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7"/>
  <workbookPr codeName="ThisWorkbook"/>
  <mc:AlternateContent xmlns:mc="http://schemas.openxmlformats.org/markup-compatibility/2006">
    <mc:Choice Requires="x15">
      <x15ac:absPath xmlns:x15ac="http://schemas.microsoft.com/office/spreadsheetml/2010/11/ac" url="C:\Users\dalldan\Downloads\"/>
    </mc:Choice>
  </mc:AlternateContent>
  <xr:revisionPtr revIDLastSave="0" documentId="13_ncr:1_{5232DF08-BF68-48D1-A971-80570EE12FAC}" xr6:coauthVersionLast="36" xr6:coauthVersionMax="47" xr10:uidLastSave="{00000000-0000-0000-0000-000000000000}"/>
  <bookViews>
    <workbookView xWindow="-105" yWindow="-105" windowWidth="19425" windowHeight="10425" tabRatio="916" activeTab="2"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info'!$A$1:$Q$165</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Lists!$A$1:$L$166</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crises'!$A$1:$U$151</definedName>
    <definedName name="_xlnm.Print_Area" localSheetId="3">'INFORM Severity - country'!$A$1:$U$89</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T130" i="4" l="1"/>
  <c r="T122" i="4"/>
  <c r="T98" i="4"/>
  <c r="T8" i="4"/>
  <c r="T7" i="4"/>
  <c r="T6" i="4"/>
  <c r="T5" i="4"/>
  <c r="T66" i="5"/>
  <c r="T8" i="5"/>
  <c r="T7" i="5"/>
  <c r="T6" i="5"/>
  <c r="T5" i="5"/>
  <c r="C66" i="5"/>
  <c r="A89" i="5" a="1"/>
  <c r="A89" i="5" s="1"/>
  <c r="A88" i="5" a="1"/>
  <c r="A88" i="5"/>
  <c r="E88" i="5" s="1"/>
  <c r="A87" i="5" a="1"/>
  <c r="A87" i="5" s="1"/>
  <c r="A86" i="5" a="1"/>
  <c r="A86" i="5" s="1"/>
  <c r="A85" i="5" a="1"/>
  <c r="A85" i="5" s="1"/>
  <c r="A84" i="5" a="1"/>
  <c r="A84" i="5"/>
  <c r="B84" i="5" s="1"/>
  <c r="C84" i="5" s="1"/>
  <c r="A83" i="5" a="1"/>
  <c r="A83" i="5" s="1"/>
  <c r="E83" i="5" s="1"/>
  <c r="A82" i="5" a="1"/>
  <c r="A82" i="5" s="1"/>
  <c r="A81" i="5" a="1"/>
  <c r="A81" i="5" s="1"/>
  <c r="A80" i="5" a="1"/>
  <c r="A80" i="5" s="1"/>
  <c r="E80" i="5" s="1"/>
  <c r="A79" i="5" a="1"/>
  <c r="A79" i="5" s="1"/>
  <c r="A78" i="5" a="1"/>
  <c r="A78" i="5" s="1"/>
  <c r="A77" i="5" a="1"/>
  <c r="A77" i="5" s="1"/>
  <c r="A76" i="5" a="1"/>
  <c r="A76" i="5" s="1"/>
  <c r="A75" i="5" a="1"/>
  <c r="A75" i="5" s="1"/>
  <c r="E75" i="5" s="1"/>
  <c r="A74" i="5" a="1"/>
  <c r="A74" i="5"/>
  <c r="E74" i="5" s="1"/>
  <c r="A73" i="5" a="1"/>
  <c r="A73" i="5" s="1"/>
  <c r="A72" i="5" a="1"/>
  <c r="A72" i="5" s="1"/>
  <c r="E72" i="5" s="1"/>
  <c r="A71" i="5" a="1"/>
  <c r="A71" i="5" s="1"/>
  <c r="A70" i="5" a="1"/>
  <c r="A70" i="5" s="1"/>
  <c r="A69" i="5" a="1"/>
  <c r="A69" i="5"/>
  <c r="E69" i="5" s="1"/>
  <c r="A68" i="5" a="1"/>
  <c r="A68" i="5"/>
  <c r="B68" i="5" s="1"/>
  <c r="C68" i="5" s="1"/>
  <c r="A67" i="5" a="1"/>
  <c r="A67" i="5" s="1"/>
  <c r="E67" i="5" s="1"/>
  <c r="B66" i="5"/>
  <c r="A66" i="5" a="1"/>
  <c r="A66" i="5"/>
  <c r="E66" i="5" s="1"/>
  <c r="A65" i="5" a="1"/>
  <c r="A65" i="5" s="1"/>
  <c r="A64" i="5" a="1"/>
  <c r="A64" i="5"/>
  <c r="E64" i="5" s="1"/>
  <c r="A63" i="5" a="1"/>
  <c r="A63" i="5" s="1"/>
  <c r="A62" i="5" a="1"/>
  <c r="A62" i="5" s="1"/>
  <c r="A61" i="5" a="1"/>
  <c r="A61" i="5" s="1"/>
  <c r="A60" i="5" a="1"/>
  <c r="A60" i="5" s="1"/>
  <c r="A59" i="5" a="1"/>
  <c r="A59" i="5" s="1"/>
  <c r="E59" i="5" s="1"/>
  <c r="A58" i="5" a="1"/>
  <c r="A58" i="5" s="1"/>
  <c r="A57" i="5" a="1"/>
  <c r="A57" i="5" s="1"/>
  <c r="A56" i="5" a="1"/>
  <c r="A56" i="5"/>
  <c r="E56" i="5" s="1"/>
  <c r="A55" i="5" a="1"/>
  <c r="A55" i="5" s="1"/>
  <c r="A54" i="5" a="1"/>
  <c r="A54" i="5" s="1"/>
  <c r="A53" i="5" a="1"/>
  <c r="A53" i="5"/>
  <c r="E53" i="5" s="1"/>
  <c r="A52" i="5" a="1"/>
  <c r="A52" i="5" s="1"/>
  <c r="A51" i="5" a="1"/>
  <c r="A51" i="5" s="1"/>
  <c r="E51" i="5" s="1"/>
  <c r="A50" i="5" a="1"/>
  <c r="A50" i="5" s="1"/>
  <c r="A49" i="5" a="1"/>
  <c r="A49" i="5" s="1"/>
  <c r="A48" i="5" a="1"/>
  <c r="A48" i="5"/>
  <c r="E48" i="5" s="1"/>
  <c r="A47" i="5" a="1"/>
  <c r="A47" i="5" s="1"/>
  <c r="A46" i="5" a="1"/>
  <c r="A46" i="5" s="1"/>
  <c r="A45" i="5" a="1"/>
  <c r="A45" i="5" s="1"/>
  <c r="A44" i="5" a="1"/>
  <c r="A44" i="5" s="1"/>
  <c r="A43" i="5" a="1"/>
  <c r="A43" i="5" s="1"/>
  <c r="E43" i="5" s="1"/>
  <c r="A42" i="5" a="1"/>
  <c r="A42" i="5" s="1"/>
  <c r="A41" i="5" a="1"/>
  <c r="A41" i="5" s="1"/>
  <c r="A40" i="5" a="1"/>
  <c r="A40" i="5"/>
  <c r="E40" i="5" s="1"/>
  <c r="A39" i="5" a="1"/>
  <c r="A39" i="5" s="1"/>
  <c r="A38" i="5" a="1"/>
  <c r="A38" i="5" s="1"/>
  <c r="A37" i="5" a="1"/>
  <c r="A37" i="5" s="1"/>
  <c r="A36" i="5" a="1"/>
  <c r="A36" i="5"/>
  <c r="B36" i="5" s="1"/>
  <c r="C36" i="5" s="1"/>
  <c r="A35" i="5" a="1"/>
  <c r="A35" i="5"/>
  <c r="E35" i="5" s="1"/>
  <c r="A34" i="5" a="1"/>
  <c r="A34" i="5" s="1"/>
  <c r="A33" i="5" a="1"/>
  <c r="A33" i="5" s="1"/>
  <c r="A32" i="5" a="1"/>
  <c r="A32" i="5" s="1"/>
  <c r="E32" i="5" s="1"/>
  <c r="A31" i="5" a="1"/>
  <c r="A31" i="5" s="1"/>
  <c r="A30" i="5" a="1"/>
  <c r="A30" i="5" s="1"/>
  <c r="A29" i="5" a="1"/>
  <c r="A29" i="5" s="1"/>
  <c r="A28" i="5" a="1"/>
  <c r="A28" i="5"/>
  <c r="B28" i="5" s="1"/>
  <c r="C28" i="5" s="1"/>
  <c r="A27" i="5" a="1"/>
  <c r="A27" i="5"/>
  <c r="E27" i="5" s="1"/>
  <c r="A26" i="5" a="1"/>
  <c r="A26" i="5" s="1"/>
  <c r="A25" i="5" a="1"/>
  <c r="A25" i="5"/>
  <c r="E25" i="5" s="1"/>
  <c r="A24" i="5" a="1"/>
  <c r="A24" i="5" s="1"/>
  <c r="E24" i="5" s="1"/>
  <c r="A23" i="5" a="1"/>
  <c r="A23" i="5" s="1"/>
  <c r="A22" i="5" a="1"/>
  <c r="A22" i="5" s="1"/>
  <c r="A21" i="5" a="1"/>
  <c r="A21" i="5" s="1"/>
  <c r="A20" i="5" a="1"/>
  <c r="A20" i="5" s="1"/>
  <c r="A19" i="5" a="1"/>
  <c r="A19" i="5"/>
  <c r="E19" i="5" s="1"/>
  <c r="A18" i="5" a="1"/>
  <c r="A18" i="5"/>
  <c r="E18" i="5" s="1"/>
  <c r="A17" i="5" a="1"/>
  <c r="A17" i="5" s="1"/>
  <c r="A16" i="5" a="1"/>
  <c r="A16" i="5" s="1"/>
  <c r="E16" i="5" s="1"/>
  <c r="A15" i="5" a="1"/>
  <c r="A15" i="5" s="1"/>
  <c r="A14" i="5" a="1"/>
  <c r="A14" i="5" s="1"/>
  <c r="A13" i="5" a="1"/>
  <c r="A13" i="5" s="1"/>
  <c r="A12" i="5" a="1"/>
  <c r="A12" i="5"/>
  <c r="B12" i="5" s="1"/>
  <c r="C12" i="5" s="1"/>
  <c r="A11" i="5" a="1"/>
  <c r="A11" i="5" s="1"/>
  <c r="E11" i="5" s="1"/>
  <c r="A10" i="5" a="1"/>
  <c r="A10" i="5"/>
  <c r="E10" i="5" s="1"/>
  <c r="D9" i="5"/>
  <c r="A9" i="5" a="1"/>
  <c r="A9" i="5"/>
  <c r="E9" i="5" s="1"/>
  <c r="A8" i="5" a="1"/>
  <c r="A8" i="5"/>
  <c r="E8" i="5" s="1"/>
  <c r="A7" i="5" a="1"/>
  <c r="A7" i="5" s="1"/>
  <c r="A6" i="5" a="1"/>
  <c r="A6" i="5" s="1"/>
  <c r="E5" i="5"/>
  <c r="D5" i="5"/>
  <c r="A5" i="5" a="1"/>
  <c r="A5" i="5"/>
  <c r="B5" i="5" s="1"/>
  <c r="C5" i="5" s="1"/>
  <c r="A151" i="4" a="1"/>
  <c r="A151" i="4" s="1"/>
  <c r="A150" i="4" a="1"/>
  <c r="A150" i="4" s="1"/>
  <c r="E150" i="4" s="1"/>
  <c r="A149" i="4" a="1"/>
  <c r="A149" i="4" s="1"/>
  <c r="A148" i="4" a="1"/>
  <c r="A148" i="4" s="1"/>
  <c r="A147" i="4" a="1"/>
  <c r="A147" i="4" s="1"/>
  <c r="A146" i="4" a="1"/>
  <c r="A146" i="4" s="1"/>
  <c r="E146" i="4" s="1"/>
  <c r="A145" i="4" a="1"/>
  <c r="A145" i="4" s="1"/>
  <c r="A144" i="4" a="1"/>
  <c r="A144" i="4" s="1"/>
  <c r="A143" i="4" a="1"/>
  <c r="A143" i="4"/>
  <c r="B143" i="4" s="1"/>
  <c r="C143" i="4" s="1"/>
  <c r="D142" i="4"/>
  <c r="A142" i="4" a="1"/>
  <c r="A142" i="4" s="1"/>
  <c r="B142" i="4" s="1"/>
  <c r="C142" i="4" s="1"/>
  <c r="A141" i="4" a="1"/>
  <c r="A141" i="4" s="1"/>
  <c r="A140" i="4" a="1"/>
  <c r="A140" i="4" s="1"/>
  <c r="D140" i="4" s="1"/>
  <c r="A139" i="4" a="1"/>
  <c r="A139" i="4"/>
  <c r="B139" i="4" s="1"/>
  <c r="C139" i="4" s="1"/>
  <c r="A138" i="4" a="1"/>
  <c r="A138" i="4" s="1"/>
  <c r="E138" i="4" s="1"/>
  <c r="A137" i="4" a="1"/>
  <c r="A137" i="4" s="1"/>
  <c r="A136" i="4" a="1"/>
  <c r="A136" i="4" s="1"/>
  <c r="D136" i="4" s="1"/>
  <c r="A135" i="4" a="1"/>
  <c r="A135" i="4" s="1"/>
  <c r="B135" i="4" s="1"/>
  <c r="A134" i="4" a="1"/>
  <c r="A134" i="4" s="1"/>
  <c r="A133" i="4" a="1"/>
  <c r="A133" i="4"/>
  <c r="B133" i="4" s="1"/>
  <c r="C133" i="4" s="1"/>
  <c r="A132" i="4" a="1"/>
  <c r="A132" i="4" s="1"/>
  <c r="D132" i="4" s="1"/>
  <c r="A131" i="4" a="1"/>
  <c r="A131" i="4" s="1"/>
  <c r="B131" i="4" s="1"/>
  <c r="A130" i="4" a="1"/>
  <c r="A130" i="4" s="1"/>
  <c r="B130" i="4" s="1"/>
  <c r="C130" i="4" s="1"/>
  <c r="A129" i="4" a="1"/>
  <c r="A129" i="4"/>
  <c r="E129" i="4" s="1"/>
  <c r="A128" i="4" a="1"/>
  <c r="A128" i="4" s="1"/>
  <c r="D128" i="4" s="1"/>
  <c r="A127" i="4" a="1"/>
  <c r="A127" i="4" s="1"/>
  <c r="B127" i="4" s="1"/>
  <c r="A126" i="4" a="1"/>
  <c r="A126" i="4" s="1"/>
  <c r="D126" i="4" s="1"/>
  <c r="A125" i="4" a="1"/>
  <c r="A125" i="4" s="1"/>
  <c r="A124" i="4" a="1"/>
  <c r="A124" i="4" s="1"/>
  <c r="A123" i="4" a="1"/>
  <c r="A123" i="4"/>
  <c r="B123" i="4" s="1"/>
  <c r="T123" i="4" s="1"/>
  <c r="E122" i="4"/>
  <c r="B122" i="4"/>
  <c r="C122" i="4" s="1"/>
  <c r="A122" i="4" a="1"/>
  <c r="A122" i="4" s="1"/>
  <c r="D122" i="4" s="1"/>
  <c r="A121" i="4" a="1"/>
  <c r="A121" i="4"/>
  <c r="D121" i="4" s="1"/>
  <c r="A120" i="4" a="1"/>
  <c r="A120" i="4" s="1"/>
  <c r="A119" i="4" a="1"/>
  <c r="A119" i="4" s="1"/>
  <c r="A118" i="4" a="1"/>
  <c r="A118" i="4" s="1"/>
  <c r="E118" i="4" s="1"/>
  <c r="A117" i="4" a="1"/>
  <c r="A117" i="4" s="1"/>
  <c r="A116" i="4" a="1"/>
  <c r="A116" i="4" s="1"/>
  <c r="A115" i="4" a="1"/>
  <c r="A115" i="4" s="1"/>
  <c r="A114" i="4" a="1"/>
  <c r="A114" i="4" s="1"/>
  <c r="E114" i="4" s="1"/>
  <c r="A113" i="4" a="1"/>
  <c r="A113" i="4" s="1"/>
  <c r="A112" i="4" a="1"/>
  <c r="A112" i="4" s="1"/>
  <c r="A111" i="4" a="1"/>
  <c r="A111" i="4" s="1"/>
  <c r="A110" i="4" a="1"/>
  <c r="A110" i="4" s="1"/>
  <c r="B110" i="4" s="1"/>
  <c r="C110" i="4" s="1"/>
  <c r="A109" i="4" a="1"/>
  <c r="A109" i="4" s="1"/>
  <c r="A108" i="4" a="1"/>
  <c r="A108" i="4" s="1"/>
  <c r="A107" i="4" a="1"/>
  <c r="A107" i="4" s="1"/>
  <c r="A106" i="4" a="1"/>
  <c r="A106" i="4" s="1"/>
  <c r="E106" i="4" s="1"/>
  <c r="A105" i="4" a="1"/>
  <c r="A105" i="4" s="1"/>
  <c r="A104" i="4" a="1"/>
  <c r="A104" i="4" s="1"/>
  <c r="D104" i="4" s="1"/>
  <c r="A103" i="4" a="1"/>
  <c r="A103" i="4" s="1"/>
  <c r="B103" i="4" s="1"/>
  <c r="A102" i="4" a="1"/>
  <c r="A102" i="4" s="1"/>
  <c r="E102" i="4" s="1"/>
  <c r="A101" i="4" a="1"/>
  <c r="A101" i="4" s="1"/>
  <c r="A100" i="4" a="1"/>
  <c r="A100" i="4"/>
  <c r="D100" i="4" s="1"/>
  <c r="A99" i="4" a="1"/>
  <c r="A99" i="4" s="1"/>
  <c r="B99" i="4" s="1"/>
  <c r="A98" i="4" a="1"/>
  <c r="A98" i="4" s="1"/>
  <c r="B98" i="4" s="1"/>
  <c r="C98" i="4" s="1"/>
  <c r="A97" i="4" a="1"/>
  <c r="A97" i="4" s="1"/>
  <c r="E97" i="4" s="1"/>
  <c r="A96" i="4" a="1"/>
  <c r="A96" i="4"/>
  <c r="D96" i="4" s="1"/>
  <c r="A95" i="4" a="1"/>
  <c r="A95" i="4" s="1"/>
  <c r="B95" i="4" s="1"/>
  <c r="E94" i="4"/>
  <c r="A94" i="4" a="1"/>
  <c r="A94" i="4" s="1"/>
  <c r="D94" i="4" s="1"/>
  <c r="A93" i="4" a="1"/>
  <c r="A93" i="4"/>
  <c r="D93" i="4" s="1"/>
  <c r="A92" i="4" a="1"/>
  <c r="A92" i="4" s="1"/>
  <c r="A91" i="4" a="1"/>
  <c r="A91" i="4" s="1"/>
  <c r="A90" i="4" a="1"/>
  <c r="A90" i="4" s="1"/>
  <c r="D90" i="4" s="1"/>
  <c r="A89" i="4" a="1"/>
  <c r="A89" i="4" s="1"/>
  <c r="A88" i="4" a="1"/>
  <c r="A88" i="4" s="1"/>
  <c r="A87" i="4" a="1"/>
  <c r="A87" i="4" s="1"/>
  <c r="E86" i="4"/>
  <c r="D86" i="4"/>
  <c r="A86" i="4" a="1"/>
  <c r="A86" i="4" s="1"/>
  <c r="B86" i="4" s="1"/>
  <c r="T86" i="4" s="1"/>
  <c r="A85" i="4" a="1"/>
  <c r="A85" i="4" s="1"/>
  <c r="A84" i="4" a="1"/>
  <c r="A84" i="4" s="1"/>
  <c r="E84" i="4" s="1"/>
  <c r="A83" i="4" a="1"/>
  <c r="A83" i="4" s="1"/>
  <c r="A82" i="4" a="1"/>
  <c r="A82" i="4" s="1"/>
  <c r="E82" i="4" s="1"/>
  <c r="A81" i="4" a="1"/>
  <c r="A81" i="4" s="1"/>
  <c r="D81" i="4" s="1"/>
  <c r="A80" i="4" a="1"/>
  <c r="A80" i="4" s="1"/>
  <c r="A79" i="4" a="1"/>
  <c r="A79" i="4" s="1"/>
  <c r="A78" i="4" a="1"/>
  <c r="A78" i="4" s="1"/>
  <c r="B78" i="4" s="1"/>
  <c r="C78" i="4" s="1"/>
  <c r="A77" i="4" a="1"/>
  <c r="A77" i="4" s="1"/>
  <c r="A76" i="4" a="1"/>
  <c r="A76" i="4" s="1"/>
  <c r="A75" i="4" a="1"/>
  <c r="A75" i="4" s="1"/>
  <c r="A74" i="4" a="1"/>
  <c r="A74" i="4" s="1"/>
  <c r="A73" i="4" a="1"/>
  <c r="A73" i="4" s="1"/>
  <c r="A72" i="4" a="1"/>
  <c r="A72" i="4"/>
  <c r="D72" i="4" s="1"/>
  <c r="A71" i="4" a="1"/>
  <c r="A71" i="4" s="1"/>
  <c r="A70" i="4" a="1"/>
  <c r="A70" i="4" s="1"/>
  <c r="E70" i="4" s="1"/>
  <c r="A69" i="4" a="1"/>
  <c r="A69" i="4" s="1"/>
  <c r="A68" i="4" a="1"/>
  <c r="A68" i="4"/>
  <c r="A67" i="4" a="1"/>
  <c r="A67" i="4"/>
  <c r="B67" i="4" s="1"/>
  <c r="C67" i="4" s="1"/>
  <c r="A66" i="4" a="1"/>
  <c r="A66" i="4" s="1"/>
  <c r="B66" i="4" s="1"/>
  <c r="C66" i="4" s="1"/>
  <c r="A65" i="4" a="1"/>
  <c r="A65" i="4"/>
  <c r="A64" i="4" a="1"/>
  <c r="A64" i="4" s="1"/>
  <c r="D64" i="4" s="1"/>
  <c r="A63" i="4" a="1"/>
  <c r="A63" i="4"/>
  <c r="B63" i="4" s="1"/>
  <c r="T63" i="4" s="1"/>
  <c r="E62" i="4"/>
  <c r="B62" i="4"/>
  <c r="C62" i="4" s="1"/>
  <c r="A62" i="4" a="1"/>
  <c r="A62" i="4" s="1"/>
  <c r="D62" i="4" s="1"/>
  <c r="A61" i="4" a="1"/>
  <c r="A61" i="4"/>
  <c r="D61" i="4" s="1"/>
  <c r="A60" i="4" a="1"/>
  <c r="A60" i="4" s="1"/>
  <c r="A59" i="4" a="1"/>
  <c r="A59" i="4" s="1"/>
  <c r="A58" i="4" a="1"/>
  <c r="A58" i="4" s="1"/>
  <c r="D58" i="4" s="1"/>
  <c r="E57" i="4"/>
  <c r="B57" i="4"/>
  <c r="C57" i="4" s="1"/>
  <c r="A57" i="4" a="1"/>
  <c r="A57" i="4"/>
  <c r="D57" i="4" s="1"/>
  <c r="A56" i="4" a="1"/>
  <c r="A56" i="4" s="1"/>
  <c r="A55" i="4" a="1"/>
  <c r="A55" i="4" s="1"/>
  <c r="E55" i="4" s="1"/>
  <c r="A54" i="4" a="1"/>
  <c r="A54" i="4" s="1"/>
  <c r="E54" i="4" s="1"/>
  <c r="A53" i="4" a="1"/>
  <c r="A53" i="4" s="1"/>
  <c r="E52" i="4"/>
  <c r="A52" i="4" a="1"/>
  <c r="A52" i="4" s="1"/>
  <c r="A51" i="4" a="1"/>
  <c r="A51" i="4" s="1"/>
  <c r="A50" i="4" a="1"/>
  <c r="A50" i="4" s="1"/>
  <c r="E50" i="4" s="1"/>
  <c r="A49" i="4" a="1"/>
  <c r="A49" i="4" s="1"/>
  <c r="A48" i="4" a="1"/>
  <c r="A48" i="4" s="1"/>
  <c r="A47" i="4" a="1"/>
  <c r="A47" i="4" s="1"/>
  <c r="D46" i="4"/>
  <c r="A46" i="4" a="1"/>
  <c r="A46" i="4" s="1"/>
  <c r="B46" i="4" s="1"/>
  <c r="C46" i="4" s="1"/>
  <c r="A45" i="4" a="1"/>
  <c r="A45" i="4" s="1"/>
  <c r="A44" i="4" a="1"/>
  <c r="A44" i="4" s="1"/>
  <c r="A43" i="4" a="1"/>
  <c r="A43" i="4" s="1"/>
  <c r="A42" i="4" a="1"/>
  <c r="A42" i="4" s="1"/>
  <c r="A41" i="4" a="1"/>
  <c r="A41" i="4" s="1"/>
  <c r="A40" i="4" a="1"/>
  <c r="A40" i="4" s="1"/>
  <c r="A39" i="4" a="1"/>
  <c r="A39" i="4" s="1"/>
  <c r="D39" i="4" s="1"/>
  <c r="A38" i="4" a="1"/>
  <c r="A38" i="4" s="1"/>
  <c r="A37" i="4" a="1"/>
  <c r="A37" i="4" s="1"/>
  <c r="E36" i="4"/>
  <c r="B36" i="4"/>
  <c r="C36" i="4" s="1"/>
  <c r="A36" i="4" a="1"/>
  <c r="A36" i="4"/>
  <c r="D36" i="4" s="1"/>
  <c r="A35" i="4" a="1"/>
  <c r="A35" i="4" s="1"/>
  <c r="A34" i="4" a="1"/>
  <c r="A34" i="4" s="1"/>
  <c r="A33" i="4" a="1"/>
  <c r="A33" i="4" s="1"/>
  <c r="D33" i="4" s="1"/>
  <c r="E32" i="4"/>
  <c r="B32" i="4"/>
  <c r="C32" i="4" s="1"/>
  <c r="A32" i="4" a="1"/>
  <c r="A32" i="4"/>
  <c r="D32" i="4" s="1"/>
  <c r="A31" i="4" a="1"/>
  <c r="A31" i="4" s="1"/>
  <c r="A30" i="4" a="1"/>
  <c r="A30" i="4" s="1"/>
  <c r="A29" i="4" a="1"/>
  <c r="A29" i="4" s="1"/>
  <c r="D29" i="4" s="1"/>
  <c r="E28" i="4"/>
  <c r="A28" i="4" a="1"/>
  <c r="A28" i="4"/>
  <c r="D28" i="4" s="1"/>
  <c r="A27" i="4" a="1"/>
  <c r="A27" i="4"/>
  <c r="A26" i="4" a="1"/>
  <c r="A26" i="4" s="1"/>
  <c r="A25" i="4" a="1"/>
  <c r="A25" i="4" s="1"/>
  <c r="E24" i="4"/>
  <c r="A24" i="4" a="1"/>
  <c r="A24" i="4"/>
  <c r="D24" i="4" s="1"/>
  <c r="A23" i="4" a="1"/>
  <c r="A23" i="4" s="1"/>
  <c r="A22" i="4" a="1"/>
  <c r="A22" i="4" s="1"/>
  <c r="A21" i="4" a="1"/>
  <c r="A21" i="4" s="1"/>
  <c r="A20" i="4" a="1"/>
  <c r="A20" i="4" s="1"/>
  <c r="A19" i="4" a="1"/>
  <c r="A19" i="4" s="1"/>
  <c r="A18" i="4" a="1"/>
  <c r="A18" i="4" s="1"/>
  <c r="A17" i="4" a="1"/>
  <c r="A17" i="4" s="1"/>
  <c r="D17" i="4" s="1"/>
  <c r="A16" i="4" a="1"/>
  <c r="A16" i="4" s="1"/>
  <c r="A15" i="4" a="1"/>
  <c r="A15" i="4" s="1"/>
  <c r="A14" i="4" a="1"/>
  <c r="A14" i="4" s="1"/>
  <c r="A13" i="4" a="1"/>
  <c r="A13" i="4" s="1"/>
  <c r="D13" i="4" s="1"/>
  <c r="A12" i="4" a="1"/>
  <c r="A12" i="4" s="1"/>
  <c r="A11" i="4" a="1"/>
  <c r="A11" i="4"/>
  <c r="A10" i="4" a="1"/>
  <c r="A10" i="4" s="1"/>
  <c r="A9" i="4" a="1"/>
  <c r="A9" i="4" s="1"/>
  <c r="E8" i="4"/>
  <c r="B8" i="4"/>
  <c r="C8" i="4" s="1"/>
  <c r="A8" i="4" a="1"/>
  <c r="A8" i="4"/>
  <c r="D8" i="4" s="1"/>
  <c r="A7" i="4" a="1"/>
  <c r="A7" i="4"/>
  <c r="A6" i="4" a="1"/>
  <c r="A6" i="4" s="1"/>
  <c r="A5" i="4" a="1"/>
  <c r="A5" i="4" s="1"/>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BA187" i="22"/>
  <c r="BB187"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BA179" i="22"/>
  <c r="BB179"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BA171" i="22"/>
  <c r="BB171"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BA167" i="22"/>
  <c r="BB167"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BA163" i="22"/>
  <c r="BB163"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B146"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BA143" i="22"/>
  <c r="BB143"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B138"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B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BA127" i="22"/>
  <c r="BB127"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BA123" i="22"/>
  <c r="BB123"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BA119" i="22"/>
  <c r="BB119"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B114"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3"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BA103" i="22"/>
  <c r="BB103"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BA99" i="22"/>
  <c r="BB99"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B98"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BA95" i="22"/>
  <c r="BB95"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B90"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89"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BA87" i="22"/>
  <c r="BB87"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B82"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BA79" i="22"/>
  <c r="BB79"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1" i="22"/>
  <c r="BB71"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B66"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5"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3" i="22"/>
  <c r="BB63"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BA55" i="22"/>
  <c r="BB55"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BA47" i="22"/>
  <c r="BB47"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BA43" i="22"/>
  <c r="BB43"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B42"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1"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BA39" i="22"/>
  <c r="BB39"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BA35" i="22"/>
  <c r="BB35"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BB33"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BA31" i="22"/>
  <c r="BB31"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BA27" i="22"/>
  <c r="BB27"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BB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BA23" i="22"/>
  <c r="BB23"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A19" i="22"/>
  <c r="BB19"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BA15" i="22"/>
  <c r="BB15"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BA11" i="22"/>
  <c r="BB11"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B10"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9"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BA7" i="22"/>
  <c r="BB7"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BC193" i="21" s="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BE192" i="21" s="1"/>
  <c r="F192" i="21"/>
  <c r="BC192" i="21" s="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BE191" i="21" s="1"/>
  <c r="F191" i="21"/>
  <c r="BC191" i="21" s="1"/>
  <c r="E191" i="21"/>
  <c r="D191" i="21"/>
  <c r="C191" i="21"/>
  <c r="B191" i="21"/>
  <c r="BD191" i="21" s="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BE190" i="21" s="1"/>
  <c r="F190" i="21"/>
  <c r="BC190" i="21" s="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BE189" i="21" s="1"/>
  <c r="E189" i="21"/>
  <c r="D189" i="21"/>
  <c r="C189" i="21"/>
  <c r="B189" i="21"/>
  <c r="BE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BE187" i="21" s="1"/>
  <c r="F187" i="21"/>
  <c r="BC187" i="21" s="1"/>
  <c r="E187" i="21"/>
  <c r="D187" i="21"/>
  <c r="C187" i="21"/>
  <c r="B187" i="21"/>
  <c r="BD187" i="21" s="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BE186" i="21" s="1"/>
  <c r="F186" i="21"/>
  <c r="BC186" i="21" s="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BE185" i="21" s="1"/>
  <c r="E185" i="21"/>
  <c r="D185" i="21"/>
  <c r="C185" i="21"/>
  <c r="B185" i="21"/>
  <c r="BE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BC184" i="21" s="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E183" i="21" s="1"/>
  <c r="F183" i="21"/>
  <c r="BC183" i="21" s="1"/>
  <c r="E183" i="21"/>
  <c r="D183" i="21"/>
  <c r="C183" i="21"/>
  <c r="B183" i="21"/>
  <c r="BD183" i="21" s="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BE182" i="21" s="1"/>
  <c r="F182" i="21"/>
  <c r="BC182" i="21" s="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BE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BC180" i="21" s="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BE179" i="21" s="1"/>
  <c r="F179" i="21"/>
  <c r="BC179" i="21" s="1"/>
  <c r="E179" i="21"/>
  <c r="D179" i="21"/>
  <c r="C179" i="21"/>
  <c r="B179" i="21"/>
  <c r="BD179" i="21" s="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BE178" i="21" s="1"/>
  <c r="F178" i="21"/>
  <c r="BC178" i="21" s="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BE177" i="21" s="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BE176" i="21" s="1"/>
  <c r="F176" i="21"/>
  <c r="BC176" i="21" s="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E175" i="21" s="1"/>
  <c r="F175" i="21"/>
  <c r="BC175" i="21" s="1"/>
  <c r="E175" i="21"/>
  <c r="D175" i="21"/>
  <c r="C175" i="21"/>
  <c r="B175" i="21"/>
  <c r="BD175" i="21" s="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BE174" i="21" s="1"/>
  <c r="F174" i="21"/>
  <c r="BC174" i="21" s="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BE173" i="21" s="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BE172" i="21" s="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BE171" i="21" s="1"/>
  <c r="F171" i="21"/>
  <c r="BC171" i="21" s="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BE170" i="21" s="1"/>
  <c r="F170" i="21"/>
  <c r="BC170" i="21" s="1"/>
  <c r="E170" i="21"/>
  <c r="D170" i="21"/>
  <c r="C170" i="21"/>
  <c r="B170" i="21"/>
  <c r="BD170" i="21" s="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BE169" i="21" s="1"/>
  <c r="E169" i="21"/>
  <c r="D169" i="21"/>
  <c r="C169" i="21"/>
  <c r="B169" i="21"/>
  <c r="BE168"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BC168" i="21" s="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E167" i="21" s="1"/>
  <c r="F167" i="21"/>
  <c r="BC167" i="21" s="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BE166" i="21" s="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BE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BC164" i="21" s="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BE162" i="21" s="1"/>
  <c r="E162" i="21"/>
  <c r="D162" i="21"/>
  <c r="C162" i="21"/>
  <c r="B162" i="21"/>
  <c r="BC162" i="21" s="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BE161" i="21" s="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BE159" i="21" s="1"/>
  <c r="D159" i="21"/>
  <c r="C159" i="21"/>
  <c r="B159" i="21"/>
  <c r="BE158"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BC158" i="21" s="1"/>
  <c r="D158" i="21"/>
  <c r="C158" i="21"/>
  <c r="B158" i="21"/>
  <c r="BA158" i="21" s="1"/>
  <c r="BB158" i="21" s="1"/>
  <c r="BC157"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BE157" i="21" s="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BD154" i="21" s="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BD152" i="21" s="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BD150" i="21" s="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BD148" i="21" s="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BD146" i="21" s="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BD144" i="21" s="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BD142" i="21" s="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BD140" i="21" s="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BD138" i="21" s="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BD136" i="21" s="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BD134" i="21" s="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BD132" i="21" s="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BD130" i="21" s="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BD128" i="21" s="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BD126" i="21" s="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BD124" i="21" s="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BD122" i="21" s="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BD120" i="21" s="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BD118" i="21" s="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BD116" i="21" s="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BD114" i="21" s="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BD112" i="21" s="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BD110" i="21" s="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BD108" i="21" s="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BD106" i="21" s="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BD94" i="21" s="1"/>
  <c r="C94" i="21"/>
  <c r="B94" i="21"/>
  <c r="BE94" i="21" s="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BD93" i="21" s="1"/>
  <c r="C93" i="21"/>
  <c r="B93" i="21"/>
  <c r="BE93" i="21" s="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BD92" i="21" s="1"/>
  <c r="C92" i="21"/>
  <c r="B92" i="21"/>
  <c r="BE92" i="21" s="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BD91" i="21" s="1"/>
  <c r="C91" i="21"/>
  <c r="B91" i="21"/>
  <c r="BE91" i="21" s="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BD90" i="21" s="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BD89" i="21" s="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BD88" i="21" s="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BD87" i="21" s="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BD86" i="21" s="1"/>
  <c r="C86" i="21"/>
  <c r="B86" i="21"/>
  <c r="BE86" i="21" s="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BD85" i="21" s="1"/>
  <c r="C85" i="21"/>
  <c r="B85" i="21"/>
  <c r="BE85" i="21" s="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BD84" i="21" s="1"/>
  <c r="C84" i="21"/>
  <c r="B84" i="21"/>
  <c r="BE84" i="21" s="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BD83" i="21" s="1"/>
  <c r="C83" i="21"/>
  <c r="B83" i="21"/>
  <c r="BE83" i="21" s="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BD82" i="21" s="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BD81" i="21" s="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BD80" i="21" s="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BD79" i="21" s="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BD78" i="21" s="1"/>
  <c r="C78" i="21"/>
  <c r="B78" i="21"/>
  <c r="BE78" i="21" s="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BD77" i="21" s="1"/>
  <c r="C77" i="21"/>
  <c r="B77" i="21"/>
  <c r="BE77" i="21" s="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BD76" i="21" s="1"/>
  <c r="C76" i="21"/>
  <c r="B76" i="21"/>
  <c r="BE76" i="21" s="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BD75" i="21" s="1"/>
  <c r="C75" i="21"/>
  <c r="B75" i="21"/>
  <c r="BE75" i="21" s="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BD74" i="21" s="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BD73" i="21" s="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BD72" i="21" s="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BD71" i="21" s="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BD70" i="21" s="1"/>
  <c r="C70" i="21"/>
  <c r="B70" i="21"/>
  <c r="BE70" i="21" s="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BD69" i="21" s="1"/>
  <c r="C69" i="21"/>
  <c r="B69" i="21"/>
  <c r="BE69" i="21" s="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BD68" i="21" s="1"/>
  <c r="C68" i="21"/>
  <c r="B68" i="21"/>
  <c r="BE68" i="21" s="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BD67" i="21" s="1"/>
  <c r="C67" i="21"/>
  <c r="B67" i="21"/>
  <c r="BE67" i="21" s="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BD66" i="21" s="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BD65" i="21" s="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BD64" i="21" s="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BD63" i="21" s="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BD62" i="21" s="1"/>
  <c r="C62" i="21"/>
  <c r="B62" i="21"/>
  <c r="BE62" i="21" s="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BD61" i="21" s="1"/>
  <c r="C61" i="21"/>
  <c r="B61" i="21"/>
  <c r="BE61" i="21" s="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BD60" i="21" s="1"/>
  <c r="C60" i="21"/>
  <c r="B60" i="21"/>
  <c r="BE60" i="21" s="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BD59" i="21" s="1"/>
  <c r="C59" i="21"/>
  <c r="B59" i="21"/>
  <c r="BE59" i="21" s="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BD58" i="21" s="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BD57" i="21" s="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BD56" i="21" s="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BD55" i="21" s="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BD54" i="21" s="1"/>
  <c r="C54" i="21"/>
  <c r="B54" i="21"/>
  <c r="BE54" i="21" s="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BD53" i="21" s="1"/>
  <c r="C53" i="21"/>
  <c r="B53" i="21"/>
  <c r="BE53" i="21" s="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BD52" i="21" s="1"/>
  <c r="C52" i="21"/>
  <c r="B52" i="21"/>
  <c r="BE52" i="21" s="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BD51" i="21" s="1"/>
  <c r="C51" i="21"/>
  <c r="B51" i="21"/>
  <c r="BE51" i="21" s="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BD50" i="21" s="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BD49" i="21" s="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BD48" i="21" s="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BD47" i="21" s="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BD46" i="21" s="1"/>
  <c r="C46" i="21"/>
  <c r="B46" i="21"/>
  <c r="BE46" i="21" s="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BD45" i="21" s="1"/>
  <c r="C45" i="21"/>
  <c r="B45" i="21"/>
  <c r="BE45" i="21" s="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BD44" i="21" s="1"/>
  <c r="C44" i="21"/>
  <c r="B44" i="21"/>
  <c r="BE44" i="21" s="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BE43" i="21" s="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BD40"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BD39" i="21" s="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BD38" i="21" s="1"/>
  <c r="F38" i="21"/>
  <c r="E38" i="21"/>
  <c r="D38" i="21"/>
  <c r="BA38" i="21" s="1"/>
  <c r="BB38" i="21" s="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BE36" i="21" s="1"/>
  <c r="F36" i="21"/>
  <c r="E36" i="21"/>
  <c r="D36" i="21"/>
  <c r="BA36" i="21" s="1"/>
  <c r="BB36" i="21" s="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BE34" i="21" s="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BC32" i="21" s="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BC31" i="21" s="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BC30" i="21" s="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BC29" i="21" s="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BC28" i="21" s="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BC27" i="21" s="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BC26" i="21" s="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BC25" i="21" s="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BC24" i="21" s="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BC23" i="21" s="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BC22" i="21" s="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BC21" i="21" s="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BC20" i="21" s="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BC19" i="21" s="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BC18" i="21" s="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BC17" i="21" s="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BC16" i="21" s="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BC15" i="21" s="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BC14" i="21" s="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BC13" i="21" s="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BC12" i="21" s="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BE10" i="21" s="1"/>
  <c r="D10" i="21"/>
  <c r="C10" i="21"/>
  <c r="B10" i="21"/>
  <c r="BD10" i="21" s="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BC8"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BD8" i="21" s="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BC6"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BC5"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BE5" i="21" s="1"/>
  <c r="F5" i="21"/>
  <c r="E5" i="21"/>
  <c r="BA5" i="21" s="1"/>
  <c r="BB5" i="21" s="1"/>
  <c r="D5" i="21"/>
  <c r="C5" i="21"/>
  <c r="B5" i="21"/>
  <c r="BD5" i="21" s="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BC4" i="21" s="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BE3" i="21" s="1"/>
  <c r="D3" i="21"/>
  <c r="C3" i="21"/>
  <c r="B3" i="21"/>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6" i="14"/>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R166" i="14"/>
  <c r="G166" i="10"/>
  <c r="F166" i="14"/>
  <c r="E166" i="10"/>
  <c r="D166" i="10"/>
  <c r="C166" i="10"/>
  <c r="B166" i="10"/>
  <c r="A166" i="10"/>
  <c r="AH165" i="14"/>
  <c r="W165" i="14"/>
  <c r="X165" i="14" s="1"/>
  <c r="T165" i="14" s="1"/>
  <c r="E165" i="14"/>
  <c r="E165" i="10"/>
  <c r="D165" i="10"/>
  <c r="C165" i="10"/>
  <c r="B165" i="10"/>
  <c r="A165" i="10"/>
  <c r="AI164" i="14"/>
  <c r="AA164" i="14"/>
  <c r="F164" i="14"/>
  <c r="E164" i="10"/>
  <c r="D164" i="10"/>
  <c r="C164" i="10"/>
  <c r="B164" i="10"/>
  <c r="A164" i="10"/>
  <c r="E163" i="10"/>
  <c r="D163" i="10"/>
  <c r="B163" i="10"/>
  <c r="A163" i="10"/>
  <c r="Z162" i="10"/>
  <c r="AD162" i="14"/>
  <c r="T162" i="10"/>
  <c r="N162" i="10"/>
  <c r="J162" i="14"/>
  <c r="L162" i="10"/>
  <c r="K162" i="10"/>
  <c r="E162" i="15"/>
  <c r="C162" i="15"/>
  <c r="F162" i="10"/>
  <c r="B162" i="15"/>
  <c r="E162" i="10"/>
  <c r="D162" i="10"/>
  <c r="C162" i="10"/>
  <c r="B162" i="10"/>
  <c r="A162" i="10"/>
  <c r="E161" i="10"/>
  <c r="D161" i="10"/>
  <c r="B161" i="10"/>
  <c r="A161" i="10"/>
  <c r="E160" i="10"/>
  <c r="D160" i="10"/>
  <c r="B160" i="10"/>
  <c r="A160" i="10"/>
  <c r="U159" i="15"/>
  <c r="AM159" i="14"/>
  <c r="T159" i="15"/>
  <c r="AL159" i="14"/>
  <c r="AF159" i="10"/>
  <c r="R159" i="15"/>
  <c r="AI159" i="14"/>
  <c r="AD159" i="10"/>
  <c r="AH159" i="14"/>
  <c r="AJ159" i="14" s="1"/>
  <c r="AC159" i="10"/>
  <c r="P159" i="15"/>
  <c r="AF159" i="14"/>
  <c r="O159" i="15"/>
  <c r="AA159" i="10"/>
  <c r="AE159" i="14"/>
  <c r="AC159" i="14"/>
  <c r="L159" i="15"/>
  <c r="V159" i="10"/>
  <c r="J159" i="15"/>
  <c r="Q159" i="14"/>
  <c r="T159" i="10"/>
  <c r="P159" i="14"/>
  <c r="H159" i="15"/>
  <c r="O159" i="14"/>
  <c r="G159" i="15"/>
  <c r="Q159" i="10"/>
  <c r="N159" i="10"/>
  <c r="M159" i="10"/>
  <c r="F159" i="15"/>
  <c r="J159" i="14"/>
  <c r="L159" i="10"/>
  <c r="K159" i="10"/>
  <c r="E159" i="15"/>
  <c r="I159" i="10"/>
  <c r="F159" i="14"/>
  <c r="F159" i="10"/>
  <c r="E159" i="14"/>
  <c r="E159" i="10"/>
  <c r="D159" i="10"/>
  <c r="C159" i="10"/>
  <c r="B159" i="10"/>
  <c r="A159" i="10"/>
  <c r="E158" i="10"/>
  <c r="D158" i="10"/>
  <c r="B158" i="10"/>
  <c r="A158" i="10"/>
  <c r="AM157" i="14"/>
  <c r="AH157" i="14"/>
  <c r="AC157" i="10"/>
  <c r="AF157" i="14"/>
  <c r="AB157" i="10"/>
  <c r="O157" i="15"/>
  <c r="AA157" i="10"/>
  <c r="AE157" i="14"/>
  <c r="AD157" i="14"/>
  <c r="M157" i="15"/>
  <c r="J157" i="15"/>
  <c r="Q157" i="14"/>
  <c r="T157" i="10"/>
  <c r="I157" i="15"/>
  <c r="H157" i="15"/>
  <c r="N157" i="14"/>
  <c r="F157" i="15"/>
  <c r="J157" i="14"/>
  <c r="L157" i="10"/>
  <c r="K157" i="10"/>
  <c r="E157" i="14"/>
  <c r="E157" i="10"/>
  <c r="D157" i="10"/>
  <c r="C157" i="10"/>
  <c r="B157" i="10"/>
  <c r="A157" i="10"/>
  <c r="U156" i="15"/>
  <c r="AM156" i="14"/>
  <c r="P156" i="15"/>
  <c r="AF156" i="14"/>
  <c r="AB156" i="10"/>
  <c r="O156" i="15"/>
  <c r="AE156" i="14"/>
  <c r="AA156" i="10"/>
  <c r="AA156" i="14"/>
  <c r="W156" i="14"/>
  <c r="X156" i="14" s="1"/>
  <c r="T156" i="14" s="1"/>
  <c r="R156" i="14"/>
  <c r="P156" i="14"/>
  <c r="H156" i="15"/>
  <c r="O156" i="14"/>
  <c r="N156" i="10"/>
  <c r="E156" i="15"/>
  <c r="I156" i="14"/>
  <c r="I156" i="10"/>
  <c r="F156" i="14"/>
  <c r="G156" i="10"/>
  <c r="E156" i="14"/>
  <c r="E156" i="10"/>
  <c r="D156" i="10"/>
  <c r="C156" i="10"/>
  <c r="B156" i="10"/>
  <c r="A156" i="10"/>
  <c r="J155" i="15"/>
  <c r="E155" i="10"/>
  <c r="D155" i="10"/>
  <c r="B155" i="10"/>
  <c r="A155" i="10"/>
  <c r="AM154" i="14"/>
  <c r="AL154" i="14"/>
  <c r="AH154" i="14"/>
  <c r="AC154" i="10"/>
  <c r="AF154" i="14"/>
  <c r="AB154" i="10"/>
  <c r="N154" i="15"/>
  <c r="Z154" i="10"/>
  <c r="AD154" i="14"/>
  <c r="AC154" i="14"/>
  <c r="X154" i="10"/>
  <c r="L154" i="15"/>
  <c r="AA154" i="14"/>
  <c r="W154" i="14"/>
  <c r="X154" i="14" s="1"/>
  <c r="T154" i="14" s="1"/>
  <c r="R154" i="14"/>
  <c r="U154" i="10"/>
  <c r="J154" i="15"/>
  <c r="G154" i="15"/>
  <c r="N154" i="14"/>
  <c r="Q154" i="10"/>
  <c r="N154" i="10"/>
  <c r="M154" i="10"/>
  <c r="J154" i="14"/>
  <c r="F154" i="15"/>
  <c r="E154" i="15"/>
  <c r="I154" i="14"/>
  <c r="I154" i="10"/>
  <c r="E154" i="14"/>
  <c r="F154" i="10"/>
  <c r="E154" i="10"/>
  <c r="D154" i="10"/>
  <c r="C154" i="10"/>
  <c r="B154" i="10"/>
  <c r="A154" i="10"/>
  <c r="E153" i="10"/>
  <c r="D153" i="10"/>
  <c r="B153" i="10"/>
  <c r="A153" i="10"/>
  <c r="T152" i="15"/>
  <c r="AL152" i="14"/>
  <c r="AF152" i="10"/>
  <c r="AK152" i="14"/>
  <c r="AE152" i="10"/>
  <c r="R152" i="15"/>
  <c r="AD152" i="10"/>
  <c r="AI152" i="14"/>
  <c r="AH152" i="14"/>
  <c r="N152" i="15"/>
  <c r="AD152" i="14"/>
  <c r="X152" i="10"/>
  <c r="L152" i="15"/>
  <c r="AA152" i="14"/>
  <c r="J152" i="15"/>
  <c r="Q152" i="14"/>
  <c r="P152" i="14"/>
  <c r="G152" i="15"/>
  <c r="N152" i="14"/>
  <c r="Q152" i="10"/>
  <c r="N152" i="10"/>
  <c r="F152" i="15"/>
  <c r="K152" i="10"/>
  <c r="H152" i="14"/>
  <c r="H152" i="10"/>
  <c r="C152" i="15"/>
  <c r="E152" i="10"/>
  <c r="D152" i="10"/>
  <c r="B152" i="10"/>
  <c r="A152" i="10"/>
  <c r="AF151" i="10"/>
  <c r="AK151" i="14"/>
  <c r="AE151" i="10"/>
  <c r="P151" i="15"/>
  <c r="Y151" i="10"/>
  <c r="W151" i="10"/>
  <c r="K151" i="15"/>
  <c r="R151" i="14"/>
  <c r="H151" i="15"/>
  <c r="O151" i="14"/>
  <c r="R151" i="10"/>
  <c r="P151" i="10"/>
  <c r="N151" i="10"/>
  <c r="I151" i="10"/>
  <c r="H151" i="10"/>
  <c r="H151" i="14"/>
  <c r="F151" i="14"/>
  <c r="E151" i="10"/>
  <c r="D151" i="10"/>
  <c r="B151" i="10"/>
  <c r="A151" i="10"/>
  <c r="AI150" i="14"/>
  <c r="R150" i="15"/>
  <c r="W150" i="14"/>
  <c r="X150" i="14" s="1"/>
  <c r="T150" i="14" s="1"/>
  <c r="Q150" i="10"/>
  <c r="E150" i="10"/>
  <c r="D150" i="10"/>
  <c r="B150" i="10"/>
  <c r="A150" i="10"/>
  <c r="S149" i="15"/>
  <c r="AB149" i="10"/>
  <c r="AF149" i="14"/>
  <c r="AD149" i="14"/>
  <c r="U149" i="10"/>
  <c r="J149" i="15"/>
  <c r="M149" i="10"/>
  <c r="F149" i="15"/>
  <c r="H149" i="10"/>
  <c r="E149" i="10"/>
  <c r="D149" i="10"/>
  <c r="B149" i="10"/>
  <c r="A149" i="10"/>
  <c r="R148" i="15"/>
  <c r="AI148" i="14"/>
  <c r="AD148" i="10"/>
  <c r="AC148" i="10"/>
  <c r="P148" i="15"/>
  <c r="O148" i="15"/>
  <c r="AE148" i="14"/>
  <c r="N148" i="15"/>
  <c r="AD148" i="14"/>
  <c r="Z148" i="10"/>
  <c r="X148" i="10"/>
  <c r="W148" i="14"/>
  <c r="X148" i="14" s="1"/>
  <c r="T148" i="14" s="1"/>
  <c r="K148" i="15"/>
  <c r="R148" i="14"/>
  <c r="U148" i="10"/>
  <c r="J148" i="15"/>
  <c r="H148" i="15"/>
  <c r="O148" i="14"/>
  <c r="O148" i="10"/>
  <c r="M148" i="10"/>
  <c r="F148" i="15"/>
  <c r="J148" i="14"/>
  <c r="F148" i="10"/>
  <c r="E148" i="14"/>
  <c r="E148" i="10"/>
  <c r="D148" i="10"/>
  <c r="C148" i="10"/>
  <c r="B148" i="10"/>
  <c r="A148" i="10"/>
  <c r="U147" i="15"/>
  <c r="AM147" i="14"/>
  <c r="P147" i="15"/>
  <c r="AF147" i="14"/>
  <c r="O147" i="15"/>
  <c r="AE147" i="14"/>
  <c r="AA147" i="10"/>
  <c r="W147" i="10"/>
  <c r="AA147" i="14"/>
  <c r="W147" i="14"/>
  <c r="X147" i="14" s="1"/>
  <c r="T147" i="14" s="1"/>
  <c r="R147" i="14"/>
  <c r="U147" i="10"/>
  <c r="J147" i="15"/>
  <c r="Q147" i="14"/>
  <c r="T147" i="10"/>
  <c r="N147" i="10"/>
  <c r="M147" i="10"/>
  <c r="F147" i="15"/>
  <c r="J147" i="14"/>
  <c r="L147" i="10"/>
  <c r="J147" i="10"/>
  <c r="E147" i="10"/>
  <c r="D147" i="10"/>
  <c r="B147" i="10"/>
  <c r="A147" i="10"/>
  <c r="E146" i="10"/>
  <c r="D146" i="10"/>
  <c r="B146" i="10"/>
  <c r="A146" i="10"/>
  <c r="AI145" i="14"/>
  <c r="P145" i="15"/>
  <c r="AF145" i="14"/>
  <c r="R145" i="14"/>
  <c r="N145" i="14"/>
  <c r="Q145" i="10"/>
  <c r="I145" i="14"/>
  <c r="I145" i="10"/>
  <c r="E145" i="14"/>
  <c r="E145" i="10"/>
  <c r="D145" i="10"/>
  <c r="B145" i="10"/>
  <c r="A145" i="10"/>
  <c r="AL144" i="14"/>
  <c r="AF144" i="10"/>
  <c r="AH144" i="14"/>
  <c r="P144" i="15"/>
  <c r="AF144" i="14"/>
  <c r="AC144" i="14"/>
  <c r="Y144" i="10"/>
  <c r="L144" i="15"/>
  <c r="AA144" i="14"/>
  <c r="V144" i="10"/>
  <c r="O144" i="14"/>
  <c r="N144" i="14"/>
  <c r="Q144" i="10"/>
  <c r="O144" i="10"/>
  <c r="I144" i="14"/>
  <c r="I144" i="10"/>
  <c r="D144" i="15"/>
  <c r="H144" i="14"/>
  <c r="H144" i="10"/>
  <c r="E144" i="10"/>
  <c r="D144" i="10"/>
  <c r="B144" i="10"/>
  <c r="A144" i="10"/>
  <c r="E143" i="10"/>
  <c r="D143" i="10"/>
  <c r="B143" i="10"/>
  <c r="A143" i="10"/>
  <c r="E142" i="10"/>
  <c r="D142" i="10"/>
  <c r="B142" i="10"/>
  <c r="A142" i="10"/>
  <c r="E141" i="10"/>
  <c r="D141" i="10"/>
  <c r="B141" i="10"/>
  <c r="A141" i="10"/>
  <c r="T140" i="15"/>
  <c r="AK140" i="14"/>
  <c r="AE140" i="10"/>
  <c r="Q140" i="15"/>
  <c r="AF140" i="14"/>
  <c r="AB140" i="10"/>
  <c r="N140" i="15"/>
  <c r="AD140" i="14"/>
  <c r="M140" i="15"/>
  <c r="W140" i="10"/>
  <c r="R140" i="14"/>
  <c r="U140" i="10"/>
  <c r="O140" i="14"/>
  <c r="R140" i="10"/>
  <c r="H140" i="15"/>
  <c r="P140" i="10"/>
  <c r="M140" i="10"/>
  <c r="F140" i="15"/>
  <c r="J140" i="10"/>
  <c r="H140" i="14"/>
  <c r="H140" i="10"/>
  <c r="E140" i="10"/>
  <c r="D140" i="10"/>
  <c r="B140" i="10"/>
  <c r="A140" i="10"/>
  <c r="U139" i="15"/>
  <c r="AM139" i="14"/>
  <c r="R139" i="15"/>
  <c r="AI139" i="14"/>
  <c r="AD139" i="10"/>
  <c r="AH139" i="14"/>
  <c r="AJ139" i="14" s="1"/>
  <c r="P139" i="15"/>
  <c r="AF139" i="14"/>
  <c r="AD139" i="14"/>
  <c r="Z139" i="10"/>
  <c r="N139" i="15"/>
  <c r="M139" i="15"/>
  <c r="AC139" i="14"/>
  <c r="L139" i="15"/>
  <c r="AA139" i="14"/>
  <c r="V139" i="10"/>
  <c r="W139" i="14"/>
  <c r="X139" i="14" s="1"/>
  <c r="T139" i="14" s="1"/>
  <c r="K139" i="15"/>
  <c r="J139" i="15"/>
  <c r="Q139" i="14"/>
  <c r="T139" i="10"/>
  <c r="H139" i="15"/>
  <c r="Q139" i="10"/>
  <c r="O139" i="10"/>
  <c r="F139" i="15"/>
  <c r="J139" i="14"/>
  <c r="L139" i="10"/>
  <c r="I139" i="14"/>
  <c r="F139" i="14"/>
  <c r="E139" i="10"/>
  <c r="D139" i="10"/>
  <c r="C139" i="10"/>
  <c r="B139" i="10"/>
  <c r="A139" i="10"/>
  <c r="U138" i="15"/>
  <c r="AG138" i="10"/>
  <c r="AE138" i="14"/>
  <c r="AA138" i="10"/>
  <c r="AD138" i="14"/>
  <c r="W138" i="14"/>
  <c r="X138" i="14" s="1"/>
  <c r="T138" i="14" s="1"/>
  <c r="Q138" i="14"/>
  <c r="H138" i="15"/>
  <c r="O138" i="14"/>
  <c r="N138" i="10"/>
  <c r="J138" i="14"/>
  <c r="K138" i="10"/>
  <c r="E138" i="10"/>
  <c r="D138" i="10"/>
  <c r="B138" i="10"/>
  <c r="A138" i="10"/>
  <c r="U137" i="15"/>
  <c r="AM137" i="14"/>
  <c r="T137" i="15"/>
  <c r="AL137" i="14"/>
  <c r="AF137" i="10"/>
  <c r="AI137" i="14"/>
  <c r="AD137" i="10"/>
  <c r="AH137" i="14"/>
  <c r="AC137" i="10"/>
  <c r="N137" i="15"/>
  <c r="AD137" i="14"/>
  <c r="M137" i="15"/>
  <c r="AC137" i="14"/>
  <c r="X137" i="10"/>
  <c r="AA137" i="14"/>
  <c r="V137" i="10"/>
  <c r="J137" i="15"/>
  <c r="Q137" i="14"/>
  <c r="T137" i="10"/>
  <c r="G137" i="15"/>
  <c r="Q137" i="10"/>
  <c r="N137" i="14"/>
  <c r="N137" i="10"/>
  <c r="M137" i="10"/>
  <c r="E137" i="15"/>
  <c r="I137" i="14"/>
  <c r="I137" i="10"/>
  <c r="F137" i="14"/>
  <c r="G137" i="10"/>
  <c r="E137" i="14"/>
  <c r="F137" i="10"/>
  <c r="E137" i="10"/>
  <c r="D137" i="10"/>
  <c r="C137" i="10"/>
  <c r="B137" i="10"/>
  <c r="A137" i="10"/>
  <c r="E136" i="10"/>
  <c r="D136" i="10"/>
  <c r="B136" i="10"/>
  <c r="A136" i="10"/>
  <c r="AI135" i="14"/>
  <c r="AD135" i="10"/>
  <c r="AH135" i="14"/>
  <c r="Q135" i="15"/>
  <c r="AD135" i="14"/>
  <c r="N135" i="15"/>
  <c r="N135" i="14"/>
  <c r="Q135" i="10"/>
  <c r="J135" i="14"/>
  <c r="K135" i="10"/>
  <c r="I135" i="14"/>
  <c r="I135" i="10"/>
  <c r="H135" i="14"/>
  <c r="E135" i="10"/>
  <c r="D135" i="10"/>
  <c r="B135" i="10"/>
  <c r="A135" i="10"/>
  <c r="AL134" i="14"/>
  <c r="O134" i="15"/>
  <c r="AC134" i="14"/>
  <c r="Y134" i="10"/>
  <c r="W134" i="14"/>
  <c r="X134" i="14" s="1"/>
  <c r="T134" i="14" s="1"/>
  <c r="T134" i="10"/>
  <c r="F134" i="14"/>
  <c r="G134" i="10"/>
  <c r="E134" i="14"/>
  <c r="B134" i="15"/>
  <c r="E134" i="10"/>
  <c r="D134" i="10"/>
  <c r="B134" i="10"/>
  <c r="A134" i="10"/>
  <c r="P133" i="14"/>
  <c r="O133" i="14"/>
  <c r="N133" i="14"/>
  <c r="I133" i="14"/>
  <c r="E133" i="10"/>
  <c r="D133" i="10"/>
  <c r="B133" i="10"/>
  <c r="A133" i="10"/>
  <c r="U132" i="15"/>
  <c r="AM132" i="14"/>
  <c r="T132" i="15"/>
  <c r="AL132" i="14"/>
  <c r="R132" i="15"/>
  <c r="AD132" i="10"/>
  <c r="AI132" i="14"/>
  <c r="AH132" i="14"/>
  <c r="AJ132" i="14" s="1"/>
  <c r="AF132" i="14"/>
  <c r="O132" i="15"/>
  <c r="AE132" i="14"/>
  <c r="AA132" i="10"/>
  <c r="N132" i="15"/>
  <c r="AD132" i="14"/>
  <c r="Z132" i="10"/>
  <c r="M132" i="15"/>
  <c r="AC132" i="14"/>
  <c r="AG132" i="14" s="1"/>
  <c r="L132" i="15"/>
  <c r="V132" i="10"/>
  <c r="AA132" i="14"/>
  <c r="W132" i="14"/>
  <c r="X132" i="14" s="1"/>
  <c r="T132" i="14" s="1"/>
  <c r="R132" i="14"/>
  <c r="U132" i="10"/>
  <c r="J132" i="15"/>
  <c r="Q132" i="14"/>
  <c r="T132" i="10"/>
  <c r="H132" i="15"/>
  <c r="G132" i="15"/>
  <c r="O132" i="10"/>
  <c r="N132" i="10"/>
  <c r="M132" i="10"/>
  <c r="I132" i="14"/>
  <c r="C132" i="15"/>
  <c r="G132" i="10"/>
  <c r="F132" i="14"/>
  <c r="F132" i="10"/>
  <c r="E132" i="10"/>
  <c r="D132" i="10"/>
  <c r="C132" i="10"/>
  <c r="B132" i="10"/>
  <c r="A132" i="10"/>
  <c r="AI131" i="14"/>
  <c r="AH131" i="14"/>
  <c r="AF131" i="14"/>
  <c r="O131" i="15"/>
  <c r="AE131" i="14"/>
  <c r="AA131" i="10"/>
  <c r="N131" i="15"/>
  <c r="AD131" i="14"/>
  <c r="M131" i="15"/>
  <c r="AC131" i="14"/>
  <c r="V131" i="10"/>
  <c r="P131" i="14"/>
  <c r="H131" i="15"/>
  <c r="O131" i="14"/>
  <c r="N131" i="10"/>
  <c r="J131" i="14"/>
  <c r="F131" i="14"/>
  <c r="G131" i="10"/>
  <c r="F131" i="10"/>
  <c r="E131" i="14"/>
  <c r="E131" i="10"/>
  <c r="D131" i="10"/>
  <c r="C131" i="10"/>
  <c r="B131" i="10"/>
  <c r="A131" i="10"/>
  <c r="E130" i="10"/>
  <c r="D130" i="10"/>
  <c r="B130" i="10"/>
  <c r="A130" i="10"/>
  <c r="U129" i="15"/>
  <c r="AM129" i="14"/>
  <c r="AG129" i="10"/>
  <c r="AL129" i="14"/>
  <c r="AF129" i="10"/>
  <c r="AF129" i="14"/>
  <c r="W129" i="10"/>
  <c r="K129" i="15"/>
  <c r="R129" i="14"/>
  <c r="O129" i="10"/>
  <c r="N129" i="10"/>
  <c r="J129" i="10"/>
  <c r="E129" i="10"/>
  <c r="D129" i="10"/>
  <c r="B129" i="10"/>
  <c r="A129" i="10"/>
  <c r="AH128" i="14"/>
  <c r="X128" i="10"/>
  <c r="E128" i="10"/>
  <c r="D128" i="10"/>
  <c r="B128" i="10"/>
  <c r="A128" i="10"/>
  <c r="AG127" i="10"/>
  <c r="AA127" i="14"/>
  <c r="V127" i="10"/>
  <c r="K127" i="15"/>
  <c r="O127" i="14"/>
  <c r="R127" i="10"/>
  <c r="O127" i="10"/>
  <c r="J127" i="10"/>
  <c r="F127" i="14"/>
  <c r="E127" i="10"/>
  <c r="D127" i="10"/>
  <c r="B127" i="10"/>
  <c r="A127" i="10"/>
  <c r="E126" i="10"/>
  <c r="D126" i="10"/>
  <c r="B126" i="10"/>
  <c r="A126" i="10"/>
  <c r="E125" i="10"/>
  <c r="D125" i="10"/>
  <c r="B125" i="10"/>
  <c r="A125" i="10"/>
  <c r="AG124" i="10"/>
  <c r="P124" i="14"/>
  <c r="H124" i="14"/>
  <c r="H124" i="10"/>
  <c r="E124" i="10"/>
  <c r="D124" i="10"/>
  <c r="B124" i="10"/>
  <c r="A124" i="10"/>
  <c r="AI123" i="14"/>
  <c r="Q123" i="15"/>
  <c r="AH123" i="14"/>
  <c r="AC123" i="10"/>
  <c r="AE123" i="14"/>
  <c r="AA123" i="10"/>
  <c r="AD123" i="14"/>
  <c r="M123" i="15"/>
  <c r="Y123" i="10"/>
  <c r="AC123" i="14"/>
  <c r="N123" i="14"/>
  <c r="Q123" i="10"/>
  <c r="I123" i="14"/>
  <c r="I123" i="10"/>
  <c r="D123" i="15"/>
  <c r="H123" i="14"/>
  <c r="C123" i="15"/>
  <c r="F123" i="14"/>
  <c r="E123" i="10"/>
  <c r="D123" i="10"/>
  <c r="B123" i="10"/>
  <c r="A123" i="10"/>
  <c r="AK122" i="14"/>
  <c r="AI122" i="14"/>
  <c r="AF122" i="14"/>
  <c r="AB122" i="10"/>
  <c r="T122" i="10"/>
  <c r="J122" i="15"/>
  <c r="L122" i="10"/>
  <c r="F122" i="15"/>
  <c r="E122" i="10"/>
  <c r="D122" i="10"/>
  <c r="R122" i="15"/>
  <c r="B122" i="10"/>
  <c r="A122" i="10"/>
  <c r="T121" i="15"/>
  <c r="R121" i="15"/>
  <c r="AD121" i="10"/>
  <c r="AI121" i="14"/>
  <c r="AH121" i="14"/>
  <c r="AF121" i="14"/>
  <c r="O121" i="15"/>
  <c r="AA121" i="10"/>
  <c r="N121" i="15"/>
  <c r="AD121" i="14"/>
  <c r="L121" i="15"/>
  <c r="V121" i="10"/>
  <c r="AA121" i="14"/>
  <c r="W121" i="14"/>
  <c r="X121" i="14" s="1"/>
  <c r="T121" i="14" s="1"/>
  <c r="J121" i="15"/>
  <c r="T121" i="10"/>
  <c r="P121" i="14"/>
  <c r="G121" i="15"/>
  <c r="O121" i="10"/>
  <c r="M121" i="10"/>
  <c r="F121" i="15"/>
  <c r="L121" i="10"/>
  <c r="E121" i="15"/>
  <c r="I121" i="14"/>
  <c r="C121" i="15"/>
  <c r="G121" i="10"/>
  <c r="F121" i="14"/>
  <c r="E121" i="14"/>
  <c r="E121" i="10"/>
  <c r="D121" i="10"/>
  <c r="C121" i="10"/>
  <c r="B121" i="10"/>
  <c r="A121" i="10"/>
  <c r="U120" i="15"/>
  <c r="AI120" i="14"/>
  <c r="AC120" i="10"/>
  <c r="AH120" i="14"/>
  <c r="M120" i="15"/>
  <c r="AC120" i="14"/>
  <c r="AA120" i="14"/>
  <c r="W120" i="14"/>
  <c r="X120" i="14" s="1"/>
  <c r="T120" i="14" s="1"/>
  <c r="Q120" i="14"/>
  <c r="J120" i="15"/>
  <c r="H120" i="15"/>
  <c r="N120" i="10"/>
  <c r="J120" i="14"/>
  <c r="F120" i="15"/>
  <c r="F120" i="14"/>
  <c r="F120" i="10"/>
  <c r="E120" i="14"/>
  <c r="E120" i="10"/>
  <c r="D120" i="10"/>
  <c r="C120" i="10"/>
  <c r="B120" i="10"/>
  <c r="A120" i="10"/>
  <c r="AK119" i="14"/>
  <c r="P119" i="15"/>
  <c r="AB119" i="10"/>
  <c r="N119" i="15"/>
  <c r="H119" i="14"/>
  <c r="E119" i="10"/>
  <c r="D119" i="10"/>
  <c r="B119" i="10"/>
  <c r="A119" i="10"/>
  <c r="AH118" i="14"/>
  <c r="AC118" i="10"/>
  <c r="Q118" i="15"/>
  <c r="AE118" i="14"/>
  <c r="O118" i="15"/>
  <c r="W118" i="10"/>
  <c r="P118" i="10"/>
  <c r="N118" i="10"/>
  <c r="E118" i="14"/>
  <c r="F118" i="10"/>
  <c r="B118" i="15"/>
  <c r="E118" i="10"/>
  <c r="D118" i="10"/>
  <c r="B118" i="10"/>
  <c r="A118" i="10"/>
  <c r="AM117" i="14"/>
  <c r="R117" i="15"/>
  <c r="AI117" i="14"/>
  <c r="P117" i="15"/>
  <c r="AF117" i="14"/>
  <c r="N117" i="15"/>
  <c r="AC117" i="14"/>
  <c r="X117" i="10"/>
  <c r="L117" i="15"/>
  <c r="AA117" i="14"/>
  <c r="V117" i="10"/>
  <c r="K117" i="15"/>
  <c r="R117" i="14"/>
  <c r="U117" i="10"/>
  <c r="I117" i="15"/>
  <c r="O117" i="14"/>
  <c r="N117" i="14"/>
  <c r="Q117" i="10"/>
  <c r="K117" i="10"/>
  <c r="C117" i="15"/>
  <c r="F117" i="14"/>
  <c r="G117" i="10"/>
  <c r="E117" i="14"/>
  <c r="E117" i="10"/>
  <c r="D117" i="10"/>
  <c r="C117" i="10"/>
  <c r="B117" i="10"/>
  <c r="A117" i="10"/>
  <c r="S116" i="15"/>
  <c r="AE116" i="14"/>
  <c r="AA116" i="14"/>
  <c r="J116" i="15"/>
  <c r="O116" i="14"/>
  <c r="F116" i="15"/>
  <c r="E116" i="10"/>
  <c r="D116" i="10"/>
  <c r="B116" i="10"/>
  <c r="A116" i="10"/>
  <c r="K115" i="15"/>
  <c r="E115" i="10"/>
  <c r="D115" i="10"/>
  <c r="B115" i="10"/>
  <c r="A115" i="10"/>
  <c r="U114" i="15"/>
  <c r="AM114" i="14"/>
  <c r="AG114" i="10"/>
  <c r="AL114" i="14"/>
  <c r="S114" i="15"/>
  <c r="AE114" i="10"/>
  <c r="Q114" i="15"/>
  <c r="AF114" i="14"/>
  <c r="O114" i="15"/>
  <c r="AE114" i="14"/>
  <c r="AA114" i="10"/>
  <c r="AC114" i="14"/>
  <c r="R114" i="14"/>
  <c r="H114" i="15"/>
  <c r="L114" i="10"/>
  <c r="J114" i="10"/>
  <c r="H114" i="14"/>
  <c r="B114" i="15"/>
  <c r="E114" i="10"/>
  <c r="D114" i="10"/>
  <c r="B114" i="10"/>
  <c r="A114" i="10"/>
  <c r="T113" i="15"/>
  <c r="AL113" i="14"/>
  <c r="AF113" i="10"/>
  <c r="AD113" i="10"/>
  <c r="P113" i="15"/>
  <c r="AF113" i="14"/>
  <c r="O113" i="15"/>
  <c r="AA113" i="10"/>
  <c r="N113" i="15"/>
  <c r="AC113" i="14"/>
  <c r="L113" i="15"/>
  <c r="W113" i="14"/>
  <c r="X113" i="14" s="1"/>
  <c r="T113" i="14" s="1"/>
  <c r="K113" i="15"/>
  <c r="R113" i="14"/>
  <c r="U113" i="10"/>
  <c r="J113" i="15"/>
  <c r="T113" i="10"/>
  <c r="I113" i="15"/>
  <c r="Q113" i="10"/>
  <c r="N113" i="14"/>
  <c r="F113" i="15"/>
  <c r="L113" i="10"/>
  <c r="K113" i="10"/>
  <c r="E113" i="15"/>
  <c r="I113" i="14"/>
  <c r="I113" i="10"/>
  <c r="G113" i="10"/>
  <c r="F113" i="14"/>
  <c r="E113" i="14"/>
  <c r="F113" i="10"/>
  <c r="E113" i="10"/>
  <c r="D113" i="10"/>
  <c r="C113" i="10"/>
  <c r="B113" i="10"/>
  <c r="A113" i="10"/>
  <c r="B112" i="15"/>
  <c r="F112" i="10"/>
  <c r="E112" i="14"/>
  <c r="E112" i="10"/>
  <c r="D112" i="10"/>
  <c r="B112" i="10"/>
  <c r="A112" i="10"/>
  <c r="E111" i="10"/>
  <c r="D111" i="10"/>
  <c r="B111" i="10"/>
  <c r="A111" i="10"/>
  <c r="E110" i="10"/>
  <c r="D110" i="10"/>
  <c r="B110" i="10"/>
  <c r="A110" i="10"/>
  <c r="AM109" i="14"/>
  <c r="T109" i="15"/>
  <c r="AF109" i="10"/>
  <c r="AL109" i="14"/>
  <c r="R109" i="15"/>
  <c r="AI109" i="14"/>
  <c r="AD109" i="10"/>
  <c r="AH109" i="14"/>
  <c r="AD109" i="14"/>
  <c r="Z109" i="10"/>
  <c r="AC109" i="14"/>
  <c r="AA109" i="14"/>
  <c r="R109" i="14"/>
  <c r="O109" i="14"/>
  <c r="R109" i="10"/>
  <c r="G109" i="15"/>
  <c r="N109" i="14"/>
  <c r="Q109" i="10"/>
  <c r="K109" i="10"/>
  <c r="E109" i="15"/>
  <c r="I109" i="14"/>
  <c r="I109" i="10"/>
  <c r="H109" i="14"/>
  <c r="E109" i="10"/>
  <c r="D109" i="10"/>
  <c r="B109" i="10"/>
  <c r="A109" i="10"/>
  <c r="AG108" i="10"/>
  <c r="AL108" i="14"/>
  <c r="AF108" i="10"/>
  <c r="S108" i="15"/>
  <c r="AK108" i="14"/>
  <c r="AE108" i="10"/>
  <c r="R108" i="15"/>
  <c r="AI108" i="14"/>
  <c r="AH108" i="14"/>
  <c r="AC108" i="10"/>
  <c r="P108" i="15"/>
  <c r="AF108" i="14"/>
  <c r="AB108" i="10"/>
  <c r="AD108" i="14"/>
  <c r="M108" i="15"/>
  <c r="AC108" i="14"/>
  <c r="X108" i="10"/>
  <c r="AA108" i="14"/>
  <c r="V108" i="10"/>
  <c r="W108" i="14"/>
  <c r="X108" i="14" s="1"/>
  <c r="T108" i="14" s="1"/>
  <c r="K108" i="15"/>
  <c r="U108" i="10"/>
  <c r="Q108" i="14"/>
  <c r="I108" i="15"/>
  <c r="H108" i="15"/>
  <c r="O108" i="14"/>
  <c r="G108" i="15"/>
  <c r="N108" i="14"/>
  <c r="Q108" i="10"/>
  <c r="M108" i="10"/>
  <c r="F108" i="15"/>
  <c r="J108" i="14"/>
  <c r="L108" i="10"/>
  <c r="E108" i="15"/>
  <c r="I108" i="10"/>
  <c r="I108" i="14"/>
  <c r="E108" i="14"/>
  <c r="F108" i="10"/>
  <c r="E108" i="10"/>
  <c r="D108" i="10"/>
  <c r="C108" i="10"/>
  <c r="B108" i="10"/>
  <c r="A108" i="10"/>
  <c r="P107" i="15"/>
  <c r="AA107" i="14"/>
  <c r="V107" i="10"/>
  <c r="K107" i="15"/>
  <c r="U107" i="10"/>
  <c r="P107" i="14"/>
  <c r="O107" i="10"/>
  <c r="M107" i="10"/>
  <c r="F107" i="14"/>
  <c r="E107" i="10"/>
  <c r="D107" i="10"/>
  <c r="B107" i="10"/>
  <c r="A107" i="10"/>
  <c r="AK106" i="14"/>
  <c r="AE106" i="10"/>
  <c r="R106" i="15"/>
  <c r="AI106" i="14"/>
  <c r="AD106" i="10"/>
  <c r="Q106" i="15"/>
  <c r="AC106" i="10"/>
  <c r="O106" i="15"/>
  <c r="AE106" i="14"/>
  <c r="W106" i="14"/>
  <c r="X106" i="14" s="1"/>
  <c r="T106" i="14" s="1"/>
  <c r="K106" i="15"/>
  <c r="R106" i="14"/>
  <c r="J106" i="15"/>
  <c r="N106" i="10"/>
  <c r="F106" i="15"/>
  <c r="C106" i="15"/>
  <c r="E106" i="10"/>
  <c r="D106" i="10"/>
  <c r="B106" i="10"/>
  <c r="A106" i="10"/>
  <c r="R105" i="14"/>
  <c r="E105" i="10"/>
  <c r="D105" i="10"/>
  <c r="B105" i="10"/>
  <c r="A105" i="10"/>
  <c r="AM104" i="14"/>
  <c r="AG104" i="10"/>
  <c r="T104" i="15"/>
  <c r="AL104" i="14"/>
  <c r="AF104" i="10"/>
  <c r="Q104" i="15"/>
  <c r="AH104" i="14"/>
  <c r="P104" i="15"/>
  <c r="AF104" i="14"/>
  <c r="AB104" i="10"/>
  <c r="N104" i="15"/>
  <c r="AD104" i="14"/>
  <c r="Z104" i="10"/>
  <c r="AC104" i="14"/>
  <c r="X104" i="10"/>
  <c r="AA104" i="14"/>
  <c r="W104" i="14"/>
  <c r="X104" i="14" s="1"/>
  <c r="T104" i="14" s="1"/>
  <c r="R104" i="14"/>
  <c r="P104" i="14"/>
  <c r="O104" i="14"/>
  <c r="N104" i="14"/>
  <c r="Q104" i="10"/>
  <c r="G104" i="15"/>
  <c r="K104" i="10"/>
  <c r="I104" i="14"/>
  <c r="I104" i="10"/>
  <c r="E104" i="15"/>
  <c r="C104" i="15"/>
  <c r="E104" i="14"/>
  <c r="E104" i="10"/>
  <c r="D104" i="10"/>
  <c r="C104" i="10"/>
  <c r="B104" i="10"/>
  <c r="A104" i="10"/>
  <c r="AM103" i="14"/>
  <c r="AI103" i="14"/>
  <c r="F103" i="14"/>
  <c r="E103" i="10"/>
  <c r="D103" i="10"/>
  <c r="B103" i="10"/>
  <c r="A103" i="10"/>
  <c r="AK102" i="14"/>
  <c r="AC102" i="14"/>
  <c r="M102" i="15"/>
  <c r="O102" i="14"/>
  <c r="F102" i="14"/>
  <c r="E102" i="10"/>
  <c r="D102" i="10"/>
  <c r="B102" i="10"/>
  <c r="A102" i="10"/>
  <c r="AG101" i="10"/>
  <c r="S101" i="15"/>
  <c r="AK101" i="14"/>
  <c r="AE101" i="10"/>
  <c r="AF101" i="14"/>
  <c r="AD101" i="14"/>
  <c r="M101" i="15"/>
  <c r="R101" i="14"/>
  <c r="H101" i="15"/>
  <c r="O101" i="14"/>
  <c r="E101" i="10"/>
  <c r="D101" i="10"/>
  <c r="B101" i="10"/>
  <c r="A101" i="10"/>
  <c r="AL100" i="14"/>
  <c r="AH100" i="14"/>
  <c r="P100" i="15"/>
  <c r="AF100" i="14"/>
  <c r="AB100" i="10"/>
  <c r="N100" i="15"/>
  <c r="AD100" i="14"/>
  <c r="M100" i="15"/>
  <c r="AC100" i="14"/>
  <c r="L100" i="15"/>
  <c r="V100" i="10"/>
  <c r="K100" i="15"/>
  <c r="I100" i="15"/>
  <c r="H100" i="15"/>
  <c r="O100" i="14"/>
  <c r="O100" i="10"/>
  <c r="F100" i="15"/>
  <c r="K100" i="10"/>
  <c r="I100" i="14"/>
  <c r="C100" i="15"/>
  <c r="E100" i="14"/>
  <c r="E100" i="10"/>
  <c r="D100" i="10"/>
  <c r="B100" i="10"/>
  <c r="A100" i="10"/>
  <c r="S99" i="15"/>
  <c r="E99" i="10"/>
  <c r="D99" i="10"/>
  <c r="B99" i="10"/>
  <c r="A99" i="10"/>
  <c r="E98" i="10"/>
  <c r="D98" i="10"/>
  <c r="B98" i="10"/>
  <c r="A98" i="10"/>
  <c r="U97" i="15"/>
  <c r="AM97" i="14"/>
  <c r="AL97" i="14"/>
  <c r="R97" i="15"/>
  <c r="AC97" i="14"/>
  <c r="L97" i="15"/>
  <c r="T97" i="10"/>
  <c r="O97" i="14"/>
  <c r="N97" i="14"/>
  <c r="I97" i="14"/>
  <c r="C97" i="15"/>
  <c r="F97" i="14"/>
  <c r="E97" i="10"/>
  <c r="D97" i="10"/>
  <c r="C97" i="10"/>
  <c r="B97" i="10"/>
  <c r="A97" i="10"/>
  <c r="AM96" i="14"/>
  <c r="O96" i="14"/>
  <c r="E96" i="10"/>
  <c r="D96" i="10"/>
  <c r="B96" i="10"/>
  <c r="A96" i="10"/>
  <c r="U95" i="15"/>
  <c r="T95" i="15"/>
  <c r="R95" i="15"/>
  <c r="O95" i="15"/>
  <c r="AE95" i="14"/>
  <c r="Z95" i="10"/>
  <c r="M95" i="15"/>
  <c r="L95" i="15"/>
  <c r="J95" i="15"/>
  <c r="H95" i="15"/>
  <c r="G95" i="15"/>
  <c r="N95" i="14"/>
  <c r="F95" i="15"/>
  <c r="J95" i="14"/>
  <c r="K95" i="10"/>
  <c r="E95" i="15"/>
  <c r="C95" i="15"/>
  <c r="E95" i="10"/>
  <c r="D95" i="10"/>
  <c r="C95" i="10"/>
  <c r="B95" i="10"/>
  <c r="A95" i="10"/>
  <c r="U94" i="15"/>
  <c r="AM94" i="14"/>
  <c r="AI94" i="14"/>
  <c r="AD94" i="10"/>
  <c r="P94" i="15"/>
  <c r="AA94" i="10"/>
  <c r="N94" i="15"/>
  <c r="M94" i="15"/>
  <c r="AC94" i="14"/>
  <c r="K94" i="15"/>
  <c r="R94" i="14"/>
  <c r="Q94" i="14"/>
  <c r="T94" i="10"/>
  <c r="I94" i="15"/>
  <c r="H94" i="15"/>
  <c r="O94" i="14"/>
  <c r="O94" i="10"/>
  <c r="J94" i="14"/>
  <c r="F94" i="14"/>
  <c r="G94" i="10"/>
  <c r="E94" i="10"/>
  <c r="D94" i="10"/>
  <c r="C94" i="10"/>
  <c r="B94" i="10"/>
  <c r="A94" i="10"/>
  <c r="AE93" i="10"/>
  <c r="Q93" i="15"/>
  <c r="AF93" i="14"/>
  <c r="R93" i="14"/>
  <c r="P93" i="10"/>
  <c r="H93" i="10"/>
  <c r="H93" i="14"/>
  <c r="E93" i="14"/>
  <c r="E93" i="10"/>
  <c r="D93" i="10"/>
  <c r="B93" i="10"/>
  <c r="A93" i="10"/>
  <c r="U92" i="15"/>
  <c r="AM92" i="14"/>
  <c r="AL92" i="14"/>
  <c r="R92" i="15"/>
  <c r="AI92" i="14"/>
  <c r="AD92" i="10"/>
  <c r="AH92" i="14"/>
  <c r="AJ92" i="14" s="1"/>
  <c r="P92" i="15"/>
  <c r="AF92" i="14"/>
  <c r="AE92" i="14"/>
  <c r="N92" i="15"/>
  <c r="Z92" i="10"/>
  <c r="AD92" i="14"/>
  <c r="AC92" i="14"/>
  <c r="M92" i="15"/>
  <c r="AA92" i="14"/>
  <c r="W92" i="14"/>
  <c r="X92" i="14" s="1"/>
  <c r="T92" i="14" s="1"/>
  <c r="R92" i="14"/>
  <c r="J92" i="15"/>
  <c r="T92" i="10"/>
  <c r="P92" i="14"/>
  <c r="O92" i="14"/>
  <c r="O92" i="10"/>
  <c r="F92" i="15"/>
  <c r="J92" i="14"/>
  <c r="L92" i="10"/>
  <c r="K92" i="10"/>
  <c r="I92" i="14"/>
  <c r="I92" i="10"/>
  <c r="C92" i="15"/>
  <c r="E92" i="14"/>
  <c r="E92" i="10"/>
  <c r="D92" i="10"/>
  <c r="C92" i="10"/>
  <c r="B92" i="10"/>
  <c r="A92" i="10"/>
  <c r="AH91" i="14"/>
  <c r="F91" i="14"/>
  <c r="E91" i="10"/>
  <c r="D91" i="10"/>
  <c r="B91" i="10"/>
  <c r="A91" i="10"/>
  <c r="T90" i="15"/>
  <c r="AL90" i="14"/>
  <c r="AF90" i="10"/>
  <c r="AK90" i="14"/>
  <c r="R90" i="15"/>
  <c r="AI90" i="14"/>
  <c r="AC90" i="10"/>
  <c r="AH90" i="14"/>
  <c r="AJ90" i="14" s="1"/>
  <c r="AF90" i="14"/>
  <c r="AB90" i="10"/>
  <c r="Z90" i="10"/>
  <c r="W90" i="14"/>
  <c r="X90" i="14" s="1"/>
  <c r="T90" i="14" s="1"/>
  <c r="J90" i="15"/>
  <c r="S90" i="10"/>
  <c r="G90" i="15"/>
  <c r="N90" i="14"/>
  <c r="N90" i="10"/>
  <c r="F90" i="15"/>
  <c r="K90" i="10"/>
  <c r="E90" i="15"/>
  <c r="I90" i="14"/>
  <c r="H90" i="10"/>
  <c r="H90" i="14"/>
  <c r="F90" i="14"/>
  <c r="G90" i="10"/>
  <c r="E90" i="10"/>
  <c r="D90" i="10"/>
  <c r="B90" i="10"/>
  <c r="A90" i="10"/>
  <c r="AD89" i="10"/>
  <c r="H89" i="14"/>
  <c r="E89" i="10"/>
  <c r="D89" i="10"/>
  <c r="B89" i="10"/>
  <c r="A89" i="10"/>
  <c r="AE88" i="10"/>
  <c r="AI88" i="14"/>
  <c r="Q88" i="15"/>
  <c r="AB88" i="10"/>
  <c r="P88" i="15"/>
  <c r="N88" i="15"/>
  <c r="AD88" i="14"/>
  <c r="Y88" i="10"/>
  <c r="AC88" i="14"/>
  <c r="N88" i="14"/>
  <c r="I88" i="14"/>
  <c r="D88" i="15"/>
  <c r="G88" i="10"/>
  <c r="C88" i="15"/>
  <c r="E88" i="10"/>
  <c r="D88" i="10"/>
  <c r="B88" i="10"/>
  <c r="A88" i="10"/>
  <c r="E87" i="10"/>
  <c r="D87" i="10"/>
  <c r="B87" i="10"/>
  <c r="A87" i="10"/>
  <c r="AM86" i="14"/>
  <c r="Q86" i="15"/>
  <c r="Z86" i="10"/>
  <c r="AC86" i="14"/>
  <c r="O86" i="14"/>
  <c r="K86" i="10"/>
  <c r="I86" i="14"/>
  <c r="B86" i="15"/>
  <c r="E86" i="10"/>
  <c r="D86" i="10"/>
  <c r="C86" i="10"/>
  <c r="B86" i="10"/>
  <c r="A86" i="10"/>
  <c r="AM85" i="14"/>
  <c r="T85" i="15"/>
  <c r="AF85" i="10"/>
  <c r="AL85" i="14"/>
  <c r="R85" i="15"/>
  <c r="AC85" i="10"/>
  <c r="Q85" i="15"/>
  <c r="P85" i="15"/>
  <c r="AB85" i="10"/>
  <c r="AF85" i="14"/>
  <c r="AA85" i="10"/>
  <c r="AD85" i="14"/>
  <c r="X85" i="10"/>
  <c r="L85" i="15"/>
  <c r="K85" i="15"/>
  <c r="U85" i="10"/>
  <c r="R85" i="14"/>
  <c r="H85" i="15"/>
  <c r="O85" i="14"/>
  <c r="G85" i="15"/>
  <c r="N85" i="14"/>
  <c r="Q85" i="10"/>
  <c r="N85" i="10"/>
  <c r="M85" i="10"/>
  <c r="J85" i="14"/>
  <c r="L85" i="10"/>
  <c r="E85" i="15"/>
  <c r="I85" i="10"/>
  <c r="I85" i="14"/>
  <c r="F85" i="10"/>
  <c r="B85" i="15"/>
  <c r="E85" i="10"/>
  <c r="D85" i="10"/>
  <c r="C85" i="10"/>
  <c r="B85" i="10"/>
  <c r="A85" i="10"/>
  <c r="AK84" i="14"/>
  <c r="AD84" i="14"/>
  <c r="H84" i="14"/>
  <c r="E84" i="10"/>
  <c r="D84" i="10"/>
  <c r="B84" i="10"/>
  <c r="A84" i="10"/>
  <c r="AH83" i="14"/>
  <c r="AC83" i="10"/>
  <c r="O83" i="15"/>
  <c r="N83" i="15"/>
  <c r="Z83" i="10"/>
  <c r="AD83" i="14"/>
  <c r="W83" i="14"/>
  <c r="X83" i="14" s="1"/>
  <c r="T83" i="14" s="1"/>
  <c r="R83" i="14"/>
  <c r="J83" i="15"/>
  <c r="Q83" i="14"/>
  <c r="P83" i="14"/>
  <c r="N83" i="14"/>
  <c r="F83" i="15"/>
  <c r="J83" i="14"/>
  <c r="K83" i="10"/>
  <c r="I83" i="14"/>
  <c r="E83" i="14"/>
  <c r="F83" i="10"/>
  <c r="E83" i="10"/>
  <c r="D83" i="10"/>
  <c r="C83" i="10"/>
  <c r="B83" i="10"/>
  <c r="A83" i="10"/>
  <c r="AH82" i="14"/>
  <c r="P82" i="15"/>
  <c r="AF82" i="14"/>
  <c r="O82" i="15"/>
  <c r="AA82" i="10"/>
  <c r="AE82" i="14"/>
  <c r="AC82" i="14"/>
  <c r="X82" i="10"/>
  <c r="V82" i="10"/>
  <c r="AA82" i="14"/>
  <c r="W82" i="14"/>
  <c r="X82" i="14" s="1"/>
  <c r="T82" i="14" s="1"/>
  <c r="R82" i="14"/>
  <c r="J82" i="15"/>
  <c r="Q82" i="14"/>
  <c r="T82" i="10"/>
  <c r="O82" i="14"/>
  <c r="Q82" i="10"/>
  <c r="G82" i="15"/>
  <c r="O82" i="10"/>
  <c r="F82" i="15"/>
  <c r="J82" i="14"/>
  <c r="L82" i="10"/>
  <c r="I82" i="10"/>
  <c r="E82" i="15"/>
  <c r="F82" i="14"/>
  <c r="E82" i="14"/>
  <c r="E82" i="10"/>
  <c r="D82" i="10"/>
  <c r="C82" i="10"/>
  <c r="B82" i="10"/>
  <c r="A82" i="10"/>
  <c r="AH81" i="14"/>
  <c r="Q81" i="15"/>
  <c r="AA81" i="14"/>
  <c r="E81" i="14"/>
  <c r="B81" i="15"/>
  <c r="E81" i="10"/>
  <c r="D81" i="10"/>
  <c r="B81" i="10"/>
  <c r="A81" i="10"/>
  <c r="E80" i="10"/>
  <c r="D80" i="10"/>
  <c r="B80" i="10"/>
  <c r="A80" i="10"/>
  <c r="AL79" i="14"/>
  <c r="Y79" i="10"/>
  <c r="R79" i="14"/>
  <c r="N79" i="14"/>
  <c r="I79" i="14"/>
  <c r="E79" i="10"/>
  <c r="D79" i="10"/>
  <c r="B79" i="10"/>
  <c r="A79" i="10"/>
  <c r="AM78" i="14"/>
  <c r="T78" i="15"/>
  <c r="AL78" i="14"/>
  <c r="AH78" i="14"/>
  <c r="AB78" i="10"/>
  <c r="P78" i="15"/>
  <c r="AD78" i="14"/>
  <c r="R78" i="14"/>
  <c r="U78" i="10"/>
  <c r="O78" i="14"/>
  <c r="N78" i="14"/>
  <c r="M78" i="10"/>
  <c r="I78" i="14"/>
  <c r="E78" i="14"/>
  <c r="E78" i="10"/>
  <c r="D78" i="10"/>
  <c r="C78" i="10"/>
  <c r="B78" i="10"/>
  <c r="A78" i="10"/>
  <c r="AM77" i="14"/>
  <c r="T77" i="15"/>
  <c r="AF77" i="10"/>
  <c r="AL77" i="14"/>
  <c r="AH77" i="14"/>
  <c r="AC77" i="10"/>
  <c r="P77" i="15"/>
  <c r="AB77" i="10"/>
  <c r="AF77" i="14"/>
  <c r="AD77" i="14"/>
  <c r="M77" i="15"/>
  <c r="AC77" i="14"/>
  <c r="X77" i="10"/>
  <c r="K77" i="15"/>
  <c r="U77" i="10"/>
  <c r="R77" i="14"/>
  <c r="H77" i="15"/>
  <c r="O77" i="14"/>
  <c r="Q77" i="10"/>
  <c r="M77" i="10"/>
  <c r="E77" i="15"/>
  <c r="I77" i="14"/>
  <c r="I77" i="10"/>
  <c r="E77" i="10"/>
  <c r="D77" i="10"/>
  <c r="C77" i="10"/>
  <c r="B77" i="10"/>
  <c r="A77" i="10"/>
  <c r="E76" i="10"/>
  <c r="D76" i="10"/>
  <c r="B76" i="10"/>
  <c r="A76" i="10"/>
  <c r="E75" i="10"/>
  <c r="D75" i="10"/>
  <c r="B75" i="10"/>
  <c r="A75" i="10"/>
  <c r="U74" i="15"/>
  <c r="AM74" i="14"/>
  <c r="AL74" i="14"/>
  <c r="AF74" i="10"/>
  <c r="P74" i="15"/>
  <c r="AF74" i="14"/>
  <c r="O74" i="15"/>
  <c r="AE74" i="14"/>
  <c r="AA74" i="10"/>
  <c r="L74" i="15"/>
  <c r="AA74" i="14"/>
  <c r="V74" i="10"/>
  <c r="W74" i="14"/>
  <c r="X74" i="14" s="1"/>
  <c r="T74" i="14" s="1"/>
  <c r="H74" i="15"/>
  <c r="O74" i="14"/>
  <c r="N74" i="14"/>
  <c r="Q74" i="10"/>
  <c r="O74" i="10"/>
  <c r="N74" i="10"/>
  <c r="I74" i="14"/>
  <c r="I74" i="10"/>
  <c r="E74" i="10"/>
  <c r="D74" i="10"/>
  <c r="C74" i="10"/>
  <c r="B74" i="10"/>
  <c r="A74" i="10"/>
  <c r="E73" i="10"/>
  <c r="D73" i="10"/>
  <c r="B73" i="10"/>
  <c r="A73" i="10"/>
  <c r="E72" i="10"/>
  <c r="D72" i="10"/>
  <c r="B72" i="10"/>
  <c r="A72" i="10"/>
  <c r="T71" i="15"/>
  <c r="Q71" i="14"/>
  <c r="H71" i="14"/>
  <c r="E71" i="10"/>
  <c r="D71" i="10"/>
  <c r="B71" i="10"/>
  <c r="A71" i="10"/>
  <c r="AL70" i="14"/>
  <c r="AH70" i="14"/>
  <c r="N70" i="15"/>
  <c r="Z70" i="10"/>
  <c r="W70" i="14"/>
  <c r="X70" i="14" s="1"/>
  <c r="T70" i="14" s="1"/>
  <c r="N70" i="14"/>
  <c r="K70" i="10"/>
  <c r="E70" i="14"/>
  <c r="E70" i="10"/>
  <c r="D70" i="10"/>
  <c r="C70" i="10"/>
  <c r="B70" i="10"/>
  <c r="A70" i="10"/>
  <c r="AM69" i="14"/>
  <c r="T69" i="15"/>
  <c r="AL69" i="14"/>
  <c r="AF69" i="10"/>
  <c r="AI69" i="14"/>
  <c r="AH69" i="14"/>
  <c r="AJ69" i="14" s="1"/>
  <c r="O69" i="15"/>
  <c r="AA69" i="10"/>
  <c r="AD69" i="14"/>
  <c r="X69" i="10"/>
  <c r="W69" i="14"/>
  <c r="X69" i="14" s="1"/>
  <c r="T69" i="14" s="1"/>
  <c r="J69" i="15"/>
  <c r="T69" i="10"/>
  <c r="G69" i="15"/>
  <c r="Q69" i="10"/>
  <c r="N69" i="14"/>
  <c r="F69" i="15"/>
  <c r="L69" i="10"/>
  <c r="E69" i="15"/>
  <c r="I69" i="10"/>
  <c r="I69" i="14"/>
  <c r="F69" i="14"/>
  <c r="E69" i="10"/>
  <c r="D69" i="10"/>
  <c r="C69" i="10"/>
  <c r="B69" i="10"/>
  <c r="A69" i="10"/>
  <c r="AI68" i="14"/>
  <c r="AE68" i="14"/>
  <c r="Q68" i="14"/>
  <c r="H68" i="14"/>
  <c r="F68" i="14"/>
  <c r="G68" i="10"/>
  <c r="E68" i="10"/>
  <c r="D68" i="10"/>
  <c r="B68" i="10"/>
  <c r="A68" i="10"/>
  <c r="O67" i="15"/>
  <c r="AE67" i="14"/>
  <c r="F67" i="15"/>
  <c r="E67" i="10"/>
  <c r="D67" i="10"/>
  <c r="B67" i="10"/>
  <c r="A67" i="10"/>
  <c r="AM66" i="14"/>
  <c r="AL66" i="14"/>
  <c r="R66" i="15"/>
  <c r="AF66" i="14"/>
  <c r="O66" i="15"/>
  <c r="AE66" i="14"/>
  <c r="AA66" i="10"/>
  <c r="N66" i="15"/>
  <c r="Z66" i="10"/>
  <c r="AD66" i="14"/>
  <c r="AC66" i="14"/>
  <c r="X66" i="10"/>
  <c r="AA66" i="14"/>
  <c r="V66" i="10"/>
  <c r="W66" i="14"/>
  <c r="X66" i="14" s="1"/>
  <c r="T66" i="14" s="1"/>
  <c r="J66" i="15"/>
  <c r="T66" i="10"/>
  <c r="Q66" i="14"/>
  <c r="I66" i="15"/>
  <c r="P66" i="14"/>
  <c r="O66" i="14"/>
  <c r="F66" i="15"/>
  <c r="L66" i="10"/>
  <c r="J66" i="14"/>
  <c r="K66" i="10"/>
  <c r="I66" i="10"/>
  <c r="I66" i="14"/>
  <c r="C66" i="15"/>
  <c r="F66" i="14"/>
  <c r="E66" i="14"/>
  <c r="E66" i="10"/>
  <c r="D66" i="10"/>
  <c r="C66" i="10"/>
  <c r="B66" i="10"/>
  <c r="A66" i="10"/>
  <c r="E65" i="10"/>
  <c r="D65" i="10"/>
  <c r="B65" i="10"/>
  <c r="A65" i="10"/>
  <c r="AL64" i="14"/>
  <c r="T64" i="15"/>
  <c r="AA64" i="14"/>
  <c r="C64" i="15"/>
  <c r="F64" i="14"/>
  <c r="E64" i="10"/>
  <c r="D64" i="10"/>
  <c r="B64" i="10"/>
  <c r="A64" i="10"/>
  <c r="AK63" i="14"/>
  <c r="AF63" i="14"/>
  <c r="AC63" i="14"/>
  <c r="Y63" i="10"/>
  <c r="R63" i="14"/>
  <c r="Q63" i="14"/>
  <c r="H63" i="15"/>
  <c r="O63" i="14"/>
  <c r="J63" i="14"/>
  <c r="E63" i="10"/>
  <c r="D63" i="10"/>
  <c r="B63" i="10"/>
  <c r="A63" i="10"/>
  <c r="AC62" i="14"/>
  <c r="E62" i="10"/>
  <c r="D62" i="10"/>
  <c r="B62" i="10"/>
  <c r="A62" i="10"/>
  <c r="AM61" i="14"/>
  <c r="R61" i="15"/>
  <c r="AI61" i="14"/>
  <c r="AH61" i="14"/>
  <c r="AJ61" i="14" s="1"/>
  <c r="AC61" i="10"/>
  <c r="M61" i="15"/>
  <c r="AC61" i="14"/>
  <c r="X61" i="10"/>
  <c r="J61" i="15"/>
  <c r="Q61" i="14"/>
  <c r="T61" i="10"/>
  <c r="F61" i="15"/>
  <c r="J61" i="14"/>
  <c r="L61" i="10"/>
  <c r="K61" i="10"/>
  <c r="C61" i="15"/>
  <c r="F61" i="14"/>
  <c r="E61" i="14"/>
  <c r="E61" i="10"/>
  <c r="D61" i="10"/>
  <c r="C61" i="10"/>
  <c r="B61" i="10"/>
  <c r="A61" i="10"/>
  <c r="E60" i="10"/>
  <c r="D60" i="10"/>
  <c r="B60" i="10"/>
  <c r="A60" i="10"/>
  <c r="AL59" i="14"/>
  <c r="AE59" i="10"/>
  <c r="Q59" i="15"/>
  <c r="AE59" i="14"/>
  <c r="O59" i="15"/>
  <c r="Z59" i="10"/>
  <c r="W59" i="14"/>
  <c r="X59" i="14" s="1"/>
  <c r="T59" i="14" s="1"/>
  <c r="J59" i="15"/>
  <c r="N59" i="14"/>
  <c r="N59" i="10"/>
  <c r="F59" i="15"/>
  <c r="J59" i="14"/>
  <c r="J59" i="10"/>
  <c r="D59" i="15"/>
  <c r="E59" i="10"/>
  <c r="D59" i="10"/>
  <c r="B59" i="10"/>
  <c r="A59" i="10"/>
  <c r="U58" i="15"/>
  <c r="AM58" i="14"/>
  <c r="T58" i="15"/>
  <c r="AL58" i="14"/>
  <c r="AF58" i="10"/>
  <c r="R58" i="15"/>
  <c r="AD58" i="10"/>
  <c r="AH58" i="14"/>
  <c r="AC58" i="10"/>
  <c r="AF58" i="14"/>
  <c r="P58" i="15"/>
  <c r="O58" i="15"/>
  <c r="AE58" i="14"/>
  <c r="Z58" i="10"/>
  <c r="AC58" i="14"/>
  <c r="L58" i="15"/>
  <c r="AA58" i="14"/>
  <c r="V58" i="10"/>
  <c r="K58" i="15"/>
  <c r="J58" i="15"/>
  <c r="T58" i="10"/>
  <c r="Q58" i="14"/>
  <c r="P58" i="14"/>
  <c r="O58" i="14"/>
  <c r="H58" i="15"/>
  <c r="Q58" i="10"/>
  <c r="O58" i="10"/>
  <c r="F58" i="15"/>
  <c r="J58" i="14"/>
  <c r="L58" i="10"/>
  <c r="K58" i="10"/>
  <c r="E58" i="10"/>
  <c r="D58" i="10"/>
  <c r="C58" i="10"/>
  <c r="B58" i="10"/>
  <c r="A58" i="10"/>
  <c r="S57" i="15"/>
  <c r="AK57" i="14"/>
  <c r="AE57" i="10"/>
  <c r="AI57" i="14"/>
  <c r="AD57" i="10"/>
  <c r="AH57" i="14"/>
  <c r="AC57" i="10"/>
  <c r="M57" i="15"/>
  <c r="AC57" i="14"/>
  <c r="Y57" i="10"/>
  <c r="W57" i="10"/>
  <c r="R57" i="14"/>
  <c r="U57" i="10"/>
  <c r="J57" i="15"/>
  <c r="T57" i="10"/>
  <c r="H57" i="15"/>
  <c r="R57" i="10"/>
  <c r="O57" i="10"/>
  <c r="M57" i="10"/>
  <c r="F57" i="15"/>
  <c r="L57" i="10"/>
  <c r="K57" i="10"/>
  <c r="F57" i="14"/>
  <c r="G57" i="14" s="1"/>
  <c r="E57" i="14"/>
  <c r="E57" i="10"/>
  <c r="D57" i="10"/>
  <c r="B57" i="10"/>
  <c r="A57" i="10"/>
  <c r="Q56" i="15"/>
  <c r="AC56" i="10"/>
  <c r="AH56" i="14"/>
  <c r="AA56" i="10"/>
  <c r="AC56" i="14"/>
  <c r="W56" i="10"/>
  <c r="AA56" i="14"/>
  <c r="J56" i="15"/>
  <c r="T56" i="10"/>
  <c r="H56" i="15"/>
  <c r="R56" i="10"/>
  <c r="P56" i="10"/>
  <c r="F56" i="15"/>
  <c r="L56" i="10"/>
  <c r="J56" i="10"/>
  <c r="F56" i="14"/>
  <c r="G56" i="14" s="1"/>
  <c r="E56" i="14"/>
  <c r="E56" i="10"/>
  <c r="D56" i="10"/>
  <c r="B56" i="10"/>
  <c r="A56" i="10"/>
  <c r="AK55" i="14"/>
  <c r="F55" i="14"/>
  <c r="E55" i="10"/>
  <c r="D55" i="10"/>
  <c r="B55" i="10"/>
  <c r="A55" i="10"/>
  <c r="AM54" i="14"/>
  <c r="Y54" i="10"/>
  <c r="R54" i="14"/>
  <c r="H54" i="15"/>
  <c r="R54" i="10"/>
  <c r="J54" i="10"/>
  <c r="D54" i="15"/>
  <c r="H54" i="10"/>
  <c r="E54" i="10"/>
  <c r="D54" i="10"/>
  <c r="B54" i="10"/>
  <c r="A54" i="10"/>
  <c r="AM53" i="14"/>
  <c r="AL53" i="14"/>
  <c r="R53" i="15"/>
  <c r="AI53" i="14"/>
  <c r="AD53" i="10"/>
  <c r="P53" i="15"/>
  <c r="N53" i="15"/>
  <c r="AD53" i="14"/>
  <c r="Z53" i="10"/>
  <c r="AC53" i="14"/>
  <c r="AA53" i="14"/>
  <c r="W53" i="14"/>
  <c r="X53" i="14" s="1"/>
  <c r="T53" i="14" s="1"/>
  <c r="K53" i="15"/>
  <c r="R53" i="14"/>
  <c r="U53" i="10"/>
  <c r="P53" i="14"/>
  <c r="G53" i="15"/>
  <c r="N53" i="14"/>
  <c r="Q53" i="10"/>
  <c r="M53" i="10"/>
  <c r="K53" i="10"/>
  <c r="E53" i="15"/>
  <c r="I53" i="14"/>
  <c r="I53" i="10"/>
  <c r="G53" i="10"/>
  <c r="E53" i="14"/>
  <c r="E53" i="10"/>
  <c r="D53" i="10"/>
  <c r="C53" i="10"/>
  <c r="B53" i="10"/>
  <c r="A53" i="10"/>
  <c r="AM52" i="14"/>
  <c r="T52" i="15"/>
  <c r="AF52" i="10"/>
  <c r="AC52" i="14"/>
  <c r="W52" i="10"/>
  <c r="AA52" i="14"/>
  <c r="J52" i="15"/>
  <c r="Q52" i="14"/>
  <c r="P52" i="10"/>
  <c r="N52" i="10"/>
  <c r="F52" i="15"/>
  <c r="J52" i="14"/>
  <c r="K52" i="10"/>
  <c r="E52" i="10"/>
  <c r="D52" i="10"/>
  <c r="B52" i="10"/>
  <c r="A52" i="10"/>
  <c r="U51" i="15"/>
  <c r="AG51" i="10"/>
  <c r="AM51" i="14"/>
  <c r="AD51" i="14"/>
  <c r="M51" i="15"/>
  <c r="AC51" i="14"/>
  <c r="X51" i="10"/>
  <c r="L51" i="15"/>
  <c r="V51" i="10"/>
  <c r="K51" i="15"/>
  <c r="R51" i="14"/>
  <c r="T51" i="10"/>
  <c r="Q51" i="14"/>
  <c r="O51" i="10"/>
  <c r="L51" i="10"/>
  <c r="J51" i="14"/>
  <c r="C51" i="15"/>
  <c r="G51" i="10"/>
  <c r="E51" i="10"/>
  <c r="D51" i="10"/>
  <c r="S51" i="15"/>
  <c r="B51" i="10"/>
  <c r="A51" i="10"/>
  <c r="L50" i="10"/>
  <c r="E50" i="10"/>
  <c r="D50" i="10"/>
  <c r="B50" i="10"/>
  <c r="A50" i="10"/>
  <c r="T49" i="15"/>
  <c r="AF49" i="10"/>
  <c r="AI49" i="14"/>
  <c r="AH49" i="14"/>
  <c r="AJ49" i="14" s="1"/>
  <c r="AB49" i="10"/>
  <c r="AE49" i="14"/>
  <c r="N49" i="15"/>
  <c r="Z49" i="10"/>
  <c r="AC49" i="14"/>
  <c r="X49" i="10"/>
  <c r="W49" i="14"/>
  <c r="X49" i="14" s="1"/>
  <c r="T49" i="14" s="1"/>
  <c r="K49" i="15"/>
  <c r="R49" i="14"/>
  <c r="U49" i="10"/>
  <c r="N49" i="14"/>
  <c r="G49" i="15"/>
  <c r="N49" i="10"/>
  <c r="M49" i="10"/>
  <c r="J49" i="14"/>
  <c r="F49" i="15"/>
  <c r="I49" i="14"/>
  <c r="E49" i="15"/>
  <c r="G49" i="10"/>
  <c r="E49" i="14"/>
  <c r="E49" i="10"/>
  <c r="D49" i="10"/>
  <c r="C49" i="10"/>
  <c r="B49" i="10"/>
  <c r="A49" i="10"/>
  <c r="S48" i="15"/>
  <c r="AK48" i="14"/>
  <c r="P48" i="15"/>
  <c r="M48" i="15"/>
  <c r="AC48" i="14"/>
  <c r="AA48" i="14"/>
  <c r="O48" i="14"/>
  <c r="H48" i="15"/>
  <c r="E48" i="10"/>
  <c r="D48" i="10"/>
  <c r="B48" i="10"/>
  <c r="A48" i="10"/>
  <c r="AF47" i="10"/>
  <c r="AK47" i="14"/>
  <c r="R47" i="15"/>
  <c r="AH47" i="14"/>
  <c r="N47" i="15"/>
  <c r="L47" i="15"/>
  <c r="V47" i="10"/>
  <c r="K47" i="15"/>
  <c r="R47" i="14"/>
  <c r="J47" i="15"/>
  <c r="Q47" i="10"/>
  <c r="O47" i="10"/>
  <c r="N47" i="10"/>
  <c r="F47" i="15"/>
  <c r="K47" i="10"/>
  <c r="H47" i="14"/>
  <c r="E47" i="10"/>
  <c r="D47" i="10"/>
  <c r="P47" i="15"/>
  <c r="B47" i="10"/>
  <c r="A47" i="10"/>
  <c r="AE46" i="14"/>
  <c r="E46" i="10"/>
  <c r="D46" i="10"/>
  <c r="B46" i="10"/>
  <c r="A46" i="10"/>
  <c r="T45" i="15"/>
  <c r="AF45" i="10"/>
  <c r="R45" i="15"/>
  <c r="AI45" i="14"/>
  <c r="Q45" i="15"/>
  <c r="AF45" i="14"/>
  <c r="Z45" i="10"/>
  <c r="W45" i="10"/>
  <c r="L45" i="15"/>
  <c r="W45" i="14"/>
  <c r="X45" i="14" s="1"/>
  <c r="T45" i="14" s="1"/>
  <c r="I45" i="15"/>
  <c r="R45" i="10"/>
  <c r="N45" i="14"/>
  <c r="G45" i="15"/>
  <c r="P45" i="10"/>
  <c r="M45" i="10"/>
  <c r="K45" i="10"/>
  <c r="I45" i="14"/>
  <c r="E45" i="15"/>
  <c r="D45" i="15"/>
  <c r="H45" i="10"/>
  <c r="E45" i="10"/>
  <c r="D45" i="10"/>
  <c r="B45" i="10"/>
  <c r="A45" i="10"/>
  <c r="U44" i="15"/>
  <c r="AG44" i="10"/>
  <c r="R44" i="15"/>
  <c r="AI44" i="14"/>
  <c r="AD44" i="10"/>
  <c r="P44" i="15"/>
  <c r="O44" i="15"/>
  <c r="M44" i="15"/>
  <c r="L44" i="15"/>
  <c r="AA44" i="14"/>
  <c r="V44" i="10"/>
  <c r="K44" i="15"/>
  <c r="J44" i="15"/>
  <c r="H44" i="15"/>
  <c r="N44" i="14"/>
  <c r="Q44" i="10"/>
  <c r="O44" i="10"/>
  <c r="N44" i="10"/>
  <c r="J44" i="14"/>
  <c r="I44" i="14"/>
  <c r="C44" i="15"/>
  <c r="F44" i="14"/>
  <c r="G44" i="10"/>
  <c r="F44" i="10"/>
  <c r="E44" i="10"/>
  <c r="D44" i="10"/>
  <c r="C44" i="10"/>
  <c r="B44" i="10"/>
  <c r="A44" i="10"/>
  <c r="AD43" i="10"/>
  <c r="AI43" i="14"/>
  <c r="AF43" i="14"/>
  <c r="O43" i="14"/>
  <c r="R43" i="10"/>
  <c r="J43" i="10"/>
  <c r="F43" i="14"/>
  <c r="E43" i="10"/>
  <c r="D43" i="10"/>
  <c r="B43" i="10"/>
  <c r="A43" i="10"/>
  <c r="E42" i="10"/>
  <c r="D42" i="10"/>
  <c r="B42" i="10"/>
  <c r="A42" i="10"/>
  <c r="AL41" i="14"/>
  <c r="F41" i="14"/>
  <c r="E41" i="10"/>
  <c r="D41" i="10"/>
  <c r="B41" i="10"/>
  <c r="A41" i="10"/>
  <c r="AF40" i="14"/>
  <c r="AB40" i="10"/>
  <c r="AC40" i="14"/>
  <c r="P40" i="14"/>
  <c r="N40" i="14"/>
  <c r="K40" i="10"/>
  <c r="I40" i="14"/>
  <c r="E40" i="10"/>
  <c r="D40" i="10"/>
  <c r="B40" i="10"/>
  <c r="A40" i="10"/>
  <c r="AM39" i="14"/>
  <c r="AL39" i="14"/>
  <c r="R39" i="15"/>
  <c r="P39" i="15"/>
  <c r="AB39" i="10"/>
  <c r="AF39" i="14"/>
  <c r="O39" i="15"/>
  <c r="AE39" i="14"/>
  <c r="AA39" i="10"/>
  <c r="Z39" i="10"/>
  <c r="M39" i="15"/>
  <c r="L39" i="15"/>
  <c r="K39" i="15"/>
  <c r="R39" i="14"/>
  <c r="U39" i="10"/>
  <c r="J39" i="15"/>
  <c r="Q39" i="14"/>
  <c r="M39" i="10"/>
  <c r="F39" i="15"/>
  <c r="J39" i="14"/>
  <c r="K39" i="10"/>
  <c r="E39" i="15"/>
  <c r="C39" i="15"/>
  <c r="E39" i="14"/>
  <c r="F39" i="10"/>
  <c r="E39" i="10"/>
  <c r="D39" i="10"/>
  <c r="C39" i="10"/>
  <c r="B39" i="10"/>
  <c r="A39" i="10"/>
  <c r="U38" i="15"/>
  <c r="AI38" i="14"/>
  <c r="AD38" i="10"/>
  <c r="AD38" i="14"/>
  <c r="E38" i="10"/>
  <c r="D38" i="10"/>
  <c r="B38" i="10"/>
  <c r="A38" i="10"/>
  <c r="E37" i="10"/>
  <c r="D37" i="10"/>
  <c r="U37" i="10"/>
  <c r="B37" i="10"/>
  <c r="A37" i="10"/>
  <c r="R36" i="15"/>
  <c r="AI36" i="14"/>
  <c r="AD36" i="10"/>
  <c r="AH36" i="14"/>
  <c r="AJ36" i="14" s="1"/>
  <c r="AC36" i="10"/>
  <c r="M36" i="15"/>
  <c r="AC36" i="14"/>
  <c r="X36" i="10"/>
  <c r="K36" i="15"/>
  <c r="R36" i="14"/>
  <c r="J36" i="15"/>
  <c r="Q36" i="14"/>
  <c r="T36" i="10"/>
  <c r="F36" i="15"/>
  <c r="J36" i="14"/>
  <c r="L36" i="10"/>
  <c r="C36" i="15"/>
  <c r="F36" i="14"/>
  <c r="G36" i="10"/>
  <c r="E36" i="14"/>
  <c r="F36" i="10"/>
  <c r="E36" i="10"/>
  <c r="D36" i="10"/>
  <c r="C36" i="10"/>
  <c r="B36" i="10"/>
  <c r="A36" i="10"/>
  <c r="AB35" i="10"/>
  <c r="E35" i="10"/>
  <c r="D35" i="10"/>
  <c r="B35" i="10"/>
  <c r="A35" i="10"/>
  <c r="E34" i="10"/>
  <c r="D34" i="10"/>
  <c r="B34" i="10"/>
  <c r="A34" i="10"/>
  <c r="U33" i="15"/>
  <c r="AM33" i="14"/>
  <c r="AG33" i="10"/>
  <c r="AK36" i="8" s="1"/>
  <c r="R33" i="15"/>
  <c r="AI33" i="14"/>
  <c r="AD33" i="10"/>
  <c r="P33" i="15"/>
  <c r="AF33" i="14"/>
  <c r="AA33" i="10"/>
  <c r="X33" i="10"/>
  <c r="AA33" i="14"/>
  <c r="V33" i="10"/>
  <c r="K33" i="15"/>
  <c r="U33" i="10"/>
  <c r="Q33" i="14"/>
  <c r="T33" i="10"/>
  <c r="H33" i="15"/>
  <c r="O33" i="10"/>
  <c r="M33" i="10"/>
  <c r="J33" i="14"/>
  <c r="L33" i="10"/>
  <c r="D33" i="15"/>
  <c r="H33" i="14"/>
  <c r="C33" i="15"/>
  <c r="E33" i="10"/>
  <c r="D33" i="10"/>
  <c r="B33" i="10"/>
  <c r="A33" i="10"/>
  <c r="J32" i="15"/>
  <c r="F32" i="15"/>
  <c r="E32" i="10"/>
  <c r="D32" i="10"/>
  <c r="B32" i="10"/>
  <c r="A32" i="10"/>
  <c r="U31" i="15"/>
  <c r="AM31" i="14"/>
  <c r="AI31" i="14"/>
  <c r="AD31" i="10"/>
  <c r="R31" i="15"/>
  <c r="P31" i="15"/>
  <c r="AE31" i="14"/>
  <c r="AA31" i="10"/>
  <c r="AC34" i="8" s="1"/>
  <c r="AD31" i="14"/>
  <c r="Z31" i="10"/>
  <c r="AC31" i="14"/>
  <c r="M31" i="15"/>
  <c r="K31" i="15"/>
  <c r="R31" i="14"/>
  <c r="U31" i="10"/>
  <c r="J31" i="15"/>
  <c r="Q31" i="14"/>
  <c r="T31" i="10"/>
  <c r="Q31" i="10"/>
  <c r="G31" i="15"/>
  <c r="M31" i="10"/>
  <c r="F31" i="15"/>
  <c r="J31" i="14"/>
  <c r="L31" i="10"/>
  <c r="I31" i="10"/>
  <c r="E31" i="15"/>
  <c r="F31" i="10"/>
  <c r="E31" i="14"/>
  <c r="E31" i="10"/>
  <c r="D31" i="10"/>
  <c r="C31" i="10"/>
  <c r="B31" i="10"/>
  <c r="A31" i="10"/>
  <c r="B30" i="15"/>
  <c r="E30" i="10"/>
  <c r="D30" i="10"/>
  <c r="B30" i="10"/>
  <c r="A30" i="10"/>
  <c r="AE29" i="10"/>
  <c r="AK29" i="14"/>
  <c r="AI29" i="14"/>
  <c r="AD29" i="10"/>
  <c r="Q29" i="15"/>
  <c r="P29" i="15"/>
  <c r="N29" i="15"/>
  <c r="AD29" i="14"/>
  <c r="Z29" i="10"/>
  <c r="W29" i="10"/>
  <c r="AA29" i="14"/>
  <c r="L29" i="15"/>
  <c r="U29" i="10"/>
  <c r="K29" i="15"/>
  <c r="Q29" i="14"/>
  <c r="N29" i="14"/>
  <c r="Q29" i="10"/>
  <c r="P29" i="10"/>
  <c r="M29" i="10"/>
  <c r="J29" i="14"/>
  <c r="I29" i="14"/>
  <c r="I29" i="10"/>
  <c r="H29" i="14"/>
  <c r="C29" i="15"/>
  <c r="E29" i="10"/>
  <c r="D29" i="10"/>
  <c r="B29" i="10"/>
  <c r="A29" i="10"/>
  <c r="R28" i="15"/>
  <c r="T28" i="10"/>
  <c r="J28" i="15"/>
  <c r="L28" i="10"/>
  <c r="F28" i="15"/>
  <c r="E28" i="10"/>
  <c r="D28" i="10"/>
  <c r="B28" i="10"/>
  <c r="A28" i="10"/>
  <c r="B27" i="15"/>
  <c r="E27" i="10"/>
  <c r="D27" i="10"/>
  <c r="B27" i="10"/>
  <c r="A27" i="10"/>
  <c r="AE26" i="10"/>
  <c r="S26" i="15"/>
  <c r="AI26" i="14"/>
  <c r="Q26" i="15"/>
  <c r="AH26" i="14"/>
  <c r="AE26" i="14"/>
  <c r="AA26" i="10"/>
  <c r="AD26" i="14"/>
  <c r="M26" i="15"/>
  <c r="W26" i="10"/>
  <c r="Q26" i="14"/>
  <c r="R26" i="10"/>
  <c r="G29" i="7" s="1"/>
  <c r="H26" i="15"/>
  <c r="N26" i="14"/>
  <c r="Q26" i="10"/>
  <c r="P26" i="10"/>
  <c r="N26" i="10"/>
  <c r="J26" i="14"/>
  <c r="J26" i="10"/>
  <c r="I26" i="14"/>
  <c r="I26" i="10"/>
  <c r="D26" i="15"/>
  <c r="C26" i="15"/>
  <c r="E26" i="10"/>
  <c r="D26" i="10"/>
  <c r="B26" i="10"/>
  <c r="A26" i="10"/>
  <c r="E25" i="10"/>
  <c r="D25" i="10"/>
  <c r="B25" i="10"/>
  <c r="A25" i="10"/>
  <c r="AM24" i="14"/>
  <c r="AL24" i="14"/>
  <c r="T24" i="15"/>
  <c r="AH24" i="14"/>
  <c r="AD24" i="14"/>
  <c r="Z24" i="10"/>
  <c r="H24" i="15"/>
  <c r="H24" i="14"/>
  <c r="H24" i="10"/>
  <c r="E24" i="10"/>
  <c r="D24" i="10"/>
  <c r="B24" i="10"/>
  <c r="A24" i="10"/>
  <c r="AK23" i="14"/>
  <c r="AI23" i="14"/>
  <c r="H23" i="14"/>
  <c r="F23" i="14"/>
  <c r="E23" i="10"/>
  <c r="D23" i="10"/>
  <c r="B23" i="10"/>
  <c r="A23" i="10"/>
  <c r="E22" i="10"/>
  <c r="D22" i="10"/>
  <c r="B22" i="10"/>
  <c r="A22" i="10"/>
  <c r="W21" i="14"/>
  <c r="X21" i="14" s="1"/>
  <c r="T21" i="14" s="1"/>
  <c r="R21" i="14"/>
  <c r="E21" i="10"/>
  <c r="D21" i="10"/>
  <c r="B21" i="10"/>
  <c r="A21" i="10"/>
  <c r="A24" i="7" s="1"/>
  <c r="AF20" i="10"/>
  <c r="T20" i="15"/>
  <c r="R20" i="15"/>
  <c r="AI20" i="14"/>
  <c r="AH20" i="14"/>
  <c r="AJ20" i="14" s="1"/>
  <c r="P20" i="15"/>
  <c r="AB20" i="10"/>
  <c r="AF20" i="14"/>
  <c r="O20" i="15"/>
  <c r="AA20" i="10"/>
  <c r="AC23" i="8" s="1"/>
  <c r="AD20" i="14"/>
  <c r="Z20" i="10"/>
  <c r="AC20" i="14"/>
  <c r="X20" i="10"/>
  <c r="L20" i="15"/>
  <c r="K20" i="15"/>
  <c r="R20" i="14"/>
  <c r="U20" i="10"/>
  <c r="J20" i="15"/>
  <c r="T20" i="10"/>
  <c r="O20" i="14"/>
  <c r="M20" i="10"/>
  <c r="F20" i="15"/>
  <c r="L20" i="10"/>
  <c r="K20" i="10"/>
  <c r="I20" i="14"/>
  <c r="I20" i="10"/>
  <c r="C20" i="15"/>
  <c r="E20" i="10"/>
  <c r="D20" i="10"/>
  <c r="C20" i="10"/>
  <c r="B20" i="10"/>
  <c r="A20" i="10"/>
  <c r="A23" i="6" s="1"/>
  <c r="E19" i="10"/>
  <c r="D19" i="10"/>
  <c r="B19" i="10"/>
  <c r="A19" i="10"/>
  <c r="AL18" i="14"/>
  <c r="AF18" i="14"/>
  <c r="AB18" i="10"/>
  <c r="G18" i="15"/>
  <c r="N18" i="14"/>
  <c r="E18" i="15"/>
  <c r="I18" i="14"/>
  <c r="E18" i="10"/>
  <c r="D18" i="10"/>
  <c r="B18" i="10"/>
  <c r="A18" i="10"/>
  <c r="U17" i="15"/>
  <c r="AF17" i="10"/>
  <c r="AL17" i="14"/>
  <c r="R17" i="15"/>
  <c r="AD17" i="10"/>
  <c r="AI17" i="14"/>
  <c r="AH17" i="14"/>
  <c r="AC17" i="10"/>
  <c r="O17" i="15"/>
  <c r="AA17" i="10"/>
  <c r="M17" i="15"/>
  <c r="AC17" i="14"/>
  <c r="X17" i="10"/>
  <c r="L17" i="15"/>
  <c r="V17" i="10"/>
  <c r="AA17" i="14"/>
  <c r="W17" i="14"/>
  <c r="X17" i="14" s="1"/>
  <c r="T17" i="14" s="1"/>
  <c r="K17" i="15"/>
  <c r="R17" i="14"/>
  <c r="J17" i="15"/>
  <c r="Q17" i="14"/>
  <c r="T17" i="10"/>
  <c r="H17" i="15"/>
  <c r="O17" i="14"/>
  <c r="N17" i="14"/>
  <c r="O17" i="10"/>
  <c r="F17" i="15"/>
  <c r="J17" i="14"/>
  <c r="L17" i="10"/>
  <c r="I17" i="14"/>
  <c r="C17" i="15"/>
  <c r="F17" i="14"/>
  <c r="G17" i="10"/>
  <c r="F17" i="10"/>
  <c r="E17" i="10"/>
  <c r="D17" i="10"/>
  <c r="C17" i="10"/>
  <c r="B17" i="10"/>
  <c r="A17" i="10"/>
  <c r="A20" i="7" s="1"/>
  <c r="Q16" i="15"/>
  <c r="G16" i="10"/>
  <c r="J19" i="6" s="1"/>
  <c r="E16" i="10"/>
  <c r="E19" i="8" s="1"/>
  <c r="D16" i="10"/>
  <c r="B16" i="10"/>
  <c r="A16" i="10"/>
  <c r="E15" i="10"/>
  <c r="D15" i="10"/>
  <c r="B15" i="10"/>
  <c r="A15" i="10"/>
  <c r="S14" i="15"/>
  <c r="AK14" i="14"/>
  <c r="AE14" i="14"/>
  <c r="X14" i="10"/>
  <c r="AA14" i="14"/>
  <c r="V14" i="10"/>
  <c r="R14" i="14"/>
  <c r="T14" i="10"/>
  <c r="O14" i="14"/>
  <c r="R14" i="10"/>
  <c r="G17" i="7" s="1"/>
  <c r="O14" i="10"/>
  <c r="L14" i="10"/>
  <c r="C14" i="15"/>
  <c r="E14" i="10"/>
  <c r="D14" i="10"/>
  <c r="B14" i="10"/>
  <c r="A14" i="10"/>
  <c r="E13" i="10"/>
  <c r="D13" i="10"/>
  <c r="B13" i="10"/>
  <c r="A13" i="10"/>
  <c r="A16" i="7" s="1"/>
  <c r="U12" i="15"/>
  <c r="AM12" i="14"/>
  <c r="AF12" i="10"/>
  <c r="R12" i="15"/>
  <c r="AI12" i="14"/>
  <c r="P12" i="15"/>
  <c r="AF12" i="14"/>
  <c r="AB12" i="10"/>
  <c r="O12" i="15"/>
  <c r="AE12" i="14"/>
  <c r="AA12" i="10"/>
  <c r="AC15" i="8" s="1"/>
  <c r="AD12" i="14"/>
  <c r="Z12" i="10"/>
  <c r="AA12" i="14"/>
  <c r="W12" i="14"/>
  <c r="X12" i="14" s="1"/>
  <c r="T12" i="14" s="1"/>
  <c r="K12" i="15"/>
  <c r="U12" i="10"/>
  <c r="R12" i="14"/>
  <c r="J12" i="15"/>
  <c r="Q12" i="14"/>
  <c r="T12" i="10"/>
  <c r="I15" i="7" s="1"/>
  <c r="G12" i="15"/>
  <c r="N12" i="14"/>
  <c r="Q12" i="10"/>
  <c r="N12" i="10"/>
  <c r="M12" i="10"/>
  <c r="F12" i="15"/>
  <c r="J12" i="14"/>
  <c r="L12" i="10"/>
  <c r="C12" i="15"/>
  <c r="F12" i="14"/>
  <c r="E12" i="14"/>
  <c r="F12" i="10"/>
  <c r="E12" i="10"/>
  <c r="D12" i="10"/>
  <c r="C12" i="10"/>
  <c r="B12" i="10"/>
  <c r="A12" i="10"/>
  <c r="A15" i="6" s="1"/>
  <c r="U11" i="15"/>
  <c r="AM11" i="14"/>
  <c r="AG11" i="10"/>
  <c r="AK14" i="8" s="1"/>
  <c r="AK11" i="14"/>
  <c r="AE11" i="10"/>
  <c r="AI11" i="14"/>
  <c r="Q11" i="15"/>
  <c r="AH11" i="14"/>
  <c r="AC11" i="10"/>
  <c r="AF11" i="14"/>
  <c r="N11" i="15"/>
  <c r="AD11" i="14"/>
  <c r="M11" i="15"/>
  <c r="AC11" i="14"/>
  <c r="Y11" i="10"/>
  <c r="W11" i="10"/>
  <c r="AA11" i="14"/>
  <c r="W11" i="14"/>
  <c r="X11" i="14" s="1"/>
  <c r="T11" i="14" s="1"/>
  <c r="Q11" i="14"/>
  <c r="T11" i="10"/>
  <c r="H11" i="15"/>
  <c r="O11" i="14"/>
  <c r="N11" i="10"/>
  <c r="M11" i="10"/>
  <c r="D11" i="15"/>
  <c r="G11" i="10"/>
  <c r="F11" i="14"/>
  <c r="E11" i="10"/>
  <c r="D11" i="10"/>
  <c r="B11" i="10"/>
  <c r="A11" i="10"/>
  <c r="E10" i="10"/>
  <c r="E13" i="8" s="1"/>
  <c r="D10" i="10"/>
  <c r="B10" i="10"/>
  <c r="A10" i="10"/>
  <c r="AF9" i="10"/>
  <c r="AL9" i="14"/>
  <c r="AI9" i="14"/>
  <c r="AD9" i="10"/>
  <c r="R9" i="15"/>
  <c r="M9" i="15"/>
  <c r="W9" i="10"/>
  <c r="AA9" i="14"/>
  <c r="Q9" i="10"/>
  <c r="N9" i="14"/>
  <c r="N9" i="10"/>
  <c r="J9" i="14"/>
  <c r="L9" i="10"/>
  <c r="C9" i="15"/>
  <c r="E9" i="14"/>
  <c r="B9" i="15"/>
  <c r="E9" i="10"/>
  <c r="D9" i="10"/>
  <c r="D12" i="8" s="1"/>
  <c r="B9" i="10"/>
  <c r="A9" i="10"/>
  <c r="A12" i="7" s="1"/>
  <c r="E8" i="10"/>
  <c r="E11" i="8" s="1"/>
  <c r="D8" i="10"/>
  <c r="B8" i="10"/>
  <c r="A8" i="10"/>
  <c r="A11" i="6" s="1"/>
  <c r="AM7" i="14"/>
  <c r="T7" i="15"/>
  <c r="P7" i="15"/>
  <c r="M7" i="15"/>
  <c r="AC7" i="14"/>
  <c r="C7" i="15"/>
  <c r="F7" i="14"/>
  <c r="E7" i="10"/>
  <c r="D7" i="10"/>
  <c r="B7" i="10"/>
  <c r="A7" i="10"/>
  <c r="A10" i="7" s="1"/>
  <c r="E6" i="10"/>
  <c r="E9" i="8" s="1"/>
  <c r="P9" i="8" s="1"/>
  <c r="D6" i="10"/>
  <c r="B6" i="10"/>
  <c r="A6" i="10"/>
  <c r="A9" i="6" s="1"/>
  <c r="U5" i="15"/>
  <c r="AM5" i="14"/>
  <c r="T5" i="15"/>
  <c r="AL5" i="14"/>
  <c r="R5" i="15"/>
  <c r="AI5" i="14"/>
  <c r="AD5" i="10"/>
  <c r="AH5" i="14"/>
  <c r="AJ5" i="14" s="1"/>
  <c r="P5" i="15"/>
  <c r="AF5" i="14"/>
  <c r="AB5" i="10"/>
  <c r="O5" i="15"/>
  <c r="AA5" i="10"/>
  <c r="AC8" i="8" s="1"/>
  <c r="AE5" i="14"/>
  <c r="AD5" i="14"/>
  <c r="N5" i="15"/>
  <c r="M5" i="15"/>
  <c r="X5" i="10"/>
  <c r="U5" i="10"/>
  <c r="J8" i="7" s="1"/>
  <c r="J5" i="15"/>
  <c r="Q5" i="14"/>
  <c r="T5" i="10"/>
  <c r="I8" i="7" s="1"/>
  <c r="P5" i="14"/>
  <c r="H5" i="15"/>
  <c r="O5" i="14"/>
  <c r="G5" i="15"/>
  <c r="Q5" i="10"/>
  <c r="F5" i="15"/>
  <c r="J5" i="14"/>
  <c r="L5" i="10"/>
  <c r="W8" i="6" s="1"/>
  <c r="E5" i="15"/>
  <c r="I5" i="10"/>
  <c r="C5" i="15"/>
  <c r="F5" i="14"/>
  <c r="G5" i="10"/>
  <c r="E5" i="14"/>
  <c r="F5" i="10"/>
  <c r="E5" i="10"/>
  <c r="D5" i="10"/>
  <c r="D8" i="6" s="1"/>
  <c r="C5" i="10"/>
  <c r="B5" i="10"/>
  <c r="A5" i="10"/>
  <c r="D4" i="15"/>
  <c r="E4" i="10"/>
  <c r="D4" i="10"/>
  <c r="D7" i="8" s="1"/>
  <c r="B4" i="10"/>
  <c r="A4" i="10"/>
  <c r="A7" i="6" s="1"/>
  <c r="AE3" i="10"/>
  <c r="AI6" i="8" s="1"/>
  <c r="AI3" i="14"/>
  <c r="R3" i="15"/>
  <c r="AF3" i="14"/>
  <c r="O3" i="15"/>
  <c r="N3" i="15"/>
  <c r="AD3" i="14"/>
  <c r="Z3" i="10"/>
  <c r="AB6" i="8" s="1"/>
  <c r="X3" i="10"/>
  <c r="W3" i="10"/>
  <c r="L3" i="15"/>
  <c r="K3" i="15"/>
  <c r="U3" i="10"/>
  <c r="J6" i="7" s="1"/>
  <c r="N3" i="14"/>
  <c r="I3" i="14"/>
  <c r="I3" i="10"/>
  <c r="S6" i="6" s="1"/>
  <c r="D3" i="15"/>
  <c r="H3" i="14"/>
  <c r="H3" i="10"/>
  <c r="C3" i="15"/>
  <c r="F3" i="14"/>
  <c r="G3" i="10"/>
  <c r="J6" i="6" s="1"/>
  <c r="D3" i="10"/>
  <c r="D6" i="8" s="1"/>
  <c r="B3" i="10"/>
  <c r="B6" i="7" s="1"/>
  <c r="A3" i="10"/>
  <c r="A6" i="8" s="1"/>
  <c r="A2" i="10"/>
  <c r="A1" i="10"/>
  <c r="E169" i="8"/>
  <c r="U169" i="8" s="1"/>
  <c r="D169" i="8"/>
  <c r="C169" i="8"/>
  <c r="B169" i="8"/>
  <c r="A169" i="8"/>
  <c r="T168" i="8"/>
  <c r="P168" i="8"/>
  <c r="J168" i="8"/>
  <c r="F168" i="8"/>
  <c r="E168" i="8"/>
  <c r="U168" i="8" s="1"/>
  <c r="D168" i="8"/>
  <c r="C168" i="8"/>
  <c r="B168" i="8"/>
  <c r="A168" i="8"/>
  <c r="E167" i="8"/>
  <c r="U167" i="8" s="1"/>
  <c r="D167" i="8"/>
  <c r="C167" i="8"/>
  <c r="B167" i="8"/>
  <c r="A167" i="8"/>
  <c r="V166" i="8"/>
  <c r="T166" i="8"/>
  <c r="P166" i="8"/>
  <c r="L166" i="8"/>
  <c r="K166" i="8"/>
  <c r="J166" i="8"/>
  <c r="I166" i="8"/>
  <c r="G166" i="8"/>
  <c r="F166" i="8"/>
  <c r="E166" i="8"/>
  <c r="U166" i="8" s="1"/>
  <c r="D166" i="8"/>
  <c r="B166" i="8"/>
  <c r="A166" i="8"/>
  <c r="AB165" i="8"/>
  <c r="S165" i="8"/>
  <c r="L165" i="8"/>
  <c r="E165" i="8"/>
  <c r="U165" i="8" s="1"/>
  <c r="D165" i="8"/>
  <c r="C165" i="8"/>
  <c r="B165" i="8"/>
  <c r="A165" i="8"/>
  <c r="V164" i="8"/>
  <c r="P164" i="8"/>
  <c r="L164" i="8"/>
  <c r="I164" i="8"/>
  <c r="G164" i="8"/>
  <c r="F164" i="8"/>
  <c r="E164" i="8"/>
  <c r="U164" i="8" s="1"/>
  <c r="D164" i="8"/>
  <c r="B164" i="8"/>
  <c r="A164" i="8"/>
  <c r="T163" i="8"/>
  <c r="P163" i="8"/>
  <c r="J163" i="8"/>
  <c r="I163" i="8"/>
  <c r="K163" i="8" s="1"/>
  <c r="F163" i="8"/>
  <c r="E163" i="8"/>
  <c r="U163" i="8" s="1"/>
  <c r="D163" i="8"/>
  <c r="B163" i="8"/>
  <c r="A163" i="8"/>
  <c r="AJ162" i="8"/>
  <c r="AG162" i="8"/>
  <c r="AF162" i="8"/>
  <c r="AH162" i="8" s="1"/>
  <c r="AC162" i="8"/>
  <c r="Y162" i="8"/>
  <c r="Z162" i="8" s="1"/>
  <c r="S162" i="8"/>
  <c r="P162" i="8"/>
  <c r="L162" i="8"/>
  <c r="E162" i="8"/>
  <c r="U162" i="8" s="1"/>
  <c r="D162" i="8"/>
  <c r="C162" i="8"/>
  <c r="B162" i="8"/>
  <c r="A162" i="8"/>
  <c r="V161" i="8"/>
  <c r="P161" i="8"/>
  <c r="L161" i="8"/>
  <c r="J161" i="8"/>
  <c r="I161" i="8"/>
  <c r="G161" i="8"/>
  <c r="F161" i="8"/>
  <c r="H161" i="8" s="1"/>
  <c r="E161" i="8"/>
  <c r="U161" i="8" s="1"/>
  <c r="D161" i="8"/>
  <c r="B161" i="8"/>
  <c r="A161" i="8"/>
  <c r="AF160" i="8"/>
  <c r="AD160" i="8"/>
  <c r="AC160" i="8"/>
  <c r="V160" i="8"/>
  <c r="T160" i="8"/>
  <c r="P160" i="8"/>
  <c r="L160" i="8"/>
  <c r="J160" i="8"/>
  <c r="K160" i="8" s="1"/>
  <c r="I160" i="8"/>
  <c r="G160" i="8"/>
  <c r="H160" i="8" s="1"/>
  <c r="F160" i="8"/>
  <c r="E160" i="8"/>
  <c r="U160" i="8" s="1"/>
  <c r="D160" i="8"/>
  <c r="C160" i="8"/>
  <c r="B160" i="8"/>
  <c r="A160" i="8"/>
  <c r="AD159" i="8"/>
  <c r="AC159" i="8"/>
  <c r="P159" i="8"/>
  <c r="L159" i="8"/>
  <c r="E159" i="8"/>
  <c r="U159" i="8" s="1"/>
  <c r="D159" i="8"/>
  <c r="C159" i="8"/>
  <c r="B159" i="8"/>
  <c r="A159" i="8"/>
  <c r="V158" i="8"/>
  <c r="S158" i="8"/>
  <c r="P158" i="8"/>
  <c r="L158" i="8"/>
  <c r="J158" i="8"/>
  <c r="I158" i="8"/>
  <c r="G158" i="8"/>
  <c r="F158" i="8"/>
  <c r="E158" i="8"/>
  <c r="U158" i="8" s="1"/>
  <c r="D158" i="8"/>
  <c r="B158" i="8"/>
  <c r="A158" i="8"/>
  <c r="AF157" i="8"/>
  <c r="AD157" i="8"/>
  <c r="AB157" i="8"/>
  <c r="L157" i="8"/>
  <c r="E157" i="8"/>
  <c r="U157" i="8" s="1"/>
  <c r="D157" i="8"/>
  <c r="C157" i="8"/>
  <c r="B157" i="8"/>
  <c r="A157" i="8"/>
  <c r="V156" i="8"/>
  <c r="S156" i="8"/>
  <c r="P156" i="8"/>
  <c r="L156" i="8"/>
  <c r="J156" i="8"/>
  <c r="I156" i="8"/>
  <c r="G156" i="8"/>
  <c r="F156" i="8"/>
  <c r="E156" i="8"/>
  <c r="U156" i="8" s="1"/>
  <c r="D156" i="8"/>
  <c r="B156" i="8"/>
  <c r="A156" i="8"/>
  <c r="AJ155" i="8"/>
  <c r="AI155" i="8"/>
  <c r="AG155" i="8"/>
  <c r="L155" i="8"/>
  <c r="E155" i="8"/>
  <c r="U155" i="8" s="1"/>
  <c r="D155" i="8"/>
  <c r="B155" i="8"/>
  <c r="A155" i="8"/>
  <c r="AJ154" i="8"/>
  <c r="AI154" i="8"/>
  <c r="AA154" i="8"/>
  <c r="S154" i="8"/>
  <c r="E154" i="8"/>
  <c r="U154" i="8" s="1"/>
  <c r="D154" i="8"/>
  <c r="B154" i="8"/>
  <c r="A154" i="8"/>
  <c r="P153" i="8"/>
  <c r="L153" i="8"/>
  <c r="J153" i="8"/>
  <c r="E153" i="8"/>
  <c r="U153" i="8" s="1"/>
  <c r="D153" i="8"/>
  <c r="B153" i="8"/>
  <c r="A153" i="8"/>
  <c r="AD152" i="8"/>
  <c r="V152" i="8"/>
  <c r="T152" i="8"/>
  <c r="P152" i="8"/>
  <c r="L152" i="8"/>
  <c r="J152" i="8"/>
  <c r="I152" i="8"/>
  <c r="G152" i="8"/>
  <c r="F152" i="8"/>
  <c r="H152" i="8" s="1"/>
  <c r="E152" i="8"/>
  <c r="U152" i="8" s="1"/>
  <c r="D152" i="8"/>
  <c r="B152" i="8"/>
  <c r="A152" i="8"/>
  <c r="AG151" i="8"/>
  <c r="AF151" i="8"/>
  <c r="AB151" i="8"/>
  <c r="V151" i="8"/>
  <c r="S151" i="8"/>
  <c r="P151" i="8"/>
  <c r="L151" i="8"/>
  <c r="J151" i="8"/>
  <c r="K151" i="8" s="1"/>
  <c r="I151" i="8"/>
  <c r="G151" i="8"/>
  <c r="F151" i="8"/>
  <c r="H151" i="8" s="1"/>
  <c r="E151" i="8"/>
  <c r="U151" i="8" s="1"/>
  <c r="D151" i="8"/>
  <c r="C151" i="8"/>
  <c r="B151" i="8"/>
  <c r="A151" i="8"/>
  <c r="AC150" i="8"/>
  <c r="L150" i="8"/>
  <c r="J150" i="8"/>
  <c r="I150" i="8"/>
  <c r="E150" i="8"/>
  <c r="U150" i="8" s="1"/>
  <c r="D150" i="8"/>
  <c r="B150" i="8"/>
  <c r="A150" i="8"/>
  <c r="V149" i="8"/>
  <c r="T149" i="8"/>
  <c r="G149" i="8"/>
  <c r="F149" i="8"/>
  <c r="E149" i="8"/>
  <c r="D149" i="8"/>
  <c r="B149" i="8"/>
  <c r="A149" i="8"/>
  <c r="S148" i="8"/>
  <c r="E148" i="8"/>
  <c r="D148" i="8"/>
  <c r="B148" i="8"/>
  <c r="A148" i="8"/>
  <c r="AJ147" i="8"/>
  <c r="AA147" i="8"/>
  <c r="Y147" i="8"/>
  <c r="Z147" i="8" s="1"/>
  <c r="T147" i="8"/>
  <c r="S147" i="8"/>
  <c r="E147" i="8"/>
  <c r="D147" i="8"/>
  <c r="B147" i="8"/>
  <c r="A147" i="8"/>
  <c r="P146" i="8"/>
  <c r="L146" i="8"/>
  <c r="E146" i="8"/>
  <c r="D146" i="8"/>
  <c r="B146" i="8"/>
  <c r="A146" i="8"/>
  <c r="V145" i="8"/>
  <c r="T145" i="8"/>
  <c r="P145" i="8"/>
  <c r="L145" i="8"/>
  <c r="J145" i="8"/>
  <c r="K145" i="8" s="1"/>
  <c r="I145" i="8"/>
  <c r="G145" i="8"/>
  <c r="F145" i="8"/>
  <c r="H145" i="8" s="1"/>
  <c r="E145" i="8"/>
  <c r="U145" i="8" s="1"/>
  <c r="D145" i="8"/>
  <c r="B145" i="8"/>
  <c r="A145" i="8"/>
  <c r="V144" i="8"/>
  <c r="P144" i="8"/>
  <c r="I144" i="8"/>
  <c r="G144" i="8"/>
  <c r="E144" i="8"/>
  <c r="U144" i="8" s="1"/>
  <c r="D144" i="8"/>
  <c r="B144" i="8"/>
  <c r="A144" i="8"/>
  <c r="AI143" i="8"/>
  <c r="AD143" i="8"/>
  <c r="V143" i="8"/>
  <c r="S143" i="8"/>
  <c r="P143" i="8"/>
  <c r="I143" i="8"/>
  <c r="G143" i="8"/>
  <c r="F143" i="8"/>
  <c r="E143" i="8"/>
  <c r="U143" i="8" s="1"/>
  <c r="D143" i="8"/>
  <c r="B143" i="8"/>
  <c r="A143" i="8"/>
  <c r="AG142" i="8"/>
  <c r="AB142" i="8"/>
  <c r="Y142" i="8"/>
  <c r="Z142" i="8" s="1"/>
  <c r="T142" i="8"/>
  <c r="E142" i="8"/>
  <c r="D142" i="8"/>
  <c r="C142" i="8"/>
  <c r="B142" i="8"/>
  <c r="A142" i="8"/>
  <c r="AK141" i="8"/>
  <c r="AC141" i="8"/>
  <c r="T141" i="8"/>
  <c r="S141" i="8"/>
  <c r="I141" i="8"/>
  <c r="G141" i="8"/>
  <c r="E141" i="8"/>
  <c r="J141" i="8" s="1"/>
  <c r="D141" i="8"/>
  <c r="B141" i="8"/>
  <c r="A141" i="8"/>
  <c r="AJ140" i="8"/>
  <c r="AG140" i="8"/>
  <c r="AF140" i="8"/>
  <c r="AH140" i="8" s="1"/>
  <c r="Y140" i="8"/>
  <c r="Z140" i="8" s="1"/>
  <c r="J140" i="8"/>
  <c r="I140" i="8"/>
  <c r="K140" i="8" s="1"/>
  <c r="E140" i="8"/>
  <c r="D140" i="8"/>
  <c r="C140" i="8"/>
  <c r="B140" i="8"/>
  <c r="A140" i="8"/>
  <c r="V139" i="8"/>
  <c r="S139" i="8"/>
  <c r="J139" i="8"/>
  <c r="I139" i="8"/>
  <c r="K139" i="8" s="1"/>
  <c r="E139" i="8"/>
  <c r="P139" i="8" s="1"/>
  <c r="D139" i="8"/>
  <c r="B139" i="8"/>
  <c r="A139" i="8"/>
  <c r="AG138" i="8"/>
  <c r="V138" i="8"/>
  <c r="P138" i="8"/>
  <c r="J138" i="8"/>
  <c r="I138" i="8"/>
  <c r="K138" i="8" s="1"/>
  <c r="G138" i="8"/>
  <c r="E138" i="8"/>
  <c r="D138" i="8"/>
  <c r="B138" i="8"/>
  <c r="A138" i="8"/>
  <c r="AA137" i="8"/>
  <c r="V137" i="8"/>
  <c r="S137" i="8"/>
  <c r="P137" i="8"/>
  <c r="I137" i="8"/>
  <c r="G137" i="8"/>
  <c r="F137" i="8"/>
  <c r="E137" i="8"/>
  <c r="U137" i="8" s="1"/>
  <c r="D137" i="8"/>
  <c r="B137" i="8"/>
  <c r="A137" i="8"/>
  <c r="S136" i="8"/>
  <c r="E136" i="8"/>
  <c r="V136" i="8" s="1"/>
  <c r="D136" i="8"/>
  <c r="B136" i="8"/>
  <c r="A136" i="8"/>
  <c r="AG135" i="8"/>
  <c r="AC135" i="8"/>
  <c r="AB135" i="8"/>
  <c r="Y135" i="8"/>
  <c r="Z135" i="8" s="1"/>
  <c r="V135" i="8"/>
  <c r="S135" i="8"/>
  <c r="P135" i="8"/>
  <c r="I135" i="8"/>
  <c r="G135" i="8"/>
  <c r="F135" i="8"/>
  <c r="H135" i="8" s="1"/>
  <c r="E135" i="8"/>
  <c r="U135" i="8" s="1"/>
  <c r="D135" i="8"/>
  <c r="C135" i="8"/>
  <c r="B135" i="8"/>
  <c r="A135" i="8"/>
  <c r="AC134" i="8"/>
  <c r="Y134" i="8"/>
  <c r="Z134" i="8" s="1"/>
  <c r="V134" i="8"/>
  <c r="S134" i="8"/>
  <c r="P134" i="8"/>
  <c r="I134" i="8"/>
  <c r="G134" i="8"/>
  <c r="F134" i="8"/>
  <c r="H134" i="8" s="1"/>
  <c r="E134" i="8"/>
  <c r="U134" i="8" s="1"/>
  <c r="D134" i="8"/>
  <c r="C134" i="8"/>
  <c r="B134" i="8"/>
  <c r="A134" i="8"/>
  <c r="P133" i="8"/>
  <c r="E133" i="8"/>
  <c r="V133" i="8" s="1"/>
  <c r="D133" i="8"/>
  <c r="B133" i="8"/>
  <c r="A133" i="8"/>
  <c r="AK132" i="8"/>
  <c r="AJ132" i="8"/>
  <c r="E132" i="8"/>
  <c r="D132" i="8"/>
  <c r="B132" i="8"/>
  <c r="A132" i="8"/>
  <c r="V131" i="8"/>
  <c r="S131" i="8"/>
  <c r="P131" i="8"/>
  <c r="L131" i="8"/>
  <c r="J131" i="8"/>
  <c r="I131" i="8"/>
  <c r="G131" i="8"/>
  <c r="F131" i="8"/>
  <c r="E131" i="8"/>
  <c r="U131" i="8" s="1"/>
  <c r="D131" i="8"/>
  <c r="B131" i="8"/>
  <c r="A131" i="8"/>
  <c r="AK130" i="8"/>
  <c r="Y130" i="8"/>
  <c r="Z130" i="8" s="1"/>
  <c r="V130" i="8"/>
  <c r="T130" i="8"/>
  <c r="P130" i="8"/>
  <c r="L130" i="8"/>
  <c r="J130" i="8"/>
  <c r="I130" i="8"/>
  <c r="K130" i="8" s="1"/>
  <c r="G130" i="8"/>
  <c r="F130" i="8"/>
  <c r="E130" i="8"/>
  <c r="U130" i="8" s="1"/>
  <c r="D130" i="8"/>
  <c r="B130" i="8"/>
  <c r="A130" i="8"/>
  <c r="V129" i="8"/>
  <c r="T129" i="8"/>
  <c r="P129" i="8"/>
  <c r="I129" i="8"/>
  <c r="G129" i="8"/>
  <c r="F129" i="8"/>
  <c r="E129" i="8"/>
  <c r="D129" i="8"/>
  <c r="B129" i="8"/>
  <c r="A129" i="8"/>
  <c r="L128" i="8"/>
  <c r="E128" i="8"/>
  <c r="D128" i="8"/>
  <c r="B128" i="8"/>
  <c r="A128" i="8"/>
  <c r="AK127" i="8"/>
  <c r="E127" i="8"/>
  <c r="D127" i="8"/>
  <c r="B127" i="8"/>
  <c r="A127" i="8"/>
  <c r="AF126" i="8"/>
  <c r="AC126" i="8"/>
  <c r="AA126" i="8"/>
  <c r="E126" i="8"/>
  <c r="D126" i="8"/>
  <c r="B126" i="8"/>
  <c r="A126" i="8"/>
  <c r="AD125" i="8"/>
  <c r="E125" i="8"/>
  <c r="D125" i="8"/>
  <c r="B125" i="8"/>
  <c r="A125" i="8"/>
  <c r="AG124" i="8"/>
  <c r="AC124" i="8"/>
  <c r="Y124" i="8"/>
  <c r="Z124" i="8" s="1"/>
  <c r="S124" i="8"/>
  <c r="E124" i="8"/>
  <c r="D124" i="8"/>
  <c r="C124" i="8"/>
  <c r="B124" i="8"/>
  <c r="A124" i="8"/>
  <c r="AF123" i="8"/>
  <c r="S123" i="8"/>
  <c r="G123" i="8"/>
  <c r="E123" i="8"/>
  <c r="D123" i="8"/>
  <c r="C123" i="8"/>
  <c r="T123" i="8" s="1"/>
  <c r="B123" i="8"/>
  <c r="A123" i="8"/>
  <c r="AD122" i="8"/>
  <c r="E122" i="8"/>
  <c r="D122" i="8"/>
  <c r="B122" i="8"/>
  <c r="A122" i="8"/>
  <c r="AF121" i="8"/>
  <c r="E121" i="8"/>
  <c r="D121" i="8"/>
  <c r="B121" i="8"/>
  <c r="A121" i="8"/>
  <c r="Y120" i="8"/>
  <c r="Z120" i="8" s="1"/>
  <c r="V120" i="8"/>
  <c r="J120" i="8"/>
  <c r="E120" i="8"/>
  <c r="D120" i="8"/>
  <c r="C120" i="8"/>
  <c r="B120" i="8"/>
  <c r="A120" i="8"/>
  <c r="E119" i="8"/>
  <c r="D119" i="8"/>
  <c r="B119" i="8"/>
  <c r="A119" i="8"/>
  <c r="E118" i="8"/>
  <c r="D118" i="8"/>
  <c r="B118" i="8"/>
  <c r="A118" i="8"/>
  <c r="AK117" i="8"/>
  <c r="AI117" i="8"/>
  <c r="AC117" i="8"/>
  <c r="E117" i="8"/>
  <c r="D117" i="8"/>
  <c r="B117" i="8"/>
  <c r="A117" i="8"/>
  <c r="AJ116" i="8"/>
  <c r="AG116" i="8"/>
  <c r="AC116" i="8"/>
  <c r="S116" i="8"/>
  <c r="P116" i="8"/>
  <c r="L116" i="8"/>
  <c r="J116" i="8"/>
  <c r="I116" i="8"/>
  <c r="K116" i="8" s="1"/>
  <c r="G116" i="8"/>
  <c r="E116" i="8"/>
  <c r="U116" i="8" s="1"/>
  <c r="D116" i="8"/>
  <c r="C116" i="8"/>
  <c r="B116" i="8"/>
  <c r="A116" i="8"/>
  <c r="E115" i="8"/>
  <c r="D115" i="8"/>
  <c r="B115" i="8"/>
  <c r="A115" i="8"/>
  <c r="E114" i="8"/>
  <c r="D114" i="8"/>
  <c r="B114" i="8"/>
  <c r="A114" i="8"/>
  <c r="T113" i="8"/>
  <c r="S113" i="8"/>
  <c r="L113" i="8"/>
  <c r="J113" i="8"/>
  <c r="E113" i="8"/>
  <c r="P113" i="8" s="1"/>
  <c r="D113" i="8"/>
  <c r="B113" i="8"/>
  <c r="A113" i="8"/>
  <c r="AJ112" i="8"/>
  <c r="AG112" i="8"/>
  <c r="AB112" i="8"/>
  <c r="T112" i="8"/>
  <c r="S112" i="8"/>
  <c r="P112" i="8"/>
  <c r="L112" i="8"/>
  <c r="G112" i="8"/>
  <c r="F112" i="8"/>
  <c r="H112" i="8" s="1"/>
  <c r="E112" i="8"/>
  <c r="D112" i="8"/>
  <c r="B112" i="8"/>
  <c r="A112" i="8"/>
  <c r="AK111" i="8"/>
  <c r="AJ111" i="8"/>
  <c r="AI111" i="8"/>
  <c r="AL111" i="8" s="1"/>
  <c r="AF111" i="8"/>
  <c r="AD111" i="8"/>
  <c r="Z111" i="8"/>
  <c r="Y111" i="8"/>
  <c r="S111" i="8"/>
  <c r="P111" i="8"/>
  <c r="J111" i="8"/>
  <c r="I111" i="8"/>
  <c r="E111" i="8"/>
  <c r="L111" i="8" s="1"/>
  <c r="D111" i="8"/>
  <c r="C111" i="8"/>
  <c r="B111" i="8"/>
  <c r="A111" i="8"/>
  <c r="Y110" i="8"/>
  <c r="Z110" i="8" s="1"/>
  <c r="S110" i="8"/>
  <c r="P110" i="8"/>
  <c r="L110" i="8"/>
  <c r="J110" i="8"/>
  <c r="I110" i="8"/>
  <c r="G110" i="8"/>
  <c r="E110" i="8"/>
  <c r="U110" i="8" s="1"/>
  <c r="D110" i="8"/>
  <c r="B110" i="8"/>
  <c r="A110" i="8"/>
  <c r="AI109" i="8"/>
  <c r="AG109" i="8"/>
  <c r="AF109" i="8"/>
  <c r="S109" i="8"/>
  <c r="L109" i="8"/>
  <c r="J109" i="8"/>
  <c r="E109" i="8"/>
  <c r="P109" i="8" s="1"/>
  <c r="D109" i="8"/>
  <c r="B109" i="8"/>
  <c r="A109" i="8"/>
  <c r="V108" i="8"/>
  <c r="T108" i="8"/>
  <c r="J108" i="8"/>
  <c r="K108" i="8" s="1"/>
  <c r="I108" i="8"/>
  <c r="G108" i="8"/>
  <c r="F108" i="8"/>
  <c r="E108" i="8"/>
  <c r="D108" i="8"/>
  <c r="B108" i="8"/>
  <c r="A108" i="8"/>
  <c r="AK107" i="8"/>
  <c r="AJ107" i="8"/>
  <c r="AD107" i="8"/>
  <c r="AB107" i="8"/>
  <c r="V107" i="8"/>
  <c r="S107" i="8"/>
  <c r="P107" i="8"/>
  <c r="L107" i="8"/>
  <c r="J107" i="8"/>
  <c r="I107" i="8"/>
  <c r="G107" i="8"/>
  <c r="F107" i="8"/>
  <c r="E107" i="8"/>
  <c r="U107" i="8" s="1"/>
  <c r="D107" i="8"/>
  <c r="C107" i="8"/>
  <c r="B107" i="8"/>
  <c r="A107" i="8"/>
  <c r="T106" i="8"/>
  <c r="S106" i="8"/>
  <c r="J106" i="8"/>
  <c r="I106" i="8"/>
  <c r="F106" i="8"/>
  <c r="E106" i="8"/>
  <c r="D106" i="8"/>
  <c r="B106" i="8"/>
  <c r="A106" i="8"/>
  <c r="V105" i="8"/>
  <c r="T105" i="8"/>
  <c r="S105" i="8"/>
  <c r="P105" i="8"/>
  <c r="L105" i="8"/>
  <c r="G105" i="8"/>
  <c r="H105" i="8" s="1"/>
  <c r="F105" i="8"/>
  <c r="E105" i="8"/>
  <c r="D105" i="8"/>
  <c r="B105" i="8"/>
  <c r="A105" i="8"/>
  <c r="AK104" i="8"/>
  <c r="AI104" i="8"/>
  <c r="V104" i="8"/>
  <c r="T104" i="8"/>
  <c r="P104" i="8"/>
  <c r="L104" i="8"/>
  <c r="F104" i="8"/>
  <c r="E104" i="8"/>
  <c r="S104" i="8" s="1"/>
  <c r="D104" i="8"/>
  <c r="B104" i="8"/>
  <c r="A104" i="8"/>
  <c r="AD103" i="8"/>
  <c r="Y103" i="8"/>
  <c r="Z103" i="8" s="1"/>
  <c r="P103" i="8"/>
  <c r="L103" i="8"/>
  <c r="F103" i="8"/>
  <c r="E103" i="8"/>
  <c r="D103" i="8"/>
  <c r="B103" i="8"/>
  <c r="A103" i="8"/>
  <c r="V102" i="8"/>
  <c r="S102" i="8"/>
  <c r="P102" i="8"/>
  <c r="L102" i="8"/>
  <c r="J102" i="8"/>
  <c r="I102" i="8"/>
  <c r="G102" i="8"/>
  <c r="H102" i="8" s="1"/>
  <c r="F102" i="8"/>
  <c r="E102" i="8"/>
  <c r="U102" i="8" s="1"/>
  <c r="D102" i="8"/>
  <c r="B102" i="8"/>
  <c r="A102" i="8"/>
  <c r="I101" i="8"/>
  <c r="G101" i="8"/>
  <c r="E101" i="8"/>
  <c r="D101" i="8"/>
  <c r="B101" i="8"/>
  <c r="A101" i="8"/>
  <c r="J100" i="8"/>
  <c r="I100" i="8"/>
  <c r="E100" i="8"/>
  <c r="D100" i="8"/>
  <c r="C100" i="8"/>
  <c r="B100" i="8"/>
  <c r="A100" i="8"/>
  <c r="S99" i="8"/>
  <c r="P99" i="8"/>
  <c r="L99" i="8"/>
  <c r="J99" i="8"/>
  <c r="K99" i="8" s="1"/>
  <c r="I99" i="8"/>
  <c r="G99" i="8"/>
  <c r="E99" i="8"/>
  <c r="U99" i="8" s="1"/>
  <c r="D99" i="8"/>
  <c r="B99" i="8"/>
  <c r="A99" i="8"/>
  <c r="AB98" i="8"/>
  <c r="V98" i="8"/>
  <c r="T98" i="8"/>
  <c r="P98" i="8"/>
  <c r="L98" i="8"/>
  <c r="J98" i="8"/>
  <c r="I98" i="8"/>
  <c r="K98" i="8" s="1"/>
  <c r="H98" i="8"/>
  <c r="G98" i="8"/>
  <c r="F98" i="8"/>
  <c r="E98" i="8"/>
  <c r="U98" i="8" s="1"/>
  <c r="D98" i="8"/>
  <c r="C98" i="8"/>
  <c r="B98" i="8"/>
  <c r="A98" i="8"/>
  <c r="AG97" i="8"/>
  <c r="AC97" i="8"/>
  <c r="V97" i="8"/>
  <c r="S97" i="8"/>
  <c r="P97" i="8"/>
  <c r="L97" i="8"/>
  <c r="J97" i="8"/>
  <c r="I97" i="8"/>
  <c r="K97" i="8" s="1"/>
  <c r="G97" i="8"/>
  <c r="F97" i="8"/>
  <c r="E97" i="8"/>
  <c r="U97" i="8" s="1"/>
  <c r="D97" i="8"/>
  <c r="C97" i="8"/>
  <c r="B97" i="8"/>
  <c r="A97" i="8"/>
  <c r="AI96" i="8"/>
  <c r="V96" i="8"/>
  <c r="T96" i="8"/>
  <c r="P96" i="8"/>
  <c r="L96" i="8"/>
  <c r="J96" i="8"/>
  <c r="K96" i="8" s="1"/>
  <c r="I96" i="8"/>
  <c r="G96" i="8"/>
  <c r="F96" i="8"/>
  <c r="E96" i="8"/>
  <c r="U96" i="8" s="1"/>
  <c r="D96" i="8"/>
  <c r="B96" i="8"/>
  <c r="A96" i="8"/>
  <c r="AG95" i="8"/>
  <c r="AB95" i="8"/>
  <c r="V95" i="8"/>
  <c r="T95" i="8"/>
  <c r="P95" i="8"/>
  <c r="L95" i="8"/>
  <c r="J95" i="8"/>
  <c r="I95" i="8"/>
  <c r="G95" i="8"/>
  <c r="F95" i="8"/>
  <c r="H95" i="8" s="1"/>
  <c r="E95" i="8"/>
  <c r="U95" i="8" s="1"/>
  <c r="D95" i="8"/>
  <c r="C95" i="8"/>
  <c r="B95" i="8"/>
  <c r="A95" i="8"/>
  <c r="V94" i="8"/>
  <c r="L94" i="8"/>
  <c r="I94" i="8"/>
  <c r="E94" i="8"/>
  <c r="D94" i="8"/>
  <c r="B94" i="8"/>
  <c r="A94" i="8"/>
  <c r="AJ93" i="8"/>
  <c r="AF93" i="8"/>
  <c r="AD93" i="8"/>
  <c r="AB93" i="8"/>
  <c r="V93" i="8"/>
  <c r="S93" i="8"/>
  <c r="P93" i="8"/>
  <c r="L93" i="8"/>
  <c r="J93" i="8"/>
  <c r="I93" i="8"/>
  <c r="G93" i="8"/>
  <c r="F93" i="8"/>
  <c r="H93" i="8" s="1"/>
  <c r="E93" i="8"/>
  <c r="U93" i="8" s="1"/>
  <c r="D93" i="8"/>
  <c r="B93" i="8"/>
  <c r="A93" i="8"/>
  <c r="AG92" i="8"/>
  <c r="V92" i="8"/>
  <c r="T92" i="8"/>
  <c r="L92" i="8"/>
  <c r="K92" i="8"/>
  <c r="J92" i="8"/>
  <c r="I92" i="8"/>
  <c r="H92" i="8"/>
  <c r="G92" i="8"/>
  <c r="F92" i="8"/>
  <c r="E92" i="8"/>
  <c r="D92" i="8"/>
  <c r="B92" i="8"/>
  <c r="A92" i="8"/>
  <c r="AI91" i="8"/>
  <c r="AD91" i="8"/>
  <c r="AA91" i="8"/>
  <c r="P91" i="8"/>
  <c r="L91" i="8"/>
  <c r="J91" i="8"/>
  <c r="I91" i="8"/>
  <c r="E91" i="8"/>
  <c r="S91" i="8" s="1"/>
  <c r="D91" i="8"/>
  <c r="B91" i="8"/>
  <c r="A91" i="8"/>
  <c r="T90" i="8"/>
  <c r="S90" i="8"/>
  <c r="L90" i="8"/>
  <c r="J90" i="8"/>
  <c r="I90" i="8"/>
  <c r="K90" i="8" s="1"/>
  <c r="G90" i="8"/>
  <c r="H90" i="8" s="1"/>
  <c r="F90" i="8"/>
  <c r="E90" i="8"/>
  <c r="D90" i="8"/>
  <c r="B90" i="8"/>
  <c r="A90" i="8"/>
  <c r="AB89" i="8"/>
  <c r="V89" i="8"/>
  <c r="L89" i="8"/>
  <c r="I89" i="8"/>
  <c r="F89" i="8"/>
  <c r="E89" i="8"/>
  <c r="T89" i="8" s="1"/>
  <c r="D89" i="8"/>
  <c r="C89" i="8"/>
  <c r="B89" i="8"/>
  <c r="A89" i="8"/>
  <c r="AJ88" i="8"/>
  <c r="AF88" i="8"/>
  <c r="AD88" i="8"/>
  <c r="AC88" i="8"/>
  <c r="T88" i="8"/>
  <c r="G88" i="8"/>
  <c r="F88" i="8"/>
  <c r="H88" i="8" s="1"/>
  <c r="E88" i="8"/>
  <c r="V88" i="8" s="1"/>
  <c r="D88" i="8"/>
  <c r="C88" i="8"/>
  <c r="B88" i="8"/>
  <c r="A88" i="8"/>
  <c r="V87" i="8"/>
  <c r="T87" i="8"/>
  <c r="S87" i="8"/>
  <c r="P87" i="8"/>
  <c r="I87" i="8"/>
  <c r="G87" i="8"/>
  <c r="E87" i="8"/>
  <c r="D87" i="8"/>
  <c r="B87" i="8"/>
  <c r="A87" i="8"/>
  <c r="AF86" i="8"/>
  <c r="AB86" i="8"/>
  <c r="V86" i="8"/>
  <c r="S86" i="8"/>
  <c r="P86" i="8"/>
  <c r="L86" i="8"/>
  <c r="I86" i="8"/>
  <c r="G86" i="8"/>
  <c r="F86" i="8"/>
  <c r="E86" i="8"/>
  <c r="D86" i="8"/>
  <c r="C86" i="8"/>
  <c r="B86" i="8"/>
  <c r="A86" i="8"/>
  <c r="AC85" i="8"/>
  <c r="Y85" i="8"/>
  <c r="Z85" i="8" s="1"/>
  <c r="P85" i="8"/>
  <c r="E85" i="8"/>
  <c r="V85" i="8" s="1"/>
  <c r="D85" i="8"/>
  <c r="C85" i="8"/>
  <c r="B85" i="8"/>
  <c r="A85" i="8"/>
  <c r="E84" i="8"/>
  <c r="V84" i="8" s="1"/>
  <c r="D84" i="8"/>
  <c r="B84" i="8"/>
  <c r="A84" i="8"/>
  <c r="V83" i="8"/>
  <c r="T83" i="8"/>
  <c r="I83" i="8"/>
  <c r="E83" i="8"/>
  <c r="P83" i="8" s="1"/>
  <c r="D83" i="8"/>
  <c r="B83" i="8"/>
  <c r="A83" i="8"/>
  <c r="AA82" i="8"/>
  <c r="V82" i="8"/>
  <c r="P82" i="8"/>
  <c r="J82" i="8"/>
  <c r="I82" i="8"/>
  <c r="K82" i="8" s="1"/>
  <c r="E82" i="8"/>
  <c r="T82" i="8" s="1"/>
  <c r="D82" i="8"/>
  <c r="B82" i="8"/>
  <c r="A82" i="8"/>
  <c r="AD81" i="8"/>
  <c r="V81" i="8"/>
  <c r="S81" i="8"/>
  <c r="L81" i="8"/>
  <c r="J81" i="8"/>
  <c r="I81" i="8"/>
  <c r="K81" i="8" s="1"/>
  <c r="E81" i="8"/>
  <c r="D81" i="8"/>
  <c r="C81" i="8"/>
  <c r="B81" i="8"/>
  <c r="A81" i="8"/>
  <c r="AJ80" i="8"/>
  <c r="AF80" i="8"/>
  <c r="AD80" i="8"/>
  <c r="P80" i="8"/>
  <c r="L80" i="8"/>
  <c r="J80" i="8"/>
  <c r="E80" i="8"/>
  <c r="V80" i="8" s="1"/>
  <c r="D80" i="8"/>
  <c r="C80" i="8"/>
  <c r="B80" i="8"/>
  <c r="A80" i="8"/>
  <c r="V79" i="8"/>
  <c r="S79" i="8"/>
  <c r="P79" i="8"/>
  <c r="L79" i="8"/>
  <c r="J79" i="8"/>
  <c r="I79" i="8"/>
  <c r="G79" i="8"/>
  <c r="F79" i="8"/>
  <c r="E79" i="8"/>
  <c r="U79" i="8" s="1"/>
  <c r="D79" i="8"/>
  <c r="B79" i="8"/>
  <c r="A79" i="8"/>
  <c r="V78" i="8"/>
  <c r="J78" i="8"/>
  <c r="I78" i="8"/>
  <c r="F78" i="8"/>
  <c r="E78" i="8"/>
  <c r="S78" i="8" s="1"/>
  <c r="D78" i="8"/>
  <c r="B78" i="8"/>
  <c r="A78" i="8"/>
  <c r="AJ77" i="8"/>
  <c r="AC77" i="8"/>
  <c r="Y77" i="8"/>
  <c r="Z77" i="8" s="1"/>
  <c r="V77" i="8"/>
  <c r="S77" i="8"/>
  <c r="L77" i="8"/>
  <c r="J77" i="8"/>
  <c r="I77" i="8"/>
  <c r="G77" i="8"/>
  <c r="F77" i="8"/>
  <c r="H77" i="8" s="1"/>
  <c r="E77" i="8"/>
  <c r="D77" i="8"/>
  <c r="C77" i="8"/>
  <c r="B77" i="8"/>
  <c r="A77" i="8"/>
  <c r="E76" i="8"/>
  <c r="V76" i="8" s="1"/>
  <c r="D76" i="8"/>
  <c r="B76" i="8"/>
  <c r="A76" i="8"/>
  <c r="V75" i="8"/>
  <c r="T75" i="8"/>
  <c r="P75" i="8"/>
  <c r="L75" i="8"/>
  <c r="G75" i="8"/>
  <c r="E75" i="8"/>
  <c r="D75" i="8"/>
  <c r="B75" i="8"/>
  <c r="A75" i="8"/>
  <c r="T74" i="8"/>
  <c r="P74" i="8"/>
  <c r="L74" i="8"/>
  <c r="J74" i="8"/>
  <c r="G74" i="8"/>
  <c r="F74" i="8"/>
  <c r="H74" i="8" s="1"/>
  <c r="E74" i="8"/>
  <c r="D74" i="8"/>
  <c r="B74" i="8"/>
  <c r="A74" i="8"/>
  <c r="AB73" i="8"/>
  <c r="P73" i="8"/>
  <c r="J73" i="8"/>
  <c r="I73" i="8"/>
  <c r="K73" i="8" s="1"/>
  <c r="E73" i="8"/>
  <c r="S73" i="8" s="1"/>
  <c r="D73" i="8"/>
  <c r="C73" i="8"/>
  <c r="B73" i="8"/>
  <c r="A73" i="8"/>
  <c r="AJ72" i="8"/>
  <c r="AC72" i="8"/>
  <c r="L72" i="8"/>
  <c r="E72" i="8"/>
  <c r="T72" i="8" s="1"/>
  <c r="D72" i="8"/>
  <c r="C72" i="8"/>
  <c r="B72" i="8"/>
  <c r="A72" i="8"/>
  <c r="S71" i="8"/>
  <c r="P71" i="8"/>
  <c r="L71" i="8"/>
  <c r="J71" i="8"/>
  <c r="G71" i="8"/>
  <c r="E71" i="8"/>
  <c r="D71" i="8"/>
  <c r="B71" i="8"/>
  <c r="A71" i="8"/>
  <c r="V70" i="8"/>
  <c r="T70" i="8"/>
  <c r="P70" i="8"/>
  <c r="L70" i="8"/>
  <c r="K70" i="8"/>
  <c r="J70" i="8"/>
  <c r="I70" i="8"/>
  <c r="G70" i="8"/>
  <c r="F70" i="8"/>
  <c r="E70" i="8"/>
  <c r="U70" i="8" s="1"/>
  <c r="D70" i="8"/>
  <c r="B70" i="8"/>
  <c r="A70" i="8"/>
  <c r="AC69" i="8"/>
  <c r="AB69" i="8"/>
  <c r="Z69" i="8"/>
  <c r="Y69" i="8"/>
  <c r="T69" i="8"/>
  <c r="L69" i="8"/>
  <c r="E69" i="8"/>
  <c r="S69" i="8" s="1"/>
  <c r="D69" i="8"/>
  <c r="C69" i="8"/>
  <c r="B69" i="8"/>
  <c r="A69" i="8"/>
  <c r="V68" i="8"/>
  <c r="S68" i="8"/>
  <c r="P68" i="8"/>
  <c r="L68" i="8"/>
  <c r="J68" i="8"/>
  <c r="K68" i="8" s="1"/>
  <c r="I68" i="8"/>
  <c r="G68" i="8"/>
  <c r="F68" i="8"/>
  <c r="E68" i="8"/>
  <c r="U68" i="8" s="1"/>
  <c r="D68" i="8"/>
  <c r="B68" i="8"/>
  <c r="A68" i="8"/>
  <c r="V67" i="8"/>
  <c r="P67" i="8"/>
  <c r="E67" i="8"/>
  <c r="T67" i="8" s="1"/>
  <c r="D67" i="8"/>
  <c r="B67" i="8"/>
  <c r="A67" i="8"/>
  <c r="AA66" i="8"/>
  <c r="E66" i="8"/>
  <c r="V66" i="8" s="1"/>
  <c r="D66" i="8"/>
  <c r="B66" i="8"/>
  <c r="A66" i="8"/>
  <c r="V65" i="8"/>
  <c r="S65" i="8"/>
  <c r="J65" i="8"/>
  <c r="E65" i="8"/>
  <c r="P65" i="8" s="1"/>
  <c r="D65" i="8"/>
  <c r="B65" i="8"/>
  <c r="A65" i="8"/>
  <c r="AF64" i="8"/>
  <c r="T64" i="8"/>
  <c r="P64" i="8"/>
  <c r="L64" i="8"/>
  <c r="J64" i="8"/>
  <c r="I64" i="8"/>
  <c r="G64" i="8"/>
  <c r="F64" i="8"/>
  <c r="E64" i="8"/>
  <c r="D64" i="8"/>
  <c r="C64" i="8"/>
  <c r="B64" i="8"/>
  <c r="A64" i="8"/>
  <c r="T63" i="8"/>
  <c r="I63" i="8"/>
  <c r="E63" i="8"/>
  <c r="S63" i="8" s="1"/>
  <c r="D63" i="8"/>
  <c r="B63" i="8"/>
  <c r="A63" i="8"/>
  <c r="AI62" i="8"/>
  <c r="AB62" i="8"/>
  <c r="V62" i="8"/>
  <c r="T62" i="8"/>
  <c r="S62" i="8"/>
  <c r="P62" i="8"/>
  <c r="I62" i="8"/>
  <c r="G62" i="8"/>
  <c r="F62" i="8"/>
  <c r="H62" i="8" s="1"/>
  <c r="E62" i="8"/>
  <c r="D62" i="8"/>
  <c r="B62" i="8"/>
  <c r="A62" i="8"/>
  <c r="AJ61" i="8"/>
  <c r="AG61" i="8"/>
  <c r="AF61" i="8"/>
  <c r="AB61" i="8"/>
  <c r="Y61" i="8"/>
  <c r="Z61" i="8" s="1"/>
  <c r="V61" i="8"/>
  <c r="S61" i="8"/>
  <c r="P61" i="8"/>
  <c r="L61" i="8"/>
  <c r="J61" i="8"/>
  <c r="I61" i="8"/>
  <c r="G61" i="8"/>
  <c r="F61" i="8"/>
  <c r="H61" i="8" s="1"/>
  <c r="E61" i="8"/>
  <c r="U61" i="8" s="1"/>
  <c r="D61" i="8"/>
  <c r="C61" i="8"/>
  <c r="B61" i="8"/>
  <c r="A61" i="8"/>
  <c r="AI60" i="8"/>
  <c r="AG60" i="8"/>
  <c r="AF60" i="8"/>
  <c r="AH60" i="8" s="1"/>
  <c r="AA60" i="8"/>
  <c r="V60" i="8"/>
  <c r="S60" i="8"/>
  <c r="J60" i="8"/>
  <c r="E60" i="8"/>
  <c r="P60" i="8" s="1"/>
  <c r="D60" i="8"/>
  <c r="B60" i="8"/>
  <c r="A60" i="8"/>
  <c r="AF59" i="8"/>
  <c r="AC59" i="8"/>
  <c r="P59" i="8"/>
  <c r="J59" i="8"/>
  <c r="I59" i="8"/>
  <c r="K59" i="8" s="1"/>
  <c r="G59" i="8"/>
  <c r="E59" i="8"/>
  <c r="T59" i="8" s="1"/>
  <c r="D59" i="8"/>
  <c r="B59" i="8"/>
  <c r="A59" i="8"/>
  <c r="T58" i="8"/>
  <c r="S58" i="8"/>
  <c r="L58" i="8"/>
  <c r="J58" i="8"/>
  <c r="I58" i="8"/>
  <c r="K58" i="8" s="1"/>
  <c r="E58" i="8"/>
  <c r="D58" i="8"/>
  <c r="B58" i="8"/>
  <c r="A58" i="8"/>
  <c r="AA57" i="8"/>
  <c r="T57" i="8"/>
  <c r="I57" i="8"/>
  <c r="G57" i="8"/>
  <c r="F57" i="8"/>
  <c r="E57" i="8"/>
  <c r="V57" i="8" s="1"/>
  <c r="D57" i="8"/>
  <c r="B57" i="8"/>
  <c r="A57" i="8"/>
  <c r="AG56" i="8"/>
  <c r="AB56" i="8"/>
  <c r="V56" i="8"/>
  <c r="T56" i="8"/>
  <c r="I56" i="8"/>
  <c r="E56" i="8"/>
  <c r="S56" i="8" s="1"/>
  <c r="D56" i="8"/>
  <c r="C56" i="8"/>
  <c r="B56" i="8"/>
  <c r="A56" i="8"/>
  <c r="AJ55" i="8"/>
  <c r="T55" i="8"/>
  <c r="S55" i="8"/>
  <c r="P55" i="8"/>
  <c r="L55" i="8"/>
  <c r="I55" i="8"/>
  <c r="G55" i="8"/>
  <c r="E55" i="8"/>
  <c r="D55" i="8"/>
  <c r="B55" i="8"/>
  <c r="A55" i="8"/>
  <c r="AK54" i="8"/>
  <c r="Y54" i="8"/>
  <c r="Z54" i="8" s="1"/>
  <c r="T54" i="8"/>
  <c r="S54" i="8"/>
  <c r="P54" i="8"/>
  <c r="J54" i="8"/>
  <c r="G54" i="8"/>
  <c r="F54" i="8"/>
  <c r="H54" i="8" s="1"/>
  <c r="E54" i="8"/>
  <c r="D54" i="8"/>
  <c r="B54" i="8"/>
  <c r="A54" i="8"/>
  <c r="T53" i="8"/>
  <c r="L53" i="8"/>
  <c r="E53" i="8"/>
  <c r="S53" i="8" s="1"/>
  <c r="D53" i="8"/>
  <c r="B53" i="8"/>
  <c r="A53" i="8"/>
  <c r="AJ52" i="8"/>
  <c r="AD52" i="8"/>
  <c r="AB52" i="8"/>
  <c r="T52" i="8"/>
  <c r="S52" i="8"/>
  <c r="P52" i="8"/>
  <c r="L52" i="8"/>
  <c r="I52" i="8"/>
  <c r="G52" i="8"/>
  <c r="F52" i="8"/>
  <c r="E52" i="8"/>
  <c r="D52" i="8"/>
  <c r="C52" i="8"/>
  <c r="B52" i="8"/>
  <c r="A52" i="8"/>
  <c r="E51" i="8"/>
  <c r="T51" i="8" s="1"/>
  <c r="D51" i="8"/>
  <c r="B51" i="8"/>
  <c r="A51" i="8"/>
  <c r="AJ50" i="8"/>
  <c r="Z50" i="8"/>
  <c r="Y50" i="8"/>
  <c r="V50" i="8"/>
  <c r="T50" i="8"/>
  <c r="I50" i="8"/>
  <c r="G50" i="8"/>
  <c r="F50" i="8"/>
  <c r="E50" i="8"/>
  <c r="P50" i="8" s="1"/>
  <c r="D50" i="8"/>
  <c r="B50" i="8"/>
  <c r="A50" i="8"/>
  <c r="S49" i="8"/>
  <c r="P49" i="8"/>
  <c r="L49" i="8"/>
  <c r="J49" i="8"/>
  <c r="G49" i="8"/>
  <c r="E49" i="8"/>
  <c r="D49" i="8"/>
  <c r="B49" i="8"/>
  <c r="A49" i="8"/>
  <c r="AJ48" i="8"/>
  <c r="AB48" i="8"/>
  <c r="V48" i="8"/>
  <c r="P48" i="8"/>
  <c r="L48" i="8"/>
  <c r="J48" i="8"/>
  <c r="E48" i="8"/>
  <c r="T48" i="8" s="1"/>
  <c r="D48" i="8"/>
  <c r="B48" i="8"/>
  <c r="A48" i="8"/>
  <c r="AK47" i="8"/>
  <c r="AG47" i="8"/>
  <c r="Y47" i="8"/>
  <c r="Z47" i="8" s="1"/>
  <c r="P47" i="8"/>
  <c r="E47" i="8"/>
  <c r="T47" i="8" s="1"/>
  <c r="D47" i="8"/>
  <c r="C47" i="8"/>
  <c r="B47" i="8"/>
  <c r="A47" i="8"/>
  <c r="AG46" i="8"/>
  <c r="V46" i="8"/>
  <c r="S46" i="8"/>
  <c r="P46" i="8"/>
  <c r="L46" i="8"/>
  <c r="J46" i="8"/>
  <c r="I46" i="8"/>
  <c r="K46" i="8" s="1"/>
  <c r="G46" i="8"/>
  <c r="F46" i="8"/>
  <c r="H46" i="8" s="1"/>
  <c r="E46" i="8"/>
  <c r="U46" i="8" s="1"/>
  <c r="D46" i="8"/>
  <c r="B46" i="8"/>
  <c r="A46" i="8"/>
  <c r="T45" i="8"/>
  <c r="J45" i="8"/>
  <c r="I45" i="8"/>
  <c r="K45" i="8" s="1"/>
  <c r="G45" i="8"/>
  <c r="E45" i="8"/>
  <c r="S45" i="8" s="1"/>
  <c r="D45" i="8"/>
  <c r="B45" i="8"/>
  <c r="A45" i="8"/>
  <c r="T44" i="8"/>
  <c r="S44" i="8"/>
  <c r="P44" i="8"/>
  <c r="L44" i="8"/>
  <c r="J44" i="8"/>
  <c r="I44" i="8"/>
  <c r="G44" i="8"/>
  <c r="E44" i="8"/>
  <c r="D44" i="8"/>
  <c r="B44" i="8"/>
  <c r="A44" i="8"/>
  <c r="AD43" i="8"/>
  <c r="T43" i="8"/>
  <c r="P43" i="8"/>
  <c r="I43" i="8"/>
  <c r="G43" i="8"/>
  <c r="F43" i="8"/>
  <c r="H43" i="8" s="1"/>
  <c r="E43" i="8"/>
  <c r="L43" i="8" s="1"/>
  <c r="D43" i="8"/>
  <c r="B43" i="8"/>
  <c r="A43" i="8"/>
  <c r="AD42" i="8"/>
  <c r="AC42" i="8"/>
  <c r="AB42" i="8"/>
  <c r="V42" i="8"/>
  <c r="T42" i="8"/>
  <c r="P42" i="8"/>
  <c r="L42" i="8"/>
  <c r="J42" i="8"/>
  <c r="I42" i="8"/>
  <c r="G42" i="8"/>
  <c r="F42" i="8"/>
  <c r="H42" i="8" s="1"/>
  <c r="E42" i="8"/>
  <c r="U42" i="8" s="1"/>
  <c r="D42" i="8"/>
  <c r="C42" i="8"/>
  <c r="B42" i="8"/>
  <c r="A42" i="8"/>
  <c r="AG41" i="8"/>
  <c r="T41" i="8"/>
  <c r="J41" i="8"/>
  <c r="E41" i="8"/>
  <c r="P41" i="8" s="1"/>
  <c r="D41" i="8"/>
  <c r="B41" i="8"/>
  <c r="A41" i="8"/>
  <c r="V40" i="8"/>
  <c r="P40" i="8"/>
  <c r="L40" i="8"/>
  <c r="J40" i="8"/>
  <c r="I40" i="8"/>
  <c r="G40" i="8"/>
  <c r="E40" i="8"/>
  <c r="U40" i="8" s="1"/>
  <c r="D40" i="8"/>
  <c r="B40" i="8"/>
  <c r="A40" i="8"/>
  <c r="AG39" i="8"/>
  <c r="AF39" i="8"/>
  <c r="AH39" i="8" s="1"/>
  <c r="E39" i="8"/>
  <c r="T39" i="8" s="1"/>
  <c r="D39" i="8"/>
  <c r="C39" i="8"/>
  <c r="B39" i="8"/>
  <c r="A39" i="8"/>
  <c r="AD38" i="8"/>
  <c r="S38" i="8"/>
  <c r="I38" i="8"/>
  <c r="G38" i="8"/>
  <c r="E38" i="8"/>
  <c r="P38" i="8" s="1"/>
  <c r="D38" i="8"/>
  <c r="B38" i="8"/>
  <c r="A38" i="8"/>
  <c r="T37" i="8"/>
  <c r="L37" i="8"/>
  <c r="E37" i="8"/>
  <c r="S37" i="8" s="1"/>
  <c r="D37" i="8"/>
  <c r="B37" i="8"/>
  <c r="A37" i="8"/>
  <c r="AG36" i="8"/>
  <c r="AC36" i="8"/>
  <c r="Y36" i="8"/>
  <c r="Z36" i="8" s="1"/>
  <c r="T36" i="8"/>
  <c r="S36" i="8"/>
  <c r="J36" i="8"/>
  <c r="E36" i="8"/>
  <c r="P36" i="8" s="1"/>
  <c r="D36" i="8"/>
  <c r="B36" i="8"/>
  <c r="A36" i="8"/>
  <c r="E35" i="8"/>
  <c r="P35" i="8" s="1"/>
  <c r="D35" i="8"/>
  <c r="B35" i="8"/>
  <c r="A35" i="8"/>
  <c r="AG34" i="8"/>
  <c r="AB34" i="8"/>
  <c r="P34" i="8"/>
  <c r="E34" i="8"/>
  <c r="T34" i="8" s="1"/>
  <c r="D34" i="8"/>
  <c r="C34" i="8"/>
  <c r="B34" i="8"/>
  <c r="A34" i="8"/>
  <c r="T33" i="8"/>
  <c r="P33" i="8"/>
  <c r="L33" i="8"/>
  <c r="J33" i="8"/>
  <c r="I33" i="8"/>
  <c r="K33" i="8" s="1"/>
  <c r="G33" i="8"/>
  <c r="E33" i="8"/>
  <c r="D33" i="8"/>
  <c r="B33" i="8"/>
  <c r="A33" i="8"/>
  <c r="AI32" i="8"/>
  <c r="AG32" i="8"/>
  <c r="AB32" i="8"/>
  <c r="T32" i="8"/>
  <c r="P32" i="8"/>
  <c r="L32" i="8"/>
  <c r="J32" i="8"/>
  <c r="I32" i="8"/>
  <c r="G32" i="8"/>
  <c r="F32" i="8"/>
  <c r="E32" i="8"/>
  <c r="D32" i="8"/>
  <c r="B32" i="8"/>
  <c r="A32" i="8"/>
  <c r="S31" i="8"/>
  <c r="I31" i="8"/>
  <c r="G31" i="8"/>
  <c r="E31" i="8"/>
  <c r="P31" i="8" s="1"/>
  <c r="D31" i="8"/>
  <c r="B31" i="8"/>
  <c r="A31" i="8"/>
  <c r="S30" i="8"/>
  <c r="E30" i="8"/>
  <c r="P30" i="8" s="1"/>
  <c r="D30" i="8"/>
  <c r="B30" i="8"/>
  <c r="A30" i="8"/>
  <c r="AI29" i="8"/>
  <c r="AC29" i="8"/>
  <c r="T29" i="8"/>
  <c r="S29" i="8"/>
  <c r="P29" i="8"/>
  <c r="L29" i="8"/>
  <c r="J29" i="8"/>
  <c r="G29" i="8"/>
  <c r="E29" i="8"/>
  <c r="D29" i="8"/>
  <c r="B29" i="8"/>
  <c r="A29" i="8"/>
  <c r="V28" i="8"/>
  <c r="S28" i="8"/>
  <c r="P28" i="8"/>
  <c r="L28" i="8"/>
  <c r="J28" i="8"/>
  <c r="I28" i="8"/>
  <c r="G28" i="8"/>
  <c r="F28" i="8"/>
  <c r="H28" i="8" s="1"/>
  <c r="E28" i="8"/>
  <c r="U28" i="8" s="1"/>
  <c r="D28" i="8"/>
  <c r="B28" i="8"/>
  <c r="A28" i="8"/>
  <c r="AB27" i="8"/>
  <c r="S27" i="8"/>
  <c r="I27" i="8"/>
  <c r="E27" i="8"/>
  <c r="L27" i="8" s="1"/>
  <c r="D27" i="8"/>
  <c r="B27" i="8"/>
  <c r="A27" i="8"/>
  <c r="V26" i="8"/>
  <c r="S26" i="8"/>
  <c r="P26" i="8"/>
  <c r="L26" i="8"/>
  <c r="J26" i="8"/>
  <c r="I26" i="8"/>
  <c r="G26" i="8"/>
  <c r="F26" i="8"/>
  <c r="H26" i="8" s="1"/>
  <c r="E26" i="8"/>
  <c r="U26" i="8" s="1"/>
  <c r="D26" i="8"/>
  <c r="B26" i="8"/>
  <c r="A26" i="8"/>
  <c r="P25" i="8"/>
  <c r="E25" i="8"/>
  <c r="T25" i="8" s="1"/>
  <c r="D25" i="8"/>
  <c r="B25" i="8"/>
  <c r="A25" i="8"/>
  <c r="T24" i="8"/>
  <c r="P24" i="8"/>
  <c r="L24" i="8"/>
  <c r="J24" i="8"/>
  <c r="K24" i="8" s="1"/>
  <c r="I24" i="8"/>
  <c r="G24" i="8"/>
  <c r="F24" i="8"/>
  <c r="H24" i="8" s="1"/>
  <c r="E24" i="8"/>
  <c r="D24" i="8"/>
  <c r="B24" i="8"/>
  <c r="A24" i="8"/>
  <c r="AJ23" i="8"/>
  <c r="AD23" i="8"/>
  <c r="AB23" i="8"/>
  <c r="E23" i="8"/>
  <c r="T23" i="8" s="1"/>
  <c r="D23" i="8"/>
  <c r="C23" i="8"/>
  <c r="B23" i="8"/>
  <c r="A23" i="8"/>
  <c r="V22" i="8"/>
  <c r="P22" i="8"/>
  <c r="I22" i="8"/>
  <c r="G22" i="8"/>
  <c r="E22" i="8"/>
  <c r="J22" i="8" s="1"/>
  <c r="D22" i="8"/>
  <c r="B22" i="8"/>
  <c r="A22" i="8"/>
  <c r="AD21" i="8"/>
  <c r="T21" i="8"/>
  <c r="J21" i="8"/>
  <c r="E21" i="8"/>
  <c r="S21" i="8" s="1"/>
  <c r="D21" i="8"/>
  <c r="B21" i="8"/>
  <c r="A21" i="8"/>
  <c r="AJ20" i="8"/>
  <c r="AG20" i="8"/>
  <c r="AF20" i="8"/>
  <c r="AC20" i="8"/>
  <c r="Y20" i="8"/>
  <c r="Z20" i="8" s="1"/>
  <c r="S20" i="8"/>
  <c r="P20" i="8"/>
  <c r="J20" i="8"/>
  <c r="I20" i="8"/>
  <c r="K20" i="8" s="1"/>
  <c r="G20" i="8"/>
  <c r="E20" i="8"/>
  <c r="L20" i="8" s="1"/>
  <c r="D20" i="8"/>
  <c r="C20" i="8"/>
  <c r="B20" i="8"/>
  <c r="A20" i="8"/>
  <c r="V19" i="8"/>
  <c r="T19" i="8"/>
  <c r="S19" i="8"/>
  <c r="P19" i="8"/>
  <c r="L19" i="8"/>
  <c r="J19" i="8"/>
  <c r="I19" i="8"/>
  <c r="G19" i="8"/>
  <c r="F19" i="8"/>
  <c r="H19" i="8" s="1"/>
  <c r="D19" i="8"/>
  <c r="B19" i="8"/>
  <c r="A19" i="8"/>
  <c r="E18" i="8"/>
  <c r="T18" i="8" s="1"/>
  <c r="D18" i="8"/>
  <c r="B18" i="8"/>
  <c r="A18" i="8"/>
  <c r="Y17" i="8"/>
  <c r="Z17" i="8" s="1"/>
  <c r="E17" i="8"/>
  <c r="U17" i="8" s="1"/>
  <c r="D17" i="8"/>
  <c r="B17" i="8"/>
  <c r="A17" i="8"/>
  <c r="V16" i="8"/>
  <c r="T16" i="8"/>
  <c r="P16" i="8"/>
  <c r="L16" i="8"/>
  <c r="I16" i="8"/>
  <c r="G16" i="8"/>
  <c r="F16" i="8"/>
  <c r="H16" i="8" s="1"/>
  <c r="E16" i="8"/>
  <c r="U16" i="8" s="1"/>
  <c r="D16" i="8"/>
  <c r="B16" i="8"/>
  <c r="A16" i="8"/>
  <c r="AJ15" i="8"/>
  <c r="AD15" i="8"/>
  <c r="AB15" i="8"/>
  <c r="V15" i="8"/>
  <c r="S15" i="8"/>
  <c r="P15" i="8"/>
  <c r="I15" i="8"/>
  <c r="G15" i="8"/>
  <c r="F15" i="8"/>
  <c r="H15" i="8" s="1"/>
  <c r="E15" i="8"/>
  <c r="U15" i="8" s="1"/>
  <c r="D15" i="8"/>
  <c r="C15" i="8"/>
  <c r="B15" i="8"/>
  <c r="A15" i="8"/>
  <c r="AI14" i="8"/>
  <c r="AF14" i="8"/>
  <c r="AA14" i="8"/>
  <c r="D14" i="8"/>
  <c r="B14" i="8"/>
  <c r="A14" i="8"/>
  <c r="V13" i="8"/>
  <c r="T13" i="8"/>
  <c r="S13" i="8"/>
  <c r="P13" i="8"/>
  <c r="L13" i="8"/>
  <c r="J13" i="8"/>
  <c r="I13" i="8"/>
  <c r="K13" i="8" s="1"/>
  <c r="G13" i="8"/>
  <c r="F13" i="8"/>
  <c r="D13" i="8"/>
  <c r="B13" i="8"/>
  <c r="A13" i="8"/>
  <c r="AJ12" i="8"/>
  <c r="AG12" i="8"/>
  <c r="B12" i="8"/>
  <c r="A12" i="8"/>
  <c r="V11" i="8"/>
  <c r="T11" i="8"/>
  <c r="S11" i="8"/>
  <c r="P11" i="8"/>
  <c r="L11" i="8"/>
  <c r="J11" i="8"/>
  <c r="I11" i="8"/>
  <c r="K11" i="8" s="1"/>
  <c r="G11" i="8"/>
  <c r="F11" i="8"/>
  <c r="D11" i="8"/>
  <c r="B11" i="8"/>
  <c r="A11" i="8"/>
  <c r="V10" i="8"/>
  <c r="S10" i="8"/>
  <c r="P10" i="8"/>
  <c r="I10" i="8"/>
  <c r="G10" i="8"/>
  <c r="F10" i="8"/>
  <c r="H10" i="8" s="1"/>
  <c r="E10" i="8"/>
  <c r="U10" i="8" s="1"/>
  <c r="D10" i="8"/>
  <c r="B10" i="8"/>
  <c r="A10" i="8"/>
  <c r="V9" i="8"/>
  <c r="T9" i="8"/>
  <c r="S9" i="8"/>
  <c r="L9" i="8"/>
  <c r="J9" i="8"/>
  <c r="I9" i="8"/>
  <c r="F9" i="8"/>
  <c r="D9" i="8"/>
  <c r="B9" i="8"/>
  <c r="A9" i="8"/>
  <c r="AG8" i="8"/>
  <c r="AD8" i="8"/>
  <c r="D8" i="8"/>
  <c r="C8" i="8"/>
  <c r="B8" i="8"/>
  <c r="B7" i="8"/>
  <c r="A7" i="8"/>
  <c r="B6" i="8"/>
  <c r="E169" i="7"/>
  <c r="D169" i="7"/>
  <c r="C169" i="7"/>
  <c r="B169" i="7"/>
  <c r="A169" i="7"/>
  <c r="E168" i="7"/>
  <c r="D168" i="7"/>
  <c r="C168" i="7"/>
  <c r="B168" i="7"/>
  <c r="A168" i="7"/>
  <c r="E167" i="7"/>
  <c r="D167" i="7"/>
  <c r="C167" i="7"/>
  <c r="B167" i="7"/>
  <c r="A167" i="7"/>
  <c r="E166" i="7"/>
  <c r="D166" i="7"/>
  <c r="B166" i="7"/>
  <c r="A166" i="7"/>
  <c r="I165" i="7"/>
  <c r="E165" i="7"/>
  <c r="D165" i="7"/>
  <c r="C165" i="7"/>
  <c r="B165" i="7"/>
  <c r="A165" i="7"/>
  <c r="E164" i="7"/>
  <c r="D164" i="7"/>
  <c r="B164" i="7"/>
  <c r="A164" i="7"/>
  <c r="E163" i="7"/>
  <c r="D163" i="7"/>
  <c r="B163" i="7"/>
  <c r="A163" i="7"/>
  <c r="I162" i="7"/>
  <c r="F162" i="7"/>
  <c r="E162" i="7"/>
  <c r="D162" i="7"/>
  <c r="C162" i="7"/>
  <c r="B162" i="7"/>
  <c r="A162" i="7"/>
  <c r="E161" i="7"/>
  <c r="D161" i="7"/>
  <c r="B161" i="7"/>
  <c r="A161" i="7"/>
  <c r="I160" i="7"/>
  <c r="E160" i="7"/>
  <c r="D160" i="7"/>
  <c r="C160" i="7"/>
  <c r="B160" i="7"/>
  <c r="A160" i="7"/>
  <c r="E159" i="7"/>
  <c r="D159" i="7"/>
  <c r="C159" i="7"/>
  <c r="B159" i="7"/>
  <c r="A159" i="7"/>
  <c r="E158" i="7"/>
  <c r="D158" i="7"/>
  <c r="B158" i="7"/>
  <c r="A158" i="7"/>
  <c r="P157" i="7"/>
  <c r="L157" i="7"/>
  <c r="J157" i="7"/>
  <c r="F157" i="7"/>
  <c r="E157" i="7"/>
  <c r="D157" i="7"/>
  <c r="C157" i="7"/>
  <c r="B157" i="7"/>
  <c r="A157" i="7"/>
  <c r="E156" i="7"/>
  <c r="D156" i="7"/>
  <c r="B156" i="7"/>
  <c r="A156" i="7"/>
  <c r="F155" i="7"/>
  <c r="E155" i="7"/>
  <c r="D155" i="7"/>
  <c r="B155" i="7"/>
  <c r="A155" i="7"/>
  <c r="G154" i="7"/>
  <c r="E154" i="7"/>
  <c r="D154" i="7"/>
  <c r="B154" i="7"/>
  <c r="A154" i="7"/>
  <c r="F153" i="7"/>
  <c r="E153" i="7"/>
  <c r="D153" i="7"/>
  <c r="B153" i="7"/>
  <c r="A153" i="7"/>
  <c r="J152" i="7"/>
  <c r="E152" i="7"/>
  <c r="D152" i="7"/>
  <c r="B152" i="7"/>
  <c r="A152" i="7"/>
  <c r="J151" i="7"/>
  <c r="E151" i="7"/>
  <c r="D151" i="7"/>
  <c r="C151" i="7"/>
  <c r="B151" i="7"/>
  <c r="A151" i="7"/>
  <c r="J150" i="7"/>
  <c r="I150" i="7"/>
  <c r="E150" i="7"/>
  <c r="D150" i="7"/>
  <c r="B150" i="7"/>
  <c r="A150" i="7"/>
  <c r="E149" i="7"/>
  <c r="D149" i="7"/>
  <c r="B149" i="7"/>
  <c r="A149" i="7"/>
  <c r="F148" i="7"/>
  <c r="E148" i="7"/>
  <c r="D148" i="7"/>
  <c r="B148" i="7"/>
  <c r="A148" i="7"/>
  <c r="F147" i="7"/>
  <c r="E147" i="7"/>
  <c r="D147" i="7"/>
  <c r="B147" i="7"/>
  <c r="A147" i="7"/>
  <c r="E146" i="7"/>
  <c r="D146" i="7"/>
  <c r="B146" i="7"/>
  <c r="A146" i="7"/>
  <c r="E145" i="7"/>
  <c r="D145" i="7"/>
  <c r="B145" i="7"/>
  <c r="A145" i="7"/>
  <c r="E144" i="7"/>
  <c r="D144" i="7"/>
  <c r="B144" i="7"/>
  <c r="A144" i="7"/>
  <c r="J143" i="7"/>
  <c r="G143" i="7"/>
  <c r="E143" i="7"/>
  <c r="D143" i="7"/>
  <c r="B143" i="7"/>
  <c r="A143" i="7"/>
  <c r="I142" i="7"/>
  <c r="F142" i="7"/>
  <c r="E142" i="7"/>
  <c r="D142" i="7"/>
  <c r="C142" i="7"/>
  <c r="B142" i="7"/>
  <c r="A142" i="7"/>
  <c r="E141" i="7"/>
  <c r="D141" i="7"/>
  <c r="B141" i="7"/>
  <c r="A141" i="7"/>
  <c r="I140" i="7"/>
  <c r="F140" i="7"/>
  <c r="E140" i="7"/>
  <c r="D140" i="7"/>
  <c r="C140" i="7"/>
  <c r="B140" i="7"/>
  <c r="A140" i="7"/>
  <c r="E139" i="7"/>
  <c r="D139" i="7"/>
  <c r="B139" i="7"/>
  <c r="A139" i="7"/>
  <c r="F138" i="7"/>
  <c r="E138" i="7"/>
  <c r="D138" i="7"/>
  <c r="B138" i="7"/>
  <c r="A138" i="7"/>
  <c r="I137" i="7"/>
  <c r="E137" i="7"/>
  <c r="D137" i="7"/>
  <c r="B137" i="7"/>
  <c r="A137" i="7"/>
  <c r="E136" i="7"/>
  <c r="D136" i="7"/>
  <c r="B136" i="7"/>
  <c r="A136" i="7"/>
  <c r="J135" i="7"/>
  <c r="I135" i="7"/>
  <c r="E135" i="7"/>
  <c r="D135" i="7"/>
  <c r="C135" i="7"/>
  <c r="B135" i="7"/>
  <c r="A135" i="7"/>
  <c r="E134" i="7"/>
  <c r="D134" i="7"/>
  <c r="C134" i="7"/>
  <c r="B134" i="7"/>
  <c r="A134" i="7"/>
  <c r="E133" i="7"/>
  <c r="D133" i="7"/>
  <c r="B133" i="7"/>
  <c r="A133" i="7"/>
  <c r="E132" i="7"/>
  <c r="D132" i="7"/>
  <c r="B132" i="7"/>
  <c r="A132" i="7"/>
  <c r="E131" i="7"/>
  <c r="D131" i="7"/>
  <c r="B131" i="7"/>
  <c r="A131" i="7"/>
  <c r="G130" i="7"/>
  <c r="E130" i="7"/>
  <c r="D130" i="7"/>
  <c r="B130" i="7"/>
  <c r="A130" i="7"/>
  <c r="E129" i="7"/>
  <c r="D129" i="7"/>
  <c r="B129" i="7"/>
  <c r="A129" i="7"/>
  <c r="E128" i="7"/>
  <c r="D128" i="7"/>
  <c r="B128" i="7"/>
  <c r="A128" i="7"/>
  <c r="E127" i="7"/>
  <c r="D127" i="7"/>
  <c r="B127" i="7"/>
  <c r="A127" i="7"/>
  <c r="F126" i="7"/>
  <c r="E126" i="7"/>
  <c r="D126" i="7"/>
  <c r="B126" i="7"/>
  <c r="A126" i="7"/>
  <c r="I125" i="7"/>
  <c r="E125" i="7"/>
  <c r="D125" i="7"/>
  <c r="B125" i="7"/>
  <c r="A125" i="7"/>
  <c r="I124" i="7"/>
  <c r="E124" i="7"/>
  <c r="D124" i="7"/>
  <c r="C124" i="7"/>
  <c r="B124" i="7"/>
  <c r="A124" i="7"/>
  <c r="E123" i="7"/>
  <c r="D123" i="7"/>
  <c r="C123" i="7"/>
  <c r="B123" i="7"/>
  <c r="A123" i="7"/>
  <c r="E122" i="7"/>
  <c r="D122" i="7"/>
  <c r="B122" i="7"/>
  <c r="A122" i="7"/>
  <c r="E121" i="7"/>
  <c r="D121" i="7"/>
  <c r="B121" i="7"/>
  <c r="A121" i="7"/>
  <c r="J120" i="7"/>
  <c r="F120" i="7"/>
  <c r="E120" i="7"/>
  <c r="D120" i="7"/>
  <c r="C120" i="7"/>
  <c r="B120" i="7"/>
  <c r="A120" i="7"/>
  <c r="E119" i="7"/>
  <c r="D119" i="7"/>
  <c r="B119" i="7"/>
  <c r="A119" i="7"/>
  <c r="E118" i="7"/>
  <c r="D118" i="7"/>
  <c r="B118" i="7"/>
  <c r="A118" i="7"/>
  <c r="E117" i="7"/>
  <c r="D117" i="7"/>
  <c r="B117" i="7"/>
  <c r="A117" i="7"/>
  <c r="J116" i="7"/>
  <c r="I116" i="7"/>
  <c r="F116" i="7"/>
  <c r="E116" i="7"/>
  <c r="D116" i="7"/>
  <c r="C116" i="7"/>
  <c r="B116" i="7"/>
  <c r="A116" i="7"/>
  <c r="E115" i="7"/>
  <c r="D115" i="7"/>
  <c r="B115" i="7"/>
  <c r="A115" i="7"/>
  <c r="E114" i="7"/>
  <c r="D114" i="7"/>
  <c r="B114" i="7"/>
  <c r="A114" i="7"/>
  <c r="E113" i="7"/>
  <c r="D113" i="7"/>
  <c r="B113" i="7"/>
  <c r="A113" i="7"/>
  <c r="G112" i="7"/>
  <c r="F112" i="7"/>
  <c r="E112" i="7"/>
  <c r="D112" i="7"/>
  <c r="B112" i="7"/>
  <c r="A112" i="7"/>
  <c r="J111" i="7"/>
  <c r="F111" i="7"/>
  <c r="E111" i="7"/>
  <c r="D111" i="7"/>
  <c r="C111" i="7"/>
  <c r="B111" i="7"/>
  <c r="A111" i="7"/>
  <c r="J110" i="7"/>
  <c r="E110" i="7"/>
  <c r="D110" i="7"/>
  <c r="B110" i="7"/>
  <c r="A110" i="7"/>
  <c r="E109" i="7"/>
  <c r="D109" i="7"/>
  <c r="B109" i="7"/>
  <c r="A109" i="7"/>
  <c r="E108" i="7"/>
  <c r="D108" i="7"/>
  <c r="B108" i="7"/>
  <c r="A108" i="7"/>
  <c r="F107" i="7"/>
  <c r="E107" i="7"/>
  <c r="D107" i="7"/>
  <c r="C107" i="7"/>
  <c r="B107" i="7"/>
  <c r="A107" i="7"/>
  <c r="E106" i="7"/>
  <c r="D106" i="7"/>
  <c r="B106" i="7"/>
  <c r="A106" i="7"/>
  <c r="E105" i="7"/>
  <c r="D105" i="7"/>
  <c r="B105" i="7"/>
  <c r="A105" i="7"/>
  <c r="E104" i="7"/>
  <c r="D104" i="7"/>
  <c r="B104" i="7"/>
  <c r="A104" i="7"/>
  <c r="E103" i="7"/>
  <c r="D103" i="7"/>
  <c r="B103" i="7"/>
  <c r="A103" i="7"/>
  <c r="E102" i="7"/>
  <c r="D102" i="7"/>
  <c r="B102" i="7"/>
  <c r="A102" i="7"/>
  <c r="E101" i="7"/>
  <c r="D101" i="7"/>
  <c r="B101" i="7"/>
  <c r="A101" i="7"/>
  <c r="I100" i="7"/>
  <c r="E100" i="7"/>
  <c r="D100" i="7"/>
  <c r="C100" i="7"/>
  <c r="B100" i="7"/>
  <c r="A100" i="7"/>
  <c r="E99" i="7"/>
  <c r="D99" i="7"/>
  <c r="B99" i="7"/>
  <c r="A99" i="7"/>
  <c r="E98" i="7"/>
  <c r="D98" i="7"/>
  <c r="C98" i="7"/>
  <c r="B98" i="7"/>
  <c r="A98" i="7"/>
  <c r="I97" i="7"/>
  <c r="E97" i="7"/>
  <c r="D97" i="7"/>
  <c r="C97" i="7"/>
  <c r="B97" i="7"/>
  <c r="A97" i="7"/>
  <c r="E96" i="7"/>
  <c r="D96" i="7"/>
  <c r="B96" i="7"/>
  <c r="A96" i="7"/>
  <c r="I95" i="7"/>
  <c r="E95" i="7"/>
  <c r="D95" i="7"/>
  <c r="C95" i="7"/>
  <c r="B95" i="7"/>
  <c r="A95" i="7"/>
  <c r="E94" i="7"/>
  <c r="D94" i="7"/>
  <c r="B94" i="7"/>
  <c r="A94" i="7"/>
  <c r="H93" i="7"/>
  <c r="E93" i="7"/>
  <c r="D93" i="7"/>
  <c r="B93" i="7"/>
  <c r="A93" i="7"/>
  <c r="E92" i="7"/>
  <c r="D92" i="7"/>
  <c r="B92" i="7"/>
  <c r="A92" i="7"/>
  <c r="E91" i="7"/>
  <c r="D91" i="7"/>
  <c r="B91" i="7"/>
  <c r="A91" i="7"/>
  <c r="E90" i="7"/>
  <c r="D90" i="7"/>
  <c r="B90" i="7"/>
  <c r="A90" i="7"/>
  <c r="E89" i="7"/>
  <c r="D89" i="7"/>
  <c r="C89" i="7"/>
  <c r="B89" i="7"/>
  <c r="A89" i="7"/>
  <c r="J88" i="7"/>
  <c r="F88" i="7"/>
  <c r="E88" i="7"/>
  <c r="D88" i="7"/>
  <c r="C88" i="7"/>
  <c r="B88" i="7"/>
  <c r="A88" i="7"/>
  <c r="E87" i="7"/>
  <c r="D87" i="7"/>
  <c r="B87" i="7"/>
  <c r="A87" i="7"/>
  <c r="E86" i="7"/>
  <c r="D86" i="7"/>
  <c r="C86" i="7"/>
  <c r="B86" i="7"/>
  <c r="A86" i="7"/>
  <c r="I85" i="7"/>
  <c r="F85" i="7"/>
  <c r="E85" i="7"/>
  <c r="D85" i="7"/>
  <c r="C85" i="7"/>
  <c r="B85" i="7"/>
  <c r="A85" i="7"/>
  <c r="E84" i="7"/>
  <c r="D84" i="7"/>
  <c r="B84" i="7"/>
  <c r="A84" i="7"/>
  <c r="E83" i="7"/>
  <c r="D83" i="7"/>
  <c r="B83" i="7"/>
  <c r="A83" i="7"/>
  <c r="E82" i="7"/>
  <c r="D82" i="7"/>
  <c r="B82" i="7"/>
  <c r="A82" i="7"/>
  <c r="J81" i="7"/>
  <c r="E81" i="7"/>
  <c r="D81" i="7"/>
  <c r="C81" i="7"/>
  <c r="B81" i="7"/>
  <c r="A81" i="7"/>
  <c r="J80" i="7"/>
  <c r="F80" i="7"/>
  <c r="E80" i="7"/>
  <c r="D80" i="7"/>
  <c r="C80" i="7"/>
  <c r="B80" i="7"/>
  <c r="A80" i="7"/>
  <c r="E79" i="7"/>
  <c r="D79" i="7"/>
  <c r="B79" i="7"/>
  <c r="A79" i="7"/>
  <c r="E78" i="7"/>
  <c r="D78" i="7"/>
  <c r="B78" i="7"/>
  <c r="A78" i="7"/>
  <c r="F77" i="7"/>
  <c r="E77" i="7"/>
  <c r="D77" i="7"/>
  <c r="C77" i="7"/>
  <c r="B77" i="7"/>
  <c r="A77" i="7"/>
  <c r="E76" i="7"/>
  <c r="D76" i="7"/>
  <c r="B76" i="7"/>
  <c r="A76" i="7"/>
  <c r="E75" i="7"/>
  <c r="D75" i="7"/>
  <c r="B75" i="7"/>
  <c r="A75" i="7"/>
  <c r="E74" i="7"/>
  <c r="D74" i="7"/>
  <c r="B74" i="7"/>
  <c r="A74" i="7"/>
  <c r="E73" i="7"/>
  <c r="D73" i="7"/>
  <c r="C73" i="7"/>
  <c r="B73" i="7"/>
  <c r="A73" i="7"/>
  <c r="I72" i="7"/>
  <c r="F72" i="7"/>
  <c r="E72" i="7"/>
  <c r="D72" i="7"/>
  <c r="C72" i="7"/>
  <c r="B72" i="7"/>
  <c r="A72" i="7"/>
  <c r="E71" i="7"/>
  <c r="D71" i="7"/>
  <c r="B71" i="7"/>
  <c r="A71" i="7"/>
  <c r="E70" i="7"/>
  <c r="D70" i="7"/>
  <c r="B70" i="7"/>
  <c r="A70" i="7"/>
  <c r="I69" i="7"/>
  <c r="E69" i="7"/>
  <c r="D69" i="7"/>
  <c r="C69" i="7"/>
  <c r="B69" i="7"/>
  <c r="A69" i="7"/>
  <c r="E68" i="7"/>
  <c r="D68" i="7"/>
  <c r="B68" i="7"/>
  <c r="A68" i="7"/>
  <c r="E67" i="7"/>
  <c r="D67" i="7"/>
  <c r="B67" i="7"/>
  <c r="A67" i="7"/>
  <c r="E66" i="7"/>
  <c r="D66" i="7"/>
  <c r="B66" i="7"/>
  <c r="A66" i="7"/>
  <c r="E65" i="7"/>
  <c r="D65" i="7"/>
  <c r="B65" i="7"/>
  <c r="A65" i="7"/>
  <c r="I64" i="7"/>
  <c r="E64" i="7"/>
  <c r="D64" i="7"/>
  <c r="C64" i="7"/>
  <c r="B64" i="7"/>
  <c r="A64" i="7"/>
  <c r="E63" i="7"/>
  <c r="D63" i="7"/>
  <c r="B63" i="7"/>
  <c r="A63" i="7"/>
  <c r="E62" i="7"/>
  <c r="D62" i="7"/>
  <c r="B62" i="7"/>
  <c r="A62" i="7"/>
  <c r="I61" i="7"/>
  <c r="F61" i="7"/>
  <c r="E61" i="7"/>
  <c r="D61" i="7"/>
  <c r="C61" i="7"/>
  <c r="B61" i="7"/>
  <c r="A61" i="7"/>
  <c r="J60" i="7"/>
  <c r="I60" i="7"/>
  <c r="G60" i="7"/>
  <c r="E60" i="7"/>
  <c r="D60" i="7"/>
  <c r="B60" i="7"/>
  <c r="A60" i="7"/>
  <c r="I59" i="7"/>
  <c r="G59" i="7"/>
  <c r="E59" i="7"/>
  <c r="D59" i="7"/>
  <c r="B59" i="7"/>
  <c r="A59" i="7"/>
  <c r="E58" i="7"/>
  <c r="D58" i="7"/>
  <c r="B58" i="7"/>
  <c r="A58" i="7"/>
  <c r="G57" i="7"/>
  <c r="E57" i="7"/>
  <c r="D57" i="7"/>
  <c r="B57" i="7"/>
  <c r="A57" i="7"/>
  <c r="J56" i="7"/>
  <c r="F56" i="7"/>
  <c r="E56" i="7"/>
  <c r="D56" i="7"/>
  <c r="C56" i="7"/>
  <c r="B56" i="7"/>
  <c r="A56" i="7"/>
  <c r="E55" i="7"/>
  <c r="D55" i="7"/>
  <c r="B55" i="7"/>
  <c r="A55" i="7"/>
  <c r="I54" i="7"/>
  <c r="E54" i="7"/>
  <c r="D54" i="7"/>
  <c r="B54" i="7"/>
  <c r="A54" i="7"/>
  <c r="E53" i="7"/>
  <c r="D53" i="7"/>
  <c r="B53" i="7"/>
  <c r="A53" i="7"/>
  <c r="J52" i="7"/>
  <c r="E52" i="7"/>
  <c r="D52" i="7"/>
  <c r="C52" i="7"/>
  <c r="B52" i="7"/>
  <c r="A52" i="7"/>
  <c r="E51" i="7"/>
  <c r="D51" i="7"/>
  <c r="B51" i="7"/>
  <c r="A51" i="7"/>
  <c r="F50" i="7"/>
  <c r="E50" i="7"/>
  <c r="D50" i="7"/>
  <c r="B50" i="7"/>
  <c r="A50" i="7"/>
  <c r="E49" i="7"/>
  <c r="D49" i="7"/>
  <c r="B49" i="7"/>
  <c r="A49" i="7"/>
  <c r="G48" i="7"/>
  <c r="E48" i="7"/>
  <c r="D48" i="7"/>
  <c r="B48" i="7"/>
  <c r="A48" i="7"/>
  <c r="F47" i="7"/>
  <c r="E47" i="7"/>
  <c r="D47" i="7"/>
  <c r="C47" i="7"/>
  <c r="B47" i="7"/>
  <c r="A47" i="7"/>
  <c r="G46" i="7"/>
  <c r="E46" i="7"/>
  <c r="D46" i="7"/>
  <c r="B46" i="7"/>
  <c r="A46" i="7"/>
  <c r="E45" i="7"/>
  <c r="D45" i="7"/>
  <c r="B45" i="7"/>
  <c r="A45" i="7"/>
  <c r="E44" i="7"/>
  <c r="D44" i="7"/>
  <c r="B44" i="7"/>
  <c r="A44" i="7"/>
  <c r="E43" i="7"/>
  <c r="D43" i="7"/>
  <c r="B43" i="7"/>
  <c r="A43" i="7"/>
  <c r="J42" i="7"/>
  <c r="E42" i="7"/>
  <c r="D42" i="7"/>
  <c r="C42" i="7"/>
  <c r="B42" i="7"/>
  <c r="A42" i="7"/>
  <c r="E41" i="7"/>
  <c r="D41" i="7"/>
  <c r="B41" i="7"/>
  <c r="A41" i="7"/>
  <c r="J40" i="7"/>
  <c r="E40" i="7"/>
  <c r="D40" i="7"/>
  <c r="B40" i="7"/>
  <c r="A40" i="7"/>
  <c r="I39" i="7"/>
  <c r="E39" i="7"/>
  <c r="D39" i="7"/>
  <c r="C39" i="7"/>
  <c r="B39" i="7"/>
  <c r="A39" i="7"/>
  <c r="E38" i="7"/>
  <c r="D38" i="7"/>
  <c r="B38" i="7"/>
  <c r="A38" i="7"/>
  <c r="E37" i="7"/>
  <c r="D37" i="7"/>
  <c r="B37" i="7"/>
  <c r="A37" i="7"/>
  <c r="J36" i="7"/>
  <c r="I36" i="7"/>
  <c r="E36" i="7"/>
  <c r="D36" i="7"/>
  <c r="B36" i="7"/>
  <c r="A36" i="7"/>
  <c r="E35" i="7"/>
  <c r="D35" i="7"/>
  <c r="B35" i="7"/>
  <c r="A35" i="7"/>
  <c r="J34" i="7"/>
  <c r="I34" i="7"/>
  <c r="F34" i="7"/>
  <c r="E34" i="7"/>
  <c r="D34" i="7"/>
  <c r="C34" i="7"/>
  <c r="B34" i="7"/>
  <c r="A34" i="7"/>
  <c r="E33" i="7"/>
  <c r="D33" i="7"/>
  <c r="B33" i="7"/>
  <c r="A33" i="7"/>
  <c r="J32" i="7"/>
  <c r="F32" i="7"/>
  <c r="E32" i="7"/>
  <c r="D32" i="7"/>
  <c r="B32" i="7"/>
  <c r="A32" i="7"/>
  <c r="I31" i="7"/>
  <c r="E31" i="7"/>
  <c r="D31" i="7"/>
  <c r="B31" i="7"/>
  <c r="A31" i="7"/>
  <c r="E30" i="7"/>
  <c r="D30" i="7"/>
  <c r="B30" i="7"/>
  <c r="A30" i="7"/>
  <c r="F29" i="7"/>
  <c r="E29" i="7"/>
  <c r="D29" i="7"/>
  <c r="B29" i="7"/>
  <c r="A29" i="7"/>
  <c r="E28" i="7"/>
  <c r="D28" i="7"/>
  <c r="B28" i="7"/>
  <c r="A28" i="7"/>
  <c r="E27" i="7"/>
  <c r="D27" i="7"/>
  <c r="B27" i="7"/>
  <c r="A27" i="7"/>
  <c r="E26" i="7"/>
  <c r="D26" i="7"/>
  <c r="B26" i="7"/>
  <c r="A26" i="7"/>
  <c r="E25" i="7"/>
  <c r="D25" i="7"/>
  <c r="B25" i="7"/>
  <c r="A25" i="7"/>
  <c r="E24" i="7"/>
  <c r="D24" i="7"/>
  <c r="B24" i="7"/>
  <c r="J23" i="7"/>
  <c r="I23" i="7"/>
  <c r="E23" i="7"/>
  <c r="D23" i="7"/>
  <c r="C23" i="7"/>
  <c r="B23" i="7"/>
  <c r="A23" i="7"/>
  <c r="E22" i="7"/>
  <c r="D22" i="7"/>
  <c r="B22" i="7"/>
  <c r="A22" i="7"/>
  <c r="E21" i="7"/>
  <c r="D21" i="7"/>
  <c r="B21" i="7"/>
  <c r="A21" i="7"/>
  <c r="I20" i="7"/>
  <c r="E20" i="7"/>
  <c r="D20" i="7"/>
  <c r="C20" i="7"/>
  <c r="B20" i="7"/>
  <c r="E19" i="7"/>
  <c r="D19" i="7"/>
  <c r="B19" i="7"/>
  <c r="A19" i="7"/>
  <c r="E18" i="7"/>
  <c r="D18" i="7"/>
  <c r="B18" i="7"/>
  <c r="A18" i="7"/>
  <c r="I17" i="7"/>
  <c r="E17" i="7"/>
  <c r="D17" i="7"/>
  <c r="B17" i="7"/>
  <c r="A17" i="7"/>
  <c r="E16" i="7"/>
  <c r="D16" i="7"/>
  <c r="B16" i="7"/>
  <c r="J15" i="7"/>
  <c r="F15" i="7"/>
  <c r="E15" i="7"/>
  <c r="D15" i="7"/>
  <c r="C15" i="7"/>
  <c r="B15" i="7"/>
  <c r="A15" i="7"/>
  <c r="I14" i="7"/>
  <c r="D14" i="7"/>
  <c r="B14" i="7"/>
  <c r="A14" i="7"/>
  <c r="E13" i="7"/>
  <c r="D13" i="7"/>
  <c r="B13" i="7"/>
  <c r="A13" i="7"/>
  <c r="F12" i="7"/>
  <c r="E12" i="7"/>
  <c r="D12" i="7"/>
  <c r="B12" i="7"/>
  <c r="E11" i="7"/>
  <c r="D11" i="7"/>
  <c r="A11" i="7"/>
  <c r="E10" i="7"/>
  <c r="D10" i="7"/>
  <c r="B10" i="7"/>
  <c r="E9" i="7"/>
  <c r="D9" i="7"/>
  <c r="B9" i="7"/>
  <c r="F8" i="7"/>
  <c r="D8" i="7"/>
  <c r="C8" i="7"/>
  <c r="B8" i="7"/>
  <c r="E7" i="7"/>
  <c r="D7" i="7"/>
  <c r="B7" i="7"/>
  <c r="D6" i="7"/>
  <c r="A6" i="7"/>
  <c r="J169" i="6"/>
  <c r="E169" i="6"/>
  <c r="D169" i="6"/>
  <c r="C169" i="6"/>
  <c r="B169" i="6"/>
  <c r="A169" i="6"/>
  <c r="E168" i="6"/>
  <c r="D168" i="6"/>
  <c r="C168" i="6"/>
  <c r="B168" i="6"/>
  <c r="A168" i="6"/>
  <c r="E167" i="6"/>
  <c r="D167" i="6"/>
  <c r="C167" i="6"/>
  <c r="B167" i="6"/>
  <c r="A167" i="6"/>
  <c r="E166" i="6"/>
  <c r="D166" i="6"/>
  <c r="B166" i="6"/>
  <c r="A166" i="6"/>
  <c r="W165" i="6"/>
  <c r="F165" i="6"/>
  <c r="E165" i="6"/>
  <c r="G165" i="6" s="1"/>
  <c r="H165" i="6" s="1"/>
  <c r="D165" i="6"/>
  <c r="C165" i="6"/>
  <c r="B165" i="6"/>
  <c r="A165" i="6"/>
  <c r="E164" i="6"/>
  <c r="D164" i="6"/>
  <c r="B164" i="6"/>
  <c r="A164" i="6"/>
  <c r="E163" i="6"/>
  <c r="D163" i="6"/>
  <c r="B163" i="6"/>
  <c r="A163" i="6"/>
  <c r="W162" i="6"/>
  <c r="S162" i="6"/>
  <c r="F162" i="6"/>
  <c r="E162" i="6"/>
  <c r="G162" i="6" s="1"/>
  <c r="H162" i="6" s="1"/>
  <c r="I162" i="6" s="1"/>
  <c r="D162" i="6"/>
  <c r="C162" i="6"/>
  <c r="B162" i="6"/>
  <c r="A162" i="6"/>
  <c r="E161" i="6"/>
  <c r="D161" i="6"/>
  <c r="B161" i="6"/>
  <c r="A161" i="6"/>
  <c r="W160" i="6"/>
  <c r="E160" i="6"/>
  <c r="D160" i="6"/>
  <c r="C160" i="6"/>
  <c r="B160" i="6"/>
  <c r="A160" i="6"/>
  <c r="S159" i="6"/>
  <c r="J159" i="6"/>
  <c r="E159" i="6"/>
  <c r="D159" i="6"/>
  <c r="C159" i="6"/>
  <c r="B159" i="6"/>
  <c r="A159" i="6"/>
  <c r="E158" i="6"/>
  <c r="D158" i="6"/>
  <c r="B158" i="6"/>
  <c r="A158" i="6"/>
  <c r="S157" i="6"/>
  <c r="F157" i="6"/>
  <c r="E157" i="6"/>
  <c r="G157" i="6" s="1"/>
  <c r="H157" i="6" s="1"/>
  <c r="D157" i="6"/>
  <c r="C157" i="6"/>
  <c r="B157" i="6"/>
  <c r="A157" i="6"/>
  <c r="E156" i="6"/>
  <c r="D156" i="6"/>
  <c r="B156" i="6"/>
  <c r="A156" i="6"/>
  <c r="O155" i="6"/>
  <c r="E155" i="6"/>
  <c r="D155" i="6"/>
  <c r="B155" i="6"/>
  <c r="A155" i="6"/>
  <c r="T154" i="6"/>
  <c r="U154" i="6" s="1"/>
  <c r="S154" i="6"/>
  <c r="O154" i="6"/>
  <c r="E154" i="6"/>
  <c r="D154" i="6"/>
  <c r="B154" i="6"/>
  <c r="A154" i="6"/>
  <c r="E153" i="6"/>
  <c r="D153" i="6"/>
  <c r="B153" i="6"/>
  <c r="A153" i="6"/>
  <c r="O152" i="6"/>
  <c r="E152" i="6"/>
  <c r="D152" i="6"/>
  <c r="B152" i="6"/>
  <c r="A152" i="6"/>
  <c r="F151" i="6"/>
  <c r="E151" i="6"/>
  <c r="G151" i="6" s="1"/>
  <c r="H151" i="6" s="1"/>
  <c r="I151" i="6" s="1"/>
  <c r="D151" i="6"/>
  <c r="C151" i="6"/>
  <c r="B151" i="6"/>
  <c r="A151" i="6"/>
  <c r="W150" i="6"/>
  <c r="E150" i="6"/>
  <c r="D150" i="6"/>
  <c r="B150" i="6"/>
  <c r="A150" i="6"/>
  <c r="E149" i="6"/>
  <c r="D149" i="6"/>
  <c r="B149" i="6"/>
  <c r="A149" i="6"/>
  <c r="S148" i="6"/>
  <c r="E148" i="6"/>
  <c r="D148" i="6"/>
  <c r="B148" i="6"/>
  <c r="A148" i="6"/>
  <c r="T147" i="6"/>
  <c r="U147" i="6" s="1"/>
  <c r="V147" i="6" s="1"/>
  <c r="S147" i="6"/>
  <c r="O147" i="6"/>
  <c r="E147" i="6"/>
  <c r="D147" i="6"/>
  <c r="B147" i="6"/>
  <c r="A147" i="6"/>
  <c r="E146" i="6"/>
  <c r="D146" i="6"/>
  <c r="B146" i="6"/>
  <c r="A146" i="6"/>
  <c r="E145" i="6"/>
  <c r="D145" i="6"/>
  <c r="B145" i="6"/>
  <c r="A145" i="6"/>
  <c r="E144" i="6"/>
  <c r="D144" i="6"/>
  <c r="B144" i="6"/>
  <c r="A144" i="6"/>
  <c r="O143" i="6"/>
  <c r="E143" i="6"/>
  <c r="D143" i="6"/>
  <c r="B143" i="6"/>
  <c r="A143" i="6"/>
  <c r="W142" i="6"/>
  <c r="E142" i="6"/>
  <c r="D142" i="6"/>
  <c r="C142" i="6"/>
  <c r="B142" i="6"/>
  <c r="A142" i="6"/>
  <c r="E141" i="6"/>
  <c r="D141" i="6"/>
  <c r="B141" i="6"/>
  <c r="A141" i="6"/>
  <c r="S140" i="6"/>
  <c r="J140" i="6"/>
  <c r="G140" i="6"/>
  <c r="H140" i="6" s="1"/>
  <c r="F140" i="6"/>
  <c r="E140" i="6"/>
  <c r="D140" i="6"/>
  <c r="C140" i="6"/>
  <c r="B140" i="6"/>
  <c r="A140" i="6"/>
  <c r="E139" i="6"/>
  <c r="D139" i="6"/>
  <c r="B139" i="6"/>
  <c r="A139" i="6"/>
  <c r="S138" i="6"/>
  <c r="E138" i="6"/>
  <c r="D138" i="6"/>
  <c r="B138" i="6"/>
  <c r="A138" i="6"/>
  <c r="J137" i="6"/>
  <c r="E137" i="6"/>
  <c r="D137" i="6"/>
  <c r="B137" i="6"/>
  <c r="A137" i="6"/>
  <c r="E136" i="6"/>
  <c r="D136" i="6"/>
  <c r="B136" i="6"/>
  <c r="A136" i="6"/>
  <c r="J135" i="6"/>
  <c r="F135" i="6"/>
  <c r="E135" i="6"/>
  <c r="D135" i="6"/>
  <c r="C135" i="6"/>
  <c r="B135" i="6"/>
  <c r="A135" i="6"/>
  <c r="J134" i="6"/>
  <c r="F134" i="6"/>
  <c r="E134" i="6"/>
  <c r="G134" i="6" s="1"/>
  <c r="H134" i="6" s="1"/>
  <c r="I134" i="6" s="1"/>
  <c r="D134" i="6"/>
  <c r="C134" i="6"/>
  <c r="B134" i="6"/>
  <c r="A134" i="6"/>
  <c r="E133" i="6"/>
  <c r="D133" i="6"/>
  <c r="B133" i="6"/>
  <c r="A133" i="6"/>
  <c r="E132" i="6"/>
  <c r="D132" i="6"/>
  <c r="B132" i="6"/>
  <c r="A132" i="6"/>
  <c r="E131" i="6"/>
  <c r="D131" i="6"/>
  <c r="B131" i="6"/>
  <c r="A131" i="6"/>
  <c r="E130" i="6"/>
  <c r="D130" i="6"/>
  <c r="B130" i="6"/>
  <c r="A130" i="6"/>
  <c r="E129" i="6"/>
  <c r="D129" i="6"/>
  <c r="B129" i="6"/>
  <c r="A129" i="6"/>
  <c r="E128" i="6"/>
  <c r="D128" i="6"/>
  <c r="B128" i="6"/>
  <c r="A128" i="6"/>
  <c r="O127" i="6"/>
  <c r="E127" i="6"/>
  <c r="D127" i="6"/>
  <c r="B127" i="6"/>
  <c r="A127" i="6"/>
  <c r="S126" i="6"/>
  <c r="E126" i="6"/>
  <c r="D126" i="6"/>
  <c r="B126" i="6"/>
  <c r="A126" i="6"/>
  <c r="W125" i="6"/>
  <c r="E125" i="6"/>
  <c r="D125" i="6"/>
  <c r="B125" i="6"/>
  <c r="A125" i="6"/>
  <c r="W124" i="6"/>
  <c r="J124" i="6"/>
  <c r="E124" i="6"/>
  <c r="D124" i="6"/>
  <c r="C124" i="6"/>
  <c r="B124" i="6"/>
  <c r="A124" i="6"/>
  <c r="F123" i="6"/>
  <c r="E123" i="6"/>
  <c r="D123" i="6"/>
  <c r="C123" i="6"/>
  <c r="B123" i="6"/>
  <c r="A123" i="6"/>
  <c r="E122" i="6"/>
  <c r="D122" i="6"/>
  <c r="B122" i="6"/>
  <c r="A122" i="6"/>
  <c r="F121" i="6"/>
  <c r="E121" i="6"/>
  <c r="D121" i="6"/>
  <c r="B121" i="6"/>
  <c r="A121" i="6"/>
  <c r="J120" i="6"/>
  <c r="E120" i="6"/>
  <c r="D120" i="6"/>
  <c r="C120" i="6"/>
  <c r="B120" i="6"/>
  <c r="A120" i="6"/>
  <c r="E119" i="6"/>
  <c r="D119" i="6"/>
  <c r="B119" i="6"/>
  <c r="A119" i="6"/>
  <c r="E118" i="6"/>
  <c r="D118" i="6"/>
  <c r="B118" i="6"/>
  <c r="A118" i="6"/>
  <c r="W117" i="6"/>
  <c r="E117" i="6"/>
  <c r="D117" i="6"/>
  <c r="B117" i="6"/>
  <c r="A117" i="6"/>
  <c r="W116" i="6"/>
  <c r="S116" i="6"/>
  <c r="J116" i="6"/>
  <c r="F116" i="6"/>
  <c r="E116" i="6"/>
  <c r="G116" i="6" s="1"/>
  <c r="H116" i="6" s="1"/>
  <c r="I116" i="6" s="1"/>
  <c r="D116" i="6"/>
  <c r="C116" i="6"/>
  <c r="B116" i="6"/>
  <c r="A116" i="6"/>
  <c r="F115" i="6"/>
  <c r="E115" i="6"/>
  <c r="G115" i="6" s="1"/>
  <c r="H115" i="6" s="1"/>
  <c r="I115" i="6" s="1"/>
  <c r="D115" i="6"/>
  <c r="B115" i="6"/>
  <c r="A115" i="6"/>
  <c r="E114" i="6"/>
  <c r="D114" i="6"/>
  <c r="B114" i="6"/>
  <c r="A114" i="6"/>
  <c r="E113" i="6"/>
  <c r="D113" i="6"/>
  <c r="B113" i="6"/>
  <c r="A113" i="6"/>
  <c r="S112" i="6"/>
  <c r="E112" i="6"/>
  <c r="D112" i="6"/>
  <c r="B112" i="6"/>
  <c r="A112" i="6"/>
  <c r="W111" i="6"/>
  <c r="S111" i="6"/>
  <c r="F111" i="6"/>
  <c r="E111" i="6"/>
  <c r="G111" i="6" s="1"/>
  <c r="H111" i="6" s="1"/>
  <c r="D111" i="6"/>
  <c r="C111" i="6"/>
  <c r="B111" i="6"/>
  <c r="A111" i="6"/>
  <c r="E110" i="6"/>
  <c r="D110" i="6"/>
  <c r="B110" i="6"/>
  <c r="A110" i="6"/>
  <c r="E109" i="6"/>
  <c r="D109" i="6"/>
  <c r="B109" i="6"/>
  <c r="A109" i="6"/>
  <c r="E108" i="6"/>
  <c r="D108" i="6"/>
  <c r="B108" i="6"/>
  <c r="A108" i="6"/>
  <c r="S107" i="6"/>
  <c r="E107" i="6"/>
  <c r="D107" i="6"/>
  <c r="C107" i="6"/>
  <c r="B107" i="6"/>
  <c r="A107" i="6"/>
  <c r="E106" i="6"/>
  <c r="D106" i="6"/>
  <c r="B106" i="6"/>
  <c r="A106" i="6"/>
  <c r="E105" i="6"/>
  <c r="D105" i="6"/>
  <c r="B105" i="6"/>
  <c r="A105" i="6"/>
  <c r="E104" i="6"/>
  <c r="D104" i="6"/>
  <c r="B104" i="6"/>
  <c r="A104" i="6"/>
  <c r="E103" i="6"/>
  <c r="D103" i="6"/>
  <c r="B103" i="6"/>
  <c r="A103" i="6"/>
  <c r="E102" i="6"/>
  <c r="D102" i="6"/>
  <c r="B102" i="6"/>
  <c r="A102" i="6"/>
  <c r="E101" i="6"/>
  <c r="D101" i="6"/>
  <c r="B101" i="6"/>
  <c r="A101" i="6"/>
  <c r="E100" i="6"/>
  <c r="D100" i="6"/>
  <c r="C100" i="6"/>
  <c r="B100" i="6"/>
  <c r="A100" i="6"/>
  <c r="E99" i="6"/>
  <c r="D99" i="6"/>
  <c r="B99" i="6"/>
  <c r="A99" i="6"/>
  <c r="E98" i="6"/>
  <c r="D98" i="6"/>
  <c r="C98" i="6"/>
  <c r="B98" i="6"/>
  <c r="A98" i="6"/>
  <c r="J97" i="6"/>
  <c r="E97" i="6"/>
  <c r="D97" i="6"/>
  <c r="C97" i="6"/>
  <c r="B97" i="6"/>
  <c r="A97" i="6"/>
  <c r="O96" i="6"/>
  <c r="E96" i="6"/>
  <c r="D96" i="6"/>
  <c r="B96" i="6"/>
  <c r="A96" i="6"/>
  <c r="W95" i="6"/>
  <c r="S95" i="6"/>
  <c r="E95" i="6"/>
  <c r="D95" i="6"/>
  <c r="C95" i="6"/>
  <c r="B95" i="6"/>
  <c r="A95" i="6"/>
  <c r="E94" i="6"/>
  <c r="D94" i="6"/>
  <c r="B94" i="6"/>
  <c r="A94" i="6"/>
  <c r="P93" i="6"/>
  <c r="Q93" i="6" s="1"/>
  <c r="O93" i="6"/>
  <c r="R93" i="6" s="1"/>
  <c r="J93" i="6"/>
  <c r="E93" i="6"/>
  <c r="D93" i="6"/>
  <c r="B93" i="6"/>
  <c r="A93" i="6"/>
  <c r="E92" i="6"/>
  <c r="D92" i="6"/>
  <c r="B92" i="6"/>
  <c r="A92" i="6"/>
  <c r="J91" i="6"/>
  <c r="E91" i="6"/>
  <c r="D91" i="6"/>
  <c r="B91" i="6"/>
  <c r="A91" i="6"/>
  <c r="E90" i="6"/>
  <c r="D90" i="6"/>
  <c r="B90" i="6"/>
  <c r="A90" i="6"/>
  <c r="E89" i="6"/>
  <c r="D89" i="6"/>
  <c r="C89" i="6"/>
  <c r="B89" i="6"/>
  <c r="A89" i="6"/>
  <c r="W88" i="6"/>
  <c r="S88" i="6"/>
  <c r="G88" i="6"/>
  <c r="H88" i="6" s="1"/>
  <c r="F88" i="6"/>
  <c r="E88" i="6"/>
  <c r="D88" i="6"/>
  <c r="C88" i="6"/>
  <c r="B88" i="6"/>
  <c r="A88" i="6"/>
  <c r="E87" i="6"/>
  <c r="D87" i="6"/>
  <c r="B87" i="6"/>
  <c r="A87" i="6"/>
  <c r="F86" i="6"/>
  <c r="E86" i="6"/>
  <c r="G86" i="6" s="1"/>
  <c r="H86" i="6" s="1"/>
  <c r="I86" i="6" s="1"/>
  <c r="D86" i="6"/>
  <c r="C86" i="6"/>
  <c r="B86" i="6"/>
  <c r="A86" i="6"/>
  <c r="W85" i="6"/>
  <c r="S85" i="6"/>
  <c r="E85" i="6"/>
  <c r="D85" i="6"/>
  <c r="C85" i="6"/>
  <c r="B85" i="6"/>
  <c r="A85" i="6"/>
  <c r="E84" i="6"/>
  <c r="D84" i="6"/>
  <c r="B84" i="6"/>
  <c r="A84" i="6"/>
  <c r="E83" i="6"/>
  <c r="D83" i="6"/>
  <c r="B83" i="6"/>
  <c r="A83" i="6"/>
  <c r="E82" i="6"/>
  <c r="D82" i="6"/>
  <c r="B82" i="6"/>
  <c r="A82" i="6"/>
  <c r="E81" i="6"/>
  <c r="D81" i="6"/>
  <c r="C81" i="6"/>
  <c r="B81" i="6"/>
  <c r="A81" i="6"/>
  <c r="S80" i="6"/>
  <c r="E80" i="6"/>
  <c r="D80" i="6"/>
  <c r="C80" i="6"/>
  <c r="B80" i="6"/>
  <c r="A80" i="6"/>
  <c r="E79" i="6"/>
  <c r="D79" i="6"/>
  <c r="B79" i="6"/>
  <c r="A79" i="6"/>
  <c r="E78" i="6"/>
  <c r="D78" i="6"/>
  <c r="B78" i="6"/>
  <c r="A78" i="6"/>
  <c r="S77" i="6"/>
  <c r="E77" i="6"/>
  <c r="D77" i="6"/>
  <c r="C77" i="6"/>
  <c r="B77" i="6"/>
  <c r="A77" i="6"/>
  <c r="E76" i="6"/>
  <c r="D76" i="6"/>
  <c r="B76" i="6"/>
  <c r="A76" i="6"/>
  <c r="E75" i="6"/>
  <c r="D75" i="6"/>
  <c r="B75" i="6"/>
  <c r="A75" i="6"/>
  <c r="E74" i="6"/>
  <c r="D74" i="6"/>
  <c r="B74" i="6"/>
  <c r="A74" i="6"/>
  <c r="E73" i="6"/>
  <c r="D73" i="6"/>
  <c r="C73" i="6"/>
  <c r="B73" i="6"/>
  <c r="A73" i="6"/>
  <c r="W72" i="6"/>
  <c r="S72" i="6"/>
  <c r="E72" i="6"/>
  <c r="D72" i="6"/>
  <c r="C72" i="6"/>
  <c r="B72" i="6"/>
  <c r="A72" i="6"/>
  <c r="J71" i="6"/>
  <c r="E71" i="6"/>
  <c r="D71" i="6"/>
  <c r="B71" i="6"/>
  <c r="A71" i="6"/>
  <c r="E70" i="6"/>
  <c r="D70" i="6"/>
  <c r="B70" i="6"/>
  <c r="A70" i="6"/>
  <c r="W69" i="6"/>
  <c r="S69" i="6"/>
  <c r="E69" i="6"/>
  <c r="D69" i="6"/>
  <c r="C69" i="6"/>
  <c r="B69" i="6"/>
  <c r="A69" i="6"/>
  <c r="E68" i="6"/>
  <c r="D68" i="6"/>
  <c r="B68" i="6"/>
  <c r="A68" i="6"/>
  <c r="E67" i="6"/>
  <c r="D67" i="6"/>
  <c r="B67" i="6"/>
  <c r="A67" i="6"/>
  <c r="E66" i="6"/>
  <c r="D66" i="6"/>
  <c r="B66" i="6"/>
  <c r="A66" i="6"/>
  <c r="E65" i="6"/>
  <c r="D65" i="6"/>
  <c r="B65" i="6"/>
  <c r="A65" i="6"/>
  <c r="W64" i="6"/>
  <c r="E64" i="6"/>
  <c r="D64" i="6"/>
  <c r="C64" i="6"/>
  <c r="B64" i="6"/>
  <c r="A64" i="6"/>
  <c r="E63" i="6"/>
  <c r="D63" i="6"/>
  <c r="B63" i="6"/>
  <c r="A63" i="6"/>
  <c r="E62" i="6"/>
  <c r="D62" i="6"/>
  <c r="B62" i="6"/>
  <c r="A62" i="6"/>
  <c r="W61" i="6"/>
  <c r="E61" i="6"/>
  <c r="D61" i="6"/>
  <c r="C61" i="6"/>
  <c r="B61" i="6"/>
  <c r="A61" i="6"/>
  <c r="W60" i="6"/>
  <c r="E60" i="6"/>
  <c r="D60" i="6"/>
  <c r="B60" i="6"/>
  <c r="A60" i="6"/>
  <c r="W59" i="6"/>
  <c r="E59" i="6"/>
  <c r="D59" i="6"/>
  <c r="B59" i="6"/>
  <c r="A59" i="6"/>
  <c r="E58" i="6"/>
  <c r="D58" i="6"/>
  <c r="B58" i="6"/>
  <c r="A58" i="6"/>
  <c r="O57" i="6"/>
  <c r="E57" i="6"/>
  <c r="D57" i="6"/>
  <c r="B57" i="6"/>
  <c r="A57" i="6"/>
  <c r="S56" i="6"/>
  <c r="J56" i="6"/>
  <c r="E56" i="6"/>
  <c r="D56" i="6"/>
  <c r="C56" i="6"/>
  <c r="B56" i="6"/>
  <c r="A56" i="6"/>
  <c r="E55" i="6"/>
  <c r="D55" i="6"/>
  <c r="B55" i="6"/>
  <c r="A55" i="6"/>
  <c r="W54" i="6"/>
  <c r="J54" i="6"/>
  <c r="E54" i="6"/>
  <c r="D54" i="6"/>
  <c r="B54" i="6"/>
  <c r="A54" i="6"/>
  <c r="W53" i="6"/>
  <c r="E53" i="6"/>
  <c r="D53" i="6"/>
  <c r="B53" i="6"/>
  <c r="A53" i="6"/>
  <c r="J52" i="6"/>
  <c r="E52" i="6"/>
  <c r="D52" i="6"/>
  <c r="C52" i="6"/>
  <c r="B52" i="6"/>
  <c r="A52" i="6"/>
  <c r="E51" i="6"/>
  <c r="D51" i="6"/>
  <c r="B51" i="6"/>
  <c r="A51" i="6"/>
  <c r="E50" i="6"/>
  <c r="D50" i="6"/>
  <c r="B50" i="6"/>
  <c r="A50" i="6"/>
  <c r="E49" i="6"/>
  <c r="D49" i="6"/>
  <c r="B49" i="6"/>
  <c r="A49" i="6"/>
  <c r="O48" i="6"/>
  <c r="E48" i="6"/>
  <c r="D48" i="6"/>
  <c r="B48" i="6"/>
  <c r="A48" i="6"/>
  <c r="J47" i="6"/>
  <c r="F47" i="6"/>
  <c r="E47" i="6"/>
  <c r="G47" i="6" s="1"/>
  <c r="H47" i="6" s="1"/>
  <c r="I47" i="6" s="1"/>
  <c r="D47" i="6"/>
  <c r="C47" i="6"/>
  <c r="B47" i="6"/>
  <c r="A47" i="6"/>
  <c r="E46" i="6"/>
  <c r="D46" i="6"/>
  <c r="B46" i="6"/>
  <c r="A46" i="6"/>
  <c r="E45" i="6"/>
  <c r="D45" i="6"/>
  <c r="B45" i="6"/>
  <c r="A45" i="6"/>
  <c r="E44" i="6"/>
  <c r="D44" i="6"/>
  <c r="B44" i="6"/>
  <c r="A44" i="6"/>
  <c r="E43" i="6"/>
  <c r="D43" i="6"/>
  <c r="B43" i="6"/>
  <c r="A43" i="6"/>
  <c r="G42" i="6"/>
  <c r="H42" i="6" s="1"/>
  <c r="F42" i="6"/>
  <c r="E42" i="6"/>
  <c r="D42" i="6"/>
  <c r="C42" i="6"/>
  <c r="B42" i="6"/>
  <c r="A42" i="6"/>
  <c r="E41" i="6"/>
  <c r="D41" i="6"/>
  <c r="B41" i="6"/>
  <c r="A41" i="6"/>
  <c r="E40" i="6"/>
  <c r="D40" i="6"/>
  <c r="B40" i="6"/>
  <c r="A40" i="6"/>
  <c r="W39" i="6"/>
  <c r="J39" i="6"/>
  <c r="G39" i="6"/>
  <c r="H39" i="6" s="1"/>
  <c r="I39" i="6" s="1"/>
  <c r="F39" i="6"/>
  <c r="E39" i="6"/>
  <c r="D39" i="6"/>
  <c r="C39" i="6"/>
  <c r="B39" i="6"/>
  <c r="A39" i="6"/>
  <c r="E38" i="6"/>
  <c r="D38" i="6"/>
  <c r="B38" i="6"/>
  <c r="A38" i="6"/>
  <c r="E37" i="6"/>
  <c r="D37" i="6"/>
  <c r="B37" i="6"/>
  <c r="A37" i="6"/>
  <c r="W36" i="6"/>
  <c r="E36" i="6"/>
  <c r="D36" i="6"/>
  <c r="B36" i="6"/>
  <c r="A36" i="6"/>
  <c r="E35" i="6"/>
  <c r="D35" i="6"/>
  <c r="B35" i="6"/>
  <c r="A35" i="6"/>
  <c r="W34" i="6"/>
  <c r="S34" i="6"/>
  <c r="F34" i="6"/>
  <c r="E34" i="6"/>
  <c r="G34" i="6" s="1"/>
  <c r="H34" i="6" s="1"/>
  <c r="I34" i="6" s="1"/>
  <c r="D34" i="6"/>
  <c r="C34" i="6"/>
  <c r="B34" i="6"/>
  <c r="A34" i="6"/>
  <c r="E33" i="6"/>
  <c r="D33" i="6"/>
  <c r="B33" i="6"/>
  <c r="A33" i="6"/>
  <c r="S32" i="6"/>
  <c r="E32" i="6"/>
  <c r="D32" i="6"/>
  <c r="B32" i="6"/>
  <c r="A32" i="6"/>
  <c r="W31" i="6"/>
  <c r="E31" i="6"/>
  <c r="D31" i="6"/>
  <c r="B31" i="6"/>
  <c r="A31" i="6"/>
  <c r="E30" i="6"/>
  <c r="D30" i="6"/>
  <c r="B30" i="6"/>
  <c r="A30" i="6"/>
  <c r="S29" i="6"/>
  <c r="E29" i="6"/>
  <c r="D29" i="6"/>
  <c r="B29" i="6"/>
  <c r="A29" i="6"/>
  <c r="E28" i="6"/>
  <c r="D28" i="6"/>
  <c r="B28" i="6"/>
  <c r="A28" i="6"/>
  <c r="O27" i="6"/>
  <c r="E27" i="6"/>
  <c r="D27" i="6"/>
  <c r="B27" i="6"/>
  <c r="A27" i="6"/>
  <c r="E26" i="6"/>
  <c r="D26" i="6"/>
  <c r="B26" i="6"/>
  <c r="A26" i="6"/>
  <c r="E25" i="6"/>
  <c r="D25" i="6"/>
  <c r="B25" i="6"/>
  <c r="A25" i="6"/>
  <c r="E24" i="6"/>
  <c r="D24" i="6"/>
  <c r="B24" i="6"/>
  <c r="A24" i="6"/>
  <c r="W23" i="6"/>
  <c r="S23" i="6"/>
  <c r="E23" i="6"/>
  <c r="D23" i="6"/>
  <c r="C23" i="6"/>
  <c r="B23" i="6"/>
  <c r="E22" i="6"/>
  <c r="D22" i="6"/>
  <c r="B22" i="6"/>
  <c r="A22" i="6"/>
  <c r="E21" i="6"/>
  <c r="D21" i="6"/>
  <c r="B21" i="6"/>
  <c r="A21" i="6"/>
  <c r="W20" i="6"/>
  <c r="J20" i="6"/>
  <c r="F20" i="6"/>
  <c r="E20" i="6"/>
  <c r="G20" i="6" s="1"/>
  <c r="H20" i="6" s="1"/>
  <c r="I20" i="6" s="1"/>
  <c r="D20" i="6"/>
  <c r="C20" i="6"/>
  <c r="B20" i="6"/>
  <c r="A20" i="6"/>
  <c r="E19" i="6"/>
  <c r="D19" i="6"/>
  <c r="B19" i="6"/>
  <c r="A19" i="6"/>
  <c r="E18" i="6"/>
  <c r="D18" i="6"/>
  <c r="B18" i="6"/>
  <c r="A18" i="6"/>
  <c r="W17" i="6"/>
  <c r="E17" i="6"/>
  <c r="D17" i="6"/>
  <c r="B17" i="6"/>
  <c r="A17" i="6"/>
  <c r="E16" i="6"/>
  <c r="D16" i="6"/>
  <c r="B16" i="6"/>
  <c r="A16" i="6"/>
  <c r="W15" i="6"/>
  <c r="F15" i="6"/>
  <c r="E15" i="6"/>
  <c r="G15" i="6" s="1"/>
  <c r="H15" i="6" s="1"/>
  <c r="I15" i="6" s="1"/>
  <c r="D15" i="6"/>
  <c r="C15" i="6"/>
  <c r="B15" i="6"/>
  <c r="J14" i="6"/>
  <c r="D14" i="6"/>
  <c r="B14" i="6"/>
  <c r="A14" i="6"/>
  <c r="E13" i="6"/>
  <c r="D13" i="6"/>
  <c r="B13" i="6"/>
  <c r="A13" i="6"/>
  <c r="W12" i="6"/>
  <c r="D12" i="6"/>
  <c r="B12" i="6"/>
  <c r="A12" i="6"/>
  <c r="E11" i="6"/>
  <c r="D11" i="6"/>
  <c r="E10" i="6"/>
  <c r="D10" i="6"/>
  <c r="B10" i="6"/>
  <c r="A10" i="6"/>
  <c r="E9" i="6"/>
  <c r="D9" i="6"/>
  <c r="B9" i="6"/>
  <c r="S8" i="6"/>
  <c r="J8" i="6"/>
  <c r="C8" i="6"/>
  <c r="B8" i="6"/>
  <c r="A8" i="6"/>
  <c r="D7" i="6"/>
  <c r="B7" i="6"/>
  <c r="D6" i="6"/>
  <c r="B6" i="6"/>
  <c r="A6" i="6"/>
  <c r="A1" i="5"/>
  <c r="A1" i="4"/>
  <c r="F168" i="3"/>
  <c r="E168" i="3"/>
  <c r="D168" i="3"/>
  <c r="C168" i="3"/>
  <c r="B168" i="3"/>
  <c r="A168" i="3"/>
  <c r="F167" i="3"/>
  <c r="E167" i="3"/>
  <c r="D167" i="3"/>
  <c r="C167" i="3"/>
  <c r="U167" i="3" s="1"/>
  <c r="B167" i="3"/>
  <c r="A167" i="3"/>
  <c r="F166" i="3"/>
  <c r="E166" i="3"/>
  <c r="D166" i="3"/>
  <c r="C166" i="3"/>
  <c r="U166" i="3" s="1"/>
  <c r="B166" i="3"/>
  <c r="A166" i="3"/>
  <c r="F165" i="3"/>
  <c r="E165" i="3"/>
  <c r="D165" i="3"/>
  <c r="B165" i="3"/>
  <c r="A165" i="3"/>
  <c r="F164" i="3"/>
  <c r="E164" i="3"/>
  <c r="D164" i="3"/>
  <c r="C164" i="3"/>
  <c r="U164" i="3" s="1"/>
  <c r="B164" i="3"/>
  <c r="A164" i="3"/>
  <c r="F163" i="3"/>
  <c r="E163" i="3"/>
  <c r="D163" i="3"/>
  <c r="B163" i="3"/>
  <c r="A163" i="3"/>
  <c r="F162" i="3"/>
  <c r="E162" i="3"/>
  <c r="D162" i="3"/>
  <c r="B162" i="3"/>
  <c r="A162" i="3"/>
  <c r="F161" i="3"/>
  <c r="E161" i="3"/>
  <c r="D161" i="3"/>
  <c r="C161" i="3"/>
  <c r="B161" i="3"/>
  <c r="A161" i="3"/>
  <c r="F160" i="3"/>
  <c r="E160" i="3"/>
  <c r="D160" i="3"/>
  <c r="B160" i="3"/>
  <c r="A160" i="3"/>
  <c r="F159" i="3"/>
  <c r="E159" i="3"/>
  <c r="D159" i="3"/>
  <c r="C159" i="3"/>
  <c r="B159" i="3"/>
  <c r="A159" i="3"/>
  <c r="F158" i="3"/>
  <c r="E158" i="3"/>
  <c r="D158" i="3"/>
  <c r="C158" i="3"/>
  <c r="U158" i="3" s="1"/>
  <c r="B158" i="3"/>
  <c r="A158" i="3"/>
  <c r="F157" i="3"/>
  <c r="E157" i="3"/>
  <c r="D157" i="3"/>
  <c r="B157" i="3"/>
  <c r="A157" i="3"/>
  <c r="U156" i="3"/>
  <c r="F156" i="3"/>
  <c r="E156" i="3"/>
  <c r="D156" i="3"/>
  <c r="C156" i="3"/>
  <c r="B156" i="3"/>
  <c r="A156" i="3"/>
  <c r="F155" i="3"/>
  <c r="E155" i="3"/>
  <c r="D155" i="3"/>
  <c r="B155" i="3"/>
  <c r="A155" i="3"/>
  <c r="F154" i="3"/>
  <c r="E154" i="3"/>
  <c r="D154" i="3"/>
  <c r="B154" i="3"/>
  <c r="A154" i="3"/>
  <c r="F153" i="3"/>
  <c r="E153" i="3"/>
  <c r="D153" i="3"/>
  <c r="B153" i="3"/>
  <c r="A153" i="3"/>
  <c r="F152" i="3"/>
  <c r="E152" i="3"/>
  <c r="D152" i="3"/>
  <c r="B152" i="3"/>
  <c r="A152" i="3"/>
  <c r="F151" i="3"/>
  <c r="E151" i="3"/>
  <c r="D151" i="3"/>
  <c r="B151" i="3"/>
  <c r="A151" i="3"/>
  <c r="U150" i="3"/>
  <c r="F150" i="3"/>
  <c r="E150" i="3"/>
  <c r="D150" i="3"/>
  <c r="C150" i="3"/>
  <c r="B150" i="3"/>
  <c r="A150" i="3"/>
  <c r="F149" i="3"/>
  <c r="E149" i="3"/>
  <c r="D149" i="3"/>
  <c r="B149" i="3"/>
  <c r="A149" i="3"/>
  <c r="F148" i="3"/>
  <c r="E148" i="3"/>
  <c r="D148" i="3"/>
  <c r="B148" i="3"/>
  <c r="A148" i="3"/>
  <c r="F147" i="3"/>
  <c r="E147" i="3"/>
  <c r="D147" i="3"/>
  <c r="B147" i="3"/>
  <c r="A147" i="3"/>
  <c r="F146" i="3"/>
  <c r="E146" i="3"/>
  <c r="D146" i="3"/>
  <c r="B146" i="3"/>
  <c r="A146" i="3"/>
  <c r="F145" i="3"/>
  <c r="E145" i="3"/>
  <c r="D145" i="3"/>
  <c r="B145" i="3"/>
  <c r="A145" i="3"/>
  <c r="F144" i="3"/>
  <c r="E144" i="3"/>
  <c r="D144" i="3"/>
  <c r="B144" i="3"/>
  <c r="A144" i="3"/>
  <c r="F143" i="3"/>
  <c r="E143" i="3"/>
  <c r="D143" i="3"/>
  <c r="B143" i="3"/>
  <c r="A143" i="3"/>
  <c r="F142" i="3"/>
  <c r="E142" i="3"/>
  <c r="D142" i="3"/>
  <c r="B142" i="3"/>
  <c r="A142" i="3"/>
  <c r="U141" i="3"/>
  <c r="F141" i="3"/>
  <c r="E141" i="3"/>
  <c r="D141" i="3"/>
  <c r="C141" i="3"/>
  <c r="B141" i="3"/>
  <c r="A141" i="3"/>
  <c r="F140" i="3"/>
  <c r="E140" i="3"/>
  <c r="D140" i="3"/>
  <c r="B140" i="3"/>
  <c r="A140" i="3"/>
  <c r="F139" i="3"/>
  <c r="E139" i="3"/>
  <c r="D139" i="3"/>
  <c r="C139" i="3"/>
  <c r="U139" i="3" s="1"/>
  <c r="B139" i="3"/>
  <c r="A139" i="3"/>
  <c r="F138" i="3"/>
  <c r="E138" i="3"/>
  <c r="D138" i="3"/>
  <c r="B138" i="3"/>
  <c r="A138" i="3"/>
  <c r="F137" i="3"/>
  <c r="E137" i="3"/>
  <c r="D137" i="3"/>
  <c r="B137" i="3"/>
  <c r="A137" i="3"/>
  <c r="F136" i="3"/>
  <c r="E136" i="3"/>
  <c r="D136" i="3"/>
  <c r="B136" i="3"/>
  <c r="A136" i="3"/>
  <c r="F135" i="3"/>
  <c r="E135" i="3"/>
  <c r="D135" i="3"/>
  <c r="B135" i="3"/>
  <c r="A135" i="3"/>
  <c r="F134" i="3"/>
  <c r="E134" i="3"/>
  <c r="D134" i="3"/>
  <c r="C134" i="3"/>
  <c r="U134" i="3" s="1"/>
  <c r="B134" i="3"/>
  <c r="A134" i="3"/>
  <c r="F133" i="3"/>
  <c r="E133" i="3"/>
  <c r="D133" i="3"/>
  <c r="C133" i="3"/>
  <c r="U133" i="3" s="1"/>
  <c r="B133" i="3"/>
  <c r="A133" i="3"/>
  <c r="F132" i="3"/>
  <c r="E132" i="3"/>
  <c r="D132" i="3"/>
  <c r="B132" i="3"/>
  <c r="A132" i="3"/>
  <c r="F131" i="3"/>
  <c r="E131" i="3"/>
  <c r="D131" i="3"/>
  <c r="B131" i="3"/>
  <c r="A131" i="3"/>
  <c r="F130" i="3"/>
  <c r="E130" i="3"/>
  <c r="D130" i="3"/>
  <c r="B130" i="3"/>
  <c r="A130" i="3"/>
  <c r="F129" i="3"/>
  <c r="E129" i="3"/>
  <c r="D129" i="3"/>
  <c r="B129" i="3"/>
  <c r="A129" i="3"/>
  <c r="F128" i="3"/>
  <c r="E128" i="3"/>
  <c r="D128" i="3"/>
  <c r="B128" i="3"/>
  <c r="A128" i="3"/>
  <c r="F127" i="3"/>
  <c r="E127" i="3"/>
  <c r="D127" i="3"/>
  <c r="B127" i="3"/>
  <c r="A127" i="3"/>
  <c r="F126" i="3"/>
  <c r="E126" i="3"/>
  <c r="D126" i="3"/>
  <c r="B126" i="3"/>
  <c r="A126" i="3"/>
  <c r="F125" i="3"/>
  <c r="E125" i="3"/>
  <c r="D125" i="3"/>
  <c r="B125" i="3"/>
  <c r="A125" i="3"/>
  <c r="F124" i="3"/>
  <c r="E124" i="3"/>
  <c r="D124" i="3"/>
  <c r="B124" i="3"/>
  <c r="A124" i="3"/>
  <c r="F123" i="3"/>
  <c r="E123" i="3"/>
  <c r="D123" i="3"/>
  <c r="C123" i="3"/>
  <c r="B123" i="3"/>
  <c r="A123" i="3"/>
  <c r="F122" i="3"/>
  <c r="E122" i="3"/>
  <c r="D122" i="3"/>
  <c r="C122" i="3"/>
  <c r="B122" i="3"/>
  <c r="A122" i="3"/>
  <c r="F121" i="3"/>
  <c r="E121" i="3"/>
  <c r="D121" i="3"/>
  <c r="B121" i="3"/>
  <c r="A121" i="3"/>
  <c r="F120" i="3"/>
  <c r="E120" i="3"/>
  <c r="D120" i="3"/>
  <c r="B120" i="3"/>
  <c r="A120" i="3"/>
  <c r="F119" i="3"/>
  <c r="E119" i="3"/>
  <c r="D119" i="3"/>
  <c r="C119" i="3"/>
  <c r="U119" i="3" s="1"/>
  <c r="B119" i="3"/>
  <c r="A119" i="3"/>
  <c r="F118" i="3"/>
  <c r="E118" i="3"/>
  <c r="D118" i="3"/>
  <c r="B118" i="3"/>
  <c r="A118" i="3"/>
  <c r="F117" i="3"/>
  <c r="E117" i="3"/>
  <c r="D117" i="3"/>
  <c r="B117" i="3"/>
  <c r="A117" i="3"/>
  <c r="F116" i="3"/>
  <c r="E116" i="3"/>
  <c r="D116" i="3"/>
  <c r="B116" i="3"/>
  <c r="A116" i="3"/>
  <c r="F115" i="3"/>
  <c r="E115" i="3"/>
  <c r="D115" i="3"/>
  <c r="C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C110" i="3"/>
  <c r="B110" i="3"/>
  <c r="A110" i="3"/>
  <c r="F109" i="3"/>
  <c r="E109" i="3"/>
  <c r="D109" i="3"/>
  <c r="B109" i="3"/>
  <c r="A109" i="3"/>
  <c r="F108" i="3"/>
  <c r="E108" i="3"/>
  <c r="D108" i="3"/>
  <c r="B108" i="3"/>
  <c r="A108" i="3"/>
  <c r="F107" i="3"/>
  <c r="E107" i="3"/>
  <c r="D107" i="3"/>
  <c r="B107" i="3"/>
  <c r="A107" i="3"/>
  <c r="F106" i="3"/>
  <c r="E106" i="3"/>
  <c r="D106" i="3"/>
  <c r="C106" i="3"/>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C99" i="3"/>
  <c r="U99" i="3" s="1"/>
  <c r="B99" i="3"/>
  <c r="A99" i="3"/>
  <c r="F98" i="3"/>
  <c r="E98" i="3"/>
  <c r="D98" i="3"/>
  <c r="B98" i="3"/>
  <c r="A98" i="3"/>
  <c r="F97" i="3"/>
  <c r="E97" i="3"/>
  <c r="D97" i="3"/>
  <c r="C97" i="3"/>
  <c r="B97" i="3"/>
  <c r="A97" i="3"/>
  <c r="F96" i="3"/>
  <c r="E96" i="3"/>
  <c r="D96" i="3"/>
  <c r="C96" i="3"/>
  <c r="B96" i="3"/>
  <c r="A96" i="3"/>
  <c r="F95" i="3"/>
  <c r="E95" i="3"/>
  <c r="D95" i="3"/>
  <c r="B95" i="3"/>
  <c r="A95" i="3"/>
  <c r="F94" i="3"/>
  <c r="E94" i="3"/>
  <c r="D94" i="3"/>
  <c r="C94" i="3"/>
  <c r="U94" i="3" s="1"/>
  <c r="B94" i="3"/>
  <c r="A94" i="3"/>
  <c r="F93" i="3"/>
  <c r="E93" i="3"/>
  <c r="D93" i="3"/>
  <c r="B93" i="3"/>
  <c r="A93" i="3"/>
  <c r="F92" i="3"/>
  <c r="E92" i="3"/>
  <c r="D92" i="3"/>
  <c r="B92" i="3"/>
  <c r="A92" i="3"/>
  <c r="F91" i="3"/>
  <c r="E91" i="3"/>
  <c r="D91" i="3"/>
  <c r="B91" i="3"/>
  <c r="A91" i="3"/>
  <c r="F90" i="3"/>
  <c r="E90" i="3"/>
  <c r="D90" i="3"/>
  <c r="B90" i="3"/>
  <c r="A90" i="3"/>
  <c r="F89" i="3"/>
  <c r="E89" i="3"/>
  <c r="D89" i="3"/>
  <c r="B89" i="3"/>
  <c r="A89" i="3"/>
  <c r="F88" i="3"/>
  <c r="E88" i="3"/>
  <c r="D88" i="3"/>
  <c r="C88" i="3"/>
  <c r="B88" i="3"/>
  <c r="A88" i="3"/>
  <c r="F87" i="3"/>
  <c r="E87" i="3"/>
  <c r="D87" i="3"/>
  <c r="C87" i="3"/>
  <c r="U87" i="3" s="1"/>
  <c r="B87" i="3"/>
  <c r="A87" i="3"/>
  <c r="F86" i="3"/>
  <c r="E86" i="3"/>
  <c r="D86" i="3"/>
  <c r="B86" i="3"/>
  <c r="A86" i="3"/>
  <c r="F85" i="3"/>
  <c r="E85" i="3"/>
  <c r="D85" i="3"/>
  <c r="C85" i="3"/>
  <c r="U85" i="3" s="1"/>
  <c r="B85" i="3"/>
  <c r="A85" i="3"/>
  <c r="F84" i="3"/>
  <c r="E84" i="3"/>
  <c r="D84" i="3"/>
  <c r="C84" i="3"/>
  <c r="B84" i="3"/>
  <c r="A84" i="3"/>
  <c r="F83" i="3"/>
  <c r="E83" i="3"/>
  <c r="D83" i="3"/>
  <c r="B83" i="3"/>
  <c r="A83" i="3"/>
  <c r="F82" i="3"/>
  <c r="E82" i="3"/>
  <c r="D82" i="3"/>
  <c r="B82" i="3"/>
  <c r="A82" i="3"/>
  <c r="F81" i="3"/>
  <c r="E81" i="3"/>
  <c r="D81" i="3"/>
  <c r="B81" i="3"/>
  <c r="A81" i="3"/>
  <c r="U80" i="3"/>
  <c r="F80" i="3"/>
  <c r="E80" i="3"/>
  <c r="D80" i="3"/>
  <c r="C80" i="3"/>
  <c r="B80" i="3"/>
  <c r="A80" i="3"/>
  <c r="F79" i="3"/>
  <c r="E79" i="3"/>
  <c r="D79" i="3"/>
  <c r="C79" i="3"/>
  <c r="U79" i="3" s="1"/>
  <c r="B79" i="3"/>
  <c r="A79" i="3"/>
  <c r="F78" i="3"/>
  <c r="E78" i="3"/>
  <c r="D78" i="3"/>
  <c r="B78" i="3"/>
  <c r="A78" i="3"/>
  <c r="F77" i="3"/>
  <c r="E77" i="3"/>
  <c r="D77" i="3"/>
  <c r="B77" i="3"/>
  <c r="A77" i="3"/>
  <c r="F76" i="3"/>
  <c r="E76" i="3"/>
  <c r="D76" i="3"/>
  <c r="C76" i="3"/>
  <c r="B76" i="3"/>
  <c r="A76" i="3"/>
  <c r="F75" i="3"/>
  <c r="E75" i="3"/>
  <c r="D75" i="3"/>
  <c r="B75" i="3"/>
  <c r="A75" i="3"/>
  <c r="F74" i="3"/>
  <c r="E74" i="3"/>
  <c r="D74" i="3"/>
  <c r="B74" i="3"/>
  <c r="A74" i="3"/>
  <c r="F73" i="3"/>
  <c r="E73" i="3"/>
  <c r="D73" i="3"/>
  <c r="B73" i="3"/>
  <c r="A73" i="3"/>
  <c r="F72" i="3"/>
  <c r="E72" i="3"/>
  <c r="D72" i="3"/>
  <c r="C72" i="3"/>
  <c r="U72" i="3" s="1"/>
  <c r="B72" i="3"/>
  <c r="A72" i="3"/>
  <c r="F71" i="3"/>
  <c r="E71" i="3"/>
  <c r="D71" i="3"/>
  <c r="C71" i="3"/>
  <c r="U71" i="3" s="1"/>
  <c r="B71" i="3"/>
  <c r="A71" i="3"/>
  <c r="F70" i="3"/>
  <c r="E70" i="3"/>
  <c r="D70" i="3"/>
  <c r="B70" i="3"/>
  <c r="A70" i="3"/>
  <c r="F69" i="3"/>
  <c r="E69" i="3"/>
  <c r="D69" i="3"/>
  <c r="B69" i="3"/>
  <c r="A69" i="3"/>
  <c r="U68" i="3"/>
  <c r="F68" i="3"/>
  <c r="E68" i="3"/>
  <c r="D68" i="3"/>
  <c r="C68" i="3"/>
  <c r="B68" i="3"/>
  <c r="A68" i="3"/>
  <c r="F67" i="3"/>
  <c r="E67" i="3"/>
  <c r="D67" i="3"/>
  <c r="B67" i="3"/>
  <c r="A67" i="3"/>
  <c r="F66" i="3"/>
  <c r="E66" i="3"/>
  <c r="D66" i="3"/>
  <c r="B66" i="3"/>
  <c r="A66" i="3"/>
  <c r="F65" i="3"/>
  <c r="E65" i="3"/>
  <c r="D65" i="3"/>
  <c r="B65" i="3"/>
  <c r="A65" i="3"/>
  <c r="F64" i="3"/>
  <c r="E64" i="3"/>
  <c r="D64" i="3"/>
  <c r="B64" i="3"/>
  <c r="A64" i="3"/>
  <c r="F63" i="3"/>
  <c r="E63" i="3"/>
  <c r="D63" i="3"/>
  <c r="C63" i="3"/>
  <c r="U63" i="3" s="1"/>
  <c r="B63" i="3"/>
  <c r="A63" i="3"/>
  <c r="F62" i="3"/>
  <c r="E62" i="3"/>
  <c r="D62" i="3"/>
  <c r="B62" i="3"/>
  <c r="A62" i="3"/>
  <c r="F61" i="3"/>
  <c r="E61" i="3"/>
  <c r="D61" i="3"/>
  <c r="B61" i="3"/>
  <c r="A61" i="3"/>
  <c r="F60" i="3"/>
  <c r="E60" i="3"/>
  <c r="D60" i="3"/>
  <c r="C60" i="3"/>
  <c r="U60" i="3" s="1"/>
  <c r="B60" i="3"/>
  <c r="A60" i="3"/>
  <c r="F59" i="3"/>
  <c r="E59" i="3"/>
  <c r="D59" i="3"/>
  <c r="B59" i="3"/>
  <c r="A59" i="3"/>
  <c r="F58" i="3"/>
  <c r="E58" i="3"/>
  <c r="D58" i="3"/>
  <c r="B58" i="3"/>
  <c r="A58" i="3"/>
  <c r="F57" i="3"/>
  <c r="E57" i="3"/>
  <c r="D57" i="3"/>
  <c r="B57" i="3"/>
  <c r="A57" i="3"/>
  <c r="F56" i="3"/>
  <c r="E56" i="3"/>
  <c r="D56" i="3"/>
  <c r="B56" i="3"/>
  <c r="A56" i="3"/>
  <c r="F55" i="3"/>
  <c r="E55" i="3"/>
  <c r="D55" i="3"/>
  <c r="C55" i="3"/>
  <c r="U55" i="3" s="1"/>
  <c r="B55" i="3"/>
  <c r="A55" i="3"/>
  <c r="F54" i="3"/>
  <c r="E54" i="3"/>
  <c r="D54" i="3"/>
  <c r="B54" i="3"/>
  <c r="A54" i="3"/>
  <c r="F53" i="3"/>
  <c r="E53" i="3"/>
  <c r="D53" i="3"/>
  <c r="B53" i="3"/>
  <c r="A53" i="3"/>
  <c r="F52" i="3"/>
  <c r="E52" i="3"/>
  <c r="D52" i="3"/>
  <c r="B52" i="3"/>
  <c r="A52" i="3"/>
  <c r="F51" i="3"/>
  <c r="E51" i="3"/>
  <c r="D51" i="3"/>
  <c r="C51" i="3"/>
  <c r="U51" i="3" s="1"/>
  <c r="B51" i="3"/>
  <c r="A51" i="3"/>
  <c r="F50" i="3"/>
  <c r="E50" i="3"/>
  <c r="D50" i="3"/>
  <c r="B50" i="3"/>
  <c r="A50" i="3"/>
  <c r="F49" i="3"/>
  <c r="E49" i="3"/>
  <c r="D49" i="3"/>
  <c r="B49" i="3"/>
  <c r="A49" i="3"/>
  <c r="F48" i="3"/>
  <c r="E48" i="3"/>
  <c r="D48" i="3"/>
  <c r="B48" i="3"/>
  <c r="A48" i="3"/>
  <c r="F47" i="3"/>
  <c r="E47" i="3"/>
  <c r="D47" i="3"/>
  <c r="B47" i="3"/>
  <c r="A47" i="3"/>
  <c r="U46" i="3"/>
  <c r="F46" i="3"/>
  <c r="E46" i="3"/>
  <c r="D46" i="3"/>
  <c r="C46" i="3"/>
  <c r="B46" i="3"/>
  <c r="A46" i="3"/>
  <c r="F45" i="3"/>
  <c r="E45" i="3"/>
  <c r="D45" i="3"/>
  <c r="B45" i="3"/>
  <c r="A45" i="3"/>
  <c r="F44" i="3"/>
  <c r="E44" i="3"/>
  <c r="D44" i="3"/>
  <c r="B44" i="3"/>
  <c r="A44" i="3"/>
  <c r="F43" i="3"/>
  <c r="E43" i="3"/>
  <c r="D43" i="3"/>
  <c r="B43" i="3"/>
  <c r="A43" i="3"/>
  <c r="F42" i="3"/>
  <c r="E42" i="3"/>
  <c r="D42" i="3"/>
  <c r="B42" i="3"/>
  <c r="A42" i="3"/>
  <c r="F41" i="3"/>
  <c r="E41" i="3"/>
  <c r="D41" i="3"/>
  <c r="C41" i="3"/>
  <c r="B41" i="3"/>
  <c r="A41" i="3"/>
  <c r="F40" i="3"/>
  <c r="E40" i="3"/>
  <c r="D40" i="3"/>
  <c r="B40" i="3"/>
  <c r="A40" i="3"/>
  <c r="F39" i="3"/>
  <c r="E39" i="3"/>
  <c r="D39" i="3"/>
  <c r="B39" i="3"/>
  <c r="A39" i="3"/>
  <c r="F38" i="3"/>
  <c r="E38" i="3"/>
  <c r="D38" i="3"/>
  <c r="C38" i="3"/>
  <c r="U38" i="3" s="1"/>
  <c r="B38" i="3"/>
  <c r="A38" i="3"/>
  <c r="F37" i="3"/>
  <c r="E37" i="3"/>
  <c r="D37" i="3"/>
  <c r="B37" i="3"/>
  <c r="A37" i="3"/>
  <c r="F36" i="3"/>
  <c r="E36" i="3"/>
  <c r="D36" i="3"/>
  <c r="B36" i="3"/>
  <c r="A36" i="3"/>
  <c r="F35" i="3"/>
  <c r="E35" i="3"/>
  <c r="D35" i="3"/>
  <c r="B35" i="3"/>
  <c r="A35" i="3"/>
  <c r="F34" i="3"/>
  <c r="E34" i="3"/>
  <c r="D34" i="3"/>
  <c r="B34" i="3"/>
  <c r="A34" i="3"/>
  <c r="F33" i="3"/>
  <c r="E33" i="3"/>
  <c r="D33" i="3"/>
  <c r="C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B27" i="3"/>
  <c r="A27" i="3"/>
  <c r="F26" i="3"/>
  <c r="E26" i="3"/>
  <c r="D26" i="3"/>
  <c r="B26" i="3"/>
  <c r="A26" i="3"/>
  <c r="F25" i="3"/>
  <c r="E25" i="3"/>
  <c r="D25" i="3"/>
  <c r="B25" i="3"/>
  <c r="A25" i="3"/>
  <c r="F24" i="3"/>
  <c r="E24" i="3"/>
  <c r="D24" i="3"/>
  <c r="B24" i="3"/>
  <c r="A24" i="3"/>
  <c r="F23" i="3"/>
  <c r="E23" i="3"/>
  <c r="D23" i="3"/>
  <c r="B23" i="3"/>
  <c r="A23" i="3"/>
  <c r="F22" i="3"/>
  <c r="E22" i="3"/>
  <c r="D22" i="3"/>
  <c r="C22" i="3"/>
  <c r="U22" i="3" s="1"/>
  <c r="B22" i="3"/>
  <c r="A22" i="3"/>
  <c r="F21" i="3"/>
  <c r="E21" i="3"/>
  <c r="D21" i="3"/>
  <c r="B21" i="3"/>
  <c r="A21" i="3"/>
  <c r="F20" i="3"/>
  <c r="E20" i="3"/>
  <c r="D20" i="3"/>
  <c r="B20" i="3"/>
  <c r="A20" i="3"/>
  <c r="U19" i="3"/>
  <c r="F19" i="3"/>
  <c r="E19" i="3"/>
  <c r="D19" i="3"/>
  <c r="C19" i="3"/>
  <c r="B19" i="3"/>
  <c r="A19" i="3"/>
  <c r="F18" i="3"/>
  <c r="E18" i="3"/>
  <c r="D18" i="3"/>
  <c r="B18" i="3"/>
  <c r="A18" i="3"/>
  <c r="F17" i="3"/>
  <c r="E17" i="3"/>
  <c r="D17" i="3"/>
  <c r="B17" i="3"/>
  <c r="A17" i="3"/>
  <c r="F16" i="3"/>
  <c r="E16" i="3"/>
  <c r="D16" i="3"/>
  <c r="B16" i="3"/>
  <c r="A16" i="3"/>
  <c r="F15" i="3"/>
  <c r="E15" i="3"/>
  <c r="D15" i="3"/>
  <c r="B15" i="3"/>
  <c r="A15" i="3"/>
  <c r="U14" i="3"/>
  <c r="F14" i="3"/>
  <c r="E14" i="3"/>
  <c r="D14" i="3"/>
  <c r="C14" i="3"/>
  <c r="B14" i="3"/>
  <c r="A14" i="3"/>
  <c r="F13" i="3"/>
  <c r="E13" i="3"/>
  <c r="D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C7" i="3"/>
  <c r="U7" i="3" s="1"/>
  <c r="B7" i="3"/>
  <c r="A7" i="3"/>
  <c r="F6" i="3"/>
  <c r="E6" i="3"/>
  <c r="D6" i="3"/>
  <c r="B6" i="3"/>
  <c r="A6" i="3"/>
  <c r="F5" i="3"/>
  <c r="D5" i="3"/>
  <c r="B5" i="3"/>
  <c r="A5" i="3"/>
  <c r="C103" i="4" l="1"/>
  <c r="T103" i="4"/>
  <c r="D92" i="4"/>
  <c r="B92" i="4"/>
  <c r="D124" i="4"/>
  <c r="B124" i="4"/>
  <c r="C131" i="4"/>
  <c r="T131" i="4"/>
  <c r="D20" i="4"/>
  <c r="B20" i="4"/>
  <c r="E20" i="4"/>
  <c r="D60" i="4"/>
  <c r="B60" i="4"/>
  <c r="D125" i="4"/>
  <c r="E125" i="4"/>
  <c r="D12" i="4"/>
  <c r="E12" i="4"/>
  <c r="B12" i="4"/>
  <c r="D16" i="4"/>
  <c r="B16" i="4"/>
  <c r="E16" i="4"/>
  <c r="C99" i="4"/>
  <c r="T99" i="4"/>
  <c r="B107" i="4"/>
  <c r="D107" i="4"/>
  <c r="T127" i="4"/>
  <c r="C127" i="4"/>
  <c r="B75" i="4"/>
  <c r="D75" i="4"/>
  <c r="D89" i="4"/>
  <c r="E89" i="4"/>
  <c r="B89" i="4"/>
  <c r="T95" i="4"/>
  <c r="C95" i="4"/>
  <c r="C135" i="4"/>
  <c r="T135" i="4"/>
  <c r="B54" i="4"/>
  <c r="T54" i="4" s="1"/>
  <c r="B82" i="4"/>
  <c r="T82" i="4" s="1"/>
  <c r="B90" i="4"/>
  <c r="D110" i="4"/>
  <c r="T57" i="4"/>
  <c r="T32" i="4"/>
  <c r="D54" i="4"/>
  <c r="E93" i="4"/>
  <c r="B121" i="4"/>
  <c r="C123" i="4"/>
  <c r="T66" i="4"/>
  <c r="B50" i="4"/>
  <c r="B58" i="4"/>
  <c r="C63" i="4"/>
  <c r="D78" i="4"/>
  <c r="E90" i="4"/>
  <c r="B118" i="4"/>
  <c r="E121" i="4"/>
  <c r="E123" i="4"/>
  <c r="E126" i="4"/>
  <c r="D139" i="4"/>
  <c r="D143" i="4"/>
  <c r="B150" i="4"/>
  <c r="T150" i="4" s="1"/>
  <c r="T67" i="4"/>
  <c r="T139" i="4"/>
  <c r="E61" i="4"/>
  <c r="B94" i="4"/>
  <c r="D118" i="4"/>
  <c r="D150" i="4"/>
  <c r="T36" i="4"/>
  <c r="E58" i="4"/>
  <c r="T133" i="4"/>
  <c r="B114" i="4"/>
  <c r="T114" i="4" s="1"/>
  <c r="T46" i="4"/>
  <c r="T62" i="4"/>
  <c r="T78" i="4"/>
  <c r="T110" i="4"/>
  <c r="T142" i="4"/>
  <c r="B24" i="4"/>
  <c r="B28" i="4"/>
  <c r="T143" i="4"/>
  <c r="E82" i="5"/>
  <c r="D82" i="5"/>
  <c r="B82" i="5"/>
  <c r="B37" i="5"/>
  <c r="D37" i="5"/>
  <c r="E37" i="5"/>
  <c r="B44" i="5"/>
  <c r="D44" i="5"/>
  <c r="E44" i="5"/>
  <c r="E57" i="5"/>
  <c r="B57" i="5"/>
  <c r="D57" i="5"/>
  <c r="B13" i="5"/>
  <c r="E13" i="5"/>
  <c r="D13" i="5"/>
  <c r="D26" i="5"/>
  <c r="B26" i="5"/>
  <c r="E26" i="5"/>
  <c r="B45" i="5"/>
  <c r="E45" i="5"/>
  <c r="D45" i="5"/>
  <c r="B52" i="5"/>
  <c r="E52" i="5"/>
  <c r="D52" i="5"/>
  <c r="E65" i="5"/>
  <c r="B65" i="5"/>
  <c r="D65" i="5"/>
  <c r="B76" i="5"/>
  <c r="D76" i="5"/>
  <c r="E76" i="5"/>
  <c r="B20" i="5"/>
  <c r="D20" i="5"/>
  <c r="E20" i="5"/>
  <c r="E33" i="5"/>
  <c r="D33" i="5"/>
  <c r="B33" i="5"/>
  <c r="E77" i="5"/>
  <c r="D77" i="5"/>
  <c r="B60" i="5"/>
  <c r="T60" i="5" s="1"/>
  <c r="E60" i="5"/>
  <c r="D60" i="5"/>
  <c r="E85" i="5"/>
  <c r="D85" i="5"/>
  <c r="E17" i="5"/>
  <c r="D17" i="5"/>
  <c r="B17" i="5"/>
  <c r="E41" i="5"/>
  <c r="B41" i="5"/>
  <c r="D41" i="5"/>
  <c r="E73" i="5"/>
  <c r="D73" i="5"/>
  <c r="B73" i="5"/>
  <c r="E50" i="5"/>
  <c r="D50" i="5"/>
  <c r="B50" i="5"/>
  <c r="E49" i="5"/>
  <c r="D49" i="5"/>
  <c r="B49" i="5"/>
  <c r="D12" i="5"/>
  <c r="B18" i="5"/>
  <c r="B25" i="5"/>
  <c r="D53" i="5"/>
  <c r="B74" i="5"/>
  <c r="D84" i="5"/>
  <c r="T12" i="5"/>
  <c r="T28" i="5"/>
  <c r="T36" i="5"/>
  <c r="T68" i="5"/>
  <c r="T84" i="5"/>
  <c r="B10" i="5"/>
  <c r="E12" i="5"/>
  <c r="D18" i="5"/>
  <c r="D25" i="5"/>
  <c r="D68" i="5"/>
  <c r="D74" i="5"/>
  <c r="E84" i="5"/>
  <c r="D10" i="5"/>
  <c r="E68" i="5"/>
  <c r="D28" i="5"/>
  <c r="D36" i="5"/>
  <c r="E28" i="5"/>
  <c r="E36" i="5"/>
  <c r="D66" i="5"/>
  <c r="B9" i="5"/>
  <c r="D69" i="5"/>
  <c r="E21" i="5"/>
  <c r="D21" i="5"/>
  <c r="B21" i="5"/>
  <c r="B38" i="5"/>
  <c r="E38" i="5"/>
  <c r="D38" i="5"/>
  <c r="E42" i="5"/>
  <c r="D42" i="5"/>
  <c r="B42" i="5"/>
  <c r="E54" i="5"/>
  <c r="D54" i="5"/>
  <c r="B54" i="5"/>
  <c r="E58" i="5"/>
  <c r="D58" i="5"/>
  <c r="B58" i="5"/>
  <c r="E62" i="5"/>
  <c r="B62" i="5"/>
  <c r="D62" i="5"/>
  <c r="D89" i="5"/>
  <c r="E89" i="5"/>
  <c r="B89" i="5"/>
  <c r="B22" i="5"/>
  <c r="E22" i="5"/>
  <c r="D22" i="5"/>
  <c r="D39" i="5"/>
  <c r="B39" i="5"/>
  <c r="E39" i="5"/>
  <c r="D55" i="5"/>
  <c r="B55" i="5"/>
  <c r="E55" i="5"/>
  <c r="D63" i="5"/>
  <c r="B63" i="5"/>
  <c r="E63" i="5"/>
  <c r="D23" i="5"/>
  <c r="B23" i="5"/>
  <c r="E23" i="5"/>
  <c r="E46" i="5"/>
  <c r="D46" i="5"/>
  <c r="B46" i="5"/>
  <c r="C60" i="5"/>
  <c r="D79" i="5"/>
  <c r="B79" i="5"/>
  <c r="E79" i="5"/>
  <c r="E29" i="5"/>
  <c r="D29" i="5"/>
  <c r="B29" i="5"/>
  <c r="T29" i="5" s="1"/>
  <c r="D47" i="5"/>
  <c r="B47" i="5"/>
  <c r="E47" i="5"/>
  <c r="B86" i="5"/>
  <c r="E86" i="5"/>
  <c r="D86" i="5"/>
  <c r="E14" i="5"/>
  <c r="D14" i="5"/>
  <c r="B14" i="5"/>
  <c r="B30" i="5"/>
  <c r="E30" i="5"/>
  <c r="D30" i="5"/>
  <c r="E34" i="5"/>
  <c r="D34" i="5"/>
  <c r="B34" i="5"/>
  <c r="B70" i="5"/>
  <c r="E70" i="5"/>
  <c r="D70" i="5"/>
  <c r="D87" i="5"/>
  <c r="B87" i="5"/>
  <c r="E87" i="5"/>
  <c r="E78" i="5"/>
  <c r="B78" i="5"/>
  <c r="D78" i="5"/>
  <c r="B6" i="5"/>
  <c r="E6" i="5"/>
  <c r="D6" i="5"/>
  <c r="D15" i="5"/>
  <c r="B15" i="5"/>
  <c r="E15" i="5"/>
  <c r="D31" i="5"/>
  <c r="E31" i="5"/>
  <c r="B31" i="5"/>
  <c r="D71" i="5"/>
  <c r="B71" i="5"/>
  <c r="E71" i="5"/>
  <c r="B81" i="5"/>
  <c r="D81" i="5"/>
  <c r="E81" i="5"/>
  <c r="D7" i="5"/>
  <c r="B7" i="5"/>
  <c r="C7" i="5" s="1"/>
  <c r="E7" i="5"/>
  <c r="E61" i="5"/>
  <c r="D61" i="5"/>
  <c r="B61" i="5"/>
  <c r="B11" i="5"/>
  <c r="B19" i="5"/>
  <c r="B27" i="5"/>
  <c r="B35" i="5"/>
  <c r="T35" i="5" s="1"/>
  <c r="B43" i="5"/>
  <c r="B51" i="5"/>
  <c r="B59" i="5"/>
  <c r="B67" i="5"/>
  <c r="B75" i="5"/>
  <c r="B83" i="5"/>
  <c r="B8" i="5"/>
  <c r="C8" i="5" s="1"/>
  <c r="D11" i="5"/>
  <c r="B16" i="5"/>
  <c r="D19" i="5"/>
  <c r="B24" i="5"/>
  <c r="D27" i="5"/>
  <c r="B32" i="5"/>
  <c r="D35" i="5"/>
  <c r="B40" i="5"/>
  <c r="D43" i="5"/>
  <c r="B48" i="5"/>
  <c r="D51" i="5"/>
  <c r="B56" i="5"/>
  <c r="D59" i="5"/>
  <c r="B64" i="5"/>
  <c r="D67" i="5"/>
  <c r="B72" i="5"/>
  <c r="D75" i="5"/>
  <c r="B80" i="5"/>
  <c r="D83" i="5"/>
  <c r="B88" i="5"/>
  <c r="D8" i="5"/>
  <c r="D16" i="5"/>
  <c r="D24" i="5"/>
  <c r="D32" i="5"/>
  <c r="D40" i="5"/>
  <c r="D48" i="5"/>
  <c r="B53" i="5"/>
  <c r="D56" i="5"/>
  <c r="D64" i="5"/>
  <c r="B69" i="5"/>
  <c r="D72" i="5"/>
  <c r="B77" i="5"/>
  <c r="T77" i="5" s="1"/>
  <c r="D80" i="5"/>
  <c r="B85" i="5"/>
  <c r="D88" i="5"/>
  <c r="B147" i="4"/>
  <c r="E147" i="4"/>
  <c r="D147" i="4"/>
  <c r="E15" i="4"/>
  <c r="D15" i="4"/>
  <c r="B15" i="4"/>
  <c r="E31" i="4"/>
  <c r="D31" i="4"/>
  <c r="B31" i="4"/>
  <c r="D52" i="4"/>
  <c r="B52" i="4"/>
  <c r="D68" i="4"/>
  <c r="E68" i="4"/>
  <c r="B68" i="4"/>
  <c r="D77" i="4"/>
  <c r="E77" i="4"/>
  <c r="B77" i="4"/>
  <c r="D116" i="4"/>
  <c r="B116" i="4"/>
  <c r="E116" i="4"/>
  <c r="D148" i="4"/>
  <c r="B148" i="4"/>
  <c r="E148" i="4"/>
  <c r="B5" i="4"/>
  <c r="C5" i="4" s="1"/>
  <c r="E5" i="4"/>
  <c r="E18" i="4"/>
  <c r="D18" i="4"/>
  <c r="B18" i="4"/>
  <c r="B21" i="4"/>
  <c r="E21" i="4"/>
  <c r="E34" i="4"/>
  <c r="D34" i="4"/>
  <c r="B34" i="4"/>
  <c r="B37" i="4"/>
  <c r="E37" i="4"/>
  <c r="E41" i="4"/>
  <c r="D41" i="4"/>
  <c r="B41" i="4"/>
  <c r="B47" i="4"/>
  <c r="E47" i="4"/>
  <c r="D47" i="4"/>
  <c r="D56" i="4"/>
  <c r="B56" i="4"/>
  <c r="E56" i="4"/>
  <c r="B83" i="4"/>
  <c r="E83" i="4"/>
  <c r="D83" i="4"/>
  <c r="B87" i="4"/>
  <c r="D87" i="4"/>
  <c r="E105" i="4"/>
  <c r="D105" i="4"/>
  <c r="B105" i="4"/>
  <c r="E117" i="4"/>
  <c r="D117" i="4"/>
  <c r="B117" i="4"/>
  <c r="E149" i="4"/>
  <c r="D149" i="4"/>
  <c r="B149" i="4"/>
  <c r="D40" i="4"/>
  <c r="B40" i="4"/>
  <c r="E40" i="4"/>
  <c r="B55" i="4"/>
  <c r="D55" i="4"/>
  <c r="E109" i="4"/>
  <c r="D109" i="4"/>
  <c r="B109" i="4"/>
  <c r="B115" i="4"/>
  <c r="E115" i="4"/>
  <c r="D115" i="4"/>
  <c r="D120" i="4"/>
  <c r="E120" i="4"/>
  <c r="B120" i="4"/>
  <c r="D5" i="4"/>
  <c r="E19" i="4"/>
  <c r="D19" i="4"/>
  <c r="B19" i="4"/>
  <c r="D21" i="4"/>
  <c r="E35" i="4"/>
  <c r="D35" i="4"/>
  <c r="B35" i="4"/>
  <c r="D37" i="4"/>
  <c r="D42" i="4"/>
  <c r="E42" i="4"/>
  <c r="B42" i="4"/>
  <c r="D48" i="4"/>
  <c r="E48" i="4"/>
  <c r="B48" i="4"/>
  <c r="E53" i="4"/>
  <c r="D53" i="4"/>
  <c r="B53" i="4"/>
  <c r="B59" i="4"/>
  <c r="E59" i="4"/>
  <c r="D59" i="4"/>
  <c r="E65" i="4"/>
  <c r="D65" i="4"/>
  <c r="B65" i="4"/>
  <c r="B69" i="4"/>
  <c r="E69" i="4"/>
  <c r="D69" i="4"/>
  <c r="E73" i="4"/>
  <c r="D73" i="4"/>
  <c r="B73" i="4"/>
  <c r="D84" i="4"/>
  <c r="B84" i="4"/>
  <c r="E87" i="4"/>
  <c r="B111" i="4"/>
  <c r="E111" i="4"/>
  <c r="D111" i="4"/>
  <c r="E134" i="4"/>
  <c r="D134" i="4"/>
  <c r="B134" i="4"/>
  <c r="E6" i="4"/>
  <c r="D6" i="4"/>
  <c r="B6" i="4"/>
  <c r="C6" i="4" s="1"/>
  <c r="B9" i="4"/>
  <c r="E9" i="4"/>
  <c r="E22" i="4"/>
  <c r="D22" i="4"/>
  <c r="B22" i="4"/>
  <c r="B25" i="4"/>
  <c r="E25" i="4"/>
  <c r="E38" i="4"/>
  <c r="D38" i="4"/>
  <c r="B38" i="4"/>
  <c r="B43" i="4"/>
  <c r="E43" i="4"/>
  <c r="B49" i="4"/>
  <c r="E49" i="4"/>
  <c r="D74" i="4"/>
  <c r="E74" i="4"/>
  <c r="B74" i="4"/>
  <c r="B79" i="4"/>
  <c r="E79" i="4"/>
  <c r="D79" i="4"/>
  <c r="D88" i="4"/>
  <c r="E88" i="4"/>
  <c r="B88" i="4"/>
  <c r="B101" i="4"/>
  <c r="E101" i="4"/>
  <c r="D101" i="4"/>
  <c r="D112" i="4"/>
  <c r="E112" i="4"/>
  <c r="B112" i="4"/>
  <c r="B51" i="4"/>
  <c r="E51" i="4"/>
  <c r="D51" i="4"/>
  <c r="E137" i="4"/>
  <c r="D137" i="4"/>
  <c r="B137" i="4"/>
  <c r="E7" i="4"/>
  <c r="D7" i="4"/>
  <c r="B7" i="4"/>
  <c r="C7" i="4" s="1"/>
  <c r="D9" i="4"/>
  <c r="E23" i="4"/>
  <c r="D23" i="4"/>
  <c r="B23" i="4"/>
  <c r="D25" i="4"/>
  <c r="B39" i="4"/>
  <c r="E39" i="4"/>
  <c r="D43" i="4"/>
  <c r="D49" i="4"/>
  <c r="C54" i="4"/>
  <c r="D80" i="4"/>
  <c r="E80" i="4"/>
  <c r="B80" i="4"/>
  <c r="E85" i="4"/>
  <c r="D85" i="4"/>
  <c r="B85" i="4"/>
  <c r="B91" i="4"/>
  <c r="E91" i="4"/>
  <c r="D91" i="4"/>
  <c r="B113" i="4"/>
  <c r="E113" i="4"/>
  <c r="D113" i="4"/>
  <c r="D144" i="4"/>
  <c r="E144" i="4"/>
  <c r="B144" i="4"/>
  <c r="E14" i="4"/>
  <c r="D14" i="4"/>
  <c r="B14" i="4"/>
  <c r="B17" i="4"/>
  <c r="E17" i="4"/>
  <c r="E10" i="4"/>
  <c r="D10" i="4"/>
  <c r="B10" i="4"/>
  <c r="B13" i="4"/>
  <c r="E13" i="4"/>
  <c r="E26" i="4"/>
  <c r="D26" i="4"/>
  <c r="B26" i="4"/>
  <c r="B29" i="4"/>
  <c r="E29" i="4"/>
  <c r="D44" i="4"/>
  <c r="E44" i="4"/>
  <c r="B44" i="4"/>
  <c r="B71" i="4"/>
  <c r="D71" i="4"/>
  <c r="E71" i="4"/>
  <c r="B81" i="4"/>
  <c r="E81" i="4"/>
  <c r="B145" i="4"/>
  <c r="E145" i="4"/>
  <c r="D145" i="4"/>
  <c r="E30" i="4"/>
  <c r="D30" i="4"/>
  <c r="B30" i="4"/>
  <c r="B33" i="4"/>
  <c r="E33" i="4"/>
  <c r="D76" i="4"/>
  <c r="E76" i="4"/>
  <c r="B76" i="4"/>
  <c r="E11" i="4"/>
  <c r="D11" i="4"/>
  <c r="B11" i="4"/>
  <c r="E27" i="4"/>
  <c r="D27" i="4"/>
  <c r="B27" i="4"/>
  <c r="D45" i="4"/>
  <c r="E45" i="4"/>
  <c r="B45" i="4"/>
  <c r="C86" i="4"/>
  <c r="D108" i="4"/>
  <c r="E108" i="4"/>
  <c r="B108" i="4"/>
  <c r="B119" i="4"/>
  <c r="D119" i="4"/>
  <c r="E119" i="4"/>
  <c r="E141" i="4"/>
  <c r="D141" i="4"/>
  <c r="B141" i="4"/>
  <c r="B151" i="4"/>
  <c r="E151" i="4"/>
  <c r="D151" i="4"/>
  <c r="E46" i="4"/>
  <c r="D63" i="4"/>
  <c r="D66" i="4"/>
  <c r="E72" i="4"/>
  <c r="E75" i="4"/>
  <c r="E78" i="4"/>
  <c r="D95" i="4"/>
  <c r="D98" i="4"/>
  <c r="E104" i="4"/>
  <c r="B106" i="4"/>
  <c r="E107" i="4"/>
  <c r="E110" i="4"/>
  <c r="D127" i="4"/>
  <c r="D130" i="4"/>
  <c r="D133" i="4"/>
  <c r="E136" i="4"/>
  <c r="B138" i="4"/>
  <c r="E139" i="4"/>
  <c r="E142" i="4"/>
  <c r="C150" i="4"/>
  <c r="E60" i="4"/>
  <c r="E63" i="4"/>
  <c r="E66" i="4"/>
  <c r="E92" i="4"/>
  <c r="E95" i="4"/>
  <c r="B97" i="4"/>
  <c r="E98" i="4"/>
  <c r="B100" i="4"/>
  <c r="E124" i="4"/>
  <c r="B126" i="4"/>
  <c r="E127" i="4"/>
  <c r="B129" i="4"/>
  <c r="E130" i="4"/>
  <c r="B132" i="4"/>
  <c r="E133" i="4"/>
  <c r="D135" i="4"/>
  <c r="D138" i="4"/>
  <c r="B146" i="4"/>
  <c r="T146" i="4" s="1"/>
  <c r="D106" i="4"/>
  <c r="B70" i="4"/>
  <c r="C82" i="4"/>
  <c r="D97" i="4"/>
  <c r="E100" i="4"/>
  <c r="B102" i="4"/>
  <c r="E103" i="4"/>
  <c r="C114" i="4"/>
  <c r="D123" i="4"/>
  <c r="D129" i="4"/>
  <c r="E132" i="4"/>
  <c r="E135" i="4"/>
  <c r="B140" i="4"/>
  <c r="D103" i="4"/>
  <c r="D50" i="4"/>
  <c r="B61" i="4"/>
  <c r="B64" i="4"/>
  <c r="D82" i="4"/>
  <c r="B93" i="4"/>
  <c r="B96" i="4"/>
  <c r="D114" i="4"/>
  <c r="B125" i="4"/>
  <c r="B128" i="4"/>
  <c r="D146" i="4"/>
  <c r="D67" i="4"/>
  <c r="D70" i="4"/>
  <c r="D99" i="4"/>
  <c r="D102" i="4"/>
  <c r="D131" i="4"/>
  <c r="E140" i="4"/>
  <c r="E143" i="4"/>
  <c r="E64" i="4"/>
  <c r="E67" i="4"/>
  <c r="B72" i="4"/>
  <c r="E96" i="4"/>
  <c r="E99" i="4"/>
  <c r="B104" i="4"/>
  <c r="E128" i="4"/>
  <c r="E131" i="4"/>
  <c r="B136" i="4"/>
  <c r="K22" i="8"/>
  <c r="M146" i="4"/>
  <c r="K16" i="8"/>
  <c r="W21" i="8"/>
  <c r="J10" i="8"/>
  <c r="J15" i="8"/>
  <c r="J16" i="8"/>
  <c r="L17" i="8"/>
  <c r="S18" i="8"/>
  <c r="G21" i="8"/>
  <c r="H21" i="8" s="1"/>
  <c r="P23" i="8"/>
  <c r="J25" i="8"/>
  <c r="G27" i="8"/>
  <c r="K28" i="8"/>
  <c r="U29" i="8"/>
  <c r="I29" i="8"/>
  <c r="K29" i="8" s="1"/>
  <c r="V29" i="8"/>
  <c r="G30" i="8"/>
  <c r="H30" i="8" s="1"/>
  <c r="J31" i="8"/>
  <c r="U33" i="8"/>
  <c r="W33" i="8" s="1"/>
  <c r="S33" i="8"/>
  <c r="V33" i="8"/>
  <c r="J34" i="8"/>
  <c r="L35" i="8"/>
  <c r="F36" i="8"/>
  <c r="G37" i="8"/>
  <c r="L38" i="8"/>
  <c r="S39" i="8"/>
  <c r="S40" i="8"/>
  <c r="G41" i="8"/>
  <c r="J43" i="8"/>
  <c r="P45" i="8"/>
  <c r="S48" i="8"/>
  <c r="W48" i="8" s="1"/>
  <c r="U49" i="8"/>
  <c r="V49" i="8"/>
  <c r="I49" i="8"/>
  <c r="K49" i="8" s="1"/>
  <c r="T49" i="8"/>
  <c r="L50" i="8"/>
  <c r="P51" i="8"/>
  <c r="I53" i="8"/>
  <c r="U55" i="8"/>
  <c r="W55" i="8" s="1"/>
  <c r="J55" i="8"/>
  <c r="V55" i="8"/>
  <c r="F56" i="8"/>
  <c r="J57" i="8"/>
  <c r="U58" i="8"/>
  <c r="P58" i="8"/>
  <c r="V58" i="8"/>
  <c r="F58" i="8"/>
  <c r="S59" i="8"/>
  <c r="F60" i="8"/>
  <c r="G63" i="8"/>
  <c r="G65" i="8"/>
  <c r="S66" i="8"/>
  <c r="W66" i="8" s="1"/>
  <c r="I67" i="8"/>
  <c r="W68" i="8"/>
  <c r="J69" i="8"/>
  <c r="I72" i="8"/>
  <c r="U75" i="8"/>
  <c r="J75" i="8"/>
  <c r="S75" i="8"/>
  <c r="I75" i="8"/>
  <c r="T76" i="8"/>
  <c r="P78" i="8"/>
  <c r="H79" i="8"/>
  <c r="T80" i="8"/>
  <c r="S82" i="8"/>
  <c r="F83" i="8"/>
  <c r="T84" i="8"/>
  <c r="I85" i="8"/>
  <c r="J88" i="8"/>
  <c r="S89" i="8"/>
  <c r="W89" i="8" s="1"/>
  <c r="G123" i="6"/>
  <c r="H123" i="6" s="1"/>
  <c r="I123" i="6" s="1"/>
  <c r="I165" i="6"/>
  <c r="L10" i="8"/>
  <c r="H11" i="8"/>
  <c r="H13" i="8"/>
  <c r="L15" i="8"/>
  <c r="P17" i="8"/>
  <c r="I21" i="8"/>
  <c r="U24" i="8"/>
  <c r="S24" i="8"/>
  <c r="V24" i="8"/>
  <c r="L25" i="8"/>
  <c r="T26" i="8"/>
  <c r="F29" i="8"/>
  <c r="I30" i="8"/>
  <c r="K30" i="8" s="1"/>
  <c r="U32" i="8"/>
  <c r="S32" i="8"/>
  <c r="V32" i="8"/>
  <c r="F33" i="8"/>
  <c r="H33" i="8" s="1"/>
  <c r="L34" i="8"/>
  <c r="G36" i="8"/>
  <c r="H36" i="8" s="1"/>
  <c r="J37" i="8"/>
  <c r="F40" i="8"/>
  <c r="H40" i="8" s="1"/>
  <c r="T40" i="8"/>
  <c r="I41" i="8"/>
  <c r="K42" i="8"/>
  <c r="U44" i="8"/>
  <c r="V44" i="8"/>
  <c r="W44" i="8" s="1"/>
  <c r="F44" i="8"/>
  <c r="L47" i="8"/>
  <c r="F49" i="8"/>
  <c r="H49" i="8" s="1"/>
  <c r="H52" i="8"/>
  <c r="U54" i="8"/>
  <c r="L54" i="8"/>
  <c r="I54" i="8"/>
  <c r="K54" i="8" s="1"/>
  <c r="V54" i="8"/>
  <c r="F55" i="8"/>
  <c r="G56" i="8"/>
  <c r="P57" i="8"/>
  <c r="G58" i="8"/>
  <c r="I60" i="8"/>
  <c r="U62" i="8"/>
  <c r="W62" i="8" s="1"/>
  <c r="L62" i="8"/>
  <c r="J62" i="8"/>
  <c r="K62" i="8" s="1"/>
  <c r="J67" i="8"/>
  <c r="K67" i="8" s="1"/>
  <c r="F75" i="8"/>
  <c r="H75" i="8" s="1"/>
  <c r="K77" i="8"/>
  <c r="U81" i="8"/>
  <c r="T81" i="8"/>
  <c r="F81" i="8"/>
  <c r="G81" i="8"/>
  <c r="P81" i="8"/>
  <c r="G83" i="8"/>
  <c r="L85" i="8"/>
  <c r="U87" i="8"/>
  <c r="L87" i="8"/>
  <c r="J87" i="8"/>
  <c r="K87" i="8" s="1"/>
  <c r="F87" i="8"/>
  <c r="H87" i="8" s="1"/>
  <c r="L88" i="8"/>
  <c r="S17" i="8"/>
  <c r="U18" i="8"/>
  <c r="J18" i="8"/>
  <c r="V18" i="8"/>
  <c r="W18" i="8" s="1"/>
  <c r="U23" i="8"/>
  <c r="S23" i="8"/>
  <c r="V23" i="8"/>
  <c r="K27" i="8"/>
  <c r="H29" i="8"/>
  <c r="U35" i="8"/>
  <c r="T35" i="8"/>
  <c r="G35" i="8"/>
  <c r="S35" i="8"/>
  <c r="U39" i="8"/>
  <c r="L39" i="8"/>
  <c r="V39" i="8"/>
  <c r="K41" i="8"/>
  <c r="H44" i="8"/>
  <c r="U51" i="8"/>
  <c r="I51" i="8"/>
  <c r="S51" i="8"/>
  <c r="V51" i="8"/>
  <c r="H55" i="8"/>
  <c r="K60" i="8"/>
  <c r="U66" i="8"/>
  <c r="I66" i="8"/>
  <c r="T66" i="8"/>
  <c r="U76" i="8"/>
  <c r="P76" i="8"/>
  <c r="G76" i="8"/>
  <c r="S76" i="8"/>
  <c r="U84" i="8"/>
  <c r="L84" i="8"/>
  <c r="G84" i="8"/>
  <c r="H84" i="8" s="1"/>
  <c r="S84" i="8"/>
  <c r="F17" i="8"/>
  <c r="T17" i="8"/>
  <c r="F18" i="8"/>
  <c r="P21" i="8"/>
  <c r="U22" i="8"/>
  <c r="L22" i="8"/>
  <c r="S22" i="8"/>
  <c r="F23" i="8"/>
  <c r="S25" i="8"/>
  <c r="J27" i="8"/>
  <c r="L30" i="8"/>
  <c r="U31" i="8"/>
  <c r="L31" i="8"/>
  <c r="T31" i="8"/>
  <c r="H32" i="8"/>
  <c r="S34" i="8"/>
  <c r="F35" i="8"/>
  <c r="H35" i="8" s="1"/>
  <c r="V35" i="8"/>
  <c r="L36" i="8"/>
  <c r="P37" i="8"/>
  <c r="U38" i="8"/>
  <c r="J38" i="8"/>
  <c r="T38" i="8"/>
  <c r="F39" i="8"/>
  <c r="H39" i="8" s="1"/>
  <c r="L41" i="8"/>
  <c r="S47" i="8"/>
  <c r="U48" i="8"/>
  <c r="G48" i="8"/>
  <c r="F48" i="8"/>
  <c r="F51" i="8"/>
  <c r="P53" i="8"/>
  <c r="K55" i="8"/>
  <c r="P56" i="8"/>
  <c r="U59" i="8"/>
  <c r="V59" i="8"/>
  <c r="F59" i="8"/>
  <c r="H59" i="8" s="1"/>
  <c r="L59" i="8"/>
  <c r="L60" i="8"/>
  <c r="K61" i="8"/>
  <c r="J63" i="8"/>
  <c r="K63" i="8" s="1"/>
  <c r="L65" i="8"/>
  <c r="F66" i="8"/>
  <c r="S67" i="8"/>
  <c r="H68" i="8"/>
  <c r="P69" i="8"/>
  <c r="S72" i="8"/>
  <c r="U73" i="8"/>
  <c r="V73" i="8"/>
  <c r="F73" i="8"/>
  <c r="T73" i="8"/>
  <c r="L73" i="8"/>
  <c r="F76" i="8"/>
  <c r="H76" i="8" s="1"/>
  <c r="U80" i="8"/>
  <c r="G80" i="8"/>
  <c r="H80" i="8" s="1"/>
  <c r="F80" i="8"/>
  <c r="S80" i="8"/>
  <c r="L83" i="8"/>
  <c r="F84" i="8"/>
  <c r="T85" i="8"/>
  <c r="K91" i="8"/>
  <c r="H96" i="8"/>
  <c r="V154" i="6"/>
  <c r="K9" i="8"/>
  <c r="T10" i="8"/>
  <c r="T15" i="8"/>
  <c r="S16" i="8"/>
  <c r="W16" i="8" s="1"/>
  <c r="G17" i="8"/>
  <c r="V17" i="8"/>
  <c r="G18" i="8"/>
  <c r="U20" i="8"/>
  <c r="T20" i="8"/>
  <c r="F20" i="8"/>
  <c r="H20" i="8" s="1"/>
  <c r="V20" i="8"/>
  <c r="F22" i="8"/>
  <c r="H22" i="8" s="1"/>
  <c r="T22" i="8"/>
  <c r="W22" i="8" s="1"/>
  <c r="G23" i="8"/>
  <c r="K26" i="8"/>
  <c r="F31" i="8"/>
  <c r="H31" i="8" s="1"/>
  <c r="V31" i="8"/>
  <c r="W31" i="8" s="1"/>
  <c r="K32" i="8"/>
  <c r="F38" i="8"/>
  <c r="H38" i="8" s="1"/>
  <c r="V38" i="8"/>
  <c r="W38" i="8" s="1"/>
  <c r="G39" i="8"/>
  <c r="K40" i="8"/>
  <c r="U43" i="8"/>
  <c r="S43" i="8"/>
  <c r="V43" i="8"/>
  <c r="K44" i="8"/>
  <c r="U45" i="8"/>
  <c r="V45" i="8"/>
  <c r="W45" i="8" s="1"/>
  <c r="F45" i="8"/>
  <c r="H45" i="8" s="1"/>
  <c r="L45" i="8"/>
  <c r="I48" i="8"/>
  <c r="K48" i="8" s="1"/>
  <c r="U50" i="8"/>
  <c r="J50" i="8"/>
  <c r="S50" i="8"/>
  <c r="G51" i="8"/>
  <c r="U57" i="8"/>
  <c r="L57" i="8"/>
  <c r="S57" i="8"/>
  <c r="AH61" i="8"/>
  <c r="H64" i="8"/>
  <c r="G66" i="8"/>
  <c r="G73" i="8"/>
  <c r="W77" i="8"/>
  <c r="U78" i="8"/>
  <c r="L78" i="8"/>
  <c r="G78" i="8"/>
  <c r="H78" i="8" s="1"/>
  <c r="T78" i="8"/>
  <c r="W78" i="8" s="1"/>
  <c r="I80" i="8"/>
  <c r="K80" i="8" s="1"/>
  <c r="U82" i="8"/>
  <c r="G82" i="8"/>
  <c r="H82" i="8" s="1"/>
  <c r="L82" i="8"/>
  <c r="F82" i="8"/>
  <c r="I84" i="8"/>
  <c r="U88" i="8"/>
  <c r="P88" i="8"/>
  <c r="S88" i="8"/>
  <c r="I88" i="8"/>
  <c r="U89" i="8"/>
  <c r="J89" i="8"/>
  <c r="K89" i="8" s="1"/>
  <c r="P89" i="8"/>
  <c r="G89" i="8"/>
  <c r="H89" i="8" s="1"/>
  <c r="I18" i="8"/>
  <c r="I23" i="8"/>
  <c r="U25" i="8"/>
  <c r="G25" i="8"/>
  <c r="H25" i="8" s="1"/>
  <c r="V25" i="8"/>
  <c r="U34" i="8"/>
  <c r="V34" i="8"/>
  <c r="F34" i="8"/>
  <c r="I35" i="8"/>
  <c r="I39" i="8"/>
  <c r="U47" i="8"/>
  <c r="W47" i="8" s="1"/>
  <c r="I47" i="8"/>
  <c r="V47" i="8"/>
  <c r="F47" i="8"/>
  <c r="J66" i="8"/>
  <c r="K66" i="8" s="1"/>
  <c r="I76" i="8"/>
  <c r="J84" i="8"/>
  <c r="H86" i="8"/>
  <c r="I17" i="8"/>
  <c r="L18" i="8"/>
  <c r="U21" i="8"/>
  <c r="L21" i="8"/>
  <c r="V21" i="8"/>
  <c r="J23" i="8"/>
  <c r="F25" i="8"/>
  <c r="U27" i="8"/>
  <c r="P27" i="8"/>
  <c r="T27" i="8"/>
  <c r="W29" i="8"/>
  <c r="U30" i="8"/>
  <c r="W30" i="8" s="1"/>
  <c r="J30" i="8"/>
  <c r="T30" i="8"/>
  <c r="G34" i="8"/>
  <c r="J35" i="8"/>
  <c r="U37" i="8"/>
  <c r="I37" i="8"/>
  <c r="V37" i="8"/>
  <c r="W37" i="8" s="1"/>
  <c r="J39" i="8"/>
  <c r="K39" i="8" s="1"/>
  <c r="U41" i="8"/>
  <c r="S41" i="8"/>
  <c r="V41" i="8"/>
  <c r="G47" i="8"/>
  <c r="J51" i="8"/>
  <c r="K51" i="8" s="1"/>
  <c r="U53" i="8"/>
  <c r="J53" i="8"/>
  <c r="V53" i="8"/>
  <c r="W53" i="8" s="1"/>
  <c r="F53" i="8"/>
  <c r="H57" i="8"/>
  <c r="U63" i="8"/>
  <c r="L63" i="8"/>
  <c r="P63" i="8"/>
  <c r="V63" i="8"/>
  <c r="W63" i="8" s="1"/>
  <c r="L66" i="8"/>
  <c r="U67" i="8"/>
  <c r="L67" i="8"/>
  <c r="G67" i="8"/>
  <c r="U69" i="8"/>
  <c r="V69" i="8"/>
  <c r="G69" i="8"/>
  <c r="F69" i="8"/>
  <c r="H69" i="8" s="1"/>
  <c r="U72" i="8"/>
  <c r="V72" i="8"/>
  <c r="G72" i="8"/>
  <c r="P72" i="8"/>
  <c r="J72" i="8"/>
  <c r="J76" i="8"/>
  <c r="K76" i="8" s="1"/>
  <c r="U85" i="8"/>
  <c r="S85" i="8"/>
  <c r="W85" i="8" s="1"/>
  <c r="J85" i="8"/>
  <c r="F85" i="8"/>
  <c r="K95" i="8"/>
  <c r="J17" i="8"/>
  <c r="P18" i="8"/>
  <c r="F21" i="8"/>
  <c r="L23" i="8"/>
  <c r="I25" i="8"/>
  <c r="K25" i="8" s="1"/>
  <c r="F27" i="8"/>
  <c r="H27" i="8" s="1"/>
  <c r="V27" i="8"/>
  <c r="W27" i="8" s="1"/>
  <c r="F30" i="8"/>
  <c r="V30" i="8"/>
  <c r="K31" i="8"/>
  <c r="I34" i="8"/>
  <c r="U36" i="8"/>
  <c r="I36" i="8"/>
  <c r="K36" i="8" s="1"/>
  <c r="V36" i="8"/>
  <c r="W36" i="8" s="1"/>
  <c r="F37" i="8"/>
  <c r="K38" i="8"/>
  <c r="P39" i="8"/>
  <c r="F41" i="8"/>
  <c r="H41" i="8" s="1"/>
  <c r="K43" i="8"/>
  <c r="J47" i="8"/>
  <c r="W49" i="8"/>
  <c r="L51" i="8"/>
  <c r="G53" i="8"/>
  <c r="W54" i="8"/>
  <c r="U56" i="8"/>
  <c r="W56" i="8" s="1"/>
  <c r="J56" i="8"/>
  <c r="K56" i="8" s="1"/>
  <c r="L56" i="8"/>
  <c r="K57" i="8"/>
  <c r="W58" i="8"/>
  <c r="U60" i="8"/>
  <c r="G60" i="8"/>
  <c r="T60" i="8"/>
  <c r="W60" i="8" s="1"/>
  <c r="F63" i="8"/>
  <c r="H63" i="8" s="1"/>
  <c r="K64" i="8"/>
  <c r="U65" i="8"/>
  <c r="T65" i="8"/>
  <c r="F65" i="8"/>
  <c r="H65" i="8" s="1"/>
  <c r="I65" i="8"/>
  <c r="K65" i="8" s="1"/>
  <c r="P66" i="8"/>
  <c r="F67" i="8"/>
  <c r="H67" i="8" s="1"/>
  <c r="I69" i="8"/>
  <c r="K69" i="8" s="1"/>
  <c r="F72" i="8"/>
  <c r="H72" i="8" s="1"/>
  <c r="L76" i="8"/>
  <c r="K78" i="8"/>
  <c r="U83" i="8"/>
  <c r="J83" i="8"/>
  <c r="K83" i="8" s="1"/>
  <c r="S83" i="8"/>
  <c r="W83" i="8" s="1"/>
  <c r="P84" i="8"/>
  <c r="G85" i="8"/>
  <c r="U115" i="8"/>
  <c r="S115" i="8"/>
  <c r="P115" i="8"/>
  <c r="J115" i="8"/>
  <c r="I115" i="8"/>
  <c r="G115" i="8"/>
  <c r="F115" i="8"/>
  <c r="V115" i="8"/>
  <c r="T115" i="8"/>
  <c r="U94" i="8"/>
  <c r="P94" i="8"/>
  <c r="J94" i="8"/>
  <c r="K94" i="8" s="1"/>
  <c r="T94" i="8"/>
  <c r="H107" i="8"/>
  <c r="L115" i="8"/>
  <c r="I120" i="8"/>
  <c r="K120" i="8" s="1"/>
  <c r="F120" i="8"/>
  <c r="T120" i="8"/>
  <c r="S120" i="8"/>
  <c r="U91" i="8"/>
  <c r="T91" i="8"/>
  <c r="F91" i="8"/>
  <c r="V91" i="8"/>
  <c r="F94" i="8"/>
  <c r="U100" i="8"/>
  <c r="V100" i="8"/>
  <c r="G100" i="8"/>
  <c r="F100" i="8"/>
  <c r="T100" i="8"/>
  <c r="L100" i="8"/>
  <c r="U101" i="8"/>
  <c r="L101" i="8"/>
  <c r="J101" i="8"/>
  <c r="K101" i="8" s="1"/>
  <c r="T101" i="8"/>
  <c r="P101" i="8"/>
  <c r="F101" i="8"/>
  <c r="H101" i="8" s="1"/>
  <c r="U71" i="8"/>
  <c r="T71" i="8"/>
  <c r="F71" i="8"/>
  <c r="H71" i="8" s="1"/>
  <c r="V71" i="8"/>
  <c r="W71" i="8" s="1"/>
  <c r="U74" i="8"/>
  <c r="V74" i="8"/>
  <c r="W74" i="8" s="1"/>
  <c r="S74" i="8"/>
  <c r="U77" i="8"/>
  <c r="P77" i="8"/>
  <c r="T77" i="8"/>
  <c r="K79" i="8"/>
  <c r="U86" i="8"/>
  <c r="J86" i="8"/>
  <c r="K86" i="8" s="1"/>
  <c r="T86" i="8"/>
  <c r="W86" i="8" s="1"/>
  <c r="G91" i="8"/>
  <c r="K93" i="8"/>
  <c r="G94" i="8"/>
  <c r="H94" i="8" s="1"/>
  <c r="K100" i="8"/>
  <c r="U114" i="8"/>
  <c r="J114" i="8"/>
  <c r="I114" i="8"/>
  <c r="V114" i="8"/>
  <c r="T114" i="8"/>
  <c r="S114" i="8"/>
  <c r="P114" i="8"/>
  <c r="G114" i="8"/>
  <c r="F114" i="8"/>
  <c r="H114" i="8" s="1"/>
  <c r="L114" i="8"/>
  <c r="P100" i="8"/>
  <c r="S101" i="8"/>
  <c r="T28" i="8"/>
  <c r="W28" i="8" s="1"/>
  <c r="S42" i="8"/>
  <c r="W42" i="8" s="1"/>
  <c r="T46" i="8"/>
  <c r="U52" i="8"/>
  <c r="J52" i="8"/>
  <c r="V52" i="8"/>
  <c r="U64" i="8"/>
  <c r="S64" i="8"/>
  <c r="V64" i="8"/>
  <c r="H70" i="8"/>
  <c r="I71" i="8"/>
  <c r="K71" i="8" s="1"/>
  <c r="I74" i="8"/>
  <c r="K74" i="8" s="1"/>
  <c r="U90" i="8"/>
  <c r="P90" i="8"/>
  <c r="V90" i="8"/>
  <c r="W90" i="8" s="1"/>
  <c r="S94" i="8"/>
  <c r="S100" i="8"/>
  <c r="V101" i="8"/>
  <c r="W101" i="8" s="1"/>
  <c r="U103" i="8"/>
  <c r="I103" i="8"/>
  <c r="G103" i="8"/>
  <c r="V103" i="8"/>
  <c r="T103" i="8"/>
  <c r="S103" i="8"/>
  <c r="J103" i="8"/>
  <c r="W113" i="8"/>
  <c r="U128" i="8"/>
  <c r="G128" i="8"/>
  <c r="H128" i="8" s="1"/>
  <c r="V128" i="8"/>
  <c r="F128" i="8"/>
  <c r="T128" i="8"/>
  <c r="S128" i="8"/>
  <c r="P128" i="8"/>
  <c r="J128" i="8"/>
  <c r="I128" i="8"/>
  <c r="H103" i="8"/>
  <c r="K106" i="8"/>
  <c r="U132" i="8"/>
  <c r="P132" i="8"/>
  <c r="I132" i="8"/>
  <c r="G132" i="8"/>
  <c r="H132" i="8" s="1"/>
  <c r="V132" i="8"/>
  <c r="T132" i="8"/>
  <c r="S132" i="8"/>
  <c r="L132" i="8"/>
  <c r="J132" i="8"/>
  <c r="F132" i="8"/>
  <c r="K111" i="8"/>
  <c r="V123" i="8"/>
  <c r="W123" i="8" s="1"/>
  <c r="T133" i="8"/>
  <c r="T136" i="8"/>
  <c r="U140" i="8"/>
  <c r="G140" i="8"/>
  <c r="S140" i="8"/>
  <c r="P140" i="8"/>
  <c r="K141" i="8"/>
  <c r="U147" i="8"/>
  <c r="L147" i="8"/>
  <c r="J147" i="8"/>
  <c r="I147" i="8"/>
  <c r="G147" i="8"/>
  <c r="V147" i="8"/>
  <c r="F147" i="8"/>
  <c r="H147" i="8" s="1"/>
  <c r="T61" i="8"/>
  <c r="T68" i="8"/>
  <c r="S70" i="8"/>
  <c r="W70" i="8" s="1"/>
  <c r="T79" i="8"/>
  <c r="W79" i="8" s="1"/>
  <c r="U92" i="8"/>
  <c r="S92" i="8"/>
  <c r="W92" i="8" s="1"/>
  <c r="P92" i="8"/>
  <c r="U105" i="8"/>
  <c r="J105" i="8"/>
  <c r="I105" i="8"/>
  <c r="U108" i="8"/>
  <c r="S108" i="8"/>
  <c r="W108" i="8" s="1"/>
  <c r="P108" i="8"/>
  <c r="U129" i="8"/>
  <c r="L129" i="8"/>
  <c r="J129" i="8"/>
  <c r="U138" i="8"/>
  <c r="T138" i="8"/>
  <c r="F138" i="8"/>
  <c r="L138" i="8"/>
  <c r="F140" i="8"/>
  <c r="U146" i="8"/>
  <c r="J146" i="8"/>
  <c r="I146" i="8"/>
  <c r="V146" i="8"/>
  <c r="T146" i="8"/>
  <c r="G146" i="8"/>
  <c r="S146" i="8"/>
  <c r="F146" i="8"/>
  <c r="H146" i="8" s="1"/>
  <c r="P147" i="8"/>
  <c r="U149" i="8"/>
  <c r="W149" i="8" s="1"/>
  <c r="S149" i="8"/>
  <c r="P149" i="8"/>
  <c r="L149" i="8"/>
  <c r="J149" i="8"/>
  <c r="I149" i="8"/>
  <c r="U136" i="8"/>
  <c r="W136" i="8" s="1"/>
  <c r="P136" i="8"/>
  <c r="J136" i="8"/>
  <c r="I136" i="8"/>
  <c r="K136" i="8" s="1"/>
  <c r="H138" i="8"/>
  <c r="U142" i="8"/>
  <c r="V142" i="8"/>
  <c r="F142" i="8"/>
  <c r="P142" i="8"/>
  <c r="L142" i="8"/>
  <c r="U148" i="8"/>
  <c r="J148" i="8"/>
  <c r="I148" i="8"/>
  <c r="K148" i="8" s="1"/>
  <c r="V148" i="8"/>
  <c r="G148" i="8"/>
  <c r="T148" i="8"/>
  <c r="F148" i="8"/>
  <c r="K150" i="8"/>
  <c r="H129" i="8"/>
  <c r="U133" i="8"/>
  <c r="S133" i="8"/>
  <c r="W133" i="8" s="1"/>
  <c r="J133" i="8"/>
  <c r="I133" i="8"/>
  <c r="F136" i="8"/>
  <c r="G142" i="8"/>
  <c r="H142" i="8" s="1"/>
  <c r="L148" i="8"/>
  <c r="U104" i="8"/>
  <c r="I104" i="8"/>
  <c r="G104" i="8"/>
  <c r="H104" i="8" s="1"/>
  <c r="U106" i="8"/>
  <c r="P106" i="8"/>
  <c r="L106" i="8"/>
  <c r="V106" i="8"/>
  <c r="W106" i="8" s="1"/>
  <c r="K107" i="8"/>
  <c r="U109" i="8"/>
  <c r="V109" i="8"/>
  <c r="W109" i="8" s="1"/>
  <c r="G109" i="8"/>
  <c r="T109" i="8"/>
  <c r="F109" i="8"/>
  <c r="AH109" i="8"/>
  <c r="K110" i="8"/>
  <c r="J123" i="8"/>
  <c r="K129" i="8"/>
  <c r="H131" i="8"/>
  <c r="F133" i="8"/>
  <c r="G136" i="8"/>
  <c r="H136" i="8" s="1"/>
  <c r="L140" i="8"/>
  <c r="I142" i="8"/>
  <c r="P148" i="8"/>
  <c r="U111" i="8"/>
  <c r="V111" i="8"/>
  <c r="G111" i="8"/>
  <c r="T111" i="8"/>
  <c r="F111" i="8"/>
  <c r="H111" i="8" s="1"/>
  <c r="U113" i="8"/>
  <c r="G113" i="8"/>
  <c r="H113" i="8" s="1"/>
  <c r="V113" i="8"/>
  <c r="F113" i="8"/>
  <c r="L123" i="8"/>
  <c r="G133" i="8"/>
  <c r="H133" i="8" s="1"/>
  <c r="U139" i="8"/>
  <c r="T139" i="8"/>
  <c r="W139" i="8" s="1"/>
  <c r="F139" i="8"/>
  <c r="L139" i="8"/>
  <c r="T140" i="8"/>
  <c r="J142" i="8"/>
  <c r="K142" i="8" s="1"/>
  <c r="W148" i="8"/>
  <c r="J104" i="8"/>
  <c r="K104" i="8" s="1"/>
  <c r="G106" i="8"/>
  <c r="H106" i="8" s="1"/>
  <c r="L108" i="8"/>
  <c r="I109" i="8"/>
  <c r="K109" i="8" s="1"/>
  <c r="U112" i="8"/>
  <c r="J112" i="8"/>
  <c r="I112" i="8"/>
  <c r="K112" i="8" s="1"/>
  <c r="V112" i="8"/>
  <c r="W112" i="8" s="1"/>
  <c r="I113" i="8"/>
  <c r="K113" i="8" s="1"/>
  <c r="P123" i="8"/>
  <c r="S129" i="8"/>
  <c r="H130" i="8"/>
  <c r="K131" i="8"/>
  <c r="L133" i="8"/>
  <c r="L136" i="8"/>
  <c r="H137" i="8"/>
  <c r="S138" i="8"/>
  <c r="W138" i="8" s="1"/>
  <c r="G139" i="8"/>
  <c r="H139" i="8" s="1"/>
  <c r="V140" i="8"/>
  <c r="U141" i="8"/>
  <c r="V141" i="8"/>
  <c r="F141" i="8"/>
  <c r="H141" i="8" s="1"/>
  <c r="P141" i="8"/>
  <c r="L141" i="8"/>
  <c r="S142" i="8"/>
  <c r="W142" i="8" s="1"/>
  <c r="G163" i="8"/>
  <c r="H163" i="8" s="1"/>
  <c r="V163" i="8"/>
  <c r="J164" i="8"/>
  <c r="P165" i="8"/>
  <c r="S166" i="8"/>
  <c r="F167" i="8"/>
  <c r="V167" i="8"/>
  <c r="G168" i="8"/>
  <c r="V168" i="8"/>
  <c r="I169" i="8"/>
  <c r="K44" i="14"/>
  <c r="T154" i="8"/>
  <c r="P155" i="8"/>
  <c r="P157" i="8"/>
  <c r="S159" i="8"/>
  <c r="G167" i="8"/>
  <c r="I168" i="8"/>
  <c r="K168" i="8" s="1"/>
  <c r="J169" i="8"/>
  <c r="AJ17" i="14"/>
  <c r="K66" i="14"/>
  <c r="AJ109" i="14"/>
  <c r="T99" i="8"/>
  <c r="T110" i="8"/>
  <c r="T116" i="8"/>
  <c r="U123" i="8"/>
  <c r="J134" i="8"/>
  <c r="K134" i="8" s="1"/>
  <c r="J135" i="8"/>
  <c r="K135" i="8" s="1"/>
  <c r="J137" i="8"/>
  <c r="K137" i="8" s="1"/>
  <c r="J143" i="8"/>
  <c r="K143" i="8" s="1"/>
  <c r="J144" i="8"/>
  <c r="K144" i="8" s="1"/>
  <c r="P150" i="8"/>
  <c r="S153" i="8"/>
  <c r="F154" i="8"/>
  <c r="V154" i="8"/>
  <c r="W154" i="8" s="1"/>
  <c r="F155" i="8"/>
  <c r="S155" i="8"/>
  <c r="F157" i="8"/>
  <c r="S157" i="8"/>
  <c r="F159" i="8"/>
  <c r="T159" i="8"/>
  <c r="T162" i="8"/>
  <c r="T165" i="8"/>
  <c r="W166" i="8"/>
  <c r="I167" i="8"/>
  <c r="L169" i="8"/>
  <c r="K154" i="14"/>
  <c r="T93" i="8"/>
  <c r="W93" i="8" s="1"/>
  <c r="S95" i="8"/>
  <c r="W95" i="8" s="1"/>
  <c r="S96" i="8"/>
  <c r="W96" i="8" s="1"/>
  <c r="T97" i="8"/>
  <c r="W97" i="8" s="1"/>
  <c r="S98" i="8"/>
  <c r="W98" i="8" s="1"/>
  <c r="F99" i="8"/>
  <c r="H99" i="8" s="1"/>
  <c r="V99" i="8"/>
  <c r="T102" i="8"/>
  <c r="W102" i="8" s="1"/>
  <c r="T107" i="8"/>
  <c r="W107" i="8" s="1"/>
  <c r="F110" i="8"/>
  <c r="H110" i="8" s="1"/>
  <c r="V110" i="8"/>
  <c r="F116" i="8"/>
  <c r="H116" i="8" s="1"/>
  <c r="V116" i="8"/>
  <c r="W116" i="8" s="1"/>
  <c r="F123" i="8"/>
  <c r="H123" i="8" s="1"/>
  <c r="S130" i="8"/>
  <c r="W130" i="8" s="1"/>
  <c r="T131" i="8"/>
  <c r="L134" i="8"/>
  <c r="L135" i="8"/>
  <c r="L137" i="8"/>
  <c r="L143" i="8"/>
  <c r="L144" i="8"/>
  <c r="S145" i="8"/>
  <c r="S150" i="8"/>
  <c r="T151" i="8"/>
  <c r="W151" i="8" s="1"/>
  <c r="S152" i="8"/>
  <c r="W152" i="8" s="1"/>
  <c r="F153" i="8"/>
  <c r="T153" i="8"/>
  <c r="G154" i="8"/>
  <c r="G155" i="8"/>
  <c r="T155" i="8"/>
  <c r="T156" i="8"/>
  <c r="G157" i="8"/>
  <c r="T157" i="8"/>
  <c r="T158" i="8"/>
  <c r="G159" i="8"/>
  <c r="V159" i="8"/>
  <c r="S160" i="8"/>
  <c r="S161" i="8"/>
  <c r="F162" i="8"/>
  <c r="V162" i="8"/>
  <c r="W162" i="8" s="1"/>
  <c r="S164" i="8"/>
  <c r="F165" i="8"/>
  <c r="V165" i="8"/>
  <c r="W165" i="8" s="1"/>
  <c r="J167" i="8"/>
  <c r="P169" i="8"/>
  <c r="AJ135" i="14"/>
  <c r="T150" i="8"/>
  <c r="G153" i="8"/>
  <c r="V153" i="8"/>
  <c r="I154" i="8"/>
  <c r="K154" i="8" s="1"/>
  <c r="V155" i="8"/>
  <c r="H156" i="8"/>
  <c r="V157" i="8"/>
  <c r="W157" i="8" s="1"/>
  <c r="H158" i="8"/>
  <c r="W160" i="8"/>
  <c r="T161" i="8"/>
  <c r="G162" i="8"/>
  <c r="L163" i="8"/>
  <c r="T164" i="8"/>
  <c r="G165" i="8"/>
  <c r="H165" i="8" s="1"/>
  <c r="L167" i="8"/>
  <c r="L168" i="8"/>
  <c r="S169" i="8"/>
  <c r="K29" i="14"/>
  <c r="G66" i="14"/>
  <c r="S144" i="8"/>
  <c r="F150" i="8"/>
  <c r="V150" i="8"/>
  <c r="J154" i="8"/>
  <c r="I155" i="8"/>
  <c r="I157" i="8"/>
  <c r="I159" i="8"/>
  <c r="I162" i="8"/>
  <c r="W164" i="8"/>
  <c r="I165" i="8"/>
  <c r="P167" i="8"/>
  <c r="T169" i="8"/>
  <c r="K135" i="14"/>
  <c r="T134" i="8"/>
  <c r="W134" i="8" s="1"/>
  <c r="T135" i="8"/>
  <c r="T137" i="8"/>
  <c r="W137" i="8" s="1"/>
  <c r="T143" i="8"/>
  <c r="W143" i="8" s="1"/>
  <c r="F144" i="8"/>
  <c r="H144" i="8" s="1"/>
  <c r="T144" i="8"/>
  <c r="W144" i="8" s="1"/>
  <c r="G150" i="8"/>
  <c r="AH151" i="8"/>
  <c r="I153" i="8"/>
  <c r="L154" i="8"/>
  <c r="J155" i="8"/>
  <c r="K156" i="8"/>
  <c r="J157" i="8"/>
  <c r="J159" i="8"/>
  <c r="K159" i="8" s="1"/>
  <c r="J162" i="8"/>
  <c r="K162" i="8" s="1"/>
  <c r="S163" i="8"/>
  <c r="W163" i="8" s="1"/>
  <c r="J165" i="8"/>
  <c r="S167" i="8"/>
  <c r="S168" i="8"/>
  <c r="F169" i="8"/>
  <c r="V169" i="8"/>
  <c r="K108" i="14"/>
  <c r="AJ137" i="14"/>
  <c r="K152" i="8"/>
  <c r="K153" i="8"/>
  <c r="P154" i="8"/>
  <c r="K161" i="8"/>
  <c r="K164" i="8"/>
  <c r="T167" i="8"/>
  <c r="H168" i="8"/>
  <c r="G169" i="8"/>
  <c r="U84" i="3"/>
  <c r="P146" i="4"/>
  <c r="O146" i="4"/>
  <c r="N146" i="4"/>
  <c r="U146" i="4"/>
  <c r="L146" i="4"/>
  <c r="S146" i="4"/>
  <c r="J146" i="4"/>
  <c r="R146" i="4"/>
  <c r="I146" i="4"/>
  <c r="G135" i="6"/>
  <c r="H135" i="6" s="1"/>
  <c r="I135" i="6" s="1"/>
  <c r="W87" i="8"/>
  <c r="N3" i="10"/>
  <c r="T3" i="10"/>
  <c r="I6" i="7" s="1"/>
  <c r="J3" i="15"/>
  <c r="Q3" i="14"/>
  <c r="F8" i="6"/>
  <c r="N149" i="4"/>
  <c r="M149" i="4"/>
  <c r="U149" i="4"/>
  <c r="L149" i="4"/>
  <c r="S149" i="4"/>
  <c r="J149" i="4"/>
  <c r="P149" i="4"/>
  <c r="P150" i="4"/>
  <c r="S150" i="4"/>
  <c r="J150" i="4"/>
  <c r="R150" i="4"/>
  <c r="I150" i="4"/>
  <c r="O150" i="4"/>
  <c r="M150" i="4"/>
  <c r="U150" i="4"/>
  <c r="L150" i="4"/>
  <c r="I140" i="6"/>
  <c r="W46" i="8"/>
  <c r="W114" i="8"/>
  <c r="W155" i="8"/>
  <c r="R4" i="15"/>
  <c r="AI4" i="14"/>
  <c r="AD4" i="10"/>
  <c r="AG7" i="8" s="1"/>
  <c r="U106" i="3"/>
  <c r="U123" i="3"/>
  <c r="W26" i="8"/>
  <c r="W64" i="8"/>
  <c r="W99" i="8"/>
  <c r="W105" i="8"/>
  <c r="W145" i="8"/>
  <c r="X8" i="10"/>
  <c r="U76" i="3"/>
  <c r="U96" i="3"/>
  <c r="I149" i="4"/>
  <c r="O88" i="5"/>
  <c r="I111" i="6"/>
  <c r="H108" i="8"/>
  <c r="J3" i="10"/>
  <c r="AM4" i="14"/>
  <c r="U4" i="15"/>
  <c r="AG4" i="10"/>
  <c r="AK7" i="8" s="1"/>
  <c r="I7" i="15"/>
  <c r="U88" i="3"/>
  <c r="U122" i="3"/>
  <c r="O149" i="4"/>
  <c r="I42" i="6"/>
  <c r="I88" i="6"/>
  <c r="K19" i="8"/>
  <c r="W41" i="8"/>
  <c r="W43" i="8"/>
  <c r="K105" i="8"/>
  <c r="W110" i="8"/>
  <c r="F4" i="10"/>
  <c r="B4" i="15"/>
  <c r="E4" i="14"/>
  <c r="U33" i="3"/>
  <c r="U41" i="3"/>
  <c r="U110" i="3"/>
  <c r="U115" i="3"/>
  <c r="U159" i="3"/>
  <c r="L141" i="4"/>
  <c r="R149" i="4"/>
  <c r="N150" i="4"/>
  <c r="W80" i="8"/>
  <c r="W129" i="8"/>
  <c r="D10" i="15"/>
  <c r="H10" i="10"/>
  <c r="H10" i="14"/>
  <c r="U97" i="3"/>
  <c r="U161" i="3"/>
  <c r="N145" i="4"/>
  <c r="S145" i="4"/>
  <c r="J145" i="4"/>
  <c r="R145" i="4"/>
  <c r="I145" i="4"/>
  <c r="P145" i="4"/>
  <c r="M145" i="4"/>
  <c r="U145" i="4"/>
  <c r="L145" i="4"/>
  <c r="I157" i="6"/>
  <c r="W32" i="8"/>
  <c r="H50" i="8"/>
  <c r="H83" i="8"/>
  <c r="W147" i="8"/>
  <c r="W168" i="8"/>
  <c r="O6" i="6"/>
  <c r="T6" i="6"/>
  <c r="U6" i="6" s="1"/>
  <c r="V6" i="6" s="1"/>
  <c r="P6" i="6"/>
  <c r="Q6" i="6" s="1"/>
  <c r="R6" i="6" s="1"/>
  <c r="H4" i="14"/>
  <c r="H4" i="10"/>
  <c r="AA6" i="10"/>
  <c r="AC9" i="8" s="1"/>
  <c r="AE6" i="14"/>
  <c r="O6" i="15"/>
  <c r="U4" i="10"/>
  <c r="J7" i="7" s="1"/>
  <c r="R4" i="14"/>
  <c r="AE4" i="10"/>
  <c r="AI7" i="8" s="1"/>
  <c r="AK4" i="14"/>
  <c r="S4" i="15"/>
  <c r="E8" i="8"/>
  <c r="E8" i="6"/>
  <c r="O5" i="10"/>
  <c r="I5" i="15"/>
  <c r="W5" i="14"/>
  <c r="X5" i="14" s="1"/>
  <c r="T5" i="14" s="1"/>
  <c r="AF7" i="10"/>
  <c r="AJ10" i="8" s="1"/>
  <c r="AL7" i="14"/>
  <c r="J26" i="12"/>
  <c r="W13" i="14"/>
  <c r="X13" i="14" s="1"/>
  <c r="T13" i="14" s="1"/>
  <c r="P124" i="8"/>
  <c r="G124" i="8"/>
  <c r="L124" i="8"/>
  <c r="Q3" i="10"/>
  <c r="F6" i="7" s="1"/>
  <c r="N5" i="10"/>
  <c r="U7" i="15"/>
  <c r="AG7" i="10"/>
  <c r="AK10" i="8" s="1"/>
  <c r="K7" i="10"/>
  <c r="Q9" i="14"/>
  <c r="J9" i="15"/>
  <c r="T9" i="10"/>
  <c r="I12" i="7" s="1"/>
  <c r="W9" i="14"/>
  <c r="X9" i="14" s="1"/>
  <c r="T9" i="14" s="1"/>
  <c r="K11" i="15"/>
  <c r="U11" i="10"/>
  <c r="J14" i="7" s="1"/>
  <c r="R11" i="14"/>
  <c r="K21" i="8"/>
  <c r="W65" i="8"/>
  <c r="W88" i="8"/>
  <c r="K102" i="8"/>
  <c r="W111" i="8"/>
  <c r="L3" i="10"/>
  <c r="F3" i="15"/>
  <c r="P3" i="10"/>
  <c r="C4" i="10"/>
  <c r="K5" i="15"/>
  <c r="R5" i="14"/>
  <c r="C10" i="10"/>
  <c r="I11" i="15"/>
  <c r="P84" i="5"/>
  <c r="R84" i="5"/>
  <c r="I84" i="5"/>
  <c r="L84" i="5"/>
  <c r="W10" i="8"/>
  <c r="W15" i="8"/>
  <c r="W52" i="8"/>
  <c r="W69" i="8"/>
  <c r="W75" i="8"/>
  <c r="W158" i="8"/>
  <c r="M3" i="10"/>
  <c r="Q4" i="15"/>
  <c r="AH4" i="14"/>
  <c r="AJ4" i="14" s="1"/>
  <c r="S5" i="10"/>
  <c r="H8" i="7" s="1"/>
  <c r="Y5" i="10"/>
  <c r="AA8" i="8" s="1"/>
  <c r="AC5" i="14"/>
  <c r="AG5" i="14" s="1"/>
  <c r="Q5" i="15"/>
  <c r="AC5" i="10"/>
  <c r="AF8" i="8" s="1"/>
  <c r="AH8" i="8" s="1"/>
  <c r="AE7" i="10"/>
  <c r="AI10" i="8" s="1"/>
  <c r="AK7" i="14"/>
  <c r="S7" i="15"/>
  <c r="B11" i="7"/>
  <c r="B11" i="6"/>
  <c r="P9" i="10"/>
  <c r="AB9" i="10"/>
  <c r="AD12" i="8" s="1"/>
  <c r="AF9" i="14"/>
  <c r="P9" i="15"/>
  <c r="AM9" i="14"/>
  <c r="AG9" i="10"/>
  <c r="AK12" i="8" s="1"/>
  <c r="U168" i="3"/>
  <c r="M84" i="5"/>
  <c r="K10" i="8"/>
  <c r="K15" i="8"/>
  <c r="AH20" i="8"/>
  <c r="K52" i="8"/>
  <c r="K75" i="8"/>
  <c r="H91" i="8"/>
  <c r="F124" i="8"/>
  <c r="W131" i="8"/>
  <c r="K158" i="8"/>
  <c r="W161" i="8"/>
  <c r="H166" i="8"/>
  <c r="E3" i="15"/>
  <c r="E7" i="8"/>
  <c r="E7" i="6"/>
  <c r="AC4" i="10"/>
  <c r="AF7" i="8" s="1"/>
  <c r="AH7" i="8" s="1"/>
  <c r="A8" i="7"/>
  <c r="A8" i="8"/>
  <c r="K5" i="10"/>
  <c r="M5" i="10"/>
  <c r="J7" i="10"/>
  <c r="AF7" i="14"/>
  <c r="AB7" i="10"/>
  <c r="AD10" i="8" s="1"/>
  <c r="C8" i="10"/>
  <c r="H9" i="10"/>
  <c r="H9" i="14"/>
  <c r="D9" i="15"/>
  <c r="P11" i="14"/>
  <c r="C6" i="10"/>
  <c r="I10" i="14"/>
  <c r="E10" i="15"/>
  <c r="I10" i="10"/>
  <c r="S13" i="6" s="1"/>
  <c r="L11" i="10"/>
  <c r="J11" i="14"/>
  <c r="F11" i="15"/>
  <c r="O84" i="5"/>
  <c r="W40" i="8"/>
  <c r="W50" i="8"/>
  <c r="W104" i="8"/>
  <c r="I124" i="8"/>
  <c r="K124" i="8" s="1"/>
  <c r="T124" i="8"/>
  <c r="R3" i="14"/>
  <c r="AA3" i="10"/>
  <c r="AC6" i="8" s="1"/>
  <c r="AE3" i="14"/>
  <c r="P3" i="15"/>
  <c r="AB3" i="10"/>
  <c r="AD6" i="8" s="1"/>
  <c r="AH3" i="14"/>
  <c r="AJ3" i="14" s="1"/>
  <c r="Q3" i="15"/>
  <c r="K4" i="15"/>
  <c r="AF5" i="10"/>
  <c r="AJ8" i="8" s="1"/>
  <c r="G7" i="10"/>
  <c r="O7" i="14"/>
  <c r="H7" i="15"/>
  <c r="R7" i="10"/>
  <c r="G10" i="7" s="1"/>
  <c r="Y7" i="10"/>
  <c r="AA10" i="8" s="1"/>
  <c r="AC9" i="14"/>
  <c r="Y9" i="10"/>
  <c r="AA12" i="8" s="1"/>
  <c r="AD15" i="10"/>
  <c r="AG18" i="8" s="1"/>
  <c r="AI15" i="14"/>
  <c r="R15" i="15"/>
  <c r="A7" i="7"/>
  <c r="E8" i="7"/>
  <c r="W23" i="8"/>
  <c r="K50" i="8"/>
  <c r="W61" i="8"/>
  <c r="W67" i="8"/>
  <c r="W73" i="8"/>
  <c r="H97" i="8"/>
  <c r="P120" i="8"/>
  <c r="G120" i="8"/>
  <c r="H120" i="8" s="1"/>
  <c r="L120" i="8"/>
  <c r="J124" i="8"/>
  <c r="V124" i="8"/>
  <c r="W135" i="8"/>
  <c r="H143" i="8"/>
  <c r="H149" i="8"/>
  <c r="W156" i="8"/>
  <c r="H164" i="8"/>
  <c r="J3" i="14"/>
  <c r="K3" i="14" s="1"/>
  <c r="L3" i="14" s="1"/>
  <c r="O3" i="10"/>
  <c r="AA3" i="14"/>
  <c r="AC3" i="10"/>
  <c r="AF6" i="8" s="1"/>
  <c r="S3" i="15"/>
  <c r="AK3" i="14"/>
  <c r="G5" i="14"/>
  <c r="AA5" i="14"/>
  <c r="L5" i="15"/>
  <c r="F9" i="14"/>
  <c r="G9" i="14" s="1"/>
  <c r="G9" i="10"/>
  <c r="O9" i="10"/>
  <c r="V9" i="10"/>
  <c r="Y12" i="8"/>
  <c r="Z12" i="8" s="1"/>
  <c r="O9" i="15"/>
  <c r="AA9" i="10"/>
  <c r="AC12" i="8" s="1"/>
  <c r="AE9" i="14"/>
  <c r="U9" i="15"/>
  <c r="K10" i="10"/>
  <c r="P11" i="10"/>
  <c r="W19" i="10"/>
  <c r="F9" i="15"/>
  <c r="U13" i="8"/>
  <c r="W13" i="8" s="1"/>
  <c r="M13" i="8"/>
  <c r="N13" i="8" s="1"/>
  <c r="O13" i="8" s="1"/>
  <c r="J11" i="10"/>
  <c r="O11" i="10"/>
  <c r="Z11" i="10"/>
  <c r="AB14" i="8" s="1"/>
  <c r="AJ11" i="14"/>
  <c r="E12" i="15"/>
  <c r="I12" i="10"/>
  <c r="S15" i="6" s="1"/>
  <c r="O12" i="10"/>
  <c r="R12" i="10"/>
  <c r="G15" i="7" s="1"/>
  <c r="O12" i="14"/>
  <c r="H12" i="15"/>
  <c r="L12" i="15"/>
  <c r="T12" i="15"/>
  <c r="AG13" i="10"/>
  <c r="AK16" i="8" s="1"/>
  <c r="AG14" i="10"/>
  <c r="AK17" i="8" s="1"/>
  <c r="J14" i="10"/>
  <c r="J14" i="15"/>
  <c r="Q14" i="14"/>
  <c r="U14" i="10"/>
  <c r="J17" i="7" s="1"/>
  <c r="K14" i="15"/>
  <c r="AC14" i="14"/>
  <c r="AL14" i="14"/>
  <c r="U14" i="15"/>
  <c r="D16" i="15"/>
  <c r="H16" i="10"/>
  <c r="N17" i="10"/>
  <c r="I21" i="10"/>
  <c r="S24" i="6" s="1"/>
  <c r="E21" i="15"/>
  <c r="I21" i="14"/>
  <c r="C7" i="10"/>
  <c r="U11" i="8"/>
  <c r="W11" i="8" s="1"/>
  <c r="M11" i="8"/>
  <c r="N11" i="8" s="1"/>
  <c r="O11" i="8" s="1"/>
  <c r="H11" i="10"/>
  <c r="AB11" i="10"/>
  <c r="AD14" i="8" s="1"/>
  <c r="P11" i="15"/>
  <c r="X12" i="10"/>
  <c r="Y12" i="10"/>
  <c r="AA15" i="8" s="1"/>
  <c r="M12" i="15"/>
  <c r="AM13" i="14"/>
  <c r="F14" i="14"/>
  <c r="H14" i="10"/>
  <c r="D14" i="15"/>
  <c r="O14" i="15"/>
  <c r="C16" i="15"/>
  <c r="F16" i="14"/>
  <c r="M18" i="10"/>
  <c r="X18" i="10"/>
  <c r="C19" i="10"/>
  <c r="Y21" i="10"/>
  <c r="AA24" i="8" s="1"/>
  <c r="M21" i="15"/>
  <c r="AC21" i="14"/>
  <c r="B21" i="15"/>
  <c r="F21" i="10"/>
  <c r="E21" i="14"/>
  <c r="AK27" i="14"/>
  <c r="AE27" i="10"/>
  <c r="AI30" i="8" s="1"/>
  <c r="S27" i="15"/>
  <c r="AA28" i="10"/>
  <c r="AC31" i="8" s="1"/>
  <c r="AE28" i="14"/>
  <c r="O28" i="15"/>
  <c r="A9" i="7"/>
  <c r="G9" i="8"/>
  <c r="H9" i="8" s="1"/>
  <c r="U120" i="8"/>
  <c r="W120" i="8" s="1"/>
  <c r="I123" i="8"/>
  <c r="K123" i="8" s="1"/>
  <c r="U124" i="8"/>
  <c r="N9" i="13"/>
  <c r="Q123" i="8" s="1"/>
  <c r="R123" i="8" s="1"/>
  <c r="F10" i="13"/>
  <c r="K124" i="6" s="1"/>
  <c r="L124" i="6" s="1"/>
  <c r="M124" i="6" s="1"/>
  <c r="F6" i="13"/>
  <c r="K120" i="6" s="1"/>
  <c r="L120" i="6" s="1"/>
  <c r="M120" i="6" s="1"/>
  <c r="N7" i="13"/>
  <c r="F8" i="13"/>
  <c r="C3" i="10"/>
  <c r="AD3" i="10"/>
  <c r="AG6" i="8" s="1"/>
  <c r="J5" i="10"/>
  <c r="R5" i="10"/>
  <c r="G8" i="7" s="1"/>
  <c r="Z5" i="10"/>
  <c r="AB8" i="8" s="1"/>
  <c r="C9" i="10"/>
  <c r="F9" i="10"/>
  <c r="X9" i="10"/>
  <c r="K11" i="10"/>
  <c r="R11" i="10"/>
  <c r="G14" i="7" s="1"/>
  <c r="J11" i="15"/>
  <c r="L11" i="15"/>
  <c r="G12" i="14"/>
  <c r="K12" i="10"/>
  <c r="AH12" i="14"/>
  <c r="AJ12" i="14" s="1"/>
  <c r="G14" i="10"/>
  <c r="H14" i="15"/>
  <c r="AA14" i="10"/>
  <c r="AC17" i="8" s="1"/>
  <c r="H16" i="14"/>
  <c r="G17" i="15"/>
  <c r="Q17" i="10"/>
  <c r="F20" i="7" s="1"/>
  <c r="K18" i="10"/>
  <c r="J23" i="15"/>
  <c r="T23" i="10"/>
  <c r="I26" i="7" s="1"/>
  <c r="Q23" i="14"/>
  <c r="Z25" i="10"/>
  <c r="AB28" i="8" s="1"/>
  <c r="AD25" i="14"/>
  <c r="N25" i="15"/>
  <c r="U35" i="15"/>
  <c r="AM35" i="14"/>
  <c r="AG35" i="10"/>
  <c r="AK38" i="8" s="1"/>
  <c r="C13" i="10"/>
  <c r="C15" i="10"/>
  <c r="H16" i="15"/>
  <c r="AB17" i="10"/>
  <c r="AD20" i="8" s="1"/>
  <c r="AF17" i="14"/>
  <c r="P17" i="15"/>
  <c r="K18" i="15"/>
  <c r="R18" i="14"/>
  <c r="U18" i="10"/>
  <c r="J21" i="7" s="1"/>
  <c r="B20" i="15"/>
  <c r="F20" i="10"/>
  <c r="E20" i="14"/>
  <c r="AG20" i="10"/>
  <c r="AK23" i="8" s="1"/>
  <c r="U20" i="15"/>
  <c r="AM20" i="14"/>
  <c r="O190" i="12"/>
  <c r="O186" i="12"/>
  <c r="O174" i="12"/>
  <c r="O166" i="12"/>
  <c r="O162" i="12"/>
  <c r="O158" i="12"/>
  <c r="K135" i="6" s="1"/>
  <c r="L135" i="6" s="1"/>
  <c r="M135" i="6" s="1"/>
  <c r="N135" i="6" s="1"/>
  <c r="M134" i="3" s="1"/>
  <c r="O150" i="12"/>
  <c r="O134" i="12"/>
  <c r="O130" i="12"/>
  <c r="O118" i="12"/>
  <c r="O114" i="12"/>
  <c r="O106" i="12"/>
  <c r="O102" i="12"/>
  <c r="O98" i="12"/>
  <c r="O94" i="12"/>
  <c r="O90" i="12"/>
  <c r="O86" i="12"/>
  <c r="O78" i="12"/>
  <c r="O74" i="12"/>
  <c r="O70" i="12"/>
  <c r="O66" i="12"/>
  <c r="O62" i="12"/>
  <c r="O58" i="12"/>
  <c r="O50" i="12"/>
  <c r="O46" i="12"/>
  <c r="O42" i="12"/>
  <c r="O30" i="12"/>
  <c r="O22" i="12"/>
  <c r="O10" i="12"/>
  <c r="O6" i="12"/>
  <c r="J190" i="12"/>
  <c r="J186" i="12"/>
  <c r="J174" i="12"/>
  <c r="J166" i="12"/>
  <c r="J162" i="12"/>
  <c r="J154" i="12"/>
  <c r="Q134" i="8" s="1"/>
  <c r="R134" i="8" s="1"/>
  <c r="J150" i="12"/>
  <c r="J134" i="12"/>
  <c r="J130" i="12"/>
  <c r="J114" i="12"/>
  <c r="J106" i="12"/>
  <c r="J102" i="12"/>
  <c r="J98" i="12"/>
  <c r="J94" i="12"/>
  <c r="J90" i="12"/>
  <c r="J86" i="12"/>
  <c r="Q60" i="8" s="1"/>
  <c r="R60" i="8" s="1"/>
  <c r="J78" i="12"/>
  <c r="Q51" i="8" s="1"/>
  <c r="R51" i="8" s="1"/>
  <c r="J74" i="12"/>
  <c r="J70" i="12"/>
  <c r="J66" i="12"/>
  <c r="J62" i="12"/>
  <c r="J54" i="12"/>
  <c r="Q38" i="8" s="1"/>
  <c r="R38" i="8" s="1"/>
  <c r="J50" i="12"/>
  <c r="J46" i="12"/>
  <c r="J42" i="12"/>
  <c r="J34" i="12"/>
  <c r="Q20" i="8" s="1"/>
  <c r="R20" i="8" s="1"/>
  <c r="J30" i="12"/>
  <c r="J22" i="12"/>
  <c r="J10" i="12"/>
  <c r="J6" i="12"/>
  <c r="O193" i="12"/>
  <c r="O189" i="12"/>
  <c r="O185" i="12"/>
  <c r="O177" i="12"/>
  <c r="O173" i="12"/>
  <c r="O169" i="12"/>
  <c r="O165" i="12"/>
  <c r="O157" i="12"/>
  <c r="O153" i="12"/>
  <c r="O145" i="12"/>
  <c r="O133" i="12"/>
  <c r="O117" i="12"/>
  <c r="O113" i="12"/>
  <c r="O109" i="12"/>
  <c r="K71" i="6" s="1"/>
  <c r="L71" i="6" s="1"/>
  <c r="M71" i="6" s="1"/>
  <c r="O97" i="12"/>
  <c r="O93" i="12"/>
  <c r="O89" i="12"/>
  <c r="O85" i="12"/>
  <c r="O81" i="12"/>
  <c r="O69" i="12"/>
  <c r="O65" i="12"/>
  <c r="O61" i="12"/>
  <c r="O57" i="12"/>
  <c r="O49" i="12"/>
  <c r="O45" i="12"/>
  <c r="O41" i="12"/>
  <c r="O37" i="12"/>
  <c r="O33" i="12"/>
  <c r="O29" i="12"/>
  <c r="O25" i="12"/>
  <c r="O21" i="12"/>
  <c r="O5" i="12"/>
  <c r="J193" i="12"/>
  <c r="J189" i="12"/>
  <c r="J185" i="12"/>
  <c r="J173" i="12"/>
  <c r="J165" i="12"/>
  <c r="J157" i="12"/>
  <c r="J145" i="12"/>
  <c r="J133" i="12"/>
  <c r="J117" i="12"/>
  <c r="J97" i="12"/>
  <c r="J93" i="12"/>
  <c r="O184" i="12"/>
  <c r="O180" i="12"/>
  <c r="O176" i="12"/>
  <c r="O168" i="12"/>
  <c r="O160" i="12"/>
  <c r="O156" i="12"/>
  <c r="O152" i="12"/>
  <c r="O148" i="12"/>
  <c r="O144" i="12"/>
  <c r="O140" i="12"/>
  <c r="J184" i="12"/>
  <c r="J180" i="12"/>
  <c r="J176" i="12"/>
  <c r="Q151" i="8" s="1"/>
  <c r="R151" i="8" s="1"/>
  <c r="J168" i="12"/>
  <c r="J160" i="12"/>
  <c r="J156" i="12"/>
  <c r="J152" i="12"/>
  <c r="J148" i="12"/>
  <c r="J144" i="12"/>
  <c r="J140" i="12"/>
  <c r="J132" i="12"/>
  <c r="J120" i="12"/>
  <c r="J112" i="12"/>
  <c r="J108" i="12"/>
  <c r="J100" i="12"/>
  <c r="J96" i="12"/>
  <c r="J92" i="12"/>
  <c r="J84" i="12"/>
  <c r="J80" i="12"/>
  <c r="Q55" i="8" s="1"/>
  <c r="R55" i="8" s="1"/>
  <c r="J76" i="12"/>
  <c r="J72" i="12"/>
  <c r="J64" i="12"/>
  <c r="J60" i="12"/>
  <c r="J44" i="12"/>
  <c r="J36" i="12"/>
  <c r="J32" i="12"/>
  <c r="J28" i="12"/>
  <c r="J24" i="12"/>
  <c r="J20" i="12"/>
  <c r="J16" i="12"/>
  <c r="J12" i="12"/>
  <c r="J8" i="12"/>
  <c r="O191" i="12"/>
  <c r="O187" i="12"/>
  <c r="O175" i="12"/>
  <c r="O171" i="12"/>
  <c r="O167" i="12"/>
  <c r="O163" i="12"/>
  <c r="O155" i="12"/>
  <c r="O147" i="12"/>
  <c r="O135" i="12"/>
  <c r="O131" i="12"/>
  <c r="O123" i="12"/>
  <c r="O119" i="12"/>
  <c r="O115" i="12"/>
  <c r="O107" i="12"/>
  <c r="O103" i="12"/>
  <c r="O95" i="12"/>
  <c r="O87" i="12"/>
  <c r="O79" i="12"/>
  <c r="O75" i="12"/>
  <c r="O67" i="12"/>
  <c r="O63" i="12"/>
  <c r="O59" i="12"/>
  <c r="O47" i="12"/>
  <c r="O35" i="12"/>
  <c r="O31" i="12"/>
  <c r="K19" i="6" s="1"/>
  <c r="L19" i="6" s="1"/>
  <c r="M19" i="6" s="1"/>
  <c r="O27" i="12"/>
  <c r="O23" i="12"/>
  <c r="O19" i="12"/>
  <c r="O15" i="12"/>
  <c r="O11" i="12"/>
  <c r="O7" i="12"/>
  <c r="J191" i="12"/>
  <c r="J187" i="12"/>
  <c r="J127" i="12"/>
  <c r="J95" i="12"/>
  <c r="O72" i="12"/>
  <c r="J61" i="12"/>
  <c r="O40" i="12"/>
  <c r="J29" i="12"/>
  <c r="J19" i="12"/>
  <c r="O8" i="12"/>
  <c r="J179" i="12"/>
  <c r="J147" i="12"/>
  <c r="O108" i="12"/>
  <c r="O92" i="12"/>
  <c r="J81" i="12"/>
  <c r="O60" i="12"/>
  <c r="J49" i="12"/>
  <c r="O28" i="12"/>
  <c r="J17" i="12"/>
  <c r="J7" i="12"/>
  <c r="J175" i="12"/>
  <c r="J123" i="12"/>
  <c r="J107" i="12"/>
  <c r="J91" i="12"/>
  <c r="J69" i="12"/>
  <c r="J59" i="12"/>
  <c r="J27" i="12"/>
  <c r="O16" i="12"/>
  <c r="J5" i="12"/>
  <c r="J171" i="12"/>
  <c r="O120" i="12"/>
  <c r="J89" i="12"/>
  <c r="J79" i="12"/>
  <c r="J57" i="12"/>
  <c r="J47" i="12"/>
  <c r="O36" i="12"/>
  <c r="J25" i="12"/>
  <c r="J15" i="12"/>
  <c r="O4" i="12"/>
  <c r="J135" i="12"/>
  <c r="J119" i="12"/>
  <c r="J103" i="12"/>
  <c r="O88" i="12"/>
  <c r="J67" i="12"/>
  <c r="J45" i="12"/>
  <c r="J35" i="12"/>
  <c r="O24" i="12"/>
  <c r="J163" i="12"/>
  <c r="O132" i="12"/>
  <c r="O100" i="12"/>
  <c r="J87" i="12"/>
  <c r="O76" i="12"/>
  <c r="J65" i="12"/>
  <c r="J55" i="12"/>
  <c r="Q39" i="8" s="1"/>
  <c r="R39" i="8" s="1"/>
  <c r="O44" i="12"/>
  <c r="J33" i="12"/>
  <c r="J23" i="12"/>
  <c r="O12" i="12"/>
  <c r="J131" i="12"/>
  <c r="J115" i="12"/>
  <c r="J85" i="12"/>
  <c r="O64" i="12"/>
  <c r="O32" i="12"/>
  <c r="J21" i="12"/>
  <c r="J11" i="12"/>
  <c r="J155" i="12"/>
  <c r="J41" i="12"/>
  <c r="O112" i="12"/>
  <c r="O20" i="12"/>
  <c r="O96" i="12"/>
  <c r="O84" i="12"/>
  <c r="J63" i="12"/>
  <c r="O52" i="12"/>
  <c r="E3" i="10"/>
  <c r="I5" i="14"/>
  <c r="K5" i="14" s="1"/>
  <c r="N5" i="14"/>
  <c r="M5" i="14" s="1"/>
  <c r="AG5" i="10"/>
  <c r="AK8" i="8" s="1"/>
  <c r="E12" i="8"/>
  <c r="E12" i="6"/>
  <c r="G9" i="15"/>
  <c r="L9" i="15"/>
  <c r="T9" i="15"/>
  <c r="E14" i="8"/>
  <c r="E14" i="7"/>
  <c r="E14" i="6"/>
  <c r="C11" i="15"/>
  <c r="S11" i="15"/>
  <c r="B12" i="15"/>
  <c r="I12" i="14"/>
  <c r="K12" i="14" s="1"/>
  <c r="AL12" i="14"/>
  <c r="H14" i="14"/>
  <c r="F14" i="15"/>
  <c r="J14" i="14"/>
  <c r="M14" i="10"/>
  <c r="U16" i="15"/>
  <c r="AG16" i="10"/>
  <c r="AK19" i="8" s="1"/>
  <c r="AM16" i="14"/>
  <c r="J16" i="10"/>
  <c r="R16" i="10"/>
  <c r="G19" i="7" s="1"/>
  <c r="AC16" i="10"/>
  <c r="AF19" i="8" s="1"/>
  <c r="AH16" i="14"/>
  <c r="B17" i="15"/>
  <c r="E17" i="14"/>
  <c r="Q21" i="15"/>
  <c r="AC21" i="10"/>
  <c r="AF24" i="8" s="1"/>
  <c r="AH21" i="14"/>
  <c r="B5" i="15"/>
  <c r="U9" i="8"/>
  <c r="W9" i="8" s="1"/>
  <c r="M9" i="8"/>
  <c r="N9" i="8" s="1"/>
  <c r="O17" i="12"/>
  <c r="H11" i="14"/>
  <c r="AC12" i="14"/>
  <c r="AG12" i="14" s="1"/>
  <c r="L14" i="15"/>
  <c r="O16" i="14"/>
  <c r="G17" i="14"/>
  <c r="E17" i="15"/>
  <c r="I17" i="10"/>
  <c r="S20" i="6" s="1"/>
  <c r="AF18" i="10"/>
  <c r="AJ21" i="8" s="1"/>
  <c r="T18" i="15"/>
  <c r="L18" i="10"/>
  <c r="F18" i="15"/>
  <c r="J18" i="14"/>
  <c r="K18" i="14" s="1"/>
  <c r="S18" i="15"/>
  <c r="AE18" i="10"/>
  <c r="AI21" i="8" s="1"/>
  <c r="AK18" i="14"/>
  <c r="Q21" i="10"/>
  <c r="F24" i="7" s="1"/>
  <c r="G21" i="15"/>
  <c r="N21" i="14"/>
  <c r="K22" i="15"/>
  <c r="U22" i="10"/>
  <c r="J25" i="7" s="1"/>
  <c r="R22" i="14"/>
  <c r="R11" i="15"/>
  <c r="Q12" i="15"/>
  <c r="N13" i="10"/>
  <c r="U13" i="15"/>
  <c r="M14" i="15"/>
  <c r="Y14" i="10"/>
  <c r="AA17" i="8" s="1"/>
  <c r="T14" i="15"/>
  <c r="AF14" i="10"/>
  <c r="AJ17" i="8" s="1"/>
  <c r="U19" i="8"/>
  <c r="W19" i="8" s="1"/>
  <c r="M19" i="8"/>
  <c r="N19" i="8" s="1"/>
  <c r="AG17" i="10"/>
  <c r="AK20" i="8" s="1"/>
  <c r="AM17" i="14"/>
  <c r="I18" i="15"/>
  <c r="O19" i="10"/>
  <c r="I31" i="15"/>
  <c r="AD11" i="10"/>
  <c r="AG14" i="8" s="1"/>
  <c r="AH14" i="8" s="1"/>
  <c r="J12" i="10"/>
  <c r="AC12" i="10"/>
  <c r="AF15" i="8" s="1"/>
  <c r="AD12" i="10"/>
  <c r="AG15" i="8" s="1"/>
  <c r="M13" i="10"/>
  <c r="AM14" i="14"/>
  <c r="AN14" i="14" s="1"/>
  <c r="O16" i="10"/>
  <c r="L16" i="15"/>
  <c r="AA16" i="14"/>
  <c r="K17" i="14"/>
  <c r="T18" i="10"/>
  <c r="I21" i="7" s="1"/>
  <c r="J18" i="15"/>
  <c r="Q18" i="14"/>
  <c r="G20" i="10"/>
  <c r="F20" i="14"/>
  <c r="G20" i="14" s="1"/>
  <c r="AA20" i="14"/>
  <c r="AL20" i="14"/>
  <c r="I24" i="15"/>
  <c r="S34" i="15"/>
  <c r="AK34" i="14"/>
  <c r="AE34" i="10"/>
  <c r="AI37" i="8" s="1"/>
  <c r="AF21" i="10"/>
  <c r="AJ24" i="8" s="1"/>
  <c r="T21" i="15"/>
  <c r="N23" i="15"/>
  <c r="Z23" i="10"/>
  <c r="AB26" i="8" s="1"/>
  <c r="Y24" i="10"/>
  <c r="AA27" i="8" s="1"/>
  <c r="AK24" i="14"/>
  <c r="AN24" i="14" s="1"/>
  <c r="AD25" i="10"/>
  <c r="AG28" i="8" s="1"/>
  <c r="K26" i="10"/>
  <c r="AG26" i="10"/>
  <c r="AK29" i="8" s="1"/>
  <c r="F28" i="10"/>
  <c r="X28" i="10"/>
  <c r="L29" i="14"/>
  <c r="N29" i="10"/>
  <c r="AL29" i="14"/>
  <c r="AF29" i="10"/>
  <c r="AJ32" i="8" s="1"/>
  <c r="C30" i="10"/>
  <c r="F31" i="14"/>
  <c r="G31" i="14" s="1"/>
  <c r="G31" i="10"/>
  <c r="N31" i="10"/>
  <c r="R31" i="10"/>
  <c r="G34" i="7" s="1"/>
  <c r="O31" i="14"/>
  <c r="AF31" i="10"/>
  <c r="AJ34" i="8" s="1"/>
  <c r="H32" i="14"/>
  <c r="Z32" i="10"/>
  <c r="AB35" i="8" s="1"/>
  <c r="AD32" i="14"/>
  <c r="N34" i="10"/>
  <c r="L34" i="15"/>
  <c r="AA34" i="14"/>
  <c r="J36" i="10"/>
  <c r="O36" i="10"/>
  <c r="R36" i="10"/>
  <c r="G39" i="7" s="1"/>
  <c r="H36" i="15"/>
  <c r="O36" i="14"/>
  <c r="L36" i="15"/>
  <c r="AA36" i="14"/>
  <c r="AB38" i="10"/>
  <c r="AD41" i="8" s="1"/>
  <c r="AF38" i="14"/>
  <c r="Q39" i="15"/>
  <c r="AH39" i="14"/>
  <c r="AC39" i="10"/>
  <c r="AF42" i="8" s="1"/>
  <c r="J68" i="12"/>
  <c r="Q45" i="8" s="1"/>
  <c r="R45" i="8" s="1"/>
  <c r="W42" i="14"/>
  <c r="X42" i="14" s="1"/>
  <c r="T42" i="14" s="1"/>
  <c r="I49" i="15"/>
  <c r="C22" i="10"/>
  <c r="P23" i="10"/>
  <c r="W23" i="10"/>
  <c r="X24" i="10"/>
  <c r="AE24" i="10"/>
  <c r="AI27" i="8" s="1"/>
  <c r="AL26" i="14"/>
  <c r="AF26" i="10"/>
  <c r="AJ29" i="8" s="1"/>
  <c r="C27" i="10"/>
  <c r="P28" i="10"/>
  <c r="W28" i="10"/>
  <c r="L31" i="15"/>
  <c r="Q31" i="15"/>
  <c r="AC31" i="10"/>
  <c r="AF34" i="8" s="1"/>
  <c r="AH34" i="8" s="1"/>
  <c r="C32" i="10"/>
  <c r="H32" i="10"/>
  <c r="AC33" i="14"/>
  <c r="Y33" i="10"/>
  <c r="AA36" i="8" s="1"/>
  <c r="N34" i="15"/>
  <c r="AD34" i="14"/>
  <c r="Z34" i="10"/>
  <c r="AB37" i="8" s="1"/>
  <c r="O36" i="15"/>
  <c r="AA36" i="10"/>
  <c r="AC39" i="8" s="1"/>
  <c r="AE36" i="14"/>
  <c r="O56" i="12"/>
  <c r="P38" i="15"/>
  <c r="P21" i="15"/>
  <c r="AB21" i="10"/>
  <c r="AD24" i="8" s="1"/>
  <c r="O23" i="10"/>
  <c r="L23" i="15"/>
  <c r="K24" i="10"/>
  <c r="P25" i="10"/>
  <c r="W25" i="10"/>
  <c r="H26" i="10"/>
  <c r="K26" i="14"/>
  <c r="W26" i="14"/>
  <c r="X26" i="14" s="1"/>
  <c r="T26" i="14" s="1"/>
  <c r="F27" i="10"/>
  <c r="E27" i="14"/>
  <c r="X27" i="10"/>
  <c r="J28" i="10"/>
  <c r="R28" i="10"/>
  <c r="G31" i="7" s="1"/>
  <c r="H28" i="15"/>
  <c r="K29" i="10"/>
  <c r="AC29" i="10"/>
  <c r="AF32" i="8" s="1"/>
  <c r="AH32" i="8" s="1"/>
  <c r="F30" i="10"/>
  <c r="P31" i="14"/>
  <c r="J52" i="12"/>
  <c r="W31" i="14"/>
  <c r="X31" i="14" s="1"/>
  <c r="T31" i="14" s="1"/>
  <c r="AF31" i="14"/>
  <c r="AG31" i="14" s="1"/>
  <c r="AB31" i="10"/>
  <c r="AD34" i="8" s="1"/>
  <c r="J32" i="14"/>
  <c r="L32" i="10"/>
  <c r="Q32" i="14"/>
  <c r="T32" i="10"/>
  <c r="I35" i="7" s="1"/>
  <c r="G33" i="10"/>
  <c r="I33" i="15"/>
  <c r="T34" i="15"/>
  <c r="AF34" i="10"/>
  <c r="AJ37" i="8" s="1"/>
  <c r="AL34" i="14"/>
  <c r="W35" i="14"/>
  <c r="X35" i="14" s="1"/>
  <c r="T35" i="14" s="1"/>
  <c r="K37" i="10"/>
  <c r="P37" i="10"/>
  <c r="F38" i="15"/>
  <c r="L38" i="10"/>
  <c r="J38" i="14"/>
  <c r="S40" i="10"/>
  <c r="H43" i="7" s="1"/>
  <c r="M10" i="8"/>
  <c r="N10" i="8" s="1"/>
  <c r="M15" i="8"/>
  <c r="N15" i="8" s="1"/>
  <c r="M16" i="8"/>
  <c r="N16" i="8" s="1"/>
  <c r="O16" i="8" s="1"/>
  <c r="M17" i="8"/>
  <c r="N17" i="8" s="1"/>
  <c r="M18" i="8"/>
  <c r="N18" i="8" s="1"/>
  <c r="M20" i="8"/>
  <c r="N20" i="8" s="1"/>
  <c r="O20" i="8" s="1"/>
  <c r="M21" i="8"/>
  <c r="N21" i="8" s="1"/>
  <c r="M22" i="8"/>
  <c r="N22" i="8" s="1"/>
  <c r="O22" i="8" s="1"/>
  <c r="M23" i="8"/>
  <c r="N23" i="8" s="1"/>
  <c r="M24" i="8"/>
  <c r="N24" i="8" s="1"/>
  <c r="O24" i="8" s="1"/>
  <c r="M25" i="8"/>
  <c r="N25" i="8" s="1"/>
  <c r="O25" i="8" s="1"/>
  <c r="M26" i="8"/>
  <c r="N26" i="8" s="1"/>
  <c r="O26" i="8" s="1"/>
  <c r="M27" i="8"/>
  <c r="N27" i="8" s="1"/>
  <c r="O27" i="8" s="1"/>
  <c r="M28" i="8"/>
  <c r="N28" i="8" s="1"/>
  <c r="O28" i="8" s="1"/>
  <c r="M29" i="8"/>
  <c r="N29" i="8" s="1"/>
  <c r="O29" i="8" s="1"/>
  <c r="X29" i="8" s="1"/>
  <c r="S28" i="3" s="1"/>
  <c r="M30" i="8"/>
  <c r="N30" i="8" s="1"/>
  <c r="O30" i="8" s="1"/>
  <c r="M31" i="8"/>
  <c r="N31" i="8" s="1"/>
  <c r="O31" i="8" s="1"/>
  <c r="M32" i="8"/>
  <c r="N32" i="8" s="1"/>
  <c r="O32" i="8" s="1"/>
  <c r="M33" i="8"/>
  <c r="N33" i="8" s="1"/>
  <c r="O33" i="8" s="1"/>
  <c r="M34" i="8"/>
  <c r="N34" i="8" s="1"/>
  <c r="M35" i="8"/>
  <c r="N35" i="8" s="1"/>
  <c r="M36" i="8"/>
  <c r="N36" i="8" s="1"/>
  <c r="O36" i="8" s="1"/>
  <c r="M37" i="8"/>
  <c r="N37" i="8" s="1"/>
  <c r="M38" i="8"/>
  <c r="N38" i="8" s="1"/>
  <c r="O38" i="8" s="1"/>
  <c r="M39" i="8"/>
  <c r="N39" i="8" s="1"/>
  <c r="O39" i="8" s="1"/>
  <c r="M40" i="8"/>
  <c r="N40" i="8" s="1"/>
  <c r="O40" i="8" s="1"/>
  <c r="M41" i="8"/>
  <c r="N41" i="8" s="1"/>
  <c r="O41" i="8" s="1"/>
  <c r="M42" i="8"/>
  <c r="N42" i="8" s="1"/>
  <c r="O42" i="8" s="1"/>
  <c r="M43" i="8"/>
  <c r="N43" i="8" s="1"/>
  <c r="O43" i="8" s="1"/>
  <c r="M44" i="8"/>
  <c r="N44" i="8" s="1"/>
  <c r="O44" i="8" s="1"/>
  <c r="M45" i="8"/>
  <c r="N45" i="8" s="1"/>
  <c r="O45" i="8" s="1"/>
  <c r="M46" i="8"/>
  <c r="N46" i="8" s="1"/>
  <c r="O46" i="8" s="1"/>
  <c r="M47" i="8"/>
  <c r="N47" i="8" s="1"/>
  <c r="M48" i="8"/>
  <c r="N48" i="8" s="1"/>
  <c r="M49" i="8"/>
  <c r="N49" i="8" s="1"/>
  <c r="O49" i="8" s="1"/>
  <c r="M50" i="8"/>
  <c r="N50" i="8" s="1"/>
  <c r="M51" i="8"/>
  <c r="N51" i="8" s="1"/>
  <c r="M52" i="8"/>
  <c r="N52" i="8" s="1"/>
  <c r="M53" i="8"/>
  <c r="N53" i="8" s="1"/>
  <c r="M54" i="8"/>
  <c r="N54" i="8" s="1"/>
  <c r="O54" i="8" s="1"/>
  <c r="M55" i="8"/>
  <c r="N55" i="8" s="1"/>
  <c r="O55" i="8" s="1"/>
  <c r="M56" i="8"/>
  <c r="N56" i="8" s="1"/>
  <c r="M57" i="8"/>
  <c r="N57" i="8" s="1"/>
  <c r="O57" i="8" s="1"/>
  <c r="M58" i="8"/>
  <c r="N58" i="8" s="1"/>
  <c r="M59" i="8"/>
  <c r="N59" i="8" s="1"/>
  <c r="M60" i="8"/>
  <c r="N60" i="8" s="1"/>
  <c r="M61" i="8"/>
  <c r="N61" i="8" s="1"/>
  <c r="O61" i="8" s="1"/>
  <c r="M62" i="8"/>
  <c r="N62" i="8" s="1"/>
  <c r="O62" i="8" s="1"/>
  <c r="M63" i="8"/>
  <c r="N63" i="8" s="1"/>
  <c r="M64" i="8"/>
  <c r="N64" i="8" s="1"/>
  <c r="O64" i="8" s="1"/>
  <c r="M65" i="8"/>
  <c r="N65" i="8" s="1"/>
  <c r="M66" i="8"/>
  <c r="N66" i="8" s="1"/>
  <c r="M67" i="8"/>
  <c r="N67" i="8" s="1"/>
  <c r="O67" i="8" s="1"/>
  <c r="M68" i="8"/>
  <c r="N68" i="8" s="1"/>
  <c r="O68" i="8" s="1"/>
  <c r="M69" i="8"/>
  <c r="N69" i="8" s="1"/>
  <c r="O69" i="8" s="1"/>
  <c r="M70" i="8"/>
  <c r="N70" i="8" s="1"/>
  <c r="O70" i="8" s="1"/>
  <c r="M71" i="8"/>
  <c r="N71" i="8" s="1"/>
  <c r="O71" i="8" s="1"/>
  <c r="M72" i="8"/>
  <c r="N72" i="8" s="1"/>
  <c r="M73" i="8"/>
  <c r="N73" i="8" s="1"/>
  <c r="M74" i="8"/>
  <c r="N74" i="8" s="1"/>
  <c r="O74" i="8" s="1"/>
  <c r="M75" i="8"/>
  <c r="N75" i="8" s="1"/>
  <c r="M76" i="8"/>
  <c r="N76" i="8" s="1"/>
  <c r="O76" i="8" s="1"/>
  <c r="M77" i="8"/>
  <c r="N77" i="8" s="1"/>
  <c r="O77" i="8" s="1"/>
  <c r="M78" i="8"/>
  <c r="N78" i="8" s="1"/>
  <c r="O78" i="8" s="1"/>
  <c r="M79" i="8"/>
  <c r="N79" i="8" s="1"/>
  <c r="O79" i="8" s="1"/>
  <c r="M80" i="8"/>
  <c r="N80" i="8" s="1"/>
  <c r="O80" i="8" s="1"/>
  <c r="M81" i="8"/>
  <c r="N81" i="8" s="1"/>
  <c r="M82" i="8"/>
  <c r="N82" i="8" s="1"/>
  <c r="O82" i="8" s="1"/>
  <c r="M83" i="8"/>
  <c r="N83" i="8" s="1"/>
  <c r="M84" i="8"/>
  <c r="N84" i="8" s="1"/>
  <c r="M85" i="8"/>
  <c r="N85" i="8" s="1"/>
  <c r="M86" i="8"/>
  <c r="N86" i="8" s="1"/>
  <c r="M87" i="8"/>
  <c r="N87" i="8" s="1"/>
  <c r="O87" i="8" s="1"/>
  <c r="M88" i="8"/>
  <c r="N88" i="8" s="1"/>
  <c r="M89" i="8"/>
  <c r="N89" i="8" s="1"/>
  <c r="M90" i="8"/>
  <c r="N90" i="8" s="1"/>
  <c r="O90" i="8" s="1"/>
  <c r="M91" i="8"/>
  <c r="N91" i="8" s="1"/>
  <c r="M92" i="8"/>
  <c r="N92" i="8" s="1"/>
  <c r="O92" i="8" s="1"/>
  <c r="M93" i="8"/>
  <c r="N93" i="8" s="1"/>
  <c r="O93" i="8" s="1"/>
  <c r="M94" i="8"/>
  <c r="N94" i="8" s="1"/>
  <c r="M95" i="8"/>
  <c r="N95" i="8" s="1"/>
  <c r="O95" i="8" s="1"/>
  <c r="M96" i="8"/>
  <c r="N96" i="8" s="1"/>
  <c r="O96" i="8" s="1"/>
  <c r="M97" i="8"/>
  <c r="N97" i="8" s="1"/>
  <c r="M98" i="8"/>
  <c r="N98" i="8" s="1"/>
  <c r="O98" i="8" s="1"/>
  <c r="M99" i="8"/>
  <c r="N99" i="8" s="1"/>
  <c r="O99" i="8" s="1"/>
  <c r="M100" i="8"/>
  <c r="N100" i="8" s="1"/>
  <c r="M101" i="8"/>
  <c r="N101" i="8" s="1"/>
  <c r="O101" i="8" s="1"/>
  <c r="M102" i="8"/>
  <c r="N102" i="8" s="1"/>
  <c r="M103" i="8"/>
  <c r="N103" i="8" s="1"/>
  <c r="M104" i="8"/>
  <c r="N104" i="8" s="1"/>
  <c r="M105" i="8"/>
  <c r="N105" i="8" s="1"/>
  <c r="O105" i="8" s="1"/>
  <c r="M106" i="8"/>
  <c r="N106" i="8" s="1"/>
  <c r="O106" i="8" s="1"/>
  <c r="M107" i="8"/>
  <c r="N107" i="8" s="1"/>
  <c r="O107" i="8" s="1"/>
  <c r="M108" i="8"/>
  <c r="N108" i="8" s="1"/>
  <c r="M109" i="8"/>
  <c r="N109" i="8" s="1"/>
  <c r="M110" i="8"/>
  <c r="N110" i="8" s="1"/>
  <c r="O110" i="8" s="1"/>
  <c r="M111" i="8"/>
  <c r="N111" i="8" s="1"/>
  <c r="O111" i="8" s="1"/>
  <c r="M112" i="8"/>
  <c r="N112" i="8" s="1"/>
  <c r="O112" i="8" s="1"/>
  <c r="M113" i="8"/>
  <c r="N113" i="8" s="1"/>
  <c r="M114" i="8"/>
  <c r="N114" i="8" s="1"/>
  <c r="M115" i="8"/>
  <c r="N115" i="8" s="1"/>
  <c r="M116" i="8"/>
  <c r="N116" i="8" s="1"/>
  <c r="O116" i="8" s="1"/>
  <c r="M120" i="8"/>
  <c r="M123" i="8"/>
  <c r="N123" i="8" s="1"/>
  <c r="M124" i="8"/>
  <c r="M128" i="8"/>
  <c r="N128" i="8" s="1"/>
  <c r="M129" i="8"/>
  <c r="N129" i="8" s="1"/>
  <c r="O129" i="8" s="1"/>
  <c r="M130" i="8"/>
  <c r="N130" i="8" s="1"/>
  <c r="O130" i="8" s="1"/>
  <c r="M131" i="8"/>
  <c r="N131" i="8" s="1"/>
  <c r="O131" i="8" s="1"/>
  <c r="M132" i="8"/>
  <c r="N132" i="8" s="1"/>
  <c r="M133" i="8"/>
  <c r="N133" i="8" s="1"/>
  <c r="M134" i="8"/>
  <c r="N134" i="8" s="1"/>
  <c r="M135" i="8"/>
  <c r="N135" i="8" s="1"/>
  <c r="M136" i="8"/>
  <c r="N136" i="8" s="1"/>
  <c r="O136" i="8" s="1"/>
  <c r="M137" i="8"/>
  <c r="N137" i="8" s="1"/>
  <c r="M138" i="8"/>
  <c r="N138" i="8" s="1"/>
  <c r="O138" i="8" s="1"/>
  <c r="M139" i="8"/>
  <c r="N139" i="8" s="1"/>
  <c r="O139" i="8" s="1"/>
  <c r="M140" i="8"/>
  <c r="N140" i="8" s="1"/>
  <c r="M141" i="8"/>
  <c r="N141" i="8" s="1"/>
  <c r="O141" i="8" s="1"/>
  <c r="M142" i="8"/>
  <c r="N142" i="8" s="1"/>
  <c r="O142" i="8" s="1"/>
  <c r="M143" i="8"/>
  <c r="N143" i="8" s="1"/>
  <c r="M144" i="8"/>
  <c r="N144" i="8" s="1"/>
  <c r="M145" i="8"/>
  <c r="N145" i="8" s="1"/>
  <c r="O145" i="8" s="1"/>
  <c r="M146" i="8"/>
  <c r="N146" i="8" s="1"/>
  <c r="M147" i="8"/>
  <c r="N147" i="8" s="1"/>
  <c r="M148" i="8"/>
  <c r="N148" i="8" s="1"/>
  <c r="M149" i="8"/>
  <c r="N149" i="8" s="1"/>
  <c r="M150" i="8"/>
  <c r="N150" i="8" s="1"/>
  <c r="M151" i="8"/>
  <c r="N151" i="8" s="1"/>
  <c r="O151" i="8" s="1"/>
  <c r="M152" i="8"/>
  <c r="N152" i="8" s="1"/>
  <c r="O152" i="8" s="1"/>
  <c r="M153" i="8"/>
  <c r="N153" i="8" s="1"/>
  <c r="M154" i="8"/>
  <c r="N154" i="8" s="1"/>
  <c r="M155" i="8"/>
  <c r="N155" i="8" s="1"/>
  <c r="M156" i="8"/>
  <c r="N156" i="8" s="1"/>
  <c r="O156" i="8" s="1"/>
  <c r="M157" i="8"/>
  <c r="N157" i="8" s="1"/>
  <c r="M158" i="8"/>
  <c r="N158" i="8" s="1"/>
  <c r="M159" i="8"/>
  <c r="N159" i="8" s="1"/>
  <c r="M160" i="8"/>
  <c r="N160" i="8" s="1"/>
  <c r="O160" i="8" s="1"/>
  <c r="M161" i="8"/>
  <c r="N161" i="8" s="1"/>
  <c r="O161" i="8" s="1"/>
  <c r="M162" i="8"/>
  <c r="N162" i="8" s="1"/>
  <c r="M163" i="8"/>
  <c r="N163" i="8" s="1"/>
  <c r="O163" i="8" s="1"/>
  <c r="M164" i="8"/>
  <c r="N164" i="8" s="1"/>
  <c r="M165" i="8"/>
  <c r="N165" i="8" s="1"/>
  <c r="M166" i="8"/>
  <c r="N166" i="8" s="1"/>
  <c r="M167" i="8"/>
  <c r="N167" i="8" s="1"/>
  <c r="M168" i="8"/>
  <c r="N168" i="8" s="1"/>
  <c r="O168" i="8" s="1"/>
  <c r="M169" i="8"/>
  <c r="N169" i="8" s="1"/>
  <c r="C11" i="10"/>
  <c r="G12" i="10"/>
  <c r="N20" i="14"/>
  <c r="O21" i="14"/>
  <c r="AM21" i="14"/>
  <c r="AE23" i="14"/>
  <c r="J24" i="10"/>
  <c r="O24" i="14"/>
  <c r="R24" i="10"/>
  <c r="G27" i="7" s="1"/>
  <c r="AC24" i="14"/>
  <c r="AC24" i="10"/>
  <c r="AF27" i="8" s="1"/>
  <c r="Q24" i="15"/>
  <c r="AI25" i="14"/>
  <c r="G26" i="10"/>
  <c r="F26" i="14"/>
  <c r="O26" i="10"/>
  <c r="J43" i="12"/>
  <c r="Q29" i="8" s="1"/>
  <c r="R29" i="8" s="1"/>
  <c r="AC26" i="10"/>
  <c r="AF29" i="8" s="1"/>
  <c r="AM26" i="14"/>
  <c r="E28" i="14"/>
  <c r="AB29" i="10"/>
  <c r="AD32" i="8" s="1"/>
  <c r="AF29" i="14"/>
  <c r="AL31" i="14"/>
  <c r="T36" i="15"/>
  <c r="AF36" i="10"/>
  <c r="AJ39" i="8" s="1"/>
  <c r="AL36" i="14"/>
  <c r="C38" i="15"/>
  <c r="G38" i="10"/>
  <c r="F38" i="14"/>
  <c r="J38" i="15"/>
  <c r="T38" i="10"/>
  <c r="I41" i="7" s="1"/>
  <c r="Q38" i="14"/>
  <c r="I39" i="10"/>
  <c r="S42" i="6" s="1"/>
  <c r="I39" i="14"/>
  <c r="K39" i="14" s="1"/>
  <c r="AF40" i="10"/>
  <c r="AJ43" i="8" s="1"/>
  <c r="AL40" i="14"/>
  <c r="T40" i="15"/>
  <c r="S45" i="10"/>
  <c r="H48" i="7" s="1"/>
  <c r="N12" i="15"/>
  <c r="AG12" i="10"/>
  <c r="AK15" i="8" s="1"/>
  <c r="AE17" i="14"/>
  <c r="Q17" i="15"/>
  <c r="C18" i="10"/>
  <c r="E20" i="15"/>
  <c r="W20" i="14"/>
  <c r="X20" i="14" s="1"/>
  <c r="T20" i="14" s="1"/>
  <c r="Y20" i="10"/>
  <c r="AA23" i="8" s="1"/>
  <c r="M20" i="15"/>
  <c r="Q20" i="15"/>
  <c r="AC20" i="10"/>
  <c r="AF23" i="8" s="1"/>
  <c r="C21" i="10"/>
  <c r="AL21" i="14"/>
  <c r="C23" i="10"/>
  <c r="AD23" i="14"/>
  <c r="P24" i="15"/>
  <c r="AF24" i="14"/>
  <c r="AB24" i="10"/>
  <c r="AD27" i="8" s="1"/>
  <c r="AA26" i="14"/>
  <c r="AA31" i="14"/>
  <c r="AH31" i="14"/>
  <c r="AJ31" i="14" s="1"/>
  <c r="AE33" i="10"/>
  <c r="AI36" i="8" s="1"/>
  <c r="S33" i="15"/>
  <c r="AK33" i="14"/>
  <c r="E36" i="15"/>
  <c r="I36" i="14"/>
  <c r="K36" i="14" s="1"/>
  <c r="I36" i="10"/>
  <c r="S39" i="6" s="1"/>
  <c r="N36" i="10"/>
  <c r="G36" i="15"/>
  <c r="N36" i="14"/>
  <c r="Q36" i="10"/>
  <c r="F39" i="7" s="1"/>
  <c r="W36" i="14"/>
  <c r="X36" i="14" s="1"/>
  <c r="T36" i="14" s="1"/>
  <c r="P37" i="15"/>
  <c r="AB37" i="10"/>
  <c r="AD40" i="8" s="1"/>
  <c r="AF37" i="14"/>
  <c r="AG38" i="10"/>
  <c r="AK41" i="8" s="1"/>
  <c r="AM38" i="14"/>
  <c r="C14" i="10"/>
  <c r="O34" i="12"/>
  <c r="K20" i="6" s="1"/>
  <c r="L20" i="6" s="1"/>
  <c r="M20" i="6" s="1"/>
  <c r="N20" i="6" s="1"/>
  <c r="M19" i="3" s="1"/>
  <c r="J17" i="10"/>
  <c r="R17" i="10"/>
  <c r="G20" i="7" s="1"/>
  <c r="I18" i="10"/>
  <c r="S21" i="6" s="1"/>
  <c r="Q18" i="10"/>
  <c r="F21" i="7" s="1"/>
  <c r="P18" i="15"/>
  <c r="J20" i="10"/>
  <c r="N20" i="10"/>
  <c r="N20" i="15"/>
  <c r="AD20" i="10"/>
  <c r="AG23" i="8" s="1"/>
  <c r="N21" i="10"/>
  <c r="H23" i="10"/>
  <c r="D23" i="15"/>
  <c r="AE23" i="10"/>
  <c r="AI26" i="8" s="1"/>
  <c r="S23" i="15"/>
  <c r="N24" i="10"/>
  <c r="J40" i="12"/>
  <c r="W24" i="14"/>
  <c r="X24" i="14" s="1"/>
  <c r="T24" i="14" s="1"/>
  <c r="H26" i="14"/>
  <c r="L26" i="14" s="1"/>
  <c r="T26" i="10"/>
  <c r="I29" i="7" s="1"/>
  <c r="J26" i="15"/>
  <c r="O28" i="14"/>
  <c r="D29" i="15"/>
  <c r="H29" i="10"/>
  <c r="AH29" i="14"/>
  <c r="AJ29" i="14" s="1"/>
  <c r="E30" i="14"/>
  <c r="K31" i="10"/>
  <c r="Y31" i="10"/>
  <c r="AA34" i="8" s="1"/>
  <c r="F33" i="14"/>
  <c r="R33" i="10"/>
  <c r="G36" i="7" s="1"/>
  <c r="O33" i="14"/>
  <c r="M33" i="15"/>
  <c r="C35" i="10"/>
  <c r="B37" i="15"/>
  <c r="F37" i="10"/>
  <c r="E37" i="14"/>
  <c r="W37" i="10"/>
  <c r="AC38" i="14"/>
  <c r="M38" i="15"/>
  <c r="Y38" i="10"/>
  <c r="AA41" i="8" s="1"/>
  <c r="Q39" i="10"/>
  <c r="F42" i="7" s="1"/>
  <c r="N39" i="14"/>
  <c r="S39" i="10"/>
  <c r="H42" i="7" s="1"/>
  <c r="Y39" i="10"/>
  <c r="AA42" i="8" s="1"/>
  <c r="AC39" i="14"/>
  <c r="AE41" i="10"/>
  <c r="AI44" i="8" s="1"/>
  <c r="S41" i="15"/>
  <c r="AK41" i="14"/>
  <c r="U43" i="15"/>
  <c r="AM43" i="14"/>
  <c r="AG43" i="10"/>
  <c r="AK46" i="8" s="1"/>
  <c r="AE14" i="10"/>
  <c r="AI17" i="8" s="1"/>
  <c r="C16" i="10"/>
  <c r="T17" i="15"/>
  <c r="O20" i="10"/>
  <c r="G20" i="15"/>
  <c r="M21" i="10"/>
  <c r="K21" i="15"/>
  <c r="U21" i="10"/>
  <c r="J24" i="7" s="1"/>
  <c r="AF21" i="14"/>
  <c r="G23" i="10"/>
  <c r="C23" i="15"/>
  <c r="AA23" i="14"/>
  <c r="AD23" i="10"/>
  <c r="AG26" i="8" s="1"/>
  <c r="R23" i="15"/>
  <c r="U24" i="15"/>
  <c r="M24" i="15"/>
  <c r="S24" i="15"/>
  <c r="AG24" i="10"/>
  <c r="AK27" i="8" s="1"/>
  <c r="C25" i="10"/>
  <c r="R25" i="15"/>
  <c r="N26" i="15"/>
  <c r="Z26" i="10"/>
  <c r="AB29" i="8" s="1"/>
  <c r="AJ26" i="14"/>
  <c r="U26" i="15"/>
  <c r="C28" i="10"/>
  <c r="B28" i="15"/>
  <c r="G29" i="10"/>
  <c r="F29" i="14"/>
  <c r="J31" i="10"/>
  <c r="H31" i="15"/>
  <c r="T31" i="15"/>
  <c r="D32" i="15"/>
  <c r="N32" i="15"/>
  <c r="K33" i="10"/>
  <c r="N35" i="10"/>
  <c r="O55" i="12"/>
  <c r="K39" i="6" s="1"/>
  <c r="L39" i="6" s="1"/>
  <c r="M39" i="6" s="1"/>
  <c r="N39" i="6" s="1"/>
  <c r="M38" i="3" s="1"/>
  <c r="K37" i="15"/>
  <c r="R37" i="14"/>
  <c r="P39" i="14"/>
  <c r="M40" i="10"/>
  <c r="K40" i="15"/>
  <c r="R40" i="14"/>
  <c r="U40" i="10"/>
  <c r="J43" i="7" s="1"/>
  <c r="K49" i="14"/>
  <c r="M17" i="10"/>
  <c r="U17" i="10"/>
  <c r="J20" i="7" s="1"/>
  <c r="Y17" i="10"/>
  <c r="AA20" i="8" s="1"/>
  <c r="P18" i="10"/>
  <c r="W18" i="10"/>
  <c r="Q20" i="10"/>
  <c r="F23" i="7" s="1"/>
  <c r="R20" i="10"/>
  <c r="G23" i="7" s="1"/>
  <c r="H20" i="15"/>
  <c r="J21" i="10"/>
  <c r="R21" i="10"/>
  <c r="G24" i="7" s="1"/>
  <c r="H21" i="15"/>
  <c r="AG21" i="10"/>
  <c r="AK24" i="8" s="1"/>
  <c r="U21" i="15"/>
  <c r="O23" i="15"/>
  <c r="AA23" i="10"/>
  <c r="AC26" i="8" s="1"/>
  <c r="AF24" i="10"/>
  <c r="AJ27" i="8" s="1"/>
  <c r="L26" i="10"/>
  <c r="F26" i="15"/>
  <c r="L26" i="15"/>
  <c r="Y26" i="10"/>
  <c r="AA29" i="8" s="1"/>
  <c r="AC26" i="14"/>
  <c r="T26" i="15"/>
  <c r="J28" i="14"/>
  <c r="Q28" i="14"/>
  <c r="AI28" i="14"/>
  <c r="AD28" i="10"/>
  <c r="AG31" i="8" s="1"/>
  <c r="O29" i="10"/>
  <c r="W29" i="14"/>
  <c r="X29" i="14" s="1"/>
  <c r="T29" i="14" s="1"/>
  <c r="T29" i="15"/>
  <c r="C31" i="15"/>
  <c r="O31" i="10"/>
  <c r="X31" i="10"/>
  <c r="J33" i="10"/>
  <c r="P33" i="14"/>
  <c r="C34" i="10"/>
  <c r="Z35" i="10"/>
  <c r="AB38" i="8" s="1"/>
  <c r="AD35" i="14"/>
  <c r="N35" i="15"/>
  <c r="P35" i="15"/>
  <c r="AF35" i="14"/>
  <c r="G39" i="15"/>
  <c r="O33" i="15"/>
  <c r="T33" i="15"/>
  <c r="G36" i="14"/>
  <c r="AB36" i="10"/>
  <c r="AD39" i="8" s="1"/>
  <c r="AG36" i="10"/>
  <c r="AK39" i="8" s="1"/>
  <c r="L37" i="10"/>
  <c r="T37" i="10"/>
  <c r="I40" i="7" s="1"/>
  <c r="X37" i="10"/>
  <c r="H38" i="10"/>
  <c r="R38" i="15"/>
  <c r="X39" i="10"/>
  <c r="AG39" i="10"/>
  <c r="AK42" i="8" s="1"/>
  <c r="U39" i="15"/>
  <c r="M40" i="15"/>
  <c r="P41" i="10"/>
  <c r="W41" i="10"/>
  <c r="C43" i="15"/>
  <c r="R44" i="14"/>
  <c r="AF44" i="14"/>
  <c r="F45" i="14"/>
  <c r="U45" i="15"/>
  <c r="AG45" i="10"/>
  <c r="AK48" i="8" s="1"/>
  <c r="C46" i="10"/>
  <c r="Z47" i="10"/>
  <c r="AB50" i="8" s="1"/>
  <c r="AG48" i="10"/>
  <c r="AK51" i="8" s="1"/>
  <c r="AM48" i="14"/>
  <c r="M48" i="10"/>
  <c r="AB48" i="10"/>
  <c r="AD51" i="8" s="1"/>
  <c r="O49" i="10"/>
  <c r="I50" i="10"/>
  <c r="S53" i="6" s="1"/>
  <c r="E50" i="15"/>
  <c r="Q50" i="14"/>
  <c r="J50" i="15"/>
  <c r="O50" i="15"/>
  <c r="AA50" i="10"/>
  <c r="AC53" i="8" s="1"/>
  <c r="G52" i="10"/>
  <c r="C52" i="15"/>
  <c r="O52" i="14"/>
  <c r="H52" i="15"/>
  <c r="R52" i="10"/>
  <c r="G55" i="7" s="1"/>
  <c r="M55" i="7" s="1"/>
  <c r="AE40" i="10"/>
  <c r="AI43" i="8" s="1"/>
  <c r="S40" i="15"/>
  <c r="C42" i="10"/>
  <c r="M43" i="10"/>
  <c r="U43" i="10"/>
  <c r="J46" i="7" s="1"/>
  <c r="K43" i="15"/>
  <c r="O73" i="12"/>
  <c r="K47" i="6" s="1"/>
  <c r="L47" i="6" s="1"/>
  <c r="M47" i="6" s="1"/>
  <c r="N47" i="6" s="1"/>
  <c r="M46" i="3" s="1"/>
  <c r="T44" i="15"/>
  <c r="M45" i="15"/>
  <c r="Y45" i="10"/>
  <c r="AA48" i="8" s="1"/>
  <c r="AK45" i="14"/>
  <c r="S45" i="15"/>
  <c r="B46" i="15"/>
  <c r="F46" i="10"/>
  <c r="X46" i="10"/>
  <c r="I47" i="14"/>
  <c r="E47" i="15"/>
  <c r="AI47" i="14"/>
  <c r="C48" i="15"/>
  <c r="G48" i="10"/>
  <c r="K48" i="15"/>
  <c r="U48" i="10"/>
  <c r="J51" i="7" s="1"/>
  <c r="J49" i="15"/>
  <c r="T49" i="10"/>
  <c r="I52" i="7" s="1"/>
  <c r="L49" i="15"/>
  <c r="B50" i="15"/>
  <c r="F50" i="10"/>
  <c r="N50" i="10"/>
  <c r="H51" i="10"/>
  <c r="D51" i="15"/>
  <c r="P51" i="14"/>
  <c r="X53" i="10"/>
  <c r="D24" i="15"/>
  <c r="N24" i="15"/>
  <c r="E26" i="15"/>
  <c r="G26" i="15"/>
  <c r="O26" i="14"/>
  <c r="R26" i="15"/>
  <c r="AK26" i="14"/>
  <c r="AN26" i="14" s="1"/>
  <c r="F29" i="15"/>
  <c r="J29" i="15"/>
  <c r="R29" i="14"/>
  <c r="R29" i="15"/>
  <c r="I31" i="14"/>
  <c r="K31" i="14" s="1"/>
  <c r="N31" i="14"/>
  <c r="M31" i="14" s="1"/>
  <c r="N31" i="15"/>
  <c r="AG31" i="10"/>
  <c r="AK34" i="8" s="1"/>
  <c r="H33" i="10"/>
  <c r="R33" i="14"/>
  <c r="L33" i="15"/>
  <c r="AF33" i="10"/>
  <c r="AJ36" i="8" s="1"/>
  <c r="P36" i="15"/>
  <c r="F37" i="15"/>
  <c r="J37" i="15"/>
  <c r="AC37" i="10"/>
  <c r="AF40" i="8" s="1"/>
  <c r="M38" i="10"/>
  <c r="U38" i="10"/>
  <c r="J41" i="7" s="1"/>
  <c r="L39" i="10"/>
  <c r="R39" i="10"/>
  <c r="G42" i="7" s="1"/>
  <c r="H39" i="15"/>
  <c r="N39" i="15"/>
  <c r="O40" i="14"/>
  <c r="Y40" i="10"/>
  <c r="AA43" i="8" s="1"/>
  <c r="N40" i="15"/>
  <c r="H41" i="14"/>
  <c r="AE41" i="14"/>
  <c r="AM41" i="14"/>
  <c r="G43" i="10"/>
  <c r="D43" i="15"/>
  <c r="AH43" i="14"/>
  <c r="AJ43" i="14" s="1"/>
  <c r="B44" i="15"/>
  <c r="X44" i="10"/>
  <c r="AF44" i="10"/>
  <c r="AJ47" i="8" s="1"/>
  <c r="I47" i="10"/>
  <c r="S50" i="6" s="1"/>
  <c r="P47" i="10"/>
  <c r="AD47" i="10"/>
  <c r="AG50" i="8" s="1"/>
  <c r="Z48" i="10"/>
  <c r="AB51" i="8" s="1"/>
  <c r="AD48" i="14"/>
  <c r="N48" i="15"/>
  <c r="F49" i="14"/>
  <c r="G49" i="14" s="1"/>
  <c r="C49" i="15"/>
  <c r="C50" i="10"/>
  <c r="I50" i="14"/>
  <c r="T50" i="10"/>
  <c r="I53" i="7" s="1"/>
  <c r="AE50" i="14"/>
  <c r="AD52" i="10"/>
  <c r="AG55" i="8" s="1"/>
  <c r="R52" i="15"/>
  <c r="AI52" i="14"/>
  <c r="F52" i="14"/>
  <c r="S58" i="10"/>
  <c r="H61" i="7" s="1"/>
  <c r="R60" i="14"/>
  <c r="U60" i="10"/>
  <c r="J63" i="7" s="1"/>
  <c r="K60" i="15"/>
  <c r="M65" i="15"/>
  <c r="AC65" i="14"/>
  <c r="Y65" i="10"/>
  <c r="AA68" i="8" s="1"/>
  <c r="J20" i="14"/>
  <c r="K20" i="14" s="1"/>
  <c r="Q20" i="14"/>
  <c r="AE20" i="14"/>
  <c r="AG20" i="14" s="1"/>
  <c r="C24" i="10"/>
  <c r="O26" i="15"/>
  <c r="E29" i="15"/>
  <c r="G29" i="15"/>
  <c r="S29" i="15"/>
  <c r="B31" i="15"/>
  <c r="P33" i="10"/>
  <c r="W33" i="10"/>
  <c r="AB33" i="10"/>
  <c r="AD36" i="8" s="1"/>
  <c r="Q36" i="15"/>
  <c r="U36" i="15"/>
  <c r="Q37" i="15"/>
  <c r="C38" i="10"/>
  <c r="D38" i="15"/>
  <c r="K38" i="15"/>
  <c r="C40" i="10"/>
  <c r="Z40" i="10"/>
  <c r="AB43" i="8" s="1"/>
  <c r="X41" i="10"/>
  <c r="C43" i="10"/>
  <c r="H43" i="10"/>
  <c r="J73" i="12"/>
  <c r="Q47" i="8" s="1"/>
  <c r="R47" i="8" s="1"/>
  <c r="Q44" i="15"/>
  <c r="AC44" i="10"/>
  <c r="AF47" i="8" s="1"/>
  <c r="AH47" i="8" s="1"/>
  <c r="H45" i="14"/>
  <c r="J45" i="10"/>
  <c r="AC45" i="10"/>
  <c r="AF48" i="8" s="1"/>
  <c r="AH45" i="14"/>
  <c r="AJ45" i="14" s="1"/>
  <c r="AE45" i="10"/>
  <c r="AI48" i="8" s="1"/>
  <c r="AM45" i="14"/>
  <c r="D47" i="15"/>
  <c r="H47" i="10"/>
  <c r="N47" i="14"/>
  <c r="G47" i="15"/>
  <c r="AD47" i="14"/>
  <c r="Q47" i="15"/>
  <c r="AC47" i="10"/>
  <c r="AF50" i="8" s="1"/>
  <c r="AF48" i="14"/>
  <c r="AE48" i="10"/>
  <c r="AI51" i="8" s="1"/>
  <c r="Q49" i="14"/>
  <c r="AA49" i="14"/>
  <c r="R49" i="15"/>
  <c r="AD49" i="10"/>
  <c r="AG52" i="8" s="1"/>
  <c r="E50" i="14"/>
  <c r="H51" i="14"/>
  <c r="I53" i="15"/>
  <c r="U56" i="15"/>
  <c r="AG56" i="10"/>
  <c r="AK59" i="8" s="1"/>
  <c r="AM56" i="14"/>
  <c r="Z38" i="10"/>
  <c r="AB41" i="8" s="1"/>
  <c r="I40" i="10"/>
  <c r="S43" i="6" s="1"/>
  <c r="E40" i="15"/>
  <c r="Q40" i="10"/>
  <c r="F43" i="7" s="1"/>
  <c r="G40" i="15"/>
  <c r="P40" i="15"/>
  <c r="G41" i="10"/>
  <c r="C41" i="15"/>
  <c r="T41" i="15"/>
  <c r="H43" i="15"/>
  <c r="AB43" i="10"/>
  <c r="AD46" i="8" s="1"/>
  <c r="P43" i="15"/>
  <c r="L44" i="10"/>
  <c r="F44" i="15"/>
  <c r="U44" i="10"/>
  <c r="J47" i="7" s="1"/>
  <c r="AB44" i="10"/>
  <c r="AD47" i="8" s="1"/>
  <c r="AC45" i="14"/>
  <c r="E46" i="14"/>
  <c r="E46" i="15"/>
  <c r="I46" i="14"/>
  <c r="G46" i="15"/>
  <c r="N46" i="14"/>
  <c r="W47" i="10"/>
  <c r="F48" i="14"/>
  <c r="R48" i="14"/>
  <c r="R49" i="10"/>
  <c r="G52" i="7" s="1"/>
  <c r="O49" i="14"/>
  <c r="H49" i="15"/>
  <c r="AG49" i="10"/>
  <c r="AK52" i="8" s="1"/>
  <c r="U49" i="15"/>
  <c r="T51" i="15"/>
  <c r="AF51" i="10"/>
  <c r="AJ54" i="8" s="1"/>
  <c r="P52" i="14"/>
  <c r="P56" i="14"/>
  <c r="H40" i="15"/>
  <c r="H41" i="10"/>
  <c r="D41" i="15"/>
  <c r="O41" i="15"/>
  <c r="AC43" i="10"/>
  <c r="AF46" i="8" s="1"/>
  <c r="AH46" i="8" s="1"/>
  <c r="Q43" i="15"/>
  <c r="M44" i="10"/>
  <c r="AL44" i="14"/>
  <c r="C45" i="15"/>
  <c r="G45" i="10"/>
  <c r="R45" i="14"/>
  <c r="K45" i="15"/>
  <c r="P45" i="15"/>
  <c r="O46" i="15"/>
  <c r="AF47" i="14"/>
  <c r="L47" i="10"/>
  <c r="J47" i="14"/>
  <c r="W47" i="14"/>
  <c r="X47" i="14" s="1"/>
  <c r="T47" i="14" s="1"/>
  <c r="AB47" i="10"/>
  <c r="AD50" i="8" s="1"/>
  <c r="J48" i="10"/>
  <c r="AM50" i="14"/>
  <c r="U50" i="15"/>
  <c r="AE51" i="10"/>
  <c r="AI54" i="8" s="1"/>
  <c r="AK51" i="14"/>
  <c r="S52" i="10"/>
  <c r="H55" i="7" s="1"/>
  <c r="S53" i="10"/>
  <c r="H56" i="7" s="1"/>
  <c r="AC53" i="10"/>
  <c r="AF56" i="8" s="1"/>
  <c r="AH56" i="8" s="1"/>
  <c r="Q53" i="15"/>
  <c r="AH53" i="14"/>
  <c r="AJ53" i="14" s="1"/>
  <c r="AD26" i="10"/>
  <c r="AG29" i="8" s="1"/>
  <c r="L29" i="10"/>
  <c r="T29" i="10"/>
  <c r="I32" i="7" s="1"/>
  <c r="F33" i="15"/>
  <c r="J33" i="15"/>
  <c r="AE33" i="14"/>
  <c r="AL33" i="14"/>
  <c r="M36" i="10"/>
  <c r="U36" i="10"/>
  <c r="J39" i="7" s="1"/>
  <c r="Y36" i="10"/>
  <c r="AA39" i="8" s="1"/>
  <c r="AF36" i="14"/>
  <c r="AM36" i="14"/>
  <c r="C37" i="10"/>
  <c r="J37" i="14"/>
  <c r="Q37" i="14"/>
  <c r="AH37" i="14"/>
  <c r="H38" i="14"/>
  <c r="R38" i="14"/>
  <c r="N38" i="15"/>
  <c r="J39" i="10"/>
  <c r="T39" i="10"/>
  <c r="I42" i="7" s="1"/>
  <c r="P40" i="10"/>
  <c r="W40" i="10"/>
  <c r="AD40" i="14"/>
  <c r="AK40" i="14"/>
  <c r="C41" i="10"/>
  <c r="AA41" i="10"/>
  <c r="AC44" i="8" s="1"/>
  <c r="AF41" i="10"/>
  <c r="AJ44" i="8" s="1"/>
  <c r="U41" i="15"/>
  <c r="O71" i="12"/>
  <c r="H43" i="14"/>
  <c r="P43" i="10"/>
  <c r="R43" i="14"/>
  <c r="W43" i="10"/>
  <c r="R43" i="15"/>
  <c r="E44" i="15"/>
  <c r="O45" i="10"/>
  <c r="U45" i="10"/>
  <c r="J48" i="7" s="1"/>
  <c r="AB45" i="10"/>
  <c r="AD48" i="8" s="1"/>
  <c r="I46" i="10"/>
  <c r="S49" i="6" s="1"/>
  <c r="Q46" i="10"/>
  <c r="F49" i="7" s="1"/>
  <c r="AA46" i="10"/>
  <c r="AC49" i="8" s="1"/>
  <c r="AJ47" i="14"/>
  <c r="P48" i="10"/>
  <c r="R48" i="10"/>
  <c r="G51" i="7" s="1"/>
  <c r="U48" i="15"/>
  <c r="L49" i="10"/>
  <c r="Y49" i="10"/>
  <c r="AA52" i="8" s="1"/>
  <c r="M49" i="15"/>
  <c r="AF49" i="14"/>
  <c r="P49" i="15"/>
  <c r="AM49" i="14"/>
  <c r="J50" i="14"/>
  <c r="F50" i="15"/>
  <c r="AL51" i="14"/>
  <c r="J52" i="10"/>
  <c r="E54" i="14"/>
  <c r="B54" i="15"/>
  <c r="F54" i="10"/>
  <c r="AB55" i="10"/>
  <c r="AD58" i="8" s="1"/>
  <c r="AF55" i="14"/>
  <c r="P55" i="15"/>
  <c r="P57" i="14"/>
  <c r="C26" i="10"/>
  <c r="C29" i="10"/>
  <c r="O31" i="15"/>
  <c r="C33" i="10"/>
  <c r="B36" i="15"/>
  <c r="B39" i="15"/>
  <c r="N39" i="10"/>
  <c r="O39" i="14"/>
  <c r="W39" i="14"/>
  <c r="X39" i="14" s="1"/>
  <c r="T39" i="14" s="1"/>
  <c r="AD39" i="14"/>
  <c r="AF39" i="10"/>
  <c r="AJ42" i="8" s="1"/>
  <c r="T39" i="15"/>
  <c r="J40" i="10"/>
  <c r="R40" i="10"/>
  <c r="G43" i="7" s="1"/>
  <c r="AG41" i="10"/>
  <c r="AK44" i="8" s="1"/>
  <c r="E44" i="14"/>
  <c r="I44" i="10"/>
  <c r="S47" i="6" s="1"/>
  <c r="G44" i="15"/>
  <c r="W44" i="14"/>
  <c r="X44" i="14" s="1"/>
  <c r="T44" i="14" s="1"/>
  <c r="AH44" i="14"/>
  <c r="AJ44" i="14" s="1"/>
  <c r="H45" i="15"/>
  <c r="O45" i="14"/>
  <c r="AA45" i="14"/>
  <c r="AD45" i="14"/>
  <c r="N45" i="15"/>
  <c r="T47" i="10"/>
  <c r="I50" i="7" s="1"/>
  <c r="Q47" i="14"/>
  <c r="AL47" i="14"/>
  <c r="T47" i="15"/>
  <c r="N48" i="10"/>
  <c r="W48" i="14"/>
  <c r="X48" i="14" s="1"/>
  <c r="T48" i="14" s="1"/>
  <c r="W48" i="10"/>
  <c r="J49" i="10"/>
  <c r="AG50" i="10"/>
  <c r="AK53" i="8" s="1"/>
  <c r="K51" i="10"/>
  <c r="N51" i="15"/>
  <c r="Z51" i="10"/>
  <c r="AB54" i="8" s="1"/>
  <c r="AK52" i="14"/>
  <c r="S52" i="15"/>
  <c r="AE52" i="10"/>
  <c r="AI55" i="8" s="1"/>
  <c r="J53" i="10"/>
  <c r="H53" i="15"/>
  <c r="R53" i="10"/>
  <c r="G56" i="7" s="1"/>
  <c r="AB54" i="10"/>
  <c r="AD57" i="8" s="1"/>
  <c r="P54" i="15"/>
  <c r="L55" i="10"/>
  <c r="F55" i="15"/>
  <c r="T55" i="10"/>
  <c r="I58" i="7" s="1"/>
  <c r="J55" i="15"/>
  <c r="Z55" i="10"/>
  <c r="AB58" i="8" s="1"/>
  <c r="R56" i="15"/>
  <c r="AD56" i="10"/>
  <c r="AG59" i="8" s="1"/>
  <c r="AH59" i="8" s="1"/>
  <c r="I57" i="10"/>
  <c r="S60" i="6" s="1"/>
  <c r="N57" i="10"/>
  <c r="N57" i="14"/>
  <c r="G57" i="15"/>
  <c r="P57" i="15"/>
  <c r="AG57" i="10"/>
  <c r="AK60" i="8" s="1"/>
  <c r="U57" i="15"/>
  <c r="I58" i="10"/>
  <c r="S61" i="6" s="1"/>
  <c r="J58" i="10"/>
  <c r="U58" i="10"/>
  <c r="J61" i="7" s="1"/>
  <c r="W58" i="14"/>
  <c r="X58" i="14" s="1"/>
  <c r="T58" i="14" s="1"/>
  <c r="AC59" i="10"/>
  <c r="AF62" i="8" s="1"/>
  <c r="S61" i="10"/>
  <c r="H64" i="7" s="1"/>
  <c r="N61" i="15"/>
  <c r="Z61" i="10"/>
  <c r="AB64" i="8" s="1"/>
  <c r="AD61" i="14"/>
  <c r="X64" i="10"/>
  <c r="Z64" i="10"/>
  <c r="AB67" i="8" s="1"/>
  <c r="J66" i="10"/>
  <c r="I67" i="14"/>
  <c r="Q44" i="14"/>
  <c r="AE44" i="14"/>
  <c r="S47" i="15"/>
  <c r="L48" i="15"/>
  <c r="B49" i="15"/>
  <c r="P51" i="10"/>
  <c r="W51" i="10"/>
  <c r="O52" i="10"/>
  <c r="AG52" i="10"/>
  <c r="AK55" i="8" s="1"/>
  <c r="O82" i="12"/>
  <c r="K56" i="6" s="1"/>
  <c r="L56" i="6" s="1"/>
  <c r="M56" i="6" s="1"/>
  <c r="C53" i="15"/>
  <c r="C54" i="10"/>
  <c r="P54" i="10"/>
  <c r="W54" i="10"/>
  <c r="M54" i="15"/>
  <c r="G55" i="10"/>
  <c r="N55" i="15"/>
  <c r="H56" i="10"/>
  <c r="K56" i="10"/>
  <c r="Y56" i="10"/>
  <c r="AA59" i="8" s="1"/>
  <c r="O56" i="15"/>
  <c r="E57" i="15"/>
  <c r="Q57" i="10"/>
  <c r="F60" i="7" s="1"/>
  <c r="AA57" i="14"/>
  <c r="AD57" i="14"/>
  <c r="AB57" i="10"/>
  <c r="AD60" i="8" s="1"/>
  <c r="J88" i="12"/>
  <c r="Q61" i="8" s="1"/>
  <c r="R61" i="8" s="1"/>
  <c r="L59" i="10"/>
  <c r="AF59" i="10"/>
  <c r="AJ62" i="8" s="1"/>
  <c r="T59" i="15"/>
  <c r="J61" i="10"/>
  <c r="P61" i="14"/>
  <c r="R63" i="10"/>
  <c r="G66" i="7" s="1"/>
  <c r="H64" i="10"/>
  <c r="D64" i="15"/>
  <c r="H64" i="14"/>
  <c r="AD64" i="14"/>
  <c r="G66" i="15"/>
  <c r="N66" i="14"/>
  <c r="M66" i="14" s="1"/>
  <c r="Q66" i="10"/>
  <c r="F69" i="7" s="1"/>
  <c r="AI66" i="14"/>
  <c r="AK72" i="14"/>
  <c r="AE72" i="10"/>
  <c r="AI75" i="8" s="1"/>
  <c r="S72" i="15"/>
  <c r="AM44" i="14"/>
  <c r="C45" i="10"/>
  <c r="AL45" i="14"/>
  <c r="AA47" i="14"/>
  <c r="Y48" i="10"/>
  <c r="AA51" i="8" s="1"/>
  <c r="I49" i="10"/>
  <c r="S52" i="6" s="1"/>
  <c r="Q49" i="10"/>
  <c r="F52" i="7" s="1"/>
  <c r="AL49" i="14"/>
  <c r="F51" i="14"/>
  <c r="Y52" i="10"/>
  <c r="AA55" i="8" s="1"/>
  <c r="U52" i="15"/>
  <c r="O53" i="10"/>
  <c r="M53" i="15"/>
  <c r="Y53" i="10"/>
  <c r="AA56" i="8" s="1"/>
  <c r="AF53" i="14"/>
  <c r="AF53" i="10"/>
  <c r="AJ56" i="8" s="1"/>
  <c r="O54" i="14"/>
  <c r="AG54" i="10"/>
  <c r="AK57" i="8" s="1"/>
  <c r="C55" i="15"/>
  <c r="X55" i="10"/>
  <c r="F56" i="10"/>
  <c r="D56" i="15"/>
  <c r="J56" i="14"/>
  <c r="Q56" i="14"/>
  <c r="M56" i="15"/>
  <c r="G57" i="10"/>
  <c r="J57" i="10"/>
  <c r="O57" i="14"/>
  <c r="W57" i="14"/>
  <c r="X57" i="14" s="1"/>
  <c r="T57" i="14" s="1"/>
  <c r="Q57" i="15"/>
  <c r="O91" i="12"/>
  <c r="X59" i="10"/>
  <c r="O61" i="10"/>
  <c r="R61" i="10"/>
  <c r="G64" i="7" s="1"/>
  <c r="O61" i="14"/>
  <c r="H61" i="15"/>
  <c r="C62" i="10"/>
  <c r="W63" i="10"/>
  <c r="AF63" i="10"/>
  <c r="AJ66" i="8" s="1"/>
  <c r="T63" i="15"/>
  <c r="AL63" i="14"/>
  <c r="N66" i="10"/>
  <c r="U66" i="10"/>
  <c r="J69" i="7" s="1"/>
  <c r="R66" i="14"/>
  <c r="T67" i="10"/>
  <c r="I70" i="7" s="1"/>
  <c r="Q67" i="14"/>
  <c r="F39" i="14"/>
  <c r="G39" i="14" s="1"/>
  <c r="AA39" i="14"/>
  <c r="AI39" i="14"/>
  <c r="O44" i="14"/>
  <c r="T44" i="10"/>
  <c r="I47" i="7" s="1"/>
  <c r="O47" i="7" s="1"/>
  <c r="AC44" i="14"/>
  <c r="AA44" i="10"/>
  <c r="AC47" i="8" s="1"/>
  <c r="I45" i="10"/>
  <c r="N45" i="10"/>
  <c r="Q45" i="10"/>
  <c r="F48" i="7" s="1"/>
  <c r="J75" i="12"/>
  <c r="Q48" i="8" s="1"/>
  <c r="R48" i="8" s="1"/>
  <c r="AD45" i="10"/>
  <c r="AG48" i="8" s="1"/>
  <c r="M47" i="10"/>
  <c r="U47" i="10"/>
  <c r="J50" i="7" s="1"/>
  <c r="AE47" i="10"/>
  <c r="AI50" i="8" s="1"/>
  <c r="C48" i="10"/>
  <c r="O48" i="10"/>
  <c r="F49" i="10"/>
  <c r="AD49" i="14"/>
  <c r="AG49" i="14" s="1"/>
  <c r="AA49" i="10"/>
  <c r="AC52" i="8" s="1"/>
  <c r="Q49" i="15"/>
  <c r="M51" i="10"/>
  <c r="U51" i="10"/>
  <c r="J54" i="7" s="1"/>
  <c r="AA51" i="14"/>
  <c r="C52" i="10"/>
  <c r="L52" i="10"/>
  <c r="T52" i="10"/>
  <c r="I55" i="7" s="1"/>
  <c r="O55" i="7" s="1"/>
  <c r="W52" i="14"/>
  <c r="X52" i="14" s="1"/>
  <c r="T52" i="14" s="1"/>
  <c r="F53" i="10"/>
  <c r="B53" i="15"/>
  <c r="L53" i="15"/>
  <c r="T53" i="15"/>
  <c r="U54" i="15"/>
  <c r="C56" i="10"/>
  <c r="B56" i="15"/>
  <c r="C57" i="15"/>
  <c r="Q57" i="14"/>
  <c r="R57" i="15"/>
  <c r="F58" i="14"/>
  <c r="N58" i="14"/>
  <c r="G58" i="15"/>
  <c r="K59" i="15"/>
  <c r="R59" i="14"/>
  <c r="U59" i="10"/>
  <c r="J62" i="7" s="1"/>
  <c r="AA61" i="14"/>
  <c r="L61" i="15"/>
  <c r="N62" i="10"/>
  <c r="R62" i="10"/>
  <c r="G65" i="7" s="1"/>
  <c r="H62" i="15"/>
  <c r="O62" i="14"/>
  <c r="AD62" i="14"/>
  <c r="Z62" i="10"/>
  <c r="AB65" i="8" s="1"/>
  <c r="N62" i="15"/>
  <c r="K64" i="10"/>
  <c r="O64" i="15"/>
  <c r="AA64" i="10"/>
  <c r="AC67" i="8" s="1"/>
  <c r="AE64" i="14"/>
  <c r="S66" i="10"/>
  <c r="H69" i="7" s="1"/>
  <c r="AG66" i="14"/>
  <c r="C67" i="10"/>
  <c r="S75" i="15"/>
  <c r="AK75" i="14"/>
  <c r="AE75" i="10"/>
  <c r="AI78" i="8" s="1"/>
  <c r="F51" i="15"/>
  <c r="J51" i="15"/>
  <c r="M52" i="15"/>
  <c r="AL52" i="14"/>
  <c r="F53" i="14"/>
  <c r="G53" i="14" s="1"/>
  <c r="U53" i="15"/>
  <c r="AG53" i="10"/>
  <c r="AK56" i="8" s="1"/>
  <c r="O83" i="12"/>
  <c r="H54" i="14"/>
  <c r="AC54" i="14"/>
  <c r="C56" i="15"/>
  <c r="G56" i="10"/>
  <c r="O56" i="14"/>
  <c r="AE56" i="14"/>
  <c r="L57" i="15"/>
  <c r="Z57" i="10"/>
  <c r="AB60" i="8" s="1"/>
  <c r="AM57" i="14"/>
  <c r="M58" i="10"/>
  <c r="R58" i="10"/>
  <c r="G61" i="7" s="1"/>
  <c r="R58" i="14"/>
  <c r="AA59" i="10"/>
  <c r="AC62" i="8" s="1"/>
  <c r="AE61" i="14"/>
  <c r="O61" i="15"/>
  <c r="AA61" i="10"/>
  <c r="AC64" i="8" s="1"/>
  <c r="J67" i="15"/>
  <c r="P76" i="15"/>
  <c r="AB76" i="10"/>
  <c r="AD79" i="8" s="1"/>
  <c r="AF76" i="14"/>
  <c r="G39" i="10"/>
  <c r="O39" i="10"/>
  <c r="AD39" i="10"/>
  <c r="AG42" i="8" s="1"/>
  <c r="J44" i="10"/>
  <c r="R44" i="10"/>
  <c r="G47" i="7" s="1"/>
  <c r="Y44" i="10"/>
  <c r="AA47" i="8" s="1"/>
  <c r="C47" i="10"/>
  <c r="K49" i="10"/>
  <c r="O49" i="15"/>
  <c r="AC49" i="10"/>
  <c r="AF52" i="8" s="1"/>
  <c r="AH52" i="8" s="1"/>
  <c r="C51" i="10"/>
  <c r="Y51" i="10"/>
  <c r="AA54" i="8" s="1"/>
  <c r="L52" i="15"/>
  <c r="N53" i="10"/>
  <c r="J82" i="12"/>
  <c r="Q56" i="8" s="1"/>
  <c r="R56" i="8" s="1"/>
  <c r="AB53" i="10"/>
  <c r="AD56" i="8" s="1"/>
  <c r="AD55" i="14"/>
  <c r="H56" i="14"/>
  <c r="B57" i="15"/>
  <c r="F57" i="10"/>
  <c r="I57" i="14"/>
  <c r="N57" i="15"/>
  <c r="N58" i="10"/>
  <c r="I58" i="15"/>
  <c r="AB58" i="10"/>
  <c r="AD61" i="8" s="1"/>
  <c r="H59" i="10"/>
  <c r="H59" i="14"/>
  <c r="T59" i="10"/>
  <c r="I62" i="7" s="1"/>
  <c r="Q59" i="14"/>
  <c r="E61" i="15"/>
  <c r="I61" i="10"/>
  <c r="S64" i="6" s="1"/>
  <c r="I61" i="14"/>
  <c r="K61" i="14" s="1"/>
  <c r="Q62" i="15"/>
  <c r="AC62" i="10"/>
  <c r="AF65" i="8" s="1"/>
  <c r="AH62" i="14"/>
  <c r="G64" i="10"/>
  <c r="AF64" i="10"/>
  <c r="AJ67" i="8" s="1"/>
  <c r="K66" i="15"/>
  <c r="AA67" i="10"/>
  <c r="AC70" i="8" s="1"/>
  <c r="I70" i="15"/>
  <c r="O53" i="14"/>
  <c r="M54" i="10"/>
  <c r="U54" i="10"/>
  <c r="J57" i="7" s="1"/>
  <c r="K54" i="15"/>
  <c r="AF54" i="14"/>
  <c r="C55" i="10"/>
  <c r="J55" i="14"/>
  <c r="Q55" i="14"/>
  <c r="O56" i="10"/>
  <c r="L56" i="15"/>
  <c r="AI56" i="14"/>
  <c r="AJ56" i="14" s="1"/>
  <c r="AJ57" i="14"/>
  <c r="B58" i="15"/>
  <c r="F58" i="10"/>
  <c r="E58" i="14"/>
  <c r="AD58" i="14"/>
  <c r="AG58" i="14" s="1"/>
  <c r="N58" i="15"/>
  <c r="N61" i="10"/>
  <c r="G61" i="15"/>
  <c r="Q61" i="10"/>
  <c r="F64" i="7" s="1"/>
  <c r="N61" i="14"/>
  <c r="AL61" i="14"/>
  <c r="T61" i="15"/>
  <c r="AF61" i="10"/>
  <c r="AJ64" i="8" s="1"/>
  <c r="I62" i="10"/>
  <c r="S65" i="6" s="1"/>
  <c r="I62" i="14"/>
  <c r="E62" i="15"/>
  <c r="K62" i="15"/>
  <c r="R62" i="14"/>
  <c r="U62" i="10"/>
  <c r="J65" i="7" s="1"/>
  <c r="J63" i="10"/>
  <c r="O66" i="10"/>
  <c r="L67" i="10"/>
  <c r="J67" i="14"/>
  <c r="K67" i="14" s="1"/>
  <c r="S67" i="15"/>
  <c r="AE67" i="10"/>
  <c r="AI70" i="8" s="1"/>
  <c r="AK67" i="14"/>
  <c r="S55" i="15"/>
  <c r="AE55" i="10"/>
  <c r="AI58" i="8" s="1"/>
  <c r="AF57" i="14"/>
  <c r="C58" i="15"/>
  <c r="G58" i="10"/>
  <c r="I58" i="14"/>
  <c r="K58" i="14" s="1"/>
  <c r="E58" i="15"/>
  <c r="X58" i="10"/>
  <c r="AH59" i="14"/>
  <c r="C60" i="10"/>
  <c r="W61" i="14"/>
  <c r="X61" i="14" s="1"/>
  <c r="T61" i="14" s="1"/>
  <c r="Y62" i="10"/>
  <c r="AA65" i="8" s="1"/>
  <c r="M62" i="15"/>
  <c r="P63" i="10"/>
  <c r="N64" i="15"/>
  <c r="C65" i="10"/>
  <c r="AD66" i="10"/>
  <c r="AG69" i="8" s="1"/>
  <c r="E67" i="15"/>
  <c r="I67" i="10"/>
  <c r="S70" i="6" s="1"/>
  <c r="K68" i="10"/>
  <c r="Z68" i="10"/>
  <c r="AB71" i="8" s="1"/>
  <c r="N68" i="15"/>
  <c r="B69" i="15"/>
  <c r="F69" i="10"/>
  <c r="L69" i="15"/>
  <c r="Y69" i="10"/>
  <c r="AA72" i="8" s="1"/>
  <c r="M69" i="15"/>
  <c r="I70" i="10"/>
  <c r="S73" i="6" s="1"/>
  <c r="E70" i="15"/>
  <c r="R70" i="10"/>
  <c r="G73" i="7" s="1"/>
  <c r="H70" i="15"/>
  <c r="K70" i="15"/>
  <c r="U70" i="10"/>
  <c r="J73" i="7" s="1"/>
  <c r="Z71" i="10"/>
  <c r="AB74" i="8" s="1"/>
  <c r="E72" i="14"/>
  <c r="X72" i="10"/>
  <c r="J73" i="10"/>
  <c r="H73" i="15"/>
  <c r="R73" i="10"/>
  <c r="G76" i="7" s="1"/>
  <c r="J74" i="15"/>
  <c r="T74" i="10"/>
  <c r="I77" i="7" s="1"/>
  <c r="O77" i="7" s="1"/>
  <c r="Q74" i="14"/>
  <c r="AD75" i="14"/>
  <c r="N75" i="15"/>
  <c r="Z75" i="10"/>
  <c r="AB78" i="8" s="1"/>
  <c r="O76" i="10"/>
  <c r="W76" i="10"/>
  <c r="G82" i="14"/>
  <c r="K83" i="14"/>
  <c r="K84" i="15"/>
  <c r="R84" i="14"/>
  <c r="U84" i="10"/>
  <c r="J87" i="7" s="1"/>
  <c r="L68" i="10"/>
  <c r="F68" i="15"/>
  <c r="P68" i="10"/>
  <c r="W68" i="10"/>
  <c r="AK68" i="14"/>
  <c r="J110" i="12"/>
  <c r="Q72" i="8" s="1"/>
  <c r="R72" i="8" s="1"/>
  <c r="B70" i="15"/>
  <c r="F70" i="10"/>
  <c r="Q70" i="10"/>
  <c r="F73" i="7" s="1"/>
  <c r="G70" i="15"/>
  <c r="S70" i="10"/>
  <c r="H73" i="7" s="1"/>
  <c r="AC70" i="14"/>
  <c r="AF70" i="14"/>
  <c r="I71" i="14"/>
  <c r="N71" i="14"/>
  <c r="I71" i="15"/>
  <c r="Y71" i="10"/>
  <c r="AA74" i="8" s="1"/>
  <c r="AC71" i="14"/>
  <c r="F72" i="10"/>
  <c r="K72" i="10"/>
  <c r="I73" i="14"/>
  <c r="I73" i="10"/>
  <c r="S76" i="6" s="1"/>
  <c r="N73" i="14"/>
  <c r="Q73" i="10"/>
  <c r="F76" i="7" s="1"/>
  <c r="Q74" i="15"/>
  <c r="AC74" i="10"/>
  <c r="AF77" i="8" s="1"/>
  <c r="AH74" i="14"/>
  <c r="AF75" i="10"/>
  <c r="AJ78" i="8" s="1"/>
  <c r="T75" i="15"/>
  <c r="AL75" i="14"/>
  <c r="N77" i="10"/>
  <c r="P77" i="14"/>
  <c r="J118" i="12"/>
  <c r="W77" i="14"/>
  <c r="X77" i="14" s="1"/>
  <c r="T77" i="14" s="1"/>
  <c r="C80" i="10"/>
  <c r="J121" i="12"/>
  <c r="W81" i="14"/>
  <c r="X81" i="14" s="1"/>
  <c r="T81" i="14" s="1"/>
  <c r="J57" i="14"/>
  <c r="Y58" i="10"/>
  <c r="AA61" i="8" s="1"/>
  <c r="AI58" i="14"/>
  <c r="AJ58" i="14" s="1"/>
  <c r="C59" i="10"/>
  <c r="AD59" i="14"/>
  <c r="AK59" i="14"/>
  <c r="Y61" i="10"/>
  <c r="AA64" i="8" s="1"/>
  <c r="AD61" i="10"/>
  <c r="AG64" i="8" s="1"/>
  <c r="AH64" i="8" s="1"/>
  <c r="X63" i="10"/>
  <c r="C64" i="10"/>
  <c r="O104" i="12"/>
  <c r="H66" i="15"/>
  <c r="R66" i="10"/>
  <c r="G69" i="7" s="1"/>
  <c r="J104" i="12"/>
  <c r="Q69" i="8" s="1"/>
  <c r="R69" i="8" s="1"/>
  <c r="C68" i="15"/>
  <c r="O68" i="10"/>
  <c r="L68" i="15"/>
  <c r="R69" i="10"/>
  <c r="G72" i="7" s="1"/>
  <c r="H69" i="15"/>
  <c r="O111" i="12"/>
  <c r="AG70" i="10"/>
  <c r="AK73" i="8" s="1"/>
  <c r="U70" i="15"/>
  <c r="P71" i="10"/>
  <c r="J71" i="15"/>
  <c r="T71" i="10"/>
  <c r="I74" i="7" s="1"/>
  <c r="C74" i="15"/>
  <c r="G74" i="10"/>
  <c r="F74" i="14"/>
  <c r="F74" i="15"/>
  <c r="L74" i="10"/>
  <c r="J74" i="14"/>
  <c r="K74" i="14" s="1"/>
  <c r="D75" i="15"/>
  <c r="H75" i="10"/>
  <c r="H75" i="14"/>
  <c r="G77" i="10"/>
  <c r="C77" i="15"/>
  <c r="F77" i="14"/>
  <c r="F77" i="15"/>
  <c r="L77" i="10"/>
  <c r="J77" i="14"/>
  <c r="K77" i="14" s="1"/>
  <c r="G77" i="15"/>
  <c r="N77" i="14"/>
  <c r="R77" i="15"/>
  <c r="AD77" i="10"/>
  <c r="AG80" i="8" s="1"/>
  <c r="AH80" i="8" s="1"/>
  <c r="AI77" i="14"/>
  <c r="AJ77" i="14" s="1"/>
  <c r="J78" i="10"/>
  <c r="P78" i="14"/>
  <c r="W78" i="14"/>
  <c r="X78" i="14" s="1"/>
  <c r="T78" i="14" s="1"/>
  <c r="H79" i="10"/>
  <c r="D79" i="15"/>
  <c r="H79" i="14"/>
  <c r="AE79" i="10"/>
  <c r="AI82" i="8" s="1"/>
  <c r="S79" i="15"/>
  <c r="AK79" i="14"/>
  <c r="AE87" i="10"/>
  <c r="AI90" i="8" s="1"/>
  <c r="S87" i="15"/>
  <c r="AK87" i="14"/>
  <c r="AG58" i="10"/>
  <c r="AK61" i="8" s="1"/>
  <c r="Q59" i="10"/>
  <c r="F62" i="7" s="1"/>
  <c r="B61" i="15"/>
  <c r="F63" i="15"/>
  <c r="J63" i="15"/>
  <c r="O64" i="10"/>
  <c r="L64" i="15"/>
  <c r="F66" i="10"/>
  <c r="B66" i="15"/>
  <c r="T66" i="15"/>
  <c r="D68" i="15"/>
  <c r="H68" i="10"/>
  <c r="T68" i="10"/>
  <c r="I71" i="7" s="1"/>
  <c r="J68" i="15"/>
  <c r="AF70" i="10"/>
  <c r="AJ73" i="8" s="1"/>
  <c r="T70" i="15"/>
  <c r="M71" i="10"/>
  <c r="AD71" i="14"/>
  <c r="O73" i="14"/>
  <c r="R73" i="15"/>
  <c r="AD73" i="10"/>
  <c r="AG76" i="8" s="1"/>
  <c r="AI73" i="14"/>
  <c r="N75" i="10"/>
  <c r="W75" i="14"/>
  <c r="X75" i="14" s="1"/>
  <c r="T75" i="14" s="1"/>
  <c r="U76" i="15"/>
  <c r="AG76" i="10"/>
  <c r="AK79" i="8" s="1"/>
  <c r="AM76" i="14"/>
  <c r="Y78" i="10"/>
  <c r="AA81" i="8" s="1"/>
  <c r="M78" i="15"/>
  <c r="AC78" i="14"/>
  <c r="S59" i="15"/>
  <c r="F61" i="10"/>
  <c r="G61" i="14"/>
  <c r="AG61" i="10"/>
  <c r="AK64" i="8" s="1"/>
  <c r="I63" i="14"/>
  <c r="K63" i="14" s="1"/>
  <c r="L63" i="10"/>
  <c r="M63" i="10"/>
  <c r="N63" i="14"/>
  <c r="T63" i="10"/>
  <c r="I66" i="7" s="1"/>
  <c r="K63" i="15"/>
  <c r="U63" i="10"/>
  <c r="J66" i="7" s="1"/>
  <c r="M63" i="15"/>
  <c r="AE63" i="10"/>
  <c r="AI66" i="8" s="1"/>
  <c r="S63" i="15"/>
  <c r="AK64" i="14"/>
  <c r="L66" i="15"/>
  <c r="AH66" i="14"/>
  <c r="AJ66" i="14" s="1"/>
  <c r="AF66" i="10"/>
  <c r="AJ69" i="8" s="1"/>
  <c r="U66" i="15"/>
  <c r="AG66" i="10"/>
  <c r="AK69" i="8" s="1"/>
  <c r="C68" i="10"/>
  <c r="M68" i="10"/>
  <c r="AD68" i="14"/>
  <c r="E69" i="14"/>
  <c r="G69" i="14" s="1"/>
  <c r="AA69" i="14"/>
  <c r="AC69" i="14"/>
  <c r="I70" i="14"/>
  <c r="O70" i="14"/>
  <c r="R70" i="14"/>
  <c r="Q70" i="15"/>
  <c r="AC70" i="10"/>
  <c r="AF73" i="8" s="1"/>
  <c r="C71" i="10"/>
  <c r="C73" i="10"/>
  <c r="Y74" i="10"/>
  <c r="AA77" i="8" s="1"/>
  <c r="AC74" i="14"/>
  <c r="M74" i="15"/>
  <c r="S68" i="15"/>
  <c r="AE68" i="10"/>
  <c r="AI71" i="8" s="1"/>
  <c r="O69" i="10"/>
  <c r="P69" i="14"/>
  <c r="Y70" i="10"/>
  <c r="AA73" i="8" s="1"/>
  <c r="M70" i="15"/>
  <c r="P70" i="15"/>
  <c r="AB70" i="10"/>
  <c r="AD73" i="8" s="1"/>
  <c r="I71" i="10"/>
  <c r="S74" i="6" s="1"/>
  <c r="E71" i="15"/>
  <c r="Q71" i="10"/>
  <c r="F74" i="7" s="1"/>
  <c r="G71" i="15"/>
  <c r="B74" i="15"/>
  <c r="E74" i="14"/>
  <c r="F74" i="10"/>
  <c r="U74" i="10"/>
  <c r="J77" i="7" s="1"/>
  <c r="P77" i="7" s="1"/>
  <c r="R74" i="14"/>
  <c r="K74" i="15"/>
  <c r="AA75" i="10"/>
  <c r="AC78" i="8" s="1"/>
  <c r="O75" i="15"/>
  <c r="AE75" i="14"/>
  <c r="T77" i="10"/>
  <c r="I80" i="7" s="1"/>
  <c r="Q77" i="14"/>
  <c r="J77" i="15"/>
  <c r="N78" i="10"/>
  <c r="P79" i="15"/>
  <c r="AB79" i="10"/>
  <c r="AD82" i="8" s="1"/>
  <c r="AF79" i="14"/>
  <c r="C57" i="10"/>
  <c r="K57" i="15"/>
  <c r="M58" i="15"/>
  <c r="AA58" i="10"/>
  <c r="AC61" i="8" s="1"/>
  <c r="Q58" i="15"/>
  <c r="K59" i="10"/>
  <c r="G59" i="15"/>
  <c r="N59" i="15"/>
  <c r="G61" i="10"/>
  <c r="U61" i="15"/>
  <c r="C63" i="10"/>
  <c r="G66" i="10"/>
  <c r="AB66" i="10"/>
  <c r="AD69" i="8" s="1"/>
  <c r="P66" i="15"/>
  <c r="J68" i="14"/>
  <c r="AA68" i="14"/>
  <c r="R68" i="15"/>
  <c r="AD68" i="10"/>
  <c r="AG71" i="8" s="1"/>
  <c r="K69" i="10"/>
  <c r="N69" i="10"/>
  <c r="O69" i="14"/>
  <c r="R69" i="15"/>
  <c r="AD69" i="10"/>
  <c r="AG72" i="8" s="1"/>
  <c r="AG69" i="10"/>
  <c r="AK72" i="8" s="1"/>
  <c r="U69" i="15"/>
  <c r="N70" i="10"/>
  <c r="X70" i="10"/>
  <c r="AM70" i="14"/>
  <c r="H71" i="10"/>
  <c r="D71" i="15"/>
  <c r="N71" i="15"/>
  <c r="B72" i="15"/>
  <c r="AI74" i="14"/>
  <c r="R74" i="15"/>
  <c r="AD74" i="10"/>
  <c r="AG77" i="8" s="1"/>
  <c r="C75" i="10"/>
  <c r="B77" i="15"/>
  <c r="E77" i="14"/>
  <c r="F77" i="10"/>
  <c r="K77" i="10"/>
  <c r="S86" i="10"/>
  <c r="H89" i="7" s="1"/>
  <c r="Q61" i="15"/>
  <c r="I63" i="10"/>
  <c r="S66" i="6" s="1"/>
  <c r="E63" i="15"/>
  <c r="Q63" i="10"/>
  <c r="F66" i="7" s="1"/>
  <c r="G63" i="15"/>
  <c r="P63" i="15"/>
  <c r="AB63" i="10"/>
  <c r="AD66" i="8" s="1"/>
  <c r="AE64" i="10"/>
  <c r="AI67" i="8" s="1"/>
  <c r="S64" i="15"/>
  <c r="E66" i="15"/>
  <c r="M66" i="10"/>
  <c r="M66" i="15"/>
  <c r="Y66" i="10"/>
  <c r="AA69" i="8" s="1"/>
  <c r="AC66" i="10"/>
  <c r="AF69" i="8" s="1"/>
  <c r="AH69" i="8" s="1"/>
  <c r="Q66" i="15"/>
  <c r="AA68" i="10"/>
  <c r="AC71" i="8" s="1"/>
  <c r="O68" i="15"/>
  <c r="C69" i="15"/>
  <c r="G69" i="10"/>
  <c r="J69" i="10"/>
  <c r="Z69" i="10"/>
  <c r="AB72" i="8" s="1"/>
  <c r="N69" i="15"/>
  <c r="Q69" i="15"/>
  <c r="AC69" i="10"/>
  <c r="AF72" i="8" s="1"/>
  <c r="J70" i="10"/>
  <c r="M70" i="10"/>
  <c r="J111" i="12"/>
  <c r="M71" i="15"/>
  <c r="AL71" i="14"/>
  <c r="AF71" i="10"/>
  <c r="AJ74" i="8" s="1"/>
  <c r="C72" i="10"/>
  <c r="E73" i="15"/>
  <c r="P73" i="10"/>
  <c r="G73" i="15"/>
  <c r="W73" i="10"/>
  <c r="M74" i="10"/>
  <c r="X74" i="10"/>
  <c r="I75" i="10"/>
  <c r="S78" i="6" s="1"/>
  <c r="I75" i="14"/>
  <c r="E75" i="15"/>
  <c r="Q75" i="10"/>
  <c r="F78" i="7" s="1"/>
  <c r="N75" i="14"/>
  <c r="G75" i="15"/>
  <c r="C76" i="10"/>
  <c r="S77" i="10"/>
  <c r="H80" i="7" s="1"/>
  <c r="N81" i="10"/>
  <c r="I84" i="15"/>
  <c r="Q77" i="15"/>
  <c r="K78" i="15"/>
  <c r="N78" i="15"/>
  <c r="Q78" i="15"/>
  <c r="AC78" i="10"/>
  <c r="AF81" i="8" s="1"/>
  <c r="I79" i="10"/>
  <c r="S82" i="6" s="1"/>
  <c r="E79" i="15"/>
  <c r="Q79" i="10"/>
  <c r="F82" i="7" s="1"/>
  <c r="G79" i="15"/>
  <c r="AF79" i="10"/>
  <c r="AJ82" i="8" s="1"/>
  <c r="T79" i="15"/>
  <c r="F81" i="14"/>
  <c r="G81" i="14" s="1"/>
  <c r="O81" i="10"/>
  <c r="L81" i="15"/>
  <c r="AI81" i="14"/>
  <c r="AJ81" i="14" s="1"/>
  <c r="H82" i="15"/>
  <c r="R82" i="10"/>
  <c r="G85" i="7" s="1"/>
  <c r="U82" i="10"/>
  <c r="J85" i="7" s="1"/>
  <c r="AI82" i="14"/>
  <c r="AJ82" i="14" s="1"/>
  <c r="S83" i="10"/>
  <c r="H86" i="7" s="1"/>
  <c r="AE83" i="14"/>
  <c r="Z84" i="10"/>
  <c r="AB87" i="8" s="1"/>
  <c r="F85" i="14"/>
  <c r="I88" i="10"/>
  <c r="S91" i="6" s="1"/>
  <c r="E88" i="15"/>
  <c r="AD88" i="10"/>
  <c r="AG91" i="8" s="1"/>
  <c r="R88" i="15"/>
  <c r="T83" i="15"/>
  <c r="AF83" i="10"/>
  <c r="AJ86" i="8" s="1"/>
  <c r="P84" i="10"/>
  <c r="W84" i="10"/>
  <c r="P85" i="14"/>
  <c r="Y85" i="10"/>
  <c r="AA88" i="8" s="1"/>
  <c r="J87" i="10"/>
  <c r="U88" i="15"/>
  <c r="AG88" i="10"/>
  <c r="AK91" i="8" s="1"/>
  <c r="AM88" i="14"/>
  <c r="S98" i="15"/>
  <c r="AE98" i="10"/>
  <c r="AI101" i="8" s="1"/>
  <c r="AK98" i="14"/>
  <c r="AB74" i="10"/>
  <c r="AD77" i="8" s="1"/>
  <c r="AG74" i="10"/>
  <c r="AK77" i="8" s="1"/>
  <c r="Y77" i="10"/>
  <c r="AA80" i="8" s="1"/>
  <c r="AA77" i="10"/>
  <c r="AC80" i="8" s="1"/>
  <c r="X78" i="10"/>
  <c r="Z78" i="10"/>
  <c r="AB81" i="8" s="1"/>
  <c r="Q83" i="15"/>
  <c r="F85" i="15"/>
  <c r="R85" i="10"/>
  <c r="G88" i="7" s="1"/>
  <c r="AG85" i="10"/>
  <c r="AK88" i="8" s="1"/>
  <c r="U85" i="15"/>
  <c r="I86" i="10"/>
  <c r="S89" i="6" s="1"/>
  <c r="E86" i="15"/>
  <c r="J126" i="12"/>
  <c r="Q92" i="8" s="1"/>
  <c r="R92" i="8" s="1"/>
  <c r="W89" i="14"/>
  <c r="X89" i="14" s="1"/>
  <c r="T89" i="14" s="1"/>
  <c r="I90" i="15"/>
  <c r="U90" i="10"/>
  <c r="J93" i="7" s="1"/>
  <c r="R90" i="14"/>
  <c r="K90" i="15"/>
  <c r="P93" i="14"/>
  <c r="J69" i="14"/>
  <c r="K69" i="14" s="1"/>
  <c r="Q69" i="14"/>
  <c r="AE69" i="14"/>
  <c r="AD70" i="14"/>
  <c r="E74" i="15"/>
  <c r="G74" i="15"/>
  <c r="L77" i="15"/>
  <c r="O77" i="15"/>
  <c r="I78" i="10"/>
  <c r="S81" i="6" s="1"/>
  <c r="E78" i="15"/>
  <c r="Q78" i="10"/>
  <c r="F81" i="7" s="1"/>
  <c r="G78" i="15"/>
  <c r="M79" i="15"/>
  <c r="C81" i="10"/>
  <c r="U82" i="15"/>
  <c r="AG82" i="10"/>
  <c r="AK85" i="8" s="1"/>
  <c r="AB83" i="10"/>
  <c r="AD86" i="8" s="1"/>
  <c r="P83" i="15"/>
  <c r="C84" i="10"/>
  <c r="K85" i="10"/>
  <c r="O85" i="15"/>
  <c r="O88" i="10"/>
  <c r="H89" i="10"/>
  <c r="D89" i="15"/>
  <c r="O127" i="12"/>
  <c r="K93" i="6" s="1"/>
  <c r="L93" i="6" s="1"/>
  <c r="M93" i="6" s="1"/>
  <c r="W93" i="14"/>
  <c r="X93" i="14" s="1"/>
  <c r="T93" i="14" s="1"/>
  <c r="K96" i="15"/>
  <c r="U96" i="10"/>
  <c r="J99" i="7" s="1"/>
  <c r="R96" i="14"/>
  <c r="R78" i="10"/>
  <c r="G81" i="7" s="1"/>
  <c r="H78" i="15"/>
  <c r="X79" i="10"/>
  <c r="G81" i="10"/>
  <c r="C81" i="15"/>
  <c r="AD81" i="10"/>
  <c r="AG84" i="8" s="1"/>
  <c r="R81" i="15"/>
  <c r="N82" i="10"/>
  <c r="R82" i="15"/>
  <c r="X83" i="10"/>
  <c r="AA83" i="10"/>
  <c r="AC86" i="8" s="1"/>
  <c r="K84" i="10"/>
  <c r="C85" i="15"/>
  <c r="G85" i="10"/>
  <c r="J85" i="10"/>
  <c r="J85" i="15"/>
  <c r="AC85" i="14"/>
  <c r="Q86" i="10"/>
  <c r="F89" i="7" s="1"/>
  <c r="G86" i="15"/>
  <c r="X86" i="10"/>
  <c r="AF86" i="10"/>
  <c r="AJ89" i="8" s="1"/>
  <c r="T86" i="15"/>
  <c r="P87" i="10"/>
  <c r="Q88" i="10"/>
  <c r="F91" i="7" s="1"/>
  <c r="G88" i="15"/>
  <c r="U91" i="15"/>
  <c r="AG91" i="10"/>
  <c r="AK94" i="8" s="1"/>
  <c r="AM91" i="14"/>
  <c r="N77" i="15"/>
  <c r="P79" i="10"/>
  <c r="W79" i="10"/>
  <c r="F81" i="10"/>
  <c r="AC81" i="10"/>
  <c r="AF84" i="8" s="1"/>
  <c r="AH84" i="8" s="1"/>
  <c r="C82" i="15"/>
  <c r="J82" i="10"/>
  <c r="M82" i="10"/>
  <c r="AC82" i="10"/>
  <c r="AF85" i="8" s="1"/>
  <c r="Q82" i="15"/>
  <c r="M83" i="10"/>
  <c r="I83" i="15"/>
  <c r="AL83" i="14"/>
  <c r="D84" i="15"/>
  <c r="H84" i="10"/>
  <c r="S84" i="15"/>
  <c r="AE84" i="10"/>
  <c r="AI87" i="8" s="1"/>
  <c r="O85" i="10"/>
  <c r="M85" i="15"/>
  <c r="J86" i="10"/>
  <c r="C87" i="10"/>
  <c r="AC89" i="10"/>
  <c r="AF92" i="8" s="1"/>
  <c r="AH92" i="8" s="1"/>
  <c r="Q89" i="15"/>
  <c r="J74" i="10"/>
  <c r="R74" i="10"/>
  <c r="G77" i="7" s="1"/>
  <c r="J77" i="10"/>
  <c r="AA77" i="14"/>
  <c r="AE77" i="14"/>
  <c r="AG77" i="14" s="1"/>
  <c r="B78" i="15"/>
  <c r="F78" i="10"/>
  <c r="AG78" i="10"/>
  <c r="AK81" i="8" s="1"/>
  <c r="U78" i="15"/>
  <c r="M79" i="10"/>
  <c r="K79" i="15"/>
  <c r="U79" i="10"/>
  <c r="J82" i="7" s="1"/>
  <c r="F82" i="10"/>
  <c r="B82" i="15"/>
  <c r="K82" i="15"/>
  <c r="L82" i="15"/>
  <c r="M82" i="15"/>
  <c r="Y82" i="10"/>
  <c r="AA85" i="8" s="1"/>
  <c r="AB82" i="10"/>
  <c r="AD85" i="8" s="1"/>
  <c r="AD82" i="10"/>
  <c r="AG85" i="8" s="1"/>
  <c r="E83" i="15"/>
  <c r="I83" i="10"/>
  <c r="S86" i="6" s="1"/>
  <c r="L83" i="10"/>
  <c r="N83" i="10"/>
  <c r="U83" i="10"/>
  <c r="J86" i="7" s="1"/>
  <c r="K83" i="15"/>
  <c r="N84" i="15"/>
  <c r="K85" i="14"/>
  <c r="T85" i="10"/>
  <c r="I88" i="7" s="1"/>
  <c r="Z85" i="10"/>
  <c r="AB88" i="8" s="1"/>
  <c r="N85" i="15"/>
  <c r="AE85" i="14"/>
  <c r="N86" i="14"/>
  <c r="AL86" i="14"/>
  <c r="S88" i="15"/>
  <c r="AK88" i="14"/>
  <c r="N89" i="10"/>
  <c r="AH89" i="14"/>
  <c r="T89" i="15"/>
  <c r="AF89" i="10"/>
  <c r="AJ92" i="8" s="1"/>
  <c r="AL89" i="14"/>
  <c r="P95" i="14"/>
  <c r="H99" i="15"/>
  <c r="O99" i="14"/>
  <c r="R99" i="10"/>
  <c r="G102" i="7" s="1"/>
  <c r="T74" i="15"/>
  <c r="O77" i="10"/>
  <c r="R77" i="10"/>
  <c r="G80" i="7" s="1"/>
  <c r="M80" i="7" s="1"/>
  <c r="Z77" i="10"/>
  <c r="AB80" i="8" s="1"/>
  <c r="AG77" i="10"/>
  <c r="AK80" i="8" s="1"/>
  <c r="U77" i="15"/>
  <c r="K78" i="10"/>
  <c r="AF78" i="10"/>
  <c r="AJ81" i="8" s="1"/>
  <c r="C79" i="10"/>
  <c r="AC79" i="14"/>
  <c r="G82" i="10"/>
  <c r="AM82" i="14"/>
  <c r="B83" i="15"/>
  <c r="G83" i="15"/>
  <c r="Q83" i="10"/>
  <c r="F86" i="7" s="1"/>
  <c r="T83" i="10"/>
  <c r="I86" i="7" s="1"/>
  <c r="AF83" i="14"/>
  <c r="Q85" i="14"/>
  <c r="M85" i="14" s="1"/>
  <c r="R86" i="10"/>
  <c r="G89" i="7" s="1"/>
  <c r="H86" i="15"/>
  <c r="Y86" i="10"/>
  <c r="AA89" i="8" s="1"/>
  <c r="M86" i="15"/>
  <c r="AG86" i="10"/>
  <c r="AK89" i="8" s="1"/>
  <c r="U86" i="15"/>
  <c r="AA88" i="14"/>
  <c r="L88" i="15"/>
  <c r="R89" i="15"/>
  <c r="AI89" i="14"/>
  <c r="M90" i="10"/>
  <c r="K92" i="14"/>
  <c r="I92" i="15"/>
  <c r="AA85" i="14"/>
  <c r="AI85" i="14"/>
  <c r="E86" i="14"/>
  <c r="W86" i="14"/>
  <c r="X86" i="14" s="1"/>
  <c r="T86" i="14" s="1"/>
  <c r="AH86" i="14"/>
  <c r="AC88" i="10"/>
  <c r="AF91" i="8" s="1"/>
  <c r="L90" i="10"/>
  <c r="T90" i="10"/>
  <c r="I93" i="7" s="1"/>
  <c r="N90" i="15"/>
  <c r="G92" i="15"/>
  <c r="S92" i="10"/>
  <c r="H95" i="7" s="1"/>
  <c r="K92" i="15"/>
  <c r="O92" i="15"/>
  <c r="B93" i="15"/>
  <c r="K93" i="15"/>
  <c r="AK93" i="14"/>
  <c r="O128" i="12"/>
  <c r="K97" i="6" s="1"/>
  <c r="L97" i="6" s="1"/>
  <c r="M97" i="6" s="1"/>
  <c r="AE94" i="14"/>
  <c r="S95" i="10"/>
  <c r="H98" i="7" s="1"/>
  <c r="E97" i="15"/>
  <c r="Q97" i="14"/>
  <c r="Y97" i="10"/>
  <c r="AA100" i="8" s="1"/>
  <c r="I100" i="10"/>
  <c r="S103" i="6" s="1"/>
  <c r="Q100" i="14"/>
  <c r="J100" i="15"/>
  <c r="W100" i="14"/>
  <c r="X100" i="14" s="1"/>
  <c r="T100" i="14" s="1"/>
  <c r="J136" i="12"/>
  <c r="X101" i="10"/>
  <c r="H102" i="10"/>
  <c r="H102" i="14"/>
  <c r="D102" i="15"/>
  <c r="AF78" i="14"/>
  <c r="I82" i="14"/>
  <c r="K82" i="14" s="1"/>
  <c r="N82" i="14"/>
  <c r="E85" i="14"/>
  <c r="W85" i="14"/>
  <c r="X85" i="14" s="1"/>
  <c r="T85" i="14" s="1"/>
  <c r="AH85" i="14"/>
  <c r="AJ85" i="14" s="1"/>
  <c r="N86" i="15"/>
  <c r="C90" i="10"/>
  <c r="Q92" i="10"/>
  <c r="F95" i="7" s="1"/>
  <c r="Q92" i="14"/>
  <c r="AB92" i="10"/>
  <c r="AD95" i="8" s="1"/>
  <c r="AG92" i="10"/>
  <c r="AK95" i="8" s="1"/>
  <c r="W93" i="10"/>
  <c r="AH93" i="14"/>
  <c r="AA94" i="14"/>
  <c r="AG94" i="10"/>
  <c r="AK97" i="8" s="1"/>
  <c r="E95" i="14"/>
  <c r="I95" i="14"/>
  <c r="K95" i="14" s="1"/>
  <c r="W95" i="14"/>
  <c r="X95" i="14" s="1"/>
  <c r="T95" i="14" s="1"/>
  <c r="AD95" i="14"/>
  <c r="G97" i="10"/>
  <c r="I97" i="10"/>
  <c r="S100" i="6" s="1"/>
  <c r="T97" i="15"/>
  <c r="AF97" i="10"/>
  <c r="AJ100" i="8" s="1"/>
  <c r="T100" i="10"/>
  <c r="I103" i="7" s="1"/>
  <c r="AG100" i="10"/>
  <c r="AK103" i="8" s="1"/>
  <c r="AM100" i="14"/>
  <c r="U100" i="15"/>
  <c r="W101" i="14"/>
  <c r="X101" i="14" s="1"/>
  <c r="T101" i="14" s="1"/>
  <c r="AD85" i="10"/>
  <c r="AG88" i="8" s="1"/>
  <c r="AH88" i="8" s="1"/>
  <c r="F86" i="10"/>
  <c r="N86" i="10"/>
  <c r="J124" i="12"/>
  <c r="AC86" i="10"/>
  <c r="AF89" i="8" s="1"/>
  <c r="F88" i="14"/>
  <c r="H88" i="10"/>
  <c r="Z88" i="10"/>
  <c r="AB91" i="8" s="1"/>
  <c r="AF88" i="14"/>
  <c r="C90" i="15"/>
  <c r="I90" i="10"/>
  <c r="Q90" i="10"/>
  <c r="F93" i="7" s="1"/>
  <c r="P90" i="15"/>
  <c r="AD90" i="10"/>
  <c r="AG93" i="8" s="1"/>
  <c r="AH93" i="8" s="1"/>
  <c r="G92" i="10"/>
  <c r="J92" i="10"/>
  <c r="N92" i="10"/>
  <c r="U93" i="10"/>
  <c r="J96" i="7" s="1"/>
  <c r="R94" i="15"/>
  <c r="Q95" i="14"/>
  <c r="R97" i="10"/>
  <c r="G100" i="7" s="1"/>
  <c r="N100" i="10"/>
  <c r="I104" i="15"/>
  <c r="AD86" i="14"/>
  <c r="M88" i="15"/>
  <c r="C89" i="10"/>
  <c r="D90" i="15"/>
  <c r="AD90" i="14"/>
  <c r="C91" i="10"/>
  <c r="R92" i="10"/>
  <c r="G95" i="7" s="1"/>
  <c r="AB94" i="10"/>
  <c r="AD97" i="8" s="1"/>
  <c r="Q95" i="15"/>
  <c r="AF95" i="10"/>
  <c r="AJ98" i="8" s="1"/>
  <c r="P96" i="10"/>
  <c r="W96" i="10"/>
  <c r="X97" i="10"/>
  <c r="O97" i="15"/>
  <c r="AE99" i="10"/>
  <c r="AI102" i="8" s="1"/>
  <c r="N101" i="10"/>
  <c r="M105" i="15"/>
  <c r="AC105" i="14"/>
  <c r="Y105" i="10"/>
  <c r="AA108" i="8" s="1"/>
  <c r="C91" i="15"/>
  <c r="X92" i="10"/>
  <c r="AG92" i="14"/>
  <c r="Q92" i="15"/>
  <c r="D93" i="15"/>
  <c r="S93" i="15"/>
  <c r="Y94" i="10"/>
  <c r="AA97" i="8" s="1"/>
  <c r="O94" i="15"/>
  <c r="L95" i="10"/>
  <c r="N95" i="10"/>
  <c r="AA95" i="10"/>
  <c r="AC98" i="8" s="1"/>
  <c r="AC95" i="10"/>
  <c r="AF98" i="8" s="1"/>
  <c r="F97" i="15"/>
  <c r="AA97" i="10"/>
  <c r="AC100" i="8" s="1"/>
  <c r="G100" i="10"/>
  <c r="H101" i="10"/>
  <c r="H101" i="14"/>
  <c r="D101" i="15"/>
  <c r="Z102" i="10"/>
  <c r="AB105" i="8" s="1"/>
  <c r="AD102" i="14"/>
  <c r="N102" i="15"/>
  <c r="S90" i="15"/>
  <c r="AC91" i="10"/>
  <c r="AF94" i="8" s="1"/>
  <c r="B92" i="15"/>
  <c r="M92" i="10"/>
  <c r="AC93" i="10"/>
  <c r="AF96" i="8" s="1"/>
  <c r="M94" i="10"/>
  <c r="L94" i="15"/>
  <c r="B95" i="15"/>
  <c r="I95" i="10"/>
  <c r="S98" i="6" s="1"/>
  <c r="X95" i="10"/>
  <c r="N95" i="15"/>
  <c r="C96" i="10"/>
  <c r="M96" i="10"/>
  <c r="L97" i="10"/>
  <c r="G97" i="15"/>
  <c r="Q97" i="10"/>
  <c r="F100" i="7" s="1"/>
  <c r="J97" i="15"/>
  <c r="M97" i="15"/>
  <c r="C88" i="10"/>
  <c r="P90" i="10"/>
  <c r="W90" i="10"/>
  <c r="G91" i="10"/>
  <c r="F92" i="14"/>
  <c r="G92" i="14" s="1"/>
  <c r="N92" i="14"/>
  <c r="M92" i="14" s="1"/>
  <c r="H92" i="15"/>
  <c r="U92" i="10"/>
  <c r="J95" i="7" s="1"/>
  <c r="Y92" i="10"/>
  <c r="AA95" i="8" s="1"/>
  <c r="AC92" i="10"/>
  <c r="AF95" i="8" s="1"/>
  <c r="AH95" i="8" s="1"/>
  <c r="T92" i="15"/>
  <c r="M93" i="10"/>
  <c r="P93" i="15"/>
  <c r="J94" i="10"/>
  <c r="F94" i="15"/>
  <c r="U94" i="10"/>
  <c r="J97" i="7" s="1"/>
  <c r="F95" i="10"/>
  <c r="T95" i="10"/>
  <c r="I98" i="7" s="1"/>
  <c r="H96" i="15"/>
  <c r="U96" i="15"/>
  <c r="AE97" i="14"/>
  <c r="AG97" i="10"/>
  <c r="AK100" i="8" s="1"/>
  <c r="C98" i="10"/>
  <c r="C99" i="10"/>
  <c r="AK99" i="14"/>
  <c r="AI100" i="14"/>
  <c r="AJ100" i="14" s="1"/>
  <c r="R100" i="15"/>
  <c r="AM102" i="14"/>
  <c r="U102" i="15"/>
  <c r="AG102" i="10"/>
  <c r="AK105" i="8" s="1"/>
  <c r="S104" i="10"/>
  <c r="H107" i="7" s="1"/>
  <c r="H88" i="14"/>
  <c r="AH88" i="14"/>
  <c r="AJ88" i="14" s="1"/>
  <c r="J90" i="14"/>
  <c r="K90" i="14" s="1"/>
  <c r="L90" i="14" s="1"/>
  <c r="Q90" i="14"/>
  <c r="Q90" i="15"/>
  <c r="AE90" i="10"/>
  <c r="AI93" i="8" s="1"/>
  <c r="Q91" i="15"/>
  <c r="F92" i="10"/>
  <c r="E92" i="15"/>
  <c r="L92" i="15"/>
  <c r="AA92" i="10"/>
  <c r="AC95" i="8" s="1"/>
  <c r="AF92" i="10"/>
  <c r="AJ95" i="8" s="1"/>
  <c r="C93" i="10"/>
  <c r="F93" i="10"/>
  <c r="K93" i="10"/>
  <c r="AB93" i="10"/>
  <c r="AD96" i="8" s="1"/>
  <c r="C94" i="15"/>
  <c r="L94" i="10"/>
  <c r="R94" i="10"/>
  <c r="G97" i="7" s="1"/>
  <c r="J94" i="15"/>
  <c r="AF94" i="14"/>
  <c r="Q95" i="10"/>
  <c r="F98" i="7" s="1"/>
  <c r="AH95" i="14"/>
  <c r="AL95" i="14"/>
  <c r="J96" i="10"/>
  <c r="R96" i="10"/>
  <c r="G99" i="7" s="1"/>
  <c r="AG96" i="10"/>
  <c r="AK99" i="8" s="1"/>
  <c r="J97" i="10"/>
  <c r="J97" i="14"/>
  <c r="K97" i="14" s="1"/>
  <c r="H97" i="15"/>
  <c r="B100" i="15"/>
  <c r="F100" i="10"/>
  <c r="F100" i="14"/>
  <c r="G100" i="14" s="1"/>
  <c r="E100" i="15"/>
  <c r="P100" i="14"/>
  <c r="X100" i="10"/>
  <c r="AD100" i="10"/>
  <c r="AG103" i="8" s="1"/>
  <c r="U101" i="15"/>
  <c r="AM101" i="14"/>
  <c r="W103" i="10"/>
  <c r="AD94" i="14"/>
  <c r="AG94" i="14" s="1"/>
  <c r="O95" i="14"/>
  <c r="AC95" i="14"/>
  <c r="AM95" i="14"/>
  <c r="R100" i="14"/>
  <c r="AF100" i="10"/>
  <c r="AJ103" i="8" s="1"/>
  <c r="P101" i="10"/>
  <c r="W101" i="10"/>
  <c r="AC101" i="14"/>
  <c r="Z101" i="10"/>
  <c r="AB104" i="8" s="1"/>
  <c r="P101" i="15"/>
  <c r="G102" i="10"/>
  <c r="J102" i="10"/>
  <c r="R102" i="10"/>
  <c r="G105" i="7" s="1"/>
  <c r="AB102" i="10"/>
  <c r="AD105" i="8" s="1"/>
  <c r="C103" i="15"/>
  <c r="I103" i="10"/>
  <c r="S106" i="6" s="1"/>
  <c r="U103" i="15"/>
  <c r="O104" i="10"/>
  <c r="M104" i="15"/>
  <c r="Y104" i="10"/>
  <c r="AA107" i="8" s="1"/>
  <c r="K105" i="15"/>
  <c r="W106" i="10"/>
  <c r="K107" i="10"/>
  <c r="W107" i="10"/>
  <c r="Y108" i="10"/>
  <c r="AA111" i="8" s="1"/>
  <c r="M110" i="10"/>
  <c r="C111" i="10"/>
  <c r="AA97" i="14"/>
  <c r="AI97" i="14"/>
  <c r="J100" i="14"/>
  <c r="K100" i="14" s="1"/>
  <c r="AC100" i="10"/>
  <c r="AF103" i="8" s="1"/>
  <c r="AH103" i="8" s="1"/>
  <c r="M101" i="10"/>
  <c r="U101" i="10"/>
  <c r="J104" i="7" s="1"/>
  <c r="P104" i="7" s="1"/>
  <c r="C102" i="10"/>
  <c r="Y102" i="10"/>
  <c r="AA105" i="8" s="1"/>
  <c r="E103" i="15"/>
  <c r="F104" i="10"/>
  <c r="B104" i="15"/>
  <c r="M104" i="10"/>
  <c r="U104" i="10"/>
  <c r="J107" i="7" s="1"/>
  <c r="L104" i="15"/>
  <c r="AK104" i="14"/>
  <c r="AN104" i="14" s="1"/>
  <c r="C105" i="10"/>
  <c r="Q105" i="10"/>
  <c r="F108" i="7" s="1"/>
  <c r="AE105" i="14"/>
  <c r="AA106" i="14"/>
  <c r="L106" i="15"/>
  <c r="T106" i="15"/>
  <c r="AL106" i="14"/>
  <c r="AF106" i="10"/>
  <c r="AJ109" i="8" s="1"/>
  <c r="R107" i="15"/>
  <c r="AI107" i="14"/>
  <c r="N108" i="10"/>
  <c r="AM108" i="14"/>
  <c r="M109" i="10"/>
  <c r="S109" i="15"/>
  <c r="AK109" i="14"/>
  <c r="AN109" i="14" s="1"/>
  <c r="AE109" i="10"/>
  <c r="AI112" i="8" s="1"/>
  <c r="M110" i="15"/>
  <c r="Y110" i="10"/>
  <c r="AA113" i="8" s="1"/>
  <c r="AC110" i="14"/>
  <c r="AA111" i="14"/>
  <c r="L111" i="15"/>
  <c r="W116" i="14"/>
  <c r="X116" i="14" s="1"/>
  <c r="T116" i="14" s="1"/>
  <c r="N5" i="13"/>
  <c r="K94" i="10"/>
  <c r="Z94" i="10"/>
  <c r="AB97" i="8" s="1"/>
  <c r="J95" i="10"/>
  <c r="R95" i="10"/>
  <c r="G98" i="7" s="1"/>
  <c r="Y95" i="10"/>
  <c r="AA98" i="8" s="1"/>
  <c r="AG95" i="10"/>
  <c r="AK98" i="8" s="1"/>
  <c r="O136" i="12"/>
  <c r="M100" i="10"/>
  <c r="R100" i="10"/>
  <c r="G103" i="7" s="1"/>
  <c r="AA100" i="14"/>
  <c r="Z100" i="10"/>
  <c r="AB103" i="8" s="1"/>
  <c r="J101" i="10"/>
  <c r="R101" i="10"/>
  <c r="G104" i="7" s="1"/>
  <c r="M104" i="7" s="1"/>
  <c r="N101" i="15"/>
  <c r="AB101" i="10"/>
  <c r="AD104" i="8" s="1"/>
  <c r="H102" i="15"/>
  <c r="S102" i="15"/>
  <c r="AC103" i="14"/>
  <c r="F104" i="14"/>
  <c r="G104" i="14" s="1"/>
  <c r="K104" i="15"/>
  <c r="S104" i="15"/>
  <c r="P106" i="10"/>
  <c r="T106" i="10"/>
  <c r="I109" i="7" s="1"/>
  <c r="Q106" i="14"/>
  <c r="AH106" i="14"/>
  <c r="AJ106" i="14" s="1"/>
  <c r="R107" i="14"/>
  <c r="AD107" i="14"/>
  <c r="C108" i="15"/>
  <c r="F108" i="14"/>
  <c r="G108" i="14" s="1"/>
  <c r="G108" i="10"/>
  <c r="AG108" i="14"/>
  <c r="AE108" i="14"/>
  <c r="AJ108" i="14"/>
  <c r="AK110" i="14"/>
  <c r="S110" i="15"/>
  <c r="AE110" i="10"/>
  <c r="AI113" i="8" s="1"/>
  <c r="W112" i="14"/>
  <c r="X112" i="14" s="1"/>
  <c r="T112" i="14" s="1"/>
  <c r="J143" i="12"/>
  <c r="Q115" i="8" s="1"/>
  <c r="R115" i="8" s="1"/>
  <c r="U112" i="10"/>
  <c r="J115" i="7" s="1"/>
  <c r="R112" i="14"/>
  <c r="F95" i="14"/>
  <c r="G95" i="14" s="1"/>
  <c r="AA95" i="14"/>
  <c r="AI95" i="14"/>
  <c r="O97" i="10"/>
  <c r="AD97" i="10"/>
  <c r="AG100" i="8" s="1"/>
  <c r="L100" i="10"/>
  <c r="U100" i="10"/>
  <c r="J103" i="7" s="1"/>
  <c r="Y100" i="10"/>
  <c r="AA103" i="8" s="1"/>
  <c r="T100" i="15"/>
  <c r="C101" i="10"/>
  <c r="Y101" i="10"/>
  <c r="AA104" i="8" s="1"/>
  <c r="C102" i="15"/>
  <c r="P102" i="15"/>
  <c r="N104" i="10"/>
  <c r="J138" i="12"/>
  <c r="Q107" i="8" s="1"/>
  <c r="R107" i="8" s="1"/>
  <c r="AE104" i="10"/>
  <c r="AI107" i="8" s="1"/>
  <c r="AL107" i="8" s="1"/>
  <c r="E105" i="14"/>
  <c r="AF105" i="14"/>
  <c r="H106" i="14"/>
  <c r="O106" i="10"/>
  <c r="C107" i="15"/>
  <c r="G107" i="10"/>
  <c r="P107" i="10"/>
  <c r="I107" i="15"/>
  <c r="Q107" i="15"/>
  <c r="AC107" i="10"/>
  <c r="AF110" i="8" s="1"/>
  <c r="AH107" i="14"/>
  <c r="AJ107" i="14" s="1"/>
  <c r="AD107" i="10"/>
  <c r="AG110" i="8" s="1"/>
  <c r="AA108" i="10"/>
  <c r="AC111" i="8" s="1"/>
  <c r="G109" i="10"/>
  <c r="F109" i="14"/>
  <c r="K112" i="15"/>
  <c r="G113" i="14"/>
  <c r="G103" i="10"/>
  <c r="AD103" i="10"/>
  <c r="AG106" i="8" s="1"/>
  <c r="R103" i="15"/>
  <c r="O139" i="12"/>
  <c r="L106" i="10"/>
  <c r="J106" i="14"/>
  <c r="AB106" i="10"/>
  <c r="AD109" i="8" s="1"/>
  <c r="P106" i="15"/>
  <c r="AF106" i="14"/>
  <c r="E107" i="14"/>
  <c r="G107" i="14" s="1"/>
  <c r="B107" i="15"/>
  <c r="F107" i="10"/>
  <c r="T107" i="10"/>
  <c r="I110" i="7" s="1"/>
  <c r="J107" i="15"/>
  <c r="Q107" i="14"/>
  <c r="K108" i="10"/>
  <c r="P108" i="14"/>
  <c r="J109" i="10"/>
  <c r="W109" i="10"/>
  <c r="AE115" i="10"/>
  <c r="AI118" i="8" s="1"/>
  <c r="S115" i="15"/>
  <c r="AK115" i="14"/>
  <c r="G95" i="10"/>
  <c r="O95" i="10"/>
  <c r="AD95" i="10"/>
  <c r="AG98" i="8" s="1"/>
  <c r="C100" i="10"/>
  <c r="J100" i="10"/>
  <c r="AF102" i="14"/>
  <c r="Y103" i="10"/>
  <c r="AA106" i="8" s="1"/>
  <c r="AC104" i="10"/>
  <c r="AF107" i="8" s="1"/>
  <c r="U104" i="15"/>
  <c r="AA105" i="10"/>
  <c r="AC108" i="8" s="1"/>
  <c r="O105" i="15"/>
  <c r="G106" i="15"/>
  <c r="Q106" i="10"/>
  <c r="F109" i="7" s="1"/>
  <c r="N106" i="14"/>
  <c r="AA106" i="10"/>
  <c r="AC109" i="8" s="1"/>
  <c r="AB107" i="10"/>
  <c r="AD110" i="8" s="1"/>
  <c r="R108" i="14"/>
  <c r="M108" i="14" s="1"/>
  <c r="U108" i="15"/>
  <c r="O110" i="14"/>
  <c r="H110" i="15"/>
  <c r="K112" i="10"/>
  <c r="Q112" i="15"/>
  <c r="AH112" i="14"/>
  <c r="AC112" i="10"/>
  <c r="AF115" i="8" s="1"/>
  <c r="AE102" i="10"/>
  <c r="AI105" i="8" s="1"/>
  <c r="I103" i="14"/>
  <c r="M103" i="15"/>
  <c r="G104" i="10"/>
  <c r="J104" i="10"/>
  <c r="H104" i="15"/>
  <c r="R104" i="10"/>
  <c r="G107" i="7" s="1"/>
  <c r="F105" i="10"/>
  <c r="W105" i="10"/>
  <c r="X105" i="10"/>
  <c r="AB105" i="10"/>
  <c r="AD108" i="8" s="1"/>
  <c r="Z107" i="10"/>
  <c r="AB110" i="8" s="1"/>
  <c r="N107" i="15"/>
  <c r="O108" i="15"/>
  <c r="C109" i="15"/>
  <c r="R110" i="10"/>
  <c r="G113" i="7" s="1"/>
  <c r="L110" i="15"/>
  <c r="AA110" i="14"/>
  <c r="D111" i="15"/>
  <c r="H111" i="10"/>
  <c r="H111" i="14"/>
  <c r="S113" i="10"/>
  <c r="H116" i="7" s="1"/>
  <c r="Q100" i="15"/>
  <c r="K101" i="15"/>
  <c r="C103" i="10"/>
  <c r="AG103" i="10"/>
  <c r="AK106" i="8" s="1"/>
  <c r="O138" i="12"/>
  <c r="B105" i="15"/>
  <c r="G105" i="15"/>
  <c r="N105" i="14"/>
  <c r="U105" i="10"/>
  <c r="J108" i="7" s="1"/>
  <c r="P105" i="15"/>
  <c r="G106" i="10"/>
  <c r="F106" i="14"/>
  <c r="D106" i="15"/>
  <c r="H106" i="10"/>
  <c r="E106" i="15"/>
  <c r="I106" i="10"/>
  <c r="S109" i="6" s="1"/>
  <c r="I106" i="14"/>
  <c r="L107" i="10"/>
  <c r="F107" i="15"/>
  <c r="J107" i="14"/>
  <c r="AF107" i="14"/>
  <c r="O108" i="10"/>
  <c r="AN108" i="14"/>
  <c r="R113" i="10"/>
  <c r="G116" i="7" s="1"/>
  <c r="H113" i="15"/>
  <c r="H116" i="14"/>
  <c r="D116" i="15"/>
  <c r="H116" i="10"/>
  <c r="I117" i="14"/>
  <c r="I117" i="10"/>
  <c r="S120" i="6" s="1"/>
  <c r="R119" i="14"/>
  <c r="U119" i="10"/>
  <c r="J122" i="7" s="1"/>
  <c r="K119" i="15"/>
  <c r="M106" i="10"/>
  <c r="U106" i="10"/>
  <c r="J109" i="7" s="1"/>
  <c r="C107" i="10"/>
  <c r="AD108" i="10"/>
  <c r="AG111" i="8" s="1"/>
  <c r="AH111" i="8" s="1"/>
  <c r="O146" i="12"/>
  <c r="K116" i="6" s="1"/>
  <c r="L116" i="6" s="1"/>
  <c r="M116" i="6" s="1"/>
  <c r="N116" i="6" s="1"/>
  <c r="M115" i="3" s="1"/>
  <c r="N113" i="10"/>
  <c r="R113" i="15"/>
  <c r="AI113" i="14"/>
  <c r="O114" i="14"/>
  <c r="K114" i="15"/>
  <c r="U114" i="10"/>
  <c r="J117" i="7" s="1"/>
  <c r="X114" i="10"/>
  <c r="G117" i="14"/>
  <c r="T117" i="15"/>
  <c r="AL117" i="14"/>
  <c r="AF117" i="10"/>
  <c r="AJ120" i="8" s="1"/>
  <c r="O109" i="10"/>
  <c r="P109" i="15"/>
  <c r="O110" i="15"/>
  <c r="C112" i="10"/>
  <c r="O113" i="10"/>
  <c r="AG113" i="10"/>
  <c r="AK116" i="8" s="1"/>
  <c r="U113" i="15"/>
  <c r="M115" i="10"/>
  <c r="U115" i="10"/>
  <c r="J118" i="7" s="1"/>
  <c r="R115" i="14"/>
  <c r="G116" i="10"/>
  <c r="C116" i="15"/>
  <c r="F116" i="14"/>
  <c r="S117" i="10"/>
  <c r="H120" i="7" s="1"/>
  <c r="L118" i="10"/>
  <c r="F118" i="15"/>
  <c r="J118" i="14"/>
  <c r="J108" i="10"/>
  <c r="Z108" i="10"/>
  <c r="AB111" i="8" s="1"/>
  <c r="K109" i="15"/>
  <c r="AB109" i="10"/>
  <c r="AD112" i="8" s="1"/>
  <c r="AC109" i="10"/>
  <c r="AF112" i="8" s="1"/>
  <c r="AH112" i="8" s="1"/>
  <c r="AA110" i="10"/>
  <c r="AC113" i="8" s="1"/>
  <c r="J113" i="10"/>
  <c r="Z113" i="10"/>
  <c r="AB116" i="8" s="1"/>
  <c r="Q113" i="15"/>
  <c r="AC113" i="10"/>
  <c r="AF116" i="8" s="1"/>
  <c r="AH116" i="8" s="1"/>
  <c r="AH113" i="14"/>
  <c r="D114" i="15"/>
  <c r="J114" i="15"/>
  <c r="Q114" i="14"/>
  <c r="C115" i="10"/>
  <c r="H116" i="15"/>
  <c r="O116" i="15"/>
  <c r="AA116" i="10"/>
  <c r="AC119" i="8" s="1"/>
  <c r="E117" i="15"/>
  <c r="I121" i="15"/>
  <c r="S106" i="15"/>
  <c r="L107" i="15"/>
  <c r="B108" i="15"/>
  <c r="L108" i="15"/>
  <c r="Q108" i="15"/>
  <c r="U109" i="10"/>
  <c r="J112" i="7" s="1"/>
  <c r="W109" i="14"/>
  <c r="X109" i="14" s="1"/>
  <c r="T109" i="14" s="1"/>
  <c r="M109" i="15"/>
  <c r="Y109" i="10"/>
  <c r="AA112" i="8" s="1"/>
  <c r="U109" i="15"/>
  <c r="AG109" i="10"/>
  <c r="AK112" i="8" s="1"/>
  <c r="J110" i="10"/>
  <c r="O113" i="14"/>
  <c r="M113" i="14" s="1"/>
  <c r="X113" i="10"/>
  <c r="AB113" i="10"/>
  <c r="AD116" i="8" s="1"/>
  <c r="H114" i="10"/>
  <c r="T114" i="10"/>
  <c r="I117" i="7" s="1"/>
  <c r="C116" i="10"/>
  <c r="J116" i="10"/>
  <c r="R116" i="10"/>
  <c r="G119" i="7" s="1"/>
  <c r="M119" i="7" s="1"/>
  <c r="C106" i="10"/>
  <c r="R108" i="10"/>
  <c r="G111" i="7" s="1"/>
  <c r="T108" i="10"/>
  <c r="I111" i="7" s="1"/>
  <c r="J108" i="15"/>
  <c r="N108" i="15"/>
  <c r="T108" i="15"/>
  <c r="H109" i="10"/>
  <c r="D109" i="15"/>
  <c r="P109" i="10"/>
  <c r="H109" i="15"/>
  <c r="N109" i="15"/>
  <c r="Q109" i="15"/>
  <c r="C113" i="15"/>
  <c r="AA113" i="14"/>
  <c r="AD113" i="14"/>
  <c r="AG113" i="14" s="1"/>
  <c r="AM113" i="14"/>
  <c r="E114" i="14"/>
  <c r="F114" i="10"/>
  <c r="P117" i="14"/>
  <c r="P113" i="14"/>
  <c r="J146" i="12"/>
  <c r="Q116" i="8" s="1"/>
  <c r="R116" i="8" s="1"/>
  <c r="F3" i="13"/>
  <c r="M114" i="10"/>
  <c r="H115" i="10"/>
  <c r="D115" i="15"/>
  <c r="H115" i="14"/>
  <c r="J116" i="14"/>
  <c r="Q116" i="14"/>
  <c r="AE116" i="10"/>
  <c r="AI119" i="8" s="1"/>
  <c r="AK116" i="14"/>
  <c r="G120" i="14"/>
  <c r="AJ120" i="14"/>
  <c r="N109" i="10"/>
  <c r="L109" i="15"/>
  <c r="AF109" i="14"/>
  <c r="C110" i="10"/>
  <c r="AE110" i="14"/>
  <c r="G113" i="15"/>
  <c r="F114" i="15"/>
  <c r="J114" i="14"/>
  <c r="R114" i="10"/>
  <c r="G117" i="7" s="1"/>
  <c r="M114" i="15"/>
  <c r="Y114" i="10"/>
  <c r="AA117" i="8" s="1"/>
  <c r="AC114" i="10"/>
  <c r="AF117" i="8" s="1"/>
  <c r="AH114" i="14"/>
  <c r="L116" i="10"/>
  <c r="O116" i="10"/>
  <c r="T116" i="10"/>
  <c r="I119" i="7" s="1"/>
  <c r="O119" i="7" s="1"/>
  <c r="L116" i="15"/>
  <c r="T118" i="10"/>
  <c r="I121" i="7" s="1"/>
  <c r="J118" i="15"/>
  <c r="Q118" i="14"/>
  <c r="P119" i="10"/>
  <c r="W119" i="10"/>
  <c r="K121" i="15"/>
  <c r="R122" i="10"/>
  <c r="G125" i="7" s="1"/>
  <c r="H122" i="15"/>
  <c r="O123" i="10"/>
  <c r="AM123" i="14"/>
  <c r="U123" i="15"/>
  <c r="AG123" i="10"/>
  <c r="AK126" i="8" s="1"/>
  <c r="U125" i="10"/>
  <c r="J128" i="7" s="1"/>
  <c r="R125" i="14"/>
  <c r="K125" i="15"/>
  <c r="B113" i="15"/>
  <c r="P114" i="15"/>
  <c r="AB114" i="10"/>
  <c r="AD117" i="8" s="1"/>
  <c r="AK114" i="14"/>
  <c r="AN114" i="14" s="1"/>
  <c r="J117" i="10"/>
  <c r="G117" i="15"/>
  <c r="Z117" i="10"/>
  <c r="AB120" i="8" s="1"/>
  <c r="AB117" i="10"/>
  <c r="AD120" i="8" s="1"/>
  <c r="C118" i="10"/>
  <c r="F119" i="14"/>
  <c r="AI119" i="14"/>
  <c r="O120" i="14"/>
  <c r="Y120" i="10"/>
  <c r="AA123" i="8" s="1"/>
  <c r="AA120" i="10"/>
  <c r="AC123" i="8" s="1"/>
  <c r="AM120" i="14"/>
  <c r="B121" i="15"/>
  <c r="F121" i="10"/>
  <c r="G121" i="14"/>
  <c r="I121" i="10"/>
  <c r="S124" i="6" s="1"/>
  <c r="U121" i="10"/>
  <c r="J124" i="7" s="1"/>
  <c r="F11" i="13"/>
  <c r="U122" i="15"/>
  <c r="AG122" i="10"/>
  <c r="AK125" i="8" s="1"/>
  <c r="AM122" i="14"/>
  <c r="C109" i="10"/>
  <c r="M113" i="10"/>
  <c r="Y113" i="10"/>
  <c r="AA116" i="8" s="1"/>
  <c r="M113" i="15"/>
  <c r="C114" i="10"/>
  <c r="P114" i="10"/>
  <c r="W114" i="10"/>
  <c r="O117" i="10"/>
  <c r="H117" i="15"/>
  <c r="R117" i="10"/>
  <c r="G120" i="7" s="1"/>
  <c r="AD117" i="10"/>
  <c r="AG120" i="8" s="1"/>
  <c r="AF119" i="14"/>
  <c r="O120" i="10"/>
  <c r="L120" i="15"/>
  <c r="K121" i="10"/>
  <c r="N121" i="10"/>
  <c r="Q121" i="15"/>
  <c r="AC121" i="10"/>
  <c r="AF124" i="8" s="1"/>
  <c r="AH124" i="8" s="1"/>
  <c r="O122" i="14"/>
  <c r="J124" i="10"/>
  <c r="AK124" i="14"/>
  <c r="S124" i="15"/>
  <c r="AE124" i="10"/>
  <c r="AI127" i="8" s="1"/>
  <c r="W118" i="14"/>
  <c r="X118" i="14" s="1"/>
  <c r="T118" i="14" s="1"/>
  <c r="C119" i="10"/>
  <c r="AD119" i="14"/>
  <c r="R121" i="14"/>
  <c r="M122" i="10"/>
  <c r="L122" i="15"/>
  <c r="AA122" i="14"/>
  <c r="K123" i="10"/>
  <c r="AH127" i="14"/>
  <c r="Q127" i="15"/>
  <c r="AC127" i="10"/>
  <c r="AF130" i="8" s="1"/>
  <c r="AD117" i="14"/>
  <c r="AA118" i="10"/>
  <c r="AC121" i="8" s="1"/>
  <c r="D119" i="15"/>
  <c r="H119" i="10"/>
  <c r="S119" i="15"/>
  <c r="AE119" i="10"/>
  <c r="AI122" i="8" s="1"/>
  <c r="AE120" i="14"/>
  <c r="R122" i="14"/>
  <c r="K122" i="15"/>
  <c r="U122" i="10"/>
  <c r="J125" i="7" s="1"/>
  <c r="N12" i="13"/>
  <c r="W123" i="14"/>
  <c r="X123" i="14" s="1"/>
  <c r="T123" i="14" s="1"/>
  <c r="AJ123" i="14"/>
  <c r="M124" i="10"/>
  <c r="M125" i="10"/>
  <c r="X118" i="10"/>
  <c r="C119" i="15"/>
  <c r="R119" i="15"/>
  <c r="J120" i="10"/>
  <c r="L120" i="10"/>
  <c r="R120" i="10"/>
  <c r="G123" i="7" s="1"/>
  <c r="T120" i="10"/>
  <c r="I123" i="7" s="1"/>
  <c r="AG120" i="10"/>
  <c r="AK123" i="8" s="1"/>
  <c r="N10" i="13"/>
  <c r="Q124" i="8" s="1"/>
  <c r="P121" i="15"/>
  <c r="AJ121" i="14"/>
  <c r="N123" i="10"/>
  <c r="Q123" i="14"/>
  <c r="J123" i="15"/>
  <c r="T123" i="10"/>
  <c r="I126" i="7" s="1"/>
  <c r="T123" i="15"/>
  <c r="AF123" i="10"/>
  <c r="AJ126" i="8" s="1"/>
  <c r="AL123" i="14"/>
  <c r="K124" i="10"/>
  <c r="AF124" i="10"/>
  <c r="AJ127" i="8" s="1"/>
  <c r="T124" i="15"/>
  <c r="AL124" i="14"/>
  <c r="C125" i="10"/>
  <c r="AF114" i="10"/>
  <c r="AJ117" i="8" s="1"/>
  <c r="AL117" i="8" s="1"/>
  <c r="T114" i="15"/>
  <c r="F117" i="10"/>
  <c r="B117" i="15"/>
  <c r="M117" i="10"/>
  <c r="M117" i="15"/>
  <c r="Y117" i="10"/>
  <c r="AA120" i="8" s="1"/>
  <c r="G119" i="10"/>
  <c r="AD119" i="10"/>
  <c r="AG122" i="8" s="1"/>
  <c r="C120" i="15"/>
  <c r="G120" i="10"/>
  <c r="R120" i="15"/>
  <c r="AD120" i="10"/>
  <c r="AG123" i="8" s="1"/>
  <c r="AH123" i="8" s="1"/>
  <c r="AB121" i="10"/>
  <c r="AD124" i="8" s="1"/>
  <c r="AD122" i="10"/>
  <c r="AG125" i="8" s="1"/>
  <c r="W122" i="10"/>
  <c r="J123" i="14"/>
  <c r="K123" i="14" s="1"/>
  <c r="L123" i="14" s="1"/>
  <c r="F123" i="15"/>
  <c r="L123" i="10"/>
  <c r="U124" i="15"/>
  <c r="AM124" i="14"/>
  <c r="I124" i="15"/>
  <c r="U117" i="15"/>
  <c r="AG117" i="10"/>
  <c r="AK120" i="8" s="1"/>
  <c r="Z119" i="10"/>
  <c r="AB122" i="8" s="1"/>
  <c r="B120" i="15"/>
  <c r="O120" i="15"/>
  <c r="Q120" i="15"/>
  <c r="Z121" i="10"/>
  <c r="AB124" i="8" s="1"/>
  <c r="J122" i="10"/>
  <c r="AA123" i="14"/>
  <c r="L123" i="15"/>
  <c r="N124" i="10"/>
  <c r="AC125" i="14"/>
  <c r="M125" i="15"/>
  <c r="Y125" i="10"/>
  <c r="AA128" i="8" s="1"/>
  <c r="W128" i="14"/>
  <c r="X128" i="14" s="1"/>
  <c r="T128" i="14" s="1"/>
  <c r="C126" i="10"/>
  <c r="N128" i="10"/>
  <c r="M129" i="10"/>
  <c r="L129" i="15"/>
  <c r="C130" i="10"/>
  <c r="R131" i="15"/>
  <c r="AD131" i="10"/>
  <c r="AG134" i="8" s="1"/>
  <c r="J133" i="15"/>
  <c r="Q133" i="14"/>
  <c r="M133" i="14" s="1"/>
  <c r="T133" i="10"/>
  <c r="I136" i="7" s="1"/>
  <c r="I135" i="15"/>
  <c r="J122" i="14"/>
  <c r="Q122" i="14"/>
  <c r="AE122" i="10"/>
  <c r="AI125" i="8" s="1"/>
  <c r="AD123" i="10"/>
  <c r="AG126" i="8" s="1"/>
  <c r="AH126" i="8" s="1"/>
  <c r="X124" i="10"/>
  <c r="AC124" i="10"/>
  <c r="AF127" i="8" s="1"/>
  <c r="M127" i="15"/>
  <c r="F128" i="10"/>
  <c r="B128" i="15"/>
  <c r="E128" i="14"/>
  <c r="W128" i="10"/>
  <c r="AF128" i="14"/>
  <c r="T128" i="15"/>
  <c r="AE129" i="14"/>
  <c r="S129" i="15"/>
  <c r="O131" i="10"/>
  <c r="K131" i="15"/>
  <c r="U131" i="10"/>
  <c r="J134" i="7" s="1"/>
  <c r="AG131" i="14"/>
  <c r="AG131" i="10"/>
  <c r="AK134" i="8" s="1"/>
  <c r="AM131" i="14"/>
  <c r="J132" i="14"/>
  <c r="K132" i="14" s="1"/>
  <c r="J113" i="14"/>
  <c r="K113" i="14" s="1"/>
  <c r="Q113" i="14"/>
  <c r="AE113" i="14"/>
  <c r="Q117" i="15"/>
  <c r="J121" i="14"/>
  <c r="K121" i="14" s="1"/>
  <c r="H121" i="15"/>
  <c r="Q121" i="14"/>
  <c r="M121" i="15"/>
  <c r="AE121" i="14"/>
  <c r="U121" i="15"/>
  <c r="C123" i="10"/>
  <c r="H127" i="10"/>
  <c r="M127" i="10"/>
  <c r="U127" i="10"/>
  <c r="J130" i="7" s="1"/>
  <c r="Y127" i="10"/>
  <c r="AA130" i="8" s="1"/>
  <c r="U127" i="15"/>
  <c r="AB128" i="10"/>
  <c r="AD131" i="8" s="1"/>
  <c r="P128" i="15"/>
  <c r="AF128" i="10"/>
  <c r="AJ131" i="8" s="1"/>
  <c r="F129" i="14"/>
  <c r="AC129" i="14"/>
  <c r="AA129" i="10"/>
  <c r="AC132" i="8" s="1"/>
  <c r="O129" i="15"/>
  <c r="AE129" i="10"/>
  <c r="AI132" i="8" s="1"/>
  <c r="AL132" i="8" s="1"/>
  <c r="T129" i="15"/>
  <c r="O154" i="12"/>
  <c r="K134" i="6" s="1"/>
  <c r="L134" i="6" s="1"/>
  <c r="M134" i="6" s="1"/>
  <c r="N134" i="6" s="1"/>
  <c r="M133" i="3" s="1"/>
  <c r="Q131" i="15"/>
  <c r="AC131" i="10"/>
  <c r="AF134" i="8" s="1"/>
  <c r="B132" i="15"/>
  <c r="E132" i="14"/>
  <c r="G132" i="14" s="1"/>
  <c r="L132" i="10"/>
  <c r="D127" i="15"/>
  <c r="F128" i="14"/>
  <c r="G128" i="14" s="1"/>
  <c r="G128" i="10"/>
  <c r="M128" i="15"/>
  <c r="AC128" i="14"/>
  <c r="Y128" i="10"/>
  <c r="AA131" i="8" s="1"/>
  <c r="AC128" i="10"/>
  <c r="AF131" i="8" s="1"/>
  <c r="E129" i="14"/>
  <c r="F129" i="10"/>
  <c r="X129" i="10"/>
  <c r="AB129" i="10"/>
  <c r="AD132" i="8" s="1"/>
  <c r="J131" i="15"/>
  <c r="T131" i="10"/>
  <c r="I134" i="7" s="1"/>
  <c r="S132" i="10"/>
  <c r="H135" i="7" s="1"/>
  <c r="K133" i="15"/>
  <c r="R133" i="14"/>
  <c r="U133" i="10"/>
  <c r="J136" i="7" s="1"/>
  <c r="W117" i="14"/>
  <c r="X117" i="14" s="1"/>
  <c r="T117" i="14" s="1"/>
  <c r="AH117" i="14"/>
  <c r="AJ117" i="14" s="1"/>
  <c r="O121" i="14"/>
  <c r="AC121" i="14"/>
  <c r="AM121" i="14"/>
  <c r="N123" i="15"/>
  <c r="Q124" i="15"/>
  <c r="C127" i="10"/>
  <c r="C128" i="15"/>
  <c r="Q128" i="15"/>
  <c r="B129" i="15"/>
  <c r="U129" i="10"/>
  <c r="J132" i="7" s="1"/>
  <c r="P129" i="15"/>
  <c r="R131" i="14"/>
  <c r="L131" i="15"/>
  <c r="AA131" i="14"/>
  <c r="K132" i="10"/>
  <c r="R132" i="10"/>
  <c r="G135" i="7" s="1"/>
  <c r="O132" i="14"/>
  <c r="F133" i="15"/>
  <c r="J133" i="14"/>
  <c r="K133" i="14" s="1"/>
  <c r="L133" i="10"/>
  <c r="N133" i="15"/>
  <c r="Z133" i="10"/>
  <c r="AB136" i="8" s="1"/>
  <c r="AD133" i="14"/>
  <c r="G134" i="14"/>
  <c r="N121" i="14"/>
  <c r="AL121" i="14"/>
  <c r="C122" i="10"/>
  <c r="S122" i="15"/>
  <c r="E123" i="15"/>
  <c r="G123" i="15"/>
  <c r="R123" i="15"/>
  <c r="D124" i="15"/>
  <c r="C127" i="15"/>
  <c r="C128" i="10"/>
  <c r="AL128" i="14"/>
  <c r="G129" i="10"/>
  <c r="AA129" i="14"/>
  <c r="Y129" i="10"/>
  <c r="AA132" i="8" s="1"/>
  <c r="M129" i="15"/>
  <c r="AK129" i="14"/>
  <c r="AN129" i="14" s="1"/>
  <c r="M131" i="10"/>
  <c r="AJ131" i="14"/>
  <c r="P132" i="14"/>
  <c r="N117" i="10"/>
  <c r="N6" i="13"/>
  <c r="Q120" i="8" s="1"/>
  <c r="AC117" i="10"/>
  <c r="AF120" i="8" s="1"/>
  <c r="J121" i="10"/>
  <c r="R121" i="10"/>
  <c r="G124" i="7" s="1"/>
  <c r="Y121" i="10"/>
  <c r="AA124" i="8" s="1"/>
  <c r="AG121" i="10"/>
  <c r="AK124" i="8" s="1"/>
  <c r="P122" i="15"/>
  <c r="H123" i="10"/>
  <c r="Z123" i="10"/>
  <c r="AB126" i="8" s="1"/>
  <c r="O123" i="15"/>
  <c r="H127" i="14"/>
  <c r="AM127" i="14"/>
  <c r="C129" i="10"/>
  <c r="C129" i="15"/>
  <c r="Q131" i="14"/>
  <c r="W131" i="14"/>
  <c r="X131" i="14" s="1"/>
  <c r="T131" i="14" s="1"/>
  <c r="U131" i="15"/>
  <c r="J132" i="10"/>
  <c r="F132" i="15"/>
  <c r="Q132" i="10"/>
  <c r="F135" i="7" s="1"/>
  <c r="N132" i="14"/>
  <c r="Q121" i="10"/>
  <c r="F124" i="7" s="1"/>
  <c r="X121" i="10"/>
  <c r="AF121" i="10"/>
  <c r="AJ124" i="8" s="1"/>
  <c r="G123" i="10"/>
  <c r="P123" i="10"/>
  <c r="W123" i="10"/>
  <c r="C124" i="10"/>
  <c r="O124" i="10"/>
  <c r="AH124" i="14"/>
  <c r="G127" i="10"/>
  <c r="H127" i="15"/>
  <c r="R127" i="14"/>
  <c r="L127" i="15"/>
  <c r="AC127" i="14"/>
  <c r="P129" i="10"/>
  <c r="F131" i="15"/>
  <c r="L131" i="10"/>
  <c r="I132" i="15"/>
  <c r="X132" i="10"/>
  <c r="H133" i="10"/>
  <c r="D133" i="15"/>
  <c r="H133" i="14"/>
  <c r="L133" i="14" s="1"/>
  <c r="M133" i="10"/>
  <c r="P137" i="14"/>
  <c r="Q132" i="15"/>
  <c r="U133" i="15"/>
  <c r="AG133" i="10"/>
  <c r="AK136" i="8" s="1"/>
  <c r="AD134" i="10"/>
  <c r="AG137" i="8" s="1"/>
  <c r="L135" i="14"/>
  <c r="P136" i="10"/>
  <c r="B138" i="15"/>
  <c r="E138" i="14"/>
  <c r="F138" i="10"/>
  <c r="Q138" i="10"/>
  <c r="F141" i="7" s="1"/>
  <c r="G138" i="15"/>
  <c r="N138" i="14"/>
  <c r="D143" i="15"/>
  <c r="H143" i="10"/>
  <c r="H143" i="14"/>
  <c r="C136" i="10"/>
  <c r="K137" i="10"/>
  <c r="AE137" i="14"/>
  <c r="AG137" i="14" s="1"/>
  <c r="O137" i="15"/>
  <c r="AA137" i="10"/>
  <c r="AC140" i="8" s="1"/>
  <c r="I138" i="10"/>
  <c r="S141" i="6" s="1"/>
  <c r="E138" i="15"/>
  <c r="I138" i="14"/>
  <c r="K138" i="14" s="1"/>
  <c r="S138" i="10"/>
  <c r="H141" i="7" s="1"/>
  <c r="J131" i="10"/>
  <c r="R131" i="10"/>
  <c r="G134" i="7" s="1"/>
  <c r="K132" i="15"/>
  <c r="AC132" i="10"/>
  <c r="AF135" i="8" s="1"/>
  <c r="AH135" i="8" s="1"/>
  <c r="J133" i="10"/>
  <c r="R133" i="10"/>
  <c r="G136" i="7" s="1"/>
  <c r="H133" i="15"/>
  <c r="AC133" i="14"/>
  <c r="C134" i="10"/>
  <c r="AE134" i="14"/>
  <c r="AF134" i="14"/>
  <c r="G135" i="15"/>
  <c r="O137" i="10"/>
  <c r="R137" i="10"/>
  <c r="G140" i="7" s="1"/>
  <c r="O137" i="14"/>
  <c r="H137" i="15"/>
  <c r="P138" i="14"/>
  <c r="O142" i="10"/>
  <c r="W133" i="10"/>
  <c r="G134" i="15"/>
  <c r="N134" i="14"/>
  <c r="O134" i="14"/>
  <c r="R134" i="10"/>
  <c r="G137" i="7" s="1"/>
  <c r="T135" i="10"/>
  <c r="I138" i="7" s="1"/>
  <c r="J135" i="15"/>
  <c r="W135" i="14"/>
  <c r="X135" i="14" s="1"/>
  <c r="T135" i="14" s="1"/>
  <c r="AA135" i="14"/>
  <c r="L135" i="15"/>
  <c r="I138" i="15"/>
  <c r="B131" i="15"/>
  <c r="Y131" i="10"/>
  <c r="AA134" i="8" s="1"/>
  <c r="Y132" i="10"/>
  <c r="AA135" i="8" s="1"/>
  <c r="AF132" i="10"/>
  <c r="AJ135" i="8" s="1"/>
  <c r="C133" i="10"/>
  <c r="AM133" i="14"/>
  <c r="H134" i="15"/>
  <c r="J134" i="15"/>
  <c r="Q134" i="14"/>
  <c r="U134" i="10"/>
  <c r="J137" i="7" s="1"/>
  <c r="R134" i="14"/>
  <c r="K134" i="15"/>
  <c r="O161" i="12"/>
  <c r="D135" i="15"/>
  <c r="H135" i="10"/>
  <c r="E135" i="15"/>
  <c r="W135" i="10"/>
  <c r="O164" i="12"/>
  <c r="K140" i="6" s="1"/>
  <c r="L140" i="6" s="1"/>
  <c r="M140" i="6" s="1"/>
  <c r="N140" i="6" s="1"/>
  <c r="M139" i="3" s="1"/>
  <c r="I137" i="15"/>
  <c r="R137" i="14"/>
  <c r="M137" i="14" s="1"/>
  <c r="K137" i="15"/>
  <c r="U137" i="10"/>
  <c r="J140" i="7" s="1"/>
  <c r="P137" i="15"/>
  <c r="AB137" i="10"/>
  <c r="AD140" i="8" s="1"/>
  <c r="AF137" i="14"/>
  <c r="G131" i="14"/>
  <c r="K131" i="10"/>
  <c r="I132" i="10"/>
  <c r="S135" i="6" s="1"/>
  <c r="P132" i="15"/>
  <c r="I133" i="10"/>
  <c r="S136" i="6" s="1"/>
  <c r="K133" i="10"/>
  <c r="Q133" i="10"/>
  <c r="F136" i="7" s="1"/>
  <c r="M133" i="15"/>
  <c r="F134" i="10"/>
  <c r="C134" i="15"/>
  <c r="E134" i="15"/>
  <c r="I134" i="14"/>
  <c r="J134" i="10"/>
  <c r="Q134" i="10"/>
  <c r="F137" i="7" s="1"/>
  <c r="X134" i="10"/>
  <c r="M134" i="15"/>
  <c r="L135" i="10"/>
  <c r="F135" i="15"/>
  <c r="O135" i="10"/>
  <c r="J161" i="12"/>
  <c r="Z135" i="10"/>
  <c r="AB138" i="8" s="1"/>
  <c r="AC135" i="10"/>
  <c r="AF138" i="8" s="1"/>
  <c r="AH138" i="8" s="1"/>
  <c r="R135" i="15"/>
  <c r="AL135" i="14"/>
  <c r="T135" i="15"/>
  <c r="AF141" i="10"/>
  <c r="AJ144" i="8" s="1"/>
  <c r="T141" i="15"/>
  <c r="AL141" i="14"/>
  <c r="F134" i="15"/>
  <c r="J134" i="14"/>
  <c r="M134" i="10"/>
  <c r="AB134" i="10"/>
  <c r="AD137" i="8" s="1"/>
  <c r="P134" i="15"/>
  <c r="R134" i="15"/>
  <c r="AI134" i="14"/>
  <c r="AK134" i="14"/>
  <c r="AE134" i="10"/>
  <c r="AI137" i="8" s="1"/>
  <c r="S134" i="15"/>
  <c r="P135" i="10"/>
  <c r="J136" i="10"/>
  <c r="M136" i="10"/>
  <c r="G137" i="14"/>
  <c r="F137" i="15"/>
  <c r="L137" i="10"/>
  <c r="J137" i="14"/>
  <c r="K137" i="14" s="1"/>
  <c r="C131" i="15"/>
  <c r="Z131" i="10"/>
  <c r="AB134" i="8" s="1"/>
  <c r="AB131" i="10"/>
  <c r="AD134" i="8" s="1"/>
  <c r="P131" i="15"/>
  <c r="E132" i="15"/>
  <c r="J158" i="12"/>
  <c r="Q135" i="8" s="1"/>
  <c r="R135" i="8" s="1"/>
  <c r="AB132" i="10"/>
  <c r="AD135" i="8" s="1"/>
  <c r="AG132" i="10"/>
  <c r="AK135" i="8" s="1"/>
  <c r="E133" i="15"/>
  <c r="G133" i="15"/>
  <c r="Y133" i="10"/>
  <c r="AA136" i="8" s="1"/>
  <c r="I134" i="10"/>
  <c r="S137" i="6" s="1"/>
  <c r="L134" i="10"/>
  <c r="N134" i="10"/>
  <c r="AA134" i="10"/>
  <c r="AC137" i="8" s="1"/>
  <c r="T134" i="15"/>
  <c r="AF134" i="10"/>
  <c r="AJ137" i="8" s="1"/>
  <c r="N135" i="10"/>
  <c r="Q135" i="14"/>
  <c r="AF135" i="10"/>
  <c r="AJ138" i="8" s="1"/>
  <c r="N136" i="10"/>
  <c r="J164" i="12"/>
  <c r="Q140" i="8" s="1"/>
  <c r="R140" i="8" s="1"/>
  <c r="W137" i="14"/>
  <c r="X137" i="14" s="1"/>
  <c r="T137" i="14" s="1"/>
  <c r="K138" i="15"/>
  <c r="AH138" i="14"/>
  <c r="T140" i="10"/>
  <c r="I143" i="7" s="1"/>
  <c r="U144" i="10"/>
  <c r="J147" i="7" s="1"/>
  <c r="R144" i="14"/>
  <c r="K144" i="15"/>
  <c r="Y138" i="10"/>
  <c r="AA141" i="8" s="1"/>
  <c r="AI138" i="14"/>
  <c r="AF139" i="10"/>
  <c r="AJ142" i="8" s="1"/>
  <c r="T139" i="15"/>
  <c r="O170" i="12"/>
  <c r="C141" i="10"/>
  <c r="AC142" i="14"/>
  <c r="M142" i="15"/>
  <c r="Y142" i="10"/>
  <c r="AA145" i="8" s="1"/>
  <c r="C143" i="10"/>
  <c r="C135" i="10"/>
  <c r="C137" i="15"/>
  <c r="R137" i="15"/>
  <c r="M138" i="10"/>
  <c r="U138" i="10"/>
  <c r="J141" i="7" s="1"/>
  <c r="I139" i="10"/>
  <c r="S142" i="6" s="1"/>
  <c r="N139" i="14"/>
  <c r="G139" i="15"/>
  <c r="X139" i="10"/>
  <c r="D140" i="15"/>
  <c r="U140" i="15"/>
  <c r="AG140" i="10"/>
  <c r="AK143" i="8" s="1"/>
  <c r="C144" i="15"/>
  <c r="G144" i="10"/>
  <c r="F144" i="14"/>
  <c r="Y137" i="10"/>
  <c r="AA140" i="8" s="1"/>
  <c r="M138" i="15"/>
  <c r="AC138" i="10"/>
  <c r="AF141" i="8" s="1"/>
  <c r="Q138" i="15"/>
  <c r="B139" i="15"/>
  <c r="E139" i="14"/>
  <c r="G139" i="14" s="1"/>
  <c r="E139" i="15"/>
  <c r="M139" i="10"/>
  <c r="N139" i="10"/>
  <c r="R139" i="10"/>
  <c r="G142" i="7" s="1"/>
  <c r="Q140" i="14"/>
  <c r="AC140" i="14"/>
  <c r="Y140" i="10"/>
  <c r="AA143" i="8" s="1"/>
  <c r="AC140" i="10"/>
  <c r="AF143" i="8" s="1"/>
  <c r="AH140" i="14"/>
  <c r="C142" i="10"/>
  <c r="R138" i="15"/>
  <c r="J139" i="10"/>
  <c r="S139" i="10"/>
  <c r="H142" i="7" s="1"/>
  <c r="AE139" i="14"/>
  <c r="AG139" i="14" s="1"/>
  <c r="O139" i="15"/>
  <c r="L140" i="10"/>
  <c r="AM140" i="14"/>
  <c r="J167" i="12"/>
  <c r="Q141" i="8" s="1"/>
  <c r="R141" i="8" s="1"/>
  <c r="F139" i="10"/>
  <c r="K139" i="14"/>
  <c r="AB139" i="10"/>
  <c r="AD142" i="8" s="1"/>
  <c r="Q139" i="15"/>
  <c r="AL139" i="14"/>
  <c r="K140" i="10"/>
  <c r="AF140" i="10"/>
  <c r="AJ143" i="8" s="1"/>
  <c r="AL140" i="14"/>
  <c r="AN140" i="14" s="1"/>
  <c r="AA145" i="10"/>
  <c r="AC148" i="8" s="1"/>
  <c r="O145" i="15"/>
  <c r="AE145" i="14"/>
  <c r="J137" i="10"/>
  <c r="Z137" i="10"/>
  <c r="AB140" i="8" s="1"/>
  <c r="AG137" i="10"/>
  <c r="AK140" i="8" s="1"/>
  <c r="R138" i="14"/>
  <c r="X138" i="10"/>
  <c r="Z138" i="10"/>
  <c r="AB141" i="8" s="1"/>
  <c r="N138" i="15"/>
  <c r="AD138" i="10"/>
  <c r="AG141" i="8" s="1"/>
  <c r="G139" i="10"/>
  <c r="R139" i="14"/>
  <c r="U139" i="10"/>
  <c r="J142" i="7" s="1"/>
  <c r="J169" i="12"/>
  <c r="Q142" i="8" s="1"/>
  <c r="R142" i="8" s="1"/>
  <c r="AA139" i="10"/>
  <c r="AC142" i="8" s="1"/>
  <c r="AC139" i="10"/>
  <c r="AF142" i="8" s="1"/>
  <c r="AH142" i="8" s="1"/>
  <c r="J140" i="15"/>
  <c r="F144" i="10"/>
  <c r="E144" i="14"/>
  <c r="B144" i="15"/>
  <c r="M144" i="10"/>
  <c r="B137" i="15"/>
  <c r="L137" i="15"/>
  <c r="Q137" i="15"/>
  <c r="J138" i="10"/>
  <c r="L138" i="10"/>
  <c r="F138" i="15"/>
  <c r="R138" i="10"/>
  <c r="G141" i="7" s="1"/>
  <c r="T138" i="10"/>
  <c r="I141" i="7" s="1"/>
  <c r="J138" i="15"/>
  <c r="AC138" i="14"/>
  <c r="O138" i="15"/>
  <c r="AM138" i="14"/>
  <c r="C139" i="15"/>
  <c r="K139" i="10"/>
  <c r="O139" i="14"/>
  <c r="J140" i="14"/>
  <c r="P149" i="14"/>
  <c r="U144" i="15"/>
  <c r="L145" i="10"/>
  <c r="T145" i="10"/>
  <c r="I148" i="7" s="1"/>
  <c r="K147" i="10"/>
  <c r="F150" i="10"/>
  <c r="E150" i="14"/>
  <c r="B150" i="15"/>
  <c r="C138" i="10"/>
  <c r="Y139" i="10"/>
  <c r="AA142" i="8" s="1"/>
  <c r="C140" i="10"/>
  <c r="E144" i="15"/>
  <c r="G144" i="15"/>
  <c r="AB144" i="10"/>
  <c r="AD147" i="8" s="1"/>
  <c r="AD144" i="10"/>
  <c r="AG147" i="8" s="1"/>
  <c r="R144" i="15"/>
  <c r="G145" i="10"/>
  <c r="C145" i="15"/>
  <c r="X145" i="10"/>
  <c r="P147" i="10"/>
  <c r="O147" i="14"/>
  <c r="H147" i="15"/>
  <c r="L147" i="15"/>
  <c r="AA148" i="14"/>
  <c r="L148" i="15"/>
  <c r="I149" i="15"/>
  <c r="AG139" i="10"/>
  <c r="AK142" i="8" s="1"/>
  <c r="S140" i="15"/>
  <c r="C144" i="10"/>
  <c r="P144" i="10"/>
  <c r="W144" i="10"/>
  <c r="AG144" i="10"/>
  <c r="AK147" i="8" s="1"/>
  <c r="F145" i="15"/>
  <c r="J145" i="15"/>
  <c r="AC145" i="10"/>
  <c r="AF148" i="8" s="1"/>
  <c r="Q145" i="15"/>
  <c r="P146" i="10"/>
  <c r="O147" i="10"/>
  <c r="R147" i="10"/>
  <c r="G150" i="7" s="1"/>
  <c r="AH147" i="14"/>
  <c r="Q147" i="15"/>
  <c r="AC147" i="10"/>
  <c r="AF150" i="8" s="1"/>
  <c r="E148" i="15"/>
  <c r="I148" i="10"/>
  <c r="S151" i="6" s="1"/>
  <c r="I148" i="14"/>
  <c r="E149" i="14"/>
  <c r="B149" i="15"/>
  <c r="F149" i="10"/>
  <c r="M145" i="10"/>
  <c r="U145" i="10"/>
  <c r="J148" i="7" s="1"/>
  <c r="C146" i="10"/>
  <c r="H144" i="15"/>
  <c r="AC144" i="10"/>
  <c r="AF147" i="8" s="1"/>
  <c r="D147" i="15"/>
  <c r="H147" i="10"/>
  <c r="H147" i="14"/>
  <c r="M147" i="15"/>
  <c r="AC147" i="14"/>
  <c r="AC150" i="10"/>
  <c r="AF153" i="8" s="1"/>
  <c r="Q150" i="15"/>
  <c r="AH150" i="14"/>
  <c r="AJ150" i="14" s="1"/>
  <c r="O150" i="10"/>
  <c r="K140" i="15"/>
  <c r="X144" i="10"/>
  <c r="AI144" i="14"/>
  <c r="AJ144" i="14" s="1"/>
  <c r="T144" i="15"/>
  <c r="F145" i="14"/>
  <c r="G145" i="14" s="1"/>
  <c r="E145" i="15"/>
  <c r="G145" i="15"/>
  <c r="K145" i="15"/>
  <c r="AB145" i="10"/>
  <c r="AD148" i="8" s="1"/>
  <c r="AD145" i="10"/>
  <c r="AG148" i="8" s="1"/>
  <c r="R145" i="15"/>
  <c r="Y147" i="10"/>
  <c r="AA150" i="8" s="1"/>
  <c r="K148" i="14"/>
  <c r="Z140" i="10"/>
  <c r="AB143" i="8" s="1"/>
  <c r="P140" i="15"/>
  <c r="J144" i="10"/>
  <c r="R144" i="10"/>
  <c r="G147" i="7" s="1"/>
  <c r="M144" i="15"/>
  <c r="Q144" i="15"/>
  <c r="AM144" i="14"/>
  <c r="C145" i="10"/>
  <c r="F145" i="10"/>
  <c r="B145" i="15"/>
  <c r="J145" i="14"/>
  <c r="K145" i="14" s="1"/>
  <c r="P145" i="10"/>
  <c r="Q145" i="14"/>
  <c r="W145" i="10"/>
  <c r="AH145" i="14"/>
  <c r="AJ145" i="14" s="1"/>
  <c r="C147" i="15"/>
  <c r="G147" i="10"/>
  <c r="F147" i="14"/>
  <c r="R147" i="15"/>
  <c r="AD147" i="10"/>
  <c r="AG150" i="8" s="1"/>
  <c r="AI147" i="14"/>
  <c r="K148" i="10"/>
  <c r="I148" i="15"/>
  <c r="AC149" i="14"/>
  <c r="M149" i="15"/>
  <c r="Y149" i="10"/>
  <c r="AA152" i="8" s="1"/>
  <c r="C148" i="15"/>
  <c r="G148" i="15"/>
  <c r="T148" i="10"/>
  <c r="I151" i="7" s="1"/>
  <c r="Q148" i="15"/>
  <c r="AL148" i="14"/>
  <c r="K149" i="15"/>
  <c r="Q149" i="15"/>
  <c r="E151" i="15"/>
  <c r="I151" i="14"/>
  <c r="AC151" i="14"/>
  <c r="M151" i="15"/>
  <c r="I152" i="15"/>
  <c r="U150" i="15"/>
  <c r="AM150" i="14"/>
  <c r="O179" i="12"/>
  <c r="AB151" i="10"/>
  <c r="AD154" i="8" s="1"/>
  <c r="AF151" i="14"/>
  <c r="Q151" i="15"/>
  <c r="AC151" i="10"/>
  <c r="AF154" i="8" s="1"/>
  <c r="AH154" i="8" s="1"/>
  <c r="AI151" i="14"/>
  <c r="R151" i="15"/>
  <c r="B148" i="15"/>
  <c r="AA148" i="10"/>
  <c r="AC151" i="8" s="1"/>
  <c r="K149" i="10"/>
  <c r="P149" i="15"/>
  <c r="AK149" i="14"/>
  <c r="AG149" i="10"/>
  <c r="AK152" i="8" s="1"/>
  <c r="U149" i="15"/>
  <c r="K150" i="10"/>
  <c r="G150" i="15"/>
  <c r="R150" i="14"/>
  <c r="U150" i="10"/>
  <c r="J153" i="7" s="1"/>
  <c r="J151" i="10"/>
  <c r="AD151" i="10"/>
  <c r="AG154" i="8" s="1"/>
  <c r="T151" i="15"/>
  <c r="AL151" i="14"/>
  <c r="W152" i="14"/>
  <c r="X152" i="14" s="1"/>
  <c r="T152" i="14" s="1"/>
  <c r="AJ152" i="14"/>
  <c r="F148" i="14"/>
  <c r="G148" i="14" s="1"/>
  <c r="N148" i="14"/>
  <c r="AF148" i="14"/>
  <c r="AF148" i="10"/>
  <c r="AJ151" i="8" s="1"/>
  <c r="C149" i="10"/>
  <c r="D149" i="15"/>
  <c r="J149" i="14"/>
  <c r="P149" i="10"/>
  <c r="Q149" i="14"/>
  <c r="W149" i="10"/>
  <c r="AH149" i="14"/>
  <c r="K150" i="15"/>
  <c r="X150" i="10"/>
  <c r="AG150" i="10"/>
  <c r="AK153" i="8" s="1"/>
  <c r="G152" i="10"/>
  <c r="AB153" i="10"/>
  <c r="AD156" i="8" s="1"/>
  <c r="AF153" i="14"/>
  <c r="P153" i="15"/>
  <c r="Z149" i="10"/>
  <c r="AB152" i="8" s="1"/>
  <c r="H150" i="15"/>
  <c r="O150" i="14"/>
  <c r="J178" i="12"/>
  <c r="Q153" i="8" s="1"/>
  <c r="R153" i="8" s="1"/>
  <c r="G151" i="15"/>
  <c r="N151" i="14"/>
  <c r="I152" i="14"/>
  <c r="E152" i="15"/>
  <c r="T148" i="15"/>
  <c r="AE149" i="10"/>
  <c r="AI152" i="8" s="1"/>
  <c r="C150" i="10"/>
  <c r="R150" i="10"/>
  <c r="G153" i="7" s="1"/>
  <c r="C151" i="15"/>
  <c r="Q151" i="10"/>
  <c r="F154" i="7" s="1"/>
  <c r="AH151" i="14"/>
  <c r="I152" i="10"/>
  <c r="AB147" i="10"/>
  <c r="AD150" i="8" s="1"/>
  <c r="Q148" i="10"/>
  <c r="F151" i="7" s="1"/>
  <c r="Q148" i="14"/>
  <c r="AH148" i="14"/>
  <c r="AJ148" i="14" s="1"/>
  <c r="H149" i="14"/>
  <c r="R149" i="14"/>
  <c r="N149" i="15"/>
  <c r="AD150" i="10"/>
  <c r="AG153" i="8" s="1"/>
  <c r="G151" i="10"/>
  <c r="D151" i="15"/>
  <c r="J151" i="14"/>
  <c r="K151" i="14" s="1"/>
  <c r="L151" i="14" s="1"/>
  <c r="L151" i="10"/>
  <c r="F151" i="15"/>
  <c r="Q151" i="14"/>
  <c r="T151" i="10"/>
  <c r="I154" i="7" s="1"/>
  <c r="J151" i="15"/>
  <c r="F152" i="14"/>
  <c r="O152" i="10"/>
  <c r="AG154" i="14"/>
  <c r="C147" i="10"/>
  <c r="K147" i="15"/>
  <c r="AG147" i="10"/>
  <c r="AK150" i="8" s="1"/>
  <c r="G148" i="10"/>
  <c r="L148" i="10"/>
  <c r="N148" i="10"/>
  <c r="AB148" i="10"/>
  <c r="AD151" i="8" s="1"/>
  <c r="L149" i="10"/>
  <c r="T149" i="10"/>
  <c r="I152" i="7" s="1"/>
  <c r="AC149" i="10"/>
  <c r="AF152" i="8" s="1"/>
  <c r="AM149" i="14"/>
  <c r="N150" i="14"/>
  <c r="W151" i="14"/>
  <c r="X151" i="14" s="1"/>
  <c r="T151" i="14" s="1"/>
  <c r="L152" i="10"/>
  <c r="J152" i="14"/>
  <c r="K152" i="14" s="1"/>
  <c r="L152" i="14" s="1"/>
  <c r="M152" i="10"/>
  <c r="AC152" i="10"/>
  <c r="AF155" i="8" s="1"/>
  <c r="AH155" i="8" s="1"/>
  <c r="Q152" i="15"/>
  <c r="G154" i="10"/>
  <c r="Z156" i="10"/>
  <c r="AB159" i="8" s="1"/>
  <c r="AD156" i="14"/>
  <c r="N156" i="15"/>
  <c r="J148" i="10"/>
  <c r="R148" i="10"/>
  <c r="G151" i="7" s="1"/>
  <c r="C151" i="10"/>
  <c r="S151" i="15"/>
  <c r="D152" i="15"/>
  <c r="W152" i="10"/>
  <c r="AE154" i="14"/>
  <c r="O154" i="15"/>
  <c r="AA154" i="10"/>
  <c r="AC157" i="8" s="1"/>
  <c r="T155" i="10"/>
  <c r="I158" i="7" s="1"/>
  <c r="Q155" i="14"/>
  <c r="W158" i="10"/>
  <c r="C153" i="10"/>
  <c r="O154" i="10"/>
  <c r="R154" i="10"/>
  <c r="G157" i="7" s="1"/>
  <c r="M157" i="7" s="1"/>
  <c r="O154" i="14"/>
  <c r="H154" i="15"/>
  <c r="W155" i="10"/>
  <c r="T152" i="10"/>
  <c r="I155" i="7" s="1"/>
  <c r="F154" i="14"/>
  <c r="G154" i="14" s="1"/>
  <c r="T154" i="10"/>
  <c r="I157" i="7" s="1"/>
  <c r="O157" i="7" s="1"/>
  <c r="P157" i="14"/>
  <c r="M151" i="10"/>
  <c r="U151" i="10"/>
  <c r="J154" i="7" s="1"/>
  <c r="Z152" i="10"/>
  <c r="AB155" i="8" s="1"/>
  <c r="S152" i="15"/>
  <c r="J154" i="10"/>
  <c r="K154" i="10"/>
  <c r="L154" i="10"/>
  <c r="C152" i="10"/>
  <c r="C154" i="15"/>
  <c r="Q154" i="14"/>
  <c r="Y154" i="10"/>
  <c r="AA157" i="8" s="1"/>
  <c r="M154" i="15"/>
  <c r="L155" i="15"/>
  <c r="AA155" i="14"/>
  <c r="Z155" i="10"/>
  <c r="AB158" i="8" s="1"/>
  <c r="N155" i="15"/>
  <c r="AD155" i="14"/>
  <c r="G156" i="14"/>
  <c r="I157" i="10"/>
  <c r="S160" i="6" s="1"/>
  <c r="E157" i="15"/>
  <c r="I157" i="14"/>
  <c r="K157" i="14" s="1"/>
  <c r="AF157" i="10"/>
  <c r="AJ160" i="8" s="1"/>
  <c r="AL157" i="14"/>
  <c r="T157" i="15"/>
  <c r="AF154" i="10"/>
  <c r="AJ157" i="8" s="1"/>
  <c r="C155" i="10"/>
  <c r="Y156" i="10"/>
  <c r="AA159" i="8" s="1"/>
  <c r="M156" i="15"/>
  <c r="AC156" i="14"/>
  <c r="AG156" i="14" s="1"/>
  <c r="AI156" i="14"/>
  <c r="W157" i="14"/>
  <c r="X157" i="14" s="1"/>
  <c r="T157" i="14" s="1"/>
  <c r="S159" i="10"/>
  <c r="H162" i="7" s="1"/>
  <c r="B154" i="15"/>
  <c r="K154" i="15"/>
  <c r="B157" i="15"/>
  <c r="N157" i="10"/>
  <c r="K157" i="15"/>
  <c r="R157" i="14"/>
  <c r="U157" i="10"/>
  <c r="J160" i="7" s="1"/>
  <c r="P154" i="15"/>
  <c r="T154" i="15"/>
  <c r="B156" i="15"/>
  <c r="F156" i="10"/>
  <c r="M156" i="10"/>
  <c r="I156" i="15"/>
  <c r="K156" i="15"/>
  <c r="U156" i="10"/>
  <c r="J159" i="7" s="1"/>
  <c r="L156" i="15"/>
  <c r="F157" i="10"/>
  <c r="Y157" i="10"/>
  <c r="AA160" i="8" s="1"/>
  <c r="AC157" i="14"/>
  <c r="AG157" i="14" s="1"/>
  <c r="C158" i="10"/>
  <c r="AG154" i="10"/>
  <c r="AK157" i="8" s="1"/>
  <c r="J156" i="14"/>
  <c r="K156" i="14" s="1"/>
  <c r="F156" i="15"/>
  <c r="L156" i="10"/>
  <c r="O156" i="10"/>
  <c r="Q156" i="14"/>
  <c r="J156" i="15"/>
  <c r="T156" i="10"/>
  <c r="I159" i="7" s="1"/>
  <c r="M157" i="10"/>
  <c r="R156" i="15"/>
  <c r="AD156" i="10"/>
  <c r="AG159" i="8" s="1"/>
  <c r="R157" i="10"/>
  <c r="G160" i="7" s="1"/>
  <c r="O157" i="14"/>
  <c r="M157" i="14" s="1"/>
  <c r="S157" i="10"/>
  <c r="H160" i="7" s="1"/>
  <c r="AG157" i="10"/>
  <c r="AK160" i="8" s="1"/>
  <c r="U157" i="15"/>
  <c r="Q154" i="15"/>
  <c r="U154" i="15"/>
  <c r="Q156" i="15"/>
  <c r="AH156" i="14"/>
  <c r="AJ156" i="14" s="1"/>
  <c r="AC156" i="10"/>
  <c r="AF159" i="8" s="1"/>
  <c r="AH159" i="8" s="1"/>
  <c r="J157" i="10"/>
  <c r="O182" i="12"/>
  <c r="J159" i="10"/>
  <c r="I159" i="15"/>
  <c r="S162" i="10"/>
  <c r="H165" i="7" s="1"/>
  <c r="J156" i="10"/>
  <c r="R156" i="10"/>
  <c r="G159" i="7" s="1"/>
  <c r="P157" i="15"/>
  <c r="G159" i="14"/>
  <c r="K159" i="15"/>
  <c r="U159" i="10"/>
  <c r="J162" i="7" s="1"/>
  <c r="P162" i="7" s="1"/>
  <c r="Z161" i="10"/>
  <c r="AB164" i="8" s="1"/>
  <c r="N161" i="15"/>
  <c r="AD161" i="14"/>
  <c r="U160" i="15"/>
  <c r="AG160" i="10"/>
  <c r="AK163" i="8" s="1"/>
  <c r="AM160" i="14"/>
  <c r="S160" i="15"/>
  <c r="AE160" i="10"/>
  <c r="AI163" i="8" s="1"/>
  <c r="AK160" i="14"/>
  <c r="Q157" i="10"/>
  <c r="F160" i="7" s="1"/>
  <c r="R159" i="14"/>
  <c r="X159" i="10"/>
  <c r="N159" i="15"/>
  <c r="Z159" i="10"/>
  <c r="AB162" i="8" s="1"/>
  <c r="AD159" i="14"/>
  <c r="AG159" i="14" s="1"/>
  <c r="H160" i="15"/>
  <c r="R160" i="10"/>
  <c r="G163" i="7" s="1"/>
  <c r="O160" i="14"/>
  <c r="K156" i="10"/>
  <c r="Q157" i="15"/>
  <c r="C156" i="15"/>
  <c r="AG156" i="10"/>
  <c r="AK159" i="8" s="1"/>
  <c r="G157" i="15"/>
  <c r="X157" i="10"/>
  <c r="Z157" i="10"/>
  <c r="AB160" i="8" s="1"/>
  <c r="N157" i="15"/>
  <c r="G159" i="10"/>
  <c r="C159" i="15"/>
  <c r="K159" i="14"/>
  <c r="W159" i="14"/>
  <c r="X159" i="14" s="1"/>
  <c r="T159" i="14" s="1"/>
  <c r="J160" i="10"/>
  <c r="P160" i="15"/>
  <c r="AB160" i="10"/>
  <c r="AD163" i="8" s="1"/>
  <c r="AF160" i="14"/>
  <c r="O159" i="10"/>
  <c r="F161" i="15"/>
  <c r="L161" i="10"/>
  <c r="J161" i="14"/>
  <c r="S163" i="15"/>
  <c r="AE163" i="10"/>
  <c r="AI166" i="8" s="1"/>
  <c r="AK163" i="14"/>
  <c r="M159" i="15"/>
  <c r="Q159" i="15"/>
  <c r="Y161" i="10"/>
  <c r="AA164" i="8" s="1"/>
  <c r="J162" i="10"/>
  <c r="P162" i="14"/>
  <c r="T162" i="15"/>
  <c r="AF162" i="10"/>
  <c r="AJ165" i="8" s="1"/>
  <c r="P163" i="10"/>
  <c r="W163" i="10"/>
  <c r="C161" i="10"/>
  <c r="I162" i="10"/>
  <c r="S165" i="6" s="1"/>
  <c r="G162" i="15"/>
  <c r="Q162" i="10"/>
  <c r="F165" i="7" s="1"/>
  <c r="X162" i="10"/>
  <c r="C163" i="10"/>
  <c r="R159" i="10"/>
  <c r="G162" i="7" s="1"/>
  <c r="AA159" i="14"/>
  <c r="AL162" i="14"/>
  <c r="Y159" i="10"/>
  <c r="AA162" i="8" s="1"/>
  <c r="C160" i="10"/>
  <c r="N162" i="14"/>
  <c r="AG162" i="10"/>
  <c r="AK165" i="8" s="1"/>
  <c r="U162" i="15"/>
  <c r="I159" i="14"/>
  <c r="N159" i="14"/>
  <c r="AB159" i="10"/>
  <c r="AD162" i="8" s="1"/>
  <c r="AG159" i="10"/>
  <c r="AK162" i="8" s="1"/>
  <c r="AC161" i="14"/>
  <c r="R162" i="10"/>
  <c r="G165" i="7" s="1"/>
  <c r="H162" i="15"/>
  <c r="Y162" i="10"/>
  <c r="AA165" i="8" s="1"/>
  <c r="M162" i="15"/>
  <c r="B159" i="15"/>
  <c r="I162" i="14"/>
  <c r="K162" i="14" s="1"/>
  <c r="AM162" i="14"/>
  <c r="M161" i="15"/>
  <c r="F162" i="15"/>
  <c r="O162" i="14"/>
  <c r="AC162" i="14"/>
  <c r="F162" i="14"/>
  <c r="G164" i="10"/>
  <c r="O164" i="10"/>
  <c r="AD164" i="10"/>
  <c r="AG167" i="8" s="1"/>
  <c r="F165" i="10"/>
  <c r="N165" i="10"/>
  <c r="J194" i="12"/>
  <c r="Q168" i="8" s="1"/>
  <c r="R168" i="8" s="1"/>
  <c r="AC165" i="10"/>
  <c r="AF168" i="8" s="1"/>
  <c r="O195" i="12"/>
  <c r="K169" i="6" s="1"/>
  <c r="L169" i="6" s="1"/>
  <c r="M169" i="6" s="1"/>
  <c r="M166" i="10"/>
  <c r="U166" i="10"/>
  <c r="J169" i="7" s="1"/>
  <c r="E162" i="14"/>
  <c r="J162" i="15"/>
  <c r="G162" i="10"/>
  <c r="N162" i="15"/>
  <c r="C166" i="15"/>
  <c r="Q162" i="14"/>
  <c r="C165" i="15"/>
  <c r="B166" i="15"/>
  <c r="C164" i="15"/>
  <c r="L164" i="15"/>
  <c r="R164" i="15"/>
  <c r="B165" i="15"/>
  <c r="Q165" i="15"/>
  <c r="K166" i="15"/>
  <c r="F165" i="14"/>
  <c r="G165" i="14" s="1"/>
  <c r="E166" i="14"/>
  <c r="G166" i="14" s="1"/>
  <c r="G165" i="10"/>
  <c r="F166" i="10"/>
  <c r="N166" i="10"/>
  <c r="BA4" i="21"/>
  <c r="BB4" i="21" s="1"/>
  <c r="BD3" i="21"/>
  <c r="BC3" i="21"/>
  <c r="BA3" i="21"/>
  <c r="BB3" i="21" s="1"/>
  <c r="BE37" i="21"/>
  <c r="BC37" i="21"/>
  <c r="BE9" i="21"/>
  <c r="BC9" i="21"/>
  <c r="BA9" i="21"/>
  <c r="BB9" i="21" s="1"/>
  <c r="BE35" i="21"/>
  <c r="BC35" i="21"/>
  <c r="BE33" i="21"/>
  <c r="BC33" i="21"/>
  <c r="BE4" i="21"/>
  <c r="BD9" i="21"/>
  <c r="BA10" i="21"/>
  <c r="BB10" i="21" s="1"/>
  <c r="BA32" i="21"/>
  <c r="BB32" i="21" s="1"/>
  <c r="BA34" i="21"/>
  <c r="BB34" i="21" s="1"/>
  <c r="BD6" i="21"/>
  <c r="BE7" i="21"/>
  <c r="BA7" i="21"/>
  <c r="BB7" i="21" s="1"/>
  <c r="BC10" i="21"/>
  <c r="BA12" i="21"/>
  <c r="BB12" i="21" s="1"/>
  <c r="BA14" i="21"/>
  <c r="BB14" i="21" s="1"/>
  <c r="BA16" i="21"/>
  <c r="BB16" i="21" s="1"/>
  <c r="BA18" i="21"/>
  <c r="BB18" i="21" s="1"/>
  <c r="BA20" i="21"/>
  <c r="BB20" i="21" s="1"/>
  <c r="BA22" i="21"/>
  <c r="BB22" i="21" s="1"/>
  <c r="BA24" i="21"/>
  <c r="BB24" i="21" s="1"/>
  <c r="BA26" i="21"/>
  <c r="BB26" i="21" s="1"/>
  <c r="BA28" i="21"/>
  <c r="BB28" i="21" s="1"/>
  <c r="BA30" i="21"/>
  <c r="BB30" i="21" s="1"/>
  <c r="BE32" i="21"/>
  <c r="BC34" i="21"/>
  <c r="BC36" i="21"/>
  <c r="BC7" i="21"/>
  <c r="BD11" i="21"/>
  <c r="BD13" i="21"/>
  <c r="BD15" i="21"/>
  <c r="BD17" i="21"/>
  <c r="BD19" i="21"/>
  <c r="BD21" i="21"/>
  <c r="BD23" i="21"/>
  <c r="BD25" i="21"/>
  <c r="BD27" i="21"/>
  <c r="BD29" i="21"/>
  <c r="BD31" i="21"/>
  <c r="BD33" i="21"/>
  <c r="BD35" i="21"/>
  <c r="BD37" i="21"/>
  <c r="BC38" i="21"/>
  <c r="BD4" i="21"/>
  <c r="BE6" i="21"/>
  <c r="BA6" i="21"/>
  <c r="BB6" i="21" s="1"/>
  <c r="BA33" i="21"/>
  <c r="BB33" i="21" s="1"/>
  <c r="BA35" i="21"/>
  <c r="BB35" i="21" s="1"/>
  <c r="BA37" i="21"/>
  <c r="BB37" i="21" s="1"/>
  <c r="BA11" i="21"/>
  <c r="BB11" i="21" s="1"/>
  <c r="BE11" i="21"/>
  <c r="BC11" i="21"/>
  <c r="BA13" i="21"/>
  <c r="BB13" i="21" s="1"/>
  <c r="BA15" i="21"/>
  <c r="BB15" i="21" s="1"/>
  <c r="BA17" i="21"/>
  <c r="BB17" i="21" s="1"/>
  <c r="BA19" i="21"/>
  <c r="BB19" i="21" s="1"/>
  <c r="BA21" i="21"/>
  <c r="BB21" i="21" s="1"/>
  <c r="BA23" i="21"/>
  <c r="BB23" i="21" s="1"/>
  <c r="BA25" i="21"/>
  <c r="BB25" i="21" s="1"/>
  <c r="BA27" i="21"/>
  <c r="BB27" i="21" s="1"/>
  <c r="BA29" i="21"/>
  <c r="BB29" i="21" s="1"/>
  <c r="BA31" i="21"/>
  <c r="BB31" i="21" s="1"/>
  <c r="BD7" i="21"/>
  <c r="BE8" i="21"/>
  <c r="BA8" i="21"/>
  <c r="BB8" i="21" s="1"/>
  <c r="BD12" i="21"/>
  <c r="BD14" i="21"/>
  <c r="BD16" i="21"/>
  <c r="BD18" i="21"/>
  <c r="BD20" i="21"/>
  <c r="BD22" i="21"/>
  <c r="BD24" i="21"/>
  <c r="BD26" i="21"/>
  <c r="BD28" i="21"/>
  <c r="BD30" i="21"/>
  <c r="BD32" i="21"/>
  <c r="BD34" i="21"/>
  <c r="BD36" i="21"/>
  <c r="BE39" i="21"/>
  <c r="BE41" i="21"/>
  <c r="BD43" i="21"/>
  <c r="BC43" i="21"/>
  <c r="BE49" i="21"/>
  <c r="BE57" i="21"/>
  <c r="BE65" i="21"/>
  <c r="BE73" i="21"/>
  <c r="BE81" i="21"/>
  <c r="BE89" i="21"/>
  <c r="BD102" i="21"/>
  <c r="BC102" i="21"/>
  <c r="BA102" i="21"/>
  <c r="BB102" i="21" s="1"/>
  <c r="BE102" i="21"/>
  <c r="BE12" i="21"/>
  <c r="BE13" i="21"/>
  <c r="BE14" i="21"/>
  <c r="BE15" i="21"/>
  <c r="BE16" i="21"/>
  <c r="BE17" i="21"/>
  <c r="BE18" i="21"/>
  <c r="BE19" i="21"/>
  <c r="BE20" i="21"/>
  <c r="BE21" i="21"/>
  <c r="BE22" i="21"/>
  <c r="BE23" i="21"/>
  <c r="BE24" i="21"/>
  <c r="BE25" i="21"/>
  <c r="BE26" i="21"/>
  <c r="BE27" i="21"/>
  <c r="BE28" i="21"/>
  <c r="BE29" i="21"/>
  <c r="BE30" i="21"/>
  <c r="BE31" i="21"/>
  <c r="BE38" i="21"/>
  <c r="BD41" i="21"/>
  <c r="BE47" i="21"/>
  <c r="BE55" i="21"/>
  <c r="BE63" i="21"/>
  <c r="BE71" i="21"/>
  <c r="BE79" i="21"/>
  <c r="BE87" i="21"/>
  <c r="BD95" i="21"/>
  <c r="BD100" i="21"/>
  <c r="BC100" i="21"/>
  <c r="BA100" i="21"/>
  <c r="BB100" i="21" s="1"/>
  <c r="BE100" i="21"/>
  <c r="BE42" i="21"/>
  <c r="BE50" i="21"/>
  <c r="BE58" i="21"/>
  <c r="BE66" i="21"/>
  <c r="BE74" i="21"/>
  <c r="BE82" i="21"/>
  <c r="BE90" i="21"/>
  <c r="BE40" i="21"/>
  <c r="BD98" i="21"/>
  <c r="BC98" i="21"/>
  <c r="BA98" i="21"/>
  <c r="BB98" i="21" s="1"/>
  <c r="BE98" i="21"/>
  <c r="BD42" i="21"/>
  <c r="BC42" i="21"/>
  <c r="BE48" i="21"/>
  <c r="BE56" i="21"/>
  <c r="BE64" i="21"/>
  <c r="BE72" i="21"/>
  <c r="BE80" i="21"/>
  <c r="BE88" i="21"/>
  <c r="BD96" i="21"/>
  <c r="BD104" i="21"/>
  <c r="BC104" i="21"/>
  <c r="BA104" i="21"/>
  <c r="BB104" i="21" s="1"/>
  <c r="BE104" i="21"/>
  <c r="BA39" i="21"/>
  <c r="BB39" i="21" s="1"/>
  <c r="BA40" i="21"/>
  <c r="BB40" i="21" s="1"/>
  <c r="BA41" i="21"/>
  <c r="BB41" i="21" s="1"/>
  <c r="BA42" i="21"/>
  <c r="BB42" i="21" s="1"/>
  <c r="BA43" i="21"/>
  <c r="BB43" i="21" s="1"/>
  <c r="BA44" i="21"/>
  <c r="BB44" i="21" s="1"/>
  <c r="BA45" i="21"/>
  <c r="BB45" i="21" s="1"/>
  <c r="BA46" i="21"/>
  <c r="BB46" i="21" s="1"/>
  <c r="BA47" i="21"/>
  <c r="BB47" i="21" s="1"/>
  <c r="BA48" i="21"/>
  <c r="BB48" i="21" s="1"/>
  <c r="BA49" i="21"/>
  <c r="BB49" i="21" s="1"/>
  <c r="BA50" i="21"/>
  <c r="BB50" i="21" s="1"/>
  <c r="BA51" i="21"/>
  <c r="BB51" i="21" s="1"/>
  <c r="BA52" i="21"/>
  <c r="BB52" i="21" s="1"/>
  <c r="BA53" i="21"/>
  <c r="BB53" i="21" s="1"/>
  <c r="BA54" i="21"/>
  <c r="BB54" i="21" s="1"/>
  <c r="BA55" i="21"/>
  <c r="BB55" i="21" s="1"/>
  <c r="BA56" i="21"/>
  <c r="BB56" i="21" s="1"/>
  <c r="BA57" i="21"/>
  <c r="BB57" i="21" s="1"/>
  <c r="BA58" i="21"/>
  <c r="BB58" i="21" s="1"/>
  <c r="BA59" i="21"/>
  <c r="BB59" i="21" s="1"/>
  <c r="BA60" i="21"/>
  <c r="BB60" i="21" s="1"/>
  <c r="BA61" i="21"/>
  <c r="BB61" i="21" s="1"/>
  <c r="BA62" i="21"/>
  <c r="BB62" i="21" s="1"/>
  <c r="BA63" i="21"/>
  <c r="BB63" i="21" s="1"/>
  <c r="BA64" i="21"/>
  <c r="BB64" i="21" s="1"/>
  <c r="BA65" i="21"/>
  <c r="BB65" i="21" s="1"/>
  <c r="BA66" i="21"/>
  <c r="BB66" i="21" s="1"/>
  <c r="BA67" i="21"/>
  <c r="BB67" i="21" s="1"/>
  <c r="BA68" i="21"/>
  <c r="BB68" i="21" s="1"/>
  <c r="BA69" i="21"/>
  <c r="BB69" i="21" s="1"/>
  <c r="BA70" i="21"/>
  <c r="BB70" i="21" s="1"/>
  <c r="BA71" i="21"/>
  <c r="BB71" i="21" s="1"/>
  <c r="BA72" i="21"/>
  <c r="BB72" i="21" s="1"/>
  <c r="BA73" i="21"/>
  <c r="BB73" i="21" s="1"/>
  <c r="BA74" i="21"/>
  <c r="BB74" i="21" s="1"/>
  <c r="BA75" i="21"/>
  <c r="BB75" i="21" s="1"/>
  <c r="BA76" i="21"/>
  <c r="BB76" i="21" s="1"/>
  <c r="BA77" i="21"/>
  <c r="BB77" i="21" s="1"/>
  <c r="BA78" i="21"/>
  <c r="BB78" i="21" s="1"/>
  <c r="BA79" i="21"/>
  <c r="BB79" i="21" s="1"/>
  <c r="BA80" i="21"/>
  <c r="BB80" i="21" s="1"/>
  <c r="BA81" i="21"/>
  <c r="BB81" i="21" s="1"/>
  <c r="BA82" i="21"/>
  <c r="BB82" i="21" s="1"/>
  <c r="BA83" i="21"/>
  <c r="BB83" i="21" s="1"/>
  <c r="BA84" i="21"/>
  <c r="BB84" i="21" s="1"/>
  <c r="BA85" i="21"/>
  <c r="BB85" i="21" s="1"/>
  <c r="BA86" i="21"/>
  <c r="BB86" i="21" s="1"/>
  <c r="BA87" i="21"/>
  <c r="BB87" i="21" s="1"/>
  <c r="BA88" i="21"/>
  <c r="BB88" i="21" s="1"/>
  <c r="BA89" i="21"/>
  <c r="BB89" i="21" s="1"/>
  <c r="BA90" i="21"/>
  <c r="BB90" i="21" s="1"/>
  <c r="BA91" i="21"/>
  <c r="BB91" i="21" s="1"/>
  <c r="BA92" i="21"/>
  <c r="BB92" i="21" s="1"/>
  <c r="BA93" i="21"/>
  <c r="BB93" i="21" s="1"/>
  <c r="BA94" i="21"/>
  <c r="BB94" i="21" s="1"/>
  <c r="BA95" i="21"/>
  <c r="BB95" i="21" s="1"/>
  <c r="BC97" i="21"/>
  <c r="BE97" i="21"/>
  <c r="BC39" i="21"/>
  <c r="BC40" i="21"/>
  <c r="BC41" i="21"/>
  <c r="BC44" i="21"/>
  <c r="BC45" i="21"/>
  <c r="BC46" i="21"/>
  <c r="BC47" i="21"/>
  <c r="BC48" i="21"/>
  <c r="BC49" i="21"/>
  <c r="BC50" i="21"/>
  <c r="BC51" i="21"/>
  <c r="BC52" i="21"/>
  <c r="BC53" i="21"/>
  <c r="BC54" i="21"/>
  <c r="BC55" i="21"/>
  <c r="BC56" i="21"/>
  <c r="BC57" i="21"/>
  <c r="BC58" i="21"/>
  <c r="BC59" i="21"/>
  <c r="BC60" i="21"/>
  <c r="BC61" i="21"/>
  <c r="BC62" i="21"/>
  <c r="BC63" i="21"/>
  <c r="BC64" i="21"/>
  <c r="BC65" i="21"/>
  <c r="BC66" i="21"/>
  <c r="BC67" i="21"/>
  <c r="BC68" i="21"/>
  <c r="BC69" i="21"/>
  <c r="BC70" i="21"/>
  <c r="BC71" i="21"/>
  <c r="BC72" i="21"/>
  <c r="BC73" i="21"/>
  <c r="BC74" i="21"/>
  <c r="BC75" i="21"/>
  <c r="BC76" i="21"/>
  <c r="BC77" i="21"/>
  <c r="BC78" i="21"/>
  <c r="BC79" i="21"/>
  <c r="BC80" i="21"/>
  <c r="BC81" i="21"/>
  <c r="BC82" i="21"/>
  <c r="BC83" i="21"/>
  <c r="BC84" i="21"/>
  <c r="BC85" i="21"/>
  <c r="BC86" i="21"/>
  <c r="BC87" i="21"/>
  <c r="BC88" i="21"/>
  <c r="BC89" i="21"/>
  <c r="BC90" i="21"/>
  <c r="BC91" i="21"/>
  <c r="BC92" i="21"/>
  <c r="BC93" i="21"/>
  <c r="BC94" i="21"/>
  <c r="BC96" i="21"/>
  <c r="BE96" i="21"/>
  <c r="BD99" i="21"/>
  <c r="BC99" i="21"/>
  <c r="BA99" i="21"/>
  <c r="BB99" i="21" s="1"/>
  <c r="BE99" i="21"/>
  <c r="BD101" i="21"/>
  <c r="BC101" i="21"/>
  <c r="BA101" i="21"/>
  <c r="BB101" i="21" s="1"/>
  <c r="BE101" i="21"/>
  <c r="BD103" i="21"/>
  <c r="BC103" i="21"/>
  <c r="BA103" i="21"/>
  <c r="BB103" i="21" s="1"/>
  <c r="BE103" i="21"/>
  <c r="BD105" i="21"/>
  <c r="BD107" i="21"/>
  <c r="BD109" i="21"/>
  <c r="BD111" i="21"/>
  <c r="BD113" i="21"/>
  <c r="BD115" i="21"/>
  <c r="BD117" i="21"/>
  <c r="BD119" i="21"/>
  <c r="BD121" i="21"/>
  <c r="BD123" i="21"/>
  <c r="BD125" i="21"/>
  <c r="BD127" i="21"/>
  <c r="BD129" i="21"/>
  <c r="BD131" i="21"/>
  <c r="BD133" i="21"/>
  <c r="BD135" i="21"/>
  <c r="BD137" i="21"/>
  <c r="BD139" i="21"/>
  <c r="BD141" i="21"/>
  <c r="BD143" i="21"/>
  <c r="BD145" i="21"/>
  <c r="BD147" i="21"/>
  <c r="BD149" i="21"/>
  <c r="BD151" i="21"/>
  <c r="BD153" i="21"/>
  <c r="BD155" i="21"/>
  <c r="BE165" i="21"/>
  <c r="BC172" i="21"/>
  <c r="BE181" i="21"/>
  <c r="BC188" i="21"/>
  <c r="BA97" i="21"/>
  <c r="BB97" i="21" s="1"/>
  <c r="BC95" i="21"/>
  <c r="BE95" i="21"/>
  <c r="BA96" i="21"/>
  <c r="BB96" i="21" s="1"/>
  <c r="BD97" i="21"/>
  <c r="BD160" i="21"/>
  <c r="BE160" i="21"/>
  <c r="BC160" i="21"/>
  <c r="BA160" i="21"/>
  <c r="BB160" i="21" s="1"/>
  <c r="BE105" i="21"/>
  <c r="BE106" i="21"/>
  <c r="BE107" i="21"/>
  <c r="BE108" i="21"/>
  <c r="BE109" i="21"/>
  <c r="BE110" i="21"/>
  <c r="BE111" i="21"/>
  <c r="BE112" i="21"/>
  <c r="BE113" i="21"/>
  <c r="BE114" i="21"/>
  <c r="BE115" i="21"/>
  <c r="BE116" i="21"/>
  <c r="BE117" i="21"/>
  <c r="BE118" i="21"/>
  <c r="BE119" i="21"/>
  <c r="BE120" i="21"/>
  <c r="BE121" i="21"/>
  <c r="BE122" i="21"/>
  <c r="BE123" i="21"/>
  <c r="BE124" i="21"/>
  <c r="BE125" i="21"/>
  <c r="BE126" i="21"/>
  <c r="BE127" i="21"/>
  <c r="BE128" i="21"/>
  <c r="BE129" i="21"/>
  <c r="BE130" i="21"/>
  <c r="BE131" i="21"/>
  <c r="BE132" i="21"/>
  <c r="BE133" i="21"/>
  <c r="BE134" i="21"/>
  <c r="BE135" i="21"/>
  <c r="BE136" i="21"/>
  <c r="BE137" i="21"/>
  <c r="BE138" i="21"/>
  <c r="BE139" i="21"/>
  <c r="BE140" i="21"/>
  <c r="BE141" i="21"/>
  <c r="BE142" i="21"/>
  <c r="BE143" i="21"/>
  <c r="BE144" i="21"/>
  <c r="BE145" i="21"/>
  <c r="BE146" i="21"/>
  <c r="BE147" i="21"/>
  <c r="BE148" i="21"/>
  <c r="BE149" i="21"/>
  <c r="BE150" i="21"/>
  <c r="BE151" i="21"/>
  <c r="BE152" i="21"/>
  <c r="BE153" i="21"/>
  <c r="BE154" i="21"/>
  <c r="BE155" i="21"/>
  <c r="BD157" i="21"/>
  <c r="BD164" i="21"/>
  <c r="BA164" i="21"/>
  <c r="BB164" i="21" s="1"/>
  <c r="BC166" i="21"/>
  <c r="BD168" i="21"/>
  <c r="BD172" i="21"/>
  <c r="BD176" i="21"/>
  <c r="BD180" i="21"/>
  <c r="BD184" i="21"/>
  <c r="BD188" i="21"/>
  <c r="BD192" i="21"/>
  <c r="BD156" i="21"/>
  <c r="BA159" i="21"/>
  <c r="BB159" i="21" s="1"/>
  <c r="BC161" i="21"/>
  <c r="BD163" i="21"/>
  <c r="BA163" i="21"/>
  <c r="BB163" i="21" s="1"/>
  <c r="BC165" i="21"/>
  <c r="BD167" i="21"/>
  <c r="BC169" i="21"/>
  <c r="BD171" i="21"/>
  <c r="BC173" i="21"/>
  <c r="BC177" i="21"/>
  <c r="BC181" i="21"/>
  <c r="BC185" i="21"/>
  <c r="BC189" i="21"/>
  <c r="BE193" i="21"/>
  <c r="BA157" i="21"/>
  <c r="BB157" i="21" s="1"/>
  <c r="BC159" i="21"/>
  <c r="BD162" i="21"/>
  <c r="BA105" i="21"/>
  <c r="BB105" i="21" s="1"/>
  <c r="BA106" i="21"/>
  <c r="BB106" i="21" s="1"/>
  <c r="BA107" i="21"/>
  <c r="BB107" i="21" s="1"/>
  <c r="BA108" i="21"/>
  <c r="BB108" i="21" s="1"/>
  <c r="BA109" i="21"/>
  <c r="BB109" i="21" s="1"/>
  <c r="BA110" i="21"/>
  <c r="BB110" i="21" s="1"/>
  <c r="BA111" i="21"/>
  <c r="BB111" i="21" s="1"/>
  <c r="BA112" i="21"/>
  <c r="BB112" i="21" s="1"/>
  <c r="BA113" i="21"/>
  <c r="BB113" i="21" s="1"/>
  <c r="BA114" i="21"/>
  <c r="BB114" i="21" s="1"/>
  <c r="BA115" i="21"/>
  <c r="BB115" i="21" s="1"/>
  <c r="BA116" i="21"/>
  <c r="BB116" i="21" s="1"/>
  <c r="BA117" i="21"/>
  <c r="BB117" i="21" s="1"/>
  <c r="BA118" i="21"/>
  <c r="BB118" i="21" s="1"/>
  <c r="BA119" i="21"/>
  <c r="BB119" i="21" s="1"/>
  <c r="BA120" i="21"/>
  <c r="BB120" i="21" s="1"/>
  <c r="BA121" i="21"/>
  <c r="BB121" i="21" s="1"/>
  <c r="BA122" i="21"/>
  <c r="BB122" i="21" s="1"/>
  <c r="BA123" i="21"/>
  <c r="BB123" i="21" s="1"/>
  <c r="BA124" i="21"/>
  <c r="BB124" i="21" s="1"/>
  <c r="BA125" i="21"/>
  <c r="BB125" i="21" s="1"/>
  <c r="BA126" i="21"/>
  <c r="BB126" i="21" s="1"/>
  <c r="BA127" i="21"/>
  <c r="BB127" i="21" s="1"/>
  <c r="BA128" i="21"/>
  <c r="BB128" i="21" s="1"/>
  <c r="BA129" i="21"/>
  <c r="BB129" i="21" s="1"/>
  <c r="BA130" i="21"/>
  <c r="BB130" i="21" s="1"/>
  <c r="BA131" i="21"/>
  <c r="BB131" i="21" s="1"/>
  <c r="BA132" i="21"/>
  <c r="BB132" i="21" s="1"/>
  <c r="BA133" i="21"/>
  <c r="BB133" i="21" s="1"/>
  <c r="BA134" i="21"/>
  <c r="BB134" i="21" s="1"/>
  <c r="BA135" i="21"/>
  <c r="BB135" i="21" s="1"/>
  <c r="BA136" i="21"/>
  <c r="BB136" i="21" s="1"/>
  <c r="BA137" i="21"/>
  <c r="BB137" i="21" s="1"/>
  <c r="BA138" i="21"/>
  <c r="BB138" i="21" s="1"/>
  <c r="BA139" i="21"/>
  <c r="BB139" i="21" s="1"/>
  <c r="BA140" i="21"/>
  <c r="BB140" i="21" s="1"/>
  <c r="BA141" i="21"/>
  <c r="BB141" i="21" s="1"/>
  <c r="BA142" i="21"/>
  <c r="BB142" i="21" s="1"/>
  <c r="BA143" i="21"/>
  <c r="BB143" i="21" s="1"/>
  <c r="BA144" i="21"/>
  <c r="BB144" i="21" s="1"/>
  <c r="BA145" i="21"/>
  <c r="BB145" i="21" s="1"/>
  <c r="BA146" i="21"/>
  <c r="BB146" i="21" s="1"/>
  <c r="BA147" i="21"/>
  <c r="BB147" i="21" s="1"/>
  <c r="BA148" i="21"/>
  <c r="BB148" i="21" s="1"/>
  <c r="BA149" i="21"/>
  <c r="BB149" i="21" s="1"/>
  <c r="BA150" i="21"/>
  <c r="BB150" i="21" s="1"/>
  <c r="BA151" i="21"/>
  <c r="BB151" i="21" s="1"/>
  <c r="BA152" i="21"/>
  <c r="BB152" i="21" s="1"/>
  <c r="BA153" i="21"/>
  <c r="BB153" i="21" s="1"/>
  <c r="BA154" i="21"/>
  <c r="BB154" i="21" s="1"/>
  <c r="BA155" i="21"/>
  <c r="BB155" i="21" s="1"/>
  <c r="BA156" i="21"/>
  <c r="BB156" i="21" s="1"/>
  <c r="BD161" i="21"/>
  <c r="BD166" i="21"/>
  <c r="BA166" i="21"/>
  <c r="BB166" i="21" s="1"/>
  <c r="BD174" i="21"/>
  <c r="BD178" i="21"/>
  <c r="BD182" i="21"/>
  <c r="BD186" i="21"/>
  <c r="BD190" i="21"/>
  <c r="BC105" i="21"/>
  <c r="BC106" i="21"/>
  <c r="BC107" i="21"/>
  <c r="BC108" i="21"/>
  <c r="BC109" i="21"/>
  <c r="BC110" i="21"/>
  <c r="BC111" i="21"/>
  <c r="BC112" i="21"/>
  <c r="BC113" i="21"/>
  <c r="BC114" i="21"/>
  <c r="BC115" i="21"/>
  <c r="BC116" i="21"/>
  <c r="BC117" i="21"/>
  <c r="BC118" i="21"/>
  <c r="BC119" i="21"/>
  <c r="BC120" i="21"/>
  <c r="BC121" i="21"/>
  <c r="BC122" i="21"/>
  <c r="BC123" i="21"/>
  <c r="BC124" i="21"/>
  <c r="BC125" i="21"/>
  <c r="BC126" i="21"/>
  <c r="BC127" i="21"/>
  <c r="BC128" i="21"/>
  <c r="BC129" i="21"/>
  <c r="BC130" i="21"/>
  <c r="BC131" i="21"/>
  <c r="BC132" i="21"/>
  <c r="BC133" i="21"/>
  <c r="BC134" i="21"/>
  <c r="BC135" i="21"/>
  <c r="BC136" i="21"/>
  <c r="BC137" i="21"/>
  <c r="BC138" i="21"/>
  <c r="BC139" i="21"/>
  <c r="BC140" i="21"/>
  <c r="BC141" i="21"/>
  <c r="BC142" i="21"/>
  <c r="BC143" i="21"/>
  <c r="BC144" i="21"/>
  <c r="BC145" i="21"/>
  <c r="BC146" i="21"/>
  <c r="BC147" i="21"/>
  <c r="BC148" i="21"/>
  <c r="BC149" i="21"/>
  <c r="BC150" i="21"/>
  <c r="BC151" i="21"/>
  <c r="BC152" i="21"/>
  <c r="BC153" i="21"/>
  <c r="BC154" i="21"/>
  <c r="BC155" i="21"/>
  <c r="BC156" i="21"/>
  <c r="BD159" i="21"/>
  <c r="BA162" i="21"/>
  <c r="BB162" i="21" s="1"/>
  <c r="BC163" i="21"/>
  <c r="BD165" i="21"/>
  <c r="BA165" i="21"/>
  <c r="BB165" i="21" s="1"/>
  <c r="BD169" i="21"/>
  <c r="BD173" i="21"/>
  <c r="BD177" i="21"/>
  <c r="BD181" i="21"/>
  <c r="BD185" i="21"/>
  <c r="BD189" i="21"/>
  <c r="BD193" i="21"/>
  <c r="BE156" i="21"/>
  <c r="BD158" i="21"/>
  <c r="BA161" i="21"/>
  <c r="BB161" i="21" s="1"/>
  <c r="BE163" i="21"/>
  <c r="BA167" i="21"/>
  <c r="BB167" i="21" s="1"/>
  <c r="BA168" i="21"/>
  <c r="BB168" i="21" s="1"/>
  <c r="BA169" i="21"/>
  <c r="BB169" i="21" s="1"/>
  <c r="BA170" i="21"/>
  <c r="BB170" i="21" s="1"/>
  <c r="BA171" i="21"/>
  <c r="BB171" i="21" s="1"/>
  <c r="BA172" i="21"/>
  <c r="BB172" i="21" s="1"/>
  <c r="BA173" i="21"/>
  <c r="BB173" i="21" s="1"/>
  <c r="BA174" i="21"/>
  <c r="BB174" i="21" s="1"/>
  <c r="BA175" i="21"/>
  <c r="BB175" i="21" s="1"/>
  <c r="BA176" i="21"/>
  <c r="BB176" i="21" s="1"/>
  <c r="BA177" i="21"/>
  <c r="BB177" i="21" s="1"/>
  <c r="BA178" i="21"/>
  <c r="BB178" i="21" s="1"/>
  <c r="BA179" i="21"/>
  <c r="BB179" i="21" s="1"/>
  <c r="BA180" i="21"/>
  <c r="BB180" i="21" s="1"/>
  <c r="BA181" i="21"/>
  <c r="BB181" i="21" s="1"/>
  <c r="BA182" i="21"/>
  <c r="BB182" i="21" s="1"/>
  <c r="BA183" i="21"/>
  <c r="BB183" i="21" s="1"/>
  <c r="BA184" i="21"/>
  <c r="BB184" i="21" s="1"/>
  <c r="BA185" i="21"/>
  <c r="BB185" i="21" s="1"/>
  <c r="BA186" i="21"/>
  <c r="BB186" i="21" s="1"/>
  <c r="BA187" i="21"/>
  <c r="BB187" i="21" s="1"/>
  <c r="BA188" i="21"/>
  <c r="BB188" i="21" s="1"/>
  <c r="BA189" i="21"/>
  <c r="BB189" i="21" s="1"/>
  <c r="BA190" i="21"/>
  <c r="BB190" i="21" s="1"/>
  <c r="BA191" i="21"/>
  <c r="BB191" i="21" s="1"/>
  <c r="BA192" i="21"/>
  <c r="BB192" i="21" s="1"/>
  <c r="BA193" i="21"/>
  <c r="BB193" i="21" s="1"/>
  <c r="C43" i="4" l="1"/>
  <c r="T43" i="4"/>
  <c r="C104" i="4"/>
  <c r="T104" i="4"/>
  <c r="C140" i="4"/>
  <c r="T140" i="4"/>
  <c r="C45" i="4"/>
  <c r="T45" i="4"/>
  <c r="C71" i="4"/>
  <c r="T71" i="4"/>
  <c r="C14" i="4"/>
  <c r="T14" i="4"/>
  <c r="C113" i="4"/>
  <c r="T113" i="4"/>
  <c r="C23" i="4"/>
  <c r="T23" i="4"/>
  <c r="C79" i="4"/>
  <c r="T79" i="4"/>
  <c r="C38" i="4"/>
  <c r="T38" i="4"/>
  <c r="C42" i="4"/>
  <c r="T42" i="4"/>
  <c r="C19" i="4"/>
  <c r="T19" i="4"/>
  <c r="C40" i="4"/>
  <c r="T40" i="4"/>
  <c r="C105" i="4"/>
  <c r="T105" i="4"/>
  <c r="C18" i="4"/>
  <c r="T18" i="4"/>
  <c r="T94" i="4"/>
  <c r="C94" i="4"/>
  <c r="T90" i="4"/>
  <c r="C90" i="4"/>
  <c r="C83" i="4"/>
  <c r="T83" i="4"/>
  <c r="K150" i="4"/>
  <c r="Q146" i="4"/>
  <c r="C96" i="4"/>
  <c r="T96" i="4"/>
  <c r="C132" i="4"/>
  <c r="T132" i="4"/>
  <c r="C97" i="4"/>
  <c r="T97" i="4"/>
  <c r="C106" i="4"/>
  <c r="T106" i="4"/>
  <c r="C76" i="4"/>
  <c r="T76" i="4"/>
  <c r="C44" i="4"/>
  <c r="T44" i="4"/>
  <c r="C74" i="4"/>
  <c r="T74" i="4"/>
  <c r="C9" i="4"/>
  <c r="T9" i="4"/>
  <c r="C59" i="4"/>
  <c r="T59" i="4"/>
  <c r="C115" i="4"/>
  <c r="T115" i="4"/>
  <c r="C56" i="4"/>
  <c r="T56" i="4"/>
  <c r="C116" i="4"/>
  <c r="T116" i="4"/>
  <c r="C52" i="4"/>
  <c r="T52" i="4"/>
  <c r="C124" i="4"/>
  <c r="T124" i="4"/>
  <c r="C17" i="4"/>
  <c r="T17" i="4"/>
  <c r="C107" i="4"/>
  <c r="T107" i="4"/>
  <c r="C93" i="4"/>
  <c r="T93" i="4"/>
  <c r="C138" i="4"/>
  <c r="T138" i="4"/>
  <c r="C13" i="4"/>
  <c r="T13" i="4"/>
  <c r="C101" i="4"/>
  <c r="T101" i="4"/>
  <c r="C111" i="4"/>
  <c r="T111" i="4"/>
  <c r="C53" i="4"/>
  <c r="T53" i="4"/>
  <c r="C109" i="4"/>
  <c r="T109" i="4"/>
  <c r="C149" i="4"/>
  <c r="T149" i="4"/>
  <c r="C37" i="4"/>
  <c r="T37" i="4"/>
  <c r="C118" i="4"/>
  <c r="T118" i="4"/>
  <c r="C121" i="4"/>
  <c r="T121" i="4"/>
  <c r="C60" i="4"/>
  <c r="T60" i="4"/>
  <c r="C125" i="4"/>
  <c r="T125" i="4"/>
  <c r="C100" i="4"/>
  <c r="T100" i="4"/>
  <c r="C137" i="4"/>
  <c r="T137" i="4"/>
  <c r="C72" i="4"/>
  <c r="T72" i="4"/>
  <c r="C70" i="4"/>
  <c r="T70" i="4"/>
  <c r="C129" i="4"/>
  <c r="T129" i="4"/>
  <c r="C119" i="4"/>
  <c r="T119" i="4"/>
  <c r="C27" i="4"/>
  <c r="T27" i="4"/>
  <c r="C145" i="4"/>
  <c r="T145" i="4"/>
  <c r="C10" i="4"/>
  <c r="T10" i="4"/>
  <c r="C144" i="4"/>
  <c r="T144" i="4"/>
  <c r="C91" i="4"/>
  <c r="T91" i="4"/>
  <c r="C88" i="4"/>
  <c r="T88" i="4"/>
  <c r="C69" i="4"/>
  <c r="T69" i="4"/>
  <c r="C34" i="4"/>
  <c r="T34" i="4"/>
  <c r="C77" i="4"/>
  <c r="T77" i="4"/>
  <c r="C31" i="4"/>
  <c r="T31" i="4"/>
  <c r="C147" i="4"/>
  <c r="T147" i="4"/>
  <c r="C28" i="4"/>
  <c r="T28" i="4"/>
  <c r="C75" i="4"/>
  <c r="T75" i="4"/>
  <c r="C16" i="4"/>
  <c r="T16" i="4"/>
  <c r="C92" i="4"/>
  <c r="T92" i="4"/>
  <c r="C102" i="4"/>
  <c r="T102" i="4"/>
  <c r="C80" i="4"/>
  <c r="T80" i="4"/>
  <c r="C50" i="4"/>
  <c r="T50" i="4"/>
  <c r="C64" i="4"/>
  <c r="T64" i="4"/>
  <c r="C108" i="4"/>
  <c r="T108" i="4"/>
  <c r="C85" i="4"/>
  <c r="T85" i="4"/>
  <c r="C51" i="4"/>
  <c r="T51" i="4"/>
  <c r="C25" i="4"/>
  <c r="T25" i="4"/>
  <c r="C84" i="4"/>
  <c r="T84" i="4"/>
  <c r="C65" i="4"/>
  <c r="T65" i="4"/>
  <c r="C35" i="4"/>
  <c r="T35" i="4"/>
  <c r="C120" i="4"/>
  <c r="T120" i="4"/>
  <c r="C87" i="4"/>
  <c r="T87" i="4"/>
  <c r="C24" i="4"/>
  <c r="T24" i="4"/>
  <c r="C89" i="4"/>
  <c r="T89" i="4"/>
  <c r="C136" i="4"/>
  <c r="T136" i="4"/>
  <c r="C61" i="4"/>
  <c r="T61" i="4"/>
  <c r="C126" i="4"/>
  <c r="T126" i="4"/>
  <c r="C151" i="4"/>
  <c r="T151" i="4"/>
  <c r="C33" i="4"/>
  <c r="T33" i="4"/>
  <c r="C81" i="4"/>
  <c r="T81" i="4"/>
  <c r="C29" i="4"/>
  <c r="T29" i="4"/>
  <c r="C112" i="4"/>
  <c r="T112" i="4"/>
  <c r="C49" i="4"/>
  <c r="T49" i="4"/>
  <c r="C22" i="4"/>
  <c r="T22" i="4"/>
  <c r="C134" i="4"/>
  <c r="T134" i="4"/>
  <c r="C48" i="4"/>
  <c r="T48" i="4"/>
  <c r="C117" i="4"/>
  <c r="T117" i="4"/>
  <c r="C47" i="4"/>
  <c r="T47" i="4"/>
  <c r="C12" i="4"/>
  <c r="T12" i="4"/>
  <c r="C20" i="4"/>
  <c r="T20" i="4"/>
  <c r="C21" i="4"/>
  <c r="T21" i="4"/>
  <c r="C128" i="4"/>
  <c r="T128" i="4"/>
  <c r="C141" i="4"/>
  <c r="T141" i="4"/>
  <c r="C11" i="4"/>
  <c r="T11" i="4"/>
  <c r="C30" i="4"/>
  <c r="T30" i="4"/>
  <c r="C26" i="4"/>
  <c r="T26" i="4"/>
  <c r="C39" i="4"/>
  <c r="T39" i="4"/>
  <c r="C73" i="4"/>
  <c r="T73" i="4"/>
  <c r="C55" i="4"/>
  <c r="T55" i="4"/>
  <c r="C41" i="4"/>
  <c r="T41" i="4"/>
  <c r="C148" i="4"/>
  <c r="T148" i="4"/>
  <c r="C68" i="4"/>
  <c r="T68" i="4"/>
  <c r="C15" i="4"/>
  <c r="T15" i="4"/>
  <c r="C58" i="4"/>
  <c r="T58" i="4"/>
  <c r="C88" i="5"/>
  <c r="T88" i="5"/>
  <c r="C56" i="5"/>
  <c r="T56" i="5"/>
  <c r="C24" i="5"/>
  <c r="T24" i="5"/>
  <c r="C59" i="5"/>
  <c r="T59" i="5"/>
  <c r="C87" i="5"/>
  <c r="T87" i="5"/>
  <c r="C86" i="5"/>
  <c r="T86" i="5"/>
  <c r="C79" i="5"/>
  <c r="T79" i="5"/>
  <c r="C39" i="5"/>
  <c r="T39" i="5"/>
  <c r="C74" i="5"/>
  <c r="T74" i="5"/>
  <c r="C50" i="5"/>
  <c r="T50" i="5"/>
  <c r="C20" i="5"/>
  <c r="T20" i="5"/>
  <c r="C44" i="5"/>
  <c r="T44" i="5"/>
  <c r="C61" i="5"/>
  <c r="T61" i="5"/>
  <c r="C53" i="5"/>
  <c r="T53" i="5"/>
  <c r="C51" i="5"/>
  <c r="T51" i="5"/>
  <c r="C71" i="5"/>
  <c r="T71" i="5"/>
  <c r="C62" i="5"/>
  <c r="T62" i="5"/>
  <c r="C42" i="5"/>
  <c r="T42" i="5"/>
  <c r="C10" i="5"/>
  <c r="T10" i="5"/>
  <c r="C17" i="5"/>
  <c r="T17" i="5"/>
  <c r="C52" i="5"/>
  <c r="T52" i="5"/>
  <c r="C85" i="5"/>
  <c r="T85" i="5"/>
  <c r="C80" i="5"/>
  <c r="T80" i="5"/>
  <c r="C48" i="5"/>
  <c r="T48" i="5"/>
  <c r="C16" i="5"/>
  <c r="T16" i="5"/>
  <c r="C43" i="5"/>
  <c r="T43" i="5"/>
  <c r="C30" i="5"/>
  <c r="T30" i="5"/>
  <c r="C47" i="5"/>
  <c r="T47" i="5"/>
  <c r="C63" i="5"/>
  <c r="T63" i="5"/>
  <c r="C25" i="5"/>
  <c r="T25" i="5"/>
  <c r="C13" i="5"/>
  <c r="T13" i="5"/>
  <c r="C23" i="5"/>
  <c r="T23" i="5"/>
  <c r="C41" i="5"/>
  <c r="T41" i="5"/>
  <c r="C31" i="5"/>
  <c r="T31" i="5"/>
  <c r="C14" i="5"/>
  <c r="T14" i="5"/>
  <c r="C46" i="5"/>
  <c r="T46" i="5"/>
  <c r="C58" i="5"/>
  <c r="T58" i="5"/>
  <c r="C9" i="5"/>
  <c r="T9" i="5"/>
  <c r="T18" i="5"/>
  <c r="C18" i="5"/>
  <c r="C73" i="5"/>
  <c r="T73" i="5"/>
  <c r="C33" i="5"/>
  <c r="T33" i="5"/>
  <c r="C76" i="5"/>
  <c r="T76" i="5"/>
  <c r="C37" i="5"/>
  <c r="T37" i="5"/>
  <c r="C81" i="5"/>
  <c r="T81" i="5"/>
  <c r="C15" i="5"/>
  <c r="T15" i="5"/>
  <c r="C72" i="5"/>
  <c r="T72" i="5"/>
  <c r="C40" i="5"/>
  <c r="T40" i="5"/>
  <c r="C27" i="5"/>
  <c r="T27" i="5"/>
  <c r="C70" i="5"/>
  <c r="T70" i="5"/>
  <c r="C22" i="5"/>
  <c r="T22" i="5"/>
  <c r="C45" i="5"/>
  <c r="T45" i="5"/>
  <c r="C57" i="5"/>
  <c r="T57" i="5"/>
  <c r="C82" i="5"/>
  <c r="T82" i="5"/>
  <c r="C21" i="5"/>
  <c r="T21" i="5"/>
  <c r="C83" i="5"/>
  <c r="T83" i="5"/>
  <c r="C19" i="5"/>
  <c r="T19" i="5"/>
  <c r="C78" i="5"/>
  <c r="T78" i="5"/>
  <c r="C34" i="5"/>
  <c r="T34" i="5"/>
  <c r="C55" i="5"/>
  <c r="T55" i="5"/>
  <c r="C89" i="5"/>
  <c r="T89" i="5"/>
  <c r="C49" i="5"/>
  <c r="T49" i="5"/>
  <c r="C65" i="5"/>
  <c r="T65" i="5"/>
  <c r="C67" i="5"/>
  <c r="T67" i="5"/>
  <c r="C69" i="5"/>
  <c r="T69" i="5"/>
  <c r="C64" i="5"/>
  <c r="T64" i="5"/>
  <c r="C32" i="5"/>
  <c r="T32" i="5"/>
  <c r="C75" i="5"/>
  <c r="T75" i="5"/>
  <c r="C11" i="5"/>
  <c r="T11" i="5"/>
  <c r="C54" i="5"/>
  <c r="T54" i="5"/>
  <c r="C38" i="5"/>
  <c r="T38" i="5"/>
  <c r="C26" i="5"/>
  <c r="T26" i="5"/>
  <c r="C35" i="5"/>
  <c r="C6" i="5"/>
  <c r="C77" i="5"/>
  <c r="C29" i="5"/>
  <c r="O141" i="4"/>
  <c r="P141" i="4"/>
  <c r="I141" i="4"/>
  <c r="N141" i="4"/>
  <c r="K145" i="4"/>
  <c r="R141" i="4"/>
  <c r="U141" i="4"/>
  <c r="J141" i="4"/>
  <c r="S141" i="4"/>
  <c r="Q141" i="4" s="1"/>
  <c r="C146" i="4"/>
  <c r="O104" i="8"/>
  <c r="X45" i="8"/>
  <c r="S44" i="3" s="1"/>
  <c r="O162" i="7"/>
  <c r="P135" i="7"/>
  <c r="S88" i="5"/>
  <c r="I88" i="5"/>
  <c r="O37" i="8"/>
  <c r="L151" i="7"/>
  <c r="AJ147" i="14"/>
  <c r="AJ95" i="14"/>
  <c r="AN52" i="14"/>
  <c r="K50" i="14"/>
  <c r="AH50" i="8"/>
  <c r="AL48" i="8"/>
  <c r="O148" i="8"/>
  <c r="O140" i="8"/>
  <c r="X140" i="8" s="1"/>
  <c r="S139" i="3" s="1"/>
  <c r="X116" i="8"/>
  <c r="S115" i="3" s="1"/>
  <c r="X92" i="8"/>
  <c r="S91" i="3" s="1"/>
  <c r="AL29" i="8"/>
  <c r="O9" i="8"/>
  <c r="H124" i="8"/>
  <c r="R88" i="5"/>
  <c r="K165" i="8"/>
  <c r="O165" i="8" s="1"/>
  <c r="H154" i="8"/>
  <c r="W140" i="8"/>
  <c r="K103" i="8"/>
  <c r="O103" i="8" s="1"/>
  <c r="X103" i="8" s="1"/>
  <c r="S102" i="3" s="1"/>
  <c r="W100" i="8"/>
  <c r="H18" i="8"/>
  <c r="K37" i="8"/>
  <c r="K88" i="8"/>
  <c r="K53" i="8"/>
  <c r="U84" i="5"/>
  <c r="N84" i="5"/>
  <c r="J84" i="5"/>
  <c r="S84" i="5"/>
  <c r="O145" i="4"/>
  <c r="AJ89" i="14"/>
  <c r="K47" i="14"/>
  <c r="L47" i="14" s="1"/>
  <c r="O155" i="8"/>
  <c r="O59" i="8"/>
  <c r="O51" i="8"/>
  <c r="X51" i="8" s="1"/>
  <c r="S50" i="3" s="1"/>
  <c r="J88" i="5"/>
  <c r="K146" i="4"/>
  <c r="H153" i="8"/>
  <c r="O153" i="8" s="1"/>
  <c r="X153" i="8" s="1"/>
  <c r="S152" i="3" s="1"/>
  <c r="W153" i="8"/>
  <c r="H109" i="8"/>
  <c r="H148" i="8"/>
  <c r="H140" i="8"/>
  <c r="W103" i="8"/>
  <c r="W94" i="8"/>
  <c r="W115" i="8"/>
  <c r="W20" i="8"/>
  <c r="X20" i="8" s="1"/>
  <c r="S19" i="3" s="1"/>
  <c r="H66" i="8"/>
  <c r="O66" i="8" s="1"/>
  <c r="W51" i="8"/>
  <c r="K85" i="8"/>
  <c r="P169" i="7"/>
  <c r="M159" i="7"/>
  <c r="O88" i="7"/>
  <c r="AH72" i="8"/>
  <c r="K57" i="14"/>
  <c r="L23" i="7"/>
  <c r="O154" i="8"/>
  <c r="O34" i="8"/>
  <c r="O17" i="8"/>
  <c r="O69" i="7"/>
  <c r="AN7" i="14"/>
  <c r="H159" i="8"/>
  <c r="K169" i="8"/>
  <c r="K133" i="8"/>
  <c r="O133" i="8" s="1"/>
  <c r="K149" i="8"/>
  <c r="O149" i="8" s="1"/>
  <c r="W146" i="8"/>
  <c r="K147" i="8"/>
  <c r="K132" i="8"/>
  <c r="O132" i="8" s="1"/>
  <c r="W91" i="8"/>
  <c r="K17" i="8"/>
  <c r="K35" i="8"/>
  <c r="O35" i="8" s="1"/>
  <c r="K23" i="8"/>
  <c r="H73" i="8"/>
  <c r="O73" i="8" s="1"/>
  <c r="W25" i="8"/>
  <c r="H17" i="8"/>
  <c r="H81" i="8"/>
  <c r="O81" i="8" s="1"/>
  <c r="K34" i="8"/>
  <c r="M141" i="4"/>
  <c r="K141" i="4" s="1"/>
  <c r="F141" i="4" s="1"/>
  <c r="G141" i="4" s="1"/>
  <c r="AJ151" i="14"/>
  <c r="L124" i="7"/>
  <c r="G129" i="14"/>
  <c r="O111" i="7"/>
  <c r="AJ113" i="14"/>
  <c r="AH110" i="8"/>
  <c r="AL54" i="8"/>
  <c r="AL17" i="8"/>
  <c r="O137" i="8"/>
  <c r="O113" i="8"/>
  <c r="O89" i="8"/>
  <c r="O65" i="8"/>
  <c r="W124" i="8"/>
  <c r="W167" i="8"/>
  <c r="H23" i="8"/>
  <c r="W24" i="8"/>
  <c r="O151" i="7"/>
  <c r="O109" i="8"/>
  <c r="M162" i="7"/>
  <c r="K134" i="14"/>
  <c r="M97" i="7"/>
  <c r="O144" i="8"/>
  <c r="O128" i="8"/>
  <c r="O88" i="8"/>
  <c r="M88" i="5"/>
  <c r="L88" i="5"/>
  <c r="K157" i="8"/>
  <c r="W169" i="8"/>
  <c r="H162" i="8"/>
  <c r="O162" i="8" s="1"/>
  <c r="W150" i="8"/>
  <c r="H157" i="8"/>
  <c r="H167" i="8"/>
  <c r="O167" i="8" s="1"/>
  <c r="W141" i="8"/>
  <c r="X141" i="8" s="1"/>
  <c r="S140" i="3" s="1"/>
  <c r="W132" i="8"/>
  <c r="H100" i="8"/>
  <c r="O100" i="8" s="1"/>
  <c r="H115" i="8"/>
  <c r="O115" i="8" s="1"/>
  <c r="X115" i="8" s="1"/>
  <c r="S114" i="3" s="1"/>
  <c r="H34" i="8"/>
  <c r="H47" i="8"/>
  <c r="W34" i="8"/>
  <c r="W76" i="8"/>
  <c r="W35" i="8"/>
  <c r="K18" i="8"/>
  <c r="O18" i="8" s="1"/>
  <c r="W81" i="8"/>
  <c r="W82" i="8"/>
  <c r="H56" i="8"/>
  <c r="O56" i="8" s="1"/>
  <c r="X56" i="8" s="1"/>
  <c r="S55" i="3" s="1"/>
  <c r="O157" i="8"/>
  <c r="M124" i="7"/>
  <c r="AH91" i="8"/>
  <c r="M77" i="7"/>
  <c r="O159" i="8"/>
  <c r="X151" i="8"/>
  <c r="S150" i="3" s="1"/>
  <c r="O135" i="8"/>
  <c r="X135" i="8" s="1"/>
  <c r="S134" i="3" s="1"/>
  <c r="O63" i="8"/>
  <c r="X55" i="8"/>
  <c r="S54" i="3" s="1"/>
  <c r="O47" i="8"/>
  <c r="O23" i="8"/>
  <c r="AH15" i="8"/>
  <c r="U88" i="5"/>
  <c r="K155" i="8"/>
  <c r="K167" i="8"/>
  <c r="H37" i="8"/>
  <c r="K84" i="8"/>
  <c r="O84" i="8" s="1"/>
  <c r="W57" i="8"/>
  <c r="H51" i="8"/>
  <c r="K72" i="8"/>
  <c r="O72" i="8" s="1"/>
  <c r="X72" i="8" s="1"/>
  <c r="S71" i="3" s="1"/>
  <c r="H60" i="8"/>
  <c r="O60" i="8" s="1"/>
  <c r="X60" i="8" s="1"/>
  <c r="S59" i="3" s="1"/>
  <c r="P97" i="7"/>
  <c r="P20" i="7"/>
  <c r="O134" i="8"/>
  <c r="X134" i="8" s="1"/>
  <c r="S133" i="3" s="1"/>
  <c r="O94" i="8"/>
  <c r="O86" i="8"/>
  <c r="X38" i="8"/>
  <c r="S37" i="3" s="1"/>
  <c r="O123" i="8"/>
  <c r="X123" i="8" s="1"/>
  <c r="S122" i="3" s="1"/>
  <c r="Q84" i="5"/>
  <c r="O19" i="8"/>
  <c r="N88" i="5"/>
  <c r="P88" i="5"/>
  <c r="H169" i="8"/>
  <c r="O169" i="8" s="1"/>
  <c r="H150" i="8"/>
  <c r="O150" i="8" s="1"/>
  <c r="H155" i="8"/>
  <c r="W159" i="8"/>
  <c r="K146" i="8"/>
  <c r="O146" i="8" s="1"/>
  <c r="K128" i="8"/>
  <c r="W128" i="8"/>
  <c r="K114" i="8"/>
  <c r="O114" i="8" s="1"/>
  <c r="K115" i="8"/>
  <c r="H85" i="8"/>
  <c r="O85" i="8" s="1"/>
  <c r="X85" i="8" s="1"/>
  <c r="S84" i="3" s="1"/>
  <c r="W72" i="8"/>
  <c r="H53" i="8"/>
  <c r="O53" i="8" s="1"/>
  <c r="K47" i="8"/>
  <c r="H48" i="8"/>
  <c r="O48" i="8" s="1"/>
  <c r="X48" i="8" s="1"/>
  <c r="S47" i="3" s="1"/>
  <c r="W84" i="8"/>
  <c r="W39" i="8"/>
  <c r="X39" i="8" s="1"/>
  <c r="S38" i="3" s="1"/>
  <c r="W17" i="8"/>
  <c r="H58" i="8"/>
  <c r="O58" i="8" s="1"/>
  <c r="W59" i="8"/>
  <c r="X107" i="8"/>
  <c r="S106" i="3" s="1"/>
  <c r="O52" i="8"/>
  <c r="O102" i="8"/>
  <c r="Q105" i="8"/>
  <c r="R105" i="8" s="1"/>
  <c r="Q103" i="8"/>
  <c r="R103" i="8" s="1"/>
  <c r="Q104" i="8"/>
  <c r="R104" i="8" s="1"/>
  <c r="X104" i="8" s="1"/>
  <c r="S103" i="3" s="1"/>
  <c r="Q138" i="8"/>
  <c r="R138" i="8" s="1"/>
  <c r="X138" i="8" s="1"/>
  <c r="S137" i="3" s="1"/>
  <c r="Q139" i="8"/>
  <c r="R139" i="8" s="1"/>
  <c r="X139" i="8" s="1"/>
  <c r="S138" i="3" s="1"/>
  <c r="X105" i="8"/>
  <c r="S104" i="3" s="1"/>
  <c r="O15" i="8"/>
  <c r="X168" i="8"/>
  <c r="S167" i="3" s="1"/>
  <c r="Q36" i="8"/>
  <c r="R36" i="8" s="1"/>
  <c r="X36" i="8" s="1"/>
  <c r="S35" i="3" s="1"/>
  <c r="Q34" i="8"/>
  <c r="R34" i="8" s="1"/>
  <c r="Q35" i="8"/>
  <c r="R35" i="8" s="1"/>
  <c r="O158" i="8"/>
  <c r="O10" i="8"/>
  <c r="X47" i="8"/>
  <c r="S46" i="3" s="1"/>
  <c r="Q89" i="8"/>
  <c r="R89" i="8" s="1"/>
  <c r="X89" i="8" s="1"/>
  <c r="S88" i="3" s="1"/>
  <c r="Q90" i="8"/>
  <c r="R90" i="8" s="1"/>
  <c r="X90" i="8" s="1"/>
  <c r="S89" i="3" s="1"/>
  <c r="Q75" i="8"/>
  <c r="R75" i="8" s="1"/>
  <c r="Q74" i="8"/>
  <c r="R74" i="8" s="1"/>
  <c r="X74" i="8" s="1"/>
  <c r="S73" i="3" s="1"/>
  <c r="Q73" i="8"/>
  <c r="R73" i="8" s="1"/>
  <c r="Q82" i="8"/>
  <c r="R82" i="8" s="1"/>
  <c r="X82" i="8" s="1"/>
  <c r="S81" i="3" s="1"/>
  <c r="Q80" i="8"/>
  <c r="R80" i="8" s="1"/>
  <c r="X80" i="8" s="1"/>
  <c r="S79" i="3" s="1"/>
  <c r="Q83" i="8"/>
  <c r="R83" i="8" s="1"/>
  <c r="Q81" i="8"/>
  <c r="R81" i="8" s="1"/>
  <c r="Q28" i="8"/>
  <c r="R28" i="8" s="1"/>
  <c r="X28" i="8" s="1"/>
  <c r="S27" i="3" s="1"/>
  <c r="Q27" i="8"/>
  <c r="R27" i="8" s="1"/>
  <c r="X27" i="8" s="1"/>
  <c r="S26" i="3" s="1"/>
  <c r="X142" i="8"/>
  <c r="S141" i="3" s="1"/>
  <c r="O21" i="8"/>
  <c r="Q18" i="8"/>
  <c r="R18" i="8" s="1"/>
  <c r="Q17" i="8"/>
  <c r="R17" i="8" s="1"/>
  <c r="X17" i="8" s="1"/>
  <c r="S16" i="3" s="1"/>
  <c r="Q16" i="8"/>
  <c r="R16" i="8" s="1"/>
  <c r="X16" i="8" s="1"/>
  <c r="S15" i="3" s="1"/>
  <c r="Q84" i="8"/>
  <c r="R84" i="8" s="1"/>
  <c r="Q86" i="8"/>
  <c r="R86" i="8" s="1"/>
  <c r="X86" i="8" s="1"/>
  <c r="S85" i="3" s="1"/>
  <c r="Q85" i="8"/>
  <c r="R85" i="8" s="1"/>
  <c r="X69" i="8"/>
  <c r="S68" i="3" s="1"/>
  <c r="X61" i="8"/>
  <c r="S60" i="3" s="1"/>
  <c r="O75" i="8"/>
  <c r="J168" i="6"/>
  <c r="AD165" i="10"/>
  <c r="AG168" i="8" s="1"/>
  <c r="AI165" i="14"/>
  <c r="AJ165" i="14" s="1"/>
  <c r="R165" i="15"/>
  <c r="AD166" i="10"/>
  <c r="AG169" i="8" s="1"/>
  <c r="AI166" i="14"/>
  <c r="R166" i="15"/>
  <c r="H165" i="10"/>
  <c r="H165" i="14"/>
  <c r="D165" i="15"/>
  <c r="J165" i="6"/>
  <c r="H166" i="15"/>
  <c r="R166" i="10"/>
  <c r="G169" i="7" s="1"/>
  <c r="M169" i="7" s="1"/>
  <c r="O166" i="14"/>
  <c r="K165" i="10"/>
  <c r="AH168" i="8"/>
  <c r="M165" i="7"/>
  <c r="W160" i="14"/>
  <c r="X160" i="14" s="1"/>
  <c r="T160" i="14" s="1"/>
  <c r="K161" i="10"/>
  <c r="AI160" i="14"/>
  <c r="AD160" i="10"/>
  <c r="AG163" i="8" s="1"/>
  <c r="R160" i="15"/>
  <c r="J161" i="15"/>
  <c r="Q161" i="14"/>
  <c r="T161" i="10"/>
  <c r="I164" i="7" s="1"/>
  <c r="W161" i="14"/>
  <c r="X161" i="14" s="1"/>
  <c r="T161" i="14" s="1"/>
  <c r="J183" i="12"/>
  <c r="Q164" i="8" s="1"/>
  <c r="R164" i="8" s="1"/>
  <c r="AB162" i="10"/>
  <c r="AD165" i="8" s="1"/>
  <c r="AF162" i="14"/>
  <c r="P162" i="15"/>
  <c r="O188" i="12"/>
  <c r="K165" i="6" s="1"/>
  <c r="L165" i="6" s="1"/>
  <c r="M165" i="6" s="1"/>
  <c r="N165" i="6" s="1"/>
  <c r="M164" i="3" s="1"/>
  <c r="O165" i="15"/>
  <c r="AA165" i="10"/>
  <c r="AC168" i="8" s="1"/>
  <c r="AE165" i="14"/>
  <c r="AA162" i="14"/>
  <c r="L162" i="15"/>
  <c r="P161" i="14"/>
  <c r="AA160" i="10"/>
  <c r="AC163" i="8" s="1"/>
  <c r="AE160" i="14"/>
  <c r="O160" i="15"/>
  <c r="C163" i="7"/>
  <c r="C163" i="6"/>
  <c r="C162" i="3"/>
  <c r="C163" i="8"/>
  <c r="U161" i="10"/>
  <c r="J164" i="7" s="1"/>
  <c r="K161" i="15"/>
  <c r="R161" i="14"/>
  <c r="E161" i="15"/>
  <c r="I161" i="10"/>
  <c r="S164" i="6" s="1"/>
  <c r="I161" i="14"/>
  <c r="AH161" i="14"/>
  <c r="Q161" i="15"/>
  <c r="AC161" i="10"/>
  <c r="AF164" i="8" s="1"/>
  <c r="N165" i="7"/>
  <c r="K160" i="7"/>
  <c r="P159" i="3" s="1"/>
  <c r="U158" i="10"/>
  <c r="J161" i="7" s="1"/>
  <c r="K158" i="15"/>
  <c r="R158" i="14"/>
  <c r="O159" i="7"/>
  <c r="AF155" i="14"/>
  <c r="AB155" i="10"/>
  <c r="AD158" i="8" s="1"/>
  <c r="P155" i="15"/>
  <c r="P158" i="10"/>
  <c r="R158" i="10"/>
  <c r="G161" i="7" s="1"/>
  <c r="O158" i="14"/>
  <c r="H158" i="15"/>
  <c r="X158" i="10"/>
  <c r="N155" i="10"/>
  <c r="J155" i="10"/>
  <c r="AL155" i="14"/>
  <c r="AF155" i="10"/>
  <c r="AJ158" i="8" s="1"/>
  <c r="T155" i="15"/>
  <c r="P155" i="14"/>
  <c r="V152" i="10"/>
  <c r="Y155" i="8"/>
  <c r="Z155" i="8" s="1"/>
  <c r="AC152" i="14"/>
  <c r="M152" i="15"/>
  <c r="Y152" i="10"/>
  <c r="AA155" i="8" s="1"/>
  <c r="AM148" i="14"/>
  <c r="AG148" i="10"/>
  <c r="AK151" i="8" s="1"/>
  <c r="U148" i="15"/>
  <c r="Z153" i="10"/>
  <c r="AB156" i="8" s="1"/>
  <c r="N153" i="15"/>
  <c r="AD153" i="14"/>
  <c r="R153" i="15"/>
  <c r="AI153" i="14"/>
  <c r="AD153" i="10"/>
  <c r="AG156" i="8" s="1"/>
  <c r="AD151" i="14"/>
  <c r="Z151" i="10"/>
  <c r="AB154" i="8" s="1"/>
  <c r="N151" i="15"/>
  <c r="O149" i="14"/>
  <c r="R149" i="10"/>
  <c r="G152" i="7" s="1"/>
  <c r="H149" i="15"/>
  <c r="W151" i="6"/>
  <c r="I147" i="14"/>
  <c r="K147" i="14" s="1"/>
  <c r="E147" i="15"/>
  <c r="I147" i="10"/>
  <c r="S150" i="6" s="1"/>
  <c r="W139" i="10"/>
  <c r="M150" i="10"/>
  <c r="M150" i="15"/>
  <c r="Y150" i="10"/>
  <c r="AA153" i="8" s="1"/>
  <c r="AC150" i="14"/>
  <c r="C153" i="6"/>
  <c r="C153" i="8"/>
  <c r="C153" i="7"/>
  <c r="C152" i="3"/>
  <c r="J177" i="12"/>
  <c r="Q152" i="8" s="1"/>
  <c r="R152" i="8" s="1"/>
  <c r="X152" i="8" s="1"/>
  <c r="S151" i="3" s="1"/>
  <c r="W149" i="14"/>
  <c r="X149" i="14" s="1"/>
  <c r="T149" i="14" s="1"/>
  <c r="C149" i="15"/>
  <c r="F149" i="14"/>
  <c r="G149" i="14" s="1"/>
  <c r="G149" i="10"/>
  <c r="AL149" i="14"/>
  <c r="AF149" i="10"/>
  <c r="AJ152" i="8" s="1"/>
  <c r="T149" i="15"/>
  <c r="N150" i="10"/>
  <c r="I147" i="15"/>
  <c r="Q146" i="15"/>
  <c r="AH146" i="14"/>
  <c r="AC146" i="10"/>
  <c r="AF149" i="8" s="1"/>
  <c r="G148" i="6"/>
  <c r="H148" i="6" s="1"/>
  <c r="I148" i="6" s="1"/>
  <c r="F148" i="6"/>
  <c r="C148" i="6"/>
  <c r="C148" i="7"/>
  <c r="L148" i="7" s="1"/>
  <c r="C148" i="8"/>
  <c r="C147" i="3"/>
  <c r="AH153" i="8"/>
  <c r="X150" i="6"/>
  <c r="Y150" i="6" s="1"/>
  <c r="Z150" i="6" s="1"/>
  <c r="O150" i="6"/>
  <c r="T150" i="6"/>
  <c r="U150" i="6" s="1"/>
  <c r="V150" i="6" s="1"/>
  <c r="P150" i="6"/>
  <c r="Q150" i="6" s="1"/>
  <c r="J146" i="10"/>
  <c r="AL146" i="14"/>
  <c r="AF146" i="10"/>
  <c r="AJ149" i="8" s="1"/>
  <c r="T146" i="15"/>
  <c r="AH150" i="8"/>
  <c r="AD144" i="14"/>
  <c r="N144" i="15"/>
  <c r="Z144" i="10"/>
  <c r="AB147" i="8" s="1"/>
  <c r="N140" i="10"/>
  <c r="AA138" i="14"/>
  <c r="L138" i="15"/>
  <c r="J148" i="6"/>
  <c r="O140" i="10"/>
  <c r="W138" i="10"/>
  <c r="W148" i="6"/>
  <c r="O146" i="10"/>
  <c r="W141" i="6"/>
  <c r="AL131" i="14"/>
  <c r="T131" i="15"/>
  <c r="AF131" i="10"/>
  <c r="AJ134" i="8" s="1"/>
  <c r="K141" i="15"/>
  <c r="U141" i="10"/>
  <c r="J144" i="7" s="1"/>
  <c r="R141" i="14"/>
  <c r="AE141" i="10"/>
  <c r="AI144" i="8" s="1"/>
  <c r="AK141" i="14"/>
  <c r="S141" i="15"/>
  <c r="G142" i="10"/>
  <c r="C142" i="15"/>
  <c r="F142" i="14"/>
  <c r="W142" i="14"/>
  <c r="X142" i="14" s="1"/>
  <c r="T142" i="14" s="1"/>
  <c r="AM135" i="14"/>
  <c r="AG135" i="10"/>
  <c r="AK138" i="8" s="1"/>
  <c r="U135" i="15"/>
  <c r="O143" i="10"/>
  <c r="W143" i="10"/>
  <c r="AF143" i="14"/>
  <c r="AB143" i="10"/>
  <c r="AD146" i="8" s="1"/>
  <c r="P143" i="15"/>
  <c r="H141" i="10"/>
  <c r="D141" i="15"/>
  <c r="H141" i="14"/>
  <c r="O141" i="10"/>
  <c r="W141" i="14"/>
  <c r="X141" i="14" s="1"/>
  <c r="T141" i="14" s="1"/>
  <c r="P135" i="14"/>
  <c r="C136" i="15"/>
  <c r="G136" i="10"/>
  <c r="F136" i="14"/>
  <c r="W136" i="14"/>
  <c r="X136" i="14" s="1"/>
  <c r="T136" i="14" s="1"/>
  <c r="R133" i="15"/>
  <c r="AI133" i="14"/>
  <c r="AD133" i="10"/>
  <c r="AG136" i="8" s="1"/>
  <c r="Q134" i="15"/>
  <c r="AC134" i="10"/>
  <c r="AF137" i="8" s="1"/>
  <c r="AH137" i="8" s="1"/>
  <c r="AH134" i="14"/>
  <c r="AJ134" i="14" s="1"/>
  <c r="K141" i="7"/>
  <c r="P140" i="3" s="1"/>
  <c r="I136" i="14"/>
  <c r="I136" i="10"/>
  <c r="S139" i="6" s="1"/>
  <c r="E136" i="15"/>
  <c r="M138" i="14"/>
  <c r="W134" i="6"/>
  <c r="K130" i="15"/>
  <c r="R130" i="14"/>
  <c r="U130" i="10"/>
  <c r="J133" i="7" s="1"/>
  <c r="AD124" i="14"/>
  <c r="N124" i="15"/>
  <c r="Z124" i="10"/>
  <c r="AB127" i="8" s="1"/>
  <c r="Q124" i="14"/>
  <c r="T124" i="10"/>
  <c r="I127" i="7" s="1"/>
  <c r="J124" i="15"/>
  <c r="L135" i="7"/>
  <c r="W129" i="14"/>
  <c r="X129" i="14" s="1"/>
  <c r="T129" i="14" s="1"/>
  <c r="F129" i="15"/>
  <c r="L129" i="10"/>
  <c r="J129" i="14"/>
  <c r="W126" i="10"/>
  <c r="N124" i="14"/>
  <c r="G124" i="15"/>
  <c r="Q124" i="10"/>
  <c r="F127" i="7" s="1"/>
  <c r="W121" i="10"/>
  <c r="X120" i="10"/>
  <c r="H113" i="14"/>
  <c r="H113" i="10"/>
  <c r="D113" i="15"/>
  <c r="V113" i="15" s="1"/>
  <c r="G113" i="11" s="1"/>
  <c r="D113" i="11" s="1"/>
  <c r="J132" i="6"/>
  <c r="K132" i="6"/>
  <c r="L132" i="6" s="1"/>
  <c r="Z128" i="10"/>
  <c r="AB131" i="8" s="1"/>
  <c r="N128" i="15"/>
  <c r="AD128" i="14"/>
  <c r="S128" i="15"/>
  <c r="AK128" i="14"/>
  <c r="AE128" i="10"/>
  <c r="AI131" i="8" s="1"/>
  <c r="X122" i="10"/>
  <c r="AH122" i="14"/>
  <c r="AJ122" i="14" s="1"/>
  <c r="Q122" i="15"/>
  <c r="AC122" i="10"/>
  <c r="AF125" i="8" s="1"/>
  <c r="AH125" i="8" s="1"/>
  <c r="N127" i="15"/>
  <c r="AD127" i="14"/>
  <c r="Z127" i="10"/>
  <c r="AB130" i="8" s="1"/>
  <c r="S127" i="15"/>
  <c r="AE127" i="10"/>
  <c r="AI130" i="8" s="1"/>
  <c r="AK127" i="14"/>
  <c r="O134" i="7"/>
  <c r="L126" i="15"/>
  <c r="AA126" i="14"/>
  <c r="O128" i="10"/>
  <c r="Q126" i="15"/>
  <c r="AC126" i="10"/>
  <c r="AF129" i="8" s="1"/>
  <c r="AH126" i="14"/>
  <c r="M122" i="15"/>
  <c r="Y122" i="10"/>
  <c r="AA125" i="8" s="1"/>
  <c r="AC122" i="14"/>
  <c r="M120" i="10"/>
  <c r="P117" i="10"/>
  <c r="P134" i="7"/>
  <c r="W130" i="10"/>
  <c r="AL130" i="14"/>
  <c r="AF130" i="10"/>
  <c r="AJ133" i="8" s="1"/>
  <c r="T130" i="15"/>
  <c r="N126" i="15"/>
  <c r="AD126" i="14"/>
  <c r="Z126" i="10"/>
  <c r="AB129" i="8" s="1"/>
  <c r="M126" i="10"/>
  <c r="AB125" i="10"/>
  <c r="AD128" i="8" s="1"/>
  <c r="P125" i="15"/>
  <c r="AF125" i="14"/>
  <c r="J125" i="15"/>
  <c r="T125" i="10"/>
  <c r="I128" i="7" s="1"/>
  <c r="Q125" i="14"/>
  <c r="T125" i="15"/>
  <c r="AL125" i="14"/>
  <c r="AF125" i="10"/>
  <c r="AJ128" i="8" s="1"/>
  <c r="C128" i="8"/>
  <c r="C128" i="7"/>
  <c r="C128" i="6"/>
  <c r="C127" i="3"/>
  <c r="W123" i="6"/>
  <c r="L119" i="10"/>
  <c r="J119" i="14"/>
  <c r="F119" i="15"/>
  <c r="AL127" i="8"/>
  <c r="S123" i="10"/>
  <c r="H126" i="7" s="1"/>
  <c r="M120" i="7"/>
  <c r="I114" i="10"/>
  <c r="S117" i="6" s="1"/>
  <c r="E114" i="15"/>
  <c r="I114" i="14"/>
  <c r="C117" i="8"/>
  <c r="C117" i="7"/>
  <c r="C117" i="6"/>
  <c r="G117" i="6" s="1"/>
  <c r="H117" i="6" s="1"/>
  <c r="C116" i="3"/>
  <c r="H108" i="14"/>
  <c r="H108" i="10"/>
  <c r="D108" i="15"/>
  <c r="V108" i="15" s="1"/>
  <c r="G108" i="11" s="1"/>
  <c r="D108" i="11" s="1"/>
  <c r="P124" i="7"/>
  <c r="G118" i="10"/>
  <c r="F118" i="14"/>
  <c r="C118" i="15"/>
  <c r="K118" i="10"/>
  <c r="K110" i="10"/>
  <c r="V113" i="10"/>
  <c r="Y116" i="8"/>
  <c r="Z116" i="8" s="1"/>
  <c r="AM106" i="14"/>
  <c r="AN106" i="14" s="1"/>
  <c r="AG106" i="10"/>
  <c r="AK109" i="8" s="1"/>
  <c r="AL109" i="8" s="1"/>
  <c r="U106" i="15"/>
  <c r="W116" i="10"/>
  <c r="F5" i="13"/>
  <c r="E115" i="15"/>
  <c r="I115" i="10"/>
  <c r="S118" i="6" s="1"/>
  <c r="I115" i="14"/>
  <c r="AE112" i="10"/>
  <c r="AI115" i="8" s="1"/>
  <c r="S112" i="15"/>
  <c r="AK112" i="14"/>
  <c r="X115" i="10"/>
  <c r="N115" i="10"/>
  <c r="R112" i="10"/>
  <c r="G115" i="7" s="1"/>
  <c r="H112" i="15"/>
  <c r="O112" i="14"/>
  <c r="W121" i="6"/>
  <c r="O112" i="10"/>
  <c r="E110" i="15"/>
  <c r="I110" i="10"/>
  <c r="S113" i="6" s="1"/>
  <c r="I110" i="14"/>
  <c r="I107" i="14"/>
  <c r="E107" i="15"/>
  <c r="I107" i="10"/>
  <c r="S110" i="6" s="1"/>
  <c r="W104" i="10"/>
  <c r="P119" i="6"/>
  <c r="Q119" i="6" s="1"/>
  <c r="O119" i="6"/>
  <c r="R103" i="14"/>
  <c r="K103" i="15"/>
  <c r="U103" i="10"/>
  <c r="J106" i="7" s="1"/>
  <c r="V110" i="10"/>
  <c r="Y113" i="8"/>
  <c r="Z113" i="8" s="1"/>
  <c r="N105" i="10"/>
  <c r="P102" i="10"/>
  <c r="AK100" i="14"/>
  <c r="AN100" i="14" s="1"/>
  <c r="AE100" i="10"/>
  <c r="AI103" i="8" s="1"/>
  <c r="AL103" i="8" s="1"/>
  <c r="S100" i="15"/>
  <c r="AH94" i="14"/>
  <c r="AJ94" i="14" s="1"/>
  <c r="Q94" i="15"/>
  <c r="AC94" i="10"/>
  <c r="AF97" i="8" s="1"/>
  <c r="AH97" i="8" s="1"/>
  <c r="J110" i="6"/>
  <c r="K110" i="6"/>
  <c r="L110" i="6" s="1"/>
  <c r="AA101" i="14"/>
  <c r="L101" i="15"/>
  <c r="U97" i="10"/>
  <c r="J100" i="7" s="1"/>
  <c r="P100" i="7" s="1"/>
  <c r="R97" i="14"/>
  <c r="K97" i="15"/>
  <c r="I109" i="15"/>
  <c r="O103" i="10"/>
  <c r="AL94" i="14"/>
  <c r="T94" i="15"/>
  <c r="AF94" i="10"/>
  <c r="AJ97" i="8" s="1"/>
  <c r="V106" i="10"/>
  <c r="Y109" i="8"/>
  <c r="Z109" i="8" s="1"/>
  <c r="Q105" i="15"/>
  <c r="AH105" i="14"/>
  <c r="AC105" i="10"/>
  <c r="AF108" i="8" s="1"/>
  <c r="T111" i="10"/>
  <c r="I114" i="7" s="1"/>
  <c r="J111" i="15"/>
  <c r="Q111" i="14"/>
  <c r="AC111" i="10"/>
  <c r="AF114" i="8" s="1"/>
  <c r="Q111" i="15"/>
  <c r="AH111" i="14"/>
  <c r="F111" i="14"/>
  <c r="C111" i="15"/>
  <c r="G111" i="10"/>
  <c r="W98" i="10"/>
  <c r="I95" i="15"/>
  <c r="AM93" i="14"/>
  <c r="U93" i="15"/>
  <c r="AG93" i="10"/>
  <c r="AK96" i="8" s="1"/>
  <c r="AI93" i="14"/>
  <c r="R93" i="15"/>
  <c r="AD93" i="10"/>
  <c r="AG96" i="8" s="1"/>
  <c r="W85" i="10"/>
  <c r="O83" i="14"/>
  <c r="M83" i="14" s="1"/>
  <c r="R83" i="10"/>
  <c r="G86" i="7" s="1"/>
  <c r="H83" i="15"/>
  <c r="AI78" i="14"/>
  <c r="AJ78" i="14" s="1"/>
  <c r="AD78" i="10"/>
  <c r="AG81" i="8" s="1"/>
  <c r="R78" i="15"/>
  <c r="H77" i="14"/>
  <c r="L77" i="14" s="1"/>
  <c r="D77" i="15"/>
  <c r="H77" i="10"/>
  <c r="X80" i="6" s="1"/>
  <c r="Y80" i="6" s="1"/>
  <c r="Z80" i="6" s="1"/>
  <c r="R99" i="15"/>
  <c r="AD99" i="10"/>
  <c r="AG102" i="8" s="1"/>
  <c r="AI99" i="14"/>
  <c r="M99" i="10"/>
  <c r="Z99" i="10"/>
  <c r="AB102" i="8" s="1"/>
  <c r="AD99" i="14"/>
  <c r="N99" i="15"/>
  <c r="O98" i="10"/>
  <c r="M98" i="10"/>
  <c r="AC98" i="14"/>
  <c r="M98" i="15"/>
  <c r="Y98" i="10"/>
  <c r="AA101" i="8" s="1"/>
  <c r="O98" i="7"/>
  <c r="S93" i="10"/>
  <c r="H96" i="7" s="1"/>
  <c r="P95" i="7"/>
  <c r="J91" i="10"/>
  <c r="AE88" i="14"/>
  <c r="AG88" i="14" s="1"/>
  <c r="AA88" i="10"/>
  <c r="AC91" i="8" s="1"/>
  <c r="AE91" i="8" s="1"/>
  <c r="O88" i="15"/>
  <c r="H86" i="14"/>
  <c r="H86" i="10"/>
  <c r="D86" i="15"/>
  <c r="O96" i="10"/>
  <c r="Q96" i="14"/>
  <c r="J96" i="15"/>
  <c r="T96" i="10"/>
  <c r="I99" i="7" s="1"/>
  <c r="T104" i="6"/>
  <c r="U104" i="6" s="1"/>
  <c r="O104" i="6"/>
  <c r="P104" i="6"/>
  <c r="Q104" i="6" s="1"/>
  <c r="W98" i="6"/>
  <c r="AE97" i="8"/>
  <c r="W91" i="14"/>
  <c r="X91" i="14" s="1"/>
  <c r="T91" i="14" s="1"/>
  <c r="X91" i="10"/>
  <c r="AD89" i="14"/>
  <c r="Z89" i="10"/>
  <c r="AB92" i="8" s="1"/>
  <c r="N89" i="15"/>
  <c r="K88" i="15"/>
  <c r="U88" i="10"/>
  <c r="J91" i="7" s="1"/>
  <c r="R88" i="14"/>
  <c r="AE86" i="14"/>
  <c r="AG86" i="14" s="1"/>
  <c r="O86" i="15"/>
  <c r="AA86" i="10"/>
  <c r="AC89" i="8" s="1"/>
  <c r="G89" i="6"/>
  <c r="H89" i="6" s="1"/>
  <c r="F89" i="6"/>
  <c r="V85" i="10"/>
  <c r="Y88" i="8"/>
  <c r="Z88" i="8" s="1"/>
  <c r="AA83" i="14"/>
  <c r="L83" i="15"/>
  <c r="H82" i="14"/>
  <c r="H82" i="10"/>
  <c r="D82" i="15"/>
  <c r="P74" i="10"/>
  <c r="L99" i="15"/>
  <c r="AA99" i="14"/>
  <c r="U89" i="15"/>
  <c r="AG89" i="10"/>
  <c r="AK92" i="8" s="1"/>
  <c r="AM89" i="14"/>
  <c r="P86" i="15"/>
  <c r="AB86" i="10"/>
  <c r="AD89" i="8" s="1"/>
  <c r="AF86" i="14"/>
  <c r="P83" i="10"/>
  <c r="K93" i="7"/>
  <c r="P92" i="3" s="1"/>
  <c r="AC89" i="14"/>
  <c r="Y89" i="10"/>
  <c r="AA92" i="8" s="1"/>
  <c r="M89" i="15"/>
  <c r="P81" i="10"/>
  <c r="F79" i="15"/>
  <c r="J79" i="14"/>
  <c r="K79" i="14" s="1"/>
  <c r="L79" i="10"/>
  <c r="AA79" i="14"/>
  <c r="L79" i="15"/>
  <c r="AI70" i="14"/>
  <c r="AJ70" i="14" s="1"/>
  <c r="AD70" i="10"/>
  <c r="AG73" i="8" s="1"/>
  <c r="R70" i="15"/>
  <c r="P61" i="10"/>
  <c r="P84" i="15"/>
  <c r="AF84" i="14"/>
  <c r="AB84" i="10"/>
  <c r="AD87" i="8" s="1"/>
  <c r="G85" i="6"/>
  <c r="H85" i="6" s="1"/>
  <c r="F85" i="6"/>
  <c r="AD87" i="10"/>
  <c r="AG90" i="8" s="1"/>
  <c r="AI87" i="14"/>
  <c r="R87" i="15"/>
  <c r="D87" i="15"/>
  <c r="H87" i="14"/>
  <c r="H87" i="10"/>
  <c r="Q87" i="14"/>
  <c r="T87" i="10"/>
  <c r="I90" i="7" s="1"/>
  <c r="J87" i="15"/>
  <c r="O87" i="6"/>
  <c r="O92" i="6"/>
  <c r="T84" i="10"/>
  <c r="I87" i="7" s="1"/>
  <c r="J84" i="15"/>
  <c r="Q84" i="14"/>
  <c r="N84" i="10"/>
  <c r="M81" i="15"/>
  <c r="AC81" i="14"/>
  <c r="Y81" i="10"/>
  <c r="AA84" i="8" s="1"/>
  <c r="M81" i="10"/>
  <c r="V77" i="10"/>
  <c r="Y80" i="8"/>
  <c r="Z80" i="8" s="1"/>
  <c r="Z76" i="10"/>
  <c r="AB79" i="8" s="1"/>
  <c r="N76" i="15"/>
  <c r="AD76" i="14"/>
  <c r="AH76" i="14"/>
  <c r="Q76" i="15"/>
  <c r="AC76" i="10"/>
  <c r="AF79" i="8" s="1"/>
  <c r="L72" i="15"/>
  <c r="AA72" i="14"/>
  <c r="AC72" i="10"/>
  <c r="AF75" i="8" s="1"/>
  <c r="Q72" i="15"/>
  <c r="AH72" i="14"/>
  <c r="T80" i="15"/>
  <c r="AL80" i="14"/>
  <c r="AF80" i="10"/>
  <c r="AJ83" i="8" s="1"/>
  <c r="Q75" i="15"/>
  <c r="AH75" i="14"/>
  <c r="AC75" i="10"/>
  <c r="AF78" i="8" s="1"/>
  <c r="F75" i="14"/>
  <c r="G75" i="10"/>
  <c r="L78" i="7" s="1"/>
  <c r="C75" i="15"/>
  <c r="C78" i="7"/>
  <c r="C78" i="6"/>
  <c r="C77" i="3"/>
  <c r="C78" i="8"/>
  <c r="AD64" i="10"/>
  <c r="AG67" i="8" s="1"/>
  <c r="R64" i="15"/>
  <c r="AI64" i="14"/>
  <c r="AA63" i="14"/>
  <c r="L63" i="15"/>
  <c r="O57" i="15"/>
  <c r="AA57" i="10"/>
  <c r="AC60" i="8" s="1"/>
  <c r="AE57" i="14"/>
  <c r="AG57" i="14" s="1"/>
  <c r="AE53" i="14"/>
  <c r="AG53" i="14" s="1"/>
  <c r="O53" i="15"/>
  <c r="AA53" i="10"/>
  <c r="AC56" i="8" s="1"/>
  <c r="AE56" i="8" s="1"/>
  <c r="AM56" i="8" s="1"/>
  <c r="N72" i="10"/>
  <c r="K76" i="10"/>
  <c r="O73" i="10"/>
  <c r="P72" i="14"/>
  <c r="K71" i="10"/>
  <c r="O71" i="10"/>
  <c r="C74" i="6"/>
  <c r="C74" i="7"/>
  <c r="C74" i="8"/>
  <c r="C73" i="3"/>
  <c r="R68" i="14"/>
  <c r="U68" i="10"/>
  <c r="J71" i="7" s="1"/>
  <c r="K68" i="15"/>
  <c r="N68" i="14"/>
  <c r="Q68" i="10"/>
  <c r="F71" i="7" s="1"/>
  <c r="G68" i="15"/>
  <c r="S81" i="10"/>
  <c r="H84" i="7" s="1"/>
  <c r="O82" i="6"/>
  <c r="T82" i="6"/>
  <c r="U82" i="6" s="1"/>
  <c r="V82" i="6" s="1"/>
  <c r="G77" i="14"/>
  <c r="O72" i="14"/>
  <c r="R72" i="10"/>
  <c r="G75" i="7" s="1"/>
  <c r="H72" i="15"/>
  <c r="J64" i="10"/>
  <c r="O101" i="12"/>
  <c r="P59" i="15"/>
  <c r="AB59" i="10"/>
  <c r="AD62" i="8" s="1"/>
  <c r="AF59" i="14"/>
  <c r="O59" i="10"/>
  <c r="AE61" i="8"/>
  <c r="H53" i="14"/>
  <c r="D53" i="15"/>
  <c r="H53" i="10"/>
  <c r="N80" i="15"/>
  <c r="AD80" i="14"/>
  <c r="Z80" i="10"/>
  <c r="AB83" i="8" s="1"/>
  <c r="AH80" i="14"/>
  <c r="AC80" i="10"/>
  <c r="AF83" i="8" s="1"/>
  <c r="Q80" i="15"/>
  <c r="O76" i="15"/>
  <c r="AE76" i="14"/>
  <c r="AA76" i="10"/>
  <c r="AC79" i="8" s="1"/>
  <c r="U65" i="15"/>
  <c r="AM65" i="14"/>
  <c r="AG65" i="10"/>
  <c r="AK68" i="8" s="1"/>
  <c r="I65" i="14"/>
  <c r="I65" i="10"/>
  <c r="S68" i="6" s="1"/>
  <c r="E65" i="15"/>
  <c r="AF65" i="14"/>
  <c r="P65" i="15"/>
  <c r="AB65" i="10"/>
  <c r="AD68" i="8" s="1"/>
  <c r="F60" i="15"/>
  <c r="L60" i="10"/>
  <c r="J60" i="14"/>
  <c r="AC60" i="14"/>
  <c r="Y60" i="10"/>
  <c r="AA63" i="8" s="1"/>
  <c r="M60" i="15"/>
  <c r="N60" i="14"/>
  <c r="G60" i="15"/>
  <c r="Q60" i="10"/>
  <c r="F63" i="7" s="1"/>
  <c r="J61" i="6"/>
  <c r="K61" i="6"/>
  <c r="L61" i="6" s="1"/>
  <c r="I55" i="14"/>
  <c r="E55" i="15"/>
  <c r="I55" i="10"/>
  <c r="S58" i="6" s="1"/>
  <c r="AM55" i="14"/>
  <c r="AG55" i="10"/>
  <c r="AK58" i="8" s="1"/>
  <c r="U55" i="15"/>
  <c r="I57" i="15"/>
  <c r="T54" i="15"/>
  <c r="AF54" i="10"/>
  <c r="AJ57" i="8" s="1"/>
  <c r="AL54" i="14"/>
  <c r="N52" i="15"/>
  <c r="AD52" i="14"/>
  <c r="Z52" i="10"/>
  <c r="AB55" i="8" s="1"/>
  <c r="O51" i="15"/>
  <c r="AE51" i="14"/>
  <c r="AA51" i="10"/>
  <c r="AC54" i="8" s="1"/>
  <c r="E51" i="14"/>
  <c r="B51" i="15"/>
  <c r="F51" i="10"/>
  <c r="AM47" i="14"/>
  <c r="AN47" i="14" s="1"/>
  <c r="AG47" i="10"/>
  <c r="AK50" i="8" s="1"/>
  <c r="U47" i="15"/>
  <c r="P44" i="10"/>
  <c r="W36" i="10"/>
  <c r="AE60" i="8"/>
  <c r="I52" i="15"/>
  <c r="P67" i="10"/>
  <c r="U67" i="10"/>
  <c r="J70" i="7" s="1"/>
  <c r="K67" i="15"/>
  <c r="R67" i="14"/>
  <c r="AI67" i="14"/>
  <c r="R67" i="15"/>
  <c r="AD67" i="10"/>
  <c r="AG70" i="8" s="1"/>
  <c r="C70" i="6"/>
  <c r="C70" i="8"/>
  <c r="C69" i="3"/>
  <c r="C70" i="7"/>
  <c r="W56" i="14"/>
  <c r="X56" i="14" s="1"/>
  <c r="T56" i="14" s="1"/>
  <c r="K55" i="15"/>
  <c r="U55" i="10"/>
  <c r="J58" i="7" s="1"/>
  <c r="R55" i="14"/>
  <c r="Q54" i="15"/>
  <c r="AC54" i="10"/>
  <c r="AF57" i="8" s="1"/>
  <c r="AH54" i="14"/>
  <c r="F54" i="15"/>
  <c r="L54" i="10"/>
  <c r="J54" i="14"/>
  <c r="R52" i="14"/>
  <c r="K52" i="15"/>
  <c r="U52" i="10"/>
  <c r="J55" i="7" s="1"/>
  <c r="P55" i="7" s="1"/>
  <c r="F48" i="10"/>
  <c r="E48" i="14"/>
  <c r="B48" i="15"/>
  <c r="P62" i="15"/>
  <c r="AF62" i="14"/>
  <c r="AB62" i="10"/>
  <c r="AD65" i="8" s="1"/>
  <c r="J62" i="14"/>
  <c r="K62" i="14" s="1"/>
  <c r="L62" i="10"/>
  <c r="F62" i="15"/>
  <c r="AA62" i="14"/>
  <c r="L62" i="15"/>
  <c r="F59" i="6"/>
  <c r="G59" i="6"/>
  <c r="H59" i="6" s="1"/>
  <c r="I59" i="6" s="1"/>
  <c r="V53" i="10"/>
  <c r="Y56" i="8"/>
  <c r="Z56" i="8" s="1"/>
  <c r="L52" i="7"/>
  <c r="AD36" i="14"/>
  <c r="AG36" i="14" s="1"/>
  <c r="Z36" i="10"/>
  <c r="AB39" i="8" s="1"/>
  <c r="N36" i="15"/>
  <c r="E54" i="15"/>
  <c r="I54" i="10"/>
  <c r="I54" i="14"/>
  <c r="AD54" i="14"/>
  <c r="N54" i="15"/>
  <c r="Z54" i="10"/>
  <c r="AB57" i="8" s="1"/>
  <c r="P61" i="7"/>
  <c r="M56" i="7"/>
  <c r="O41" i="14"/>
  <c r="R41" i="10"/>
  <c r="G44" i="7" s="1"/>
  <c r="H41" i="15"/>
  <c r="X40" i="10"/>
  <c r="O38" i="10"/>
  <c r="W33" i="14"/>
  <c r="X33" i="14" s="1"/>
  <c r="T33" i="14" s="1"/>
  <c r="AC29" i="14"/>
  <c r="Y29" i="10"/>
  <c r="AA32" i="8" s="1"/>
  <c r="M29" i="15"/>
  <c r="W24" i="10"/>
  <c r="W12" i="10"/>
  <c r="T46" i="15"/>
  <c r="AF46" i="10"/>
  <c r="AJ49" i="8" s="1"/>
  <c r="AL46" i="14"/>
  <c r="W41" i="14"/>
  <c r="X41" i="14" s="1"/>
  <c r="T41" i="14" s="1"/>
  <c r="AD41" i="14"/>
  <c r="N41" i="15"/>
  <c r="Z41" i="10"/>
  <c r="AB44" i="8" s="1"/>
  <c r="W37" i="14"/>
  <c r="X37" i="14" s="1"/>
  <c r="T37" i="14" s="1"/>
  <c r="J56" i="12"/>
  <c r="Q40" i="8" s="1"/>
  <c r="R40" i="8" s="1"/>
  <c r="X40" i="8" s="1"/>
  <c r="S39" i="3" s="1"/>
  <c r="AC37" i="14"/>
  <c r="M37" i="15"/>
  <c r="Y37" i="10"/>
  <c r="AA40" i="8" s="1"/>
  <c r="AB46" i="10"/>
  <c r="AD49" i="8" s="1"/>
  <c r="AF46" i="14"/>
  <c r="P46" i="15"/>
  <c r="J43" i="14"/>
  <c r="F43" i="15"/>
  <c r="L43" i="10"/>
  <c r="N43" i="14"/>
  <c r="G43" i="15"/>
  <c r="Q43" i="10"/>
  <c r="F46" i="7" s="1"/>
  <c r="K42" i="10"/>
  <c r="O40" i="10"/>
  <c r="Q40" i="14"/>
  <c r="M40" i="14" s="1"/>
  <c r="J40" i="15"/>
  <c r="I38" i="14"/>
  <c r="E38" i="15"/>
  <c r="I38" i="10"/>
  <c r="S41" i="6" s="1"/>
  <c r="W38" i="14"/>
  <c r="X38" i="14" s="1"/>
  <c r="T38" i="14" s="1"/>
  <c r="J58" i="12"/>
  <c r="AA24" i="14"/>
  <c r="L24" i="15"/>
  <c r="K50" i="10"/>
  <c r="P50" i="10"/>
  <c r="F50" i="14"/>
  <c r="G50" i="14" s="1"/>
  <c r="C50" i="15"/>
  <c r="G50" i="10"/>
  <c r="P42" i="10"/>
  <c r="F41" i="15"/>
  <c r="J41" i="14"/>
  <c r="L41" i="10"/>
  <c r="W17" i="10"/>
  <c r="L42" i="10"/>
  <c r="J42" i="14"/>
  <c r="F42" i="15"/>
  <c r="AI46" i="14"/>
  <c r="R46" i="15"/>
  <c r="AD46" i="10"/>
  <c r="AG49" i="8" s="1"/>
  <c r="J46" i="10"/>
  <c r="K46" i="10"/>
  <c r="T34" i="10"/>
  <c r="I37" i="7" s="1"/>
  <c r="Q34" i="14"/>
  <c r="J34" i="15"/>
  <c r="W34" i="10"/>
  <c r="AM34" i="14"/>
  <c r="U34" i="15"/>
  <c r="AG34" i="10"/>
  <c r="AK37" i="8" s="1"/>
  <c r="N27" i="10"/>
  <c r="W22" i="10"/>
  <c r="J32" i="6"/>
  <c r="N28" i="10"/>
  <c r="O28" i="10"/>
  <c r="AE25" i="10"/>
  <c r="AI28" i="8" s="1"/>
  <c r="S25" i="15"/>
  <c r="AK25" i="14"/>
  <c r="K26" i="6"/>
  <c r="L26" i="6" s="1"/>
  <c r="M26" i="6" s="1"/>
  <c r="J26" i="6"/>
  <c r="I16" i="14"/>
  <c r="I16" i="10"/>
  <c r="S19" i="6" s="1"/>
  <c r="E16" i="15"/>
  <c r="C19" i="7"/>
  <c r="C19" i="8"/>
  <c r="C19" i="6"/>
  <c r="C18" i="3"/>
  <c r="I37" i="15"/>
  <c r="O54" i="12"/>
  <c r="R35" i="15"/>
  <c r="AI35" i="14"/>
  <c r="AD35" i="10"/>
  <c r="AG38" i="8" s="1"/>
  <c r="J35" i="14"/>
  <c r="L35" i="10"/>
  <c r="F35" i="15"/>
  <c r="C38" i="7"/>
  <c r="C38" i="8"/>
  <c r="C38" i="6"/>
  <c r="C37" i="3"/>
  <c r="AD14" i="14"/>
  <c r="Z14" i="10"/>
  <c r="AB17" i="8" s="1"/>
  <c r="N14" i="15"/>
  <c r="AL36" i="8"/>
  <c r="O39" i="12"/>
  <c r="AD21" i="14"/>
  <c r="Z21" i="10"/>
  <c r="AB24" i="8" s="1"/>
  <c r="N21" i="15"/>
  <c r="AI21" i="14"/>
  <c r="AD21" i="10"/>
  <c r="AG24" i="8" s="1"/>
  <c r="R21" i="15"/>
  <c r="E18" i="14"/>
  <c r="F18" i="10"/>
  <c r="B18" i="15"/>
  <c r="C21" i="8"/>
  <c r="C21" i="6"/>
  <c r="C21" i="7"/>
  <c r="C20" i="3"/>
  <c r="K16" i="10"/>
  <c r="AA25" i="14"/>
  <c r="L25" i="15"/>
  <c r="M16" i="15"/>
  <c r="Y16" i="10"/>
  <c r="AA19" i="8" s="1"/>
  <c r="AC16" i="14"/>
  <c r="H5" i="14"/>
  <c r="D5" i="15"/>
  <c r="V5" i="15" s="1"/>
  <c r="G5" i="11" s="1"/>
  <c r="D5" i="11" s="1"/>
  <c r="H5" i="10"/>
  <c r="K38" i="14"/>
  <c r="L38" i="14" s="1"/>
  <c r="W32" i="14"/>
  <c r="X32" i="14" s="1"/>
  <c r="T32" i="14" s="1"/>
  <c r="P32" i="15"/>
  <c r="AB32" i="10"/>
  <c r="AD35" i="8" s="1"/>
  <c r="AF32" i="14"/>
  <c r="E27" i="15"/>
  <c r="I27" i="14"/>
  <c r="I27" i="10"/>
  <c r="S30" i="6" s="1"/>
  <c r="W27" i="10"/>
  <c r="AD22" i="14"/>
  <c r="Z22" i="10"/>
  <c r="AB25" i="8" s="1"/>
  <c r="N22" i="15"/>
  <c r="AI22" i="14"/>
  <c r="AD22" i="10"/>
  <c r="AG25" i="8" s="1"/>
  <c r="R22" i="15"/>
  <c r="K34" i="6"/>
  <c r="L34" i="6" s="1"/>
  <c r="J34" i="6"/>
  <c r="J30" i="10"/>
  <c r="H30" i="14"/>
  <c r="D30" i="15"/>
  <c r="H30" i="10"/>
  <c r="AL30" i="14"/>
  <c r="T30" i="15"/>
  <c r="AF30" i="10"/>
  <c r="AJ33" i="8" s="1"/>
  <c r="G31" i="6"/>
  <c r="H31" i="6" s="1"/>
  <c r="F31" i="6"/>
  <c r="V16" i="10"/>
  <c r="Y19" i="8"/>
  <c r="Z19" i="8" s="1"/>
  <c r="M7" i="10"/>
  <c r="L19" i="15"/>
  <c r="AA19" i="14"/>
  <c r="G15" i="15"/>
  <c r="Q15" i="10"/>
  <c r="F18" i="7" s="1"/>
  <c r="N15" i="14"/>
  <c r="U12" i="8"/>
  <c r="M12" i="8"/>
  <c r="P12" i="8"/>
  <c r="G12" i="8"/>
  <c r="L12" i="8"/>
  <c r="T12" i="8"/>
  <c r="I12" i="8"/>
  <c r="S12" i="8"/>
  <c r="F12" i="8"/>
  <c r="Q12" i="8"/>
  <c r="V12" i="8"/>
  <c r="J12" i="8"/>
  <c r="E6" i="8"/>
  <c r="E6" i="7"/>
  <c r="E6" i="6"/>
  <c r="K6" i="6" s="1"/>
  <c r="L6" i="6" s="1"/>
  <c r="M6" i="6" s="1"/>
  <c r="E5" i="3"/>
  <c r="Q54" i="8"/>
  <c r="R54" i="8" s="1"/>
  <c r="X54" i="8" s="1"/>
  <c r="S53" i="3" s="1"/>
  <c r="Q53" i="8"/>
  <c r="R53" i="8" s="1"/>
  <c r="Q52" i="8"/>
  <c r="R52" i="8" s="1"/>
  <c r="O19" i="14"/>
  <c r="R19" i="10"/>
  <c r="G22" i="7" s="1"/>
  <c r="H19" i="15"/>
  <c r="X15" i="10"/>
  <c r="O15" i="14"/>
  <c r="R15" i="10"/>
  <c r="G18" i="7" s="1"/>
  <c r="H15" i="15"/>
  <c r="H13" i="14"/>
  <c r="H13" i="10"/>
  <c r="D13" i="15"/>
  <c r="J13" i="14"/>
  <c r="F13" i="15"/>
  <c r="L13" i="10"/>
  <c r="K13" i="15"/>
  <c r="R13" i="14"/>
  <c r="U13" i="10"/>
  <c r="J16" i="7" s="1"/>
  <c r="K9" i="10"/>
  <c r="AF3" i="10"/>
  <c r="AJ6" i="8" s="1"/>
  <c r="AL3" i="14"/>
  <c r="T3" i="15"/>
  <c r="AM3" i="14"/>
  <c r="U3" i="15"/>
  <c r="AG3" i="10"/>
  <c r="AK6" i="8" s="1"/>
  <c r="J19" i="15"/>
  <c r="T19" i="10"/>
  <c r="I22" i="7" s="1"/>
  <c r="Q19" i="14"/>
  <c r="E19" i="14"/>
  <c r="B19" i="15"/>
  <c r="F19" i="10"/>
  <c r="I19" i="14"/>
  <c r="E19" i="15"/>
  <c r="I19" i="10"/>
  <c r="S22" i="6" s="1"/>
  <c r="AE15" i="8"/>
  <c r="W7" i="14"/>
  <c r="X7" i="14" s="1"/>
  <c r="T7" i="14" s="1"/>
  <c r="J13" i="12"/>
  <c r="Q10" i="8" s="1"/>
  <c r="R10" i="8" s="1"/>
  <c r="W13" i="10"/>
  <c r="F7" i="15"/>
  <c r="L7" i="10"/>
  <c r="J7" i="14"/>
  <c r="N120" i="8"/>
  <c r="L86" i="5"/>
  <c r="S86" i="5"/>
  <c r="J86" i="5"/>
  <c r="N86" i="5"/>
  <c r="M86" i="5"/>
  <c r="U86" i="5"/>
  <c r="I86" i="5"/>
  <c r="R86" i="5"/>
  <c r="P86" i="5"/>
  <c r="O86" i="5"/>
  <c r="X14" i="6"/>
  <c r="Y14" i="6" s="1"/>
  <c r="W14" i="6"/>
  <c r="L6" i="10"/>
  <c r="J6" i="14"/>
  <c r="F6" i="15"/>
  <c r="F8" i="10"/>
  <c r="E8" i="14"/>
  <c r="B8" i="15"/>
  <c r="N8" i="10"/>
  <c r="V3" i="10"/>
  <c r="Y6" i="8"/>
  <c r="Z6" i="8" s="1"/>
  <c r="L61" i="7"/>
  <c r="N83" i="5"/>
  <c r="U83" i="5"/>
  <c r="L83" i="5"/>
  <c r="R83" i="5"/>
  <c r="O83" i="5"/>
  <c r="M83" i="5"/>
  <c r="J83" i="5"/>
  <c r="P83" i="5"/>
  <c r="I83" i="5"/>
  <c r="S83" i="5"/>
  <c r="N10" i="14"/>
  <c r="G10" i="15"/>
  <c r="Q10" i="10"/>
  <c r="F13" i="7" s="1"/>
  <c r="J18" i="12"/>
  <c r="W10" i="14"/>
  <c r="X10" i="14" s="1"/>
  <c r="T10" i="14" s="1"/>
  <c r="J10" i="10"/>
  <c r="K6" i="15"/>
  <c r="U6" i="10"/>
  <c r="J9" i="7" s="1"/>
  <c r="R6" i="14"/>
  <c r="Z4" i="10"/>
  <c r="AB7" i="8" s="1"/>
  <c r="AD4" i="14"/>
  <c r="N4" i="15"/>
  <c r="I4" i="14"/>
  <c r="I4" i="10"/>
  <c r="S7" i="6" s="1"/>
  <c r="E4" i="15"/>
  <c r="O147" i="8"/>
  <c r="AC8" i="10"/>
  <c r="AF11" i="8" s="1"/>
  <c r="AH8" i="14"/>
  <c r="Q8" i="15"/>
  <c r="M6" i="10"/>
  <c r="G7" i="6"/>
  <c r="H7" i="6" s="1"/>
  <c r="I7" i="6" s="1"/>
  <c r="F7" i="6"/>
  <c r="P56" i="7"/>
  <c r="O108" i="8"/>
  <c r="L72" i="7"/>
  <c r="AE166" i="14"/>
  <c r="O166" i="15"/>
  <c r="AA166" i="10"/>
  <c r="AC169" i="8" s="1"/>
  <c r="I165" i="10"/>
  <c r="S168" i="6" s="1"/>
  <c r="I165" i="14"/>
  <c r="E165" i="15"/>
  <c r="J164" i="15"/>
  <c r="T164" i="10"/>
  <c r="I167" i="7" s="1"/>
  <c r="O167" i="7" s="1"/>
  <c r="Q164" i="14"/>
  <c r="N166" i="15"/>
  <c r="Z166" i="10"/>
  <c r="AB169" i="8" s="1"/>
  <c r="AD166" i="14"/>
  <c r="AE161" i="10"/>
  <c r="AI164" i="8" s="1"/>
  <c r="AK161" i="14"/>
  <c r="S161" i="15"/>
  <c r="K153" i="10"/>
  <c r="O153" i="10"/>
  <c r="AH164" i="14"/>
  <c r="AJ164" i="14" s="1"/>
  <c r="Q164" i="15"/>
  <c r="AC164" i="10"/>
  <c r="AF167" i="8" s="1"/>
  <c r="AH167" i="8" s="1"/>
  <c r="X164" i="10"/>
  <c r="G169" i="6"/>
  <c r="H169" i="6" s="1"/>
  <c r="I169" i="6" s="1"/>
  <c r="N169" i="6" s="1"/>
  <c r="M168" i="3" s="1"/>
  <c r="F169" i="6"/>
  <c r="N164" i="10"/>
  <c r="AE166" i="10"/>
  <c r="AI169" i="8" s="1"/>
  <c r="AK166" i="14"/>
  <c r="S166" i="15"/>
  <c r="AF165" i="10"/>
  <c r="AJ168" i="8" s="1"/>
  <c r="AL165" i="14"/>
  <c r="T165" i="15"/>
  <c r="Y164" i="10"/>
  <c r="AA167" i="8" s="1"/>
  <c r="AC164" i="14"/>
  <c r="M164" i="15"/>
  <c r="AD160" i="14"/>
  <c r="N160" i="15"/>
  <c r="Z160" i="10"/>
  <c r="AB163" i="8" s="1"/>
  <c r="L161" i="15"/>
  <c r="AA161" i="14"/>
  <c r="P157" i="10"/>
  <c r="O192" i="12"/>
  <c r="Q163" i="10"/>
  <c r="F166" i="7" s="1"/>
  <c r="N163" i="14"/>
  <c r="G163" i="15"/>
  <c r="AI154" i="14"/>
  <c r="AJ154" i="14" s="1"/>
  <c r="R154" i="15"/>
  <c r="AD154" i="10"/>
  <c r="AG157" i="8" s="1"/>
  <c r="AH157" i="8" s="1"/>
  <c r="AF165" i="14"/>
  <c r="P165" i="15"/>
  <c r="AB165" i="10"/>
  <c r="AD168" i="8" s="1"/>
  <c r="E164" i="14"/>
  <c r="B164" i="15"/>
  <c r="F164" i="10"/>
  <c r="AF166" i="14"/>
  <c r="P166" i="15"/>
  <c r="AB166" i="10"/>
  <c r="AD169" i="8" s="1"/>
  <c r="Q164" i="10"/>
  <c r="F167" i="7" s="1"/>
  <c r="L167" i="7" s="1"/>
  <c r="N164" i="14"/>
  <c r="G164" i="15"/>
  <c r="W166" i="10"/>
  <c r="X165" i="10"/>
  <c r="R164" i="10"/>
  <c r="G167" i="7" s="1"/>
  <c r="M167" i="7" s="1"/>
  <c r="O164" i="14"/>
  <c r="H164" i="15"/>
  <c r="Q166" i="10"/>
  <c r="F169" i="7" s="1"/>
  <c r="L169" i="7" s="1"/>
  <c r="N166" i="14"/>
  <c r="G166" i="15"/>
  <c r="G168" i="6"/>
  <c r="H168" i="6" s="1"/>
  <c r="F168" i="6"/>
  <c r="H160" i="14"/>
  <c r="D160" i="15"/>
  <c r="H160" i="10"/>
  <c r="F157" i="14"/>
  <c r="G157" i="10"/>
  <c r="C157" i="15"/>
  <c r="H157" i="14"/>
  <c r="L157" i="14" s="1"/>
  <c r="D157" i="15"/>
  <c r="H157" i="10"/>
  <c r="M163" i="10"/>
  <c r="Z163" i="10"/>
  <c r="AB166" i="8" s="1"/>
  <c r="AD163" i="14"/>
  <c r="N163" i="15"/>
  <c r="X163" i="10"/>
  <c r="M160" i="10"/>
  <c r="W164" i="6"/>
  <c r="R165" i="14"/>
  <c r="K165" i="15"/>
  <c r="U165" i="10"/>
  <c r="J168" i="7" s="1"/>
  <c r="P168" i="7" s="1"/>
  <c r="AK162" i="14"/>
  <c r="AN162" i="14" s="1"/>
  <c r="AE162" i="10"/>
  <c r="AI165" i="8" s="1"/>
  <c r="AL165" i="8" s="1"/>
  <c r="S162" i="15"/>
  <c r="AC166" i="10"/>
  <c r="AF169" i="8" s="1"/>
  <c r="AH169" i="8" s="1"/>
  <c r="AH166" i="14"/>
  <c r="Q166" i="15"/>
  <c r="AE164" i="10"/>
  <c r="AI167" i="8" s="1"/>
  <c r="AK164" i="14"/>
  <c r="S164" i="15"/>
  <c r="O166" i="10"/>
  <c r="W165" i="10"/>
  <c r="P166" i="10"/>
  <c r="Q165" i="10"/>
  <c r="F168" i="7" s="1"/>
  <c r="L168" i="7" s="1"/>
  <c r="N165" i="14"/>
  <c r="G165" i="15"/>
  <c r="J164" i="10"/>
  <c r="AG165" i="10"/>
  <c r="AK168" i="8" s="1"/>
  <c r="AM165" i="14"/>
  <c r="U165" i="15"/>
  <c r="AK159" i="14"/>
  <c r="AN159" i="14" s="1"/>
  <c r="AB159" i="14" s="1"/>
  <c r="S159" i="15"/>
  <c r="AE159" i="10"/>
  <c r="AI162" i="8" s="1"/>
  <c r="AL162" i="8" s="1"/>
  <c r="K166" i="10"/>
  <c r="M164" i="10"/>
  <c r="O161" i="10"/>
  <c r="AK156" i="14"/>
  <c r="S156" i="15"/>
  <c r="AE156" i="10"/>
  <c r="AI159" i="8" s="1"/>
  <c r="N160" i="10"/>
  <c r="M159" i="14"/>
  <c r="AL156" i="14"/>
  <c r="T156" i="15"/>
  <c r="AF156" i="10"/>
  <c r="AJ159" i="8" s="1"/>
  <c r="Q160" i="10"/>
  <c r="F163" i="7" s="1"/>
  <c r="N160" i="14"/>
  <c r="G160" i="15"/>
  <c r="AE162" i="8"/>
  <c r="AM162" i="8"/>
  <c r="AN162" i="8" s="1"/>
  <c r="T161" i="3" s="1"/>
  <c r="K163" i="15"/>
  <c r="U163" i="10"/>
  <c r="J166" i="7" s="1"/>
  <c r="R163" i="14"/>
  <c r="J163" i="10"/>
  <c r="AF163" i="10"/>
  <c r="AJ166" i="8" s="1"/>
  <c r="AL163" i="14"/>
  <c r="T163" i="15"/>
  <c r="P161" i="10"/>
  <c r="J162" i="6"/>
  <c r="K162" i="6"/>
  <c r="L162" i="6" s="1"/>
  <c r="K155" i="10"/>
  <c r="Q158" i="14"/>
  <c r="J158" i="15"/>
  <c r="T158" i="10"/>
  <c r="I161" i="7" s="1"/>
  <c r="AE158" i="10"/>
  <c r="AI161" i="8" s="1"/>
  <c r="S158" i="15"/>
  <c r="AK158" i="14"/>
  <c r="AB158" i="10"/>
  <c r="AD161" i="8" s="1"/>
  <c r="AF158" i="14"/>
  <c r="P158" i="15"/>
  <c r="AL158" i="14"/>
  <c r="T158" i="15"/>
  <c r="AF158" i="10"/>
  <c r="AJ161" i="8" s="1"/>
  <c r="G160" i="6"/>
  <c r="H160" i="6" s="1"/>
  <c r="F160" i="6"/>
  <c r="W155" i="14"/>
  <c r="X155" i="14" s="1"/>
  <c r="T155" i="14" s="1"/>
  <c r="J181" i="12"/>
  <c r="O155" i="14"/>
  <c r="H155" i="15"/>
  <c r="R155" i="10"/>
  <c r="G158" i="7" s="1"/>
  <c r="C158" i="8"/>
  <c r="C158" i="6"/>
  <c r="C158" i="7"/>
  <c r="C157" i="3"/>
  <c r="AE157" i="8"/>
  <c r="R152" i="14"/>
  <c r="K152" i="15"/>
  <c r="U152" i="10"/>
  <c r="J155" i="7" s="1"/>
  <c r="AM152" i="14"/>
  <c r="AN152" i="14" s="1"/>
  <c r="U152" i="15"/>
  <c r="AG152" i="10"/>
  <c r="AK155" i="8" s="1"/>
  <c r="AL155" i="8" s="1"/>
  <c r="AC148" i="14"/>
  <c r="AG148" i="14" s="1"/>
  <c r="Y148" i="10"/>
  <c r="AA151" i="8" s="1"/>
  <c r="M148" i="15"/>
  <c r="AE153" i="10"/>
  <c r="AI156" i="8" s="1"/>
  <c r="S153" i="15"/>
  <c r="AK153" i="14"/>
  <c r="R153" i="10"/>
  <c r="G156" i="7" s="1"/>
  <c r="H153" i="15"/>
  <c r="O153" i="14"/>
  <c r="P154" i="7"/>
  <c r="W153" i="14"/>
  <c r="X153" i="14" s="1"/>
  <c r="T153" i="14" s="1"/>
  <c r="Q153" i="15"/>
  <c r="AH153" i="14"/>
  <c r="AC153" i="10"/>
  <c r="AF156" i="8" s="1"/>
  <c r="AH156" i="8" s="1"/>
  <c r="AM153" i="14"/>
  <c r="U153" i="15"/>
  <c r="AG153" i="10"/>
  <c r="AK156" i="8" s="1"/>
  <c r="O151" i="15"/>
  <c r="AE151" i="14"/>
  <c r="AG151" i="14" s="1"/>
  <c r="AA151" i="10"/>
  <c r="AC154" i="8" s="1"/>
  <c r="C154" i="8"/>
  <c r="C154" i="6"/>
  <c r="C154" i="7"/>
  <c r="M154" i="7" s="1"/>
  <c r="C153" i="3"/>
  <c r="D148" i="15"/>
  <c r="V148" i="15" s="1"/>
  <c r="G148" i="11" s="1"/>
  <c r="D148" i="11" s="1"/>
  <c r="H148" i="14"/>
  <c r="H148" i="10"/>
  <c r="W152" i="6"/>
  <c r="X152" i="6"/>
  <c r="Y152" i="6" s="1"/>
  <c r="P139" i="10"/>
  <c r="X154" i="6"/>
  <c r="Y154" i="6" s="1"/>
  <c r="W154" i="6"/>
  <c r="AK150" i="14"/>
  <c r="S150" i="15"/>
  <c r="AE150" i="10"/>
  <c r="AI153" i="8" s="1"/>
  <c r="S155" i="6"/>
  <c r="T155" i="6"/>
  <c r="U155" i="6" s="1"/>
  <c r="AF150" i="14"/>
  <c r="P150" i="15"/>
  <c r="AB150" i="10"/>
  <c r="AD153" i="8" s="1"/>
  <c r="K155" i="6"/>
  <c r="L155" i="6" s="1"/>
  <c r="M155" i="6" s="1"/>
  <c r="P155" i="6"/>
  <c r="Q155" i="6" s="1"/>
  <c r="R155" i="6" s="1"/>
  <c r="J155" i="6"/>
  <c r="O149" i="10"/>
  <c r="C152" i="8"/>
  <c r="C152" i="6"/>
  <c r="C152" i="7"/>
  <c r="P152" i="7" s="1"/>
  <c r="C151" i="3"/>
  <c r="P148" i="14"/>
  <c r="J150" i="10"/>
  <c r="AA146" i="10"/>
  <c r="AC149" i="8" s="1"/>
  <c r="O146" i="15"/>
  <c r="AE146" i="14"/>
  <c r="W145" i="14"/>
  <c r="X145" i="14" s="1"/>
  <c r="T145" i="14" s="1"/>
  <c r="J172" i="12"/>
  <c r="K145" i="10"/>
  <c r="M147" i="7"/>
  <c r="T146" i="10"/>
  <c r="I149" i="7" s="1"/>
  <c r="O149" i="7" s="1"/>
  <c r="J146" i="15"/>
  <c r="Q146" i="14"/>
  <c r="O146" i="14"/>
  <c r="H146" i="15"/>
  <c r="R146" i="10"/>
  <c r="G149" i="7" s="1"/>
  <c r="M149" i="7" s="1"/>
  <c r="C149" i="8"/>
  <c r="C149" i="7"/>
  <c r="C148" i="3"/>
  <c r="C149" i="6"/>
  <c r="D145" i="15"/>
  <c r="H145" i="10"/>
  <c r="X148" i="6" s="1"/>
  <c r="Y148" i="6" s="1"/>
  <c r="Z148" i="6" s="1"/>
  <c r="H145" i="14"/>
  <c r="L145" i="14" s="1"/>
  <c r="D145" i="14" s="1"/>
  <c r="C147" i="7"/>
  <c r="L147" i="7" s="1"/>
  <c r="C147" i="8"/>
  <c r="C147" i="6"/>
  <c r="C146" i="3"/>
  <c r="O138" i="10"/>
  <c r="B146" i="15"/>
  <c r="F146" i="10"/>
  <c r="E146" i="14"/>
  <c r="O172" i="12"/>
  <c r="K148" i="6" s="1"/>
  <c r="L148" i="6" s="1"/>
  <c r="AA140" i="14"/>
  <c r="L140" i="15"/>
  <c r="P138" i="10"/>
  <c r="G153" i="6"/>
  <c r="H153" i="6" s="1"/>
  <c r="I153" i="6" s="1"/>
  <c r="F153" i="6"/>
  <c r="P147" i="14"/>
  <c r="P139" i="14"/>
  <c r="G147" i="6"/>
  <c r="H147" i="6" s="1"/>
  <c r="F147" i="6"/>
  <c r="S135" i="15"/>
  <c r="AE135" i="10"/>
  <c r="AI138" i="8" s="1"/>
  <c r="AL138" i="8" s="1"/>
  <c r="AK135" i="14"/>
  <c r="AN135" i="14" s="1"/>
  <c r="X131" i="10"/>
  <c r="AD142" i="10"/>
  <c r="AG145" i="8" s="1"/>
  <c r="R142" i="15"/>
  <c r="AI142" i="14"/>
  <c r="AH142" i="14"/>
  <c r="AJ142" i="14" s="1"/>
  <c r="AC142" i="10"/>
  <c r="AF145" i="8" s="1"/>
  <c r="AH145" i="8" s="1"/>
  <c r="Q142" i="15"/>
  <c r="AA135" i="10"/>
  <c r="AC138" i="8" s="1"/>
  <c r="O135" i="15"/>
  <c r="AE135" i="14"/>
  <c r="C138" i="8"/>
  <c r="C138" i="7"/>
  <c r="C137" i="3"/>
  <c r="C138" i="6"/>
  <c r="L143" i="15"/>
  <c r="AA143" i="14"/>
  <c r="U143" i="15"/>
  <c r="AM143" i="14"/>
  <c r="AG143" i="10"/>
  <c r="AK146" i="8" s="1"/>
  <c r="J143" i="14"/>
  <c r="L143" i="10"/>
  <c r="F143" i="15"/>
  <c r="O141" i="15"/>
  <c r="AA141" i="10"/>
  <c r="AC144" i="8" s="1"/>
  <c r="AE141" i="14"/>
  <c r="J141" i="15"/>
  <c r="Q141" i="14"/>
  <c r="T141" i="10"/>
  <c r="I144" i="7" s="1"/>
  <c r="AH141" i="14"/>
  <c r="Q141" i="15"/>
  <c r="AC141" i="10"/>
  <c r="AF144" i="8" s="1"/>
  <c r="AL133" i="14"/>
  <c r="AF133" i="10"/>
  <c r="AJ136" i="8" s="1"/>
  <c r="T133" i="15"/>
  <c r="X138" i="6"/>
  <c r="Y138" i="6" s="1"/>
  <c r="W138" i="6"/>
  <c r="P140" i="7"/>
  <c r="U136" i="10"/>
  <c r="J139" i="7" s="1"/>
  <c r="K136" i="15"/>
  <c r="R136" i="14"/>
  <c r="X133" i="10"/>
  <c r="E133" i="14"/>
  <c r="F133" i="10"/>
  <c r="B133" i="15"/>
  <c r="V135" i="10"/>
  <c r="Y138" i="8"/>
  <c r="Z138" i="8" s="1"/>
  <c r="O136" i="10"/>
  <c r="T136" i="6"/>
  <c r="U136" i="6" s="1"/>
  <c r="V136" i="6" s="1"/>
  <c r="O136" i="6"/>
  <c r="O130" i="10"/>
  <c r="AE124" i="14"/>
  <c r="O124" i="15"/>
  <c r="AA124" i="10"/>
  <c r="AC127" i="8" s="1"/>
  <c r="AD122" i="14"/>
  <c r="Z122" i="10"/>
  <c r="AB125" i="8" s="1"/>
  <c r="N122" i="15"/>
  <c r="AK120" i="14"/>
  <c r="AE120" i="10"/>
  <c r="AI123" i="8" s="1"/>
  <c r="S120" i="15"/>
  <c r="O129" i="14"/>
  <c r="H129" i="15"/>
  <c r="R129" i="10"/>
  <c r="G132" i="7" s="1"/>
  <c r="G129" i="15"/>
  <c r="Q129" i="10"/>
  <c r="F132" i="7" s="1"/>
  <c r="N129" i="14"/>
  <c r="L128" i="15"/>
  <c r="AA128" i="14"/>
  <c r="O123" i="14"/>
  <c r="H123" i="15"/>
  <c r="V123" i="15" s="1"/>
  <c r="G123" i="11" s="1"/>
  <c r="D123" i="11" s="1"/>
  <c r="R123" i="10"/>
  <c r="G126" i="7" s="1"/>
  <c r="N120" i="14"/>
  <c r="G120" i="15"/>
  <c r="Q120" i="10"/>
  <c r="F123" i="7" s="1"/>
  <c r="L123" i="7" s="1"/>
  <c r="J117" i="14"/>
  <c r="K117" i="14" s="1"/>
  <c r="F117" i="15"/>
  <c r="L117" i="10"/>
  <c r="B130" i="15"/>
  <c r="F130" i="10"/>
  <c r="E130" i="14"/>
  <c r="I128" i="14"/>
  <c r="E128" i="15"/>
  <c r="I128" i="10"/>
  <c r="S131" i="6" s="1"/>
  <c r="J128" i="14"/>
  <c r="F128" i="15"/>
  <c r="L128" i="10"/>
  <c r="C125" i="6"/>
  <c r="C125" i="7"/>
  <c r="C124" i="3"/>
  <c r="C125" i="8"/>
  <c r="J127" i="14"/>
  <c r="L127" i="10"/>
  <c r="F127" i="15"/>
  <c r="M124" i="15"/>
  <c r="Y124" i="10"/>
  <c r="AA127" i="8" s="1"/>
  <c r="AC124" i="14"/>
  <c r="O122" i="15"/>
  <c r="AA122" i="10"/>
  <c r="AC125" i="8" s="1"/>
  <c r="AE122" i="14"/>
  <c r="Z120" i="10"/>
  <c r="AB123" i="8" s="1"/>
  <c r="AD120" i="14"/>
  <c r="N120" i="15"/>
  <c r="O126" i="10"/>
  <c r="AH134" i="8"/>
  <c r="K128" i="10"/>
  <c r="B123" i="15"/>
  <c r="E123" i="14"/>
  <c r="F123" i="10"/>
  <c r="F9" i="13"/>
  <c r="V129" i="10"/>
  <c r="Y132" i="8"/>
  <c r="Z132" i="8" s="1"/>
  <c r="J130" i="10"/>
  <c r="C133" i="7"/>
  <c r="C133" i="8"/>
  <c r="C133" i="6"/>
  <c r="C132" i="3"/>
  <c r="W126" i="14"/>
  <c r="X126" i="14" s="1"/>
  <c r="T126" i="14" s="1"/>
  <c r="J151" i="12"/>
  <c r="Q129" i="8" s="1"/>
  <c r="R129" i="8" s="1"/>
  <c r="X129" i="8" s="1"/>
  <c r="S128" i="3" s="1"/>
  <c r="R126" i="14"/>
  <c r="K126" i="15"/>
  <c r="U126" i="10"/>
  <c r="J129" i="7" s="1"/>
  <c r="U125" i="15"/>
  <c r="AG125" i="10"/>
  <c r="AK128" i="8" s="1"/>
  <c r="AM125" i="14"/>
  <c r="X125" i="10"/>
  <c r="K125" i="10"/>
  <c r="T119" i="10"/>
  <c r="I122" i="7" s="1"/>
  <c r="Q119" i="14"/>
  <c r="J119" i="15"/>
  <c r="N119" i="14"/>
  <c r="Q119" i="10"/>
  <c r="F122" i="7" s="1"/>
  <c r="G119" i="15"/>
  <c r="M119" i="10"/>
  <c r="K114" i="10"/>
  <c r="F109" i="10"/>
  <c r="E109" i="14"/>
  <c r="B109" i="15"/>
  <c r="L119" i="15"/>
  <c r="AA119" i="14"/>
  <c r="O118" i="10"/>
  <c r="J141" i="12"/>
  <c r="Q113" i="8" s="1"/>
  <c r="R113" i="8" s="1"/>
  <c r="X113" i="8" s="1"/>
  <c r="S112" i="3" s="1"/>
  <c r="W110" i="14"/>
  <c r="X110" i="14" s="1"/>
  <c r="T110" i="14" s="1"/>
  <c r="F117" i="6"/>
  <c r="G110" i="15"/>
  <c r="Q110" i="10"/>
  <c r="F113" i="7" s="1"/>
  <c r="N110" i="14"/>
  <c r="P112" i="6"/>
  <c r="Q112" i="6" s="1"/>
  <c r="T112" i="6"/>
  <c r="U112" i="6" s="1"/>
  <c r="V112" i="6" s="1"/>
  <c r="O112" i="6"/>
  <c r="E106" i="14"/>
  <c r="G106" i="14" s="1"/>
  <c r="B106" i="15"/>
  <c r="F106" i="10"/>
  <c r="C109" i="6"/>
  <c r="C109" i="8"/>
  <c r="C109" i="7"/>
  <c r="C108" i="3"/>
  <c r="U116" i="15"/>
  <c r="AM116" i="14"/>
  <c r="AG116" i="10"/>
  <c r="AK119" i="8" s="1"/>
  <c r="M116" i="10"/>
  <c r="AE112" i="14"/>
  <c r="O112" i="15"/>
  <c r="AA112" i="10"/>
  <c r="AC115" i="8" s="1"/>
  <c r="F110" i="10"/>
  <c r="B110" i="15"/>
  <c r="E110" i="14"/>
  <c r="F4" i="13"/>
  <c r="W115" i="10"/>
  <c r="W115" i="14"/>
  <c r="X115" i="14" s="1"/>
  <c r="T115" i="14" s="1"/>
  <c r="N4" i="13"/>
  <c r="L112" i="15"/>
  <c r="AA112" i="14"/>
  <c r="N112" i="14"/>
  <c r="G112" i="15"/>
  <c r="Q112" i="10"/>
  <c r="F115" i="7" s="1"/>
  <c r="S107" i="15"/>
  <c r="AK107" i="14"/>
  <c r="AE107" i="10"/>
  <c r="AI110" i="8" s="1"/>
  <c r="P104" i="10"/>
  <c r="K107" i="14"/>
  <c r="K109" i="6"/>
  <c r="L109" i="6" s="1"/>
  <c r="M109" i="6" s="1"/>
  <c r="J109" i="6"/>
  <c r="E103" i="14"/>
  <c r="B103" i="15"/>
  <c r="F103" i="10"/>
  <c r="AF103" i="14"/>
  <c r="AB103" i="10"/>
  <c r="AD106" i="8" s="1"/>
  <c r="P103" i="15"/>
  <c r="S107" i="10"/>
  <c r="H110" i="7" s="1"/>
  <c r="J105" i="10"/>
  <c r="M102" i="10"/>
  <c r="C103" i="7"/>
  <c r="C103" i="6"/>
  <c r="C103" i="8"/>
  <c r="C102" i="3"/>
  <c r="AF95" i="14"/>
  <c r="P95" i="15"/>
  <c r="AB95" i="10"/>
  <c r="AD98" i="8" s="1"/>
  <c r="W94" i="14"/>
  <c r="X94" i="14" s="1"/>
  <c r="T94" i="14" s="1"/>
  <c r="J128" i="12"/>
  <c r="S109" i="10"/>
  <c r="H112" i="7" s="1"/>
  <c r="T102" i="15"/>
  <c r="AF102" i="10"/>
  <c r="AJ105" i="8" s="1"/>
  <c r="AL102" i="14"/>
  <c r="AN102" i="14" s="1"/>
  <c r="Q101" i="10"/>
  <c r="F104" i="7" s="1"/>
  <c r="L104" i="7" s="1"/>
  <c r="G101" i="15"/>
  <c r="N101" i="14"/>
  <c r="M101" i="14" s="1"/>
  <c r="AI101" i="14"/>
  <c r="R101" i="15"/>
  <c r="AD101" i="10"/>
  <c r="AG104" i="8" s="1"/>
  <c r="W103" i="6"/>
  <c r="AE94" i="10"/>
  <c r="AI97" i="8" s="1"/>
  <c r="AK94" i="14"/>
  <c r="AN94" i="14" s="1"/>
  <c r="S94" i="15"/>
  <c r="J103" i="10"/>
  <c r="AK95" i="14"/>
  <c r="AN95" i="14" s="1"/>
  <c r="S95" i="15"/>
  <c r="AE95" i="10"/>
  <c r="AI98" i="8" s="1"/>
  <c r="AL98" i="8" s="1"/>
  <c r="V111" i="10"/>
  <c r="Y114" i="8"/>
  <c r="Z114" i="8" s="1"/>
  <c r="O105" i="10"/>
  <c r="F107" i="6"/>
  <c r="G107" i="6"/>
  <c r="H107" i="6" s="1"/>
  <c r="E102" i="14"/>
  <c r="B102" i="15"/>
  <c r="F102" i="10"/>
  <c r="W111" i="10"/>
  <c r="L111" i="10"/>
  <c r="J111" i="14"/>
  <c r="F111" i="15"/>
  <c r="AF111" i="14"/>
  <c r="P111" i="15"/>
  <c r="AB111" i="10"/>
  <c r="AD114" i="8" s="1"/>
  <c r="J105" i="6"/>
  <c r="K105" i="6"/>
  <c r="L105" i="6" s="1"/>
  <c r="AE97" i="10"/>
  <c r="AI100" i="8" s="1"/>
  <c r="AL100" i="8" s="1"/>
  <c r="AK97" i="14"/>
  <c r="AN97" i="14" s="1"/>
  <c r="S97" i="15"/>
  <c r="F103" i="6"/>
  <c r="G103" i="6"/>
  <c r="H103" i="6" s="1"/>
  <c r="Q98" i="10"/>
  <c r="F101" i="7" s="1"/>
  <c r="G98" i="15"/>
  <c r="N98" i="14"/>
  <c r="H96" i="10"/>
  <c r="D96" i="15"/>
  <c r="H96" i="14"/>
  <c r="L98" i="7"/>
  <c r="I93" i="10"/>
  <c r="I93" i="14"/>
  <c r="E93" i="15"/>
  <c r="C96" i="7"/>
  <c r="C96" i="6"/>
  <c r="C96" i="8"/>
  <c r="C95" i="3"/>
  <c r="AA86" i="14"/>
  <c r="L86" i="15"/>
  <c r="J83" i="10"/>
  <c r="AD74" i="14"/>
  <c r="N74" i="15"/>
  <c r="Z74" i="10"/>
  <c r="AB77" i="8" s="1"/>
  <c r="W99" i="10"/>
  <c r="U99" i="10"/>
  <c r="J102" i="7" s="1"/>
  <c r="R99" i="14"/>
  <c r="K99" i="15"/>
  <c r="I99" i="14"/>
  <c r="E99" i="15"/>
  <c r="I99" i="10"/>
  <c r="S102" i="6" s="1"/>
  <c r="AA98" i="14"/>
  <c r="L98" i="15"/>
  <c r="R98" i="14"/>
  <c r="K98" i="15"/>
  <c r="U98" i="10"/>
  <c r="J101" i="7" s="1"/>
  <c r="AM98" i="14"/>
  <c r="U98" i="15"/>
  <c r="AG98" i="10"/>
  <c r="AK101" i="8" s="1"/>
  <c r="J94" i="6"/>
  <c r="K94" i="6"/>
  <c r="L94" i="6" s="1"/>
  <c r="M94" i="6" s="1"/>
  <c r="C91" i="7"/>
  <c r="C91" i="6"/>
  <c r="C91" i="8"/>
  <c r="C90" i="3"/>
  <c r="K96" i="10"/>
  <c r="AA96" i="14"/>
  <c r="L96" i="15"/>
  <c r="AE96" i="14"/>
  <c r="O96" i="15"/>
  <c r="AA96" i="10"/>
  <c r="AC99" i="8" s="1"/>
  <c r="K103" i="6"/>
  <c r="L103" i="6" s="1"/>
  <c r="M103" i="6" s="1"/>
  <c r="J103" i="6"/>
  <c r="M95" i="7"/>
  <c r="N91" i="10"/>
  <c r="AL91" i="14"/>
  <c r="T91" i="15"/>
  <c r="AF91" i="10"/>
  <c r="AJ94" i="8" s="1"/>
  <c r="C92" i="7"/>
  <c r="C92" i="8"/>
  <c r="C91" i="3"/>
  <c r="C92" i="6"/>
  <c r="J89" i="15"/>
  <c r="T89" i="10"/>
  <c r="I92" i="7" s="1"/>
  <c r="Q89" i="14"/>
  <c r="H88" i="15"/>
  <c r="O88" i="14"/>
  <c r="R88" i="10"/>
  <c r="G91" i="7" s="1"/>
  <c r="AE78" i="14"/>
  <c r="O78" i="15"/>
  <c r="AA78" i="10"/>
  <c r="AC81" i="8" s="1"/>
  <c r="H74" i="14"/>
  <c r="L74" i="14" s="1"/>
  <c r="D74" i="15"/>
  <c r="H74" i="10"/>
  <c r="O99" i="10"/>
  <c r="L93" i="10"/>
  <c r="J93" i="14"/>
  <c r="K93" i="14" s="1"/>
  <c r="L93" i="14" s="1"/>
  <c r="F93" i="15"/>
  <c r="AA89" i="14"/>
  <c r="L89" i="15"/>
  <c r="O124" i="12"/>
  <c r="D83" i="15"/>
  <c r="H83" i="14"/>
  <c r="L83" i="14" s="1"/>
  <c r="H83" i="10"/>
  <c r="M91" i="15"/>
  <c r="AC91" i="14"/>
  <c r="Y91" i="10"/>
  <c r="AA94" i="8" s="1"/>
  <c r="F89" i="14"/>
  <c r="G89" i="10"/>
  <c r="P92" i="6" s="1"/>
  <c r="Q92" i="6" s="1"/>
  <c r="R92" i="6" s="1"/>
  <c r="C89" i="15"/>
  <c r="AE89" i="8"/>
  <c r="J85" i="6"/>
  <c r="J79" i="15"/>
  <c r="Q79" i="14"/>
  <c r="T79" i="10"/>
  <c r="I82" i="7" s="1"/>
  <c r="AI79" i="14"/>
  <c r="AD79" i="10"/>
  <c r="AG82" i="8" s="1"/>
  <c r="R79" i="15"/>
  <c r="W69" i="10"/>
  <c r="H61" i="14"/>
  <c r="D61" i="15"/>
  <c r="H61" i="10"/>
  <c r="G81" i="6"/>
  <c r="H81" i="6" s="1"/>
  <c r="F81" i="6"/>
  <c r="N87" i="15"/>
  <c r="AD87" i="14"/>
  <c r="Z87" i="10"/>
  <c r="AB90" i="8" s="1"/>
  <c r="AA87" i="14"/>
  <c r="L87" i="15"/>
  <c r="AH85" i="8"/>
  <c r="W84" i="14"/>
  <c r="X84" i="14" s="1"/>
  <c r="T84" i="14" s="1"/>
  <c r="J122" i="12"/>
  <c r="N84" i="14"/>
  <c r="Q84" i="10"/>
  <c r="F87" i="7" s="1"/>
  <c r="G84" i="15"/>
  <c r="U81" i="15"/>
  <c r="AM81" i="14"/>
  <c r="AG81" i="10"/>
  <c r="AK84" i="8" s="1"/>
  <c r="R81" i="14"/>
  <c r="U81" i="10"/>
  <c r="J84" i="7" s="1"/>
  <c r="K81" i="15"/>
  <c r="AF69" i="14"/>
  <c r="P69" i="15"/>
  <c r="AB69" i="10"/>
  <c r="AD72" i="8" s="1"/>
  <c r="P66" i="10"/>
  <c r="AK58" i="14"/>
  <c r="AN58" i="14" s="1"/>
  <c r="AB58" i="14" s="1"/>
  <c r="Z58" i="14" s="1"/>
  <c r="AE58" i="10"/>
  <c r="AI61" i="8" s="1"/>
  <c r="AL61" i="8" s="1"/>
  <c r="AM61" i="8" s="1"/>
  <c r="AN61" i="8" s="1"/>
  <c r="T60" i="3" s="1"/>
  <c r="R60" i="3" s="1"/>
  <c r="S58" i="15"/>
  <c r="G85" i="14"/>
  <c r="O76" i="14"/>
  <c r="H76" i="15"/>
  <c r="R76" i="10"/>
  <c r="G79" i="7" s="1"/>
  <c r="AE76" i="10"/>
  <c r="AI79" i="8" s="1"/>
  <c r="S76" i="15"/>
  <c r="AK76" i="14"/>
  <c r="I76" i="14"/>
  <c r="I76" i="10"/>
  <c r="S79" i="6" s="1"/>
  <c r="E76" i="15"/>
  <c r="U72" i="15"/>
  <c r="AM72" i="14"/>
  <c r="AG72" i="10"/>
  <c r="AK75" i="8" s="1"/>
  <c r="P72" i="10"/>
  <c r="K75" i="15"/>
  <c r="U75" i="10"/>
  <c r="J78" i="7" s="1"/>
  <c r="R75" i="14"/>
  <c r="O75" i="10"/>
  <c r="AC73" i="10"/>
  <c r="AF76" i="8" s="1"/>
  <c r="AH76" i="8" s="1"/>
  <c r="AH73" i="14"/>
  <c r="AJ73" i="14" s="1"/>
  <c r="Q73" i="15"/>
  <c r="AI63" i="14"/>
  <c r="R63" i="15"/>
  <c r="AD63" i="10"/>
  <c r="AG66" i="8" s="1"/>
  <c r="K64" i="6"/>
  <c r="L64" i="6" s="1"/>
  <c r="M64" i="6" s="1"/>
  <c r="J64" i="6"/>
  <c r="M59" i="10"/>
  <c r="Q53" i="14"/>
  <c r="M53" i="14" s="1"/>
  <c r="J53" i="15"/>
  <c r="U73" i="10"/>
  <c r="J76" i="7" s="1"/>
  <c r="R73" i="14"/>
  <c r="K73" i="15"/>
  <c r="J113" i="12"/>
  <c r="W73" i="14"/>
  <c r="X73" i="14" s="1"/>
  <c r="T73" i="14" s="1"/>
  <c r="AA73" i="14"/>
  <c r="L73" i="15"/>
  <c r="K71" i="15"/>
  <c r="R71" i="14"/>
  <c r="U71" i="10"/>
  <c r="J74" i="7" s="1"/>
  <c r="O71" i="15"/>
  <c r="AA71" i="10"/>
  <c r="AC74" i="8" s="1"/>
  <c r="AE71" i="14"/>
  <c r="AF68" i="14"/>
  <c r="P68" i="15"/>
  <c r="AB68" i="10"/>
  <c r="AD71" i="8" s="1"/>
  <c r="X68" i="10"/>
  <c r="V64" i="10"/>
  <c r="Y67" i="8"/>
  <c r="Z67" i="8" s="1"/>
  <c r="I61" i="15"/>
  <c r="J72" i="10"/>
  <c r="O64" i="14"/>
  <c r="H64" i="15"/>
  <c r="R64" i="10"/>
  <c r="G67" i="7" s="1"/>
  <c r="M64" i="10"/>
  <c r="AA59" i="14"/>
  <c r="L59" i="15"/>
  <c r="F80" i="15"/>
  <c r="L80" i="10"/>
  <c r="J80" i="14"/>
  <c r="X80" i="10"/>
  <c r="J80" i="10"/>
  <c r="AH77" i="8"/>
  <c r="J65" i="10"/>
  <c r="J65" i="14"/>
  <c r="K65" i="14" s="1"/>
  <c r="F65" i="15"/>
  <c r="L65" i="10"/>
  <c r="J60" i="15"/>
  <c r="T60" i="10"/>
  <c r="I63" i="7" s="1"/>
  <c r="Q60" i="14"/>
  <c r="R60" i="15"/>
  <c r="AI60" i="14"/>
  <c r="AD60" i="10"/>
  <c r="AG63" i="8" s="1"/>
  <c r="X60" i="10"/>
  <c r="E55" i="14"/>
  <c r="B55" i="15"/>
  <c r="F55" i="10"/>
  <c r="C58" i="7"/>
  <c r="C58" i="8"/>
  <c r="C58" i="6"/>
  <c r="C57" i="3"/>
  <c r="O54" i="15"/>
  <c r="AA54" i="10"/>
  <c r="AC57" i="8" s="1"/>
  <c r="AE54" i="14"/>
  <c r="N51" i="10"/>
  <c r="AA47" i="10"/>
  <c r="AC50" i="8" s="1"/>
  <c r="O47" i="15"/>
  <c r="AE47" i="14"/>
  <c r="C50" i="8"/>
  <c r="C50" i="6"/>
  <c r="C50" i="7"/>
  <c r="C49" i="3"/>
  <c r="P36" i="10"/>
  <c r="J59" i="6"/>
  <c r="K59" i="6"/>
  <c r="L59" i="6" s="1"/>
  <c r="M59" i="6" s="1"/>
  <c r="N59" i="6" s="1"/>
  <c r="M58" i="3" s="1"/>
  <c r="W67" i="10"/>
  <c r="T67" i="15"/>
  <c r="AF67" i="10"/>
  <c r="AJ70" i="8" s="1"/>
  <c r="AL67" i="14"/>
  <c r="K67" i="10"/>
  <c r="N56" i="10"/>
  <c r="N56" i="14"/>
  <c r="G56" i="15"/>
  <c r="Q56" i="10"/>
  <c r="F59" i="7" s="1"/>
  <c r="AF52" i="14"/>
  <c r="P52" i="15"/>
  <c r="AB52" i="10"/>
  <c r="AD55" i="8" s="1"/>
  <c r="I48" i="14"/>
  <c r="I48" i="10"/>
  <c r="S51" i="6" s="1"/>
  <c r="E48" i="15"/>
  <c r="P64" i="14"/>
  <c r="H62" i="10"/>
  <c r="H62" i="14"/>
  <c r="L62" i="14" s="1"/>
  <c r="D62" i="15"/>
  <c r="Q62" i="14"/>
  <c r="J62" i="15"/>
  <c r="T62" i="10"/>
  <c r="I65" i="7" s="1"/>
  <c r="AI62" i="14"/>
  <c r="AJ62" i="14" s="1"/>
  <c r="R62" i="15"/>
  <c r="AD62" i="10"/>
  <c r="AG65" i="8" s="1"/>
  <c r="T55" i="15"/>
  <c r="AF55" i="10"/>
  <c r="AJ58" i="8" s="1"/>
  <c r="AL55" i="14"/>
  <c r="AN55" i="14" s="1"/>
  <c r="G52" i="15"/>
  <c r="Q52" i="10"/>
  <c r="F55" i="7" s="1"/>
  <c r="N52" i="14"/>
  <c r="M52" i="14" s="1"/>
  <c r="J51" i="10"/>
  <c r="Q48" i="14"/>
  <c r="T48" i="10"/>
  <c r="I51" i="7" s="1"/>
  <c r="J48" i="15"/>
  <c r="F47" i="14"/>
  <c r="G47" i="10"/>
  <c r="C47" i="15"/>
  <c r="AD44" i="14"/>
  <c r="Z44" i="10"/>
  <c r="AB47" i="8" s="1"/>
  <c r="N44" i="15"/>
  <c r="X59" i="6"/>
  <c r="Y59" i="6" s="1"/>
  <c r="Z59" i="6" s="1"/>
  <c r="O59" i="6"/>
  <c r="P59" i="6"/>
  <c r="Q59" i="6" s="1"/>
  <c r="C57" i="8"/>
  <c r="C57" i="7"/>
  <c r="C57" i="6"/>
  <c r="C56" i="3"/>
  <c r="N64" i="7"/>
  <c r="I40" i="15"/>
  <c r="J38" i="10"/>
  <c r="N33" i="14"/>
  <c r="M33" i="14" s="1"/>
  <c r="G33" i="15"/>
  <c r="Q33" i="10"/>
  <c r="F36" i="7" s="1"/>
  <c r="AH33" i="14"/>
  <c r="AJ33" i="14" s="1"/>
  <c r="AC33" i="10"/>
  <c r="AF36" i="8" s="1"/>
  <c r="AH36" i="8" s="1"/>
  <c r="Q33" i="15"/>
  <c r="AM29" i="14"/>
  <c r="AN29" i="14" s="1"/>
  <c r="AG29" i="10"/>
  <c r="AK32" i="8" s="1"/>
  <c r="AL32" i="8" s="1"/>
  <c r="U29" i="15"/>
  <c r="E26" i="14"/>
  <c r="G26" i="14" s="1"/>
  <c r="D26" i="14" s="1"/>
  <c r="B26" i="15"/>
  <c r="F26" i="10"/>
  <c r="K24" i="15"/>
  <c r="R24" i="14"/>
  <c r="U24" i="10"/>
  <c r="J27" i="7" s="1"/>
  <c r="P20" i="10"/>
  <c r="P12" i="10"/>
  <c r="AH41" i="14"/>
  <c r="Q41" i="15"/>
  <c r="AC41" i="10"/>
  <c r="AF44" i="8" s="1"/>
  <c r="C44" i="7"/>
  <c r="C44" i="6"/>
  <c r="C44" i="8"/>
  <c r="C43" i="3"/>
  <c r="AM37" i="14"/>
  <c r="AG37" i="10"/>
  <c r="AK40" i="8" s="1"/>
  <c r="U37" i="15"/>
  <c r="AN51" i="14"/>
  <c r="S42" i="15"/>
  <c r="AE42" i="10"/>
  <c r="AI45" i="8" s="1"/>
  <c r="AK42" i="14"/>
  <c r="O44" i="6"/>
  <c r="P44" i="6"/>
  <c r="Q44" i="6" s="1"/>
  <c r="Q43" i="14"/>
  <c r="J43" i="15"/>
  <c r="T43" i="10"/>
  <c r="I46" i="7" s="1"/>
  <c r="X43" i="10"/>
  <c r="AA40" i="14"/>
  <c r="L40" i="15"/>
  <c r="AE40" i="14"/>
  <c r="AG40" i="14" s="1"/>
  <c r="O40" i="15"/>
  <c r="AA40" i="10"/>
  <c r="AC43" i="8" s="1"/>
  <c r="AH38" i="14"/>
  <c r="AJ38" i="14" s="1"/>
  <c r="Q38" i="15"/>
  <c r="AC38" i="10"/>
  <c r="AF41" i="8" s="1"/>
  <c r="AH41" i="8" s="1"/>
  <c r="D37" i="15"/>
  <c r="H37" i="10"/>
  <c r="H37" i="14"/>
  <c r="O24" i="15"/>
  <c r="AE24" i="14"/>
  <c r="AG24" i="14" s="1"/>
  <c r="AA24" i="10"/>
  <c r="AC27" i="8" s="1"/>
  <c r="AI24" i="14"/>
  <c r="AJ24" i="14" s="1"/>
  <c r="R24" i="15"/>
  <c r="AD24" i="10"/>
  <c r="AG27" i="8" s="1"/>
  <c r="AH27" i="8" s="1"/>
  <c r="K50" i="15"/>
  <c r="U50" i="10"/>
  <c r="J53" i="7" s="1"/>
  <c r="R50" i="14"/>
  <c r="O50" i="10"/>
  <c r="M42" i="7"/>
  <c r="K38" i="10"/>
  <c r="P17" i="10"/>
  <c r="I47" i="15"/>
  <c r="AN45" i="14"/>
  <c r="T42" i="10"/>
  <c r="I45" i="7" s="1"/>
  <c r="Q42" i="14"/>
  <c r="J42" i="15"/>
  <c r="Q46" i="14"/>
  <c r="J46" i="15"/>
  <c r="T46" i="10"/>
  <c r="I49" i="7" s="1"/>
  <c r="M46" i="10"/>
  <c r="T41" i="6"/>
  <c r="U41" i="6" s="1"/>
  <c r="V41" i="6" s="1"/>
  <c r="P41" i="6"/>
  <c r="Q41" i="6" s="1"/>
  <c r="O41" i="6"/>
  <c r="X34" i="10"/>
  <c r="O53" i="12"/>
  <c r="C37" i="8"/>
  <c r="C37" i="7"/>
  <c r="C37" i="6"/>
  <c r="C36" i="3"/>
  <c r="AA32" i="10"/>
  <c r="AC35" i="8" s="1"/>
  <c r="O32" i="15"/>
  <c r="AE32" i="14"/>
  <c r="I29" i="15"/>
  <c r="W29" i="6"/>
  <c r="X29" i="6"/>
  <c r="Y29" i="6" s="1"/>
  <c r="Z29" i="6" s="1"/>
  <c r="P22" i="10"/>
  <c r="M23" i="7"/>
  <c r="AA30" i="10"/>
  <c r="AC33" i="8" s="1"/>
  <c r="O30" i="15"/>
  <c r="AE30" i="14"/>
  <c r="W28" i="14"/>
  <c r="X28" i="14" s="1"/>
  <c r="T28" i="14" s="1"/>
  <c r="AA28" i="14"/>
  <c r="L28" i="15"/>
  <c r="P26" i="14"/>
  <c r="X25" i="10"/>
  <c r="F25" i="14"/>
  <c r="C25" i="15"/>
  <c r="G25" i="10"/>
  <c r="K42" i="7"/>
  <c r="P41" i="3" s="1"/>
  <c r="N42" i="7"/>
  <c r="J35" i="10"/>
  <c r="F35" i="10"/>
  <c r="E35" i="14"/>
  <c r="B35" i="15"/>
  <c r="Q35" i="14"/>
  <c r="T35" i="10"/>
  <c r="I38" i="7" s="1"/>
  <c r="J35" i="15"/>
  <c r="AE34" i="8"/>
  <c r="AM30" i="14"/>
  <c r="AG30" i="10"/>
  <c r="AK33" i="8" s="1"/>
  <c r="U30" i="15"/>
  <c r="P32" i="6"/>
  <c r="Q32" i="6" s="1"/>
  <c r="T32" i="6"/>
  <c r="U32" i="6" s="1"/>
  <c r="V32" i="6" s="1"/>
  <c r="O32" i="6"/>
  <c r="P24" i="14"/>
  <c r="O22" i="15"/>
  <c r="AA22" i="10"/>
  <c r="AC25" i="8" s="1"/>
  <c r="AE22" i="14"/>
  <c r="E14" i="14"/>
  <c r="F14" i="10"/>
  <c r="B14" i="15"/>
  <c r="N23" i="14"/>
  <c r="Q23" i="10"/>
  <c r="F26" i="7" s="1"/>
  <c r="G23" i="15"/>
  <c r="M23" i="10"/>
  <c r="X21" i="10"/>
  <c r="H21" i="14"/>
  <c r="D21" i="15"/>
  <c r="H21" i="10"/>
  <c r="C24" i="6"/>
  <c r="C24" i="7"/>
  <c r="C24" i="8"/>
  <c r="C23" i="3"/>
  <c r="AE23" i="8"/>
  <c r="N18" i="10"/>
  <c r="F16" i="10"/>
  <c r="B16" i="15"/>
  <c r="E16" i="14"/>
  <c r="J41" i="6"/>
  <c r="K41" i="6"/>
  <c r="L41" i="6" s="1"/>
  <c r="W30" i="10"/>
  <c r="Z18" i="10"/>
  <c r="AB21" i="8" s="1"/>
  <c r="N18" i="15"/>
  <c r="AD18" i="14"/>
  <c r="K16" i="15"/>
  <c r="U16" i="10"/>
  <c r="J19" i="7" s="1"/>
  <c r="P19" i="7" s="1"/>
  <c r="R16" i="14"/>
  <c r="N11" i="14"/>
  <c r="M11" i="14" s="1"/>
  <c r="G11" i="15"/>
  <c r="Q11" i="10"/>
  <c r="F14" i="7" s="1"/>
  <c r="K36" i="6"/>
  <c r="L36" i="6" s="1"/>
  <c r="J36" i="6"/>
  <c r="S24" i="10"/>
  <c r="H27" i="7" s="1"/>
  <c r="X32" i="10"/>
  <c r="AE32" i="10"/>
  <c r="AI35" i="8" s="1"/>
  <c r="S32" i="15"/>
  <c r="AK32" i="14"/>
  <c r="R30" i="15"/>
  <c r="AD30" i="10"/>
  <c r="AG33" i="8" s="1"/>
  <c r="AI30" i="14"/>
  <c r="G27" i="15"/>
  <c r="N27" i="14"/>
  <c r="Q27" i="10"/>
  <c r="F30" i="7" s="1"/>
  <c r="J27" i="14"/>
  <c r="K27" i="14" s="1"/>
  <c r="F27" i="15"/>
  <c r="L27" i="10"/>
  <c r="J22" i="10"/>
  <c r="E22" i="14"/>
  <c r="F22" i="10"/>
  <c r="B22" i="15"/>
  <c r="AJ39" i="14"/>
  <c r="M34" i="7"/>
  <c r="H30" i="15"/>
  <c r="R30" i="10"/>
  <c r="G33" i="7" s="1"/>
  <c r="O30" i="14"/>
  <c r="K30" i="10"/>
  <c r="C33" i="6"/>
  <c r="C33" i="7"/>
  <c r="C33" i="8"/>
  <c r="C32" i="3"/>
  <c r="V20" i="10"/>
  <c r="Y23" i="8"/>
  <c r="Z23" i="8" s="1"/>
  <c r="P20" i="14"/>
  <c r="M20" i="14" s="1"/>
  <c r="W21" i="6"/>
  <c r="S18" i="10"/>
  <c r="H21" i="7" s="1"/>
  <c r="E15" i="15"/>
  <c r="I15" i="10"/>
  <c r="S18" i="6" s="1"/>
  <c r="I15" i="14"/>
  <c r="N7" i="15"/>
  <c r="AD7" i="14"/>
  <c r="Z7" i="10"/>
  <c r="AB10" i="8" s="1"/>
  <c r="W15" i="10"/>
  <c r="Q15" i="15"/>
  <c r="AC15" i="10"/>
  <c r="AF18" i="8" s="1"/>
  <c r="AH18" i="8" s="1"/>
  <c r="AH15" i="14"/>
  <c r="AJ15" i="14" s="1"/>
  <c r="AC15" i="14"/>
  <c r="Y15" i="10"/>
  <c r="AA18" i="8" s="1"/>
  <c r="M15" i="15"/>
  <c r="Q13" i="14"/>
  <c r="J13" i="15"/>
  <c r="T13" i="10"/>
  <c r="I16" i="7" s="1"/>
  <c r="AM19" i="14"/>
  <c r="U19" i="15"/>
  <c r="AG19" i="10"/>
  <c r="AK22" i="8" s="1"/>
  <c r="E9" i="15"/>
  <c r="I9" i="10"/>
  <c r="S12" i="6" s="1"/>
  <c r="I9" i="14"/>
  <c r="K9" i="14" s="1"/>
  <c r="L9" i="14" s="1"/>
  <c r="D9" i="14" s="1"/>
  <c r="M8" i="7"/>
  <c r="P8" i="7"/>
  <c r="O140" i="7"/>
  <c r="O15" i="7"/>
  <c r="O8" i="7"/>
  <c r="O160" i="7"/>
  <c r="L140" i="7"/>
  <c r="P88" i="7"/>
  <c r="C6" i="7"/>
  <c r="C6" i="8"/>
  <c r="P42" i="7"/>
  <c r="O124" i="7"/>
  <c r="L47" i="7"/>
  <c r="C6" i="6"/>
  <c r="O23" i="7"/>
  <c r="C5" i="3"/>
  <c r="P80" i="7"/>
  <c r="O20" i="7"/>
  <c r="R19" i="15"/>
  <c r="AD19" i="10"/>
  <c r="AG22" i="8" s="1"/>
  <c r="AI19" i="14"/>
  <c r="N19" i="10"/>
  <c r="S15" i="15"/>
  <c r="AE15" i="10"/>
  <c r="AI18" i="8" s="1"/>
  <c r="AK15" i="14"/>
  <c r="AH7" i="14"/>
  <c r="AC7" i="10"/>
  <c r="AF10" i="8" s="1"/>
  <c r="Q7" i="15"/>
  <c r="J8" i="10"/>
  <c r="AN3" i="14"/>
  <c r="O143" i="8"/>
  <c r="O120" i="8"/>
  <c r="AA4" i="10"/>
  <c r="AC7" i="8" s="1"/>
  <c r="O4" i="15"/>
  <c r="AE4" i="14"/>
  <c r="O165" i="7"/>
  <c r="T6" i="10"/>
  <c r="I9" i="7" s="1"/>
  <c r="Q6" i="14"/>
  <c r="J6" i="15"/>
  <c r="AH6" i="14"/>
  <c r="Q6" i="15"/>
  <c r="AC6" i="10"/>
  <c r="AF9" i="8" s="1"/>
  <c r="P8" i="10"/>
  <c r="AD8" i="14"/>
  <c r="N8" i="15"/>
  <c r="Z8" i="10"/>
  <c r="AB11" i="8" s="1"/>
  <c r="I3" i="15"/>
  <c r="G3" i="15"/>
  <c r="V3" i="15" s="1"/>
  <c r="O91" i="8"/>
  <c r="P7" i="14"/>
  <c r="I4" i="15"/>
  <c r="E10" i="14"/>
  <c r="B10" i="15"/>
  <c r="F10" i="10"/>
  <c r="O10" i="14"/>
  <c r="R10" i="10"/>
  <c r="G13" i="7" s="1"/>
  <c r="H10" i="15"/>
  <c r="C4" i="15"/>
  <c r="G4" i="10"/>
  <c r="F4" i="14"/>
  <c r="G4" i="14" s="1"/>
  <c r="R124" i="8"/>
  <c r="O9" i="12"/>
  <c r="P23" i="7"/>
  <c r="L148" i="4"/>
  <c r="P148" i="4"/>
  <c r="N148" i="4"/>
  <c r="U148" i="4"/>
  <c r="S148" i="4"/>
  <c r="J148" i="4"/>
  <c r="R148" i="4"/>
  <c r="O148" i="4"/>
  <c r="M148" i="4"/>
  <c r="K148" i="4" s="1"/>
  <c r="I148" i="4"/>
  <c r="T13" i="6"/>
  <c r="U13" i="6" s="1"/>
  <c r="V13" i="6" s="1"/>
  <c r="O13" i="6"/>
  <c r="H141" i="4"/>
  <c r="L34" i="7"/>
  <c r="R89" i="5"/>
  <c r="J89" i="5"/>
  <c r="U89" i="5"/>
  <c r="I89" i="5"/>
  <c r="P89" i="5"/>
  <c r="O89" i="5"/>
  <c r="N89" i="5"/>
  <c r="M89" i="5"/>
  <c r="S89" i="5"/>
  <c r="L89" i="5"/>
  <c r="J165" i="10"/>
  <c r="W159" i="10"/>
  <c r="J166" i="10"/>
  <c r="O164" i="15"/>
  <c r="AA164" i="10"/>
  <c r="AC167" i="8" s="1"/>
  <c r="AE164" i="14"/>
  <c r="M161" i="10"/>
  <c r="W156" i="10"/>
  <c r="AG161" i="10"/>
  <c r="AK164" i="8" s="1"/>
  <c r="U161" i="15"/>
  <c r="AM161" i="14"/>
  <c r="X156" i="10"/>
  <c r="I160" i="10"/>
  <c r="S163" i="6" s="1"/>
  <c r="I160" i="14"/>
  <c r="E160" i="15"/>
  <c r="J160" i="15"/>
  <c r="T160" i="10"/>
  <c r="I163" i="7" s="1"/>
  <c r="Q160" i="14"/>
  <c r="D163" i="15"/>
  <c r="H163" i="10"/>
  <c r="H163" i="14"/>
  <c r="P163" i="15"/>
  <c r="AB163" i="10"/>
  <c r="AD166" i="8" s="1"/>
  <c r="AF163" i="14"/>
  <c r="O163" i="14"/>
  <c r="H163" i="15"/>
  <c r="R163" i="10"/>
  <c r="G166" i="7" s="1"/>
  <c r="F163" i="14"/>
  <c r="C163" i="15"/>
  <c r="G163" i="10"/>
  <c r="W161" i="10"/>
  <c r="N161" i="14"/>
  <c r="G161" i="15"/>
  <c r="Q161" i="10"/>
  <c r="F164" i="7" s="1"/>
  <c r="AA155" i="10"/>
  <c r="AC158" i="8" s="1"/>
  <c r="O155" i="15"/>
  <c r="AE155" i="14"/>
  <c r="M160" i="7"/>
  <c r="P155" i="10"/>
  <c r="O181" i="12"/>
  <c r="K159" i="6" s="1"/>
  <c r="L159" i="6" s="1"/>
  <c r="M159" i="6" s="1"/>
  <c r="W158" i="14"/>
  <c r="X158" i="14" s="1"/>
  <c r="T158" i="14" s="1"/>
  <c r="J182" i="12"/>
  <c r="AM158" i="14"/>
  <c r="AG158" i="10"/>
  <c r="AK161" i="8" s="1"/>
  <c r="U158" i="15"/>
  <c r="E158" i="14"/>
  <c r="B158" i="15"/>
  <c r="F158" i="10"/>
  <c r="C161" i="8"/>
  <c r="C161" i="6"/>
  <c r="C161" i="7"/>
  <c r="C160" i="3"/>
  <c r="H158" i="10"/>
  <c r="D158" i="15"/>
  <c r="H158" i="14"/>
  <c r="O155" i="10"/>
  <c r="AC155" i="10"/>
  <c r="AF158" i="8" s="1"/>
  <c r="Q155" i="15"/>
  <c r="AH155" i="14"/>
  <c r="AC155" i="14"/>
  <c r="AG155" i="14" s="1"/>
  <c r="Y155" i="10"/>
  <c r="AA158" i="8" s="1"/>
  <c r="M155" i="15"/>
  <c r="W153" i="10"/>
  <c r="C155" i="7"/>
  <c r="L155" i="7" s="1"/>
  <c r="C154" i="3"/>
  <c r="C155" i="8"/>
  <c r="C155" i="6"/>
  <c r="AE153" i="14"/>
  <c r="O153" i="15"/>
  <c r="AA153" i="10"/>
  <c r="AC156" i="8" s="1"/>
  <c r="P153" i="10"/>
  <c r="U153" i="10"/>
  <c r="J156" i="7" s="1"/>
  <c r="R153" i="14"/>
  <c r="K153" i="15"/>
  <c r="I153" i="14"/>
  <c r="E153" i="15"/>
  <c r="I153" i="10"/>
  <c r="S156" i="6" s="1"/>
  <c r="X151" i="10"/>
  <c r="S148" i="15"/>
  <c r="AK148" i="14"/>
  <c r="AN148" i="14" s="1"/>
  <c r="AB148" i="14" s="1"/>
  <c r="Z148" i="14" s="1"/>
  <c r="S148" i="14" s="1"/>
  <c r="AE148" i="10"/>
  <c r="AI151" i="8" s="1"/>
  <c r="AL151" i="8" s="1"/>
  <c r="K157" i="6"/>
  <c r="L157" i="6" s="1"/>
  <c r="J157" i="6"/>
  <c r="J149" i="10"/>
  <c r="K151" i="6"/>
  <c r="L151" i="6" s="1"/>
  <c r="J151" i="6"/>
  <c r="N147" i="14"/>
  <c r="M147" i="14" s="1"/>
  <c r="G147" i="15"/>
  <c r="V147" i="15" s="1"/>
  <c r="G147" i="11" s="1"/>
  <c r="D147" i="11" s="1"/>
  <c r="Q147" i="10"/>
  <c r="F150" i="7" s="1"/>
  <c r="H139" i="14"/>
  <c r="L139" i="14" s="1"/>
  <c r="D139" i="14" s="1"/>
  <c r="D139" i="15"/>
  <c r="H139" i="10"/>
  <c r="E150" i="15"/>
  <c r="I150" i="14"/>
  <c r="I150" i="10"/>
  <c r="S153" i="6" s="1"/>
  <c r="S148" i="10"/>
  <c r="H151" i="7" s="1"/>
  <c r="N150" i="15"/>
  <c r="Z150" i="10"/>
  <c r="AB153" i="8" s="1"/>
  <c r="AD150" i="14"/>
  <c r="O178" i="12"/>
  <c r="L149" i="15"/>
  <c r="AA149" i="14"/>
  <c r="M148" i="14"/>
  <c r="W146" i="14"/>
  <c r="X146" i="14" s="1"/>
  <c r="T146" i="14" s="1"/>
  <c r="R146" i="15"/>
  <c r="AD146" i="10"/>
  <c r="AG149" i="8" s="1"/>
  <c r="AI146" i="14"/>
  <c r="AH147" i="8"/>
  <c r="AC146" i="14"/>
  <c r="M146" i="15"/>
  <c r="Y146" i="10"/>
  <c r="AA149" i="8" s="1"/>
  <c r="G152" i="6"/>
  <c r="H152" i="6" s="1"/>
  <c r="F152" i="6"/>
  <c r="K146" i="10"/>
  <c r="N144" i="10"/>
  <c r="F138" i="14"/>
  <c r="G138" i="14" s="1"/>
  <c r="G138" i="10"/>
  <c r="C138" i="15"/>
  <c r="V148" i="10"/>
  <c r="Y151" i="8"/>
  <c r="Z151" i="8" s="1"/>
  <c r="V147" i="10"/>
  <c r="Y150" i="8"/>
  <c r="Z150" i="8" s="1"/>
  <c r="T145" i="15"/>
  <c r="AF145" i="10"/>
  <c r="AJ148" i="8" s="1"/>
  <c r="AL145" i="14"/>
  <c r="Q140" i="10"/>
  <c r="F143" i="7" s="1"/>
  <c r="G140" i="15"/>
  <c r="N140" i="14"/>
  <c r="AI140" i="14"/>
  <c r="AJ140" i="14" s="1"/>
  <c r="R140" i="15"/>
  <c r="AD140" i="10"/>
  <c r="AG143" i="8" s="1"/>
  <c r="H138" i="14"/>
  <c r="L138" i="14" s="1"/>
  <c r="D138" i="14" s="1"/>
  <c r="D138" i="15"/>
  <c r="V138" i="15" s="1"/>
  <c r="G138" i="11" s="1"/>
  <c r="D138" i="11" s="1"/>
  <c r="H138" i="10"/>
  <c r="X141" i="6" s="1"/>
  <c r="Y141" i="6" s="1"/>
  <c r="Z141" i="6" s="1"/>
  <c r="I140" i="15"/>
  <c r="AF135" i="14"/>
  <c r="AB135" i="10"/>
  <c r="AD138" i="8" s="1"/>
  <c r="P135" i="15"/>
  <c r="P142" i="7"/>
  <c r="K135" i="15"/>
  <c r="U135" i="10"/>
  <c r="J138" i="7" s="1"/>
  <c r="R135" i="14"/>
  <c r="N131" i="14"/>
  <c r="M131" i="14" s="1"/>
  <c r="Q131" i="10"/>
  <c r="F134" i="7" s="1"/>
  <c r="L134" i="7" s="1"/>
  <c r="G131" i="15"/>
  <c r="P142" i="10"/>
  <c r="X142" i="10"/>
  <c r="I139" i="15"/>
  <c r="S137" i="10"/>
  <c r="H140" i="7" s="1"/>
  <c r="X143" i="10"/>
  <c r="X135" i="10"/>
  <c r="T143" i="15"/>
  <c r="AF143" i="10"/>
  <c r="AJ146" i="8" s="1"/>
  <c r="AL143" i="14"/>
  <c r="I143" i="14"/>
  <c r="I143" i="10"/>
  <c r="S146" i="6" s="1"/>
  <c r="E143" i="15"/>
  <c r="Q143" i="14"/>
  <c r="T143" i="10"/>
  <c r="I146" i="7" s="1"/>
  <c r="J143" i="15"/>
  <c r="J141" i="10"/>
  <c r="W141" i="10"/>
  <c r="C144" i="7"/>
  <c r="C144" i="8"/>
  <c r="C144" i="6"/>
  <c r="C143" i="3"/>
  <c r="I146" i="15"/>
  <c r="P147" i="7"/>
  <c r="S133" i="15"/>
  <c r="AK133" i="14"/>
  <c r="AN133" i="14" s="1"/>
  <c r="AE133" i="10"/>
  <c r="AI136" i="8" s="1"/>
  <c r="AL136" i="8" s="1"/>
  <c r="I131" i="15"/>
  <c r="W140" i="6"/>
  <c r="R136" i="10"/>
  <c r="G139" i="7" s="1"/>
  <c r="H136" i="15"/>
  <c r="O136" i="14"/>
  <c r="S135" i="10"/>
  <c r="H138" i="7" s="1"/>
  <c r="N133" i="10"/>
  <c r="P134" i="10"/>
  <c r="M134" i="7"/>
  <c r="L136" i="15"/>
  <c r="AA136" i="14"/>
  <c r="N136" i="14"/>
  <c r="Q136" i="10"/>
  <c r="F139" i="7" s="1"/>
  <c r="G136" i="15"/>
  <c r="N130" i="10"/>
  <c r="K130" i="6"/>
  <c r="L130" i="6" s="1"/>
  <c r="J130" i="6"/>
  <c r="N13" i="13"/>
  <c r="W124" i="14"/>
  <c r="X124" i="14" s="1"/>
  <c r="T124" i="14" s="1"/>
  <c r="AA124" i="14"/>
  <c r="L124" i="15"/>
  <c r="W120" i="10"/>
  <c r="T130" i="10"/>
  <c r="I133" i="7" s="1"/>
  <c r="J130" i="15"/>
  <c r="Q130" i="14"/>
  <c r="J129" i="15"/>
  <c r="T129" i="10"/>
  <c r="I132" i="7" s="1"/>
  <c r="Q129" i="14"/>
  <c r="P126" i="10"/>
  <c r="I124" i="14"/>
  <c r="E124" i="15"/>
  <c r="I124" i="10"/>
  <c r="O122" i="10"/>
  <c r="AK113" i="14"/>
  <c r="AN113" i="14" s="1"/>
  <c r="S113" i="15"/>
  <c r="AE113" i="10"/>
  <c r="AI116" i="8" s="1"/>
  <c r="AL116" i="8" s="1"/>
  <c r="G128" i="15"/>
  <c r="Q128" i="10"/>
  <c r="F131" i="7" s="1"/>
  <c r="N128" i="14"/>
  <c r="Q128" i="14"/>
  <c r="J128" i="15"/>
  <c r="T128" i="10"/>
  <c r="I131" i="7" s="1"/>
  <c r="P128" i="10"/>
  <c r="J153" i="12"/>
  <c r="W127" i="14"/>
  <c r="X127" i="14" s="1"/>
  <c r="T127" i="14" s="1"/>
  <c r="Q127" i="14"/>
  <c r="T127" i="10"/>
  <c r="I130" i="7" s="1"/>
  <c r="J127" i="15"/>
  <c r="Q122" i="10"/>
  <c r="F125" i="7" s="1"/>
  <c r="N122" i="14"/>
  <c r="G122" i="15"/>
  <c r="K131" i="6"/>
  <c r="L131" i="6" s="1"/>
  <c r="J131" i="6"/>
  <c r="P127" i="10"/>
  <c r="X123" i="10"/>
  <c r="F12" i="13"/>
  <c r="K122" i="10"/>
  <c r="AE117" i="10"/>
  <c r="AI120" i="8" s="1"/>
  <c r="AL120" i="8" s="1"/>
  <c r="AK117" i="14"/>
  <c r="AN117" i="14" s="1"/>
  <c r="S117" i="15"/>
  <c r="Q130" i="15"/>
  <c r="AH130" i="14"/>
  <c r="AC130" i="10"/>
  <c r="AF133" i="8" s="1"/>
  <c r="O130" i="14"/>
  <c r="H130" i="15"/>
  <c r="R130" i="10"/>
  <c r="G133" i="7" s="1"/>
  <c r="N126" i="10"/>
  <c r="AF126" i="14"/>
  <c r="P126" i="15"/>
  <c r="AB126" i="10"/>
  <c r="AD129" i="8" s="1"/>
  <c r="W126" i="6"/>
  <c r="X126" i="6"/>
  <c r="Y126" i="6" s="1"/>
  <c r="K123" i="6"/>
  <c r="L123" i="6" s="1"/>
  <c r="J123" i="6"/>
  <c r="E125" i="15"/>
  <c r="I125" i="10"/>
  <c r="S128" i="6" s="1"/>
  <c r="I125" i="14"/>
  <c r="O149" i="12"/>
  <c r="AA119" i="10"/>
  <c r="AC122" i="8" s="1"/>
  <c r="AE119" i="14"/>
  <c r="O119" i="15"/>
  <c r="X119" i="10"/>
  <c r="V120" i="10"/>
  <c r="Y123" i="8"/>
  <c r="Z123" i="8" s="1"/>
  <c r="D118" i="15"/>
  <c r="H118" i="14"/>
  <c r="H118" i="10"/>
  <c r="X121" i="6" s="1"/>
  <c r="Y121" i="6" s="1"/>
  <c r="Z121" i="6" s="1"/>
  <c r="J109" i="14"/>
  <c r="K109" i="14" s="1"/>
  <c r="L109" i="14" s="1"/>
  <c r="L109" i="10"/>
  <c r="F109" i="15"/>
  <c r="O119" i="10"/>
  <c r="AA118" i="14"/>
  <c r="L118" i="15"/>
  <c r="AD118" i="14"/>
  <c r="N118" i="15"/>
  <c r="Z118" i="10"/>
  <c r="AB121" i="8" s="1"/>
  <c r="F110" i="15"/>
  <c r="J110" i="14"/>
  <c r="K110" i="14" s="1"/>
  <c r="L110" i="10"/>
  <c r="AD110" i="14"/>
  <c r="N110" i="15"/>
  <c r="Z110" i="10"/>
  <c r="AB113" i="8" s="1"/>
  <c r="AA107" i="10"/>
  <c r="AC110" i="8" s="1"/>
  <c r="O107" i="15"/>
  <c r="AE107" i="14"/>
  <c r="K106" i="10"/>
  <c r="AE104" i="14"/>
  <c r="AG104" i="14" s="1"/>
  <c r="O104" i="15"/>
  <c r="AA104" i="10"/>
  <c r="AC107" i="8" s="1"/>
  <c r="AE107" i="8" s="1"/>
  <c r="M116" i="15"/>
  <c r="Y116" i="10"/>
  <c r="AA119" i="8" s="1"/>
  <c r="AC116" i="14"/>
  <c r="AC116" i="10"/>
  <c r="AF119" i="8" s="1"/>
  <c r="Q116" i="15"/>
  <c r="AH116" i="14"/>
  <c r="R116" i="14"/>
  <c r="K116" i="15"/>
  <c r="U116" i="10"/>
  <c r="J119" i="7" s="1"/>
  <c r="P119" i="7" s="1"/>
  <c r="O115" i="10"/>
  <c r="P115" i="15"/>
  <c r="AF115" i="14"/>
  <c r="AB115" i="10"/>
  <c r="AD118" i="8" s="1"/>
  <c r="AH115" i="14"/>
  <c r="AC115" i="10"/>
  <c r="AF118" i="8" s="1"/>
  <c r="Q115" i="15"/>
  <c r="T110" i="15"/>
  <c r="AF110" i="10"/>
  <c r="AJ113" i="8" s="1"/>
  <c r="AL110" i="14"/>
  <c r="J119" i="6"/>
  <c r="Y112" i="10"/>
  <c r="AA115" i="8" s="1"/>
  <c r="AC112" i="14"/>
  <c r="M112" i="15"/>
  <c r="X112" i="10"/>
  <c r="W107" i="14"/>
  <c r="X107" i="14" s="1"/>
  <c r="T107" i="14" s="1"/>
  <c r="N107" i="14"/>
  <c r="G107" i="15"/>
  <c r="Q107" i="10"/>
  <c r="F110" i="7" s="1"/>
  <c r="P109" i="7"/>
  <c r="H104" i="14"/>
  <c r="D104" i="15"/>
  <c r="H104" i="10"/>
  <c r="C106" i="8"/>
  <c r="C106" i="7"/>
  <c r="C105" i="3"/>
  <c r="C106" i="6"/>
  <c r="AF101" i="10"/>
  <c r="AJ104" i="8" s="1"/>
  <c r="AL104" i="8" s="1"/>
  <c r="T101" i="15"/>
  <c r="AL101" i="14"/>
  <c r="AN101" i="14" s="1"/>
  <c r="G100" i="15"/>
  <c r="N100" i="14"/>
  <c r="M100" i="14" s="1"/>
  <c r="Q100" i="10"/>
  <c r="F103" i="7" s="1"/>
  <c r="L103" i="7" s="1"/>
  <c r="V95" i="10"/>
  <c r="Y98" i="8"/>
  <c r="Z98" i="8" s="1"/>
  <c r="N94" i="10"/>
  <c r="C104" i="8"/>
  <c r="C104" i="6"/>
  <c r="C103" i="3"/>
  <c r="C104" i="7"/>
  <c r="W94" i="10"/>
  <c r="AE98" i="8"/>
  <c r="X94" i="10"/>
  <c r="W105" i="14"/>
  <c r="X105" i="14" s="1"/>
  <c r="T105" i="14" s="1"/>
  <c r="J139" i="12"/>
  <c r="L105" i="15"/>
  <c r="AA105" i="14"/>
  <c r="R102" i="15"/>
  <c r="AD102" i="10"/>
  <c r="AG105" i="8" s="1"/>
  <c r="AI102" i="14"/>
  <c r="N102" i="10"/>
  <c r="E111" i="15"/>
  <c r="I111" i="14"/>
  <c r="I111" i="10"/>
  <c r="S114" i="6" s="1"/>
  <c r="AF111" i="10"/>
  <c r="AJ114" i="8" s="1"/>
  <c r="T111" i="15"/>
  <c r="AL111" i="14"/>
  <c r="P111" i="10"/>
  <c r="J111" i="10"/>
  <c r="W97" i="10"/>
  <c r="P94" i="14"/>
  <c r="P98" i="10"/>
  <c r="Z93" i="10"/>
  <c r="AB96" i="8" s="1"/>
  <c r="N93" i="15"/>
  <c r="AD93" i="14"/>
  <c r="Q93" i="10"/>
  <c r="F96" i="7" s="1"/>
  <c r="N93" i="14"/>
  <c r="G93" i="15"/>
  <c r="G95" i="6"/>
  <c r="H95" i="6" s="1"/>
  <c r="F95" i="6"/>
  <c r="AA90" i="14"/>
  <c r="L90" i="15"/>
  <c r="AK89" i="14"/>
  <c r="AN89" i="14" s="1"/>
  <c r="S89" i="15"/>
  <c r="AE89" i="10"/>
  <c r="AI92" i="8" s="1"/>
  <c r="J125" i="12"/>
  <c r="Q91" i="8" s="1"/>
  <c r="R91" i="8" s="1"/>
  <c r="W88" i="14"/>
  <c r="X88" i="14" s="1"/>
  <c r="T88" i="14" s="1"/>
  <c r="P85" i="10"/>
  <c r="AD82" i="14"/>
  <c r="AG82" i="14" s="1"/>
  <c r="Z82" i="10"/>
  <c r="AB85" i="8" s="1"/>
  <c r="N82" i="15"/>
  <c r="AA78" i="14"/>
  <c r="L78" i="15"/>
  <c r="P99" i="10"/>
  <c r="AB99" i="10"/>
  <c r="AD102" i="8" s="1"/>
  <c r="AF99" i="14"/>
  <c r="P99" i="15"/>
  <c r="AD98" i="10"/>
  <c r="AG101" i="8" s="1"/>
  <c r="AI98" i="14"/>
  <c r="R98" i="15"/>
  <c r="AF98" i="14"/>
  <c r="P98" i="15"/>
  <c r="AB98" i="10"/>
  <c r="AD101" i="8" s="1"/>
  <c r="C101" i="7"/>
  <c r="C101" i="6"/>
  <c r="C101" i="8"/>
  <c r="C100" i="3"/>
  <c r="X88" i="10"/>
  <c r="AK86" i="14"/>
  <c r="AN86" i="14" s="1"/>
  <c r="AE86" i="10"/>
  <c r="AI89" i="8" s="1"/>
  <c r="AL89" i="8" s="1"/>
  <c r="S86" i="15"/>
  <c r="I96" i="10"/>
  <c r="S99" i="6" s="1"/>
  <c r="I96" i="14"/>
  <c r="E96" i="15"/>
  <c r="AI96" i="14"/>
  <c r="R96" i="15"/>
  <c r="AD96" i="10"/>
  <c r="AG99" i="8" s="1"/>
  <c r="C99" i="7"/>
  <c r="C99" i="8"/>
  <c r="C99" i="6"/>
  <c r="C98" i="3"/>
  <c r="AH98" i="8"/>
  <c r="J91" i="14"/>
  <c r="F91" i="15"/>
  <c r="L91" i="10"/>
  <c r="C94" i="8"/>
  <c r="C93" i="3"/>
  <c r="C94" i="6"/>
  <c r="C94" i="7"/>
  <c r="O89" i="15"/>
  <c r="AE89" i="14"/>
  <c r="AA89" i="10"/>
  <c r="AC92" i="8" s="1"/>
  <c r="G89" i="15"/>
  <c r="N89" i="14"/>
  <c r="Q89" i="10"/>
  <c r="F92" i="7" s="1"/>
  <c r="M88" i="10"/>
  <c r="W82" i="10"/>
  <c r="Q78" i="14"/>
  <c r="M78" i="14" s="1"/>
  <c r="J78" i="15"/>
  <c r="T78" i="10"/>
  <c r="I81" i="7" s="1"/>
  <c r="H99" i="10"/>
  <c r="D99" i="15"/>
  <c r="H99" i="14"/>
  <c r="F90" i="10"/>
  <c r="E90" i="14"/>
  <c r="B90" i="15"/>
  <c r="O89" i="10"/>
  <c r="T82" i="15"/>
  <c r="AL82" i="14"/>
  <c r="AF82" i="10"/>
  <c r="AJ85" i="8" s="1"/>
  <c r="N98" i="7"/>
  <c r="K95" i="7"/>
  <c r="P94" i="3" s="1"/>
  <c r="N95" i="7"/>
  <c r="R91" i="14"/>
  <c r="K91" i="15"/>
  <c r="U91" i="10"/>
  <c r="J94" i="7" s="1"/>
  <c r="V88" i="10"/>
  <c r="Y91" i="8"/>
  <c r="Z91" i="8" s="1"/>
  <c r="U79" i="15"/>
  <c r="AM79" i="14"/>
  <c r="AG79" i="10"/>
  <c r="AK82" i="8" s="1"/>
  <c r="AL82" i="8" s="1"/>
  <c r="O79" i="15"/>
  <c r="AE79" i="14"/>
  <c r="AA79" i="10"/>
  <c r="AC82" i="8" s="1"/>
  <c r="E79" i="14"/>
  <c r="F79" i="10"/>
  <c r="B79" i="15"/>
  <c r="AA70" i="14"/>
  <c r="L70" i="15"/>
  <c r="I78" i="15"/>
  <c r="X87" i="10"/>
  <c r="Q87" i="15"/>
  <c r="AH87" i="14"/>
  <c r="AJ87" i="14" s="1"/>
  <c r="AC87" i="10"/>
  <c r="AF90" i="8" s="1"/>
  <c r="AH90" i="8" s="1"/>
  <c r="AM87" i="14"/>
  <c r="U87" i="15"/>
  <c r="AG87" i="10"/>
  <c r="AK90" i="8" s="1"/>
  <c r="L84" i="10"/>
  <c r="F84" i="15"/>
  <c r="J84" i="14"/>
  <c r="AH84" i="14"/>
  <c r="AC84" i="10"/>
  <c r="AF87" i="8" s="1"/>
  <c r="Q84" i="15"/>
  <c r="X84" i="10"/>
  <c r="I81" i="14"/>
  <c r="I81" i="10"/>
  <c r="S84" i="6" s="1"/>
  <c r="E81" i="15"/>
  <c r="AF81" i="14"/>
  <c r="AB81" i="10"/>
  <c r="AD84" i="8" s="1"/>
  <c r="P81" i="15"/>
  <c r="AE80" i="8"/>
  <c r="O110" i="12"/>
  <c r="K72" i="6" s="1"/>
  <c r="L72" i="6" s="1"/>
  <c r="M72" i="6" s="1"/>
  <c r="W58" i="10"/>
  <c r="AH81" i="8"/>
  <c r="J76" i="10"/>
  <c r="C76" i="15"/>
  <c r="G76" i="10"/>
  <c r="F76" i="14"/>
  <c r="E72" i="15"/>
  <c r="I72" i="14"/>
  <c r="I72" i="10"/>
  <c r="S75" i="6" s="1"/>
  <c r="W72" i="10"/>
  <c r="J72" i="6"/>
  <c r="G80" i="6"/>
  <c r="H80" i="6" s="1"/>
  <c r="F80" i="6"/>
  <c r="F75" i="10"/>
  <c r="B75" i="15"/>
  <c r="E75" i="14"/>
  <c r="AA75" i="14"/>
  <c r="L75" i="15"/>
  <c r="X73" i="10"/>
  <c r="J64" i="15"/>
  <c r="T64" i="10"/>
  <c r="I67" i="7" s="1"/>
  <c r="Q64" i="14"/>
  <c r="H63" i="10"/>
  <c r="D63" i="15"/>
  <c r="H63" i="14"/>
  <c r="L63" i="14" s="1"/>
  <c r="E63" i="14"/>
  <c r="B63" i="15"/>
  <c r="F63" i="10"/>
  <c r="P57" i="10"/>
  <c r="J53" i="14"/>
  <c r="K53" i="14" s="1"/>
  <c r="F53" i="15"/>
  <c r="L53" i="10"/>
  <c r="D73" i="15"/>
  <c r="H73" i="14"/>
  <c r="H73" i="10"/>
  <c r="S73" i="15"/>
  <c r="AK73" i="14"/>
  <c r="AE73" i="10"/>
  <c r="AI76" i="8" s="1"/>
  <c r="W71" i="10"/>
  <c r="AD71" i="10"/>
  <c r="AG74" i="8" s="1"/>
  <c r="R71" i="15"/>
  <c r="AI71" i="14"/>
  <c r="AH73" i="8"/>
  <c r="AG69" i="14"/>
  <c r="J68" i="10"/>
  <c r="AL68" i="14"/>
  <c r="AF68" i="10"/>
  <c r="AJ71" i="8" s="1"/>
  <c r="T68" i="15"/>
  <c r="W64" i="10"/>
  <c r="S71" i="10"/>
  <c r="H74" i="7" s="1"/>
  <c r="P71" i="6"/>
  <c r="Q71" i="6" s="1"/>
  <c r="O71" i="6"/>
  <c r="X77" i="6"/>
  <c r="Y77" i="6" s="1"/>
  <c r="W77" i="6"/>
  <c r="AC64" i="14"/>
  <c r="M64" i="15"/>
  <c r="Y64" i="10"/>
  <c r="AA67" i="8" s="1"/>
  <c r="R64" i="14"/>
  <c r="K64" i="15"/>
  <c r="U64" i="10"/>
  <c r="J67" i="7" s="1"/>
  <c r="W59" i="10"/>
  <c r="AI59" i="14"/>
  <c r="R59" i="15"/>
  <c r="AD59" i="10"/>
  <c r="AG62" i="8" s="1"/>
  <c r="AH62" i="8" s="1"/>
  <c r="J80" i="15"/>
  <c r="T80" i="10"/>
  <c r="I83" i="7" s="1"/>
  <c r="Q80" i="14"/>
  <c r="P80" i="10"/>
  <c r="O80" i="14"/>
  <c r="R80" i="10"/>
  <c r="G83" i="7" s="1"/>
  <c r="H80" i="15"/>
  <c r="M80" i="10"/>
  <c r="G72" i="6"/>
  <c r="H72" i="6" s="1"/>
  <c r="I72" i="6" s="1"/>
  <c r="F72" i="6"/>
  <c r="AD65" i="10"/>
  <c r="AG68" i="8" s="1"/>
  <c r="R65" i="15"/>
  <c r="AI65" i="14"/>
  <c r="P65" i="10"/>
  <c r="N65" i="14"/>
  <c r="Q65" i="10"/>
  <c r="F68" i="7" s="1"/>
  <c r="G65" i="15"/>
  <c r="Q65" i="14"/>
  <c r="J65" i="15"/>
  <c r="T65" i="10"/>
  <c r="I68" i="7" s="1"/>
  <c r="E60" i="14"/>
  <c r="B60" i="15"/>
  <c r="F60" i="10"/>
  <c r="AL60" i="14"/>
  <c r="T60" i="15"/>
  <c r="AF60" i="10"/>
  <c r="AJ63" i="8" s="1"/>
  <c r="W70" i="6"/>
  <c r="F65" i="10"/>
  <c r="E65" i="14"/>
  <c r="B65" i="15"/>
  <c r="N55" i="10"/>
  <c r="AH65" i="8"/>
  <c r="W51" i="14"/>
  <c r="X51" i="14" s="1"/>
  <c r="T51" i="14" s="1"/>
  <c r="Q48" i="15"/>
  <c r="AC48" i="10"/>
  <c r="AF51" i="8" s="1"/>
  <c r="AH48" i="14"/>
  <c r="X47" i="10"/>
  <c r="AK44" i="14"/>
  <c r="AN44" i="14" s="1"/>
  <c r="S44" i="15"/>
  <c r="AE44" i="10"/>
  <c r="AI47" i="8" s="1"/>
  <c r="AL47" i="8" s="1"/>
  <c r="H44" i="14"/>
  <c r="L44" i="14" s="1"/>
  <c r="D44" i="15"/>
  <c r="H44" i="10"/>
  <c r="H36" i="14"/>
  <c r="H36" i="10"/>
  <c r="D36" i="15"/>
  <c r="AH67" i="14"/>
  <c r="AJ67" i="14" s="1"/>
  <c r="AC67" i="10"/>
  <c r="AF70" i="8" s="1"/>
  <c r="AH70" i="8" s="1"/>
  <c r="Q67" i="15"/>
  <c r="D67" i="15"/>
  <c r="H67" i="14"/>
  <c r="L67" i="14" s="1"/>
  <c r="H67" i="10"/>
  <c r="V61" i="10"/>
  <c r="Y64" i="8"/>
  <c r="Z64" i="8" s="1"/>
  <c r="M58" i="14"/>
  <c r="X56" i="10"/>
  <c r="M55" i="10"/>
  <c r="C55" i="7"/>
  <c r="C55" i="6"/>
  <c r="C55" i="8"/>
  <c r="C54" i="3"/>
  <c r="J99" i="12"/>
  <c r="W62" i="14"/>
  <c r="X62" i="14" s="1"/>
  <c r="T62" i="14" s="1"/>
  <c r="M62" i="10"/>
  <c r="AE62" i="14"/>
  <c r="AG62" i="14" s="1"/>
  <c r="AA62" i="10"/>
  <c r="AC65" i="8" s="1"/>
  <c r="O62" i="15"/>
  <c r="C65" i="7"/>
  <c r="C65" i="8"/>
  <c r="C65" i="6"/>
  <c r="C64" i="3"/>
  <c r="S54" i="15"/>
  <c r="AE54" i="10"/>
  <c r="AI57" i="8" s="1"/>
  <c r="AL57" i="8" s="1"/>
  <c r="AK54" i="14"/>
  <c r="G51" i="14"/>
  <c r="F45" i="10"/>
  <c r="E45" i="14"/>
  <c r="B45" i="15"/>
  <c r="K36" i="10"/>
  <c r="G54" i="15"/>
  <c r="Q54" i="10"/>
  <c r="F57" i="7" s="1"/>
  <c r="N54" i="14"/>
  <c r="F54" i="14"/>
  <c r="G54" i="14" s="1"/>
  <c r="C54" i="15"/>
  <c r="G54" i="10"/>
  <c r="O41" i="10"/>
  <c r="S37" i="15"/>
  <c r="AE37" i="10"/>
  <c r="AI40" i="8" s="1"/>
  <c r="AK37" i="14"/>
  <c r="AD33" i="14"/>
  <c r="AG33" i="14" s="1"/>
  <c r="N33" i="15"/>
  <c r="Z33" i="10"/>
  <c r="AB36" i="8" s="1"/>
  <c r="AA29" i="10"/>
  <c r="AC32" i="8" s="1"/>
  <c r="AE29" i="14"/>
  <c r="O29" i="15"/>
  <c r="C32" i="8"/>
  <c r="C32" i="7"/>
  <c r="C31" i="3"/>
  <c r="C32" i="6"/>
  <c r="O43" i="12"/>
  <c r="P24" i="10"/>
  <c r="H12" i="14"/>
  <c r="D12" i="15"/>
  <c r="H12" i="10"/>
  <c r="Q37" i="10"/>
  <c r="F40" i="7" s="1"/>
  <c r="N37" i="14"/>
  <c r="G37" i="15"/>
  <c r="F37" i="14"/>
  <c r="G37" i="14" s="1"/>
  <c r="C37" i="15"/>
  <c r="G37" i="10"/>
  <c r="F42" i="10"/>
  <c r="B42" i="15"/>
  <c r="E42" i="14"/>
  <c r="M52" i="7"/>
  <c r="P50" i="6"/>
  <c r="Q50" i="6" s="1"/>
  <c r="T50" i="6"/>
  <c r="U50" i="6" s="1"/>
  <c r="V50" i="6" s="1"/>
  <c r="O50" i="6"/>
  <c r="AE43" i="14"/>
  <c r="O43" i="15"/>
  <c r="AA43" i="10"/>
  <c r="AC46" i="8" s="1"/>
  <c r="AL43" i="14"/>
  <c r="T43" i="15"/>
  <c r="AF43" i="10"/>
  <c r="AJ46" i="8" s="1"/>
  <c r="AI40" i="14"/>
  <c r="R40" i="15"/>
  <c r="AD40" i="10"/>
  <c r="AG43" i="8" s="1"/>
  <c r="C43" i="7"/>
  <c r="C43" i="6"/>
  <c r="C43" i="8"/>
  <c r="C42" i="3"/>
  <c r="I39" i="15"/>
  <c r="N38" i="14"/>
  <c r="G38" i="15"/>
  <c r="Q38" i="10"/>
  <c r="F41" i="7" s="1"/>
  <c r="C41" i="8"/>
  <c r="C41" i="7"/>
  <c r="C41" i="6"/>
  <c r="C40" i="3"/>
  <c r="Q24" i="10"/>
  <c r="F27" i="7" s="1"/>
  <c r="G24" i="15"/>
  <c r="N24" i="14"/>
  <c r="C27" i="7"/>
  <c r="C27" i="8"/>
  <c r="C27" i="6"/>
  <c r="C26" i="3"/>
  <c r="AC50" i="10"/>
  <c r="AF53" i="8" s="1"/>
  <c r="Q50" i="15"/>
  <c r="AH50" i="14"/>
  <c r="W50" i="10"/>
  <c r="AA50" i="14"/>
  <c r="L50" i="15"/>
  <c r="AD41" i="10"/>
  <c r="AG44" i="8" s="1"/>
  <c r="AI41" i="14"/>
  <c r="R41" i="15"/>
  <c r="AF37" i="10"/>
  <c r="AJ40" i="8" s="1"/>
  <c r="AL37" i="14"/>
  <c r="T37" i="15"/>
  <c r="O36" i="6"/>
  <c r="X36" i="6"/>
  <c r="Y36" i="6" s="1"/>
  <c r="Z36" i="6" s="1"/>
  <c r="P36" i="6"/>
  <c r="Q36" i="6" s="1"/>
  <c r="H17" i="14"/>
  <c r="L17" i="14" s="1"/>
  <c r="D17" i="14" s="1"/>
  <c r="D17" i="15"/>
  <c r="H17" i="10"/>
  <c r="G53" i="6"/>
  <c r="H53" i="6" s="1"/>
  <c r="F53" i="6"/>
  <c r="AA42" i="14"/>
  <c r="L42" i="15"/>
  <c r="AA42" i="10"/>
  <c r="AC45" i="8" s="1"/>
  <c r="AE42" i="14"/>
  <c r="O42" i="15"/>
  <c r="J55" i="6"/>
  <c r="J46" i="14"/>
  <c r="K46" i="14" s="1"/>
  <c r="F46" i="15"/>
  <c r="L46" i="10"/>
  <c r="R46" i="10"/>
  <c r="G49" i="7" s="1"/>
  <c r="O46" i="14"/>
  <c r="H46" i="15"/>
  <c r="AD46" i="14"/>
  <c r="Z46" i="10"/>
  <c r="AB49" i="8" s="1"/>
  <c r="N46" i="15"/>
  <c r="W40" i="6"/>
  <c r="X40" i="6"/>
  <c r="Y40" i="6" s="1"/>
  <c r="D34" i="15"/>
  <c r="H34" i="10"/>
  <c r="H34" i="14"/>
  <c r="AC34" i="10"/>
  <c r="AF37" i="8" s="1"/>
  <c r="Q34" i="15"/>
  <c r="AH34" i="14"/>
  <c r="M34" i="10"/>
  <c r="Z30" i="10"/>
  <c r="AB33" i="8" s="1"/>
  <c r="AD30" i="14"/>
  <c r="N30" i="15"/>
  <c r="J25" i="15"/>
  <c r="Q25" i="14"/>
  <c r="T25" i="10"/>
  <c r="I28" i="7" s="1"/>
  <c r="AM32" i="14"/>
  <c r="AG32" i="10"/>
  <c r="AK35" i="8" s="1"/>
  <c r="U32" i="15"/>
  <c r="AE28" i="10"/>
  <c r="AI31" i="8" s="1"/>
  <c r="S28" i="15"/>
  <c r="AK28" i="14"/>
  <c r="T28" i="15"/>
  <c r="AF28" i="10"/>
  <c r="AJ31" i="8" s="1"/>
  <c r="AL28" i="14"/>
  <c r="AM28" i="14"/>
  <c r="AG28" i="10"/>
  <c r="AK31" i="8" s="1"/>
  <c r="U28" i="15"/>
  <c r="K25" i="10"/>
  <c r="AC25" i="14"/>
  <c r="M25" i="15"/>
  <c r="Y25" i="10"/>
  <c r="AA28" i="8" s="1"/>
  <c r="X22" i="10"/>
  <c r="N16" i="14"/>
  <c r="Q16" i="10"/>
  <c r="F19" i="7" s="1"/>
  <c r="L19" i="7" s="1"/>
  <c r="G16" i="15"/>
  <c r="AN41" i="14"/>
  <c r="O35" i="10"/>
  <c r="K35" i="10"/>
  <c r="AE35" i="14"/>
  <c r="O35" i="15"/>
  <c r="AA35" i="10"/>
  <c r="AC38" i="8" s="1"/>
  <c r="AA34" i="10"/>
  <c r="AC37" i="8" s="1"/>
  <c r="O34" i="15"/>
  <c r="AE34" i="14"/>
  <c r="W32" i="10"/>
  <c r="M20" i="7"/>
  <c r="N14" i="10"/>
  <c r="W34" i="14"/>
  <c r="X34" i="14" s="1"/>
  <c r="T34" i="14" s="1"/>
  <c r="J53" i="12"/>
  <c r="Q37" i="8" s="1"/>
  <c r="R37" i="8" s="1"/>
  <c r="P29" i="14"/>
  <c r="K23" i="10"/>
  <c r="X23" i="10"/>
  <c r="R23" i="14"/>
  <c r="U23" i="10"/>
  <c r="J26" i="7" s="1"/>
  <c r="K23" i="15"/>
  <c r="P21" i="10"/>
  <c r="AH23" i="8"/>
  <c r="D18" i="15"/>
  <c r="H18" i="10"/>
  <c r="H18" i="14"/>
  <c r="L18" i="14" s="1"/>
  <c r="W18" i="14"/>
  <c r="X18" i="14" s="1"/>
  <c r="T18" i="14" s="1"/>
  <c r="J37" i="12"/>
  <c r="AB14" i="10"/>
  <c r="AD17" i="8" s="1"/>
  <c r="AE17" i="8" s="1"/>
  <c r="P14" i="15"/>
  <c r="AF14" i="14"/>
  <c r="AG14" i="14" s="1"/>
  <c r="P30" i="10"/>
  <c r="E28" i="15"/>
  <c r="I28" i="14"/>
  <c r="K28" i="14" s="1"/>
  <c r="I28" i="10"/>
  <c r="S31" i="6" s="1"/>
  <c r="O25" i="10"/>
  <c r="M16" i="10"/>
  <c r="X11" i="10"/>
  <c r="W41" i="6"/>
  <c r="X41" i="6"/>
  <c r="Y41" i="6" s="1"/>
  <c r="AF22" i="10"/>
  <c r="AJ25" i="8" s="1"/>
  <c r="T22" i="15"/>
  <c r="AL22" i="14"/>
  <c r="K32" i="10"/>
  <c r="AC32" i="14"/>
  <c r="AG32" i="14" s="1"/>
  <c r="M32" i="15"/>
  <c r="Y32" i="10"/>
  <c r="AA35" i="8" s="1"/>
  <c r="T30" i="10"/>
  <c r="I33" i="7" s="1"/>
  <c r="Q30" i="14"/>
  <c r="J30" i="15"/>
  <c r="R27" i="15"/>
  <c r="AI27" i="14"/>
  <c r="AD27" i="10"/>
  <c r="AG30" i="8" s="1"/>
  <c r="Q27" i="14"/>
  <c r="J27" i="15"/>
  <c r="T27" i="10"/>
  <c r="I30" i="7" s="1"/>
  <c r="AL27" i="8"/>
  <c r="O22" i="14"/>
  <c r="R22" i="10"/>
  <c r="G25" i="7" s="1"/>
  <c r="H22" i="15"/>
  <c r="N22" i="10"/>
  <c r="P30" i="15"/>
  <c r="AB30" i="10"/>
  <c r="AD33" i="8" s="1"/>
  <c r="AF30" i="14"/>
  <c r="P12" i="14"/>
  <c r="M12" i="14" s="1"/>
  <c r="AJ21" i="14"/>
  <c r="S11" i="10"/>
  <c r="H14" i="7" s="1"/>
  <c r="H7" i="10"/>
  <c r="D7" i="15"/>
  <c r="H7" i="14"/>
  <c r="Q95" i="8"/>
  <c r="R95" i="8" s="1"/>
  <c r="X95" i="8" s="1"/>
  <c r="S94" i="3" s="1"/>
  <c r="Q93" i="8"/>
  <c r="R93" i="8" s="1"/>
  <c r="X93" i="8" s="1"/>
  <c r="S92" i="3" s="1"/>
  <c r="Q94" i="8"/>
  <c r="R94" i="8" s="1"/>
  <c r="X94" i="8" s="1"/>
  <c r="S93" i="3" s="1"/>
  <c r="Q96" i="8"/>
  <c r="R96" i="8" s="1"/>
  <c r="X96" i="8" s="1"/>
  <c r="S95" i="3" s="1"/>
  <c r="K54" i="6"/>
  <c r="L54" i="6" s="1"/>
  <c r="M54" i="6" s="1"/>
  <c r="K52" i="6"/>
  <c r="L52" i="6" s="1"/>
  <c r="M52" i="6" s="1"/>
  <c r="P15" i="10"/>
  <c r="O15" i="10"/>
  <c r="AM15" i="14"/>
  <c r="U15" i="15"/>
  <c r="AG15" i="10"/>
  <c r="AK18" i="8" s="1"/>
  <c r="X13" i="10"/>
  <c r="AE13" i="14"/>
  <c r="AA13" i="10"/>
  <c r="AC16" i="8" s="1"/>
  <c r="O13" i="15"/>
  <c r="P19" i="10"/>
  <c r="F12" i="6"/>
  <c r="G12" i="6"/>
  <c r="H12" i="6" s="1"/>
  <c r="AD9" i="14"/>
  <c r="AG9" i="14" s="1"/>
  <c r="Z9" i="10"/>
  <c r="AB12" i="8" s="1"/>
  <c r="N9" i="15"/>
  <c r="J4" i="12"/>
  <c r="W3" i="14"/>
  <c r="X3" i="14" s="1"/>
  <c r="T3" i="14" s="1"/>
  <c r="Y19" i="10"/>
  <c r="AA22" i="8" s="1"/>
  <c r="M19" i="15"/>
  <c r="AC19" i="14"/>
  <c r="W19" i="14"/>
  <c r="X19" i="14" s="1"/>
  <c r="T19" i="14" s="1"/>
  <c r="N19" i="14"/>
  <c r="G19" i="15"/>
  <c r="Q19" i="10"/>
  <c r="F22" i="7" s="1"/>
  <c r="W15" i="14"/>
  <c r="X15" i="14" s="1"/>
  <c r="T15" i="14" s="1"/>
  <c r="S13" i="15"/>
  <c r="AE13" i="10"/>
  <c r="AI16" i="8" s="1"/>
  <c r="AK13" i="14"/>
  <c r="R7" i="15"/>
  <c r="AD7" i="10"/>
  <c r="AG10" i="8" s="1"/>
  <c r="AI7" i="14"/>
  <c r="C10" i="7"/>
  <c r="C10" i="8"/>
  <c r="C10" i="6"/>
  <c r="C9" i="3"/>
  <c r="K13" i="10"/>
  <c r="T10" i="10"/>
  <c r="I13" i="7" s="1"/>
  <c r="Q10" i="14"/>
  <c r="J10" i="15"/>
  <c r="R120" i="8"/>
  <c r="F6" i="10"/>
  <c r="E6" i="14"/>
  <c r="B6" i="15"/>
  <c r="AG6" i="10"/>
  <c r="AK9" i="8" s="1"/>
  <c r="AM6" i="14"/>
  <c r="U6" i="15"/>
  <c r="AF6" i="10"/>
  <c r="AJ9" i="8" s="1"/>
  <c r="AL6" i="14"/>
  <c r="T6" i="15"/>
  <c r="U8" i="10"/>
  <c r="J11" i="7" s="1"/>
  <c r="K8" i="15"/>
  <c r="R8" i="14"/>
  <c r="P8" i="15"/>
  <c r="AB8" i="10"/>
  <c r="AD11" i="8" s="1"/>
  <c r="AF8" i="14"/>
  <c r="J14" i="12"/>
  <c r="Q11" i="8" s="1"/>
  <c r="R11" i="8" s="1"/>
  <c r="X11" i="8" s="1"/>
  <c r="S10" i="3" s="1"/>
  <c r="W8" i="14"/>
  <c r="X8" i="14" s="1"/>
  <c r="T8" i="14" s="1"/>
  <c r="I6" i="10"/>
  <c r="S9" i="6" s="1"/>
  <c r="I6" i="14"/>
  <c r="E6" i="15"/>
  <c r="S4" i="10"/>
  <c r="H7" i="7" s="1"/>
  <c r="T10" i="15"/>
  <c r="AF10" i="10"/>
  <c r="AJ13" i="8" s="1"/>
  <c r="AL10" i="14"/>
  <c r="X10" i="10"/>
  <c r="AC10" i="14"/>
  <c r="Y10" i="10"/>
  <c r="AA13" i="8" s="1"/>
  <c r="M10" i="15"/>
  <c r="J4" i="10"/>
  <c r="N4" i="14"/>
  <c r="Q4" i="10"/>
  <c r="F7" i="7" s="1"/>
  <c r="G4" i="15"/>
  <c r="L162" i="7"/>
  <c r="P142" i="4"/>
  <c r="U142" i="4"/>
  <c r="L142" i="4"/>
  <c r="R142" i="4"/>
  <c r="I142" i="4"/>
  <c r="O142" i="4"/>
  <c r="N142" i="4"/>
  <c r="S142" i="4"/>
  <c r="M142" i="4"/>
  <c r="K142" i="4" s="1"/>
  <c r="J142" i="4"/>
  <c r="P15" i="7"/>
  <c r="O61" i="7"/>
  <c r="L88" i="7"/>
  <c r="P156" i="10"/>
  <c r="J155" i="14"/>
  <c r="F155" i="15"/>
  <c r="L155" i="10"/>
  <c r="W148" i="10"/>
  <c r="S149" i="10"/>
  <c r="H152" i="7" s="1"/>
  <c r="N146" i="10"/>
  <c r="AD145" i="14"/>
  <c r="N145" i="15"/>
  <c r="Z145" i="10"/>
  <c r="AB148" i="8" s="1"/>
  <c r="Z146" i="10"/>
  <c r="AB149" i="8" s="1"/>
  <c r="N146" i="15"/>
  <c r="AD146" i="14"/>
  <c r="C146" i="15"/>
  <c r="G146" i="10"/>
  <c r="F146" i="14"/>
  <c r="G146" i="14" s="1"/>
  <c r="L146" i="10"/>
  <c r="F146" i="15"/>
  <c r="J146" i="14"/>
  <c r="AM146" i="14"/>
  <c r="AG146" i="10"/>
  <c r="AK149" i="8" s="1"/>
  <c r="U146" i="15"/>
  <c r="J144" i="14"/>
  <c r="K144" i="14" s="1"/>
  <c r="L144" i="14" s="1"/>
  <c r="F144" i="15"/>
  <c r="L144" i="10"/>
  <c r="X140" i="10"/>
  <c r="AK137" i="14"/>
  <c r="AN137" i="14" s="1"/>
  <c r="AB137" i="14" s="1"/>
  <c r="Z137" i="14" s="1"/>
  <c r="S137" i="14" s="1"/>
  <c r="AE137" i="10"/>
  <c r="AI140" i="8" s="1"/>
  <c r="AL140" i="8" s="1"/>
  <c r="S137" i="15"/>
  <c r="C143" i="7"/>
  <c r="C142" i="3"/>
  <c r="C143" i="8"/>
  <c r="C143" i="6"/>
  <c r="AL138" i="14"/>
  <c r="AF138" i="10"/>
  <c r="AJ141" i="8" s="1"/>
  <c r="T138" i="15"/>
  <c r="F135" i="14"/>
  <c r="G135" i="10"/>
  <c r="C135" i="15"/>
  <c r="M143" i="15"/>
  <c r="Y143" i="10"/>
  <c r="AA146" i="8" s="1"/>
  <c r="AC143" i="14"/>
  <c r="J142" i="6"/>
  <c r="K142" i="6"/>
  <c r="L142" i="6" s="1"/>
  <c r="M135" i="10"/>
  <c r="X143" i="6"/>
  <c r="Y143" i="6" s="1"/>
  <c r="W143" i="6"/>
  <c r="N142" i="7"/>
  <c r="K142" i="7"/>
  <c r="P141" i="3" s="1"/>
  <c r="W142" i="10"/>
  <c r="J142" i="10"/>
  <c r="M142" i="10"/>
  <c r="P141" i="10"/>
  <c r="K143" i="10"/>
  <c r="N143" i="14"/>
  <c r="G143" i="15"/>
  <c r="Q143" i="10"/>
  <c r="F146" i="7" s="1"/>
  <c r="AE143" i="14"/>
  <c r="O143" i="15"/>
  <c r="AA143" i="10"/>
  <c r="AC146" i="8" s="1"/>
  <c r="N141" i="14"/>
  <c r="Q141" i="10"/>
  <c r="F144" i="7" s="1"/>
  <c r="G141" i="15"/>
  <c r="R141" i="10"/>
  <c r="G144" i="7" s="1"/>
  <c r="H141" i="15"/>
  <c r="O141" i="14"/>
  <c r="AM141" i="14"/>
  <c r="AG141" i="10"/>
  <c r="AK144" i="8" s="1"/>
  <c r="U141" i="15"/>
  <c r="P140" i="14"/>
  <c r="S146" i="10"/>
  <c r="H149" i="7" s="1"/>
  <c r="AC133" i="10"/>
  <c r="AF136" i="8" s="1"/>
  <c r="AH136" i="8" s="1"/>
  <c r="Q133" i="15"/>
  <c r="AH133" i="14"/>
  <c r="AJ133" i="14" s="1"/>
  <c r="P133" i="10"/>
  <c r="W133" i="14"/>
  <c r="X133" i="14" s="1"/>
  <c r="T133" i="14" s="1"/>
  <c r="J159" i="12"/>
  <c r="AE135" i="8"/>
  <c r="W134" i="10"/>
  <c r="S136" i="15"/>
  <c r="AE136" i="10"/>
  <c r="AI139" i="8" s="1"/>
  <c r="AK136" i="14"/>
  <c r="Y136" i="10"/>
  <c r="AA139" i="8" s="1"/>
  <c r="M136" i="15"/>
  <c r="AC136" i="14"/>
  <c r="X136" i="10"/>
  <c r="O146" i="6"/>
  <c r="T146" i="6"/>
  <c r="U146" i="6" s="1"/>
  <c r="V146" i="6" s="1"/>
  <c r="M130" i="10"/>
  <c r="S124" i="10"/>
  <c r="H127" i="7" s="1"/>
  <c r="AI124" i="14"/>
  <c r="R124" i="15"/>
  <c r="AD124" i="10"/>
  <c r="AG127" i="8" s="1"/>
  <c r="AH127" i="8" s="1"/>
  <c r="N122" i="10"/>
  <c r="P120" i="10"/>
  <c r="R129" i="15"/>
  <c r="AI129" i="14"/>
  <c r="AD129" i="10"/>
  <c r="AG132" i="8" s="1"/>
  <c r="K126" i="10"/>
  <c r="F122" i="14"/>
  <c r="C122" i="15"/>
  <c r="G122" i="10"/>
  <c r="P121" i="10"/>
  <c r="I120" i="14"/>
  <c r="K120" i="14" s="1"/>
  <c r="E120" i="15"/>
  <c r="I120" i="10"/>
  <c r="S123" i="6" s="1"/>
  <c r="R128" i="15"/>
  <c r="AD128" i="10"/>
  <c r="AG131" i="8" s="1"/>
  <c r="AH131" i="8" s="1"/>
  <c r="AI128" i="14"/>
  <c r="AJ128" i="14" s="1"/>
  <c r="AE128" i="14"/>
  <c r="O128" i="15"/>
  <c r="AA128" i="10"/>
  <c r="AC131" i="8" s="1"/>
  <c r="P122" i="10"/>
  <c r="N127" i="10"/>
  <c r="AL127" i="14"/>
  <c r="AF127" i="10"/>
  <c r="AJ130" i="8" s="1"/>
  <c r="T127" i="15"/>
  <c r="K124" i="15"/>
  <c r="U124" i="10"/>
  <c r="J127" i="7" s="1"/>
  <c r="R124" i="14"/>
  <c r="K120" i="10"/>
  <c r="W135" i="6"/>
  <c r="P130" i="15"/>
  <c r="AB130" i="10"/>
  <c r="AD133" i="8" s="1"/>
  <c r="AF130" i="14"/>
  <c r="U128" i="15"/>
  <c r="AM128" i="14"/>
  <c r="AG128" i="10"/>
  <c r="AK131" i="8" s="1"/>
  <c r="H124" i="15"/>
  <c r="R124" i="10"/>
  <c r="G127" i="7" s="1"/>
  <c r="O124" i="14"/>
  <c r="M123" i="10"/>
  <c r="H117" i="14"/>
  <c r="H117" i="10"/>
  <c r="D117" i="15"/>
  <c r="G131" i="6"/>
  <c r="H131" i="6" s="1"/>
  <c r="I131" i="6" s="1"/>
  <c r="F131" i="6"/>
  <c r="X126" i="10"/>
  <c r="R130" i="15"/>
  <c r="AI130" i="14"/>
  <c r="AD130" i="10"/>
  <c r="AG133" i="8" s="1"/>
  <c r="AC130" i="14"/>
  <c r="Y130" i="10"/>
  <c r="AA133" i="8" s="1"/>
  <c r="M130" i="15"/>
  <c r="J126" i="10"/>
  <c r="C129" i="8"/>
  <c r="C129" i="7"/>
  <c r="C129" i="6"/>
  <c r="C128" i="3"/>
  <c r="J122" i="6"/>
  <c r="G125" i="15"/>
  <c r="Q125" i="10"/>
  <c r="F128" i="7" s="1"/>
  <c r="N125" i="14"/>
  <c r="J125" i="10"/>
  <c r="AD125" i="14"/>
  <c r="AG125" i="14" s="1"/>
  <c r="N125" i="15"/>
  <c r="Z125" i="10"/>
  <c r="AB128" i="8" s="1"/>
  <c r="K119" i="10"/>
  <c r="J119" i="10"/>
  <c r="AL119" i="14"/>
  <c r="AF119" i="10"/>
  <c r="AJ122" i="8" s="1"/>
  <c r="T119" i="15"/>
  <c r="AN124" i="14"/>
  <c r="AD114" i="14"/>
  <c r="AG114" i="14" s="1"/>
  <c r="Z114" i="10"/>
  <c r="AB117" i="8" s="1"/>
  <c r="AE117" i="8" s="1"/>
  <c r="N114" i="15"/>
  <c r="AE116" i="8"/>
  <c r="AM116" i="8"/>
  <c r="Q109" i="14"/>
  <c r="T109" i="10"/>
  <c r="I112" i="7" s="1"/>
  <c r="J109" i="15"/>
  <c r="AD118" i="10"/>
  <c r="AG121" i="8" s="1"/>
  <c r="AH121" i="8" s="1"/>
  <c r="AI118" i="14"/>
  <c r="AJ118" i="14" s="1"/>
  <c r="R118" i="15"/>
  <c r="J118" i="10"/>
  <c r="H110" i="14"/>
  <c r="L110" i="14" s="1"/>
  <c r="D110" i="15"/>
  <c r="H110" i="10"/>
  <c r="C113" i="6"/>
  <c r="C113" i="8"/>
  <c r="C113" i="7"/>
  <c r="C112" i="3"/>
  <c r="C110" i="15"/>
  <c r="G110" i="10"/>
  <c r="F110" i="14"/>
  <c r="G110" i="14" s="1"/>
  <c r="D107" i="15"/>
  <c r="H107" i="14"/>
  <c r="L107" i="14" s="1"/>
  <c r="D107" i="14" s="1"/>
  <c r="H107" i="10"/>
  <c r="Q104" i="14"/>
  <c r="M104" i="14" s="1"/>
  <c r="J104" i="15"/>
  <c r="AD116" i="10"/>
  <c r="AG119" i="8" s="1"/>
  <c r="R116" i="15"/>
  <c r="AI116" i="14"/>
  <c r="I116" i="14"/>
  <c r="K116" i="14" s="1"/>
  <c r="L116" i="14" s="1"/>
  <c r="E116" i="15"/>
  <c r="I116" i="10"/>
  <c r="S119" i="6" s="1"/>
  <c r="AF116" i="14"/>
  <c r="P116" i="15"/>
  <c r="AB116" i="10"/>
  <c r="AD119" i="8" s="1"/>
  <c r="O117" i="6"/>
  <c r="T117" i="6"/>
  <c r="U117" i="6" s="1"/>
  <c r="V117" i="6" s="1"/>
  <c r="X117" i="6"/>
  <c r="Y117" i="6" s="1"/>
  <c r="Z117" i="6" s="1"/>
  <c r="M112" i="10"/>
  <c r="AD115" i="10"/>
  <c r="AG118" i="8" s="1"/>
  <c r="AI115" i="14"/>
  <c r="R115" i="15"/>
  <c r="AA115" i="14"/>
  <c r="L115" i="15"/>
  <c r="J115" i="10"/>
  <c r="C118" i="8"/>
  <c r="C117" i="3"/>
  <c r="C118" i="7"/>
  <c r="C118" i="6"/>
  <c r="AB110" i="10"/>
  <c r="AD113" i="8" s="1"/>
  <c r="AE113" i="8" s="1"/>
  <c r="P110" i="15"/>
  <c r="AF110" i="14"/>
  <c r="N120" i="7"/>
  <c r="J112" i="14"/>
  <c r="F112" i="15"/>
  <c r="L112" i="10"/>
  <c r="AL112" i="14"/>
  <c r="T112" i="15"/>
  <c r="AF112" i="10"/>
  <c r="AJ115" i="8" s="1"/>
  <c r="N116" i="10"/>
  <c r="N107" i="10"/>
  <c r="X107" i="10"/>
  <c r="AK103" i="14"/>
  <c r="S103" i="15"/>
  <c r="AE103" i="10"/>
  <c r="AI106" i="8" s="1"/>
  <c r="N103" i="14"/>
  <c r="G103" i="15"/>
  <c r="Q103" i="10"/>
  <c r="F106" i="7" s="1"/>
  <c r="L106" i="7" s="1"/>
  <c r="G108" i="6"/>
  <c r="H108" i="6" s="1"/>
  <c r="F108" i="6"/>
  <c r="T105" i="15"/>
  <c r="AF105" i="10"/>
  <c r="AJ108" i="8" s="1"/>
  <c r="AL105" i="14"/>
  <c r="P103" i="10"/>
  <c r="AC101" i="10"/>
  <c r="AF104" i="8" s="1"/>
  <c r="AH104" i="8" s="1"/>
  <c r="Q101" i="15"/>
  <c r="AH101" i="14"/>
  <c r="AJ101" i="14" s="1"/>
  <c r="AD97" i="14"/>
  <c r="N97" i="15"/>
  <c r="Z97" i="10"/>
  <c r="AB100" i="8" s="1"/>
  <c r="R95" i="14"/>
  <c r="M95" i="14" s="1"/>
  <c r="K95" i="15"/>
  <c r="U95" i="10"/>
  <c r="J98" i="7" s="1"/>
  <c r="P98" i="7" s="1"/>
  <c r="E94" i="14"/>
  <c r="B94" i="15"/>
  <c r="F94" i="10"/>
  <c r="G110" i="6"/>
  <c r="H110" i="6" s="1"/>
  <c r="F110" i="6"/>
  <c r="AE105" i="10"/>
  <c r="AI108" i="8" s="1"/>
  <c r="S105" i="15"/>
  <c r="AK105" i="14"/>
  <c r="O101" i="15"/>
  <c r="AA101" i="10"/>
  <c r="AC104" i="8" s="1"/>
  <c r="AE101" i="14"/>
  <c r="M97" i="10"/>
  <c r="P94" i="10"/>
  <c r="W95" i="10"/>
  <c r="S94" i="10"/>
  <c r="H97" i="7" s="1"/>
  <c r="AM105" i="14"/>
  <c r="U105" i="15"/>
  <c r="AG105" i="10"/>
  <c r="AK108" i="8" s="1"/>
  <c r="W102" i="14"/>
  <c r="X102" i="14" s="1"/>
  <c r="T102" i="14" s="1"/>
  <c r="Z111" i="10"/>
  <c r="AB114" i="8" s="1"/>
  <c r="AD111" i="14"/>
  <c r="N111" i="15"/>
  <c r="B111" i="15"/>
  <c r="F111" i="10"/>
  <c r="E111" i="14"/>
  <c r="W111" i="14"/>
  <c r="X111" i="14" s="1"/>
  <c r="T111" i="14" s="1"/>
  <c r="J142" i="12"/>
  <c r="Q114" i="8" s="1"/>
  <c r="R114" i="8" s="1"/>
  <c r="O111" i="14"/>
  <c r="H111" i="15"/>
  <c r="R111" i="10"/>
  <c r="G114" i="7" s="1"/>
  <c r="AA102" i="14"/>
  <c r="L102" i="15"/>
  <c r="P97" i="10"/>
  <c r="I98" i="10"/>
  <c r="S101" i="6" s="1"/>
  <c r="E98" i="15"/>
  <c r="I98" i="14"/>
  <c r="W97" i="6"/>
  <c r="G96" i="6"/>
  <c r="H96" i="6" s="1"/>
  <c r="I96" i="6" s="1"/>
  <c r="F96" i="6"/>
  <c r="X93" i="10"/>
  <c r="U89" i="10"/>
  <c r="J92" i="7" s="1"/>
  <c r="R89" i="14"/>
  <c r="K89" i="15"/>
  <c r="O86" i="10"/>
  <c r="O78" i="10"/>
  <c r="K74" i="10"/>
  <c r="F99" i="10"/>
  <c r="E99" i="14"/>
  <c r="B99" i="15"/>
  <c r="J99" i="14"/>
  <c r="K99" i="14" s="1"/>
  <c r="F99" i="15"/>
  <c r="L99" i="10"/>
  <c r="N99" i="14"/>
  <c r="G99" i="15"/>
  <c r="Q99" i="10"/>
  <c r="F102" i="7" s="1"/>
  <c r="F98" i="10"/>
  <c r="E98" i="14"/>
  <c r="B98" i="15"/>
  <c r="L98" i="10"/>
  <c r="J98" i="14"/>
  <c r="F98" i="15"/>
  <c r="F96" i="10"/>
  <c r="E96" i="14"/>
  <c r="B96" i="15"/>
  <c r="AH96" i="8"/>
  <c r="Q91" i="14"/>
  <c r="J91" i="15"/>
  <c r="T91" i="10"/>
  <c r="I94" i="7" s="1"/>
  <c r="X89" i="10"/>
  <c r="M96" i="15"/>
  <c r="AC96" i="14"/>
  <c r="Y96" i="10"/>
  <c r="AA99" i="8" s="1"/>
  <c r="K95" i="6"/>
  <c r="L95" i="6" s="1"/>
  <c r="J95" i="6"/>
  <c r="F89" i="15"/>
  <c r="L89" i="10"/>
  <c r="J89" i="14"/>
  <c r="J88" i="10"/>
  <c r="Q86" i="14"/>
  <c r="J86" i="15"/>
  <c r="O83" i="10"/>
  <c r="J78" i="14"/>
  <c r="K78" i="14" s="1"/>
  <c r="F78" i="15"/>
  <c r="L78" i="10"/>
  <c r="AF98" i="10"/>
  <c r="AJ101" i="8" s="1"/>
  <c r="T98" i="15"/>
  <c r="AL98" i="14"/>
  <c r="K100" i="6"/>
  <c r="L100" i="6" s="1"/>
  <c r="M100" i="6" s="1"/>
  <c r="J100" i="6"/>
  <c r="W91" i="10"/>
  <c r="AA90" i="10"/>
  <c r="AC93" i="8" s="1"/>
  <c r="O90" i="15"/>
  <c r="AE90" i="14"/>
  <c r="J90" i="10"/>
  <c r="K86" i="15"/>
  <c r="U86" i="10"/>
  <c r="J89" i="7" s="1"/>
  <c r="R86" i="14"/>
  <c r="M91" i="10"/>
  <c r="K79" i="10"/>
  <c r="N79" i="10"/>
  <c r="S78" i="10"/>
  <c r="H81" i="7" s="1"/>
  <c r="P69" i="10"/>
  <c r="AE85" i="8"/>
  <c r="N81" i="15"/>
  <c r="Z81" i="10"/>
  <c r="AB84" i="8" s="1"/>
  <c r="AD81" i="14"/>
  <c r="R87" i="10"/>
  <c r="G90" i="7" s="1"/>
  <c r="H87" i="15"/>
  <c r="O87" i="14"/>
  <c r="K87" i="10"/>
  <c r="G87" i="10"/>
  <c r="C87" i="15"/>
  <c r="F87" i="14"/>
  <c r="M87" i="10"/>
  <c r="L91" i="7"/>
  <c r="S84" i="10"/>
  <c r="H87" i="7" s="1"/>
  <c r="J84" i="6"/>
  <c r="C84" i="15"/>
  <c r="F84" i="14"/>
  <c r="G84" i="10"/>
  <c r="J84" i="10"/>
  <c r="AL84" i="14"/>
  <c r="AF84" i="10"/>
  <c r="AJ87" i="8" s="1"/>
  <c r="AL87" i="8" s="1"/>
  <c r="T84" i="15"/>
  <c r="J81" i="14"/>
  <c r="L81" i="10"/>
  <c r="F81" i="15"/>
  <c r="M84" i="10"/>
  <c r="AK66" i="14"/>
  <c r="AN66" i="14" s="1"/>
  <c r="AB66" i="14" s="1"/>
  <c r="Z66" i="14" s="1"/>
  <c r="S66" i="14" s="1"/>
  <c r="AE66" i="10"/>
  <c r="AI69" i="8" s="1"/>
  <c r="AL69" i="8" s="1"/>
  <c r="S66" i="15"/>
  <c r="P58" i="10"/>
  <c r="K86" i="7"/>
  <c r="P85" i="3" s="1"/>
  <c r="H76" i="10"/>
  <c r="H76" i="14"/>
  <c r="D76" i="15"/>
  <c r="F76" i="15"/>
  <c r="J76" i="14"/>
  <c r="K76" i="14" s="1"/>
  <c r="L76" i="10"/>
  <c r="N76" i="14"/>
  <c r="Q76" i="10"/>
  <c r="F79" i="7" s="1"/>
  <c r="G76" i="15"/>
  <c r="Y72" i="10"/>
  <c r="AA75" i="8" s="1"/>
  <c r="M72" i="15"/>
  <c r="AC72" i="14"/>
  <c r="G72" i="15"/>
  <c r="N72" i="14"/>
  <c r="Q72" i="10"/>
  <c r="F75" i="7" s="1"/>
  <c r="M75" i="10"/>
  <c r="K75" i="10"/>
  <c r="AI75" i="14"/>
  <c r="AD75" i="10"/>
  <c r="AG78" i="8" s="1"/>
  <c r="R75" i="15"/>
  <c r="AG71" i="10"/>
  <c r="AK74" i="8" s="1"/>
  <c r="U71" i="15"/>
  <c r="AM71" i="14"/>
  <c r="T74" i="6"/>
  <c r="U74" i="6" s="1"/>
  <c r="V74" i="6" s="1"/>
  <c r="O74" i="6"/>
  <c r="K63" i="10"/>
  <c r="N63" i="10"/>
  <c r="AK49" i="14"/>
  <c r="AN49" i="14" s="1"/>
  <c r="AB49" i="14" s="1"/>
  <c r="Z49" i="14" s="1"/>
  <c r="S49" i="14" s="1"/>
  <c r="S49" i="15"/>
  <c r="AE49" i="10"/>
  <c r="AI52" i="8" s="1"/>
  <c r="AL52" i="8" s="1"/>
  <c r="AD73" i="14"/>
  <c r="Z73" i="10"/>
  <c r="AB76" i="8" s="1"/>
  <c r="N73" i="15"/>
  <c r="AL73" i="14"/>
  <c r="AF73" i="10"/>
  <c r="AJ76" i="8" s="1"/>
  <c r="T73" i="15"/>
  <c r="J71" i="10"/>
  <c r="E71" i="14"/>
  <c r="B71" i="15"/>
  <c r="F71" i="10"/>
  <c r="O68" i="14"/>
  <c r="H68" i="15"/>
  <c r="R68" i="10"/>
  <c r="G71" i="7" s="1"/>
  <c r="C71" i="7"/>
  <c r="C71" i="6"/>
  <c r="C71" i="8"/>
  <c r="C70" i="3"/>
  <c r="P64" i="10"/>
  <c r="AE81" i="8"/>
  <c r="I81" i="15"/>
  <c r="K80" i="6"/>
  <c r="L80" i="6" s="1"/>
  <c r="J80" i="6"/>
  <c r="P78" i="6"/>
  <c r="Q78" i="6" s="1"/>
  <c r="O78" i="6"/>
  <c r="T78" i="6"/>
  <c r="U78" i="6" s="1"/>
  <c r="V78" i="6" s="1"/>
  <c r="M72" i="7"/>
  <c r="AM64" i="14"/>
  <c r="AN64" i="14" s="1"/>
  <c r="AG64" i="10"/>
  <c r="AK67" i="8" s="1"/>
  <c r="AL67" i="8" s="1"/>
  <c r="U64" i="15"/>
  <c r="AF64" i="14"/>
  <c r="P64" i="15"/>
  <c r="AB64" i="10"/>
  <c r="AD67" i="8" s="1"/>
  <c r="O59" i="14"/>
  <c r="R59" i="10"/>
  <c r="G62" i="7" s="1"/>
  <c r="H59" i="15"/>
  <c r="H80" i="10"/>
  <c r="D80" i="15"/>
  <c r="H80" i="14"/>
  <c r="W80" i="10"/>
  <c r="AC80" i="14"/>
  <c r="Y80" i="10"/>
  <c r="AA83" i="8" s="1"/>
  <c r="M80" i="15"/>
  <c r="R80" i="14"/>
  <c r="U80" i="10"/>
  <c r="J83" i="7" s="1"/>
  <c r="K80" i="15"/>
  <c r="F75" i="6"/>
  <c r="G75" i="6"/>
  <c r="H75" i="6" s="1"/>
  <c r="I75" i="6" s="1"/>
  <c r="G65" i="10"/>
  <c r="C65" i="15"/>
  <c r="F65" i="14"/>
  <c r="G65" i="14" s="1"/>
  <c r="H65" i="15"/>
  <c r="R65" i="10"/>
  <c r="G68" i="7" s="1"/>
  <c r="O65" i="14"/>
  <c r="X65" i="10"/>
  <c r="AE65" i="14"/>
  <c r="AA65" i="10"/>
  <c r="AC68" i="8" s="1"/>
  <c r="O65" i="15"/>
  <c r="J60" i="10"/>
  <c r="N60" i="10"/>
  <c r="C63" i="7"/>
  <c r="C63" i="8"/>
  <c r="C63" i="6"/>
  <c r="C62" i="3"/>
  <c r="L64" i="7"/>
  <c r="W55" i="14"/>
  <c r="X55" i="14" s="1"/>
  <c r="T55" i="14" s="1"/>
  <c r="G60" i="6"/>
  <c r="H60" i="6" s="1"/>
  <c r="I60" i="6" s="1"/>
  <c r="F60" i="6"/>
  <c r="W55" i="10"/>
  <c r="AH51" i="14"/>
  <c r="Q51" i="15"/>
  <c r="AC51" i="10"/>
  <c r="AF54" i="8" s="1"/>
  <c r="V57" i="10"/>
  <c r="Y60" i="8"/>
  <c r="Z60" i="8" s="1"/>
  <c r="O105" i="12"/>
  <c r="N67" i="10"/>
  <c r="AD67" i="14"/>
  <c r="N67" i="15"/>
  <c r="Z67" i="10"/>
  <c r="AB70" i="8" s="1"/>
  <c r="K69" i="7"/>
  <c r="P68" i="3" s="1"/>
  <c r="N69" i="7"/>
  <c r="S56" i="15"/>
  <c r="AE56" i="10"/>
  <c r="AI59" i="8" s="1"/>
  <c r="AK56" i="14"/>
  <c r="AL56" i="14"/>
  <c r="T56" i="15"/>
  <c r="AF56" i="10"/>
  <c r="AJ59" i="8" s="1"/>
  <c r="X54" i="10"/>
  <c r="X52" i="10"/>
  <c r="G52" i="6"/>
  <c r="H52" i="6" s="1"/>
  <c r="F52" i="6"/>
  <c r="N48" i="14"/>
  <c r="Q48" i="10"/>
  <c r="F51" i="7" s="1"/>
  <c r="G48" i="15"/>
  <c r="T48" i="6"/>
  <c r="U48" i="6" s="1"/>
  <c r="S48" i="6"/>
  <c r="S64" i="10"/>
  <c r="H67" i="7" s="1"/>
  <c r="AF62" i="10"/>
  <c r="AJ65" i="8" s="1"/>
  <c r="AL62" i="14"/>
  <c r="T62" i="15"/>
  <c r="P62" i="10"/>
  <c r="J60" i="6"/>
  <c r="K60" i="6"/>
  <c r="L60" i="6" s="1"/>
  <c r="M60" i="6" s="1"/>
  <c r="N60" i="6" s="1"/>
  <c r="M59" i="3" s="1"/>
  <c r="AA55" i="10"/>
  <c r="AC58" i="8" s="1"/>
  <c r="O55" i="15"/>
  <c r="AE55" i="14"/>
  <c r="J48" i="14"/>
  <c r="K48" i="14" s="1"/>
  <c r="F48" i="15"/>
  <c r="L48" i="10"/>
  <c r="K44" i="10"/>
  <c r="AK31" i="14"/>
  <c r="AN31" i="14" s="1"/>
  <c r="S31" i="15"/>
  <c r="AE31" i="10"/>
  <c r="AI34" i="8" s="1"/>
  <c r="AL34" i="8" s="1"/>
  <c r="AM34" i="8" s="1"/>
  <c r="P67" i="6"/>
  <c r="Q67" i="6" s="1"/>
  <c r="O67" i="6"/>
  <c r="O54" i="10"/>
  <c r="O58" i="7"/>
  <c r="S51" i="10"/>
  <c r="H54" i="7" s="1"/>
  <c r="F43" i="10"/>
  <c r="B43" i="15"/>
  <c r="E43" i="14"/>
  <c r="J41" i="10"/>
  <c r="Z37" i="10"/>
  <c r="AB40" i="8" s="1"/>
  <c r="N37" i="15"/>
  <c r="AD37" i="14"/>
  <c r="C36" i="7"/>
  <c r="C36" i="6"/>
  <c r="C36" i="8"/>
  <c r="C35" i="3"/>
  <c r="X29" i="10"/>
  <c r="X26" i="10"/>
  <c r="M26" i="10"/>
  <c r="M24" i="10"/>
  <c r="H20" i="14"/>
  <c r="L20" i="14" s="1"/>
  <c r="D20" i="14" s="1"/>
  <c r="H20" i="10"/>
  <c r="D20" i="15"/>
  <c r="J77" i="12"/>
  <c r="W46" i="14"/>
  <c r="X46" i="14" s="1"/>
  <c r="T46" i="14" s="1"/>
  <c r="M41" i="10"/>
  <c r="N37" i="10"/>
  <c r="O37" i="10"/>
  <c r="P47" i="14"/>
  <c r="V45" i="10"/>
  <c r="Y48" i="8"/>
  <c r="Z48" i="8" s="1"/>
  <c r="P47" i="7"/>
  <c r="K44" i="6"/>
  <c r="L44" i="6" s="1"/>
  <c r="J44" i="6"/>
  <c r="W50" i="14"/>
  <c r="X50" i="14" s="1"/>
  <c r="T50" i="14" s="1"/>
  <c r="K43" i="10"/>
  <c r="C46" i="8"/>
  <c r="C46" i="7"/>
  <c r="M46" i="7" s="1"/>
  <c r="C46" i="6"/>
  <c r="C45" i="3"/>
  <c r="F40" i="10"/>
  <c r="E40" i="14"/>
  <c r="B40" i="15"/>
  <c r="X38" i="10"/>
  <c r="I24" i="10"/>
  <c r="E24" i="15"/>
  <c r="V24" i="15" s="1"/>
  <c r="G24" i="11" s="1"/>
  <c r="D24" i="11" s="1"/>
  <c r="I24" i="14"/>
  <c r="X50" i="10"/>
  <c r="AF50" i="10"/>
  <c r="AJ53" i="8" s="1"/>
  <c r="T50" i="15"/>
  <c r="AL50" i="14"/>
  <c r="J50" i="10"/>
  <c r="AI50" i="14"/>
  <c r="R50" i="15"/>
  <c r="AD50" i="10"/>
  <c r="AG53" i="8" s="1"/>
  <c r="J71" i="12"/>
  <c r="Q46" i="8" s="1"/>
  <c r="R46" i="8" s="1"/>
  <c r="X46" i="8" s="1"/>
  <c r="S45" i="3" s="1"/>
  <c r="W43" i="14"/>
  <c r="X43" i="14" s="1"/>
  <c r="T43" i="14" s="1"/>
  <c r="AE43" i="8"/>
  <c r="W42" i="6"/>
  <c r="X54" i="6"/>
  <c r="Y54" i="6" s="1"/>
  <c r="Z54" i="6" s="1"/>
  <c r="O54" i="6"/>
  <c r="P54" i="6"/>
  <c r="Q54" i="6" s="1"/>
  <c r="R54" i="6" s="1"/>
  <c r="F49" i="6"/>
  <c r="G49" i="6"/>
  <c r="H49" i="6" s="1"/>
  <c r="O42" i="10"/>
  <c r="J42" i="10"/>
  <c r="D46" i="15"/>
  <c r="H46" i="10"/>
  <c r="H46" i="14"/>
  <c r="L46" i="14" s="1"/>
  <c r="U46" i="10"/>
  <c r="J49" i="7" s="1"/>
  <c r="R46" i="14"/>
  <c r="K46" i="15"/>
  <c r="C49" i="6"/>
  <c r="C49" i="8"/>
  <c r="C48" i="3"/>
  <c r="C49" i="7"/>
  <c r="I34" i="14"/>
  <c r="E34" i="15"/>
  <c r="I34" i="10"/>
  <c r="S37" i="6" s="1"/>
  <c r="AD34" i="10"/>
  <c r="AG37" i="8" s="1"/>
  <c r="R34" i="15"/>
  <c r="AI34" i="14"/>
  <c r="R34" i="14"/>
  <c r="U34" i="10"/>
  <c r="J37" i="7" s="1"/>
  <c r="K34" i="15"/>
  <c r="Q32" i="10"/>
  <c r="F35" i="7" s="1"/>
  <c r="G32" i="15"/>
  <c r="N32" i="14"/>
  <c r="S31" i="10"/>
  <c r="H34" i="7" s="1"/>
  <c r="F25" i="15"/>
  <c r="J25" i="14"/>
  <c r="L25" i="10"/>
  <c r="D28" i="15"/>
  <c r="H28" i="14"/>
  <c r="H28" i="10"/>
  <c r="K28" i="10"/>
  <c r="I26" i="15"/>
  <c r="E25" i="14"/>
  <c r="B25" i="15"/>
  <c r="F25" i="10"/>
  <c r="X16" i="10"/>
  <c r="M39" i="14"/>
  <c r="H35" i="15"/>
  <c r="O35" i="14"/>
  <c r="R35" i="10"/>
  <c r="G38" i="7" s="1"/>
  <c r="P35" i="10"/>
  <c r="I35" i="14"/>
  <c r="E35" i="15"/>
  <c r="I35" i="10"/>
  <c r="S38" i="6" s="1"/>
  <c r="P16" i="15"/>
  <c r="AB16" i="10"/>
  <c r="AD19" i="8" s="1"/>
  <c r="AF16" i="14"/>
  <c r="W14" i="14"/>
  <c r="X14" i="14" s="1"/>
  <c r="T14" i="14" s="1"/>
  <c r="O34" i="10"/>
  <c r="H27" i="15"/>
  <c r="O27" i="14"/>
  <c r="R27" i="10"/>
  <c r="G30" i="7" s="1"/>
  <c r="J23" i="10"/>
  <c r="AL23" i="14"/>
  <c r="AF23" i="10"/>
  <c r="AJ26" i="8" s="1"/>
  <c r="T23" i="15"/>
  <c r="AF23" i="14"/>
  <c r="P23" i="15"/>
  <c r="AB23" i="10"/>
  <c r="AD26" i="8" s="1"/>
  <c r="J21" i="14"/>
  <c r="K21" i="14" s="1"/>
  <c r="L21" i="10"/>
  <c r="F21" i="15"/>
  <c r="W21" i="10"/>
  <c r="AH18" i="14"/>
  <c r="AC18" i="10"/>
  <c r="AF21" i="8" s="1"/>
  <c r="Q18" i="15"/>
  <c r="W14" i="10"/>
  <c r="O41" i="7"/>
  <c r="O51" i="12"/>
  <c r="K29" i="6"/>
  <c r="L29" i="6" s="1"/>
  <c r="J29" i="6"/>
  <c r="R14" i="15"/>
  <c r="AD14" i="10"/>
  <c r="AG17" i="8" s="1"/>
  <c r="AI14" i="14"/>
  <c r="J15" i="6"/>
  <c r="AL11" i="14"/>
  <c r="AN11" i="14" s="1"/>
  <c r="AF11" i="10"/>
  <c r="AJ14" i="8" s="1"/>
  <c r="AL14" i="8" s="1"/>
  <c r="T11" i="15"/>
  <c r="Q22" i="10"/>
  <c r="F25" i="7" s="1"/>
  <c r="G22" i="15"/>
  <c r="N22" i="14"/>
  <c r="K32" i="15"/>
  <c r="U32" i="10"/>
  <c r="J35" i="7" s="1"/>
  <c r="R32" i="14"/>
  <c r="F32" i="14"/>
  <c r="C32" i="15"/>
  <c r="G32" i="10"/>
  <c r="L30" i="10"/>
  <c r="J30" i="14"/>
  <c r="F30" i="15"/>
  <c r="M27" i="15"/>
  <c r="Y27" i="10"/>
  <c r="AA30" i="8" s="1"/>
  <c r="AC27" i="14"/>
  <c r="D27" i="15"/>
  <c r="H27" i="14"/>
  <c r="L27" i="14" s="1"/>
  <c r="H27" i="10"/>
  <c r="AE27" i="14"/>
  <c r="AA27" i="10"/>
  <c r="AC30" i="8" s="1"/>
  <c r="O27" i="15"/>
  <c r="V26" i="10"/>
  <c r="Y29" i="8"/>
  <c r="Z29" i="8" s="1"/>
  <c r="AC22" i="14"/>
  <c r="Y22" i="10"/>
  <c r="AA25" i="8" s="1"/>
  <c r="M22" i="15"/>
  <c r="W22" i="14"/>
  <c r="X22" i="14" s="1"/>
  <c r="T22" i="14" s="1"/>
  <c r="J38" i="12"/>
  <c r="Q25" i="8" s="1"/>
  <c r="R25" i="8" s="1"/>
  <c r="X25" i="8" s="1"/>
  <c r="S24" i="3" s="1"/>
  <c r="M39" i="7"/>
  <c r="V34" i="10"/>
  <c r="Y37" i="8"/>
  <c r="Z37" i="8" s="1"/>
  <c r="O30" i="10"/>
  <c r="AH30" i="14"/>
  <c r="AJ30" i="14" s="1"/>
  <c r="Q30" i="15"/>
  <c r="AC30" i="10"/>
  <c r="AF33" i="8" s="1"/>
  <c r="R27" i="14"/>
  <c r="K27" i="15"/>
  <c r="U27" i="10"/>
  <c r="J30" i="7" s="1"/>
  <c r="M22" i="10"/>
  <c r="AL37" i="8"/>
  <c r="U14" i="8"/>
  <c r="M14" i="8"/>
  <c r="I14" i="8"/>
  <c r="P14" i="8"/>
  <c r="R14" i="8" s="1"/>
  <c r="G14" i="8"/>
  <c r="V14" i="8"/>
  <c r="J14" i="8"/>
  <c r="S14" i="8"/>
  <c r="F14" i="8"/>
  <c r="H14" i="8" s="1"/>
  <c r="Q14" i="8"/>
  <c r="T14" i="8"/>
  <c r="L14" i="8"/>
  <c r="N14" i="8" s="1"/>
  <c r="O13" i="12"/>
  <c r="E15" i="14"/>
  <c r="F15" i="10"/>
  <c r="B15" i="15"/>
  <c r="AA15" i="14"/>
  <c r="L15" i="15"/>
  <c r="AC13" i="10"/>
  <c r="AF16" i="8" s="1"/>
  <c r="AH13" i="14"/>
  <c r="Q13" i="15"/>
  <c r="F13" i="14"/>
  <c r="C13" i="15"/>
  <c r="G13" i="10"/>
  <c r="V11" i="10"/>
  <c r="Y14" i="8"/>
  <c r="Z14" i="8" s="1"/>
  <c r="J9" i="10"/>
  <c r="C12" i="7"/>
  <c r="L12" i="7" s="1"/>
  <c r="C12" i="8"/>
  <c r="C12" i="6"/>
  <c r="C11" i="3"/>
  <c r="AE19" i="10"/>
  <c r="AI22" i="8" s="1"/>
  <c r="S19" i="15"/>
  <c r="AK19" i="14"/>
  <c r="AH19" i="14"/>
  <c r="AJ19" i="14" s="1"/>
  <c r="Q19" i="15"/>
  <c r="AC19" i="10"/>
  <c r="AF22" i="8" s="1"/>
  <c r="AH22" i="8" s="1"/>
  <c r="X19" i="10"/>
  <c r="N15" i="10"/>
  <c r="P17" i="6"/>
  <c r="Q17" i="6" s="1"/>
  <c r="X17" i="6"/>
  <c r="Y17" i="6" s="1"/>
  <c r="Z17" i="6" s="1"/>
  <c r="O17" i="6"/>
  <c r="S12" i="10"/>
  <c r="H15" i="7" s="1"/>
  <c r="O7" i="15"/>
  <c r="AE7" i="14"/>
  <c r="AA7" i="10"/>
  <c r="AC10" i="8" s="1"/>
  <c r="T19" i="6"/>
  <c r="U19" i="6" s="1"/>
  <c r="V19" i="6" s="1"/>
  <c r="P19" i="6"/>
  <c r="Q19" i="6" s="1"/>
  <c r="O19" i="6"/>
  <c r="AD6" i="14"/>
  <c r="N6" i="15"/>
  <c r="Z6" i="10"/>
  <c r="AB9" i="8" s="1"/>
  <c r="V5" i="10"/>
  <c r="Y8" i="8"/>
  <c r="Z8" i="8" s="1"/>
  <c r="K10" i="6"/>
  <c r="L10" i="6" s="1"/>
  <c r="J10" i="6"/>
  <c r="M4" i="10"/>
  <c r="L107" i="7"/>
  <c r="J6" i="10"/>
  <c r="N6" i="10"/>
  <c r="F6" i="14"/>
  <c r="C6" i="15"/>
  <c r="G6" i="10"/>
  <c r="D8" i="15"/>
  <c r="H8" i="14"/>
  <c r="H8" i="10"/>
  <c r="O8" i="10"/>
  <c r="T8" i="15"/>
  <c r="AL8" i="14"/>
  <c r="AF8" i="10"/>
  <c r="AJ11" i="8" s="1"/>
  <c r="L142" i="7"/>
  <c r="S7" i="10"/>
  <c r="H10" i="7" s="1"/>
  <c r="R85" i="5"/>
  <c r="J85" i="5"/>
  <c r="N85" i="5"/>
  <c r="P85" i="5"/>
  <c r="O85" i="5"/>
  <c r="L85" i="5"/>
  <c r="U85" i="5"/>
  <c r="I85" i="5"/>
  <c r="S85" i="5"/>
  <c r="M85" i="5"/>
  <c r="O18" i="12"/>
  <c r="K14" i="6" s="1"/>
  <c r="L14" i="6" s="1"/>
  <c r="M14" i="6" s="1"/>
  <c r="Z10" i="10"/>
  <c r="AB13" i="8" s="1"/>
  <c r="AD10" i="14"/>
  <c r="N10" i="15"/>
  <c r="AM10" i="14"/>
  <c r="U10" i="15"/>
  <c r="AG10" i="10"/>
  <c r="AK13" i="8" s="1"/>
  <c r="N4" i="10"/>
  <c r="R4" i="10"/>
  <c r="G7" i="7" s="1"/>
  <c r="H4" i="15"/>
  <c r="O4" i="14"/>
  <c r="X4" i="10"/>
  <c r="L120" i="7"/>
  <c r="P151" i="7"/>
  <c r="O83" i="8"/>
  <c r="X83" i="8" s="1"/>
  <c r="S82" i="3" s="1"/>
  <c r="O142" i="7"/>
  <c r="P52" i="7"/>
  <c r="Q149" i="4"/>
  <c r="O39" i="7"/>
  <c r="AF164" i="10"/>
  <c r="AJ167" i="8" s="1"/>
  <c r="AL164" i="14"/>
  <c r="T164" i="15"/>
  <c r="K167" i="6"/>
  <c r="L167" i="6" s="1"/>
  <c r="M167" i="6" s="1"/>
  <c r="J167" i="6"/>
  <c r="O162" i="10"/>
  <c r="X161" i="10"/>
  <c r="P160" i="7"/>
  <c r="S155" i="10"/>
  <c r="H158" i="7" s="1"/>
  <c r="X147" i="10"/>
  <c r="AA150" i="14"/>
  <c r="L150" i="15"/>
  <c r="P150" i="10"/>
  <c r="AL152" i="8"/>
  <c r="R149" i="15"/>
  <c r="AI149" i="14"/>
  <c r="AD149" i="10"/>
  <c r="AG152" i="8" s="1"/>
  <c r="AN149" i="14"/>
  <c r="Q166" i="14"/>
  <c r="J166" i="15"/>
  <c r="T166" i="10"/>
  <c r="I169" i="7" s="1"/>
  <c r="O169" i="7" s="1"/>
  <c r="O194" i="12"/>
  <c r="K168" i="6" s="1"/>
  <c r="L168" i="6" s="1"/>
  <c r="M168" i="6" s="1"/>
  <c r="P162" i="10"/>
  <c r="H164" i="10"/>
  <c r="H164" i="14"/>
  <c r="D164" i="15"/>
  <c r="P165" i="10"/>
  <c r="I164" i="10"/>
  <c r="S167" i="6" s="1"/>
  <c r="I164" i="14"/>
  <c r="E164" i="15"/>
  <c r="H166" i="10"/>
  <c r="H166" i="14"/>
  <c r="D166" i="15"/>
  <c r="AF166" i="10"/>
  <c r="AJ169" i="8" s="1"/>
  <c r="AL166" i="14"/>
  <c r="T166" i="15"/>
  <c r="I166" i="10"/>
  <c r="S169" i="6" s="1"/>
  <c r="I166" i="14"/>
  <c r="E166" i="15"/>
  <c r="Y165" i="10"/>
  <c r="AA168" i="8" s="1"/>
  <c r="AC165" i="14"/>
  <c r="M165" i="15"/>
  <c r="I162" i="15"/>
  <c r="H159" i="14"/>
  <c r="D159" i="15"/>
  <c r="V159" i="15" s="1"/>
  <c r="G159" i="11" s="1"/>
  <c r="D159" i="11" s="1"/>
  <c r="H159" i="10"/>
  <c r="F164" i="15"/>
  <c r="L164" i="10"/>
  <c r="J164" i="14"/>
  <c r="G162" i="14"/>
  <c r="O161" i="15"/>
  <c r="AE161" i="14"/>
  <c r="AG161" i="14" s="1"/>
  <c r="AA161" i="10"/>
  <c r="AC164" i="8" s="1"/>
  <c r="AH160" i="14"/>
  <c r="AJ160" i="14" s="1"/>
  <c r="Q160" i="15"/>
  <c r="AC160" i="10"/>
  <c r="AF163" i="8" s="1"/>
  <c r="AH163" i="8" s="1"/>
  <c r="H156" i="14"/>
  <c r="D156" i="15"/>
  <c r="H156" i="10"/>
  <c r="H161" i="10"/>
  <c r="H161" i="14"/>
  <c r="D161" i="15"/>
  <c r="F160" i="14"/>
  <c r="C160" i="15"/>
  <c r="G160" i="10"/>
  <c r="Z159" i="14"/>
  <c r="S159" i="14" s="1"/>
  <c r="N163" i="10"/>
  <c r="T163" i="10"/>
  <c r="I166" i="7" s="1"/>
  <c r="Q163" i="14"/>
  <c r="J163" i="15"/>
  <c r="AG163" i="10"/>
  <c r="AK166" i="8" s="1"/>
  <c r="AM163" i="14"/>
  <c r="U163" i="15"/>
  <c r="AA163" i="14"/>
  <c r="L163" i="15"/>
  <c r="R161" i="15"/>
  <c r="AI161" i="14"/>
  <c r="AD161" i="10"/>
  <c r="AG164" i="8" s="1"/>
  <c r="AL161" i="14"/>
  <c r="AF161" i="10"/>
  <c r="AJ164" i="8" s="1"/>
  <c r="T161" i="15"/>
  <c r="I161" i="15"/>
  <c r="F161" i="14"/>
  <c r="C161" i="15"/>
  <c r="G161" i="10"/>
  <c r="AK154" i="14"/>
  <c r="AN154" i="14" s="1"/>
  <c r="AE154" i="10"/>
  <c r="AI157" i="8" s="1"/>
  <c r="AL157" i="8" s="1"/>
  <c r="S154" i="15"/>
  <c r="Z158" i="10"/>
  <c r="AB161" i="8" s="1"/>
  <c r="N158" i="15"/>
  <c r="AD158" i="14"/>
  <c r="F158" i="15"/>
  <c r="J158" i="14"/>
  <c r="L158" i="10"/>
  <c r="L158" i="15"/>
  <c r="AA158" i="14"/>
  <c r="F159" i="6"/>
  <c r="G159" i="6"/>
  <c r="H159" i="6" s="1"/>
  <c r="N162" i="7"/>
  <c r="Q162" i="7" s="1"/>
  <c r="K162" i="7"/>
  <c r="P161" i="3" s="1"/>
  <c r="M155" i="10"/>
  <c r="I155" i="14"/>
  <c r="E155" i="15"/>
  <c r="I155" i="10"/>
  <c r="S158" i="6" s="1"/>
  <c r="D153" i="15"/>
  <c r="H153" i="14"/>
  <c r="H153" i="10"/>
  <c r="F152" i="10"/>
  <c r="E152" i="14"/>
  <c r="G152" i="14" s="1"/>
  <c r="D152" i="14" s="1"/>
  <c r="B152" i="15"/>
  <c r="L151" i="15"/>
  <c r="AA151" i="14"/>
  <c r="O155" i="7"/>
  <c r="I154" i="15"/>
  <c r="L153" i="15"/>
  <c r="AA153" i="14"/>
  <c r="N153" i="14"/>
  <c r="G153" i="15"/>
  <c r="Q153" i="10"/>
  <c r="F156" i="7" s="1"/>
  <c r="S152" i="10"/>
  <c r="H155" i="7" s="1"/>
  <c r="E153" i="14"/>
  <c r="B153" i="15"/>
  <c r="F153" i="10"/>
  <c r="X155" i="6"/>
  <c r="Y155" i="6" s="1"/>
  <c r="W155" i="6"/>
  <c r="S147" i="15"/>
  <c r="AK147" i="14"/>
  <c r="AN147" i="14" s="1"/>
  <c r="AE147" i="10"/>
  <c r="AI150" i="8" s="1"/>
  <c r="T147" i="15"/>
  <c r="AL147" i="14"/>
  <c r="AF147" i="10"/>
  <c r="AJ150" i="8" s="1"/>
  <c r="L154" i="7"/>
  <c r="W150" i="10"/>
  <c r="N149" i="10"/>
  <c r="I149" i="14"/>
  <c r="I149" i="10"/>
  <c r="E149" i="15"/>
  <c r="K150" i="6"/>
  <c r="L150" i="6" s="1"/>
  <c r="J150" i="6"/>
  <c r="J145" i="10"/>
  <c r="S146" i="15"/>
  <c r="AK146" i="14"/>
  <c r="AE146" i="10"/>
  <c r="AI149" i="8" s="1"/>
  <c r="AL149" i="8" s="1"/>
  <c r="I146" i="14"/>
  <c r="E146" i="15"/>
  <c r="I146" i="10"/>
  <c r="S149" i="6" s="1"/>
  <c r="AH148" i="8"/>
  <c r="S144" i="15"/>
  <c r="AE144" i="10"/>
  <c r="AI147" i="8" s="1"/>
  <c r="AL147" i="8" s="1"/>
  <c r="AK144" i="14"/>
  <c r="AN144" i="14" s="1"/>
  <c r="Q144" i="14"/>
  <c r="J144" i="15"/>
  <c r="T144" i="10"/>
  <c r="I147" i="7" s="1"/>
  <c r="O147" i="7" s="1"/>
  <c r="W137" i="10"/>
  <c r="C141" i="6"/>
  <c r="C141" i="7"/>
  <c r="L141" i="7" s="1"/>
  <c r="C141" i="8"/>
  <c r="C140" i="3"/>
  <c r="S147" i="10"/>
  <c r="H150" i="7" s="1"/>
  <c r="AK143" i="14"/>
  <c r="AN143" i="14" s="1"/>
  <c r="S143" i="15"/>
  <c r="AE143" i="10"/>
  <c r="AI146" i="8" s="1"/>
  <c r="AL146" i="8" s="1"/>
  <c r="AK131" i="14"/>
  <c r="AN131" i="14" s="1"/>
  <c r="S131" i="15"/>
  <c r="AE131" i="10"/>
  <c r="AI134" i="8" s="1"/>
  <c r="AK132" i="14"/>
  <c r="AN132" i="14" s="1"/>
  <c r="AB132" i="14" s="1"/>
  <c r="Z132" i="14" s="1"/>
  <c r="S132" i="14" s="1"/>
  <c r="AE132" i="10"/>
  <c r="AI135" i="8" s="1"/>
  <c r="AL135" i="8" s="1"/>
  <c r="S132" i="15"/>
  <c r="I131" i="14"/>
  <c r="K131" i="14" s="1"/>
  <c r="I131" i="10"/>
  <c r="S134" i="6" s="1"/>
  <c r="E131" i="15"/>
  <c r="AL143" i="8"/>
  <c r="U142" i="15"/>
  <c r="AG142" i="10"/>
  <c r="AK145" i="8" s="1"/>
  <c r="AM142" i="14"/>
  <c r="O142" i="14"/>
  <c r="H142" i="15"/>
  <c r="R142" i="10"/>
  <c r="G145" i="7" s="1"/>
  <c r="R142" i="14"/>
  <c r="U142" i="10"/>
  <c r="J145" i="7" s="1"/>
  <c r="K142" i="15"/>
  <c r="AH143" i="8"/>
  <c r="AH141" i="8"/>
  <c r="B135" i="15"/>
  <c r="F135" i="10"/>
  <c r="E135" i="14"/>
  <c r="N143" i="10"/>
  <c r="N143" i="15"/>
  <c r="AD143" i="14"/>
  <c r="Z143" i="10"/>
  <c r="AB146" i="8" s="1"/>
  <c r="C146" i="7"/>
  <c r="C146" i="6"/>
  <c r="C145" i="3"/>
  <c r="C146" i="8"/>
  <c r="K141" i="10"/>
  <c r="M141" i="15"/>
  <c r="Y141" i="10"/>
  <c r="AA144" i="8" s="1"/>
  <c r="AC141" i="14"/>
  <c r="AA141" i="14"/>
  <c r="L141" i="15"/>
  <c r="S140" i="10"/>
  <c r="H143" i="7" s="1"/>
  <c r="AJ138" i="14"/>
  <c r="AF133" i="14"/>
  <c r="AB133" i="10"/>
  <c r="AD136" i="8" s="1"/>
  <c r="AE136" i="8" s="1"/>
  <c r="AM136" i="8" s="1"/>
  <c r="P133" i="15"/>
  <c r="E136" i="14"/>
  <c r="F136" i="10"/>
  <c r="B136" i="15"/>
  <c r="AE133" i="14"/>
  <c r="AA133" i="10"/>
  <c r="AC136" i="8" s="1"/>
  <c r="O133" i="15"/>
  <c r="AE134" i="8"/>
  <c r="O134" i="10"/>
  <c r="K134" i="10"/>
  <c r="AH136" i="14"/>
  <c r="AC136" i="10"/>
  <c r="AF139" i="8" s="1"/>
  <c r="Q136" i="15"/>
  <c r="AL136" i="14"/>
  <c r="T136" i="15"/>
  <c r="AF136" i="10"/>
  <c r="AJ139" i="8" s="1"/>
  <c r="C127" i="7"/>
  <c r="C127" i="6"/>
  <c r="C127" i="8"/>
  <c r="C126" i="3"/>
  <c r="H120" i="14"/>
  <c r="H120" i="10"/>
  <c r="X123" i="6" s="1"/>
  <c r="Y123" i="6" s="1"/>
  <c r="Z123" i="6" s="1"/>
  <c r="D120" i="15"/>
  <c r="L130" i="10"/>
  <c r="F130" i="15"/>
  <c r="J130" i="14"/>
  <c r="K129" i="10"/>
  <c r="F126" i="10"/>
  <c r="E126" i="14"/>
  <c r="B126" i="15"/>
  <c r="AK123" i="14"/>
  <c r="AN123" i="14" s="1"/>
  <c r="S123" i="15"/>
  <c r="AE123" i="10"/>
  <c r="AI126" i="8" s="1"/>
  <c r="AL126" i="8" s="1"/>
  <c r="J123" i="10"/>
  <c r="AH120" i="8"/>
  <c r="W113" i="10"/>
  <c r="J128" i="10"/>
  <c r="C131" i="7"/>
  <c r="C131" i="6"/>
  <c r="C131" i="8"/>
  <c r="C130" i="3"/>
  <c r="AD126" i="10"/>
  <c r="AG129" i="8" s="1"/>
  <c r="R126" i="15"/>
  <c r="AI126" i="14"/>
  <c r="M121" i="14"/>
  <c r="X136" i="6"/>
  <c r="Y136" i="6" s="1"/>
  <c r="W136" i="6"/>
  <c r="M135" i="7"/>
  <c r="I127" i="14"/>
  <c r="E127" i="15"/>
  <c r="I127" i="10"/>
  <c r="S130" i="6" s="1"/>
  <c r="AF127" i="14"/>
  <c r="P127" i="15"/>
  <c r="AB127" i="10"/>
  <c r="AD130" i="8" s="1"/>
  <c r="I122" i="10"/>
  <c r="S125" i="6" s="1"/>
  <c r="I122" i="14"/>
  <c r="K122" i="14" s="1"/>
  <c r="E122" i="15"/>
  <c r="AA130" i="10"/>
  <c r="AC133" i="8" s="1"/>
  <c r="O130" i="15"/>
  <c r="AE130" i="14"/>
  <c r="K127" i="10"/>
  <c r="P124" i="10"/>
  <c r="R123" i="14"/>
  <c r="U123" i="10"/>
  <c r="J126" i="7" s="1"/>
  <c r="K123" i="15"/>
  <c r="T126" i="10"/>
  <c r="I129" i="7" s="1"/>
  <c r="Q126" i="14"/>
  <c r="J126" i="15"/>
  <c r="D130" i="15"/>
  <c r="H130" i="14"/>
  <c r="H130" i="10"/>
  <c r="AM130" i="14"/>
  <c r="AG130" i="10"/>
  <c r="AK133" i="8" s="1"/>
  <c r="U130" i="15"/>
  <c r="O126" i="14"/>
  <c r="H126" i="15"/>
  <c r="R126" i="10"/>
  <c r="G129" i="7" s="1"/>
  <c r="H125" i="10"/>
  <c r="H125" i="14"/>
  <c r="D125" i="15"/>
  <c r="AE125" i="10"/>
  <c r="AI128" i="8" s="1"/>
  <c r="AL128" i="8" s="1"/>
  <c r="S125" i="15"/>
  <c r="AK125" i="14"/>
  <c r="AN125" i="14" s="1"/>
  <c r="O125" i="14"/>
  <c r="H125" i="15"/>
  <c r="R125" i="10"/>
  <c r="G128" i="7" s="1"/>
  <c r="E125" i="14"/>
  <c r="B125" i="15"/>
  <c r="F125" i="10"/>
  <c r="P125" i="7"/>
  <c r="V122" i="10"/>
  <c r="Y125" i="8"/>
  <c r="Z125" i="8" s="1"/>
  <c r="F119" i="10"/>
  <c r="E119" i="14"/>
  <c r="G119" i="14" s="1"/>
  <c r="B119" i="15"/>
  <c r="O119" i="14"/>
  <c r="H119" i="15"/>
  <c r="R119" i="10"/>
  <c r="G122" i="7" s="1"/>
  <c r="C122" i="7"/>
  <c r="P122" i="7" s="1"/>
  <c r="C122" i="6"/>
  <c r="K122" i="6" s="1"/>
  <c r="L122" i="6" s="1"/>
  <c r="M122" i="6" s="1"/>
  <c r="C122" i="8"/>
  <c r="C121" i="3"/>
  <c r="I123" i="15"/>
  <c r="S118" i="15"/>
  <c r="AK118" i="14"/>
  <c r="AE118" i="10"/>
  <c r="AI121" i="8" s="1"/>
  <c r="N3" i="13"/>
  <c r="W114" i="14"/>
  <c r="X114" i="14" s="1"/>
  <c r="T114" i="14" s="1"/>
  <c r="F114" i="14"/>
  <c r="G114" i="14" s="1"/>
  <c r="C114" i="15"/>
  <c r="G114" i="10"/>
  <c r="AE109" i="14"/>
  <c r="AG109" i="14" s="1"/>
  <c r="AB109" i="14" s="1"/>
  <c r="Z109" i="14" s="1"/>
  <c r="S109" i="14" s="1"/>
  <c r="O109" i="15"/>
  <c r="AA109" i="10"/>
  <c r="AC112" i="8" s="1"/>
  <c r="F7" i="13"/>
  <c r="O118" i="14"/>
  <c r="R118" i="10"/>
  <c r="G121" i="7" s="1"/>
  <c r="H118" i="15"/>
  <c r="V116" i="10"/>
  <c r="Y119" i="8"/>
  <c r="Z119" i="8" s="1"/>
  <c r="X119" i="6"/>
  <c r="Y119" i="6" s="1"/>
  <c r="W119" i="6"/>
  <c r="AB112" i="10"/>
  <c r="AD115" i="8" s="1"/>
  <c r="P112" i="15"/>
  <c r="AF112" i="14"/>
  <c r="Q110" i="15"/>
  <c r="AC110" i="10"/>
  <c r="AF113" i="8" s="1"/>
  <c r="AH110" i="14"/>
  <c r="N116" i="15"/>
  <c r="Z116" i="10"/>
  <c r="AB119" i="8" s="1"/>
  <c r="AD116" i="14"/>
  <c r="W112" i="10"/>
  <c r="M111" i="7"/>
  <c r="AD106" i="14"/>
  <c r="Z106" i="10"/>
  <c r="AB109" i="8" s="1"/>
  <c r="N106" i="15"/>
  <c r="J104" i="14"/>
  <c r="K104" i="14" s="1"/>
  <c r="F104" i="15"/>
  <c r="L104" i="10"/>
  <c r="F116" i="10"/>
  <c r="B116" i="15"/>
  <c r="E116" i="14"/>
  <c r="C119" i="7"/>
  <c r="C119" i="8"/>
  <c r="C119" i="6"/>
  <c r="K119" i="6" s="1"/>
  <c r="L119" i="6" s="1"/>
  <c r="M119" i="6" s="1"/>
  <c r="C118" i="3"/>
  <c r="U110" i="15"/>
  <c r="AG110" i="10"/>
  <c r="AK113" i="8" s="1"/>
  <c r="AM110" i="14"/>
  <c r="C115" i="15"/>
  <c r="G115" i="10"/>
  <c r="F115" i="14"/>
  <c r="O115" i="15"/>
  <c r="AA115" i="10"/>
  <c r="AC118" i="8" s="1"/>
  <c r="AE115" i="14"/>
  <c r="O115" i="14"/>
  <c r="H115" i="15"/>
  <c r="R115" i="10"/>
  <c r="G118" i="7" s="1"/>
  <c r="Q112" i="14"/>
  <c r="J112" i="15"/>
  <c r="T112" i="10"/>
  <c r="I115" i="7" s="1"/>
  <c r="C115" i="7"/>
  <c r="C115" i="6"/>
  <c r="C115" i="8"/>
  <c r="C114" i="3"/>
  <c r="J107" i="10"/>
  <c r="AL107" i="14"/>
  <c r="T107" i="15"/>
  <c r="AF107" i="10"/>
  <c r="AJ110" i="8" s="1"/>
  <c r="X110" i="6"/>
  <c r="Y110" i="6" s="1"/>
  <c r="W110" i="6"/>
  <c r="X103" i="10"/>
  <c r="P114" i="6"/>
  <c r="Q114" i="6" s="1"/>
  <c r="T114" i="6"/>
  <c r="U114" i="6" s="1"/>
  <c r="V114" i="6" s="1"/>
  <c r="O114" i="6"/>
  <c r="K103" i="10"/>
  <c r="AK92" i="14"/>
  <c r="AN92" i="14" s="1"/>
  <c r="AB92" i="14" s="1"/>
  <c r="Z92" i="14" s="1"/>
  <c r="S92" i="14" s="1"/>
  <c r="S92" i="15"/>
  <c r="AE92" i="10"/>
  <c r="AI95" i="8" s="1"/>
  <c r="AL95" i="8" s="1"/>
  <c r="I101" i="10"/>
  <c r="S104" i="6" s="1"/>
  <c r="E101" i="15"/>
  <c r="I101" i="14"/>
  <c r="H94" i="10"/>
  <c r="H94" i="14"/>
  <c r="D94" i="15"/>
  <c r="S108" i="10"/>
  <c r="H111" i="7" s="1"/>
  <c r="O103" i="15"/>
  <c r="AA103" i="10"/>
  <c r="AC106" i="8" s="1"/>
  <c r="AE103" i="14"/>
  <c r="X102" i="10"/>
  <c r="J101" i="14"/>
  <c r="K101" i="14" s="1"/>
  <c r="L101" i="14" s="1"/>
  <c r="D101" i="14" s="1"/>
  <c r="F101" i="15"/>
  <c r="L101" i="10"/>
  <c r="AH97" i="14"/>
  <c r="AJ97" i="14" s="1"/>
  <c r="Q97" i="15"/>
  <c r="AC97" i="10"/>
  <c r="AF100" i="8" s="1"/>
  <c r="AH100" i="8" s="1"/>
  <c r="M98" i="7"/>
  <c r="N94" i="14"/>
  <c r="M94" i="14" s="1"/>
  <c r="G94" i="15"/>
  <c r="Q94" i="10"/>
  <c r="F97" i="7" s="1"/>
  <c r="L97" i="7" s="1"/>
  <c r="R105" i="10"/>
  <c r="G108" i="7" s="1"/>
  <c r="O105" i="14"/>
  <c r="H105" i="15"/>
  <c r="K105" i="10"/>
  <c r="O102" i="15"/>
  <c r="AA102" i="10"/>
  <c r="AC105" i="8" s="1"/>
  <c r="AE102" i="14"/>
  <c r="AG102" i="14" s="1"/>
  <c r="AH102" i="14"/>
  <c r="AJ102" i="14" s="1"/>
  <c r="AC102" i="10"/>
  <c r="AF105" i="8" s="1"/>
  <c r="AH105" i="8" s="1"/>
  <c r="Q102" i="15"/>
  <c r="O111" i="10"/>
  <c r="AI111" i="14"/>
  <c r="R111" i="15"/>
  <c r="AD111" i="10"/>
  <c r="AG114" i="8" s="1"/>
  <c r="AC111" i="14"/>
  <c r="Y111" i="10"/>
  <c r="AA114" i="8" s="1"/>
  <c r="M111" i="15"/>
  <c r="Q103" i="14"/>
  <c r="J103" i="15"/>
  <c r="T103" i="10"/>
  <c r="I106" i="7" s="1"/>
  <c r="O106" i="7" s="1"/>
  <c r="J102" i="15"/>
  <c r="Q102" i="14"/>
  <c r="T102" i="10"/>
  <c r="I105" i="7" s="1"/>
  <c r="H97" i="10"/>
  <c r="H97" i="14"/>
  <c r="L97" i="14" s="1"/>
  <c r="D97" i="15"/>
  <c r="AE96" i="10"/>
  <c r="AI99" i="8" s="1"/>
  <c r="S96" i="15"/>
  <c r="AK96" i="14"/>
  <c r="T93" i="10"/>
  <c r="I96" i="7" s="1"/>
  <c r="J93" i="15"/>
  <c r="Q93" i="14"/>
  <c r="AA93" i="10"/>
  <c r="AC96" i="8" s="1"/>
  <c r="AE93" i="14"/>
  <c r="O93" i="15"/>
  <c r="AF93" i="10"/>
  <c r="AJ96" i="8" s="1"/>
  <c r="AL96" i="8" s="1"/>
  <c r="AL93" i="14"/>
  <c r="AN93" i="14" s="1"/>
  <c r="T93" i="15"/>
  <c r="H91" i="14"/>
  <c r="D91" i="15"/>
  <c r="H91" i="10"/>
  <c r="O89" i="14"/>
  <c r="R89" i="10"/>
  <c r="G92" i="7" s="1"/>
  <c r="H89" i="15"/>
  <c r="N88" i="10"/>
  <c r="H85" i="14"/>
  <c r="L85" i="14" s="1"/>
  <c r="H85" i="10"/>
  <c r="D85" i="15"/>
  <c r="F78" i="14"/>
  <c r="C78" i="15"/>
  <c r="G78" i="10"/>
  <c r="N99" i="10"/>
  <c r="Q99" i="14"/>
  <c r="J99" i="15"/>
  <c r="T99" i="10"/>
  <c r="I102" i="7" s="1"/>
  <c r="X99" i="10"/>
  <c r="N98" i="10"/>
  <c r="T98" i="10"/>
  <c r="I101" i="7" s="1"/>
  <c r="Q98" i="14"/>
  <c r="J98" i="15"/>
  <c r="F98" i="6"/>
  <c r="G98" i="6"/>
  <c r="H98" i="6" s="1"/>
  <c r="I98" i="6" s="1"/>
  <c r="AE95" i="8"/>
  <c r="AM95" i="8" s="1"/>
  <c r="W89" i="10"/>
  <c r="W86" i="10"/>
  <c r="AK78" i="14"/>
  <c r="AN78" i="14" s="1"/>
  <c r="S78" i="15"/>
  <c r="AE78" i="10"/>
  <c r="AI81" i="8" s="1"/>
  <c r="AL81" i="8" s="1"/>
  <c r="Q96" i="10"/>
  <c r="F99" i="7" s="1"/>
  <c r="N96" i="14"/>
  <c r="G96" i="15"/>
  <c r="N96" i="10"/>
  <c r="AE91" i="14"/>
  <c r="O91" i="15"/>
  <c r="AA91" i="10"/>
  <c r="AC94" i="8" s="1"/>
  <c r="K98" i="10"/>
  <c r="E89" i="15"/>
  <c r="I89" i="14"/>
  <c r="I89" i="10"/>
  <c r="S92" i="6" s="1"/>
  <c r="O91" i="6"/>
  <c r="T91" i="6"/>
  <c r="U91" i="6" s="1"/>
  <c r="V91" i="6" s="1"/>
  <c r="P91" i="6"/>
  <c r="Q91" i="6" s="1"/>
  <c r="O90" i="14"/>
  <c r="R90" i="10"/>
  <c r="G93" i="7" s="1"/>
  <c r="H90" i="15"/>
  <c r="W88" i="10"/>
  <c r="I86" i="15"/>
  <c r="O105" i="6"/>
  <c r="P105" i="6"/>
  <c r="Q105" i="6" s="1"/>
  <c r="W93" i="6"/>
  <c r="X93" i="6"/>
  <c r="Y93" i="6" s="1"/>
  <c r="AA84" i="10"/>
  <c r="AC87" i="8" s="1"/>
  <c r="O84" i="15"/>
  <c r="AE84" i="14"/>
  <c r="W79" i="14"/>
  <c r="X79" i="14" s="1"/>
  <c r="T79" i="14" s="1"/>
  <c r="O70" i="10"/>
  <c r="O122" i="12"/>
  <c r="AK70" i="14"/>
  <c r="AN70" i="14" s="1"/>
  <c r="AE70" i="10"/>
  <c r="AI73" i="8" s="1"/>
  <c r="AL73" i="8" s="1"/>
  <c r="S70" i="15"/>
  <c r="N87" i="10"/>
  <c r="M87" i="15"/>
  <c r="Y87" i="10"/>
  <c r="AA90" i="8" s="1"/>
  <c r="AC87" i="14"/>
  <c r="R87" i="14"/>
  <c r="U87" i="10"/>
  <c r="J90" i="7" s="1"/>
  <c r="K87" i="15"/>
  <c r="AG85" i="14"/>
  <c r="M81" i="7"/>
  <c r="O84" i="10"/>
  <c r="O84" i="14"/>
  <c r="R84" i="10"/>
  <c r="G87" i="7" s="1"/>
  <c r="H84" i="15"/>
  <c r="C87" i="7"/>
  <c r="P87" i="7" s="1"/>
  <c r="C87" i="8"/>
  <c r="C87" i="6"/>
  <c r="C86" i="3"/>
  <c r="S81" i="15"/>
  <c r="AK81" i="14"/>
  <c r="AE81" i="10"/>
  <c r="AI84" i="8" s="1"/>
  <c r="N81" i="14"/>
  <c r="Q81" i="10"/>
  <c r="F84" i="7" s="1"/>
  <c r="G81" i="15"/>
  <c r="Q81" i="14"/>
  <c r="T81" i="10"/>
  <c r="I84" i="7" s="1"/>
  <c r="J81" i="15"/>
  <c r="M88" i="7"/>
  <c r="AE70" i="14"/>
  <c r="AA70" i="10"/>
  <c r="AC73" i="8" s="1"/>
  <c r="AE73" i="8" s="1"/>
  <c r="AM73" i="8" s="1"/>
  <c r="O70" i="15"/>
  <c r="R69" i="14"/>
  <c r="M69" i="14" s="1"/>
  <c r="U69" i="10"/>
  <c r="J72" i="7" s="1"/>
  <c r="P72" i="7" s="1"/>
  <c r="K69" i="15"/>
  <c r="H66" i="14"/>
  <c r="H66" i="10"/>
  <c r="D66" i="15"/>
  <c r="V66" i="15" s="1"/>
  <c r="G66" i="11" s="1"/>
  <c r="D66" i="11" s="1"/>
  <c r="H58" i="14"/>
  <c r="L58" i="14" s="1"/>
  <c r="D58" i="15"/>
  <c r="V58" i="15" s="1"/>
  <c r="G58" i="11" s="1"/>
  <c r="D58" i="11" s="1"/>
  <c r="H58" i="10"/>
  <c r="P85" i="7"/>
  <c r="G80" i="15"/>
  <c r="N80" i="14"/>
  <c r="Q80" i="10"/>
  <c r="F83" i="7" s="1"/>
  <c r="M76" i="10"/>
  <c r="J76" i="15"/>
  <c r="Q76" i="14"/>
  <c r="T76" i="10"/>
  <c r="I79" i="7" s="1"/>
  <c r="X76" i="10"/>
  <c r="G72" i="10"/>
  <c r="C72" i="15"/>
  <c r="F72" i="14"/>
  <c r="G72" i="14" s="1"/>
  <c r="AE72" i="14"/>
  <c r="AA72" i="10"/>
  <c r="AC75" i="8" s="1"/>
  <c r="O72" i="15"/>
  <c r="M72" i="10"/>
  <c r="L75" i="10"/>
  <c r="F75" i="15"/>
  <c r="J75" i="14"/>
  <c r="K75" i="14" s="1"/>
  <c r="L75" i="14" s="1"/>
  <c r="P75" i="10"/>
  <c r="J75" i="10"/>
  <c r="F64" i="15"/>
  <c r="L64" i="10"/>
  <c r="J64" i="14"/>
  <c r="W63" i="14"/>
  <c r="X63" i="14" s="1"/>
  <c r="T63" i="14" s="1"/>
  <c r="H57" i="14"/>
  <c r="D57" i="15"/>
  <c r="V57" i="15" s="1"/>
  <c r="G57" i="11" s="1"/>
  <c r="D57" i="11" s="1"/>
  <c r="H57" i="10"/>
  <c r="W49" i="10"/>
  <c r="AG74" i="14"/>
  <c r="M73" i="10"/>
  <c r="C73" i="15"/>
  <c r="G73" i="10"/>
  <c r="F73" i="14"/>
  <c r="J73" i="14"/>
  <c r="K73" i="14" s="1"/>
  <c r="L73" i="10"/>
  <c r="F73" i="15"/>
  <c r="H71" i="15"/>
  <c r="O71" i="14"/>
  <c r="R71" i="10"/>
  <c r="G74" i="7" s="1"/>
  <c r="N71" i="10"/>
  <c r="E68" i="14"/>
  <c r="F68" i="10"/>
  <c r="B68" i="15"/>
  <c r="AC68" i="14"/>
  <c r="AG68" i="14" s="1"/>
  <c r="M68" i="15"/>
  <c r="Y68" i="10"/>
  <c r="AA71" i="8" s="1"/>
  <c r="X66" i="6"/>
  <c r="Y66" i="6" s="1"/>
  <c r="W66" i="6"/>
  <c r="P76" i="14"/>
  <c r="P71" i="14"/>
  <c r="O71" i="7"/>
  <c r="L79" i="14"/>
  <c r="W80" i="6"/>
  <c r="E64" i="14"/>
  <c r="B64" i="15"/>
  <c r="F64" i="10"/>
  <c r="C67" i="7"/>
  <c r="C67" i="6"/>
  <c r="C67" i="8"/>
  <c r="C66" i="3"/>
  <c r="P59" i="10"/>
  <c r="AC59" i="14"/>
  <c r="AG59" i="14" s="1"/>
  <c r="M59" i="15"/>
  <c r="Y59" i="10"/>
  <c r="AA62" i="8" s="1"/>
  <c r="AE80" i="10"/>
  <c r="AI83" i="8" s="1"/>
  <c r="S80" i="15"/>
  <c r="AK80" i="14"/>
  <c r="AN80" i="14" s="1"/>
  <c r="O80" i="10"/>
  <c r="AM80" i="14"/>
  <c r="AG80" i="10"/>
  <c r="AK83" i="8" s="1"/>
  <c r="U80" i="15"/>
  <c r="AF80" i="14"/>
  <c r="AB80" i="10"/>
  <c r="AD83" i="8" s="1"/>
  <c r="P80" i="15"/>
  <c r="S72" i="10"/>
  <c r="H75" i="7" s="1"/>
  <c r="AE72" i="8"/>
  <c r="N65" i="15"/>
  <c r="Z65" i="10"/>
  <c r="AB68" i="8" s="1"/>
  <c r="AD65" i="14"/>
  <c r="W65" i="10"/>
  <c r="AL65" i="14"/>
  <c r="AF65" i="10"/>
  <c r="AJ68" i="8" s="1"/>
  <c r="T65" i="15"/>
  <c r="C68" i="8"/>
  <c r="C68" i="7"/>
  <c r="C68" i="6"/>
  <c r="C67" i="3"/>
  <c r="O60" i="10"/>
  <c r="W60" i="14"/>
  <c r="X60" i="14" s="1"/>
  <c r="T60" i="14" s="1"/>
  <c r="AH55" i="14"/>
  <c r="Q55" i="15"/>
  <c r="AC55" i="10"/>
  <c r="AF58" i="8" s="1"/>
  <c r="AM60" i="14"/>
  <c r="U60" i="15"/>
  <c r="AG60" i="10"/>
  <c r="AK63" i="8" s="1"/>
  <c r="O62" i="6"/>
  <c r="N51" i="14"/>
  <c r="G51" i="15"/>
  <c r="Q51" i="10"/>
  <c r="F54" i="7" s="1"/>
  <c r="C54" i="8"/>
  <c r="C54" i="6"/>
  <c r="C53" i="3"/>
  <c r="C54" i="7"/>
  <c r="O54" i="7" s="1"/>
  <c r="B47" i="15"/>
  <c r="F47" i="10"/>
  <c r="E47" i="14"/>
  <c r="AE47" i="8"/>
  <c r="AM47" i="8" s="1"/>
  <c r="AN47" i="8" s="1"/>
  <c r="T46" i="3" s="1"/>
  <c r="R46" i="3" s="1"/>
  <c r="V39" i="10"/>
  <c r="Y42" i="8"/>
  <c r="Z42" i="8" s="1"/>
  <c r="W67" i="14"/>
  <c r="X67" i="14" s="1"/>
  <c r="T67" i="14" s="1"/>
  <c r="J105" i="12"/>
  <c r="Q70" i="8" s="1"/>
  <c r="R70" i="8" s="1"/>
  <c r="X70" i="8" s="1"/>
  <c r="S69" i="3" s="1"/>
  <c r="J67" i="10"/>
  <c r="P60" i="15"/>
  <c r="AF60" i="14"/>
  <c r="AB60" i="10"/>
  <c r="AD63" i="8" s="1"/>
  <c r="M56" i="10"/>
  <c r="C59" i="7"/>
  <c r="C59" i="8"/>
  <c r="C59" i="6"/>
  <c r="C58" i="3"/>
  <c r="D55" i="15"/>
  <c r="H55" i="10"/>
  <c r="H55" i="14"/>
  <c r="W55" i="6"/>
  <c r="AA48" i="10"/>
  <c r="AC51" i="8" s="1"/>
  <c r="AE48" i="14"/>
  <c r="AG48" i="14" s="1"/>
  <c r="O48" i="15"/>
  <c r="X48" i="10"/>
  <c r="AG62" i="10"/>
  <c r="AK65" i="8" s="1"/>
  <c r="U62" i="15"/>
  <c r="AM62" i="14"/>
  <c r="F62" i="10"/>
  <c r="B62" i="15"/>
  <c r="E62" i="14"/>
  <c r="W62" i="10"/>
  <c r="I52" i="10"/>
  <c r="S55" i="6" s="1"/>
  <c r="I52" i="14"/>
  <c r="K52" i="14" s="1"/>
  <c r="E52" i="15"/>
  <c r="X45" i="10"/>
  <c r="J45" i="14"/>
  <c r="K45" i="14" s="1"/>
  <c r="L45" i="14" s="1"/>
  <c r="F45" i="15"/>
  <c r="L45" i="10"/>
  <c r="AK39" i="14"/>
  <c r="AN39" i="14" s="1"/>
  <c r="S39" i="15"/>
  <c r="AE39" i="10"/>
  <c r="AI42" i="8" s="1"/>
  <c r="AL42" i="8" s="1"/>
  <c r="W31" i="10"/>
  <c r="Z60" i="10"/>
  <c r="AB63" i="8" s="1"/>
  <c r="N60" i="15"/>
  <c r="AD60" i="14"/>
  <c r="X62" i="6"/>
  <c r="Y62" i="6" s="1"/>
  <c r="W62" i="6"/>
  <c r="AA54" i="14"/>
  <c r="L54" i="15"/>
  <c r="AK43" i="14"/>
  <c r="AN43" i="14" s="1"/>
  <c r="AE43" i="10"/>
  <c r="AI46" i="8" s="1"/>
  <c r="AL46" i="8" s="1"/>
  <c r="S43" i="15"/>
  <c r="D42" i="15"/>
  <c r="H42" i="14"/>
  <c r="H42" i="10"/>
  <c r="O38" i="15"/>
  <c r="AE38" i="14"/>
  <c r="AG38" i="14" s="1"/>
  <c r="AA38" i="10"/>
  <c r="AC41" i="8" s="1"/>
  <c r="AE41" i="8" s="1"/>
  <c r="I33" i="14"/>
  <c r="K33" i="14" s="1"/>
  <c r="L33" i="14" s="1"/>
  <c r="E33" i="15"/>
  <c r="V33" i="15" s="1"/>
  <c r="G33" i="11" s="1"/>
  <c r="D33" i="11" s="1"/>
  <c r="I33" i="10"/>
  <c r="S36" i="6" s="1"/>
  <c r="R26" i="14"/>
  <c r="K26" i="15"/>
  <c r="U26" i="10"/>
  <c r="J29" i="7" s="1"/>
  <c r="AD17" i="14"/>
  <c r="AG17" i="14" s="1"/>
  <c r="N17" i="15"/>
  <c r="Z17" i="10"/>
  <c r="AB20" i="8" s="1"/>
  <c r="AE20" i="8" s="1"/>
  <c r="AE52" i="8"/>
  <c r="AM52" i="8" s="1"/>
  <c r="G41" i="15"/>
  <c r="N41" i="14"/>
  <c r="Q41" i="10"/>
  <c r="F44" i="7" s="1"/>
  <c r="L44" i="7" s="1"/>
  <c r="U41" i="10"/>
  <c r="J44" i="7" s="1"/>
  <c r="P44" i="7" s="1"/>
  <c r="R41" i="14"/>
  <c r="K41" i="15"/>
  <c r="AA37" i="14"/>
  <c r="L37" i="15"/>
  <c r="AM39" i="8"/>
  <c r="AE39" i="8"/>
  <c r="P48" i="6"/>
  <c r="Q48" i="6" s="1"/>
  <c r="R48" i="6" s="1"/>
  <c r="K48" i="6"/>
  <c r="L48" i="6" s="1"/>
  <c r="J48" i="6"/>
  <c r="G48" i="14"/>
  <c r="AC42" i="10"/>
  <c r="AF45" i="8" s="1"/>
  <c r="Q42" i="15"/>
  <c r="AH42" i="14"/>
  <c r="U40" i="15"/>
  <c r="AG40" i="10"/>
  <c r="AK43" i="8" s="1"/>
  <c r="AM40" i="14"/>
  <c r="AN40" i="14" s="1"/>
  <c r="N40" i="10"/>
  <c r="AL38" i="14"/>
  <c r="T38" i="15"/>
  <c r="AF38" i="10"/>
  <c r="AJ41" i="8" s="1"/>
  <c r="O50" i="14"/>
  <c r="R50" i="10"/>
  <c r="G53" i="7" s="1"/>
  <c r="H50" i="15"/>
  <c r="C53" i="6"/>
  <c r="C52" i="3"/>
  <c r="C53" i="7"/>
  <c r="O53" i="7" s="1"/>
  <c r="C53" i="8"/>
  <c r="N43" i="10"/>
  <c r="AC41" i="14"/>
  <c r="Y41" i="10"/>
  <c r="AA44" i="8" s="1"/>
  <c r="M41" i="15"/>
  <c r="W38" i="10"/>
  <c r="AA37" i="10"/>
  <c r="AC40" i="8" s="1"/>
  <c r="O37" i="15"/>
  <c r="AE37" i="14"/>
  <c r="J24" i="15"/>
  <c r="Q24" i="14"/>
  <c r="T24" i="10"/>
  <c r="I27" i="7" s="1"/>
  <c r="O68" i="12"/>
  <c r="O42" i="14"/>
  <c r="H42" i="15"/>
  <c r="R42" i="10"/>
  <c r="G45" i="7" s="1"/>
  <c r="Q46" i="15"/>
  <c r="AC46" i="10"/>
  <c r="AF49" i="8" s="1"/>
  <c r="AH49" i="8" s="1"/>
  <c r="AH46" i="14"/>
  <c r="AJ46" i="14" s="1"/>
  <c r="AE46" i="10"/>
  <c r="AI49" i="8" s="1"/>
  <c r="AK46" i="14"/>
  <c r="S46" i="15"/>
  <c r="N34" i="14"/>
  <c r="G34" i="15"/>
  <c r="Q34" i="10"/>
  <c r="F37" i="7" s="1"/>
  <c r="F34" i="10"/>
  <c r="B34" i="15"/>
  <c r="E34" i="14"/>
  <c r="AF34" i="14"/>
  <c r="P34" i="15"/>
  <c r="AB34" i="10"/>
  <c r="AD37" i="8" s="1"/>
  <c r="V29" i="10"/>
  <c r="Y32" i="8"/>
  <c r="Z32" i="8" s="1"/>
  <c r="U28" i="10"/>
  <c r="J31" i="7" s="1"/>
  <c r="K28" i="15"/>
  <c r="R28" i="14"/>
  <c r="Q28" i="15"/>
  <c r="AH28" i="14"/>
  <c r="AJ28" i="14" s="1"/>
  <c r="AC28" i="10"/>
  <c r="AF31" i="8" s="1"/>
  <c r="AH31" i="8" s="1"/>
  <c r="T25" i="15"/>
  <c r="AL25" i="14"/>
  <c r="AF25" i="10"/>
  <c r="AJ28" i="8" s="1"/>
  <c r="N25" i="10"/>
  <c r="AK16" i="14"/>
  <c r="AE16" i="10"/>
  <c r="AI19" i="8" s="1"/>
  <c r="AL19" i="8" s="1"/>
  <c r="S16" i="15"/>
  <c r="AL16" i="14"/>
  <c r="T16" i="15"/>
  <c r="AF16" i="10"/>
  <c r="AJ19" i="8" s="1"/>
  <c r="L42" i="7"/>
  <c r="G40" i="6"/>
  <c r="H40" i="6" s="1"/>
  <c r="F40" i="6"/>
  <c r="L35" i="15"/>
  <c r="AA35" i="14"/>
  <c r="P32" i="10"/>
  <c r="H25" i="10"/>
  <c r="H25" i="14"/>
  <c r="D25" i="15"/>
  <c r="G14" i="15"/>
  <c r="N14" i="14"/>
  <c r="Q14" i="10"/>
  <c r="F17" i="7" s="1"/>
  <c r="AH14" i="14"/>
  <c r="AJ14" i="14" s="1"/>
  <c r="AC14" i="10"/>
  <c r="AF17" i="8" s="1"/>
  <c r="AH17" i="8" s="1"/>
  <c r="Q14" i="15"/>
  <c r="L39" i="7"/>
  <c r="S33" i="10"/>
  <c r="H36" i="7" s="1"/>
  <c r="AB31" i="14"/>
  <c r="J27" i="10"/>
  <c r="O25" i="15"/>
  <c r="AA25" i="10"/>
  <c r="AC28" i="8" s="1"/>
  <c r="AE25" i="14"/>
  <c r="O23" i="14"/>
  <c r="R23" i="10"/>
  <c r="G26" i="7" s="1"/>
  <c r="H23" i="15"/>
  <c r="E23" i="14"/>
  <c r="F23" i="10"/>
  <c r="B23" i="15"/>
  <c r="C26" i="6"/>
  <c r="C26" i="7"/>
  <c r="C26" i="8"/>
  <c r="C25" i="3"/>
  <c r="Q21" i="14"/>
  <c r="T21" i="10"/>
  <c r="I24" i="7" s="1"/>
  <c r="J21" i="15"/>
  <c r="AK21" i="14"/>
  <c r="AN21" i="14" s="1"/>
  <c r="S21" i="15"/>
  <c r="AE21" i="10"/>
  <c r="AI24" i="8" s="1"/>
  <c r="AL24" i="8" s="1"/>
  <c r="F18" i="14"/>
  <c r="C18" i="15"/>
  <c r="G18" i="10"/>
  <c r="P21" i="7" s="1"/>
  <c r="J18" i="10"/>
  <c r="P14" i="10"/>
  <c r="B32" i="15"/>
  <c r="F32" i="10"/>
  <c r="E32" i="14"/>
  <c r="C14" i="7"/>
  <c r="O14" i="7" s="1"/>
  <c r="C14" i="8"/>
  <c r="C14" i="6"/>
  <c r="C13" i="3"/>
  <c r="G30" i="6"/>
  <c r="H30" i="6" s="1"/>
  <c r="F30" i="6"/>
  <c r="P29" i="6"/>
  <c r="Q29" i="6" s="1"/>
  <c r="O29" i="6"/>
  <c r="T29" i="6"/>
  <c r="U29" i="6" s="1"/>
  <c r="V29" i="6" s="1"/>
  <c r="AA29" i="6" s="1"/>
  <c r="V23" i="10"/>
  <c r="Y26" i="8"/>
  <c r="Z26" i="8" s="1"/>
  <c r="I22" i="10"/>
  <c r="S25" i="6" s="1"/>
  <c r="E22" i="15"/>
  <c r="I22" i="14"/>
  <c r="M32" i="10"/>
  <c r="AH32" i="14"/>
  <c r="AC32" i="10"/>
  <c r="AF35" i="8" s="1"/>
  <c r="Q32" i="15"/>
  <c r="O32" i="10"/>
  <c r="G27" i="10"/>
  <c r="C27" i="15"/>
  <c r="F27" i="14"/>
  <c r="G27" i="14" s="1"/>
  <c r="N27" i="15"/>
  <c r="AD27" i="14"/>
  <c r="Z27" i="10"/>
  <c r="AB30" i="8" s="1"/>
  <c r="C30" i="8"/>
  <c r="C30" i="6"/>
  <c r="C30" i="7"/>
  <c r="C29" i="3"/>
  <c r="J22" i="15"/>
  <c r="T22" i="10"/>
  <c r="I25" i="7" s="1"/>
  <c r="Q22" i="14"/>
  <c r="AM22" i="14"/>
  <c r="AG22" i="10"/>
  <c r="AK25" i="8" s="1"/>
  <c r="U22" i="15"/>
  <c r="AH22" i="14"/>
  <c r="AJ22" i="14" s="1"/>
  <c r="AC22" i="10"/>
  <c r="AF25" i="8" s="1"/>
  <c r="AH25" i="8" s="1"/>
  <c r="Q22" i="15"/>
  <c r="V36" i="10"/>
  <c r="Y39" i="8"/>
  <c r="Z39" i="8" s="1"/>
  <c r="S30" i="15"/>
  <c r="AE30" i="10"/>
  <c r="AI33" i="8" s="1"/>
  <c r="AL33" i="8" s="1"/>
  <c r="AK30" i="14"/>
  <c r="AN30" i="14" s="1"/>
  <c r="L30" i="15"/>
  <c r="AA30" i="14"/>
  <c r="I30" i="14"/>
  <c r="I30" i="10"/>
  <c r="S33" i="6" s="1"/>
  <c r="E30" i="15"/>
  <c r="M27" i="10"/>
  <c r="AE27" i="8"/>
  <c r="AN34" i="14"/>
  <c r="I20" i="15"/>
  <c r="J19" i="10"/>
  <c r="N13" i="15"/>
  <c r="Z13" i="10"/>
  <c r="AB16" i="8" s="1"/>
  <c r="AD13" i="14"/>
  <c r="AH24" i="8"/>
  <c r="G23" i="6"/>
  <c r="H23" i="6" s="1"/>
  <c r="F23" i="6"/>
  <c r="G15" i="10"/>
  <c r="C15" i="15"/>
  <c r="F15" i="14"/>
  <c r="G15" i="14" s="1"/>
  <c r="AA15" i="10"/>
  <c r="AC18" i="8" s="1"/>
  <c r="AE15" i="14"/>
  <c r="O15" i="15"/>
  <c r="M15" i="10"/>
  <c r="O26" i="12"/>
  <c r="O13" i="10"/>
  <c r="L20" i="7"/>
  <c r="M9" i="10"/>
  <c r="X7" i="10"/>
  <c r="F3" i="10"/>
  <c r="B3" i="15"/>
  <c r="E3" i="14"/>
  <c r="F24" i="6"/>
  <c r="G24" i="6"/>
  <c r="H24" i="6" s="1"/>
  <c r="I24" i="6" s="1"/>
  <c r="C19" i="15"/>
  <c r="G19" i="10"/>
  <c r="F19" i="14"/>
  <c r="G19" i="14" s="1"/>
  <c r="AL19" i="14"/>
  <c r="T19" i="15"/>
  <c r="AF19" i="10"/>
  <c r="AJ22" i="8" s="1"/>
  <c r="P14" i="6"/>
  <c r="Q14" i="6" s="1"/>
  <c r="O14" i="6"/>
  <c r="G7" i="15"/>
  <c r="N7" i="14"/>
  <c r="M7" i="14" s="1"/>
  <c r="Q7" i="10"/>
  <c r="F10" i="7" s="1"/>
  <c r="L10" i="7" s="1"/>
  <c r="S20" i="10"/>
  <c r="H23" i="7" s="1"/>
  <c r="P6" i="10"/>
  <c r="AH6" i="8"/>
  <c r="O164" i="8"/>
  <c r="X164" i="8" s="1"/>
  <c r="S163" i="3" s="1"/>
  <c r="F4" i="15"/>
  <c r="L4" i="10"/>
  <c r="J4" i="14"/>
  <c r="K4" i="14" s="1"/>
  <c r="L4" i="14" s="1"/>
  <c r="D4" i="14" s="1"/>
  <c r="O85" i="7"/>
  <c r="H6" i="15"/>
  <c r="R6" i="10"/>
  <c r="G9" i="7" s="1"/>
  <c r="O6" i="14"/>
  <c r="O6" i="10"/>
  <c r="U10" i="10"/>
  <c r="J13" i="7" s="1"/>
  <c r="R10" i="14"/>
  <c r="K10" i="15"/>
  <c r="P12" i="6"/>
  <c r="Q12" i="6" s="1"/>
  <c r="R12" i="6" s="1"/>
  <c r="O12" i="6"/>
  <c r="T12" i="6"/>
  <c r="U12" i="6" s="1"/>
  <c r="V12" i="6" s="1"/>
  <c r="X12" i="6"/>
  <c r="Y12" i="6" s="1"/>
  <c r="Z12" i="6" s="1"/>
  <c r="M8" i="15"/>
  <c r="Y8" i="10"/>
  <c r="AA11" i="8" s="1"/>
  <c r="AC8" i="14"/>
  <c r="H8" i="15"/>
  <c r="O8" i="14"/>
  <c r="R8" i="10"/>
  <c r="G11" i="7" s="1"/>
  <c r="J8" i="14"/>
  <c r="F8" i="15"/>
  <c r="L8" i="10"/>
  <c r="L85" i="7"/>
  <c r="AE8" i="8"/>
  <c r="P3" i="14"/>
  <c r="Q10" i="15"/>
  <c r="AH10" i="14"/>
  <c r="AC10" i="10"/>
  <c r="AF13" i="8" s="1"/>
  <c r="L10" i="10"/>
  <c r="J10" i="14"/>
  <c r="K10" i="14" s="1"/>
  <c r="L10" i="14" s="1"/>
  <c r="F10" i="15"/>
  <c r="M10" i="10"/>
  <c r="C13" i="8"/>
  <c r="C13" i="7"/>
  <c r="C13" i="6"/>
  <c r="C12" i="3"/>
  <c r="W4" i="14"/>
  <c r="X4" i="14" s="1"/>
  <c r="T4" i="14" s="1"/>
  <c r="P4" i="15"/>
  <c r="AF4" i="14"/>
  <c r="AB4" i="10"/>
  <c r="AD7" i="8" s="1"/>
  <c r="AL4" i="14"/>
  <c r="AN4" i="14" s="1"/>
  <c r="T4" i="15"/>
  <c r="AF4" i="10"/>
  <c r="AJ7" i="8" s="1"/>
  <c r="AL7" i="8" s="1"/>
  <c r="X6" i="6"/>
  <c r="Y6" i="6" s="1"/>
  <c r="W6" i="6"/>
  <c r="O12" i="7"/>
  <c r="Q4" i="14"/>
  <c r="J4" i="15"/>
  <c r="T4" i="10"/>
  <c r="I7" i="7" s="1"/>
  <c r="L116" i="7"/>
  <c r="O97" i="7"/>
  <c r="O135" i="7"/>
  <c r="R143" i="4"/>
  <c r="J143" i="4"/>
  <c r="P143" i="4"/>
  <c r="N143" i="4"/>
  <c r="U143" i="4"/>
  <c r="L143" i="4"/>
  <c r="S143" i="4"/>
  <c r="O143" i="4"/>
  <c r="M143" i="4"/>
  <c r="I143" i="4"/>
  <c r="L15" i="7"/>
  <c r="F146" i="4"/>
  <c r="G146" i="4" s="1"/>
  <c r="H146" i="4" s="1"/>
  <c r="M165" i="10"/>
  <c r="W162" i="10"/>
  <c r="J195" i="12"/>
  <c r="Q169" i="8" s="1"/>
  <c r="R169" i="8" s="1"/>
  <c r="W166" i="14"/>
  <c r="X166" i="14" s="1"/>
  <c r="T166" i="14" s="1"/>
  <c r="W164" i="10"/>
  <c r="R162" i="14"/>
  <c r="M162" i="14" s="1"/>
  <c r="K162" i="15"/>
  <c r="P159" i="10"/>
  <c r="AF160" i="10"/>
  <c r="AJ163" i="8" s="1"/>
  <c r="AL160" i="14"/>
  <c r="AN160" i="14" s="1"/>
  <c r="T160" i="15"/>
  <c r="N156" i="14"/>
  <c r="M156" i="14" s="1"/>
  <c r="Q156" i="10"/>
  <c r="F159" i="7" s="1"/>
  <c r="L159" i="7" s="1"/>
  <c r="G156" i="15"/>
  <c r="R161" i="10"/>
  <c r="G164" i="7" s="1"/>
  <c r="O161" i="14"/>
  <c r="H161" i="15"/>
  <c r="L160" i="7"/>
  <c r="I158" i="10"/>
  <c r="S161" i="6" s="1"/>
  <c r="E158" i="15"/>
  <c r="I158" i="14"/>
  <c r="K158" i="10"/>
  <c r="N158" i="10"/>
  <c r="C155" i="15"/>
  <c r="F155" i="14"/>
  <c r="G155" i="10"/>
  <c r="AM155" i="14"/>
  <c r="U155" i="15"/>
  <c r="AG155" i="10"/>
  <c r="AK158" i="8" s="1"/>
  <c r="K164" i="10"/>
  <c r="U166" i="15"/>
  <c r="AG166" i="10"/>
  <c r="AK169" i="8" s="1"/>
  <c r="AM166" i="14"/>
  <c r="N165" i="15"/>
  <c r="Z165" i="10"/>
  <c r="AB168" i="8" s="1"/>
  <c r="AD165" i="14"/>
  <c r="Q162" i="15"/>
  <c r="AC162" i="10"/>
  <c r="AF165" i="8" s="1"/>
  <c r="AH162" i="14"/>
  <c r="O183" i="12"/>
  <c r="O160" i="10"/>
  <c r="L165" i="7"/>
  <c r="E161" i="14"/>
  <c r="B161" i="15"/>
  <c r="F161" i="10"/>
  <c r="C164" i="7"/>
  <c r="C164" i="6"/>
  <c r="C164" i="8"/>
  <c r="C163" i="3"/>
  <c r="S161" i="10"/>
  <c r="H164" i="7" s="1"/>
  <c r="W160" i="10"/>
  <c r="W154" i="10"/>
  <c r="Q158" i="15"/>
  <c r="AC158" i="10"/>
  <c r="AF161" i="8" s="1"/>
  <c r="AH158" i="14"/>
  <c r="AA158" i="10"/>
  <c r="AC161" i="8" s="1"/>
  <c r="O158" i="15"/>
  <c r="AE158" i="14"/>
  <c r="AC158" i="14"/>
  <c r="Y158" i="10"/>
  <c r="AA161" i="8" s="1"/>
  <c r="M158" i="15"/>
  <c r="AE159" i="8"/>
  <c r="R155" i="14"/>
  <c r="K155" i="15"/>
  <c r="U155" i="10"/>
  <c r="J158" i="7" s="1"/>
  <c r="AA152" i="10"/>
  <c r="AC155" i="8" s="1"/>
  <c r="AE152" i="14"/>
  <c r="O152" i="15"/>
  <c r="J152" i="10"/>
  <c r="N153" i="10"/>
  <c r="P154" i="14"/>
  <c r="M154" i="14" s="1"/>
  <c r="Y153" i="10"/>
  <c r="AA156" i="8" s="1"/>
  <c r="M153" i="15"/>
  <c r="AC153" i="14"/>
  <c r="AG153" i="14" s="1"/>
  <c r="X153" i="10"/>
  <c r="B151" i="15"/>
  <c r="F151" i="10"/>
  <c r="E151" i="14"/>
  <c r="M151" i="7"/>
  <c r="AH152" i="8"/>
  <c r="AD147" i="14"/>
  <c r="AG147" i="14" s="1"/>
  <c r="Z147" i="10"/>
  <c r="AB150" i="8" s="1"/>
  <c r="N147" i="15"/>
  <c r="O154" i="7"/>
  <c r="J150" i="14"/>
  <c r="K150" i="14" s="1"/>
  <c r="F150" i="15"/>
  <c r="L150" i="10"/>
  <c r="AJ149" i="14"/>
  <c r="K149" i="14"/>
  <c r="L149" i="14" s="1"/>
  <c r="S145" i="15"/>
  <c r="AK145" i="14"/>
  <c r="AE145" i="10"/>
  <c r="AI148" i="8" s="1"/>
  <c r="N145" i="10"/>
  <c r="O145" i="14"/>
  <c r="H145" i="15"/>
  <c r="R145" i="10"/>
  <c r="G148" i="7" s="1"/>
  <c r="M148" i="7" s="1"/>
  <c r="D146" i="15"/>
  <c r="H146" i="14"/>
  <c r="H146" i="10"/>
  <c r="M146" i="10"/>
  <c r="AE144" i="14"/>
  <c r="AA144" i="10"/>
  <c r="AC147" i="8" s="1"/>
  <c r="O144" i="15"/>
  <c r="J170" i="12"/>
  <c r="W140" i="14"/>
  <c r="X140" i="14" s="1"/>
  <c r="T140" i="14" s="1"/>
  <c r="P137" i="10"/>
  <c r="L145" i="15"/>
  <c r="AA145" i="14"/>
  <c r="I140" i="10"/>
  <c r="I140" i="14"/>
  <c r="K140" i="14" s="1"/>
  <c r="L140" i="14" s="1"/>
  <c r="E140" i="15"/>
  <c r="V140" i="15" s="1"/>
  <c r="G140" i="11" s="1"/>
  <c r="D140" i="11" s="1"/>
  <c r="AE142" i="8"/>
  <c r="W146" i="10"/>
  <c r="O148" i="7"/>
  <c r="E142" i="15"/>
  <c r="I142" i="10"/>
  <c r="S145" i="6" s="1"/>
  <c r="I142" i="14"/>
  <c r="W131" i="10"/>
  <c r="AL142" i="14"/>
  <c r="T142" i="15"/>
  <c r="AF142" i="10"/>
  <c r="AJ145" i="8" s="1"/>
  <c r="W132" i="10"/>
  <c r="G143" i="10"/>
  <c r="F143" i="14"/>
  <c r="C143" i="15"/>
  <c r="G142" i="15"/>
  <c r="Q142" i="10"/>
  <c r="F145" i="7" s="1"/>
  <c r="N142" i="14"/>
  <c r="F142" i="15"/>
  <c r="L142" i="10"/>
  <c r="J142" i="14"/>
  <c r="O142" i="15"/>
  <c r="AE142" i="14"/>
  <c r="AA142" i="10"/>
  <c r="AC145" i="8" s="1"/>
  <c r="AF142" i="14"/>
  <c r="P142" i="15"/>
  <c r="AB142" i="10"/>
  <c r="AD145" i="8" s="1"/>
  <c r="G144" i="14"/>
  <c r="J135" i="10"/>
  <c r="J143" i="10"/>
  <c r="AD143" i="10"/>
  <c r="AG146" i="8" s="1"/>
  <c r="R143" i="15"/>
  <c r="AI143" i="14"/>
  <c r="G141" i="10"/>
  <c r="F141" i="14"/>
  <c r="C141" i="15"/>
  <c r="AI141" i="14"/>
  <c r="AD141" i="10"/>
  <c r="AG144" i="8" s="1"/>
  <c r="R141" i="15"/>
  <c r="O159" i="12"/>
  <c r="K137" i="6" s="1"/>
  <c r="L137" i="6" s="1"/>
  <c r="M137" i="6" s="1"/>
  <c r="I133" i="15"/>
  <c r="S131" i="10"/>
  <c r="H134" i="7" s="1"/>
  <c r="F133" i="14"/>
  <c r="G133" i="14" s="1"/>
  <c r="D133" i="14" s="1"/>
  <c r="G133" i="10"/>
  <c r="C133" i="15"/>
  <c r="C136" i="6"/>
  <c r="C136" i="7"/>
  <c r="M136" i="7" s="1"/>
  <c r="C136" i="8"/>
  <c r="C135" i="3"/>
  <c r="L134" i="15"/>
  <c r="AA134" i="14"/>
  <c r="J136" i="14"/>
  <c r="K136" i="14" s="1"/>
  <c r="L136" i="10"/>
  <c r="F136" i="15"/>
  <c r="C139" i="7"/>
  <c r="C139" i="6"/>
  <c r="C139" i="8"/>
  <c r="C138" i="3"/>
  <c r="G141" i="6"/>
  <c r="H141" i="6" s="1"/>
  <c r="F141" i="6"/>
  <c r="S130" i="15"/>
  <c r="AK130" i="14"/>
  <c r="AN130" i="14" s="1"/>
  <c r="AE130" i="10"/>
  <c r="AI133" i="8" s="1"/>
  <c r="AL133" i="8" s="1"/>
  <c r="N126" i="14"/>
  <c r="G126" i="15"/>
  <c r="Q126" i="10"/>
  <c r="F129" i="7" s="1"/>
  <c r="E122" i="14"/>
  <c r="B122" i="15"/>
  <c r="F122" i="10"/>
  <c r="K130" i="10"/>
  <c r="H129" i="14"/>
  <c r="D129" i="15"/>
  <c r="H129" i="10"/>
  <c r="AA127" i="10"/>
  <c r="AC130" i="8" s="1"/>
  <c r="O127" i="15"/>
  <c r="AE127" i="14"/>
  <c r="AG127" i="14" s="1"/>
  <c r="AK121" i="14"/>
  <c r="AN121" i="14" s="1"/>
  <c r="S121" i="15"/>
  <c r="AE121" i="10"/>
  <c r="AI124" i="8" s="1"/>
  <c r="AL124" i="8" s="1"/>
  <c r="AE117" i="14"/>
  <c r="AG117" i="14" s="1"/>
  <c r="AB117" i="14" s="1"/>
  <c r="Z117" i="14" s="1"/>
  <c r="S117" i="14" s="1"/>
  <c r="O117" i="15"/>
  <c r="AA117" i="10"/>
  <c r="AC120" i="8" s="1"/>
  <c r="H128" i="10"/>
  <c r="D128" i="15"/>
  <c r="H128" i="14"/>
  <c r="M128" i="10"/>
  <c r="C130" i="6"/>
  <c r="C130" i="8"/>
  <c r="C130" i="7"/>
  <c r="M130" i="7" s="1"/>
  <c r="C129" i="3"/>
  <c r="G124" i="10"/>
  <c r="C124" i="15"/>
  <c r="F124" i="14"/>
  <c r="I130" i="10"/>
  <c r="S133" i="6" s="1"/>
  <c r="E130" i="15"/>
  <c r="I130" i="14"/>
  <c r="AE130" i="8"/>
  <c r="AF123" i="14"/>
  <c r="AG123" i="14" s="1"/>
  <c r="AB123" i="14" s="1"/>
  <c r="Z123" i="14" s="1"/>
  <c r="S123" i="14" s="1"/>
  <c r="P123" i="15"/>
  <c r="AB123" i="10"/>
  <c r="AD126" i="8" s="1"/>
  <c r="W117" i="10"/>
  <c r="AC126" i="14"/>
  <c r="M126" i="15"/>
  <c r="Y126" i="10"/>
  <c r="AA129" i="8" s="1"/>
  <c r="V123" i="10"/>
  <c r="Y126" i="8"/>
  <c r="Z126" i="8" s="1"/>
  <c r="AE120" i="8"/>
  <c r="AM120" i="8" s="1"/>
  <c r="AN120" i="8" s="1"/>
  <c r="T119" i="3" s="1"/>
  <c r="AI125" i="14"/>
  <c r="R125" i="15"/>
  <c r="AD125" i="10"/>
  <c r="AG128" i="8" s="1"/>
  <c r="C125" i="15"/>
  <c r="G125" i="10"/>
  <c r="F125" i="14"/>
  <c r="G125" i="14" s="1"/>
  <c r="O125" i="10"/>
  <c r="N125" i="10"/>
  <c r="O123" i="7"/>
  <c r="N119" i="10"/>
  <c r="AC119" i="14"/>
  <c r="AG119" i="14" s="1"/>
  <c r="M119" i="15"/>
  <c r="Y119" i="10"/>
  <c r="AA122" i="8" s="1"/>
  <c r="S121" i="10"/>
  <c r="H124" i="7" s="1"/>
  <c r="Q114" i="10"/>
  <c r="F117" i="7" s="1"/>
  <c r="L117" i="7" s="1"/>
  <c r="G114" i="15"/>
  <c r="N114" i="14"/>
  <c r="O114" i="10"/>
  <c r="C112" i="7"/>
  <c r="C112" i="6"/>
  <c r="C111" i="3"/>
  <c r="C112" i="8"/>
  <c r="T118" i="15"/>
  <c r="AF118" i="10"/>
  <c r="AJ121" i="8" s="1"/>
  <c r="AL118" i="14"/>
  <c r="M118" i="10"/>
  <c r="AC118" i="14"/>
  <c r="Y118" i="10"/>
  <c r="AA121" i="8" s="1"/>
  <c r="M118" i="15"/>
  <c r="M117" i="7"/>
  <c r="J112" i="10"/>
  <c r="O141" i="12"/>
  <c r="AD115" i="14"/>
  <c r="N115" i="15"/>
  <c r="Z115" i="10"/>
  <c r="AB118" i="8" s="1"/>
  <c r="N112" i="10"/>
  <c r="X106" i="10"/>
  <c r="J106" i="10"/>
  <c r="K116" i="10"/>
  <c r="N116" i="14"/>
  <c r="M116" i="14" s="1"/>
  <c r="G116" i="15"/>
  <c r="Q116" i="10"/>
  <c r="F119" i="7" s="1"/>
  <c r="L119" i="7" s="1"/>
  <c r="X110" i="10"/>
  <c r="F115" i="15"/>
  <c r="L115" i="10"/>
  <c r="J115" i="14"/>
  <c r="K115" i="14" s="1"/>
  <c r="L115" i="14" s="1"/>
  <c r="T115" i="15"/>
  <c r="AL115" i="14"/>
  <c r="AF115" i="10"/>
  <c r="AJ118" i="8" s="1"/>
  <c r="AC115" i="14"/>
  <c r="AG115" i="14" s="1"/>
  <c r="Y115" i="10"/>
  <c r="AA118" i="8" s="1"/>
  <c r="M115" i="15"/>
  <c r="J110" i="15"/>
  <c r="T110" i="10"/>
  <c r="I113" i="7" s="1"/>
  <c r="O113" i="7" s="1"/>
  <c r="Q110" i="14"/>
  <c r="R112" i="15"/>
  <c r="AI112" i="14"/>
  <c r="AJ112" i="14" s="1"/>
  <c r="AD112" i="10"/>
  <c r="AG115" i="8" s="1"/>
  <c r="AH115" i="8" s="1"/>
  <c r="O107" i="14"/>
  <c r="R107" i="10"/>
  <c r="G110" i="7" s="1"/>
  <c r="H107" i="15"/>
  <c r="C110" i="8"/>
  <c r="C109" i="3"/>
  <c r="C110" i="7"/>
  <c r="P110" i="7" s="1"/>
  <c r="C110" i="6"/>
  <c r="P109" i="6"/>
  <c r="Q109" i="6" s="1"/>
  <c r="O109" i="6"/>
  <c r="T109" i="6"/>
  <c r="U109" i="6" s="1"/>
  <c r="V109" i="6" s="1"/>
  <c r="N103" i="15"/>
  <c r="Z103" i="10"/>
  <c r="AB106" i="8" s="1"/>
  <c r="AE106" i="8" s="1"/>
  <c r="AD103" i="14"/>
  <c r="AG103" i="14" s="1"/>
  <c r="AL103" i="14"/>
  <c r="T103" i="15"/>
  <c r="AF103" i="10"/>
  <c r="AJ106" i="8" s="1"/>
  <c r="K101" i="10"/>
  <c r="H100" i="14"/>
  <c r="L100" i="14" s="1"/>
  <c r="D100" i="14" s="1"/>
  <c r="D100" i="15"/>
  <c r="H100" i="10"/>
  <c r="M95" i="10"/>
  <c r="W92" i="10"/>
  <c r="K106" i="14"/>
  <c r="L106" i="14" s="1"/>
  <c r="D106" i="14" s="1"/>
  <c r="J106" i="6"/>
  <c r="G109" i="14"/>
  <c r="F101" i="10"/>
  <c r="E101" i="14"/>
  <c r="B101" i="15"/>
  <c r="AB97" i="10"/>
  <c r="AD100" i="8" s="1"/>
  <c r="AE100" i="8" s="1"/>
  <c r="AM100" i="8" s="1"/>
  <c r="AF97" i="14"/>
  <c r="P97" i="15"/>
  <c r="P109" i="14"/>
  <c r="M109" i="14" s="1"/>
  <c r="O109" i="7"/>
  <c r="W97" i="14"/>
  <c r="X97" i="14" s="1"/>
  <c r="T97" i="14" s="1"/>
  <c r="P95" i="10"/>
  <c r="AH103" i="14"/>
  <c r="AJ103" i="14" s="1"/>
  <c r="Q103" i="15"/>
  <c r="AC103" i="10"/>
  <c r="AF106" i="8" s="1"/>
  <c r="AH106" i="8" s="1"/>
  <c r="AE105" i="8"/>
  <c r="C105" i="8"/>
  <c r="C105" i="7"/>
  <c r="M105" i="7" s="1"/>
  <c r="C105" i="6"/>
  <c r="C104" i="3"/>
  <c r="S100" i="10"/>
  <c r="H103" i="7" s="1"/>
  <c r="AA111" i="10"/>
  <c r="AC114" i="8" s="1"/>
  <c r="O111" i="15"/>
  <c r="AE111" i="14"/>
  <c r="X111" i="10"/>
  <c r="M111" i="10"/>
  <c r="AM111" i="14"/>
  <c r="U111" i="15"/>
  <c r="AG111" i="10"/>
  <c r="AK114" i="8" s="1"/>
  <c r="V104" i="10"/>
  <c r="Y107" i="8"/>
  <c r="Z107" i="8" s="1"/>
  <c r="J103" i="14"/>
  <c r="K103" i="14" s="1"/>
  <c r="F103" i="15"/>
  <c r="L103" i="10"/>
  <c r="J93" i="10"/>
  <c r="F93" i="14"/>
  <c r="C93" i="15"/>
  <c r="G93" i="10"/>
  <c r="M89" i="10"/>
  <c r="K88" i="10"/>
  <c r="F86" i="14"/>
  <c r="G86" i="14" s="1"/>
  <c r="G86" i="10"/>
  <c r="C86" i="15"/>
  <c r="AK77" i="14"/>
  <c r="AN77" i="14" s="1"/>
  <c r="AB77" i="14" s="1"/>
  <c r="Z77" i="14" s="1"/>
  <c r="S77" i="14" s="1"/>
  <c r="S77" i="15"/>
  <c r="AE77" i="10"/>
  <c r="AI80" i="8" s="1"/>
  <c r="AL80" i="8" s="1"/>
  <c r="J129" i="12"/>
  <c r="Q102" i="8" s="1"/>
  <c r="R102" i="8" s="1"/>
  <c r="W99" i="14"/>
  <c r="X99" i="14" s="1"/>
  <c r="T99" i="14" s="1"/>
  <c r="AE99" i="14"/>
  <c r="O99" i="15"/>
  <c r="AA99" i="10"/>
  <c r="AC102" i="8" s="1"/>
  <c r="AL99" i="14"/>
  <c r="T99" i="15"/>
  <c r="AF99" i="10"/>
  <c r="AJ102" i="8" s="1"/>
  <c r="W98" i="14"/>
  <c r="X98" i="14" s="1"/>
  <c r="T98" i="14" s="1"/>
  <c r="AA98" i="10"/>
  <c r="AC101" i="8" s="1"/>
  <c r="AE98" i="14"/>
  <c r="O98" i="15"/>
  <c r="L91" i="15"/>
  <c r="AA91" i="14"/>
  <c r="P89" i="10"/>
  <c r="F88" i="10"/>
  <c r="B88" i="15"/>
  <c r="E88" i="14"/>
  <c r="W78" i="10"/>
  <c r="X100" i="6"/>
  <c r="Y100" i="6" s="1"/>
  <c r="W100" i="6"/>
  <c r="X96" i="10"/>
  <c r="W96" i="14"/>
  <c r="X96" i="14" s="1"/>
  <c r="T96" i="14" s="1"/>
  <c r="J99" i="10"/>
  <c r="I91" i="14"/>
  <c r="E91" i="15"/>
  <c r="I91" i="10"/>
  <c r="S94" i="6" s="1"/>
  <c r="B89" i="15"/>
  <c r="E89" i="14"/>
  <c r="F89" i="10"/>
  <c r="D98" i="15"/>
  <c r="H98" i="10"/>
  <c r="H98" i="14"/>
  <c r="AI83" i="14"/>
  <c r="AJ83" i="14" s="1"/>
  <c r="AD83" i="10"/>
  <c r="AG86" i="8" s="1"/>
  <c r="AH86" i="8" s="1"/>
  <c r="R83" i="15"/>
  <c r="P82" i="10"/>
  <c r="P91" i="10"/>
  <c r="X90" i="10"/>
  <c r="AC90" i="14"/>
  <c r="AG90" i="14" s="1"/>
  <c r="M90" i="15"/>
  <c r="Y90" i="10"/>
  <c r="AA93" i="8" s="1"/>
  <c r="P88" i="10"/>
  <c r="P96" i="15"/>
  <c r="AF96" i="14"/>
  <c r="AB96" i="10"/>
  <c r="AD99" i="8" s="1"/>
  <c r="H79" i="15"/>
  <c r="O79" i="14"/>
  <c r="R79" i="10"/>
  <c r="G82" i="7" s="1"/>
  <c r="AD79" i="14"/>
  <c r="AG79" i="14" s="1"/>
  <c r="Z79" i="10"/>
  <c r="AB82" i="8" s="1"/>
  <c r="AE82" i="8" s="1"/>
  <c r="N79" i="15"/>
  <c r="AH79" i="14"/>
  <c r="AJ79" i="14" s="1"/>
  <c r="AC79" i="10"/>
  <c r="AF82" i="8" s="1"/>
  <c r="Q79" i="15"/>
  <c r="H69" i="14"/>
  <c r="L69" i="14" s="1"/>
  <c r="D69" i="14" s="1"/>
  <c r="D69" i="15"/>
  <c r="H69" i="10"/>
  <c r="W70" i="10"/>
  <c r="I87" i="14"/>
  <c r="I87" i="10"/>
  <c r="S90" i="6" s="1"/>
  <c r="E87" i="15"/>
  <c r="E87" i="14"/>
  <c r="F87" i="10"/>
  <c r="B87" i="15"/>
  <c r="AF87" i="14"/>
  <c r="AB87" i="10"/>
  <c r="AD90" i="8" s="1"/>
  <c r="P87" i="15"/>
  <c r="F84" i="6"/>
  <c r="G84" i="6"/>
  <c r="H84" i="6" s="1"/>
  <c r="K88" i="6"/>
  <c r="L88" i="6" s="1"/>
  <c r="M88" i="6" s="1"/>
  <c r="N88" i="6" s="1"/>
  <c r="M87" i="3" s="1"/>
  <c r="J88" i="6"/>
  <c r="L84" i="15"/>
  <c r="AA84" i="14"/>
  <c r="AC84" i="14"/>
  <c r="AG84" i="14" s="1"/>
  <c r="M84" i="15"/>
  <c r="Y84" i="10"/>
  <c r="AA87" i="8" s="1"/>
  <c r="D81" i="15"/>
  <c r="H81" i="14"/>
  <c r="H81" i="10"/>
  <c r="X81" i="10"/>
  <c r="AE81" i="14"/>
  <c r="AA81" i="10"/>
  <c r="AC84" i="8" s="1"/>
  <c r="O81" i="15"/>
  <c r="L81" i="7"/>
  <c r="P70" i="14"/>
  <c r="M70" i="14" s="1"/>
  <c r="K81" i="10"/>
  <c r="Q70" i="14"/>
  <c r="J70" i="15"/>
  <c r="AF61" i="14"/>
  <c r="AG61" i="14" s="1"/>
  <c r="P61" i="15"/>
  <c r="AB61" i="10"/>
  <c r="AD64" i="8" s="1"/>
  <c r="AN98" i="14"/>
  <c r="E80" i="15"/>
  <c r="I80" i="14"/>
  <c r="I80" i="10"/>
  <c r="S83" i="6" s="1"/>
  <c r="R76" i="14"/>
  <c r="U76" i="10"/>
  <c r="J79" i="7" s="1"/>
  <c r="K76" i="15"/>
  <c r="E76" i="14"/>
  <c r="B76" i="15"/>
  <c r="F76" i="10"/>
  <c r="AL76" i="14"/>
  <c r="AF76" i="10"/>
  <c r="AJ79" i="8" s="1"/>
  <c r="T76" i="15"/>
  <c r="F72" i="15"/>
  <c r="J72" i="14"/>
  <c r="K72" i="14" s="1"/>
  <c r="L72" i="10"/>
  <c r="AD72" i="10"/>
  <c r="AG75" i="8" s="1"/>
  <c r="R72" i="15"/>
  <c r="AI72" i="14"/>
  <c r="R72" i="14"/>
  <c r="U72" i="10"/>
  <c r="J75" i="7" s="1"/>
  <c r="K72" i="15"/>
  <c r="AE69" i="8"/>
  <c r="AM69" i="8" s="1"/>
  <c r="AN69" i="8" s="1"/>
  <c r="T68" i="3" s="1"/>
  <c r="R68" i="3" s="1"/>
  <c r="N89" i="7"/>
  <c r="O75" i="14"/>
  <c r="H75" i="15"/>
  <c r="R75" i="10"/>
  <c r="G78" i="7" s="1"/>
  <c r="U63" i="15"/>
  <c r="AM63" i="14"/>
  <c r="AN63" i="14" s="1"/>
  <c r="AG63" i="10"/>
  <c r="AK66" i="8" s="1"/>
  <c r="AL66" i="8" s="1"/>
  <c r="AD63" i="14"/>
  <c r="Z63" i="10"/>
  <c r="AB66" i="8" s="1"/>
  <c r="N63" i="15"/>
  <c r="AH63" i="14"/>
  <c r="AJ63" i="14" s="1"/>
  <c r="Q63" i="15"/>
  <c r="AC63" i="10"/>
  <c r="AF66" i="8" s="1"/>
  <c r="AH66" i="8" s="1"/>
  <c r="X57" i="10"/>
  <c r="P49" i="10"/>
  <c r="AF72" i="10"/>
  <c r="AJ75" i="8" s="1"/>
  <c r="AL75" i="8" s="1"/>
  <c r="T72" i="15"/>
  <c r="AL72" i="14"/>
  <c r="AN72" i="14" s="1"/>
  <c r="AE77" i="8"/>
  <c r="M73" i="15"/>
  <c r="Y73" i="10"/>
  <c r="AA76" i="8" s="1"/>
  <c r="AC73" i="14"/>
  <c r="Q73" i="14"/>
  <c r="T73" i="10"/>
  <c r="I76" i="7" s="1"/>
  <c r="J73" i="15"/>
  <c r="AF71" i="14"/>
  <c r="AG71" i="14" s="1"/>
  <c r="AB71" i="10"/>
  <c r="AD74" i="8" s="1"/>
  <c r="P71" i="15"/>
  <c r="X71" i="10"/>
  <c r="N68" i="10"/>
  <c r="AM68" i="14"/>
  <c r="AG68" i="10"/>
  <c r="AK71" i="8" s="1"/>
  <c r="U68" i="15"/>
  <c r="G64" i="6"/>
  <c r="H64" i="6" s="1"/>
  <c r="F64" i="6"/>
  <c r="I76" i="15"/>
  <c r="AN79" i="14"/>
  <c r="M69" i="7"/>
  <c r="N64" i="10"/>
  <c r="AE64" i="8"/>
  <c r="I59" i="10"/>
  <c r="S62" i="6" s="1"/>
  <c r="E59" i="15"/>
  <c r="I59" i="14"/>
  <c r="K59" i="14" s="1"/>
  <c r="L59" i="14" s="1"/>
  <c r="AM59" i="14"/>
  <c r="AG59" i="10"/>
  <c r="AK62" i="8" s="1"/>
  <c r="AL62" i="8" s="1"/>
  <c r="U59" i="15"/>
  <c r="AK53" i="14"/>
  <c r="AN53" i="14" s="1"/>
  <c r="AB53" i="14" s="1"/>
  <c r="Z53" i="14" s="1"/>
  <c r="S53" i="14" s="1"/>
  <c r="S53" i="15"/>
  <c r="AE53" i="10"/>
  <c r="AI56" i="8" s="1"/>
  <c r="AL56" i="8" s="1"/>
  <c r="G80" i="10"/>
  <c r="F80" i="14"/>
  <c r="C80" i="15"/>
  <c r="L80" i="15"/>
  <c r="AA80" i="14"/>
  <c r="E80" i="14"/>
  <c r="F80" i="10"/>
  <c r="B80" i="15"/>
  <c r="C83" i="7"/>
  <c r="C83" i="6"/>
  <c r="C83" i="8"/>
  <c r="C82" i="3"/>
  <c r="G73" i="6"/>
  <c r="H73" i="6" s="1"/>
  <c r="F73" i="6"/>
  <c r="X71" i="6"/>
  <c r="Y71" i="6" s="1"/>
  <c r="W71" i="6"/>
  <c r="D65" i="15"/>
  <c r="H65" i="14"/>
  <c r="L65" i="14" s="1"/>
  <c r="D65" i="14" s="1"/>
  <c r="H65" i="10"/>
  <c r="K65" i="10"/>
  <c r="AE65" i="8"/>
  <c r="AM65" i="8" s="1"/>
  <c r="W60" i="10"/>
  <c r="H60" i="15"/>
  <c r="O60" i="14"/>
  <c r="R60" i="10"/>
  <c r="G63" i="7" s="1"/>
  <c r="AH60" i="14"/>
  <c r="AJ60" i="14" s="1"/>
  <c r="AC60" i="10"/>
  <c r="AF63" i="8" s="1"/>
  <c r="AH63" i="8" s="1"/>
  <c r="Q60" i="15"/>
  <c r="AJ59" i="14"/>
  <c r="M60" i="10"/>
  <c r="F61" i="6"/>
  <c r="G61" i="6"/>
  <c r="H61" i="6" s="1"/>
  <c r="V56" i="10"/>
  <c r="Y59" i="8"/>
  <c r="Z59" i="8" s="1"/>
  <c r="J55" i="10"/>
  <c r="P57" i="7"/>
  <c r="AE60" i="10"/>
  <c r="AI63" i="8" s="1"/>
  <c r="AL63" i="8" s="1"/>
  <c r="AK60" i="14"/>
  <c r="S60" i="15"/>
  <c r="P55" i="10"/>
  <c r="H52" i="14"/>
  <c r="L52" i="14" s="1"/>
  <c r="D52" i="15"/>
  <c r="H52" i="10"/>
  <c r="J47" i="10"/>
  <c r="W44" i="10"/>
  <c r="M61" i="7"/>
  <c r="R55" i="15"/>
  <c r="AD55" i="10"/>
  <c r="AG58" i="8" s="1"/>
  <c r="AI55" i="14"/>
  <c r="X67" i="10"/>
  <c r="F67" i="14"/>
  <c r="G67" i="10"/>
  <c r="O70" i="7" s="1"/>
  <c r="C67" i="15"/>
  <c r="O67" i="14"/>
  <c r="H67" i="15"/>
  <c r="R67" i="10"/>
  <c r="G70" i="7" s="1"/>
  <c r="AK65" i="14"/>
  <c r="AN65" i="14" s="1"/>
  <c r="AE65" i="10"/>
  <c r="AI68" i="8" s="1"/>
  <c r="S65" i="15"/>
  <c r="G58" i="14"/>
  <c r="R56" i="14"/>
  <c r="K56" i="15"/>
  <c r="U56" i="10"/>
  <c r="J59" i="7" s="1"/>
  <c r="P59" i="7" s="1"/>
  <c r="J54" i="15"/>
  <c r="T54" i="10"/>
  <c r="I57" i="7" s="1"/>
  <c r="O57" i="7" s="1"/>
  <c r="Q54" i="14"/>
  <c r="F52" i="10"/>
  <c r="E52" i="14"/>
  <c r="B52" i="15"/>
  <c r="AL48" i="14"/>
  <c r="AN48" i="14" s="1"/>
  <c r="T48" i="15"/>
  <c r="AF48" i="10"/>
  <c r="AJ51" i="8" s="1"/>
  <c r="I64" i="15"/>
  <c r="O99" i="12"/>
  <c r="K62" i="10"/>
  <c r="AK62" i="14"/>
  <c r="AN62" i="14" s="1"/>
  <c r="AE62" i="10"/>
  <c r="AI65" i="8" s="1"/>
  <c r="AL65" i="8" s="1"/>
  <c r="S62" i="15"/>
  <c r="AA52" i="10"/>
  <c r="AC55" i="8" s="1"/>
  <c r="AE52" i="14"/>
  <c r="O52" i="15"/>
  <c r="AB51" i="10"/>
  <c r="AD54" i="8" s="1"/>
  <c r="AE54" i="8" s="1"/>
  <c r="AF51" i="14"/>
  <c r="P51" i="15"/>
  <c r="P45" i="14"/>
  <c r="M45" i="14" s="1"/>
  <c r="Q45" i="14"/>
  <c r="J45" i="15"/>
  <c r="W39" i="10"/>
  <c r="P31" i="10"/>
  <c r="I56" i="15"/>
  <c r="N54" i="10"/>
  <c r="AI54" i="14"/>
  <c r="R54" i="15"/>
  <c r="AD54" i="10"/>
  <c r="AG57" i="8" s="1"/>
  <c r="E29" i="14"/>
  <c r="B29" i="15"/>
  <c r="F29" i="10"/>
  <c r="AF26" i="14"/>
  <c r="AG26" i="14" s="1"/>
  <c r="AB26" i="14" s="1"/>
  <c r="Z26" i="14" s="1"/>
  <c r="S26" i="14" s="1"/>
  <c r="AB26" i="10"/>
  <c r="AD29" i="8" s="1"/>
  <c r="AE29" i="8" s="1"/>
  <c r="P26" i="15"/>
  <c r="AK20" i="14"/>
  <c r="AN20" i="14" s="1"/>
  <c r="AB20" i="14" s="1"/>
  <c r="Z20" i="14" s="1"/>
  <c r="S20" i="14" s="1"/>
  <c r="S20" i="15"/>
  <c r="AE20" i="10"/>
  <c r="AI23" i="8" s="1"/>
  <c r="AL23" i="8" s="1"/>
  <c r="N46" i="10"/>
  <c r="T42" i="15"/>
  <c r="AL42" i="14"/>
  <c r="AF42" i="10"/>
  <c r="AJ45" i="8" s="1"/>
  <c r="E41" i="15"/>
  <c r="I41" i="14"/>
  <c r="I41" i="10"/>
  <c r="S44" i="6" s="1"/>
  <c r="AB41" i="10"/>
  <c r="AD44" i="8" s="1"/>
  <c r="AF41" i="14"/>
  <c r="P41" i="15"/>
  <c r="I37" i="10"/>
  <c r="S40" i="6" s="1"/>
  <c r="E37" i="15"/>
  <c r="I37" i="14"/>
  <c r="AI37" i="14"/>
  <c r="AJ37" i="14" s="1"/>
  <c r="R37" i="15"/>
  <c r="AD37" i="10"/>
  <c r="AG40" i="8" s="1"/>
  <c r="AH40" i="8" s="1"/>
  <c r="O32" i="7"/>
  <c r="N56" i="7"/>
  <c r="X50" i="6"/>
  <c r="Y50" i="6" s="1"/>
  <c r="W50" i="6"/>
  <c r="AD42" i="10"/>
  <c r="AG45" i="8" s="1"/>
  <c r="R42" i="15"/>
  <c r="AI42" i="14"/>
  <c r="L43" i="15"/>
  <c r="AA43" i="14"/>
  <c r="Z43" i="10"/>
  <c r="AB46" i="8" s="1"/>
  <c r="AD43" i="14"/>
  <c r="N43" i="15"/>
  <c r="X42" i="10"/>
  <c r="W40" i="14"/>
  <c r="X40" i="14" s="1"/>
  <c r="T40" i="14" s="1"/>
  <c r="AE38" i="10"/>
  <c r="AI41" i="8" s="1"/>
  <c r="AL41" i="8" s="1"/>
  <c r="AK38" i="14"/>
  <c r="AN38" i="14" s="1"/>
  <c r="S38" i="15"/>
  <c r="E24" i="14"/>
  <c r="B24" i="15"/>
  <c r="F24" i="10"/>
  <c r="K61" i="7"/>
  <c r="P60" i="3" s="1"/>
  <c r="N61" i="7"/>
  <c r="Q50" i="10"/>
  <c r="F53" i="7" s="1"/>
  <c r="L53" i="7" s="1"/>
  <c r="G50" i="15"/>
  <c r="N50" i="14"/>
  <c r="H50" i="10"/>
  <c r="H50" i="14"/>
  <c r="L50" i="14" s="1"/>
  <c r="D50" i="14" s="1"/>
  <c r="D50" i="15"/>
  <c r="P50" i="15"/>
  <c r="AF50" i="14"/>
  <c r="AB50" i="10"/>
  <c r="AD53" i="8" s="1"/>
  <c r="P41" i="7"/>
  <c r="F24" i="15"/>
  <c r="J24" i="14"/>
  <c r="K24" i="14" s="1"/>
  <c r="L24" i="14" s="1"/>
  <c r="L24" i="10"/>
  <c r="O52" i="7"/>
  <c r="M42" i="10"/>
  <c r="AC42" i="14"/>
  <c r="M42" i="15"/>
  <c r="Y42" i="10"/>
  <c r="AA45" i="8" s="1"/>
  <c r="AL43" i="8"/>
  <c r="O77" i="12"/>
  <c r="O46" i="10"/>
  <c r="G44" i="14"/>
  <c r="N42" i="14"/>
  <c r="Q42" i="10"/>
  <c r="F45" i="7" s="1"/>
  <c r="G42" i="15"/>
  <c r="G34" i="10"/>
  <c r="F34" i="14"/>
  <c r="C34" i="15"/>
  <c r="K34" i="10"/>
  <c r="J34" i="10"/>
  <c r="I32" i="10"/>
  <c r="S35" i="6" s="1"/>
  <c r="E32" i="15"/>
  <c r="I32" i="14"/>
  <c r="K32" i="14" s="1"/>
  <c r="L32" i="14" s="1"/>
  <c r="AF27" i="10"/>
  <c r="AJ30" i="8" s="1"/>
  <c r="T27" i="15"/>
  <c r="AL27" i="14"/>
  <c r="C28" i="15"/>
  <c r="G28" i="10"/>
  <c r="F28" i="14"/>
  <c r="G28" i="14" s="1"/>
  <c r="AD28" i="14"/>
  <c r="Z28" i="10"/>
  <c r="AB31" i="8" s="1"/>
  <c r="N28" i="15"/>
  <c r="U25" i="10"/>
  <c r="J28" i="7" s="1"/>
  <c r="K25" i="15"/>
  <c r="R25" i="14"/>
  <c r="J25" i="10"/>
  <c r="W25" i="14"/>
  <c r="X25" i="14" s="1"/>
  <c r="T25" i="14" s="1"/>
  <c r="Z16" i="10"/>
  <c r="AB19" i="8" s="1"/>
  <c r="AD16" i="14"/>
  <c r="N16" i="15"/>
  <c r="J16" i="14"/>
  <c r="K16" i="14" s="1"/>
  <c r="L16" i="14" s="1"/>
  <c r="L16" i="10"/>
  <c r="F16" i="15"/>
  <c r="AG39" i="14"/>
  <c r="P37" i="14"/>
  <c r="M35" i="10"/>
  <c r="W35" i="10"/>
  <c r="N35" i="14"/>
  <c r="G35" i="15"/>
  <c r="Q35" i="10"/>
  <c r="F38" i="7" s="1"/>
  <c r="M36" i="7"/>
  <c r="E14" i="15"/>
  <c r="I14" i="14"/>
  <c r="K14" i="14" s="1"/>
  <c r="L14" i="14" s="1"/>
  <c r="I14" i="10"/>
  <c r="S17" i="6" s="1"/>
  <c r="C17" i="7"/>
  <c r="C17" i="8"/>
  <c r="C17" i="6"/>
  <c r="C16" i="3"/>
  <c r="AN33" i="14"/>
  <c r="Q25" i="10"/>
  <c r="F28" i="7" s="1"/>
  <c r="N25" i="14"/>
  <c r="G25" i="15"/>
  <c r="AC23" i="14"/>
  <c r="AG23" i="14" s="1"/>
  <c r="M23" i="15"/>
  <c r="Y23" i="10"/>
  <c r="AA26" i="8" s="1"/>
  <c r="N23" i="10"/>
  <c r="P22" i="15"/>
  <c r="AB22" i="10"/>
  <c r="AD25" i="8" s="1"/>
  <c r="AF22" i="14"/>
  <c r="AE21" i="14"/>
  <c r="AG21" i="14" s="1"/>
  <c r="AA21" i="10"/>
  <c r="AC24" i="8" s="1"/>
  <c r="AE24" i="8" s="1"/>
  <c r="AM24" i="8" s="1"/>
  <c r="O21" i="15"/>
  <c r="F21" i="14"/>
  <c r="G21" i="14" s="1"/>
  <c r="G21" i="10"/>
  <c r="C21" i="15"/>
  <c r="O18" i="10"/>
  <c r="O18" i="14"/>
  <c r="H18" i="15"/>
  <c r="R18" i="10"/>
  <c r="G21" i="7" s="1"/>
  <c r="W16" i="10"/>
  <c r="K27" i="10"/>
  <c r="AM25" i="14"/>
  <c r="AG25" i="10"/>
  <c r="AK28" i="8" s="1"/>
  <c r="U25" i="15"/>
  <c r="F23" i="15"/>
  <c r="L23" i="10"/>
  <c r="J23" i="14"/>
  <c r="O11" i="15"/>
  <c r="AA11" i="10"/>
  <c r="AC14" i="8" s="1"/>
  <c r="AE14" i="8" s="1"/>
  <c r="AE11" i="14"/>
  <c r="AG11" i="14" s="1"/>
  <c r="AB11" i="14" s="1"/>
  <c r="Z11" i="14" s="1"/>
  <c r="S11" i="14" s="1"/>
  <c r="AK5" i="14"/>
  <c r="AN5" i="14" s="1"/>
  <c r="AB5" i="14" s="1"/>
  <c r="Z5" i="14" s="1"/>
  <c r="S5" i="14" s="1"/>
  <c r="S5" i="15"/>
  <c r="AE5" i="10"/>
  <c r="AI8" i="8" s="1"/>
  <c r="AL8" i="8" s="1"/>
  <c r="AM8" i="8" s="1"/>
  <c r="G33" i="6"/>
  <c r="H33" i="6" s="1"/>
  <c r="F33" i="6"/>
  <c r="P35" i="6"/>
  <c r="Q35" i="6" s="1"/>
  <c r="O35" i="6"/>
  <c r="AF32" i="10"/>
  <c r="AJ35" i="8" s="1"/>
  <c r="T32" i="15"/>
  <c r="AL32" i="14"/>
  <c r="AA32" i="14"/>
  <c r="L32" i="15"/>
  <c r="S29" i="10"/>
  <c r="H32" i="7" s="1"/>
  <c r="O27" i="10"/>
  <c r="AC27" i="10"/>
  <c r="AF30" i="8" s="1"/>
  <c r="AH30" i="8" s="1"/>
  <c r="Q27" i="15"/>
  <c r="AH27" i="14"/>
  <c r="AJ27" i="14" s="1"/>
  <c r="F22" i="15"/>
  <c r="L22" i="10"/>
  <c r="J22" i="14"/>
  <c r="K22" i="14" s="1"/>
  <c r="F22" i="14"/>
  <c r="G22" i="14" s="1"/>
  <c r="G22" i="10"/>
  <c r="C22" i="15"/>
  <c r="C25" i="8"/>
  <c r="C25" i="7"/>
  <c r="C25" i="6"/>
  <c r="C24" i="3"/>
  <c r="U30" i="10"/>
  <c r="J33" i="7" s="1"/>
  <c r="K30" i="15"/>
  <c r="R30" i="14"/>
  <c r="M30" i="15"/>
  <c r="AC30" i="14"/>
  <c r="Y30" i="10"/>
  <c r="AA33" i="8" s="1"/>
  <c r="V12" i="10"/>
  <c r="Y15" i="8"/>
  <c r="Z15" i="8" s="1"/>
  <c r="M13" i="15"/>
  <c r="AC13" i="14"/>
  <c r="Y13" i="10"/>
  <c r="AA16" i="8" s="1"/>
  <c r="W7" i="10"/>
  <c r="L15" i="10"/>
  <c r="F15" i="15"/>
  <c r="J15" i="14"/>
  <c r="K15" i="14" s="1"/>
  <c r="AL15" i="14"/>
  <c r="AF15" i="10"/>
  <c r="AJ18" i="8" s="1"/>
  <c r="T15" i="15"/>
  <c r="R15" i="14"/>
  <c r="U15" i="10"/>
  <c r="J18" i="7" s="1"/>
  <c r="K15" i="15"/>
  <c r="J13" i="10"/>
  <c r="AA13" i="14"/>
  <c r="L13" i="15"/>
  <c r="O26" i="7"/>
  <c r="AC9" i="10"/>
  <c r="AF12" i="8" s="1"/>
  <c r="AH12" i="8" s="1"/>
  <c r="Q9" i="15"/>
  <c r="AH9" i="14"/>
  <c r="AJ9" i="14" s="1"/>
  <c r="R9" i="10"/>
  <c r="G12" i="7" s="1"/>
  <c r="M12" i="7" s="1"/>
  <c r="H9" i="15"/>
  <c r="O9" i="14"/>
  <c r="K3" i="10"/>
  <c r="K19" i="10"/>
  <c r="Z19" i="10"/>
  <c r="AB22" i="8" s="1"/>
  <c r="N19" i="15"/>
  <c r="AD19" i="14"/>
  <c r="M19" i="10"/>
  <c r="C22" i="6"/>
  <c r="C22" i="8"/>
  <c r="C22" i="7"/>
  <c r="C21" i="3"/>
  <c r="E7" i="15"/>
  <c r="I7" i="14"/>
  <c r="I7" i="10"/>
  <c r="S10" i="6" s="1"/>
  <c r="P17" i="7"/>
  <c r="L7" i="15"/>
  <c r="AA7" i="14"/>
  <c r="J12" i="6"/>
  <c r="K12" i="6"/>
  <c r="L12" i="6" s="1"/>
  <c r="H6" i="14"/>
  <c r="D6" i="15"/>
  <c r="H6" i="10"/>
  <c r="O97" i="8"/>
  <c r="K4" i="10"/>
  <c r="O72" i="7"/>
  <c r="P6" i="15"/>
  <c r="AB6" i="10"/>
  <c r="AD9" i="8" s="1"/>
  <c r="AF6" i="14"/>
  <c r="J9" i="12"/>
  <c r="Q9" i="8" s="1"/>
  <c r="R9" i="8" s="1"/>
  <c r="X9" i="8" s="1"/>
  <c r="W6" i="14"/>
  <c r="X6" i="14" s="1"/>
  <c r="T6" i="14" s="1"/>
  <c r="AA6" i="14"/>
  <c r="L6" i="15"/>
  <c r="P10" i="10"/>
  <c r="Q8" i="10"/>
  <c r="F11" i="7" s="1"/>
  <c r="G8" i="15"/>
  <c r="N8" i="14"/>
  <c r="U8" i="15"/>
  <c r="AM8" i="14"/>
  <c r="AG8" i="10"/>
  <c r="AK11" i="8" s="1"/>
  <c r="Q8" i="14"/>
  <c r="T8" i="10"/>
  <c r="I11" i="7" s="1"/>
  <c r="J8" i="15"/>
  <c r="L77" i="7"/>
  <c r="S3" i="10"/>
  <c r="H6" i="7" s="1"/>
  <c r="AA10" i="10"/>
  <c r="AC13" i="8" s="1"/>
  <c r="AE10" i="14"/>
  <c r="O10" i="15"/>
  <c r="W10" i="10"/>
  <c r="S10" i="15"/>
  <c r="AE10" i="10"/>
  <c r="AI13" i="8" s="1"/>
  <c r="AL13" i="8" s="1"/>
  <c r="AK10" i="14"/>
  <c r="AN10" i="14" s="1"/>
  <c r="O4" i="10"/>
  <c r="C7" i="7"/>
  <c r="C7" i="6"/>
  <c r="C7" i="8"/>
  <c r="C6" i="3"/>
  <c r="L6" i="7"/>
  <c r="O116" i="7"/>
  <c r="K8" i="6"/>
  <c r="L8" i="6" s="1"/>
  <c r="M8" i="6" s="1"/>
  <c r="O50" i="8"/>
  <c r="R147" i="4"/>
  <c r="J147" i="4"/>
  <c r="U147" i="4"/>
  <c r="L147" i="4"/>
  <c r="O147" i="4"/>
  <c r="N147" i="4"/>
  <c r="S147" i="4"/>
  <c r="Q147" i="4" s="1"/>
  <c r="P147" i="4"/>
  <c r="M147" i="4"/>
  <c r="I147" i="4"/>
  <c r="L80" i="7"/>
  <c r="P120" i="7"/>
  <c r="O6" i="7"/>
  <c r="P164" i="10"/>
  <c r="J165" i="15"/>
  <c r="T165" i="10"/>
  <c r="I168" i="7" s="1"/>
  <c r="O168" i="7" s="1"/>
  <c r="Q165" i="14"/>
  <c r="P164" i="15"/>
  <c r="AB164" i="10"/>
  <c r="AD167" i="8" s="1"/>
  <c r="AF164" i="14"/>
  <c r="F160" i="10"/>
  <c r="E160" i="14"/>
  <c r="B160" i="15"/>
  <c r="F160" i="15"/>
  <c r="L160" i="10"/>
  <c r="J160" i="14"/>
  <c r="K160" i="14" s="1"/>
  <c r="F163" i="10"/>
  <c r="E163" i="14"/>
  <c r="B163" i="15"/>
  <c r="L163" i="10"/>
  <c r="J163" i="14"/>
  <c r="F163" i="15"/>
  <c r="AC163" i="14"/>
  <c r="AG163" i="14" s="1"/>
  <c r="M163" i="15"/>
  <c r="Y163" i="10"/>
  <c r="AA166" i="8" s="1"/>
  <c r="O163" i="10"/>
  <c r="H155" i="10"/>
  <c r="H155" i="14"/>
  <c r="D155" i="15"/>
  <c r="V154" i="10"/>
  <c r="Y157" i="8"/>
  <c r="Z157" i="8" s="1"/>
  <c r="J153" i="10"/>
  <c r="P152" i="10"/>
  <c r="AG151" i="10"/>
  <c r="AK154" i="8" s="1"/>
  <c r="AL154" i="8" s="1"/>
  <c r="AM151" i="14"/>
  <c r="AN151" i="14" s="1"/>
  <c r="AB151" i="14" s="1"/>
  <c r="U151" i="15"/>
  <c r="M153" i="10"/>
  <c r="V164" i="10"/>
  <c r="Y167" i="8"/>
  <c r="Z167" i="8" s="1"/>
  <c r="AD162" i="10"/>
  <c r="AG165" i="8" s="1"/>
  <c r="AI162" i="14"/>
  <c r="R162" i="15"/>
  <c r="AI157" i="14"/>
  <c r="AJ157" i="14" s="1"/>
  <c r="R157" i="15"/>
  <c r="AD157" i="10"/>
  <c r="AG160" i="8" s="1"/>
  <c r="AH160" i="8" s="1"/>
  <c r="AK157" i="14"/>
  <c r="AN157" i="14" s="1"/>
  <c r="S157" i="15"/>
  <c r="AE157" i="10"/>
  <c r="AI160" i="8" s="1"/>
  <c r="AL160" i="8" s="1"/>
  <c r="J192" i="12"/>
  <c r="W163" i="14"/>
  <c r="X163" i="14" s="1"/>
  <c r="T163" i="14" s="1"/>
  <c r="AA163" i="10"/>
  <c r="AC166" i="8" s="1"/>
  <c r="AE163" i="14"/>
  <c r="O163" i="15"/>
  <c r="I163" i="10"/>
  <c r="S166" i="6" s="1"/>
  <c r="I163" i="14"/>
  <c r="E163" i="15"/>
  <c r="AI163" i="14"/>
  <c r="R163" i="15"/>
  <c r="AD163" i="10"/>
  <c r="AG166" i="8" s="1"/>
  <c r="J166" i="14"/>
  <c r="K166" i="14" s="1"/>
  <c r="F166" i="15"/>
  <c r="L166" i="10"/>
  <c r="W164" i="14"/>
  <c r="X164" i="14" s="1"/>
  <c r="T164" i="14" s="1"/>
  <c r="H162" i="14"/>
  <c r="L162" i="14" s="1"/>
  <c r="D162" i="14" s="1"/>
  <c r="H162" i="10"/>
  <c r="D162" i="15"/>
  <c r="V162" i="15" s="1"/>
  <c r="G162" i="11" s="1"/>
  <c r="D162" i="11" s="1"/>
  <c r="AA165" i="14"/>
  <c r="L165" i="15"/>
  <c r="AA166" i="14"/>
  <c r="L166" i="15"/>
  <c r="AE165" i="10"/>
  <c r="AI168" i="8" s="1"/>
  <c r="AL168" i="8" s="1"/>
  <c r="AK165" i="14"/>
  <c r="AN165" i="14" s="1"/>
  <c r="S165" i="15"/>
  <c r="AG164" i="10"/>
  <c r="AK167" i="8" s="1"/>
  <c r="AM164" i="14"/>
  <c r="U164" i="15"/>
  <c r="M162" i="10"/>
  <c r="M166" i="15"/>
  <c r="Y166" i="10"/>
  <c r="AA169" i="8" s="1"/>
  <c r="AC166" i="14"/>
  <c r="AG166" i="14" s="1"/>
  <c r="J188" i="12"/>
  <c r="Q165" i="8" s="1"/>
  <c r="R165" i="8" s="1"/>
  <c r="W162" i="14"/>
  <c r="X162" i="14" s="1"/>
  <c r="T162" i="14" s="1"/>
  <c r="F165" i="15"/>
  <c r="L165" i="10"/>
  <c r="J165" i="14"/>
  <c r="K165" i="14" s="1"/>
  <c r="K164" i="15"/>
  <c r="U164" i="10"/>
  <c r="J167" i="7" s="1"/>
  <c r="P167" i="7" s="1"/>
  <c r="R164" i="14"/>
  <c r="J161" i="10"/>
  <c r="P161" i="15"/>
  <c r="AF161" i="14"/>
  <c r="AB161" i="10"/>
  <c r="AD164" i="8" s="1"/>
  <c r="K160" i="10"/>
  <c r="AA157" i="14"/>
  <c r="L157" i="15"/>
  <c r="X160" i="10"/>
  <c r="W157" i="10"/>
  <c r="AA160" i="14"/>
  <c r="L160" i="15"/>
  <c r="AC163" i="10"/>
  <c r="AF166" i="8" s="1"/>
  <c r="AH163" i="14"/>
  <c r="Q163" i="15"/>
  <c r="K163" i="10"/>
  <c r="C166" i="7"/>
  <c r="C166" i="6"/>
  <c r="C166" i="8"/>
  <c r="C165" i="3"/>
  <c r="N161" i="10"/>
  <c r="M160" i="15"/>
  <c r="Y160" i="10"/>
  <c r="AA163" i="8" s="1"/>
  <c r="AC160" i="14"/>
  <c r="AG160" i="14" s="1"/>
  <c r="K160" i="15"/>
  <c r="R160" i="14"/>
  <c r="U160" i="10"/>
  <c r="J163" i="7" s="1"/>
  <c r="P163" i="7" s="1"/>
  <c r="K161" i="14"/>
  <c r="P154" i="10"/>
  <c r="AL163" i="8"/>
  <c r="X159" i="6"/>
  <c r="Y159" i="6" s="1"/>
  <c r="W159" i="6"/>
  <c r="R158" i="15"/>
  <c r="AI158" i="14"/>
  <c r="AD158" i="10"/>
  <c r="AG161" i="8" s="1"/>
  <c r="F158" i="14"/>
  <c r="G158" i="14" s="1"/>
  <c r="C158" i="15"/>
  <c r="G158" i="10"/>
  <c r="AE160" i="8"/>
  <c r="P159" i="7"/>
  <c r="R155" i="15"/>
  <c r="AI155" i="14"/>
  <c r="AD155" i="10"/>
  <c r="AG158" i="8" s="1"/>
  <c r="N155" i="14"/>
  <c r="M155" i="14" s="1"/>
  <c r="G155" i="15"/>
  <c r="Q155" i="10"/>
  <c r="F158" i="7" s="1"/>
  <c r="P152" i="15"/>
  <c r="AB152" i="10"/>
  <c r="AD155" i="8" s="1"/>
  <c r="AF152" i="14"/>
  <c r="O151" i="10"/>
  <c r="C153" i="15"/>
  <c r="G153" i="10"/>
  <c r="F153" i="14"/>
  <c r="G153" i="14" s="1"/>
  <c r="S154" i="10"/>
  <c r="H157" i="7" s="1"/>
  <c r="L153" i="10"/>
  <c r="J153" i="14"/>
  <c r="K153" i="14" s="1"/>
  <c r="F153" i="15"/>
  <c r="AL153" i="14"/>
  <c r="T153" i="15"/>
  <c r="AF153" i="10"/>
  <c r="AJ156" i="8" s="1"/>
  <c r="K151" i="10"/>
  <c r="P148" i="10"/>
  <c r="AE149" i="14"/>
  <c r="AG149" i="14" s="1"/>
  <c r="O149" i="15"/>
  <c r="AA149" i="10"/>
  <c r="AC152" i="8" s="1"/>
  <c r="AE152" i="8" s="1"/>
  <c r="AM152" i="8" s="1"/>
  <c r="C149" i="3"/>
  <c r="C150" i="6"/>
  <c r="C150" i="8"/>
  <c r="C150" i="7"/>
  <c r="M150" i="7" s="1"/>
  <c r="H150" i="10"/>
  <c r="D150" i="15"/>
  <c r="H150" i="14"/>
  <c r="Q150" i="14"/>
  <c r="J150" i="15"/>
  <c r="T150" i="10"/>
  <c r="I153" i="7" s="1"/>
  <c r="N149" i="14"/>
  <c r="M149" i="14" s="1"/>
  <c r="Q149" i="10"/>
  <c r="F152" i="7" s="1"/>
  <c r="L152" i="7" s="1"/>
  <c r="G149" i="15"/>
  <c r="V149" i="15" s="1"/>
  <c r="G149" i="11" s="1"/>
  <c r="D149" i="11" s="1"/>
  <c r="AF150" i="10"/>
  <c r="AJ153" i="8" s="1"/>
  <c r="T150" i="15"/>
  <c r="AL150" i="14"/>
  <c r="AC145" i="14"/>
  <c r="AG145" i="14" s="1"/>
  <c r="M145" i="15"/>
  <c r="Y145" i="10"/>
  <c r="AA148" i="8" s="1"/>
  <c r="R146" i="14"/>
  <c r="U146" i="10"/>
  <c r="J149" i="7" s="1"/>
  <c r="P149" i="7" s="1"/>
  <c r="K146" i="15"/>
  <c r="N146" i="14"/>
  <c r="G146" i="15"/>
  <c r="Q146" i="10"/>
  <c r="F149" i="7" s="1"/>
  <c r="L149" i="7" s="1"/>
  <c r="K144" i="10"/>
  <c r="H137" i="14"/>
  <c r="H137" i="10"/>
  <c r="X140" i="6" s="1"/>
  <c r="Y140" i="6" s="1"/>
  <c r="Z140" i="6" s="1"/>
  <c r="D137" i="15"/>
  <c r="V137" i="15" s="1"/>
  <c r="G137" i="11" s="1"/>
  <c r="D137" i="11" s="1"/>
  <c r="O145" i="10"/>
  <c r="B140" i="15"/>
  <c r="E140" i="14"/>
  <c r="F140" i="10"/>
  <c r="P131" i="10"/>
  <c r="AD141" i="14"/>
  <c r="N141" i="15"/>
  <c r="Z141" i="10"/>
  <c r="AB144" i="8" s="1"/>
  <c r="P132" i="10"/>
  <c r="W143" i="14"/>
  <c r="X143" i="14" s="1"/>
  <c r="T143" i="14" s="1"/>
  <c r="H142" i="10"/>
  <c r="H142" i="14"/>
  <c r="D142" i="15"/>
  <c r="J142" i="15"/>
  <c r="T142" i="10"/>
  <c r="I145" i="7" s="1"/>
  <c r="Q142" i="14"/>
  <c r="E142" i="14"/>
  <c r="B142" i="15"/>
  <c r="F142" i="10"/>
  <c r="C145" i="7"/>
  <c r="C145" i="8"/>
  <c r="C145" i="6"/>
  <c r="C144" i="3"/>
  <c r="M142" i="7"/>
  <c r="K147" i="6"/>
  <c r="L147" i="6" s="1"/>
  <c r="J147" i="6"/>
  <c r="P147" i="6"/>
  <c r="Q147" i="6" s="1"/>
  <c r="R147" i="6" s="1"/>
  <c r="O135" i="14"/>
  <c r="R135" i="10"/>
  <c r="G138" i="7" s="1"/>
  <c r="M138" i="7" s="1"/>
  <c r="H135" i="15"/>
  <c r="H143" i="15"/>
  <c r="O143" i="14"/>
  <c r="R143" i="10"/>
  <c r="G146" i="7" s="1"/>
  <c r="F143" i="10"/>
  <c r="B143" i="15"/>
  <c r="E143" i="14"/>
  <c r="M143" i="10"/>
  <c r="X141" i="10"/>
  <c r="P141" i="15"/>
  <c r="AB141" i="10"/>
  <c r="AD144" i="8" s="1"/>
  <c r="AF141" i="14"/>
  <c r="E141" i="14"/>
  <c r="B141" i="15"/>
  <c r="F141" i="10"/>
  <c r="P146" i="14"/>
  <c r="AA136" i="10"/>
  <c r="AC139" i="8" s="1"/>
  <c r="AE136" i="14"/>
  <c r="O136" i="15"/>
  <c r="F137" i="6"/>
  <c r="G137" i="6"/>
  <c r="H137" i="6" s="1"/>
  <c r="S133" i="10"/>
  <c r="H136" i="7" s="1"/>
  <c r="AB136" i="10"/>
  <c r="AD139" i="8" s="1"/>
  <c r="P136" i="15"/>
  <c r="AF136" i="14"/>
  <c r="T138" i="6"/>
  <c r="U138" i="6" s="1"/>
  <c r="V138" i="6" s="1"/>
  <c r="P138" i="6"/>
  <c r="Q138" i="6" s="1"/>
  <c r="O138" i="6"/>
  <c r="O133" i="10"/>
  <c r="R136" i="15"/>
  <c r="AI136" i="14"/>
  <c r="AD136" i="10"/>
  <c r="AG139" i="8" s="1"/>
  <c r="U134" i="15"/>
  <c r="AM134" i="14"/>
  <c r="AN134" i="14" s="1"/>
  <c r="AG134" i="10"/>
  <c r="AK137" i="8" s="1"/>
  <c r="AL137" i="8" s="1"/>
  <c r="AD134" i="14"/>
  <c r="AG134" i="14" s="1"/>
  <c r="Z134" i="10"/>
  <c r="AB137" i="8" s="1"/>
  <c r="AE137" i="8" s="1"/>
  <c r="N134" i="15"/>
  <c r="D136" i="15"/>
  <c r="H136" i="10"/>
  <c r="H136" i="14"/>
  <c r="L136" i="14" s="1"/>
  <c r="Q136" i="14"/>
  <c r="T136" i="10"/>
  <c r="I139" i="7" s="1"/>
  <c r="J136" i="15"/>
  <c r="L130" i="15"/>
  <c r="AA130" i="14"/>
  <c r="I126" i="14"/>
  <c r="E126" i="15"/>
  <c r="I126" i="10"/>
  <c r="S129" i="6" s="1"/>
  <c r="F124" i="10"/>
  <c r="E124" i="14"/>
  <c r="B124" i="15"/>
  <c r="C130" i="15"/>
  <c r="F130" i="14"/>
  <c r="G130" i="14" s="1"/>
  <c r="G130" i="10"/>
  <c r="Q129" i="15"/>
  <c r="AC129" i="10"/>
  <c r="AF132" i="8" s="1"/>
  <c r="AH132" i="8" s="1"/>
  <c r="AH129" i="14"/>
  <c r="AJ129" i="14" s="1"/>
  <c r="AD129" i="14"/>
  <c r="N129" i="15"/>
  <c r="Z129" i="10"/>
  <c r="AB132" i="8" s="1"/>
  <c r="AE132" i="8" s="1"/>
  <c r="P124" i="15"/>
  <c r="AB124" i="10"/>
  <c r="AD127" i="8" s="1"/>
  <c r="AF124" i="14"/>
  <c r="P126" i="6"/>
  <c r="Q126" i="6" s="1"/>
  <c r="T126" i="6"/>
  <c r="U126" i="6" s="1"/>
  <c r="V126" i="6" s="1"/>
  <c r="O126" i="6"/>
  <c r="H121" i="14"/>
  <c r="D121" i="15"/>
  <c r="V121" i="15" s="1"/>
  <c r="G121" i="11" s="1"/>
  <c r="D121" i="11" s="1"/>
  <c r="H121" i="10"/>
  <c r="P113" i="10"/>
  <c r="H128" i="15"/>
  <c r="R128" i="10"/>
  <c r="G131" i="7" s="1"/>
  <c r="M131" i="7" s="1"/>
  <c r="O128" i="14"/>
  <c r="H122" i="10"/>
  <c r="H122" i="14"/>
  <c r="D122" i="15"/>
  <c r="N127" i="14"/>
  <c r="G127" i="15"/>
  <c r="Q127" i="10"/>
  <c r="F130" i="7" s="1"/>
  <c r="L130" i="7" s="1"/>
  <c r="D126" i="15"/>
  <c r="H126" i="10"/>
  <c r="H126" i="14"/>
  <c r="AG121" i="14"/>
  <c r="G132" i="6"/>
  <c r="H132" i="6" s="1"/>
  <c r="F132" i="6"/>
  <c r="AE131" i="8"/>
  <c r="T126" i="15"/>
  <c r="AF126" i="10"/>
  <c r="AJ129" i="8" s="1"/>
  <c r="AL126" i="14"/>
  <c r="AG129" i="14"/>
  <c r="W127" i="10"/>
  <c r="T130" i="6"/>
  <c r="U130" i="6" s="1"/>
  <c r="V130" i="6" s="1"/>
  <c r="P130" i="6"/>
  <c r="Q130" i="6" s="1"/>
  <c r="O130" i="6"/>
  <c r="C125" i="3"/>
  <c r="C126" i="8"/>
  <c r="C126" i="7"/>
  <c r="L126" i="7" s="1"/>
  <c r="C126" i="6"/>
  <c r="AB120" i="10"/>
  <c r="AD123" i="8" s="1"/>
  <c r="AE123" i="8" s="1"/>
  <c r="AF120" i="14"/>
  <c r="P120" i="15"/>
  <c r="L126" i="10"/>
  <c r="J126" i="14"/>
  <c r="F126" i="15"/>
  <c r="Z130" i="10"/>
  <c r="AB133" i="8" s="1"/>
  <c r="AD130" i="14"/>
  <c r="N130" i="15"/>
  <c r="N130" i="14"/>
  <c r="Q130" i="10"/>
  <c r="F133" i="7" s="1"/>
  <c r="G130" i="15"/>
  <c r="AM126" i="14"/>
  <c r="U126" i="15"/>
  <c r="AG126" i="10"/>
  <c r="AK129" i="8" s="1"/>
  <c r="G120" i="6"/>
  <c r="H120" i="6" s="1"/>
  <c r="F120" i="6"/>
  <c r="P125" i="10"/>
  <c r="F125" i="15"/>
  <c r="L125" i="10"/>
  <c r="J125" i="14"/>
  <c r="AA125" i="14"/>
  <c r="L125" i="15"/>
  <c r="W125" i="14"/>
  <c r="X125" i="14" s="1"/>
  <c r="T125" i="14" s="1"/>
  <c r="J149" i="12"/>
  <c r="Q128" i="8" s="1"/>
  <c r="R128" i="8" s="1"/>
  <c r="X128" i="8" s="1"/>
  <c r="S127" i="3" s="1"/>
  <c r="M123" i="7"/>
  <c r="N8" i="13"/>
  <c r="W119" i="14"/>
  <c r="X119" i="14" s="1"/>
  <c r="T119" i="14" s="1"/>
  <c r="AM119" i="14"/>
  <c r="U119" i="15"/>
  <c r="AG119" i="10"/>
  <c r="AK122" i="8" s="1"/>
  <c r="P123" i="14"/>
  <c r="AA114" i="14"/>
  <c r="L114" i="15"/>
  <c r="W108" i="10"/>
  <c r="F124" i="6"/>
  <c r="G124" i="6"/>
  <c r="H124" i="6" s="1"/>
  <c r="G118" i="15"/>
  <c r="Q118" i="10"/>
  <c r="F121" i="7" s="1"/>
  <c r="N118" i="14"/>
  <c r="U118" i="10"/>
  <c r="J121" i="7" s="1"/>
  <c r="R118" i="14"/>
  <c r="K118" i="15"/>
  <c r="AM118" i="14"/>
  <c r="AG118" i="10"/>
  <c r="AK121" i="8" s="1"/>
  <c r="U118" i="15"/>
  <c r="K114" i="14"/>
  <c r="L114" i="14" s="1"/>
  <c r="D114" i="14" s="1"/>
  <c r="P110" i="10"/>
  <c r="O106" i="14"/>
  <c r="R106" i="10"/>
  <c r="G109" i="7" s="1"/>
  <c r="M109" i="7" s="1"/>
  <c r="H106" i="15"/>
  <c r="P116" i="10"/>
  <c r="X116" i="10"/>
  <c r="G115" i="15"/>
  <c r="Q115" i="10"/>
  <c r="F118" i="7" s="1"/>
  <c r="L118" i="7" s="1"/>
  <c r="N115" i="14"/>
  <c r="U110" i="10"/>
  <c r="J113" i="7" s="1"/>
  <c r="P113" i="7" s="1"/>
  <c r="R110" i="14"/>
  <c r="K110" i="15"/>
  <c r="AE112" i="8"/>
  <c r="AM112" i="8" s="1"/>
  <c r="P112" i="7"/>
  <c r="K115" i="10"/>
  <c r="AM115" i="14"/>
  <c r="U115" i="15"/>
  <c r="AG115" i="10"/>
  <c r="AK118" i="8" s="1"/>
  <c r="AL118" i="8" s="1"/>
  <c r="N110" i="10"/>
  <c r="G116" i="14"/>
  <c r="P118" i="7"/>
  <c r="D112" i="15"/>
  <c r="H112" i="14"/>
  <c r="H112" i="10"/>
  <c r="AM112" i="14"/>
  <c r="U112" i="15"/>
  <c r="AG112" i="10"/>
  <c r="AK115" i="8" s="1"/>
  <c r="P112" i="10"/>
  <c r="AC107" i="14"/>
  <c r="AG107" i="14" s="1"/>
  <c r="M107" i="15"/>
  <c r="Y107" i="10"/>
  <c r="AA110" i="8" s="1"/>
  <c r="W103" i="14"/>
  <c r="X103" i="14" s="1"/>
  <c r="T103" i="14" s="1"/>
  <c r="J137" i="12"/>
  <c r="Q106" i="8" s="1"/>
  <c r="R106" i="8" s="1"/>
  <c r="X106" i="8" s="1"/>
  <c r="S105" i="3" s="1"/>
  <c r="O137" i="12"/>
  <c r="K106" i="6" s="1"/>
  <c r="L106" i="6" s="1"/>
  <c r="M106" i="6" s="1"/>
  <c r="M107" i="7"/>
  <c r="W102" i="10"/>
  <c r="AA100" i="10"/>
  <c r="AC103" i="8" s="1"/>
  <c r="AE103" i="8" s="1"/>
  <c r="O100" i="15"/>
  <c r="AE100" i="14"/>
  <c r="AG100" i="14" s="1"/>
  <c r="P100" i="10"/>
  <c r="K98" i="6"/>
  <c r="L98" i="6" s="1"/>
  <c r="J98" i="6"/>
  <c r="P92" i="10"/>
  <c r="W109" i="6"/>
  <c r="X109" i="6"/>
  <c r="Y109" i="6" s="1"/>
  <c r="K112" i="6"/>
  <c r="L112" i="6" s="1"/>
  <c r="J112" i="6"/>
  <c r="M105" i="10"/>
  <c r="K102" i="10"/>
  <c r="AE104" i="8"/>
  <c r="AM104" i="8" s="1"/>
  <c r="F101" i="14"/>
  <c r="G101" i="14" s="1"/>
  <c r="C101" i="15"/>
  <c r="G101" i="10"/>
  <c r="AB108" i="14"/>
  <c r="Z108" i="14" s="1"/>
  <c r="S108" i="14" s="1"/>
  <c r="J111" i="6"/>
  <c r="K111" i="6"/>
  <c r="L111" i="6" s="1"/>
  <c r="M111" i="6" s="1"/>
  <c r="N111" i="6" s="1"/>
  <c r="M110" i="3" s="1"/>
  <c r="L103" i="15"/>
  <c r="AA103" i="14"/>
  <c r="M103" i="7"/>
  <c r="N97" i="10"/>
  <c r="AL112" i="8"/>
  <c r="J105" i="14"/>
  <c r="F105" i="15"/>
  <c r="L105" i="10"/>
  <c r="AD105" i="14"/>
  <c r="AG105" i="14" s="1"/>
  <c r="N105" i="15"/>
  <c r="Z105" i="10"/>
  <c r="AB108" i="8" s="1"/>
  <c r="AE108" i="8" s="1"/>
  <c r="G102" i="15"/>
  <c r="Q102" i="10"/>
  <c r="F105" i="7" s="1"/>
  <c r="N102" i="14"/>
  <c r="O142" i="12"/>
  <c r="G111" i="15"/>
  <c r="Q111" i="10"/>
  <c r="F114" i="7" s="1"/>
  <c r="N111" i="14"/>
  <c r="K111" i="15"/>
  <c r="U111" i="10"/>
  <c r="J114" i="7" s="1"/>
  <c r="R111" i="14"/>
  <c r="C114" i="6"/>
  <c r="C114" i="8"/>
  <c r="C114" i="7"/>
  <c r="C113" i="3"/>
  <c r="P105" i="10"/>
  <c r="O102" i="10"/>
  <c r="AG101" i="14"/>
  <c r="AG95" i="14"/>
  <c r="AB95" i="14" s="1"/>
  <c r="Z95" i="14" s="1"/>
  <c r="S95" i="14" s="1"/>
  <c r="N93" i="10"/>
  <c r="O93" i="14"/>
  <c r="H93" i="15"/>
  <c r="R93" i="10"/>
  <c r="G96" i="7" s="1"/>
  <c r="O93" i="10"/>
  <c r="O90" i="10"/>
  <c r="J89" i="10"/>
  <c r="AK85" i="14"/>
  <c r="AN85" i="14" s="1"/>
  <c r="AB85" i="14" s="1"/>
  <c r="Z85" i="14" s="1"/>
  <c r="AE85" i="10"/>
  <c r="AI88" i="8" s="1"/>
  <c r="AL88" i="8" s="1"/>
  <c r="AM88" i="8" s="1"/>
  <c r="S85" i="15"/>
  <c r="AM83" i="14"/>
  <c r="AG83" i="10"/>
  <c r="AK86" i="8" s="1"/>
  <c r="U83" i="15"/>
  <c r="K82" i="10"/>
  <c r="W77" i="10"/>
  <c r="U99" i="15"/>
  <c r="AG99" i="10"/>
  <c r="AK102" i="8" s="1"/>
  <c r="AM99" i="14"/>
  <c r="AC99" i="10"/>
  <c r="AF102" i="8" s="1"/>
  <c r="AH102" i="8" s="1"/>
  <c r="AH99" i="14"/>
  <c r="AJ99" i="14" s="1"/>
  <c r="Q99" i="15"/>
  <c r="K99" i="10"/>
  <c r="C102" i="8"/>
  <c r="C102" i="7"/>
  <c r="C101" i="3"/>
  <c r="C102" i="6"/>
  <c r="AC98" i="10"/>
  <c r="AF101" i="8" s="1"/>
  <c r="AH101" i="8" s="1"/>
  <c r="AH98" i="14"/>
  <c r="AJ98" i="14" s="1"/>
  <c r="Q98" i="15"/>
  <c r="J98" i="10"/>
  <c r="V94" i="10"/>
  <c r="Y97" i="8"/>
  <c r="Z97" i="8" s="1"/>
  <c r="H91" i="15"/>
  <c r="R91" i="10"/>
  <c r="G94" i="7" s="1"/>
  <c r="O91" i="14"/>
  <c r="O126" i="12"/>
  <c r="J88" i="14"/>
  <c r="K88" i="14" s="1"/>
  <c r="L88" i="14" s="1"/>
  <c r="L88" i="10"/>
  <c r="F88" i="15"/>
  <c r="P86" i="10"/>
  <c r="P78" i="10"/>
  <c r="AF96" i="10"/>
  <c r="AJ99" i="8" s="1"/>
  <c r="AL96" i="14"/>
  <c r="T96" i="15"/>
  <c r="AC96" i="10"/>
  <c r="AF99" i="8" s="1"/>
  <c r="AH99" i="8" s="1"/>
  <c r="AH96" i="14"/>
  <c r="AJ96" i="14" s="1"/>
  <c r="Q96" i="15"/>
  <c r="C99" i="15"/>
  <c r="G99" i="10"/>
  <c r="F99" i="14"/>
  <c r="G99" i="14" s="1"/>
  <c r="S91" i="15"/>
  <c r="AE91" i="10"/>
  <c r="AI94" i="8" s="1"/>
  <c r="AL94" i="8" s="1"/>
  <c r="AK91" i="14"/>
  <c r="AN91" i="14" s="1"/>
  <c r="K89" i="10"/>
  <c r="P86" i="14"/>
  <c r="M86" i="14" s="1"/>
  <c r="P91" i="15"/>
  <c r="AB91" i="10"/>
  <c r="AD94" i="8" s="1"/>
  <c r="AF91" i="14"/>
  <c r="S93" i="6"/>
  <c r="T93" i="6"/>
  <c r="U93" i="6" s="1"/>
  <c r="V93" i="6" s="1"/>
  <c r="J86" i="14"/>
  <c r="K86" i="14" s="1"/>
  <c r="F86" i="15"/>
  <c r="L86" i="10"/>
  <c r="F83" i="14"/>
  <c r="C83" i="15"/>
  <c r="G83" i="10"/>
  <c r="AK74" i="14"/>
  <c r="AN74" i="14" s="1"/>
  <c r="S74" i="15"/>
  <c r="AE74" i="10"/>
  <c r="AI77" i="8" s="1"/>
  <c r="AL77" i="8" s="1"/>
  <c r="O103" i="7"/>
  <c r="AJ93" i="14"/>
  <c r="K91" i="10"/>
  <c r="AM90" i="14"/>
  <c r="AN90" i="14" s="1"/>
  <c r="AG90" i="10"/>
  <c r="AK93" i="8" s="1"/>
  <c r="U90" i="15"/>
  <c r="M86" i="10"/>
  <c r="S83" i="15"/>
  <c r="AK83" i="14"/>
  <c r="AE83" i="10"/>
  <c r="AI86" i="8" s="1"/>
  <c r="I85" i="15"/>
  <c r="F79" i="14"/>
  <c r="G79" i="14" s="1"/>
  <c r="G79" i="10"/>
  <c r="C79" i="15"/>
  <c r="C82" i="7"/>
  <c r="L82" i="7" s="1"/>
  <c r="C82" i="8"/>
  <c r="C82" i="6"/>
  <c r="C81" i="3"/>
  <c r="F70" i="14"/>
  <c r="G70" i="10"/>
  <c r="C70" i="15"/>
  <c r="AK61" i="14"/>
  <c r="AN61" i="14" s="1"/>
  <c r="AE61" i="10"/>
  <c r="AI64" i="8" s="1"/>
  <c r="AL64" i="8" s="1"/>
  <c r="AM64" i="8" s="1"/>
  <c r="S61" i="15"/>
  <c r="P70" i="10"/>
  <c r="N87" i="14"/>
  <c r="Q87" i="10"/>
  <c r="F90" i="7" s="1"/>
  <c r="L90" i="7" s="1"/>
  <c r="G87" i="15"/>
  <c r="W87" i="14"/>
  <c r="X87" i="14" s="1"/>
  <c r="T87" i="14" s="1"/>
  <c r="J87" i="14"/>
  <c r="L87" i="10"/>
  <c r="F87" i="15"/>
  <c r="C90" i="7"/>
  <c r="C90" i="6"/>
  <c r="C90" i="8"/>
  <c r="C89" i="3"/>
  <c r="R84" i="15"/>
  <c r="AI84" i="14"/>
  <c r="AD84" i="10"/>
  <c r="AG87" i="8" s="1"/>
  <c r="AM84" i="14"/>
  <c r="AG84" i="10"/>
  <c r="AK87" i="8" s="1"/>
  <c r="U84" i="15"/>
  <c r="J81" i="10"/>
  <c r="AL81" i="14"/>
  <c r="AF81" i="10"/>
  <c r="AJ84" i="8" s="1"/>
  <c r="T81" i="15"/>
  <c r="C84" i="7"/>
  <c r="C84" i="8"/>
  <c r="C84" i="6"/>
  <c r="C83" i="3"/>
  <c r="I77" i="15"/>
  <c r="J70" i="14"/>
  <c r="K70" i="14" s="1"/>
  <c r="F70" i="15"/>
  <c r="L70" i="10"/>
  <c r="W66" i="10"/>
  <c r="R61" i="14"/>
  <c r="M61" i="14" s="1"/>
  <c r="K61" i="15"/>
  <c r="AL101" i="8"/>
  <c r="AE88" i="8"/>
  <c r="P84" i="14"/>
  <c r="M85" i="7"/>
  <c r="V81" i="10"/>
  <c r="Y84" i="8"/>
  <c r="Z84" i="8" s="1"/>
  <c r="M76" i="15"/>
  <c r="AC76" i="14"/>
  <c r="Y76" i="10"/>
  <c r="AA79" i="8" s="1"/>
  <c r="N76" i="10"/>
  <c r="C79" i="7"/>
  <c r="C79" i="8"/>
  <c r="C79" i="6"/>
  <c r="C78" i="3"/>
  <c r="O72" i="10"/>
  <c r="D72" i="15"/>
  <c r="H72" i="10"/>
  <c r="H72" i="14"/>
  <c r="L72" i="14" s="1"/>
  <c r="AF72" i="14"/>
  <c r="AB72" i="10"/>
  <c r="AD75" i="8" s="1"/>
  <c r="P72" i="15"/>
  <c r="T75" i="10"/>
  <c r="I78" i="7" s="1"/>
  <c r="O78" i="7" s="1"/>
  <c r="J75" i="15"/>
  <c r="Q75" i="14"/>
  <c r="W75" i="10"/>
  <c r="AC75" i="14"/>
  <c r="Y75" i="10"/>
  <c r="AA78" i="8" s="1"/>
  <c r="M75" i="15"/>
  <c r="F73" i="10"/>
  <c r="B73" i="15"/>
  <c r="E73" i="14"/>
  <c r="L71" i="15"/>
  <c r="AA71" i="14"/>
  <c r="F63" i="14"/>
  <c r="G63" i="14" s="1"/>
  <c r="C63" i="15"/>
  <c r="G63" i="10"/>
  <c r="C66" i="8"/>
  <c r="C66" i="7"/>
  <c r="O66" i="7" s="1"/>
  <c r="C66" i="6"/>
  <c r="C65" i="3"/>
  <c r="AL57" i="14"/>
  <c r="AN57" i="14" s="1"/>
  <c r="AB57" i="14" s="1"/>
  <c r="Z57" i="14" s="1"/>
  <c r="S57" i="14" s="1"/>
  <c r="T57" i="15"/>
  <c r="AF57" i="10"/>
  <c r="AJ60" i="8" s="1"/>
  <c r="AL60" i="8" s="1"/>
  <c r="H49" i="14"/>
  <c r="L49" i="14" s="1"/>
  <c r="D49" i="14" s="1"/>
  <c r="H49" i="10"/>
  <c r="D49" i="15"/>
  <c r="V49" i="15" s="1"/>
  <c r="G49" i="11" s="1"/>
  <c r="D49" i="11" s="1"/>
  <c r="L76" i="15"/>
  <c r="AA76" i="14"/>
  <c r="K73" i="10"/>
  <c r="AB73" i="10"/>
  <c r="AD76" i="8" s="1"/>
  <c r="P73" i="15"/>
  <c r="AF73" i="14"/>
  <c r="AE73" i="14"/>
  <c r="AA73" i="10"/>
  <c r="AC76" i="8" s="1"/>
  <c r="O73" i="15"/>
  <c r="AE71" i="10"/>
  <c r="AI74" i="8" s="1"/>
  <c r="S71" i="15"/>
  <c r="AK71" i="14"/>
  <c r="AN71" i="14" s="1"/>
  <c r="W71" i="14"/>
  <c r="X71" i="14" s="1"/>
  <c r="T71" i="14" s="1"/>
  <c r="W68" i="14"/>
  <c r="X68" i="14" s="1"/>
  <c r="T68" i="14" s="1"/>
  <c r="J109" i="12"/>
  <c r="Q71" i="8" s="1"/>
  <c r="R71" i="8" s="1"/>
  <c r="X71" i="8" s="1"/>
  <c r="S70" i="3" s="1"/>
  <c r="I68" i="14"/>
  <c r="K68" i="14" s="1"/>
  <c r="L68" i="14" s="1"/>
  <c r="E68" i="15"/>
  <c r="I68" i="10"/>
  <c r="S71" i="6" s="1"/>
  <c r="G69" i="6"/>
  <c r="H69" i="6" s="1"/>
  <c r="F69" i="6"/>
  <c r="M77" i="14"/>
  <c r="O116" i="12"/>
  <c r="G74" i="14"/>
  <c r="N64" i="14"/>
  <c r="M64" i="14" s="1"/>
  <c r="Q64" i="10"/>
  <c r="F67" i="7" s="1"/>
  <c r="L67" i="7" s="1"/>
  <c r="G64" i="15"/>
  <c r="W64" i="14"/>
  <c r="X64" i="14" s="1"/>
  <c r="T64" i="14" s="1"/>
  <c r="J101" i="12"/>
  <c r="F59" i="10"/>
  <c r="B59" i="15"/>
  <c r="E59" i="14"/>
  <c r="C62" i="8"/>
  <c r="C62" i="7"/>
  <c r="C61" i="3"/>
  <c r="C62" i="6"/>
  <c r="W53" i="10"/>
  <c r="AD80" i="10"/>
  <c r="AG83" i="8" s="1"/>
  <c r="AI80" i="14"/>
  <c r="R80" i="15"/>
  <c r="K80" i="10"/>
  <c r="N80" i="10"/>
  <c r="I72" i="15"/>
  <c r="AG70" i="14"/>
  <c r="I69" i="15"/>
  <c r="P73" i="7"/>
  <c r="V69" i="10"/>
  <c r="Y72" i="8"/>
  <c r="Z72" i="8" s="1"/>
  <c r="N65" i="10"/>
  <c r="M65" i="10"/>
  <c r="P60" i="10"/>
  <c r="L60" i="15"/>
  <c r="AA60" i="14"/>
  <c r="I60" i="14"/>
  <c r="E60" i="15"/>
  <c r="I60" i="10"/>
  <c r="S63" i="6" s="1"/>
  <c r="AL58" i="8"/>
  <c r="N55" i="14"/>
  <c r="G55" i="15"/>
  <c r="Q55" i="10"/>
  <c r="F58" i="7" s="1"/>
  <c r="L58" i="7" s="1"/>
  <c r="O55" i="14"/>
  <c r="H55" i="15"/>
  <c r="R55" i="10"/>
  <c r="G58" i="7" s="1"/>
  <c r="M58" i="7" s="1"/>
  <c r="O65" i="10"/>
  <c r="K55" i="10"/>
  <c r="K48" i="10"/>
  <c r="O47" i="14"/>
  <c r="M47" i="14" s="1"/>
  <c r="R47" i="10"/>
  <c r="G50" i="7" s="1"/>
  <c r="M50" i="7" s="1"/>
  <c r="H47" i="15"/>
  <c r="K42" i="6"/>
  <c r="L42" i="6" s="1"/>
  <c r="J42" i="6"/>
  <c r="G67" i="15"/>
  <c r="Q67" i="10"/>
  <c r="F70" i="7" s="1"/>
  <c r="L70" i="7" s="1"/>
  <c r="N67" i="14"/>
  <c r="F67" i="10"/>
  <c r="E67" i="14"/>
  <c r="B67" i="15"/>
  <c r="O67" i="10"/>
  <c r="AC67" i="14"/>
  <c r="M67" i="15"/>
  <c r="Y67" i="10"/>
  <c r="AA70" i="8" s="1"/>
  <c r="L65" i="15"/>
  <c r="AA65" i="14"/>
  <c r="K60" i="10"/>
  <c r="Z56" i="10"/>
  <c r="AB59" i="8" s="1"/>
  <c r="N56" i="15"/>
  <c r="AD56" i="14"/>
  <c r="AF56" i="14"/>
  <c r="P56" i="15"/>
  <c r="AB56" i="10"/>
  <c r="AD59" i="8" s="1"/>
  <c r="G56" i="6"/>
  <c r="H56" i="6" s="1"/>
  <c r="F56" i="6"/>
  <c r="O80" i="12"/>
  <c r="K55" i="6" s="1"/>
  <c r="L55" i="6" s="1"/>
  <c r="M55" i="6" s="1"/>
  <c r="V48" i="10"/>
  <c r="Y51" i="8"/>
  <c r="Z51" i="8" s="1"/>
  <c r="C51" i="7"/>
  <c r="P51" i="7" s="1"/>
  <c r="C51" i="8"/>
  <c r="C51" i="6"/>
  <c r="C50" i="3"/>
  <c r="AG44" i="14"/>
  <c r="J62" i="10"/>
  <c r="F62" i="14"/>
  <c r="G62" i="14" s="1"/>
  <c r="G62" i="10"/>
  <c r="C62" i="15"/>
  <c r="H60" i="10"/>
  <c r="H60" i="14"/>
  <c r="D60" i="15"/>
  <c r="L55" i="15"/>
  <c r="AA55" i="14"/>
  <c r="AE55" i="8"/>
  <c r="R48" i="15"/>
  <c r="AI48" i="14"/>
  <c r="AD48" i="10"/>
  <c r="AG51" i="8" s="1"/>
  <c r="AE45" i="14"/>
  <c r="AG45" i="14" s="1"/>
  <c r="AB45" i="14" s="1"/>
  <c r="Z45" i="14" s="1"/>
  <c r="S45" i="14" s="1"/>
  <c r="AA45" i="10"/>
  <c r="AC48" i="8" s="1"/>
  <c r="AE48" i="8" s="1"/>
  <c r="O45" i="15"/>
  <c r="P39" i="10"/>
  <c r="H31" i="14"/>
  <c r="L31" i="14" s="1"/>
  <c r="D31" i="14" s="1"/>
  <c r="H31" i="10"/>
  <c r="D31" i="15"/>
  <c r="V31" i="15" s="1"/>
  <c r="G31" i="11" s="1"/>
  <c r="D31" i="11" s="1"/>
  <c r="S56" i="10"/>
  <c r="H59" i="7" s="1"/>
  <c r="K54" i="10"/>
  <c r="V52" i="10"/>
  <c r="Y55" i="8"/>
  <c r="Z55" i="8" s="1"/>
  <c r="AL55" i="8"/>
  <c r="I51" i="15"/>
  <c r="O50" i="7"/>
  <c r="AC46" i="14"/>
  <c r="AG46" i="14" s="1"/>
  <c r="M46" i="15"/>
  <c r="Y46" i="10"/>
  <c r="AA49" i="8" s="1"/>
  <c r="L38" i="15"/>
  <c r="AA38" i="14"/>
  <c r="E33" i="14"/>
  <c r="F33" i="10"/>
  <c r="B33" i="15"/>
  <c r="J29" i="10"/>
  <c r="C29" i="8"/>
  <c r="R39" i="5" s="1"/>
  <c r="C29" i="6"/>
  <c r="C29" i="7"/>
  <c r="C28" i="3"/>
  <c r="K17" i="10"/>
  <c r="G57" i="6"/>
  <c r="H57" i="6" s="1"/>
  <c r="F57" i="6"/>
  <c r="M51" i="7"/>
  <c r="N42" i="15"/>
  <c r="Z42" i="10"/>
  <c r="AB45" i="8" s="1"/>
  <c r="AD42" i="14"/>
  <c r="E41" i="14"/>
  <c r="B41" i="15"/>
  <c r="F41" i="10"/>
  <c r="K41" i="10"/>
  <c r="J37" i="10"/>
  <c r="C40" i="7"/>
  <c r="C40" i="6"/>
  <c r="C39" i="3"/>
  <c r="C40" i="8"/>
  <c r="P39" i="7"/>
  <c r="AL51" i="8"/>
  <c r="AH48" i="8"/>
  <c r="O43" i="10"/>
  <c r="I43" i="14"/>
  <c r="E43" i="15"/>
  <c r="I43" i="10"/>
  <c r="S46" i="6" s="1"/>
  <c r="H40" i="10"/>
  <c r="D40" i="15"/>
  <c r="H40" i="14"/>
  <c r="AC40" i="10"/>
  <c r="AF43" i="8" s="1"/>
  <c r="AH40" i="14"/>
  <c r="AJ40" i="14" s="1"/>
  <c r="Q40" i="15"/>
  <c r="E38" i="14"/>
  <c r="B38" i="15"/>
  <c r="F38" i="10"/>
  <c r="F24" i="14"/>
  <c r="G24" i="14" s="1"/>
  <c r="G24" i="10"/>
  <c r="C24" i="15"/>
  <c r="G52" i="14"/>
  <c r="Z50" i="10"/>
  <c r="AB53" i="8" s="1"/>
  <c r="AD50" i="14"/>
  <c r="N50" i="15"/>
  <c r="AE50" i="10"/>
  <c r="AI53" i="8" s="1"/>
  <c r="AL53" i="8" s="1"/>
  <c r="AK50" i="14"/>
  <c r="AN50" i="14" s="1"/>
  <c r="S50" i="15"/>
  <c r="J46" i="6"/>
  <c r="K46" i="6"/>
  <c r="L46" i="6" s="1"/>
  <c r="J41" i="15"/>
  <c r="Q41" i="14"/>
  <c r="T41" i="10"/>
  <c r="I44" i="7" s="1"/>
  <c r="O44" i="7" s="1"/>
  <c r="R42" i="14"/>
  <c r="K42" i="15"/>
  <c r="U42" i="10"/>
  <c r="J45" i="7" s="1"/>
  <c r="AM42" i="14"/>
  <c r="U42" i="15"/>
  <c r="AG42" i="10"/>
  <c r="AK45" i="8" s="1"/>
  <c r="P46" i="10"/>
  <c r="L46" i="15"/>
  <c r="AA46" i="14"/>
  <c r="N42" i="10"/>
  <c r="L34" i="10"/>
  <c r="J34" i="14"/>
  <c r="K34" i="14" s="1"/>
  <c r="F34" i="15"/>
  <c r="P34" i="10"/>
  <c r="O34" i="14"/>
  <c r="H34" i="15"/>
  <c r="R34" i="10"/>
  <c r="G37" i="7" s="1"/>
  <c r="M37" i="7" s="1"/>
  <c r="M28" i="10"/>
  <c r="M28" i="15"/>
  <c r="Y28" i="10"/>
  <c r="AA31" i="8" s="1"/>
  <c r="AC28" i="14"/>
  <c r="C31" i="7"/>
  <c r="O31" i="7" s="1"/>
  <c r="C31" i="8"/>
  <c r="C31" i="6"/>
  <c r="C30" i="3"/>
  <c r="M25" i="10"/>
  <c r="H25" i="15"/>
  <c r="O25" i="14"/>
  <c r="R25" i="10"/>
  <c r="G28" i="7" s="1"/>
  <c r="AH25" i="14"/>
  <c r="AJ25" i="14" s="1"/>
  <c r="Q25" i="15"/>
  <c r="AC25" i="10"/>
  <c r="AF28" i="8" s="1"/>
  <c r="AH28" i="8" s="1"/>
  <c r="P24" i="7"/>
  <c r="J31" i="12"/>
  <c r="Q19" i="8" s="1"/>
  <c r="R19" i="8" s="1"/>
  <c r="X19" i="8" s="1"/>
  <c r="S18" i="3" s="1"/>
  <c r="W16" i="14"/>
  <c r="X16" i="14" s="1"/>
  <c r="T16" i="14" s="1"/>
  <c r="Q16" i="14"/>
  <c r="T16" i="10"/>
  <c r="I19" i="7" s="1"/>
  <c r="O19" i="7" s="1"/>
  <c r="J16" i="15"/>
  <c r="AE42" i="8"/>
  <c r="U35" i="10"/>
  <c r="J38" i="7" s="1"/>
  <c r="R35" i="14"/>
  <c r="K35" i="15"/>
  <c r="C35" i="15"/>
  <c r="G35" i="10"/>
  <c r="F35" i="14"/>
  <c r="G35" i="14" s="1"/>
  <c r="X35" i="10"/>
  <c r="K14" i="10"/>
  <c r="AE35" i="10"/>
  <c r="AI38" i="8" s="1"/>
  <c r="AK35" i="14"/>
  <c r="S35" i="15"/>
  <c r="Z31" i="14"/>
  <c r="S31" i="14" s="1"/>
  <c r="I25" i="10"/>
  <c r="S28" i="6" s="1"/>
  <c r="I25" i="14"/>
  <c r="E25" i="15"/>
  <c r="AM23" i="14"/>
  <c r="AG23" i="10"/>
  <c r="AK26" i="8" s="1"/>
  <c r="U23" i="15"/>
  <c r="W23" i="14"/>
  <c r="X23" i="14" s="1"/>
  <c r="T23" i="14" s="1"/>
  <c r="J39" i="12"/>
  <c r="Q26" i="8" s="1"/>
  <c r="R26" i="8" s="1"/>
  <c r="X26" i="8" s="1"/>
  <c r="S25" i="3" s="1"/>
  <c r="O38" i="12"/>
  <c r="K21" i="10"/>
  <c r="O21" i="10"/>
  <c r="AA18" i="14"/>
  <c r="L18" i="15"/>
  <c r="AC18" i="14"/>
  <c r="Y18" i="10"/>
  <c r="AA21" i="8" s="1"/>
  <c r="M18" i="15"/>
  <c r="AE22" i="10"/>
  <c r="AI25" i="8" s="1"/>
  <c r="AL25" i="8" s="1"/>
  <c r="S22" i="15"/>
  <c r="AK22" i="14"/>
  <c r="AN22" i="14" s="1"/>
  <c r="E11" i="14"/>
  <c r="F11" i="10"/>
  <c r="B11" i="15"/>
  <c r="W5" i="10"/>
  <c r="X35" i="6"/>
  <c r="Y35" i="6" s="1"/>
  <c r="W35" i="6"/>
  <c r="AE36" i="8"/>
  <c r="AM36" i="8" s="1"/>
  <c r="AN36" i="8" s="1"/>
  <c r="T35" i="3" s="1"/>
  <c r="R35" i="3" s="1"/>
  <c r="N32" i="10"/>
  <c r="J32" i="10"/>
  <c r="AI32" i="14"/>
  <c r="AD32" i="10"/>
  <c r="AG35" i="8" s="1"/>
  <c r="R32" i="15"/>
  <c r="V31" i="10"/>
  <c r="Y34" i="8"/>
  <c r="Z34" i="8" s="1"/>
  <c r="L27" i="15"/>
  <c r="AA27" i="14"/>
  <c r="O48" i="12"/>
  <c r="K32" i="6" s="1"/>
  <c r="L32" i="6" s="1"/>
  <c r="M32" i="6" s="1"/>
  <c r="K22" i="10"/>
  <c r="O22" i="10"/>
  <c r="M30" i="10"/>
  <c r="N30" i="10"/>
  <c r="N30" i="14"/>
  <c r="Q30" i="10"/>
  <c r="F33" i="7" s="1"/>
  <c r="G30" i="15"/>
  <c r="K23" i="6"/>
  <c r="L23" i="6" s="1"/>
  <c r="J23" i="6"/>
  <c r="K15" i="10"/>
  <c r="Q13" i="10"/>
  <c r="F16" i="7" s="1"/>
  <c r="G13" i="15"/>
  <c r="N13" i="14"/>
  <c r="N15" i="15"/>
  <c r="Z15" i="10"/>
  <c r="AB18" i="8" s="1"/>
  <c r="AD15" i="14"/>
  <c r="F13" i="10"/>
  <c r="E13" i="14"/>
  <c r="B13" i="15"/>
  <c r="R7" i="14"/>
  <c r="K7" i="15"/>
  <c r="U7" i="10"/>
  <c r="J10" i="7" s="1"/>
  <c r="P10" i="7" s="1"/>
  <c r="M19" i="7"/>
  <c r="P13" i="10"/>
  <c r="Q63" i="8"/>
  <c r="R63" i="8" s="1"/>
  <c r="X63" i="8" s="1"/>
  <c r="S62" i="3" s="1"/>
  <c r="Q64" i="8"/>
  <c r="R64" i="8" s="1"/>
  <c r="X64" i="8" s="1"/>
  <c r="S63" i="3" s="1"/>
  <c r="Q62" i="8"/>
  <c r="R62" i="8" s="1"/>
  <c r="X62" i="8" s="1"/>
  <c r="S61" i="3" s="1"/>
  <c r="D15" i="15"/>
  <c r="H15" i="14"/>
  <c r="L15" i="14" s="1"/>
  <c r="D15" i="14" s="1"/>
  <c r="H15" i="10"/>
  <c r="AF15" i="14"/>
  <c r="P15" i="15"/>
  <c r="AB15" i="10"/>
  <c r="AD18" i="8" s="1"/>
  <c r="P13" i="15"/>
  <c r="AF13" i="14"/>
  <c r="AB13" i="10"/>
  <c r="AD16" i="8" s="1"/>
  <c r="H13" i="15"/>
  <c r="R13" i="10"/>
  <c r="G16" i="7" s="1"/>
  <c r="O13" i="14"/>
  <c r="AI13" i="14"/>
  <c r="AD13" i="10"/>
  <c r="AG16" i="8" s="1"/>
  <c r="R13" i="15"/>
  <c r="U9" i="10"/>
  <c r="J12" i="7" s="1"/>
  <c r="P12" i="7" s="1"/>
  <c r="K9" i="15"/>
  <c r="R9" i="14"/>
  <c r="O3" i="14"/>
  <c r="M3" i="14" s="1"/>
  <c r="H3" i="15"/>
  <c r="R3" i="10"/>
  <c r="G6" i="7" s="1"/>
  <c r="M6" i="7" s="1"/>
  <c r="H19" i="10"/>
  <c r="H19" i="14"/>
  <c r="L19" i="14" s="1"/>
  <c r="D19" i="14" s="1"/>
  <c r="D19" i="15"/>
  <c r="R19" i="14"/>
  <c r="K19" i="15"/>
  <c r="U19" i="10"/>
  <c r="J22" i="7" s="1"/>
  <c r="G16" i="14"/>
  <c r="G14" i="14"/>
  <c r="I12" i="15"/>
  <c r="E7" i="14"/>
  <c r="B7" i="15"/>
  <c r="F7" i="10"/>
  <c r="M15" i="7"/>
  <c r="J7" i="15"/>
  <c r="T7" i="10"/>
  <c r="I10" i="7" s="1"/>
  <c r="O10" i="7" s="1"/>
  <c r="Q7" i="14"/>
  <c r="P10" i="15"/>
  <c r="AB10" i="10"/>
  <c r="AD13" i="8" s="1"/>
  <c r="AF10" i="14"/>
  <c r="AE12" i="8"/>
  <c r="M10" i="7"/>
  <c r="S6" i="15"/>
  <c r="AE6" i="10"/>
  <c r="AI9" i="8" s="1"/>
  <c r="AL9" i="8" s="1"/>
  <c r="AK6" i="14"/>
  <c r="AN6" i="14" s="1"/>
  <c r="X6" i="10"/>
  <c r="AI6" i="14"/>
  <c r="AD6" i="10"/>
  <c r="AG9" i="8" s="1"/>
  <c r="R6" i="15"/>
  <c r="AD8" i="10"/>
  <c r="AG11" i="8" s="1"/>
  <c r="R8" i="15"/>
  <c r="AI8" i="14"/>
  <c r="W8" i="10"/>
  <c r="O14" i="12"/>
  <c r="AE8" i="14"/>
  <c r="AA8" i="10"/>
  <c r="AC11" i="8" s="1"/>
  <c r="O8" i="15"/>
  <c r="K84" i="5"/>
  <c r="F84" i="5" s="1"/>
  <c r="G84" i="5" s="1"/>
  <c r="AL10" i="8"/>
  <c r="P116" i="7"/>
  <c r="C10" i="15"/>
  <c r="G10" i="10"/>
  <c r="F10" i="14"/>
  <c r="G10" i="14" s="1"/>
  <c r="AI10" i="14"/>
  <c r="R10" i="15"/>
  <c r="AD10" i="10"/>
  <c r="AG13" i="8" s="1"/>
  <c r="O10" i="10"/>
  <c r="AA8" i="14"/>
  <c r="L8" i="15"/>
  <c r="P4" i="10"/>
  <c r="L4" i="15"/>
  <c r="AA4" i="14"/>
  <c r="W6" i="10"/>
  <c r="P34" i="7"/>
  <c r="U8" i="8"/>
  <c r="M8" i="8"/>
  <c r="V8" i="8"/>
  <c r="L8" i="8"/>
  <c r="S8" i="8"/>
  <c r="J8" i="8"/>
  <c r="T8" i="8"/>
  <c r="G8" i="8"/>
  <c r="Q8" i="8"/>
  <c r="F8" i="8"/>
  <c r="P8" i="8"/>
  <c r="R8" i="8" s="1"/>
  <c r="I8" i="8"/>
  <c r="P7" i="7"/>
  <c r="Q145" i="4"/>
  <c r="O34" i="7"/>
  <c r="L144" i="4"/>
  <c r="N144" i="4"/>
  <c r="M144" i="4"/>
  <c r="S144" i="4"/>
  <c r="J144" i="4"/>
  <c r="P144" i="4"/>
  <c r="U144" i="4"/>
  <c r="R144" i="4"/>
  <c r="O144" i="4"/>
  <c r="I144" i="4"/>
  <c r="N87" i="5"/>
  <c r="P87" i="5"/>
  <c r="L87" i="5"/>
  <c r="U87" i="5"/>
  <c r="S87" i="5"/>
  <c r="I87" i="5"/>
  <c r="R87" i="5"/>
  <c r="O87" i="5"/>
  <c r="J87" i="5"/>
  <c r="M87" i="5"/>
  <c r="R151" i="4"/>
  <c r="J151" i="4"/>
  <c r="O151" i="4"/>
  <c r="N151" i="4"/>
  <c r="U151" i="4"/>
  <c r="L151" i="4"/>
  <c r="S151" i="4"/>
  <c r="I151" i="4"/>
  <c r="P151" i="4"/>
  <c r="M151" i="4"/>
  <c r="L111" i="7"/>
  <c r="AE162" i="14"/>
  <c r="AG162" i="14" s="1"/>
  <c r="O162" i="15"/>
  <c r="AA162" i="10"/>
  <c r="AC165" i="8" s="1"/>
  <c r="AE165" i="8" s="1"/>
  <c r="M163" i="7"/>
  <c r="W157" i="6"/>
  <c r="X166" i="10"/>
  <c r="O165" i="10"/>
  <c r="R165" i="10"/>
  <c r="G168" i="7" s="1"/>
  <c r="M168" i="7" s="1"/>
  <c r="O165" i="14"/>
  <c r="H165" i="15"/>
  <c r="Z164" i="10"/>
  <c r="AB167" i="8" s="1"/>
  <c r="AD164" i="14"/>
  <c r="N164" i="15"/>
  <c r="O157" i="10"/>
  <c r="P160" i="10"/>
  <c r="S156" i="10"/>
  <c r="H159" i="7" s="1"/>
  <c r="H154" i="14"/>
  <c r="L154" i="14" s="1"/>
  <c r="D154" i="14" s="1"/>
  <c r="D154" i="15"/>
  <c r="V154" i="15" s="1"/>
  <c r="G154" i="11" s="1"/>
  <c r="D154" i="11" s="1"/>
  <c r="H154" i="10"/>
  <c r="X157" i="6" s="1"/>
  <c r="Y157" i="6" s="1"/>
  <c r="Z157" i="6" s="1"/>
  <c r="V156" i="10"/>
  <c r="Y159" i="8"/>
  <c r="Z159" i="8" s="1"/>
  <c r="M158" i="10"/>
  <c r="J158" i="10"/>
  <c r="O158" i="10"/>
  <c r="N158" i="14"/>
  <c r="G158" i="15"/>
  <c r="Q158" i="10"/>
  <c r="F161" i="7" s="1"/>
  <c r="L161" i="7" s="1"/>
  <c r="S155" i="15"/>
  <c r="AK155" i="14"/>
  <c r="AE155" i="10"/>
  <c r="AI158" i="8" s="1"/>
  <c r="AL158" i="8" s="1"/>
  <c r="E155" i="14"/>
  <c r="B155" i="15"/>
  <c r="F155" i="10"/>
  <c r="X155" i="10"/>
  <c r="V155" i="10"/>
  <c r="Y158" i="8"/>
  <c r="Z158" i="8" s="1"/>
  <c r="I155" i="15"/>
  <c r="O152" i="14"/>
  <c r="M152" i="14" s="1"/>
  <c r="H152" i="15"/>
  <c r="V152" i="15" s="1"/>
  <c r="G152" i="11" s="1"/>
  <c r="D152" i="11" s="1"/>
  <c r="R152" i="10"/>
  <c r="G155" i="7" s="1"/>
  <c r="M155" i="7" s="1"/>
  <c r="Q153" i="14"/>
  <c r="J153" i="15"/>
  <c r="T153" i="10"/>
  <c r="I156" i="7" s="1"/>
  <c r="O156" i="7" s="1"/>
  <c r="C156" i="8"/>
  <c r="C156" i="7"/>
  <c r="C155" i="3"/>
  <c r="C156" i="6"/>
  <c r="O152" i="7"/>
  <c r="E147" i="14"/>
  <c r="G147" i="14" s="1"/>
  <c r="B147" i="15"/>
  <c r="F147" i="10"/>
  <c r="AK139" i="14"/>
  <c r="AN139" i="14" s="1"/>
  <c r="AB139" i="14" s="1"/>
  <c r="Z139" i="14" s="1"/>
  <c r="S139" i="14" s="1"/>
  <c r="AE139" i="10"/>
  <c r="AI142" i="8" s="1"/>
  <c r="AL142" i="8" s="1"/>
  <c r="S139" i="15"/>
  <c r="J154" i="6"/>
  <c r="P154" i="6"/>
  <c r="Q154" i="6" s="1"/>
  <c r="R154" i="6" s="1"/>
  <c r="K154" i="6"/>
  <c r="L154" i="6" s="1"/>
  <c r="C150" i="15"/>
  <c r="G150" i="10"/>
  <c r="M153" i="7" s="1"/>
  <c r="F150" i="14"/>
  <c r="G150" i="14" s="1"/>
  <c r="AE150" i="14"/>
  <c r="O150" i="15"/>
  <c r="AA150" i="10"/>
  <c r="AC153" i="8" s="1"/>
  <c r="X149" i="10"/>
  <c r="AM145" i="14"/>
  <c r="AG145" i="10"/>
  <c r="AK148" i="8" s="1"/>
  <c r="U145" i="15"/>
  <c r="AE150" i="8"/>
  <c r="L147" i="14"/>
  <c r="AF146" i="14"/>
  <c r="P146" i="15"/>
  <c r="AB146" i="10"/>
  <c r="AD149" i="8" s="1"/>
  <c r="X146" i="10"/>
  <c r="P148" i="7"/>
  <c r="W144" i="14"/>
  <c r="X144" i="14" s="1"/>
  <c r="T144" i="14" s="1"/>
  <c r="AF138" i="14"/>
  <c r="AG138" i="14" s="1"/>
  <c r="P138" i="15"/>
  <c r="AB138" i="10"/>
  <c r="AD141" i="8" s="1"/>
  <c r="AE141" i="8" s="1"/>
  <c r="AM141" i="8" s="1"/>
  <c r="O140" i="15"/>
  <c r="AA140" i="10"/>
  <c r="AC143" i="8" s="1"/>
  <c r="AE143" i="8" s="1"/>
  <c r="AE140" i="14"/>
  <c r="AG140" i="14" s="1"/>
  <c r="F140" i="14"/>
  <c r="G140" i="14" s="1"/>
  <c r="G140" i="10"/>
  <c r="O143" i="7" s="1"/>
  <c r="C140" i="15"/>
  <c r="AE138" i="10"/>
  <c r="AI141" i="8" s="1"/>
  <c r="AL141" i="8" s="1"/>
  <c r="AK138" i="14"/>
  <c r="AN138" i="14" s="1"/>
  <c r="S138" i="15"/>
  <c r="L146" i="15"/>
  <c r="AA146" i="14"/>
  <c r="I141" i="14"/>
  <c r="I141" i="10"/>
  <c r="S144" i="6" s="1"/>
  <c r="E141" i="15"/>
  <c r="H131" i="14"/>
  <c r="H131" i="10"/>
  <c r="X134" i="6" s="1"/>
  <c r="Y134" i="6" s="1"/>
  <c r="D131" i="15"/>
  <c r="H132" i="14"/>
  <c r="L132" i="14" s="1"/>
  <c r="D132" i="14" s="1"/>
  <c r="D132" i="15"/>
  <c r="V132" i="15" s="1"/>
  <c r="G132" i="11" s="1"/>
  <c r="D132" i="11" s="1"/>
  <c r="H132" i="10"/>
  <c r="X135" i="6" s="1"/>
  <c r="Y135" i="6" s="1"/>
  <c r="Z135" i="6" s="1"/>
  <c r="N142" i="15"/>
  <c r="Z142" i="10"/>
  <c r="AB145" i="8" s="1"/>
  <c r="AE145" i="8" s="1"/>
  <c r="AD142" i="14"/>
  <c r="G142" i="6"/>
  <c r="H142" i="6" s="1"/>
  <c r="F142" i="6"/>
  <c r="AA142" i="14"/>
  <c r="L142" i="15"/>
  <c r="K142" i="10"/>
  <c r="AE142" i="10"/>
  <c r="AI145" i="8" s="1"/>
  <c r="AL145" i="8" s="1"/>
  <c r="S142" i="15"/>
  <c r="AK142" i="14"/>
  <c r="AN142" i="14" s="1"/>
  <c r="N142" i="10"/>
  <c r="M141" i="10"/>
  <c r="AE140" i="8"/>
  <c r="M139" i="14"/>
  <c r="B139" i="14" s="1"/>
  <c r="F139" i="11" s="1"/>
  <c r="C139" i="11" s="1"/>
  <c r="P141" i="7"/>
  <c r="AC135" i="14"/>
  <c r="AG135" i="14" s="1"/>
  <c r="Y135" i="10"/>
  <c r="AA138" i="8" s="1"/>
  <c r="M135" i="15"/>
  <c r="AC143" i="10"/>
  <c r="AF146" i="8" s="1"/>
  <c r="Q143" i="15"/>
  <c r="AH143" i="14"/>
  <c r="AJ143" i="14" s="1"/>
  <c r="P143" i="10"/>
  <c r="R143" i="14"/>
  <c r="K143" i="15"/>
  <c r="U143" i="10"/>
  <c r="J146" i="7" s="1"/>
  <c r="P146" i="7" s="1"/>
  <c r="F141" i="15"/>
  <c r="J141" i="14"/>
  <c r="L141" i="10"/>
  <c r="N141" i="10"/>
  <c r="W137" i="6"/>
  <c r="Z136" i="10"/>
  <c r="AB139" i="8" s="1"/>
  <c r="N136" i="15"/>
  <c r="AD136" i="14"/>
  <c r="W136" i="10"/>
  <c r="AA133" i="14"/>
  <c r="L133" i="15"/>
  <c r="M140" i="7"/>
  <c r="D134" i="15"/>
  <c r="H134" i="14"/>
  <c r="H134" i="10"/>
  <c r="C137" i="8"/>
  <c r="C137" i="7"/>
  <c r="O137" i="7" s="1"/>
  <c r="C137" i="6"/>
  <c r="C136" i="3"/>
  <c r="K136" i="10"/>
  <c r="AM136" i="14"/>
  <c r="U136" i="15"/>
  <c r="AG136" i="10"/>
  <c r="AK139" i="8" s="1"/>
  <c r="W130" i="14"/>
  <c r="X130" i="14" s="1"/>
  <c r="T130" i="14" s="1"/>
  <c r="AJ124" i="14"/>
  <c r="J124" i="14"/>
  <c r="K124" i="14" s="1"/>
  <c r="L124" i="14" s="1"/>
  <c r="L124" i="10"/>
  <c r="F124" i="15"/>
  <c r="J126" i="6"/>
  <c r="K126" i="6"/>
  <c r="L126" i="6" s="1"/>
  <c r="M126" i="6" s="1"/>
  <c r="M132" i="14"/>
  <c r="B132" i="14" s="1"/>
  <c r="F132" i="11" s="1"/>
  <c r="C132" i="11" s="1"/>
  <c r="E129" i="15"/>
  <c r="I129" i="14"/>
  <c r="I129" i="10"/>
  <c r="S132" i="6" s="1"/>
  <c r="C132" i="8"/>
  <c r="C132" i="6"/>
  <c r="C132" i="7"/>
  <c r="P132" i="7" s="1"/>
  <c r="C131" i="3"/>
  <c r="W124" i="10"/>
  <c r="AE126" i="8"/>
  <c r="AM126" i="8" s="1"/>
  <c r="AL122" i="14"/>
  <c r="AN122" i="14" s="1"/>
  <c r="T122" i="15"/>
  <c r="AF122" i="10"/>
  <c r="AJ125" i="8" s="1"/>
  <c r="AL125" i="8" s="1"/>
  <c r="AE124" i="8"/>
  <c r="AM124" i="8" s="1"/>
  <c r="AN124" i="8" s="1"/>
  <c r="T123" i="3" s="1"/>
  <c r="AL120" i="14"/>
  <c r="T120" i="15"/>
  <c r="AF120" i="10"/>
  <c r="AJ123" i="8" s="1"/>
  <c r="Q117" i="14"/>
  <c r="M117" i="14" s="1"/>
  <c r="J117" i="15"/>
  <c r="AB131" i="14"/>
  <c r="Z131" i="14" s="1"/>
  <c r="S131" i="14" s="1"/>
  <c r="K128" i="15"/>
  <c r="U128" i="10"/>
  <c r="J131" i="7" s="1"/>
  <c r="P131" i="7" s="1"/>
  <c r="R128" i="14"/>
  <c r="W122" i="14"/>
  <c r="X122" i="14" s="1"/>
  <c r="T122" i="14" s="1"/>
  <c r="N11" i="13"/>
  <c r="AD127" i="10"/>
  <c r="AG130" i="8" s="1"/>
  <c r="AH130" i="8" s="1"/>
  <c r="R127" i="15"/>
  <c r="AI127" i="14"/>
  <c r="AJ127" i="14" s="1"/>
  <c r="X127" i="10"/>
  <c r="P136" i="7"/>
  <c r="K135" i="7"/>
  <c r="P134" i="3" s="1"/>
  <c r="N135" i="7"/>
  <c r="AG128" i="14"/>
  <c r="AA126" i="10"/>
  <c r="AC129" i="8" s="1"/>
  <c r="O126" i="15"/>
  <c r="AE126" i="14"/>
  <c r="P130" i="7"/>
  <c r="F127" i="10"/>
  <c r="B127" i="15"/>
  <c r="E127" i="14"/>
  <c r="F13" i="13"/>
  <c r="U120" i="10"/>
  <c r="J123" i="7" s="1"/>
  <c r="P123" i="7" s="1"/>
  <c r="R120" i="14"/>
  <c r="K120" i="15"/>
  <c r="G126" i="10"/>
  <c r="F126" i="14"/>
  <c r="G126" i="14" s="1"/>
  <c r="C126" i="15"/>
  <c r="P130" i="10"/>
  <c r="X130" i="10"/>
  <c r="S126" i="15"/>
  <c r="AK126" i="14"/>
  <c r="AN126" i="14" s="1"/>
  <c r="AE126" i="10"/>
  <c r="AI129" i="8" s="1"/>
  <c r="AL129" i="8" s="1"/>
  <c r="O151" i="12"/>
  <c r="W125" i="10"/>
  <c r="O125" i="15"/>
  <c r="AE125" i="14"/>
  <c r="AA125" i="10"/>
  <c r="AC128" i="8" s="1"/>
  <c r="AE128" i="8" s="1"/>
  <c r="AH125" i="14"/>
  <c r="AJ125" i="14" s="1"/>
  <c r="AC125" i="10"/>
  <c r="AF128" i="8" s="1"/>
  <c r="AH128" i="8" s="1"/>
  <c r="Q125" i="15"/>
  <c r="AL122" i="8"/>
  <c r="P122" i="6"/>
  <c r="Q122" i="6" s="1"/>
  <c r="O122" i="6"/>
  <c r="AC119" i="10"/>
  <c r="AF122" i="8" s="1"/>
  <c r="AH122" i="8" s="1"/>
  <c r="AH119" i="14"/>
  <c r="AJ119" i="14" s="1"/>
  <c r="Q119" i="15"/>
  <c r="I119" i="14"/>
  <c r="I119" i="10"/>
  <c r="S122" i="6" s="1"/>
  <c r="E119" i="15"/>
  <c r="N114" i="10"/>
  <c r="AI114" i="14"/>
  <c r="AJ114" i="14" s="1"/>
  <c r="AB114" i="14" s="1"/>
  <c r="R114" i="15"/>
  <c r="AD114" i="10"/>
  <c r="AG117" i="8" s="1"/>
  <c r="AH117" i="8" s="1"/>
  <c r="X109" i="10"/>
  <c r="P108" i="10"/>
  <c r="E118" i="15"/>
  <c r="I118" i="10"/>
  <c r="S121" i="6" s="1"/>
  <c r="I118" i="14"/>
  <c r="K118" i="14" s="1"/>
  <c r="AB118" i="10"/>
  <c r="AD121" i="8" s="1"/>
  <c r="AF118" i="14"/>
  <c r="P118" i="15"/>
  <c r="C121" i="8"/>
  <c r="C121" i="7"/>
  <c r="O121" i="7" s="1"/>
  <c r="C120" i="3"/>
  <c r="C121" i="6"/>
  <c r="G121" i="6" s="1"/>
  <c r="H121" i="6" s="1"/>
  <c r="I121" i="6" s="1"/>
  <c r="R110" i="15"/>
  <c r="AI110" i="14"/>
  <c r="AD110" i="10"/>
  <c r="AG113" i="8" s="1"/>
  <c r="W110" i="10"/>
  <c r="V109" i="10"/>
  <c r="Y112" i="8"/>
  <c r="Z112" i="8" s="1"/>
  <c r="O118" i="6"/>
  <c r="P118" i="6"/>
  <c r="Q118" i="6" s="1"/>
  <c r="R118" i="6" s="1"/>
  <c r="T118" i="6"/>
  <c r="U118" i="6" s="1"/>
  <c r="V118" i="6" s="1"/>
  <c r="O143" i="12"/>
  <c r="AC106" i="14"/>
  <c r="AG106" i="14" s="1"/>
  <c r="AB106" i="14" s="1"/>
  <c r="Z106" i="14" s="1"/>
  <c r="S106" i="14" s="1"/>
  <c r="M106" i="15"/>
  <c r="Y106" i="10"/>
  <c r="AA109" i="8" s="1"/>
  <c r="AL116" i="14"/>
  <c r="AN116" i="14" s="1"/>
  <c r="T116" i="15"/>
  <c r="AF116" i="10"/>
  <c r="AJ119" i="8" s="1"/>
  <c r="AL119" i="8" s="1"/>
  <c r="O110" i="10"/>
  <c r="J115" i="15"/>
  <c r="T115" i="10"/>
  <c r="I118" i="7" s="1"/>
  <c r="O118" i="7" s="1"/>
  <c r="Q115" i="14"/>
  <c r="P115" i="10"/>
  <c r="E115" i="14"/>
  <c r="F115" i="10"/>
  <c r="B115" i="15"/>
  <c r="AB113" i="14"/>
  <c r="Z113" i="14" s="1"/>
  <c r="S113" i="14" s="1"/>
  <c r="Z112" i="10"/>
  <c r="AB115" i="8" s="1"/>
  <c r="N112" i="15"/>
  <c r="AD112" i="14"/>
  <c r="I112" i="14"/>
  <c r="E112" i="15"/>
  <c r="I112" i="10"/>
  <c r="S115" i="6" s="1"/>
  <c r="C112" i="15"/>
  <c r="G112" i="10"/>
  <c r="F112" i="14"/>
  <c r="AM107" i="14"/>
  <c r="AG107" i="10"/>
  <c r="AK110" i="8" s="1"/>
  <c r="U107" i="15"/>
  <c r="R104" i="15"/>
  <c r="AI104" i="14"/>
  <c r="AJ104" i="14" s="1"/>
  <c r="AB104" i="14" s="1"/>
  <c r="Z104" i="14" s="1"/>
  <c r="S104" i="14" s="1"/>
  <c r="AD104" i="10"/>
  <c r="AG107" i="8" s="1"/>
  <c r="AH107" i="8" s="1"/>
  <c r="M116" i="7"/>
  <c r="N103" i="10"/>
  <c r="M103" i="10"/>
  <c r="N116" i="7"/>
  <c r="K116" i="7"/>
  <c r="P115" i="3" s="1"/>
  <c r="M113" i="7"/>
  <c r="J107" i="6"/>
  <c r="K107" i="6"/>
  <c r="L107" i="6" s="1"/>
  <c r="M107" i="6" s="1"/>
  <c r="AL105" i="8"/>
  <c r="L109" i="7"/>
  <c r="Q105" i="14"/>
  <c r="J105" i="15"/>
  <c r="T105" i="10"/>
  <c r="I108" i="7" s="1"/>
  <c r="U102" i="10"/>
  <c r="J105" i="7" s="1"/>
  <c r="P105" i="7" s="1"/>
  <c r="K102" i="15"/>
  <c r="R102" i="14"/>
  <c r="W100" i="10"/>
  <c r="K97" i="10"/>
  <c r="H92" i="14"/>
  <c r="D92" i="15"/>
  <c r="V92" i="15" s="1"/>
  <c r="G92" i="11" s="1"/>
  <c r="D92" i="11" s="1"/>
  <c r="H92" i="10"/>
  <c r="E105" i="15"/>
  <c r="I105" i="14"/>
  <c r="I105" i="10"/>
  <c r="S108" i="6" s="1"/>
  <c r="O101" i="10"/>
  <c r="P103" i="7"/>
  <c r="V97" i="10"/>
  <c r="Y100" i="8"/>
  <c r="Z100" i="8" s="1"/>
  <c r="AN110" i="14"/>
  <c r="H103" i="15"/>
  <c r="R103" i="10"/>
  <c r="G106" i="7" s="1"/>
  <c r="M106" i="7" s="1"/>
  <c r="O103" i="14"/>
  <c r="J101" i="15"/>
  <c r="Q101" i="14"/>
  <c r="T101" i="10"/>
  <c r="I104" i="7" s="1"/>
  <c r="O104" i="7" s="1"/>
  <c r="E97" i="14"/>
  <c r="B97" i="15"/>
  <c r="F97" i="10"/>
  <c r="H95" i="14"/>
  <c r="L95" i="14" s="1"/>
  <c r="D95" i="14" s="1"/>
  <c r="D95" i="15"/>
  <c r="V95" i="15" s="1"/>
  <c r="G95" i="11" s="1"/>
  <c r="D95" i="11" s="1"/>
  <c r="H95" i="10"/>
  <c r="X98" i="6" s="1"/>
  <c r="Y98" i="6" s="1"/>
  <c r="Z98" i="6" s="1"/>
  <c r="I94" i="14"/>
  <c r="K94" i="14" s="1"/>
  <c r="E94" i="15"/>
  <c r="I94" i="10"/>
  <c r="S97" i="6" s="1"/>
  <c r="AI105" i="14"/>
  <c r="AD105" i="10"/>
  <c r="AG108" i="8" s="1"/>
  <c r="R105" i="15"/>
  <c r="D105" i="15"/>
  <c r="H105" i="14"/>
  <c r="H105" i="10"/>
  <c r="C108" i="8"/>
  <c r="C108" i="7"/>
  <c r="C108" i="6"/>
  <c r="C107" i="3"/>
  <c r="P107" i="7"/>
  <c r="D103" i="15"/>
  <c r="H103" i="10"/>
  <c r="H103" i="14"/>
  <c r="E102" i="15"/>
  <c r="I102" i="10"/>
  <c r="S105" i="6" s="1"/>
  <c r="I102" i="14"/>
  <c r="N111" i="10"/>
  <c r="K111" i="10"/>
  <c r="S111" i="15"/>
  <c r="AK111" i="14"/>
  <c r="AN111" i="14" s="1"/>
  <c r="AE111" i="10"/>
  <c r="AI114" i="8" s="1"/>
  <c r="AE111" i="8"/>
  <c r="AM111" i="8" s="1"/>
  <c r="AN111" i="8" s="1"/>
  <c r="T110" i="3" s="1"/>
  <c r="F105" i="14"/>
  <c r="G105" i="14" s="1"/>
  <c r="C105" i="15"/>
  <c r="G105" i="10"/>
  <c r="F102" i="15"/>
  <c r="J102" i="14"/>
  <c r="L102" i="10"/>
  <c r="N98" i="15"/>
  <c r="AD98" i="14"/>
  <c r="Z98" i="10"/>
  <c r="AB101" i="8" s="1"/>
  <c r="AC93" i="14"/>
  <c r="AG93" i="14" s="1"/>
  <c r="M93" i="15"/>
  <c r="Y93" i="10"/>
  <c r="AA96" i="8" s="1"/>
  <c r="AA93" i="14"/>
  <c r="L93" i="15"/>
  <c r="AL93" i="8"/>
  <c r="AL88" i="14"/>
  <c r="AN88" i="14" s="1"/>
  <c r="AB88" i="14" s="1"/>
  <c r="Z88" i="14" s="1"/>
  <c r="S88" i="14" s="1"/>
  <c r="T88" i="15"/>
  <c r="AF88" i="10"/>
  <c r="AJ91" i="8" s="1"/>
  <c r="AL91" i="8" s="1"/>
  <c r="AI86" i="14"/>
  <c r="AJ86" i="14" s="1"/>
  <c r="AD86" i="10"/>
  <c r="AG89" i="8" s="1"/>
  <c r="AH89" i="8" s="1"/>
  <c r="R86" i="15"/>
  <c r="AC83" i="14"/>
  <c r="AG83" i="14" s="1"/>
  <c r="Y83" i="10"/>
  <c r="AA86" i="8" s="1"/>
  <c r="M83" i="15"/>
  <c r="P77" i="10"/>
  <c r="N107" i="7"/>
  <c r="AN99" i="14"/>
  <c r="O129" i="12"/>
  <c r="G98" i="10"/>
  <c r="F98" i="14"/>
  <c r="G98" i="14" s="1"/>
  <c r="C98" i="15"/>
  <c r="O98" i="14"/>
  <c r="H98" i="15"/>
  <c r="R98" i="10"/>
  <c r="G101" i="7" s="1"/>
  <c r="I93" i="15"/>
  <c r="V92" i="10"/>
  <c r="Y95" i="8"/>
  <c r="Z95" i="8" s="1"/>
  <c r="O91" i="10"/>
  <c r="Q88" i="14"/>
  <c r="T88" i="10"/>
  <c r="I91" i="7" s="1"/>
  <c r="O91" i="7" s="1"/>
  <c r="J88" i="15"/>
  <c r="H78" i="14"/>
  <c r="L78" i="14" s="1"/>
  <c r="D78" i="15"/>
  <c r="H78" i="10"/>
  <c r="L100" i="7"/>
  <c r="F96" i="14"/>
  <c r="G96" i="14" s="1"/>
  <c r="C96" i="15"/>
  <c r="G96" i="10"/>
  <c r="J96" i="14"/>
  <c r="F96" i="15"/>
  <c r="L96" i="10"/>
  <c r="AH94" i="8"/>
  <c r="X98" i="10"/>
  <c r="Z91" i="10"/>
  <c r="AB94" i="8" s="1"/>
  <c r="N91" i="15"/>
  <c r="AD91" i="14"/>
  <c r="N91" i="14"/>
  <c r="G91" i="15"/>
  <c r="Q91" i="10"/>
  <c r="F94" i="7" s="1"/>
  <c r="L94" i="7" s="1"/>
  <c r="M100" i="7"/>
  <c r="P90" i="14"/>
  <c r="AK82" i="14"/>
  <c r="AN82" i="14" s="1"/>
  <c r="AE82" i="10"/>
  <c r="AI85" i="8" s="1"/>
  <c r="AL85" i="8" s="1"/>
  <c r="AM85" i="8" s="1"/>
  <c r="AN85" i="8" s="1"/>
  <c r="T84" i="3" s="1"/>
  <c r="S82" i="15"/>
  <c r="W74" i="10"/>
  <c r="M99" i="15"/>
  <c r="AC99" i="14"/>
  <c r="AG99" i="14" s="1"/>
  <c r="Y99" i="10"/>
  <c r="AA102" i="8" s="1"/>
  <c r="Z96" i="10"/>
  <c r="AB99" i="8" s="1"/>
  <c r="AD96" i="14"/>
  <c r="N96" i="15"/>
  <c r="L95" i="7"/>
  <c r="F91" i="10"/>
  <c r="E91" i="14"/>
  <c r="B91" i="15"/>
  <c r="C93" i="6"/>
  <c r="C93" i="7"/>
  <c r="N93" i="7" s="1"/>
  <c r="C93" i="8"/>
  <c r="C92" i="3"/>
  <c r="O125" i="12"/>
  <c r="K91" i="6" s="1"/>
  <c r="L91" i="6" s="1"/>
  <c r="M91" i="6" s="1"/>
  <c r="W83" i="10"/>
  <c r="R91" i="15"/>
  <c r="AI91" i="14"/>
  <c r="AJ91" i="14" s="1"/>
  <c r="AD91" i="10"/>
  <c r="AG94" i="8" s="1"/>
  <c r="AB89" i="10"/>
  <c r="AD92" i="8" s="1"/>
  <c r="AF89" i="14"/>
  <c r="P89" i="15"/>
  <c r="M89" i="7"/>
  <c r="S85" i="10"/>
  <c r="H88" i="7" s="1"/>
  <c r="L86" i="7"/>
  <c r="W81" i="10"/>
  <c r="J79" i="10"/>
  <c r="O79" i="10"/>
  <c r="AK69" i="14"/>
  <c r="AN69" i="14" s="1"/>
  <c r="AB69" i="14" s="1"/>
  <c r="Z69" i="14" s="1"/>
  <c r="S69" i="14" s="1"/>
  <c r="AE69" i="10"/>
  <c r="AI72" i="8" s="1"/>
  <c r="AL72" i="8" s="1"/>
  <c r="S69" i="15"/>
  <c r="W61" i="10"/>
  <c r="X86" i="6"/>
  <c r="Y86" i="6" s="1"/>
  <c r="W86" i="6"/>
  <c r="H70" i="14"/>
  <c r="L70" i="14" s="1"/>
  <c r="D70" i="15"/>
  <c r="H70" i="10"/>
  <c r="AE87" i="14"/>
  <c r="AA87" i="10"/>
  <c r="AC90" i="8" s="1"/>
  <c r="O87" i="15"/>
  <c r="T87" i="15"/>
  <c r="AL87" i="14"/>
  <c r="AN87" i="14" s="1"/>
  <c r="AF87" i="10"/>
  <c r="AJ90" i="8" s="1"/>
  <c r="O87" i="10"/>
  <c r="E84" i="14"/>
  <c r="F84" i="10"/>
  <c r="B84" i="15"/>
  <c r="I84" i="14"/>
  <c r="I84" i="10"/>
  <c r="S87" i="6" s="1"/>
  <c r="E84" i="15"/>
  <c r="V84" i="15" s="1"/>
  <c r="G84" i="11" s="1"/>
  <c r="D84" i="11" s="1"/>
  <c r="H81" i="15"/>
  <c r="O81" i="14"/>
  <c r="R81" i="10"/>
  <c r="G84" i="7" s="1"/>
  <c r="O121" i="12"/>
  <c r="K84" i="6" s="1"/>
  <c r="L84" i="6" s="1"/>
  <c r="M84" i="6" s="1"/>
  <c r="M69" i="10"/>
  <c r="M61" i="10"/>
  <c r="W87" i="10"/>
  <c r="K80" i="7"/>
  <c r="P79" i="3" s="1"/>
  <c r="N80" i="7"/>
  <c r="Q80" i="7" s="1"/>
  <c r="R76" i="15"/>
  <c r="AD76" i="10"/>
  <c r="AG79" i="8" s="1"/>
  <c r="AI76" i="14"/>
  <c r="W76" i="14"/>
  <c r="X76" i="14" s="1"/>
  <c r="T76" i="14" s="1"/>
  <c r="J116" i="12"/>
  <c r="Q79" i="8" s="1"/>
  <c r="R79" i="8" s="1"/>
  <c r="X79" i="8" s="1"/>
  <c r="S78" i="3" s="1"/>
  <c r="J72" i="15"/>
  <c r="Q72" i="14"/>
  <c r="T72" i="10"/>
  <c r="I75" i="7" s="1"/>
  <c r="N72" i="15"/>
  <c r="Z72" i="10"/>
  <c r="AB75" i="8" s="1"/>
  <c r="AD72" i="14"/>
  <c r="C75" i="7"/>
  <c r="C75" i="8"/>
  <c r="C75" i="6"/>
  <c r="C74" i="3"/>
  <c r="X75" i="10"/>
  <c r="P75" i="15"/>
  <c r="AF75" i="14"/>
  <c r="AB75" i="10"/>
  <c r="AD78" i="8" s="1"/>
  <c r="AM75" i="14"/>
  <c r="AN75" i="14" s="1"/>
  <c r="U75" i="15"/>
  <c r="AG75" i="10"/>
  <c r="AK78" i="8" s="1"/>
  <c r="AL78" i="8" s="1"/>
  <c r="K69" i="6"/>
  <c r="L69" i="6" s="1"/>
  <c r="J69" i="6"/>
  <c r="O63" i="15"/>
  <c r="AA63" i="10"/>
  <c r="AC66" i="8" s="1"/>
  <c r="AE63" i="14"/>
  <c r="O63" i="10"/>
  <c r="C60" i="8"/>
  <c r="C60" i="6"/>
  <c r="C60" i="7"/>
  <c r="C59" i="3"/>
  <c r="O80" i="7"/>
  <c r="G77" i="6"/>
  <c r="H77" i="6" s="1"/>
  <c r="F77" i="6"/>
  <c r="W72" i="14"/>
  <c r="X72" i="14" s="1"/>
  <c r="T72" i="14" s="1"/>
  <c r="P76" i="10"/>
  <c r="N73" i="10"/>
  <c r="U73" i="15"/>
  <c r="AG73" i="10"/>
  <c r="AK76" i="8" s="1"/>
  <c r="AM73" i="14"/>
  <c r="C76" i="7"/>
  <c r="L76" i="7" s="1"/>
  <c r="C76" i="8"/>
  <c r="C75" i="3"/>
  <c r="C76" i="6"/>
  <c r="F71" i="15"/>
  <c r="V71" i="15" s="1"/>
  <c r="G71" i="11" s="1"/>
  <c r="D71" i="11" s="1"/>
  <c r="L71" i="10"/>
  <c r="J71" i="14"/>
  <c r="K71" i="14" s="1"/>
  <c r="L71" i="14" s="1"/>
  <c r="F71" i="14"/>
  <c r="G71" i="14" s="1"/>
  <c r="G71" i="10"/>
  <c r="C71" i="15"/>
  <c r="AH71" i="14"/>
  <c r="AJ71" i="14" s="1"/>
  <c r="AC71" i="10"/>
  <c r="AF74" i="8" s="1"/>
  <c r="Q71" i="15"/>
  <c r="AH68" i="14"/>
  <c r="AJ68" i="14" s="1"/>
  <c r="AC68" i="10"/>
  <c r="AF71" i="8" s="1"/>
  <c r="AH71" i="8" s="1"/>
  <c r="Q68" i="15"/>
  <c r="AG78" i="14"/>
  <c r="S76" i="10"/>
  <c r="H79" i="7" s="1"/>
  <c r="P81" i="14"/>
  <c r="K77" i="6"/>
  <c r="L77" i="6" s="1"/>
  <c r="J77" i="6"/>
  <c r="V68" i="10"/>
  <c r="Y71" i="8"/>
  <c r="Z71" i="8" s="1"/>
  <c r="I64" i="14"/>
  <c r="I64" i="10"/>
  <c r="S67" i="6" s="1"/>
  <c r="E64" i="15"/>
  <c r="AH64" i="14"/>
  <c r="Q64" i="15"/>
  <c r="AC64" i="10"/>
  <c r="AF67" i="8" s="1"/>
  <c r="AH67" i="8" s="1"/>
  <c r="AN59" i="14"/>
  <c r="F59" i="14"/>
  <c r="G59" i="14" s="1"/>
  <c r="C59" i="15"/>
  <c r="G59" i="10"/>
  <c r="P62" i="6" s="1"/>
  <c r="Q62" i="6" s="1"/>
  <c r="R62" i="6" s="1"/>
  <c r="P53" i="10"/>
  <c r="O80" i="15"/>
  <c r="AA80" i="10"/>
  <c r="AC83" i="8" s="1"/>
  <c r="AE80" i="14"/>
  <c r="W80" i="14"/>
  <c r="X80" i="14" s="1"/>
  <c r="T80" i="14" s="1"/>
  <c r="AJ74" i="14"/>
  <c r="AB74" i="14" s="1"/>
  <c r="Z74" i="14" s="1"/>
  <c r="S74" i="14" s="1"/>
  <c r="S69" i="10"/>
  <c r="H72" i="7" s="1"/>
  <c r="W65" i="14"/>
  <c r="X65" i="14" s="1"/>
  <c r="T65" i="14" s="1"/>
  <c r="AC65" i="10"/>
  <c r="AF68" i="8" s="1"/>
  <c r="AH68" i="8" s="1"/>
  <c r="Q65" i="15"/>
  <c r="AH65" i="14"/>
  <c r="AJ65" i="14" s="1"/>
  <c r="R65" i="14"/>
  <c r="K65" i="15"/>
  <c r="U65" i="10"/>
  <c r="J68" i="7" s="1"/>
  <c r="P68" i="7" s="1"/>
  <c r="C60" i="15"/>
  <c r="G60" i="10"/>
  <c r="P63" i="7" s="1"/>
  <c r="F60" i="14"/>
  <c r="G60" i="14" s="1"/>
  <c r="O60" i="15"/>
  <c r="AA60" i="10"/>
  <c r="AC63" i="8" s="1"/>
  <c r="AE60" i="14"/>
  <c r="K55" i="14"/>
  <c r="AC55" i="14"/>
  <c r="AG55" i="14" s="1"/>
  <c r="M55" i="15"/>
  <c r="Y55" i="10"/>
  <c r="AA58" i="8" s="1"/>
  <c r="K67" i="6"/>
  <c r="L67" i="6" s="1"/>
  <c r="J67" i="6"/>
  <c r="AC52" i="10"/>
  <c r="AF55" i="8" s="1"/>
  <c r="AH55" i="8" s="1"/>
  <c r="AH52" i="14"/>
  <c r="AJ52" i="14" s="1"/>
  <c r="Q52" i="15"/>
  <c r="AI51" i="14"/>
  <c r="R51" i="15"/>
  <c r="AD51" i="10"/>
  <c r="AG54" i="8" s="1"/>
  <c r="I51" i="14"/>
  <c r="K51" i="14" s="1"/>
  <c r="L51" i="14" s="1"/>
  <c r="D51" i="14" s="1"/>
  <c r="E51" i="15"/>
  <c r="I51" i="10"/>
  <c r="S54" i="6" s="1"/>
  <c r="S49" i="10"/>
  <c r="H52" i="7" s="1"/>
  <c r="D48" i="15"/>
  <c r="H48" i="14"/>
  <c r="L48" i="14" s="1"/>
  <c r="D48" i="14" s="1"/>
  <c r="H48" i="10"/>
  <c r="AC47" i="14"/>
  <c r="AG47" i="14" s="1"/>
  <c r="M47" i="15"/>
  <c r="V47" i="15" s="1"/>
  <c r="G47" i="11" s="1"/>
  <c r="D47" i="11" s="1"/>
  <c r="Y47" i="10"/>
  <c r="AA50" i="8" s="1"/>
  <c r="M47" i="7"/>
  <c r="AK36" i="14"/>
  <c r="AN36" i="14" s="1"/>
  <c r="AB36" i="14" s="1"/>
  <c r="Z36" i="14" s="1"/>
  <c r="S36" i="14" s="1"/>
  <c r="AE36" i="10"/>
  <c r="AI39" i="8" s="1"/>
  <c r="AL39" i="8" s="1"/>
  <c r="S36" i="15"/>
  <c r="S57" i="10"/>
  <c r="H60" i="7" s="1"/>
  <c r="AG54" i="14"/>
  <c r="AB67" i="10"/>
  <c r="AD70" i="8" s="1"/>
  <c r="P67" i="15"/>
  <c r="AF67" i="14"/>
  <c r="M67" i="10"/>
  <c r="AA67" i="14"/>
  <c r="L67" i="15"/>
  <c r="AM67" i="14"/>
  <c r="AN67" i="14" s="1"/>
  <c r="U67" i="15"/>
  <c r="AG67" i="10"/>
  <c r="AK70" i="8" s="1"/>
  <c r="I56" i="14"/>
  <c r="E56" i="15"/>
  <c r="V56" i="15" s="1"/>
  <c r="G56" i="11" s="1"/>
  <c r="D56" i="11" s="1"/>
  <c r="I56" i="10"/>
  <c r="S59" i="6" s="1"/>
  <c r="M52" i="10"/>
  <c r="P54" i="7"/>
  <c r="AL50" i="8"/>
  <c r="P69" i="7"/>
  <c r="Q62" i="10"/>
  <c r="F65" i="7" s="1"/>
  <c r="G62" i="15"/>
  <c r="N62" i="14"/>
  <c r="X62" i="10"/>
  <c r="O62" i="10"/>
  <c r="M64" i="7"/>
  <c r="O55" i="10"/>
  <c r="R51" i="10"/>
  <c r="G54" i="7" s="1"/>
  <c r="M54" i="7" s="1"/>
  <c r="O51" i="14"/>
  <c r="H51" i="15"/>
  <c r="P49" i="14"/>
  <c r="M49" i="14" s="1"/>
  <c r="AE51" i="8"/>
  <c r="C48" i="8"/>
  <c r="C48" i="7"/>
  <c r="M48" i="7" s="1"/>
  <c r="C47" i="3"/>
  <c r="C48" i="6"/>
  <c r="H39" i="14"/>
  <c r="D39" i="15"/>
  <c r="V39" i="15" s="1"/>
  <c r="G39" i="11" s="1"/>
  <c r="D39" i="11" s="1"/>
  <c r="H39" i="10"/>
  <c r="L69" i="7"/>
  <c r="K58" i="6"/>
  <c r="L58" i="6" s="1"/>
  <c r="M58" i="6" s="1"/>
  <c r="J58" i="6"/>
  <c r="W54" i="14"/>
  <c r="X54" i="14" s="1"/>
  <c r="T54" i="14" s="1"/>
  <c r="J83" i="12"/>
  <c r="M57" i="14"/>
  <c r="X58" i="6"/>
  <c r="Y58" i="6" s="1"/>
  <c r="W58" i="6"/>
  <c r="F46" i="14"/>
  <c r="G46" i="14" s="1"/>
  <c r="C46" i="15"/>
  <c r="G46" i="10"/>
  <c r="L49" i="7" s="1"/>
  <c r="M43" i="15"/>
  <c r="AC43" i="14"/>
  <c r="Y43" i="10"/>
  <c r="AA46" i="8" s="1"/>
  <c r="L41" i="15"/>
  <c r="AA41" i="14"/>
  <c r="R38" i="10"/>
  <c r="G41" i="7" s="1"/>
  <c r="M41" i="7" s="1"/>
  <c r="O38" i="14"/>
  <c r="H38" i="15"/>
  <c r="N33" i="10"/>
  <c r="O29" i="14"/>
  <c r="R29" i="10"/>
  <c r="G32" i="7" s="1"/>
  <c r="M32" i="7" s="1"/>
  <c r="H29" i="15"/>
  <c r="V29" i="15" s="1"/>
  <c r="G29" i="11" s="1"/>
  <c r="D29" i="11" s="1"/>
  <c r="W20" i="10"/>
  <c r="AK12" i="14"/>
  <c r="AN12" i="14" s="1"/>
  <c r="AB12" i="14" s="1"/>
  <c r="Z12" i="14" s="1"/>
  <c r="S12" i="14" s="1"/>
  <c r="S12" i="15"/>
  <c r="AE12" i="10"/>
  <c r="AI15" i="8" s="1"/>
  <c r="AL15" i="8" s="1"/>
  <c r="X52" i="6"/>
  <c r="Y52" i="6" s="1"/>
  <c r="W52" i="6"/>
  <c r="G42" i="10"/>
  <c r="C42" i="15"/>
  <c r="F42" i="14"/>
  <c r="G42" i="14" s="1"/>
  <c r="N41" i="10"/>
  <c r="O42" i="7"/>
  <c r="O37" i="14"/>
  <c r="H37" i="15"/>
  <c r="R37" i="10"/>
  <c r="G40" i="7" s="1"/>
  <c r="X32" i="6"/>
  <c r="Y32" i="6" s="1"/>
  <c r="W32" i="6"/>
  <c r="K55" i="7"/>
  <c r="P54" i="3" s="1"/>
  <c r="N55" i="7"/>
  <c r="Q55" i="7" s="1"/>
  <c r="W47" i="6"/>
  <c r="X47" i="6"/>
  <c r="Y47" i="6" s="1"/>
  <c r="T46" i="6"/>
  <c r="U46" i="6" s="1"/>
  <c r="V46" i="6" s="1"/>
  <c r="P46" i="6"/>
  <c r="Q46" i="6" s="1"/>
  <c r="O46" i="6"/>
  <c r="F40" i="14"/>
  <c r="G40" i="14" s="1"/>
  <c r="C40" i="15"/>
  <c r="G40" i="10"/>
  <c r="J40" i="14"/>
  <c r="K40" i="14" s="1"/>
  <c r="F40" i="15"/>
  <c r="L40" i="10"/>
  <c r="N38" i="10"/>
  <c r="M37" i="10"/>
  <c r="O24" i="10"/>
  <c r="AE68" i="8"/>
  <c r="M50" i="10"/>
  <c r="AC50" i="14"/>
  <c r="M50" i="15"/>
  <c r="Y50" i="10"/>
  <c r="AA53" i="8" s="1"/>
  <c r="S47" i="10"/>
  <c r="H50" i="7" s="1"/>
  <c r="W42" i="10"/>
  <c r="P38" i="10"/>
  <c r="AK17" i="14"/>
  <c r="AN17" i="14" s="1"/>
  <c r="AB17" i="14" s="1"/>
  <c r="Z17" i="14" s="1"/>
  <c r="S17" i="14" s="1"/>
  <c r="S17" i="15"/>
  <c r="AE17" i="10"/>
  <c r="AI20" i="8" s="1"/>
  <c r="AL20" i="8" s="1"/>
  <c r="V49" i="10"/>
  <c r="Y52" i="8"/>
  <c r="Z52" i="8" s="1"/>
  <c r="K51" i="6"/>
  <c r="L51" i="6" s="1"/>
  <c r="J51" i="6"/>
  <c r="AF42" i="14"/>
  <c r="P42" i="15"/>
  <c r="AB42" i="10"/>
  <c r="AD45" i="8" s="1"/>
  <c r="C45" i="6"/>
  <c r="C45" i="7"/>
  <c r="C44" i="3"/>
  <c r="C45" i="8"/>
  <c r="W46" i="10"/>
  <c r="U46" i="15"/>
  <c r="AM46" i="14"/>
  <c r="AG46" i="10"/>
  <c r="AK49" i="8" s="1"/>
  <c r="I42" i="14"/>
  <c r="I42" i="10"/>
  <c r="S45" i="6" s="1"/>
  <c r="E42" i="15"/>
  <c r="AC34" i="14"/>
  <c r="AG34" i="14" s="1"/>
  <c r="Y34" i="10"/>
  <c r="AA37" i="8" s="1"/>
  <c r="M34" i="15"/>
  <c r="J48" i="12"/>
  <c r="W27" i="14"/>
  <c r="X27" i="14" s="1"/>
  <c r="T27" i="14" s="1"/>
  <c r="G29" i="14"/>
  <c r="D29" i="14" s="1"/>
  <c r="AB28" i="10"/>
  <c r="AD31" i="8" s="1"/>
  <c r="P28" i="15"/>
  <c r="AF28" i="14"/>
  <c r="S26" i="10"/>
  <c r="H29" i="7" s="1"/>
  <c r="P25" i="15"/>
  <c r="AF25" i="14"/>
  <c r="AB25" i="10"/>
  <c r="AD28" i="8" s="1"/>
  <c r="C28" i="7"/>
  <c r="C28" i="8"/>
  <c r="C28" i="6"/>
  <c r="C27" i="3"/>
  <c r="N16" i="10"/>
  <c r="AE16" i="14"/>
  <c r="O16" i="15"/>
  <c r="AA16" i="10"/>
  <c r="AC19" i="8" s="1"/>
  <c r="AL44" i="8"/>
  <c r="S37" i="10"/>
  <c r="H40" i="7" s="1"/>
  <c r="M35" i="15"/>
  <c r="Y35" i="10"/>
  <c r="AA38" i="8" s="1"/>
  <c r="AC35" i="14"/>
  <c r="AG35" i="14" s="1"/>
  <c r="AC35" i="10"/>
  <c r="AF38" i="8" s="1"/>
  <c r="AH38" i="8" s="1"/>
  <c r="Q35" i="15"/>
  <c r="AH35" i="14"/>
  <c r="AJ35" i="14" s="1"/>
  <c r="AL35" i="14"/>
  <c r="T35" i="15"/>
  <c r="AF35" i="10"/>
  <c r="AJ38" i="8" s="1"/>
  <c r="AB27" i="10"/>
  <c r="AD30" i="8" s="1"/>
  <c r="P27" i="15"/>
  <c r="AF27" i="14"/>
  <c r="O29" i="7"/>
  <c r="P26" i="6"/>
  <c r="Q26" i="6" s="1"/>
  <c r="O26" i="6"/>
  <c r="H35" i="14"/>
  <c r="H35" i="10"/>
  <c r="D35" i="15"/>
  <c r="I23" i="14"/>
  <c r="I23" i="10"/>
  <c r="S26" i="6" s="1"/>
  <c r="E23" i="15"/>
  <c r="AH23" i="14"/>
  <c r="AJ23" i="14" s="1"/>
  <c r="AC23" i="10"/>
  <c r="AF26" i="8" s="1"/>
  <c r="AH26" i="8" s="1"/>
  <c r="Q23" i="15"/>
  <c r="AA21" i="14"/>
  <c r="L21" i="15"/>
  <c r="AA18" i="10"/>
  <c r="AC21" i="8" s="1"/>
  <c r="O18" i="15"/>
  <c r="AE18" i="14"/>
  <c r="AI18" i="14"/>
  <c r="R18" i="15"/>
  <c r="AD18" i="10"/>
  <c r="AG21" i="8" s="1"/>
  <c r="AM18" i="14"/>
  <c r="AN18" i="14" s="1"/>
  <c r="AG18" i="10"/>
  <c r="AK21" i="8" s="1"/>
  <c r="U18" i="15"/>
  <c r="P16" i="10"/>
  <c r="G38" i="14"/>
  <c r="G28" i="15"/>
  <c r="N28" i="14"/>
  <c r="Q28" i="10"/>
  <c r="F31" i="7" s="1"/>
  <c r="AH29" i="8"/>
  <c r="H22" i="10"/>
  <c r="D22" i="15"/>
  <c r="H22" i="14"/>
  <c r="L22" i="14" s="1"/>
  <c r="D22" i="14" s="1"/>
  <c r="R16" i="15"/>
  <c r="AD16" i="10"/>
  <c r="AG19" i="8" s="1"/>
  <c r="AH19" i="8" s="1"/>
  <c r="AI16" i="14"/>
  <c r="AJ16" i="14" s="1"/>
  <c r="I11" i="14"/>
  <c r="I11" i="10"/>
  <c r="S14" i="6" s="1"/>
  <c r="E11" i="15"/>
  <c r="V11" i="15" s="1"/>
  <c r="G11" i="11" s="1"/>
  <c r="D11" i="11" s="1"/>
  <c r="P5" i="10"/>
  <c r="H32" i="15"/>
  <c r="R32" i="10"/>
  <c r="G35" i="7" s="1"/>
  <c r="O32" i="14"/>
  <c r="C35" i="7"/>
  <c r="O35" i="7" s="1"/>
  <c r="C35" i="6"/>
  <c r="C34" i="3"/>
  <c r="C35" i="8"/>
  <c r="U27" i="15"/>
  <c r="AG27" i="10"/>
  <c r="AK30" i="8" s="1"/>
  <c r="AL30" i="8" s="1"/>
  <c r="AM27" i="14"/>
  <c r="AN27" i="14" s="1"/>
  <c r="P27" i="10"/>
  <c r="AA22" i="14"/>
  <c r="L22" i="15"/>
  <c r="AH42" i="8"/>
  <c r="C30" i="15"/>
  <c r="F30" i="14"/>
  <c r="G30" i="14" s="1"/>
  <c r="G30" i="10"/>
  <c r="J51" i="12"/>
  <c r="Q33" i="8" s="1"/>
  <c r="R33" i="8" s="1"/>
  <c r="X33" i="8" s="1"/>
  <c r="S32" i="3" s="1"/>
  <c r="W30" i="14"/>
  <c r="X30" i="14" s="1"/>
  <c r="T30" i="14" s="1"/>
  <c r="X30" i="10"/>
  <c r="P25" i="7"/>
  <c r="AL21" i="8"/>
  <c r="P7" i="10"/>
  <c r="Q156" i="8"/>
  <c r="R156" i="8" s="1"/>
  <c r="X156" i="8" s="1"/>
  <c r="S155" i="3" s="1"/>
  <c r="Q154" i="8"/>
  <c r="R154" i="8" s="1"/>
  <c r="X154" i="8" s="1"/>
  <c r="Q157" i="8"/>
  <c r="R157" i="8" s="1"/>
  <c r="X157" i="8" s="1"/>
  <c r="S156" i="3" s="1"/>
  <c r="Q155" i="8"/>
  <c r="R155" i="8" s="1"/>
  <c r="P18" i="14"/>
  <c r="T15" i="10"/>
  <c r="I18" i="7" s="1"/>
  <c r="J15" i="15"/>
  <c r="Q15" i="14"/>
  <c r="J15" i="10"/>
  <c r="C18" i="7"/>
  <c r="C18" i="6"/>
  <c r="C18" i="8"/>
  <c r="C17" i="3"/>
  <c r="I13" i="10"/>
  <c r="S16" i="6" s="1"/>
  <c r="E13" i="15"/>
  <c r="I13" i="14"/>
  <c r="AF13" i="10"/>
  <c r="AJ16" i="8" s="1"/>
  <c r="AL13" i="14"/>
  <c r="T13" i="15"/>
  <c r="C16" i="7"/>
  <c r="C16" i="6"/>
  <c r="C15" i="3"/>
  <c r="C16" i="8"/>
  <c r="K17" i="6"/>
  <c r="L17" i="6" s="1"/>
  <c r="J17" i="6"/>
  <c r="AE9" i="10"/>
  <c r="AI12" i="8" s="1"/>
  <c r="AL12" i="8" s="1"/>
  <c r="AM12" i="8" s="1"/>
  <c r="AN12" i="8" s="1"/>
  <c r="T11" i="3" s="1"/>
  <c r="S9" i="15"/>
  <c r="AK9" i="14"/>
  <c r="AN9" i="14" s="1"/>
  <c r="AC3" i="14"/>
  <c r="AG3" i="14" s="1"/>
  <c r="M3" i="15"/>
  <c r="Y3" i="10"/>
  <c r="AA6" i="8" s="1"/>
  <c r="F19" i="15"/>
  <c r="L19" i="10"/>
  <c r="J19" i="14"/>
  <c r="K19" i="14" s="1"/>
  <c r="O19" i="15"/>
  <c r="AE19" i="14"/>
  <c r="AA19" i="10"/>
  <c r="AC22" i="8" s="1"/>
  <c r="AF19" i="14"/>
  <c r="P19" i="15"/>
  <c r="AB19" i="10"/>
  <c r="AD22" i="8" s="1"/>
  <c r="N7" i="10"/>
  <c r="O7" i="10"/>
  <c r="P111" i="7"/>
  <c r="Q6" i="10"/>
  <c r="F9" i="7" s="1"/>
  <c r="N6" i="14"/>
  <c r="G6" i="15"/>
  <c r="K11" i="14"/>
  <c r="L11" i="14" s="1"/>
  <c r="M6" i="15"/>
  <c r="AC6" i="14"/>
  <c r="AG6" i="14" s="1"/>
  <c r="Y6" i="10"/>
  <c r="AA9" i="8" s="1"/>
  <c r="K6" i="10"/>
  <c r="C9" i="7"/>
  <c r="C9" i="8"/>
  <c r="R24" i="4" s="1"/>
  <c r="C9" i="6"/>
  <c r="C8" i="3"/>
  <c r="M8" i="10"/>
  <c r="G8" i="10"/>
  <c r="C8" i="15"/>
  <c r="F8" i="14"/>
  <c r="K8" i="10"/>
  <c r="C11" i="7"/>
  <c r="C11" i="6"/>
  <c r="C11" i="8"/>
  <c r="C10" i="3"/>
  <c r="U7" i="8"/>
  <c r="M7" i="8"/>
  <c r="P7" i="8"/>
  <c r="G7" i="8"/>
  <c r="F7" i="8"/>
  <c r="H7" i="8" s="1"/>
  <c r="Q7" i="8"/>
  <c r="L7" i="8"/>
  <c r="V7" i="8"/>
  <c r="J7" i="8"/>
  <c r="T7" i="8"/>
  <c r="I7" i="8"/>
  <c r="S7" i="8"/>
  <c r="O166" i="8"/>
  <c r="K8" i="7"/>
  <c r="P7" i="3" s="1"/>
  <c r="N8" i="7"/>
  <c r="P4" i="14"/>
  <c r="O95" i="7"/>
  <c r="N10" i="10"/>
  <c r="AA10" i="14"/>
  <c r="L10" i="15"/>
  <c r="I8" i="14"/>
  <c r="E8" i="15"/>
  <c r="I8" i="10"/>
  <c r="S11" i="6" s="1"/>
  <c r="W4" i="10"/>
  <c r="AC4" i="14"/>
  <c r="AG4" i="14" s="1"/>
  <c r="M4" i="15"/>
  <c r="Y4" i="10"/>
  <c r="AA7" i="8" s="1"/>
  <c r="N124" i="8"/>
  <c r="O124" i="8" s="1"/>
  <c r="X124" i="8" s="1"/>
  <c r="S123" i="3" s="1"/>
  <c r="AK8" i="14"/>
  <c r="AN8" i="14" s="1"/>
  <c r="S8" i="15"/>
  <c r="AE8" i="10"/>
  <c r="AI11" i="8" s="1"/>
  <c r="AL11" i="8" s="1"/>
  <c r="P7" i="6"/>
  <c r="Q7" i="6" s="1"/>
  <c r="O7" i="6"/>
  <c r="O100" i="7"/>
  <c r="F145" i="4"/>
  <c r="G145" i="4" s="1"/>
  <c r="H145" i="4" s="1"/>
  <c r="L8" i="7"/>
  <c r="O64" i="7"/>
  <c r="Q150" i="4"/>
  <c r="F150" i="4" s="1"/>
  <c r="G150" i="4" s="1"/>
  <c r="H150" i="4" s="1"/>
  <c r="K149" i="4"/>
  <c r="F149" i="4" s="1"/>
  <c r="G149" i="4" s="1"/>
  <c r="G8" i="6"/>
  <c r="H8" i="6" s="1"/>
  <c r="I8" i="6" s="1"/>
  <c r="L56" i="7"/>
  <c r="K88" i="5" l="1"/>
  <c r="Q88" i="5"/>
  <c r="Q86" i="5"/>
  <c r="Q89" i="5"/>
  <c r="H84" i="5"/>
  <c r="Q143" i="4"/>
  <c r="H149" i="4"/>
  <c r="AH43" i="8"/>
  <c r="V93" i="15"/>
  <c r="G93" i="11" s="1"/>
  <c r="D93" i="11" s="1"/>
  <c r="M98" i="6"/>
  <c r="N98" i="6" s="1"/>
  <c r="M97" i="3" s="1"/>
  <c r="R138" i="6"/>
  <c r="K147" i="4"/>
  <c r="D14" i="14"/>
  <c r="I73" i="6"/>
  <c r="AB121" i="14"/>
  <c r="Z121" i="14" s="1"/>
  <c r="S121" i="14" s="1"/>
  <c r="AB4" i="14"/>
  <c r="D85" i="14"/>
  <c r="AE10" i="8"/>
  <c r="D116" i="14"/>
  <c r="AM23" i="8"/>
  <c r="X37" i="8"/>
  <c r="S36" i="3" s="1"/>
  <c r="AL71" i="8"/>
  <c r="AG110" i="14"/>
  <c r="I152" i="6"/>
  <c r="P78" i="7"/>
  <c r="O92" i="7"/>
  <c r="AL97" i="8"/>
  <c r="AM97" i="8" s="1"/>
  <c r="I147" i="6"/>
  <c r="M148" i="6"/>
  <c r="N148" i="6" s="1"/>
  <c r="M147" i="3" s="1"/>
  <c r="M34" i="6"/>
  <c r="N34" i="6" s="1"/>
  <c r="M33" i="3" s="1"/>
  <c r="AB100" i="14"/>
  <c r="Z100" i="14" s="1"/>
  <c r="S100" i="14" s="1"/>
  <c r="X81" i="8"/>
  <c r="S80" i="3" s="1"/>
  <c r="P46" i="7"/>
  <c r="B49" i="14"/>
  <c r="F49" i="11" s="1"/>
  <c r="C49" i="11" s="1"/>
  <c r="AH74" i="8"/>
  <c r="AM140" i="8"/>
  <c r="AN140" i="8" s="1"/>
  <c r="H8" i="8"/>
  <c r="M94" i="7"/>
  <c r="AB129" i="14"/>
  <c r="Z129" i="14" s="1"/>
  <c r="S129" i="14" s="1"/>
  <c r="O145" i="7"/>
  <c r="AM160" i="8"/>
  <c r="AM29" i="8"/>
  <c r="AL102" i="8"/>
  <c r="AN115" i="14"/>
  <c r="I30" i="6"/>
  <c r="AN16" i="14"/>
  <c r="V90" i="15"/>
  <c r="G90" i="11" s="1"/>
  <c r="D90" i="11" s="1"/>
  <c r="I159" i="6"/>
  <c r="G6" i="14"/>
  <c r="M80" i="6"/>
  <c r="M71" i="7"/>
  <c r="M95" i="6"/>
  <c r="P92" i="7"/>
  <c r="I53" i="6"/>
  <c r="AB44" i="14"/>
  <c r="Z44" i="14" s="1"/>
  <c r="S44" i="14" s="1"/>
  <c r="AN68" i="14"/>
  <c r="AM80" i="8"/>
  <c r="L92" i="7"/>
  <c r="AB3" i="14"/>
  <c r="Z3" i="14" s="1"/>
  <c r="S3" i="14" s="1"/>
  <c r="M26" i="14"/>
  <c r="AM27" i="8"/>
  <c r="I81" i="6"/>
  <c r="M105" i="6"/>
  <c r="R112" i="6"/>
  <c r="K128" i="14"/>
  <c r="L128" i="14" s="1"/>
  <c r="D128" i="14" s="1"/>
  <c r="Z138" i="6"/>
  <c r="AA138" i="6" s="1"/>
  <c r="AB138" i="6" s="1"/>
  <c r="AJ166" i="14"/>
  <c r="N12" i="8"/>
  <c r="M110" i="6"/>
  <c r="X114" i="8"/>
  <c r="S113" i="3" s="1"/>
  <c r="AJ64" i="14"/>
  <c r="K96" i="14"/>
  <c r="V131" i="15"/>
  <c r="G131" i="11" s="1"/>
  <c r="D131" i="11" s="1"/>
  <c r="AM143" i="8"/>
  <c r="B31" i="14"/>
  <c r="F31" i="11" s="1"/>
  <c r="C31" i="11" s="1"/>
  <c r="AM55" i="8"/>
  <c r="R126" i="6"/>
  <c r="V135" i="15"/>
  <c r="G135" i="11" s="1"/>
  <c r="D135" i="11" s="1"/>
  <c r="K163" i="14"/>
  <c r="AG30" i="14"/>
  <c r="AL68" i="8"/>
  <c r="AM68" i="8" s="1"/>
  <c r="V52" i="15"/>
  <c r="G52" i="11" s="1"/>
  <c r="D52" i="11" s="1"/>
  <c r="M78" i="7"/>
  <c r="X169" i="8"/>
  <c r="S168" i="3" s="1"/>
  <c r="AG65" i="14"/>
  <c r="AG133" i="14"/>
  <c r="K164" i="14"/>
  <c r="AM17" i="8"/>
  <c r="AN17" i="8" s="1"/>
  <c r="T16" i="3" s="1"/>
  <c r="R16" i="3" s="1"/>
  <c r="R50" i="6"/>
  <c r="P99" i="7"/>
  <c r="V109" i="15"/>
  <c r="G109" i="11" s="1"/>
  <c r="D109" i="11" s="1"/>
  <c r="Q148" i="4"/>
  <c r="AJ153" i="14"/>
  <c r="AN163" i="14"/>
  <c r="AL159" i="8"/>
  <c r="AM159" i="8" s="1"/>
  <c r="AN159" i="8" s="1"/>
  <c r="T158" i="3" s="1"/>
  <c r="AM15" i="8"/>
  <c r="X18" i="8"/>
  <c r="S17" i="3" s="1"/>
  <c r="X84" i="8"/>
  <c r="S83" i="3" s="1"/>
  <c r="R45" i="4"/>
  <c r="L9" i="7"/>
  <c r="R46" i="6"/>
  <c r="Z32" i="6"/>
  <c r="AL70" i="8"/>
  <c r="V64" i="15"/>
  <c r="G64" i="11" s="1"/>
  <c r="D64" i="11" s="1"/>
  <c r="R84" i="3"/>
  <c r="P108" i="7"/>
  <c r="AH146" i="8"/>
  <c r="I142" i="6"/>
  <c r="Z134" i="6"/>
  <c r="P22" i="7"/>
  <c r="AE59" i="8"/>
  <c r="D72" i="14"/>
  <c r="M102" i="7"/>
  <c r="K125" i="14"/>
  <c r="AH166" i="8"/>
  <c r="G80" i="14"/>
  <c r="D59" i="14"/>
  <c r="AE74" i="8"/>
  <c r="AM77" i="8"/>
  <c r="AN77" i="8" s="1"/>
  <c r="T76" i="3" s="1"/>
  <c r="I84" i="6"/>
  <c r="N84" i="6" s="1"/>
  <c r="AH82" i="8"/>
  <c r="D149" i="14"/>
  <c r="P158" i="7"/>
  <c r="O158" i="7"/>
  <c r="K143" i="4"/>
  <c r="D10" i="14"/>
  <c r="M92" i="7"/>
  <c r="AL150" i="8"/>
  <c r="Q85" i="5"/>
  <c r="AH33" i="8"/>
  <c r="AM43" i="8"/>
  <c r="AM81" i="8"/>
  <c r="P65" i="7"/>
  <c r="AL92" i="8"/>
  <c r="M123" i="6"/>
  <c r="N123" i="6" s="1"/>
  <c r="M122" i="3" s="1"/>
  <c r="M151" i="6"/>
  <c r="N151" i="6" s="1"/>
  <c r="M150" i="3" s="1"/>
  <c r="M41" i="6"/>
  <c r="AL166" i="8"/>
  <c r="K86" i="5"/>
  <c r="R12" i="8"/>
  <c r="R150" i="6"/>
  <c r="X155" i="8"/>
  <c r="S154" i="3" s="1"/>
  <c r="T26" i="6"/>
  <c r="U26" i="6" s="1"/>
  <c r="V26" i="6" s="1"/>
  <c r="M29" i="14"/>
  <c r="AG43" i="14"/>
  <c r="O74" i="7"/>
  <c r="M84" i="7"/>
  <c r="AB82" i="14"/>
  <c r="Z82" i="14" s="1"/>
  <c r="S82" i="14" s="1"/>
  <c r="AM128" i="8"/>
  <c r="AG142" i="14"/>
  <c r="Q144" i="4"/>
  <c r="AM42" i="8"/>
  <c r="AL86" i="8"/>
  <c r="AM103" i="8"/>
  <c r="AN103" i="8" s="1"/>
  <c r="T102" i="3" s="1"/>
  <c r="R102" i="3" s="1"/>
  <c r="M135" i="14"/>
  <c r="AM14" i="8"/>
  <c r="D16" i="14"/>
  <c r="M70" i="7"/>
  <c r="V100" i="15"/>
  <c r="G100" i="11" s="1"/>
  <c r="D100" i="11" s="1"/>
  <c r="V133" i="15"/>
  <c r="G133" i="11" s="1"/>
  <c r="D133" i="11" s="1"/>
  <c r="AM142" i="8"/>
  <c r="AN142" i="8" s="1"/>
  <c r="T141" i="3" s="1"/>
  <c r="R141" i="3" s="1"/>
  <c r="M26" i="7"/>
  <c r="AM20" i="8"/>
  <c r="AN20" i="8" s="1"/>
  <c r="T19" i="3" s="1"/>
  <c r="R19" i="3" s="1"/>
  <c r="M71" i="14"/>
  <c r="AB147" i="14"/>
  <c r="Z147" i="14" s="1"/>
  <c r="S147" i="14" s="1"/>
  <c r="V26" i="15"/>
  <c r="G26" i="11" s="1"/>
  <c r="D26" i="11" s="1"/>
  <c r="AL59" i="8"/>
  <c r="P94" i="7"/>
  <c r="AM98" i="8"/>
  <c r="M24" i="7"/>
  <c r="I103" i="6"/>
  <c r="N103" i="6" s="1"/>
  <c r="AN156" i="14"/>
  <c r="AB156" i="14" s="1"/>
  <c r="Z156" i="14" s="1"/>
  <c r="S156" i="14" s="1"/>
  <c r="X53" i="8"/>
  <c r="S52" i="3" s="1"/>
  <c r="AA150" i="6"/>
  <c r="X73" i="8"/>
  <c r="S72" i="3" s="1"/>
  <c r="V78" i="15"/>
  <c r="G78" i="11" s="1"/>
  <c r="D78" i="11" s="1"/>
  <c r="O18" i="7"/>
  <c r="V51" i="15"/>
  <c r="G51" i="11" s="1"/>
  <c r="D51" i="11" s="1"/>
  <c r="R101" i="4"/>
  <c r="G8" i="14"/>
  <c r="Z52" i="6"/>
  <c r="V70" i="15"/>
  <c r="G70" i="11" s="1"/>
  <c r="D70" i="11" s="1"/>
  <c r="AL114" i="8"/>
  <c r="L103" i="14"/>
  <c r="AM145" i="8"/>
  <c r="AN155" i="14"/>
  <c r="AM48" i="8"/>
  <c r="AL74" i="8"/>
  <c r="V72" i="15"/>
  <c r="G72" i="11" s="1"/>
  <c r="D72" i="11" s="1"/>
  <c r="AG76" i="14"/>
  <c r="AN83" i="14"/>
  <c r="L133" i="7"/>
  <c r="T35" i="6"/>
  <c r="U35" i="6" s="1"/>
  <c r="V35" i="6" s="1"/>
  <c r="Z100" i="6"/>
  <c r="Z6" i="6"/>
  <c r="AA6" i="6" s="1"/>
  <c r="AB6" i="6" s="1"/>
  <c r="G18" i="14"/>
  <c r="AM41" i="8"/>
  <c r="AB43" i="14"/>
  <c r="AM72" i="8"/>
  <c r="P115" i="7"/>
  <c r="AN146" i="14"/>
  <c r="AL26" i="8"/>
  <c r="I49" i="6"/>
  <c r="M44" i="6"/>
  <c r="I52" i="6"/>
  <c r="K81" i="14"/>
  <c r="AL108" i="8"/>
  <c r="AM135" i="8"/>
  <c r="AN135" i="8" s="1"/>
  <c r="T134" i="3" s="1"/>
  <c r="R134" i="3" s="1"/>
  <c r="Z143" i="6"/>
  <c r="R36" i="6"/>
  <c r="AN54" i="14"/>
  <c r="AL113" i="8"/>
  <c r="V124" i="15"/>
  <c r="G124" i="11" s="1"/>
  <c r="D124" i="11" s="1"/>
  <c r="I107" i="6"/>
  <c r="N107" i="6" s="1"/>
  <c r="AM157" i="8"/>
  <c r="AB47" i="14"/>
  <c r="Z47" i="14" s="1"/>
  <c r="S47" i="14" s="1"/>
  <c r="AM91" i="8"/>
  <c r="X35" i="8"/>
  <c r="S34" i="3" s="1"/>
  <c r="T7" i="6"/>
  <c r="U7" i="6" s="1"/>
  <c r="V7" i="6" s="1"/>
  <c r="AG50" i="14"/>
  <c r="O75" i="7"/>
  <c r="AL90" i="8"/>
  <c r="AM105" i="8"/>
  <c r="Q135" i="7"/>
  <c r="P121" i="4" s="1"/>
  <c r="AM150" i="8"/>
  <c r="K144" i="4"/>
  <c r="P40" i="7"/>
  <c r="O62" i="7"/>
  <c r="AM132" i="8"/>
  <c r="X165" i="8"/>
  <c r="S164" i="3" s="1"/>
  <c r="M12" i="6"/>
  <c r="AN60" i="14"/>
  <c r="D140" i="14"/>
  <c r="M164" i="7"/>
  <c r="L54" i="7"/>
  <c r="AL134" i="8"/>
  <c r="AM134" i="8" s="1"/>
  <c r="AN134" i="8" s="1"/>
  <c r="AE164" i="8"/>
  <c r="O94" i="7"/>
  <c r="R59" i="6"/>
  <c r="M162" i="6"/>
  <c r="N162" i="6" s="1"/>
  <c r="M161" i="3" s="1"/>
  <c r="X34" i="8"/>
  <c r="S33" i="3" s="1"/>
  <c r="G3" i="11"/>
  <c r="D3" i="11" s="1"/>
  <c r="R123" i="3"/>
  <c r="B69" i="14"/>
  <c r="F69" i="11" s="1"/>
  <c r="C69" i="11" s="1"/>
  <c r="AB62" i="14"/>
  <c r="S153" i="3"/>
  <c r="R82" i="5"/>
  <c r="AB86" i="14"/>
  <c r="B26" i="14"/>
  <c r="F26" i="11" s="1"/>
  <c r="C26" i="11" s="1"/>
  <c r="AM107" i="8"/>
  <c r="AM117" i="8"/>
  <c r="S85" i="14"/>
  <c r="B85" i="14" s="1"/>
  <c r="F85" i="11" s="1"/>
  <c r="C85" i="11" s="1"/>
  <c r="C85" i="14"/>
  <c r="H85" i="11" s="1"/>
  <c r="E85" i="11" s="1"/>
  <c r="S8" i="3"/>
  <c r="R7" i="5"/>
  <c r="S39" i="5"/>
  <c r="Q39" i="5" s="1"/>
  <c r="S58" i="14"/>
  <c r="C58" i="14"/>
  <c r="H58" i="11" s="1"/>
  <c r="E58" i="11" s="1"/>
  <c r="AM89" i="8"/>
  <c r="T139" i="3"/>
  <c r="R139" i="3" s="1"/>
  <c r="S74" i="5"/>
  <c r="N5" i="3"/>
  <c r="M5" i="4"/>
  <c r="S21" i="10"/>
  <c r="H24" i="7" s="1"/>
  <c r="P34" i="14"/>
  <c r="T106" i="6"/>
  <c r="U106" i="6" s="1"/>
  <c r="V106" i="6" s="1"/>
  <c r="P106" i="6"/>
  <c r="Q106" i="6" s="1"/>
  <c r="O106" i="6"/>
  <c r="G112" i="14"/>
  <c r="P116" i="14"/>
  <c r="U120" i="3"/>
  <c r="K129" i="6"/>
  <c r="L129" i="6" s="1"/>
  <c r="J129" i="6"/>
  <c r="G127" i="14"/>
  <c r="R135" i="7"/>
  <c r="O134" i="3" s="1"/>
  <c r="Q134" i="3"/>
  <c r="U131" i="3"/>
  <c r="T137" i="6"/>
  <c r="U137" i="6" s="1"/>
  <c r="V137" i="6" s="1"/>
  <c r="O137" i="6"/>
  <c r="P137" i="6"/>
  <c r="Q137" i="6" s="1"/>
  <c r="V133" i="10"/>
  <c r="Y136" i="8"/>
  <c r="Z136" i="8" s="1"/>
  <c r="AN136" i="8" s="1"/>
  <c r="T135" i="3" s="1"/>
  <c r="P144" i="14"/>
  <c r="M144" i="14" s="1"/>
  <c r="D147" i="14"/>
  <c r="I153" i="15"/>
  <c r="U52" i="5"/>
  <c r="K13" i="6"/>
  <c r="L13" i="6" s="1"/>
  <c r="M13" i="6" s="1"/>
  <c r="J13" i="6"/>
  <c r="M28" i="7"/>
  <c r="S42" i="10"/>
  <c r="H45" i="7" s="1"/>
  <c r="K59" i="7"/>
  <c r="P58" i="3" s="1"/>
  <c r="N59" i="7"/>
  <c r="V60" i="10"/>
  <c r="Y63" i="8"/>
  <c r="Z63" i="8" s="1"/>
  <c r="S65" i="10"/>
  <c r="H68" i="7" s="1"/>
  <c r="U61" i="3"/>
  <c r="G62" i="6"/>
  <c r="H62" i="6" s="1"/>
  <c r="F62" i="6"/>
  <c r="V76" i="10"/>
  <c r="Y79" i="8"/>
  <c r="Z79" i="8" s="1"/>
  <c r="U83" i="3"/>
  <c r="U89" i="3"/>
  <c r="J73" i="6"/>
  <c r="K73" i="6"/>
  <c r="L73" i="6" s="1"/>
  <c r="K86" i="6"/>
  <c r="L86" i="6" s="1"/>
  <c r="J86" i="6"/>
  <c r="X89" i="6"/>
  <c r="Y89" i="6" s="1"/>
  <c r="W89" i="6"/>
  <c r="X91" i="6"/>
  <c r="Y91" i="6" s="1"/>
  <c r="W91" i="6"/>
  <c r="AB99" i="14"/>
  <c r="K105" i="14"/>
  <c r="V103" i="10"/>
  <c r="Y106" i="8"/>
  <c r="Z106" i="8" s="1"/>
  <c r="W129" i="6"/>
  <c r="X129" i="6"/>
  <c r="Y129" i="6" s="1"/>
  <c r="Z129" i="6" s="1"/>
  <c r="F146" i="6"/>
  <c r="G146" i="6"/>
  <c r="H146" i="6" s="1"/>
  <c r="I146" i="6" s="1"/>
  <c r="L137" i="14"/>
  <c r="D137" i="14" s="1"/>
  <c r="B137" i="14" s="1"/>
  <c r="F137" i="11" s="1"/>
  <c r="C137" i="11" s="1"/>
  <c r="C137" i="14"/>
  <c r="H137" i="11" s="1"/>
  <c r="E137" i="11" s="1"/>
  <c r="AE148" i="8"/>
  <c r="AM148" i="8" s="1"/>
  <c r="T153" i="6"/>
  <c r="U153" i="6" s="1"/>
  <c r="V153" i="6" s="1"/>
  <c r="P153" i="6"/>
  <c r="Q153" i="6" s="1"/>
  <c r="R153" i="6" s="1"/>
  <c r="O153" i="6"/>
  <c r="I150" i="15"/>
  <c r="V165" i="10"/>
  <c r="Y168" i="8"/>
  <c r="Z168" i="8" s="1"/>
  <c r="W169" i="6"/>
  <c r="X169" i="6"/>
  <c r="Y169" i="6" s="1"/>
  <c r="Z169" i="6" s="1"/>
  <c r="AB157" i="14"/>
  <c r="S11" i="4"/>
  <c r="U57" i="5"/>
  <c r="R63" i="4"/>
  <c r="O11" i="7"/>
  <c r="J25" i="6"/>
  <c r="K25" i="6"/>
  <c r="L25" i="6" s="1"/>
  <c r="M25" i="6" s="1"/>
  <c r="X25" i="6"/>
  <c r="Y25" i="6" s="1"/>
  <c r="W25" i="6"/>
  <c r="L28" i="7"/>
  <c r="Q61" i="7"/>
  <c r="I17" i="15"/>
  <c r="V17" i="15" s="1"/>
  <c r="G17" i="11" s="1"/>
  <c r="D17" i="11" s="1"/>
  <c r="P60" i="14"/>
  <c r="M60" i="14" s="1"/>
  <c r="G67" i="14"/>
  <c r="I61" i="6"/>
  <c r="O76" i="7"/>
  <c r="P75" i="14"/>
  <c r="M75" i="14" s="1"/>
  <c r="C75" i="14" s="1"/>
  <c r="H75" i="11" s="1"/>
  <c r="E75" i="11" s="1"/>
  <c r="AE87" i="8"/>
  <c r="V84" i="10"/>
  <c r="Y87" i="8"/>
  <c r="Z87" i="8" s="1"/>
  <c r="C95" i="14"/>
  <c r="H95" i="11" s="1"/>
  <c r="E95" i="11" s="1"/>
  <c r="I105" i="15"/>
  <c r="V105" i="15" s="1"/>
  <c r="G105" i="11" s="1"/>
  <c r="D105" i="11" s="1"/>
  <c r="P103" i="6"/>
  <c r="Q103" i="6" s="1"/>
  <c r="O103" i="6"/>
  <c r="T103" i="6"/>
  <c r="U103" i="6" s="1"/>
  <c r="V103" i="6" s="1"/>
  <c r="AE122" i="8"/>
  <c r="AM122" i="8" s="1"/>
  <c r="AG126" i="14"/>
  <c r="C132" i="14"/>
  <c r="H132" i="11" s="1"/>
  <c r="E132" i="11" s="1"/>
  <c r="B132" i="11" s="1"/>
  <c r="T131" i="6"/>
  <c r="U131" i="6" s="1"/>
  <c r="V131" i="6" s="1"/>
  <c r="P131" i="6"/>
  <c r="Q131" i="6" s="1"/>
  <c r="O131" i="6"/>
  <c r="P134" i="14"/>
  <c r="M134" i="14" s="1"/>
  <c r="U135" i="3"/>
  <c r="K136" i="6"/>
  <c r="L136" i="6" s="1"/>
  <c r="M136" i="6" s="1"/>
  <c r="J136" i="6"/>
  <c r="P149" i="6"/>
  <c r="Q149" i="6" s="1"/>
  <c r="R149" i="6" s="1"/>
  <c r="T149" i="6"/>
  <c r="U149" i="6" s="1"/>
  <c r="V149" i="6" s="1"/>
  <c r="O149" i="6"/>
  <c r="AN145" i="14"/>
  <c r="AB145" i="14" s="1"/>
  <c r="G151" i="14"/>
  <c r="D151" i="14" s="1"/>
  <c r="AJ162" i="14"/>
  <c r="AB162" i="14" s="1"/>
  <c r="U162" i="10"/>
  <c r="J165" i="7" s="1"/>
  <c r="R124" i="4"/>
  <c r="L139" i="4"/>
  <c r="R69" i="5"/>
  <c r="R9" i="5"/>
  <c r="U126" i="4"/>
  <c r="T14" i="6"/>
  <c r="U14" i="6" s="1"/>
  <c r="V14" i="6" s="1"/>
  <c r="AH35" i="8"/>
  <c r="P27" i="14"/>
  <c r="M27" i="14" s="1"/>
  <c r="M34" i="14"/>
  <c r="AN46" i="14"/>
  <c r="AB46" i="14" s="1"/>
  <c r="Z46" i="14" s="1"/>
  <c r="S46" i="14" s="1"/>
  <c r="AE44" i="8"/>
  <c r="AH45" i="8"/>
  <c r="P43" i="14"/>
  <c r="V45" i="15"/>
  <c r="G45" i="11" s="1"/>
  <c r="D45" i="11" s="1"/>
  <c r="L55" i="14"/>
  <c r="AN42" i="8"/>
  <c r="T41" i="3" s="1"/>
  <c r="S48" i="10"/>
  <c r="H51" i="7" s="1"/>
  <c r="M73" i="7"/>
  <c r="T60" i="6"/>
  <c r="U60" i="6" s="1"/>
  <c r="V60" i="6" s="1"/>
  <c r="P60" i="6"/>
  <c r="Q60" i="6" s="1"/>
  <c r="X60" i="6"/>
  <c r="Y60" i="6" s="1"/>
  <c r="Z60" i="6" s="1"/>
  <c r="O60" i="6"/>
  <c r="P63" i="14"/>
  <c r="M63" i="14" s="1"/>
  <c r="AN81" i="14"/>
  <c r="AG87" i="14"/>
  <c r="AB87" i="14" s="1"/>
  <c r="Z87" i="14" s="1"/>
  <c r="S87" i="14" s="1"/>
  <c r="G78" i="14"/>
  <c r="D78" i="14" s="1"/>
  <c r="O97" i="6"/>
  <c r="T97" i="6"/>
  <c r="U97" i="6" s="1"/>
  <c r="V97" i="6" s="1"/>
  <c r="P97" i="6"/>
  <c r="Q97" i="6" s="1"/>
  <c r="U114" i="3"/>
  <c r="U101" i="4"/>
  <c r="O115" i="7"/>
  <c r="K117" i="6"/>
  <c r="L117" i="6" s="1"/>
  <c r="J117" i="6"/>
  <c r="AN118" i="14"/>
  <c r="X133" i="6"/>
  <c r="Y133" i="6" s="1"/>
  <c r="Z133" i="6" s="1"/>
  <c r="W133" i="6"/>
  <c r="L120" i="14"/>
  <c r="D120" i="14" s="1"/>
  <c r="F139" i="6"/>
  <c r="G139" i="6"/>
  <c r="H139" i="6" s="1"/>
  <c r="AE144" i="8"/>
  <c r="AM144" i="8" s="1"/>
  <c r="P145" i="7"/>
  <c r="M141" i="7"/>
  <c r="T152" i="6"/>
  <c r="U152" i="6" s="1"/>
  <c r="V152" i="6" s="1"/>
  <c r="S152" i="6"/>
  <c r="F155" i="6"/>
  <c r="G155" i="6"/>
  <c r="H155" i="6" s="1"/>
  <c r="I155" i="6" s="1"/>
  <c r="K164" i="6"/>
  <c r="L164" i="6" s="1"/>
  <c r="J164" i="6"/>
  <c r="V156" i="15"/>
  <c r="G156" i="11" s="1"/>
  <c r="D156" i="11" s="1"/>
  <c r="P169" i="6"/>
  <c r="Q169" i="6" s="1"/>
  <c r="O169" i="6"/>
  <c r="T169" i="6"/>
  <c r="U169" i="6" s="1"/>
  <c r="V169" i="6" s="1"/>
  <c r="S43" i="5"/>
  <c r="P48" i="4"/>
  <c r="R36" i="5"/>
  <c r="R93" i="4"/>
  <c r="W33" i="6"/>
  <c r="X33" i="6"/>
  <c r="Y33" i="6" s="1"/>
  <c r="K15" i="6"/>
  <c r="L15" i="6" s="1"/>
  <c r="M15" i="6" s="1"/>
  <c r="N15" i="6" s="1"/>
  <c r="M14" i="3" s="1"/>
  <c r="L21" i="7"/>
  <c r="M38" i="7"/>
  <c r="S25" i="10"/>
  <c r="H28" i="7" s="1"/>
  <c r="P49" i="6"/>
  <c r="Q49" i="6" s="1"/>
  <c r="R49" i="6" s="1"/>
  <c r="O49" i="6"/>
  <c r="T49" i="6"/>
  <c r="U49" i="6" s="1"/>
  <c r="V49" i="6" s="1"/>
  <c r="Q69" i="7"/>
  <c r="L73" i="7"/>
  <c r="M62" i="7"/>
  <c r="S59" i="10"/>
  <c r="H62" i="7" s="1"/>
  <c r="G74" i="6"/>
  <c r="H74" i="6" s="1"/>
  <c r="F74" i="6"/>
  <c r="AG72" i="14"/>
  <c r="AN84" i="14"/>
  <c r="M90" i="7"/>
  <c r="S98" i="10"/>
  <c r="H101" i="7" s="1"/>
  <c r="G101" i="6"/>
  <c r="H101" i="6" s="1"/>
  <c r="F101" i="6"/>
  <c r="V102" i="10"/>
  <c r="Y105" i="8"/>
  <c r="Z105" i="8" s="1"/>
  <c r="AN105" i="8" s="1"/>
  <c r="T104" i="3" s="1"/>
  <c r="R104" i="3" s="1"/>
  <c r="AN105" i="14"/>
  <c r="I110" i="6"/>
  <c r="V115" i="10"/>
  <c r="Y118" i="8"/>
  <c r="Z118" i="8" s="1"/>
  <c r="P106" i="14"/>
  <c r="M106" i="14" s="1"/>
  <c r="B106" i="14" s="1"/>
  <c r="F106" i="11" s="1"/>
  <c r="C106" i="11" s="1"/>
  <c r="U112" i="3"/>
  <c r="D110" i="14"/>
  <c r="O112" i="7"/>
  <c r="T120" i="6"/>
  <c r="U120" i="6" s="1"/>
  <c r="V120" i="6" s="1"/>
  <c r="P120" i="6"/>
  <c r="Q120" i="6" s="1"/>
  <c r="O120" i="6"/>
  <c r="G122" i="14"/>
  <c r="P130" i="14"/>
  <c r="M130" i="14" s="1"/>
  <c r="AG136" i="14"/>
  <c r="AN136" i="14"/>
  <c r="Q136" i="8"/>
  <c r="R136" i="8" s="1"/>
  <c r="X136" i="8" s="1"/>
  <c r="S135" i="3" s="1"/>
  <c r="Q137" i="8"/>
  <c r="R137" i="8" s="1"/>
  <c r="X137" i="8" s="1"/>
  <c r="S136" i="3" s="1"/>
  <c r="Q142" i="7"/>
  <c r="K152" i="7"/>
  <c r="P151" i="3" s="1"/>
  <c r="N152" i="7"/>
  <c r="X158" i="6"/>
  <c r="Y158" i="6" s="1"/>
  <c r="W158" i="6"/>
  <c r="O60" i="4"/>
  <c r="U120" i="4"/>
  <c r="U55" i="4"/>
  <c r="O102" i="4"/>
  <c r="I12" i="6"/>
  <c r="V7" i="15"/>
  <c r="G7" i="11" s="1"/>
  <c r="D7" i="11" s="1"/>
  <c r="P30" i="14"/>
  <c r="P26" i="7"/>
  <c r="AL31" i="8"/>
  <c r="L34" i="14"/>
  <c r="AJ50" i="14"/>
  <c r="AB50" i="14" s="1"/>
  <c r="O70" i="6"/>
  <c r="P70" i="6"/>
  <c r="Q70" i="6" s="1"/>
  <c r="T70" i="6"/>
  <c r="U70" i="6" s="1"/>
  <c r="V70" i="6" s="1"/>
  <c r="AA70" i="6" s="1"/>
  <c r="T47" i="6"/>
  <c r="U47" i="6" s="1"/>
  <c r="V47" i="6" s="1"/>
  <c r="P47" i="6"/>
  <c r="Q47" i="6" s="1"/>
  <c r="O47" i="6"/>
  <c r="X70" i="6"/>
  <c r="Y70" i="6" s="1"/>
  <c r="Z70" i="6" s="1"/>
  <c r="AE67" i="8"/>
  <c r="AM67" i="8"/>
  <c r="Z77" i="6"/>
  <c r="N74" i="7"/>
  <c r="K74" i="7"/>
  <c r="P73" i="3" s="1"/>
  <c r="V75" i="10"/>
  <c r="Y78" i="8"/>
  <c r="Z78" i="8" s="1"/>
  <c r="L66" i="7"/>
  <c r="V70" i="10"/>
  <c r="Y73" i="8"/>
  <c r="Z73" i="8" s="1"/>
  <c r="AN73" i="8" s="1"/>
  <c r="T72" i="3" s="1"/>
  <c r="R72" i="3" s="1"/>
  <c r="Q98" i="7"/>
  <c r="V78" i="10"/>
  <c r="Y81" i="8"/>
  <c r="Z81" i="8" s="1"/>
  <c r="AN81" i="8" s="1"/>
  <c r="T80" i="3" s="1"/>
  <c r="R80" i="3" s="1"/>
  <c r="V90" i="10"/>
  <c r="Y93" i="8"/>
  <c r="Z93" i="8" s="1"/>
  <c r="Q112" i="8"/>
  <c r="R112" i="8" s="1"/>
  <c r="X112" i="8" s="1"/>
  <c r="S111" i="3" s="1"/>
  <c r="Q109" i="8"/>
  <c r="R109" i="8" s="1"/>
  <c r="X109" i="8" s="1"/>
  <c r="S108" i="3" s="1"/>
  <c r="Q110" i="8"/>
  <c r="R110" i="8" s="1"/>
  <c r="X110" i="8" s="1"/>
  <c r="Q111" i="8"/>
  <c r="R111" i="8" s="1"/>
  <c r="X111" i="8" s="1"/>
  <c r="S110" i="3" s="1"/>
  <c r="R110" i="3" s="1"/>
  <c r="Q108" i="8"/>
  <c r="R108" i="8" s="1"/>
  <c r="B100" i="14"/>
  <c r="F100" i="11" s="1"/>
  <c r="C100" i="11" s="1"/>
  <c r="S103" i="10"/>
  <c r="H106" i="7" s="1"/>
  <c r="U105" i="3"/>
  <c r="L110" i="7"/>
  <c r="AE115" i="8"/>
  <c r="AJ115" i="14"/>
  <c r="AB115" i="14" s="1"/>
  <c r="Z115" i="14" s="1"/>
  <c r="S115" i="14" s="1"/>
  <c r="Q131" i="8"/>
  <c r="R131" i="8" s="1"/>
  <c r="X131" i="8" s="1"/>
  <c r="S130" i="3" s="1"/>
  <c r="Q130" i="8"/>
  <c r="R130" i="8" s="1"/>
  <c r="X130" i="8" s="1"/>
  <c r="S129" i="3" s="1"/>
  <c r="Q133" i="8"/>
  <c r="R133" i="8" s="1"/>
  <c r="X133" i="8" s="1"/>
  <c r="S132" i="3" s="1"/>
  <c r="Q132" i="8"/>
  <c r="R132" i="8" s="1"/>
  <c r="X132" i="8" s="1"/>
  <c r="S131" i="3" s="1"/>
  <c r="U143" i="3"/>
  <c r="O141" i="7"/>
  <c r="V139" i="15"/>
  <c r="G139" i="11" s="1"/>
  <c r="D139" i="11" s="1"/>
  <c r="B139" i="11" s="1"/>
  <c r="B147" i="14"/>
  <c r="F147" i="11" s="1"/>
  <c r="C147" i="11" s="1"/>
  <c r="L163" i="14"/>
  <c r="I164" i="15"/>
  <c r="R33" i="5"/>
  <c r="K89" i="5"/>
  <c r="F89" i="5" s="1"/>
  <c r="G89" i="5" s="1"/>
  <c r="R29" i="4"/>
  <c r="U97" i="4"/>
  <c r="R83" i="4"/>
  <c r="M13" i="7"/>
  <c r="AH9" i="8"/>
  <c r="AN15" i="14"/>
  <c r="O16" i="7"/>
  <c r="X30" i="6"/>
  <c r="Y30" i="6" s="1"/>
  <c r="W30" i="6"/>
  <c r="M36" i="6"/>
  <c r="N48" i="7"/>
  <c r="P50" i="14"/>
  <c r="O46" i="7"/>
  <c r="R44" i="6"/>
  <c r="M56" i="14"/>
  <c r="U49" i="3"/>
  <c r="V59" i="10"/>
  <c r="Y62" i="8"/>
  <c r="Z62" i="8" s="1"/>
  <c r="P74" i="7"/>
  <c r="P82" i="7"/>
  <c r="U90" i="3"/>
  <c r="U78" i="4"/>
  <c r="V86" i="10"/>
  <c r="Y89" i="8"/>
  <c r="Z89" i="8" s="1"/>
  <c r="AN89" i="8" s="1"/>
  <c r="T88" i="3" s="1"/>
  <c r="R88" i="3" s="1"/>
  <c r="X114" i="6"/>
  <c r="Y114" i="6" s="1"/>
  <c r="W114" i="6"/>
  <c r="X103" i="6"/>
  <c r="Y103" i="6" s="1"/>
  <c r="Z103" i="6" s="1"/>
  <c r="AL110" i="8"/>
  <c r="L115" i="7"/>
  <c r="V112" i="10"/>
  <c r="Y115" i="8"/>
  <c r="Z115" i="8" s="1"/>
  <c r="U119" i="4"/>
  <c r="U132" i="3"/>
  <c r="S122" i="10"/>
  <c r="H125" i="7" s="1"/>
  <c r="AG124" i="14"/>
  <c r="U124" i="3"/>
  <c r="M126" i="7"/>
  <c r="AN120" i="14"/>
  <c r="F136" i="6"/>
  <c r="G136" i="6"/>
  <c r="H136" i="6" s="1"/>
  <c r="L138" i="7"/>
  <c r="U146" i="3"/>
  <c r="Q160" i="8"/>
  <c r="R160" i="8" s="1"/>
  <c r="X160" i="8" s="1"/>
  <c r="S159" i="3" s="1"/>
  <c r="Q159" i="8"/>
  <c r="R159" i="8" s="1"/>
  <c r="X159" i="8" s="1"/>
  <c r="S158" i="3" s="1"/>
  <c r="Q158" i="8"/>
  <c r="R158" i="8" s="1"/>
  <c r="I160" i="6"/>
  <c r="K160" i="6"/>
  <c r="L160" i="6" s="1"/>
  <c r="J160" i="6"/>
  <c r="L160" i="14"/>
  <c r="L166" i="7"/>
  <c r="AE167" i="8"/>
  <c r="AM167" i="8"/>
  <c r="AN167" i="8" s="1"/>
  <c r="T166" i="3" s="1"/>
  <c r="AH11" i="8"/>
  <c r="L13" i="7"/>
  <c r="I6" i="15"/>
  <c r="V6" i="15" s="1"/>
  <c r="G6" i="11" s="1"/>
  <c r="D6" i="11" s="1"/>
  <c r="F22" i="6"/>
  <c r="G22" i="6"/>
  <c r="H22" i="6" s="1"/>
  <c r="O16" i="6"/>
  <c r="P16" i="6"/>
  <c r="Q16" i="6" s="1"/>
  <c r="T16" i="6"/>
  <c r="U16" i="6" s="1"/>
  <c r="V16" i="6" s="1"/>
  <c r="K12" i="8"/>
  <c r="M15" i="14"/>
  <c r="I31" i="6"/>
  <c r="P33" i="6"/>
  <c r="Q33" i="6" s="1"/>
  <c r="O33" i="6"/>
  <c r="T33" i="6"/>
  <c r="U33" i="6" s="1"/>
  <c r="V33" i="6" s="1"/>
  <c r="U18" i="3"/>
  <c r="O40" i="7"/>
  <c r="K41" i="14"/>
  <c r="L41" i="14" s="1"/>
  <c r="X46" i="6"/>
  <c r="Y46" i="6" s="1"/>
  <c r="W46" i="6"/>
  <c r="AG29" i="14"/>
  <c r="AB29" i="14" s="1"/>
  <c r="Z29" i="14" s="1"/>
  <c r="U69" i="3"/>
  <c r="AE63" i="8"/>
  <c r="AM63" i="8" s="1"/>
  <c r="AE84" i="8"/>
  <c r="O87" i="7"/>
  <c r="T87" i="6"/>
  <c r="U87" i="6" s="1"/>
  <c r="V87" i="6" s="1"/>
  <c r="P90" i="6"/>
  <c r="Q90" i="6" s="1"/>
  <c r="T90" i="6"/>
  <c r="U90" i="6" s="1"/>
  <c r="V90" i="6" s="1"/>
  <c r="O90" i="6"/>
  <c r="V79" i="10"/>
  <c r="Y82" i="8"/>
  <c r="Z82" i="8" s="1"/>
  <c r="I89" i="6"/>
  <c r="L86" i="14"/>
  <c r="D86" i="14" s="1"/>
  <c r="M115" i="7"/>
  <c r="AN112" i="14"/>
  <c r="AB112" i="14" s="1"/>
  <c r="Z112" i="14" s="1"/>
  <c r="S112" i="14" s="1"/>
  <c r="U127" i="3"/>
  <c r="AE125" i="8"/>
  <c r="AM125" i="8" s="1"/>
  <c r="AN125" i="8" s="1"/>
  <c r="J139" i="6"/>
  <c r="K139" i="6"/>
  <c r="L139" i="6" s="1"/>
  <c r="P144" i="6"/>
  <c r="Q144" i="6" s="1"/>
  <c r="R144" i="6" s="1"/>
  <c r="O144" i="6"/>
  <c r="T144" i="6"/>
  <c r="U144" i="6" s="1"/>
  <c r="V144" i="6" s="1"/>
  <c r="K152" i="6"/>
  <c r="L152" i="6" s="1"/>
  <c r="J152" i="6"/>
  <c r="P152" i="6"/>
  <c r="Q152" i="6" s="1"/>
  <c r="R152" i="6" s="1"/>
  <c r="AG150" i="14"/>
  <c r="AG152" i="14"/>
  <c r="AB152" i="14" s="1"/>
  <c r="Z152" i="14" s="1"/>
  <c r="S152" i="14" s="1"/>
  <c r="O164" i="7"/>
  <c r="K33" i="6"/>
  <c r="L33" i="6" s="1"/>
  <c r="J33" i="6"/>
  <c r="V22" i="10"/>
  <c r="Y25" i="8"/>
  <c r="Z25" i="8" s="1"/>
  <c r="N29" i="7"/>
  <c r="K29" i="7"/>
  <c r="P28" i="3" s="1"/>
  <c r="M51" i="6"/>
  <c r="O42" i="6"/>
  <c r="T42" i="6"/>
  <c r="U42" i="6" s="1"/>
  <c r="V42" i="6" s="1"/>
  <c r="P42" i="6"/>
  <c r="Q42" i="6" s="1"/>
  <c r="R42" i="6" s="1"/>
  <c r="N60" i="7"/>
  <c r="K60" i="7"/>
  <c r="P81" i="6"/>
  <c r="Q81" i="6" s="1"/>
  <c r="R81" i="6" s="1"/>
  <c r="T81" i="6"/>
  <c r="U81" i="6" s="1"/>
  <c r="V81" i="6" s="1"/>
  <c r="O81" i="6"/>
  <c r="T18" i="6"/>
  <c r="U18" i="6" s="1"/>
  <c r="V18" i="6" s="1"/>
  <c r="P18" i="6"/>
  <c r="Q18" i="6" s="1"/>
  <c r="O18" i="6"/>
  <c r="V55" i="10"/>
  <c r="Y58" i="8"/>
  <c r="Z58" i="8" s="1"/>
  <c r="K65" i="6"/>
  <c r="L65" i="6" s="1"/>
  <c r="J65" i="6"/>
  <c r="AN97" i="8"/>
  <c r="T96" i="3" s="1"/>
  <c r="K104" i="6"/>
  <c r="L104" i="6" s="1"/>
  <c r="J104" i="6"/>
  <c r="AE110" i="8"/>
  <c r="AM110" i="8" s="1"/>
  <c r="AN110" i="8" s="1"/>
  <c r="L121" i="7"/>
  <c r="X128" i="6"/>
  <c r="Y128" i="6" s="1"/>
  <c r="Z128" i="6" s="1"/>
  <c r="W128" i="6"/>
  <c r="G144" i="6"/>
  <c r="H144" i="6" s="1"/>
  <c r="F144" i="6"/>
  <c r="V157" i="10"/>
  <c r="Y160" i="8"/>
  <c r="Z160" i="8" s="1"/>
  <c r="AN160" i="8" s="1"/>
  <c r="T159" i="3" s="1"/>
  <c r="R159" i="3" s="1"/>
  <c r="I166" i="15"/>
  <c r="V166" i="15" s="1"/>
  <c r="G166" i="11" s="1"/>
  <c r="D166" i="11" s="1"/>
  <c r="P165" i="14"/>
  <c r="AE169" i="8"/>
  <c r="V166" i="10"/>
  <c r="Y169" i="8"/>
  <c r="Z169" i="8" s="1"/>
  <c r="S160" i="10"/>
  <c r="H163" i="7" s="1"/>
  <c r="V155" i="15"/>
  <c r="G155" i="11" s="1"/>
  <c r="D155" i="11" s="1"/>
  <c r="O66" i="5"/>
  <c r="U66" i="5"/>
  <c r="N8" i="6"/>
  <c r="M7" i="3" s="1"/>
  <c r="N12" i="6"/>
  <c r="M11" i="3" s="1"/>
  <c r="P18" i="7"/>
  <c r="P13" i="14"/>
  <c r="M13" i="14" s="1"/>
  <c r="P15" i="14"/>
  <c r="K23" i="14"/>
  <c r="L23" i="14" s="1"/>
  <c r="M18" i="14"/>
  <c r="AG42" i="14"/>
  <c r="M50" i="14"/>
  <c r="G32" i="6"/>
  <c r="H32" i="6" s="1"/>
  <c r="F32" i="6"/>
  <c r="M66" i="7"/>
  <c r="T55" i="6"/>
  <c r="U55" i="6" s="1"/>
  <c r="V55" i="6" s="1"/>
  <c r="P55" i="6"/>
  <c r="Q55" i="6" s="1"/>
  <c r="O55" i="6"/>
  <c r="AB59" i="14"/>
  <c r="S87" i="10"/>
  <c r="H90" i="7" s="1"/>
  <c r="V69" i="15"/>
  <c r="G69" i="11" s="1"/>
  <c r="D69" i="11" s="1"/>
  <c r="P101" i="6"/>
  <c r="Q101" i="6" s="1"/>
  <c r="T101" i="6"/>
  <c r="U101" i="6" s="1"/>
  <c r="V101" i="6" s="1"/>
  <c r="O101" i="6"/>
  <c r="F91" i="6"/>
  <c r="G91" i="6"/>
  <c r="H91" i="6" s="1"/>
  <c r="I91" i="6" s="1"/>
  <c r="P96" i="6"/>
  <c r="Q96" i="6" s="1"/>
  <c r="R96" i="6" s="1"/>
  <c r="K96" i="6"/>
  <c r="L96" i="6" s="1"/>
  <c r="J96" i="6"/>
  <c r="X106" i="6"/>
  <c r="Y106" i="6" s="1"/>
  <c r="W106" i="6"/>
  <c r="P105" i="14"/>
  <c r="M105" i="14" s="1"/>
  <c r="S97" i="10"/>
  <c r="H100" i="7" s="1"/>
  <c r="U109" i="3"/>
  <c r="B116" i="14"/>
  <c r="F116" i="11" s="1"/>
  <c r="C116" i="11" s="1"/>
  <c r="J128" i="6"/>
  <c r="K128" i="6"/>
  <c r="L128" i="6" s="1"/>
  <c r="M128" i="6" s="1"/>
  <c r="U116" i="4"/>
  <c r="U129" i="3"/>
  <c r="S129" i="10"/>
  <c r="H132" i="7" s="1"/>
  <c r="AH165" i="8"/>
  <c r="AM165" i="8" s="1"/>
  <c r="R15" i="4"/>
  <c r="F143" i="4"/>
  <c r="G143" i="4" s="1"/>
  <c r="H143" i="4" s="1"/>
  <c r="AH13" i="8"/>
  <c r="C3" i="14"/>
  <c r="H3" i="11" s="1"/>
  <c r="E3" i="11" s="1"/>
  <c r="G3" i="14"/>
  <c r="D3" i="14" s="1"/>
  <c r="V30" i="10"/>
  <c r="Y33" i="8"/>
  <c r="Z33" i="8" s="1"/>
  <c r="O25" i="7"/>
  <c r="I27" i="15"/>
  <c r="V27" i="15" s="1"/>
  <c r="G27" i="11" s="1"/>
  <c r="D27" i="11" s="1"/>
  <c r="G35" i="6"/>
  <c r="H35" i="6" s="1"/>
  <c r="I35" i="6" s="1"/>
  <c r="F35" i="6"/>
  <c r="G23" i="14"/>
  <c r="N36" i="7"/>
  <c r="K36" i="7"/>
  <c r="P35" i="3" s="1"/>
  <c r="AB14" i="14"/>
  <c r="Z14" i="14" s="1"/>
  <c r="S14" i="14" s="1"/>
  <c r="P35" i="14"/>
  <c r="V35" i="10"/>
  <c r="Y38" i="8"/>
  <c r="Z38" i="8" s="1"/>
  <c r="P31" i="7"/>
  <c r="AL49" i="8"/>
  <c r="O27" i="7"/>
  <c r="S43" i="10"/>
  <c r="H46" i="7" s="1"/>
  <c r="K37" i="14"/>
  <c r="S55" i="10"/>
  <c r="H58" i="7" s="1"/>
  <c r="M76" i="7"/>
  <c r="G64" i="14"/>
  <c r="J76" i="6"/>
  <c r="K76" i="6"/>
  <c r="L76" i="6" s="1"/>
  <c r="D58" i="14"/>
  <c r="L84" i="7"/>
  <c r="AE90" i="8"/>
  <c r="AM90" i="8" s="1"/>
  <c r="S79" i="10"/>
  <c r="H82" i="7" s="1"/>
  <c r="I91" i="15"/>
  <c r="V91" i="15" s="1"/>
  <c r="G91" i="11" s="1"/>
  <c r="D91" i="11" s="1"/>
  <c r="V85" i="15"/>
  <c r="G85" i="11" s="1"/>
  <c r="D85" i="11" s="1"/>
  <c r="O105" i="7"/>
  <c r="T119" i="8"/>
  <c r="I119" i="8"/>
  <c r="S119" i="8"/>
  <c r="G119" i="8"/>
  <c r="Q119" i="8"/>
  <c r="F119" i="8"/>
  <c r="L119" i="8"/>
  <c r="J119" i="8"/>
  <c r="V119" i="8"/>
  <c r="P119" i="8"/>
  <c r="U119" i="8"/>
  <c r="M119" i="8"/>
  <c r="AJ110" i="14"/>
  <c r="AB110" i="14" s="1"/>
  <c r="Z110" i="14" s="1"/>
  <c r="S110" i="14" s="1"/>
  <c r="G129" i="6"/>
  <c r="H129" i="6" s="1"/>
  <c r="I129" i="6" s="1"/>
  <c r="F129" i="6"/>
  <c r="U126" i="3"/>
  <c r="AB138" i="14"/>
  <c r="S143" i="10"/>
  <c r="H146" i="7" s="1"/>
  <c r="N150" i="7"/>
  <c r="K150" i="7"/>
  <c r="P149" i="3" s="1"/>
  <c r="M150" i="6"/>
  <c r="V151" i="10"/>
  <c r="Y154" i="8"/>
  <c r="Z154" i="8" s="1"/>
  <c r="V153" i="15"/>
  <c r="G153" i="11" s="1"/>
  <c r="D153" i="11" s="1"/>
  <c r="R162" i="7"/>
  <c r="O161" i="3" s="1"/>
  <c r="Q161" i="3"/>
  <c r="T164" i="6"/>
  <c r="U164" i="6" s="1"/>
  <c r="V164" i="6" s="1"/>
  <c r="P164" i="6"/>
  <c r="Q164" i="6" s="1"/>
  <c r="O164" i="6"/>
  <c r="L156" i="14"/>
  <c r="D156" i="14" s="1"/>
  <c r="B156" i="14" s="1"/>
  <c r="F156" i="11" s="1"/>
  <c r="C156" i="11" s="1"/>
  <c r="C156" i="14"/>
  <c r="H156" i="11" s="1"/>
  <c r="E156" i="11" s="1"/>
  <c r="X167" i="6"/>
  <c r="Y167" i="6" s="1"/>
  <c r="Z167" i="6" s="1"/>
  <c r="W167" i="6"/>
  <c r="R48" i="4"/>
  <c r="R137" i="4"/>
  <c r="L79" i="5"/>
  <c r="U93" i="4"/>
  <c r="M7" i="7"/>
  <c r="M10" i="6"/>
  <c r="T17" i="6"/>
  <c r="U17" i="6" s="1"/>
  <c r="V17" i="6" s="1"/>
  <c r="AA17" i="6" s="1"/>
  <c r="AJ13" i="14"/>
  <c r="V15" i="10"/>
  <c r="Y18" i="8"/>
  <c r="Z18" i="8" s="1"/>
  <c r="AM25" i="8"/>
  <c r="AE25" i="8"/>
  <c r="AM30" i="8"/>
  <c r="AE30" i="8"/>
  <c r="G32" i="14"/>
  <c r="D32" i="14" s="1"/>
  <c r="M29" i="6"/>
  <c r="T31" i="6"/>
  <c r="U31" i="6" s="1"/>
  <c r="V31" i="6" s="1"/>
  <c r="O31" i="6"/>
  <c r="X31" i="6"/>
  <c r="Y31" i="6" s="1"/>
  <c r="Z31" i="6" s="1"/>
  <c r="P31" i="6"/>
  <c r="Q31" i="6" s="1"/>
  <c r="P37" i="7"/>
  <c r="X42" i="6"/>
  <c r="Y42" i="6" s="1"/>
  <c r="Z42" i="6" s="1"/>
  <c r="O36" i="7"/>
  <c r="P36" i="7"/>
  <c r="N54" i="7"/>
  <c r="Q54" i="7" s="1"/>
  <c r="K54" i="7"/>
  <c r="P53" i="3" s="1"/>
  <c r="K67" i="7"/>
  <c r="P66" i="3" s="1"/>
  <c r="N67" i="7"/>
  <c r="I59" i="15"/>
  <c r="V59" i="15" s="1"/>
  <c r="G59" i="11" s="1"/>
  <c r="D59" i="11" s="1"/>
  <c r="L75" i="7"/>
  <c r="K90" i="6"/>
  <c r="L90" i="6" s="1"/>
  <c r="J90" i="6"/>
  <c r="AE99" i="8"/>
  <c r="P98" i="14"/>
  <c r="M98" i="14" s="1"/>
  <c r="S88" i="10"/>
  <c r="H91" i="7" s="1"/>
  <c r="G97" i="6"/>
  <c r="H97" i="6" s="1"/>
  <c r="F97" i="6"/>
  <c r="AE133" i="8"/>
  <c r="L117" i="14"/>
  <c r="D117" i="14" s="1"/>
  <c r="C117" i="14"/>
  <c r="H117" i="11" s="1"/>
  <c r="E117" i="11" s="1"/>
  <c r="AL139" i="8"/>
  <c r="L144" i="7"/>
  <c r="G135" i="14"/>
  <c r="D135" i="14" s="1"/>
  <c r="L120" i="4"/>
  <c r="M4" i="14"/>
  <c r="G9" i="6"/>
  <c r="H9" i="6" s="1"/>
  <c r="F9" i="6"/>
  <c r="AL16" i="8"/>
  <c r="AM16" i="8" s="1"/>
  <c r="S30" i="10"/>
  <c r="H33" i="7" s="1"/>
  <c r="O30" i="7"/>
  <c r="AH37" i="8"/>
  <c r="V50" i="10"/>
  <c r="Y53" i="8"/>
  <c r="Z53" i="8" s="1"/>
  <c r="U40" i="3"/>
  <c r="F45" i="6"/>
  <c r="G45" i="6"/>
  <c r="H45" i="6" s="1"/>
  <c r="I45" i="6" s="1"/>
  <c r="L40" i="7"/>
  <c r="V12" i="15"/>
  <c r="G12" i="11" s="1"/>
  <c r="D12" i="11" s="1"/>
  <c r="P44" i="14"/>
  <c r="M44" i="14" s="1"/>
  <c r="K56" i="14"/>
  <c r="L56" i="14" s="1"/>
  <c r="D56" i="14" s="1"/>
  <c r="G63" i="6"/>
  <c r="H63" i="6" s="1"/>
  <c r="I63" i="6" s="1"/>
  <c r="F63" i="6"/>
  <c r="O68" i="7"/>
  <c r="L68" i="7"/>
  <c r="P67" i="7"/>
  <c r="AN73" i="14"/>
  <c r="L73" i="14"/>
  <c r="G78" i="6"/>
  <c r="H78" i="6" s="1"/>
  <c r="F78" i="6"/>
  <c r="K84" i="14"/>
  <c r="L84" i="14" s="1"/>
  <c r="G90" i="14"/>
  <c r="D90" i="14" s="1"/>
  <c r="L99" i="14"/>
  <c r="D99" i="14" s="1"/>
  <c r="X94" i="6"/>
  <c r="Y94" i="6" s="1"/>
  <c r="W94" i="6"/>
  <c r="S74" i="10"/>
  <c r="H77" i="7" s="1"/>
  <c r="U103" i="3"/>
  <c r="L104" i="14"/>
  <c r="D104" i="14" s="1"/>
  <c r="B104" i="14" s="1"/>
  <c r="F104" i="11" s="1"/>
  <c r="C104" i="11" s="1"/>
  <c r="C104" i="14"/>
  <c r="H104" i="11" s="1"/>
  <c r="E104" i="11" s="1"/>
  <c r="AH119" i="8"/>
  <c r="AE119" i="8"/>
  <c r="S114" i="10"/>
  <c r="H117" i="7" s="1"/>
  <c r="L118" i="14"/>
  <c r="D118" i="14" s="1"/>
  <c r="P119" i="14"/>
  <c r="I120" i="15"/>
  <c r="O130" i="7"/>
  <c r="N138" i="7"/>
  <c r="K138" i="7"/>
  <c r="P137" i="3" s="1"/>
  <c r="AG146" i="14"/>
  <c r="P145" i="14"/>
  <c r="K151" i="7"/>
  <c r="P150" i="3" s="1"/>
  <c r="N151" i="7"/>
  <c r="Q151" i="7" s="1"/>
  <c r="U154" i="3"/>
  <c r="U139" i="4"/>
  <c r="AJ155" i="14"/>
  <c r="AB155" i="14" s="1"/>
  <c r="Z155" i="14" s="1"/>
  <c r="S155" i="14" s="1"/>
  <c r="L164" i="7"/>
  <c r="G163" i="14"/>
  <c r="O166" i="6"/>
  <c r="T166" i="6"/>
  <c r="U166" i="6" s="1"/>
  <c r="V166" i="6" s="1"/>
  <c r="P166" i="6"/>
  <c r="Q166" i="6" s="1"/>
  <c r="P164" i="14"/>
  <c r="U61" i="4"/>
  <c r="H89" i="5"/>
  <c r="U35" i="4"/>
  <c r="R34" i="5"/>
  <c r="P8" i="14"/>
  <c r="M8" i="14" s="1"/>
  <c r="L17" i="4"/>
  <c r="L13" i="4"/>
  <c r="L51" i="4"/>
  <c r="M5" i="5"/>
  <c r="L136" i="4"/>
  <c r="L6" i="5"/>
  <c r="L85" i="4"/>
  <c r="L30" i="5"/>
  <c r="L109" i="4"/>
  <c r="L41" i="4"/>
  <c r="L71" i="5"/>
  <c r="L38" i="5"/>
  <c r="L25" i="5"/>
  <c r="AB39" i="14"/>
  <c r="Z39" i="14" s="1"/>
  <c r="S39" i="14" s="1"/>
  <c r="L30" i="7"/>
  <c r="L14" i="7"/>
  <c r="T44" i="6"/>
  <c r="U44" i="6" s="1"/>
  <c r="V44" i="6" s="1"/>
  <c r="P36" i="14"/>
  <c r="M36" i="14" s="1"/>
  <c r="O51" i="7"/>
  <c r="L55" i="7"/>
  <c r="L50" i="7"/>
  <c r="P66" i="7"/>
  <c r="O82" i="7"/>
  <c r="AE94" i="8"/>
  <c r="AM94" i="8"/>
  <c r="V83" i="15"/>
  <c r="G83" i="11" s="1"/>
  <c r="D83" i="11" s="1"/>
  <c r="V98" i="10"/>
  <c r="Y101" i="8"/>
  <c r="Z101" i="8" s="1"/>
  <c r="N112" i="7"/>
  <c r="K112" i="7"/>
  <c r="P111" i="3" s="1"/>
  <c r="U102" i="3"/>
  <c r="U59" i="5"/>
  <c r="AN107" i="14"/>
  <c r="AB107" i="14" s="1"/>
  <c r="Z107" i="14" s="1"/>
  <c r="S107" i="14" s="1"/>
  <c r="O125" i="7"/>
  <c r="S126" i="10"/>
  <c r="H129" i="7" s="1"/>
  <c r="V128" i="10"/>
  <c r="Y131" i="8"/>
  <c r="Z131" i="8" s="1"/>
  <c r="O138" i="7"/>
  <c r="AN150" i="14"/>
  <c r="AB150" i="14" s="1"/>
  <c r="Z150" i="14" s="1"/>
  <c r="S150" i="14" s="1"/>
  <c r="AN153" i="14"/>
  <c r="AN158" i="14"/>
  <c r="L163" i="7"/>
  <c r="V157" i="15"/>
  <c r="G157" i="11" s="1"/>
  <c r="D157" i="11" s="1"/>
  <c r="U20" i="4"/>
  <c r="R23" i="5"/>
  <c r="R70" i="4"/>
  <c r="Q13" i="8"/>
  <c r="R13" i="8" s="1"/>
  <c r="X13" i="8" s="1"/>
  <c r="S12" i="3" s="1"/>
  <c r="Q15" i="8"/>
  <c r="R15" i="8" s="1"/>
  <c r="X15" i="8" s="1"/>
  <c r="Q83" i="5"/>
  <c r="K6" i="14"/>
  <c r="L6" i="14" s="1"/>
  <c r="D6" i="14" s="1"/>
  <c r="AL6" i="8"/>
  <c r="U6" i="8"/>
  <c r="M6" i="8"/>
  <c r="S6" i="8"/>
  <c r="J6" i="8"/>
  <c r="Q6" i="8"/>
  <c r="V6" i="8"/>
  <c r="I6" i="8"/>
  <c r="T6" i="8"/>
  <c r="G6" i="8"/>
  <c r="P6" i="8"/>
  <c r="L6" i="8"/>
  <c r="N6" i="8" s="1"/>
  <c r="F6" i="8"/>
  <c r="L18" i="7"/>
  <c r="V19" i="10"/>
  <c r="Y22" i="8"/>
  <c r="Z22" i="8" s="1"/>
  <c r="F21" i="6"/>
  <c r="G21" i="6"/>
  <c r="H21" i="6" s="1"/>
  <c r="I21" i="6" s="1"/>
  <c r="AE40" i="8"/>
  <c r="AE57" i="8"/>
  <c r="F54" i="6"/>
  <c r="G54" i="6"/>
  <c r="H54" i="6" s="1"/>
  <c r="AG52" i="14"/>
  <c r="AB52" i="14" s="1"/>
  <c r="Z52" i="14" s="1"/>
  <c r="U73" i="3"/>
  <c r="U77" i="3"/>
  <c r="U67" i="4"/>
  <c r="AG81" i="14"/>
  <c r="AG89" i="14"/>
  <c r="AB89" i="14" s="1"/>
  <c r="Z89" i="14" s="1"/>
  <c r="S89" i="14" s="1"/>
  <c r="Z99" i="14"/>
  <c r="S99" i="14" s="1"/>
  <c r="V82" i="15"/>
  <c r="G82" i="11" s="1"/>
  <c r="D82" i="11" s="1"/>
  <c r="V83" i="10"/>
  <c r="Y86" i="8"/>
  <c r="Z86" i="8" s="1"/>
  <c r="R104" i="6"/>
  <c r="N96" i="7"/>
  <c r="K96" i="7"/>
  <c r="P95" i="3" s="1"/>
  <c r="AG98" i="14"/>
  <c r="V77" i="15"/>
  <c r="G77" i="11" s="1"/>
  <c r="D77" i="11" s="1"/>
  <c r="AJ111" i="14"/>
  <c r="AB111" i="14" s="1"/>
  <c r="Z111" i="14" s="1"/>
  <c r="S111" i="14" s="1"/>
  <c r="S115" i="10"/>
  <c r="H118" i="7" s="1"/>
  <c r="G118" i="14"/>
  <c r="T117" i="8"/>
  <c r="L117" i="8"/>
  <c r="J117" i="8"/>
  <c r="S117" i="8"/>
  <c r="G117" i="8"/>
  <c r="Q117" i="8"/>
  <c r="F117" i="8"/>
  <c r="P117" i="8"/>
  <c r="I117" i="8"/>
  <c r="V117" i="8"/>
  <c r="M117" i="8"/>
  <c r="U117" i="8"/>
  <c r="K119" i="14"/>
  <c r="L119" i="14" s="1"/>
  <c r="D119" i="14" s="1"/>
  <c r="S127" i="10"/>
  <c r="H130" i="7" s="1"/>
  <c r="AN128" i="14"/>
  <c r="AB128" i="14" s="1"/>
  <c r="Z128" i="14" s="1"/>
  <c r="S128" i="14" s="1"/>
  <c r="P133" i="7"/>
  <c r="S136" i="10"/>
  <c r="H139" i="7" s="1"/>
  <c r="AN141" i="14"/>
  <c r="M152" i="7"/>
  <c r="P158" i="14"/>
  <c r="M158" i="14" s="1"/>
  <c r="L165" i="14"/>
  <c r="D165" i="14" s="1"/>
  <c r="X10" i="8"/>
  <c r="I22" i="15"/>
  <c r="V22" i="15" s="1"/>
  <c r="G22" i="11" s="1"/>
  <c r="D22" i="11" s="1"/>
  <c r="AE38" i="8"/>
  <c r="R52" i="4"/>
  <c r="L121" i="4"/>
  <c r="N121" i="4"/>
  <c r="S14" i="10"/>
  <c r="H17" i="7" s="1"/>
  <c r="K43" i="6"/>
  <c r="L43" i="6" s="1"/>
  <c r="J43" i="6"/>
  <c r="AB65" i="14"/>
  <c r="Z65" i="14" s="1"/>
  <c r="S65" i="14" s="1"/>
  <c r="S80" i="10"/>
  <c r="H83" i="7" s="1"/>
  <c r="S89" i="10"/>
  <c r="H92" i="7" s="1"/>
  <c r="P98" i="6"/>
  <c r="Q98" i="6" s="1"/>
  <c r="O98" i="6"/>
  <c r="T98" i="6"/>
  <c r="U98" i="6" s="1"/>
  <c r="V98" i="6" s="1"/>
  <c r="AA98" i="6" s="1"/>
  <c r="R49" i="5"/>
  <c r="AN34" i="8"/>
  <c r="T33" i="3" s="1"/>
  <c r="R33" i="3" s="1"/>
  <c r="C11" i="14"/>
  <c r="H11" i="11" s="1"/>
  <c r="E11" i="11" s="1"/>
  <c r="G11" i="14"/>
  <c r="D11" i="14" s="1"/>
  <c r="B11" i="14" s="1"/>
  <c r="F11" i="11" s="1"/>
  <c r="C11" i="11" s="1"/>
  <c r="B11" i="11" s="1"/>
  <c r="O43" i="6"/>
  <c r="P43" i="6"/>
  <c r="Q43" i="6" s="1"/>
  <c r="T43" i="6"/>
  <c r="U43" i="6" s="1"/>
  <c r="V43" i="6" s="1"/>
  <c r="U40" i="4"/>
  <c r="L75" i="4"/>
  <c r="O121" i="4"/>
  <c r="R74" i="5"/>
  <c r="U10" i="3"/>
  <c r="K11" i="6"/>
  <c r="L11" i="6" s="1"/>
  <c r="J11" i="6"/>
  <c r="R80" i="5"/>
  <c r="W22" i="6"/>
  <c r="X22" i="6"/>
  <c r="Y22" i="6" s="1"/>
  <c r="Z22" i="6" s="1"/>
  <c r="T25" i="6"/>
  <c r="U25" i="6" s="1"/>
  <c r="V25" i="6" s="1"/>
  <c r="P25" i="6"/>
  <c r="Q25" i="6" s="1"/>
  <c r="O25" i="6"/>
  <c r="AN52" i="8"/>
  <c r="T51" i="3" s="1"/>
  <c r="N50" i="7"/>
  <c r="K50" i="7"/>
  <c r="P49" i="3" s="1"/>
  <c r="Z47" i="6"/>
  <c r="S41" i="10"/>
  <c r="H44" i="7" s="1"/>
  <c r="K49" i="6"/>
  <c r="L49" i="6" s="1"/>
  <c r="J49" i="6"/>
  <c r="Z58" i="6"/>
  <c r="P54" i="14"/>
  <c r="V67" i="10"/>
  <c r="Y70" i="8"/>
  <c r="Z70" i="8" s="1"/>
  <c r="AE50" i="8"/>
  <c r="AM50" i="8" s="1"/>
  <c r="AN50" i="8" s="1"/>
  <c r="AB71" i="14"/>
  <c r="D71" i="14"/>
  <c r="U75" i="3"/>
  <c r="I77" i="6"/>
  <c r="G94" i="6"/>
  <c r="H94" i="6" s="1"/>
  <c r="F94" i="6"/>
  <c r="K99" i="6"/>
  <c r="L99" i="6" s="1"/>
  <c r="J99" i="6"/>
  <c r="P96" i="14"/>
  <c r="M96" i="14" s="1"/>
  <c r="I99" i="15"/>
  <c r="V99" i="15" s="1"/>
  <c r="G99" i="11" s="1"/>
  <c r="D99" i="11" s="1"/>
  <c r="K115" i="6"/>
  <c r="L115" i="6" s="1"/>
  <c r="J115" i="6"/>
  <c r="S116" i="10"/>
  <c r="H119" i="7" s="1"/>
  <c r="T121" i="8"/>
  <c r="I121" i="8"/>
  <c r="Q121" i="8"/>
  <c r="F121" i="8"/>
  <c r="P121" i="8"/>
  <c r="R121" i="8" s="1"/>
  <c r="L121" i="8"/>
  <c r="N121" i="8" s="1"/>
  <c r="J121" i="8"/>
  <c r="V121" i="8"/>
  <c r="G121" i="8"/>
  <c r="S121" i="8"/>
  <c r="U121" i="8"/>
  <c r="M121" i="8"/>
  <c r="T117" i="10"/>
  <c r="I120" i="7" s="1"/>
  <c r="L134" i="14"/>
  <c r="D134" i="14" s="1"/>
  <c r="K141" i="14"/>
  <c r="L141" i="14" s="1"/>
  <c r="D141" i="14" s="1"/>
  <c r="P135" i="6"/>
  <c r="Q135" i="6" s="1"/>
  <c r="T135" i="6"/>
  <c r="U135" i="6" s="1"/>
  <c r="V135" i="6" s="1"/>
  <c r="AA135" i="6" s="1"/>
  <c r="O135" i="6"/>
  <c r="K159" i="7"/>
  <c r="P158" i="3" s="1"/>
  <c r="N159" i="7"/>
  <c r="Q159" i="7" s="1"/>
  <c r="S153" i="10"/>
  <c r="H156" i="7" s="1"/>
  <c r="R45" i="5"/>
  <c r="U87" i="4"/>
  <c r="R73" i="5"/>
  <c r="Q87" i="5"/>
  <c r="W8" i="8"/>
  <c r="G7" i="14"/>
  <c r="S19" i="10"/>
  <c r="H22" i="7" s="1"/>
  <c r="B20" i="14"/>
  <c r="F20" i="11" s="1"/>
  <c r="C20" i="11" s="1"/>
  <c r="C49" i="14"/>
  <c r="H49" i="11" s="1"/>
  <c r="E49" i="11" s="1"/>
  <c r="P38" i="14"/>
  <c r="M38" i="14" s="1"/>
  <c r="I57" i="6"/>
  <c r="U28" i="3"/>
  <c r="U25" i="4"/>
  <c r="F70" i="6"/>
  <c r="G70" i="6"/>
  <c r="H70" i="6" s="1"/>
  <c r="I70" i="6" s="1"/>
  <c r="O52" i="6"/>
  <c r="T52" i="6"/>
  <c r="U52" i="6" s="1"/>
  <c r="V52" i="6" s="1"/>
  <c r="AA52" i="6" s="1"/>
  <c r="P52" i="6"/>
  <c r="Q52" i="6" s="1"/>
  <c r="AE78" i="8"/>
  <c r="AE79" i="8"/>
  <c r="K87" i="14"/>
  <c r="L87" i="14" s="1"/>
  <c r="K102" i="6"/>
  <c r="L102" i="6" s="1"/>
  <c r="J102" i="6"/>
  <c r="U89" i="4"/>
  <c r="U101" i="3"/>
  <c r="M99" i="7"/>
  <c r="P114" i="7"/>
  <c r="L114" i="7"/>
  <c r="V114" i="10"/>
  <c r="Y117" i="8"/>
  <c r="Z117" i="8" s="1"/>
  <c r="AN117" i="8" s="1"/>
  <c r="T116" i="3" s="1"/>
  <c r="I132" i="6"/>
  <c r="N136" i="7"/>
  <c r="K136" i="7"/>
  <c r="P135" i="3" s="1"/>
  <c r="M147" i="6"/>
  <c r="N147" i="6" s="1"/>
  <c r="M146" i="3" s="1"/>
  <c r="S150" i="10"/>
  <c r="H153" i="7" s="1"/>
  <c r="K156" i="6"/>
  <c r="L156" i="6" s="1"/>
  <c r="J156" i="6"/>
  <c r="U165" i="3"/>
  <c r="S165" i="10"/>
  <c r="H168" i="7" s="1"/>
  <c r="I160" i="15"/>
  <c r="V160" i="15" s="1"/>
  <c r="G160" i="11" s="1"/>
  <c r="D160" i="11" s="1"/>
  <c r="X166" i="6"/>
  <c r="Y166" i="6" s="1"/>
  <c r="W166" i="6"/>
  <c r="U67" i="5"/>
  <c r="R66" i="5"/>
  <c r="L66" i="5"/>
  <c r="S10" i="5"/>
  <c r="O128" i="4"/>
  <c r="O9" i="6"/>
  <c r="T9" i="6"/>
  <c r="U9" i="6" s="1"/>
  <c r="V9" i="6" s="1"/>
  <c r="P9" i="6"/>
  <c r="Q9" i="6" s="1"/>
  <c r="U21" i="3"/>
  <c r="V13" i="10"/>
  <c r="Y16" i="8"/>
  <c r="Z16" i="8" s="1"/>
  <c r="U24" i="3"/>
  <c r="W26" i="6"/>
  <c r="X26" i="6"/>
  <c r="Y26" i="6" s="1"/>
  <c r="Z26" i="6" s="1"/>
  <c r="AA26" i="6" s="1"/>
  <c r="K24" i="6"/>
  <c r="L24" i="6" s="1"/>
  <c r="J24" i="6"/>
  <c r="P28" i="7"/>
  <c r="K37" i="6"/>
  <c r="L37" i="6" s="1"/>
  <c r="J37" i="6"/>
  <c r="X27" i="6"/>
  <c r="Y27" i="6" s="1"/>
  <c r="W27" i="6"/>
  <c r="F27" i="6"/>
  <c r="G27" i="6"/>
  <c r="H27" i="6" s="1"/>
  <c r="P17" i="14"/>
  <c r="M17" i="14" s="1"/>
  <c r="M63" i="7"/>
  <c r="T70" i="10"/>
  <c r="I73" i="7" s="1"/>
  <c r="T84" i="6"/>
  <c r="U84" i="6" s="1"/>
  <c r="V84" i="6" s="1"/>
  <c r="P84" i="6"/>
  <c r="Q84" i="6" s="1"/>
  <c r="O84" i="6"/>
  <c r="O86" i="7"/>
  <c r="V91" i="10"/>
  <c r="Y94" i="8"/>
  <c r="Z94" i="8" s="1"/>
  <c r="L108" i="7"/>
  <c r="X118" i="6"/>
  <c r="Y118" i="6" s="1"/>
  <c r="W118" i="6"/>
  <c r="G124" i="14"/>
  <c r="D124" i="14" s="1"/>
  <c r="I129" i="15"/>
  <c r="V129" i="15" s="1"/>
  <c r="G129" i="11" s="1"/>
  <c r="D129" i="11" s="1"/>
  <c r="T143" i="6"/>
  <c r="U143" i="6" s="1"/>
  <c r="S143" i="6"/>
  <c r="X153" i="6"/>
  <c r="Y153" i="6" s="1"/>
  <c r="W153" i="6"/>
  <c r="AG158" i="14"/>
  <c r="G164" i="6"/>
  <c r="H164" i="6" s="1"/>
  <c r="F164" i="6"/>
  <c r="U9" i="5"/>
  <c r="R46" i="5"/>
  <c r="S126" i="4"/>
  <c r="K8" i="14"/>
  <c r="AG8" i="14"/>
  <c r="AA12" i="6"/>
  <c r="P13" i="7"/>
  <c r="K22" i="6"/>
  <c r="L22" i="6" s="1"/>
  <c r="M22" i="6" s="1"/>
  <c r="J22" i="6"/>
  <c r="I23" i="6"/>
  <c r="Z30" i="14"/>
  <c r="S30" i="14" s="1"/>
  <c r="AJ32" i="14"/>
  <c r="U13" i="3"/>
  <c r="AG41" i="14"/>
  <c r="O59" i="7"/>
  <c r="M59" i="7"/>
  <c r="AJ55" i="14"/>
  <c r="AB55" i="14" s="1"/>
  <c r="M74" i="7"/>
  <c r="L83" i="7"/>
  <c r="K81" i="6"/>
  <c r="L81" i="6" s="1"/>
  <c r="J81" i="6"/>
  <c r="AN96" i="14"/>
  <c r="AE114" i="8"/>
  <c r="AM114" i="8" s="1"/>
  <c r="AN114" i="8" s="1"/>
  <c r="K111" i="7"/>
  <c r="P110" i="3" s="1"/>
  <c r="N111" i="7"/>
  <c r="Q111" i="7" s="1"/>
  <c r="P97" i="4" s="1"/>
  <c r="P102" i="14"/>
  <c r="M102" i="14" s="1"/>
  <c r="C102" i="14" s="1"/>
  <c r="H102" i="11" s="1"/>
  <c r="E102" i="11" s="1"/>
  <c r="S101" i="10"/>
  <c r="H104" i="7" s="1"/>
  <c r="I127" i="8"/>
  <c r="K127" i="8" s="1"/>
  <c r="P127" i="8"/>
  <c r="G127" i="8"/>
  <c r="V127" i="8"/>
  <c r="J127" i="8"/>
  <c r="T127" i="8"/>
  <c r="Q127" i="8"/>
  <c r="L127" i="8"/>
  <c r="S127" i="8"/>
  <c r="F127" i="8"/>
  <c r="U127" i="8"/>
  <c r="M127" i="8"/>
  <c r="U140" i="3"/>
  <c r="U127" i="4"/>
  <c r="Z155" i="6"/>
  <c r="O166" i="7"/>
  <c r="G160" i="14"/>
  <c r="X162" i="6"/>
  <c r="Y162" i="6" s="1"/>
  <c r="Z162" i="6" s="1"/>
  <c r="O162" i="6"/>
  <c r="T162" i="6"/>
  <c r="U162" i="6" s="1"/>
  <c r="V162" i="6" s="1"/>
  <c r="P162" i="6"/>
  <c r="Q162" i="6" s="1"/>
  <c r="R162" i="6" s="1"/>
  <c r="AG165" i="14"/>
  <c r="AB165" i="14" s="1"/>
  <c r="Z165" i="14" s="1"/>
  <c r="S165" i="14" s="1"/>
  <c r="V150" i="10"/>
  <c r="Y153" i="8"/>
  <c r="Z153" i="8" s="1"/>
  <c r="R62" i="4"/>
  <c r="R53" i="5"/>
  <c r="AN8" i="8"/>
  <c r="T7" i="3" s="1"/>
  <c r="AN19" i="14"/>
  <c r="U11" i="4"/>
  <c r="U11" i="3"/>
  <c r="K16" i="6"/>
  <c r="L16" i="6" s="1"/>
  <c r="M16" i="6" s="1"/>
  <c r="J16" i="6"/>
  <c r="K14" i="8"/>
  <c r="O14" i="8" s="1"/>
  <c r="X14" i="8" s="1"/>
  <c r="S13" i="3" s="1"/>
  <c r="AG22" i="14"/>
  <c r="AB22" i="14" s="1"/>
  <c r="Z22" i="14" s="1"/>
  <c r="S22" i="14" s="1"/>
  <c r="AN23" i="14"/>
  <c r="L35" i="7"/>
  <c r="U43" i="4"/>
  <c r="U48" i="3"/>
  <c r="P49" i="7"/>
  <c r="F43" i="6"/>
  <c r="G43" i="6"/>
  <c r="H43" i="6" s="1"/>
  <c r="I43" i="6" s="1"/>
  <c r="AN48" i="8"/>
  <c r="T47" i="3" s="1"/>
  <c r="R47" i="3" s="1"/>
  <c r="G43" i="14"/>
  <c r="AN56" i="14"/>
  <c r="AH54" i="8"/>
  <c r="AM54" i="8" s="1"/>
  <c r="AN54" i="8" s="1"/>
  <c r="U62" i="3"/>
  <c r="T79" i="6"/>
  <c r="U79" i="6" s="1"/>
  <c r="V79" i="6" s="1"/>
  <c r="P79" i="6"/>
  <c r="Q79" i="6" s="1"/>
  <c r="O79" i="6"/>
  <c r="K87" i="7"/>
  <c r="P86" i="3" s="1"/>
  <c r="N87" i="7"/>
  <c r="P89" i="7"/>
  <c r="T86" i="10"/>
  <c r="I89" i="7" s="1"/>
  <c r="K89" i="14"/>
  <c r="L89" i="14" s="1"/>
  <c r="AG96" i="14"/>
  <c r="K98" i="14"/>
  <c r="L98" i="14" s="1"/>
  <c r="D98" i="14" s="1"/>
  <c r="M99" i="14"/>
  <c r="B99" i="14" s="1"/>
  <c r="F99" i="11" s="1"/>
  <c r="C99" i="11" s="1"/>
  <c r="N97" i="7"/>
  <c r="Q97" i="7" s="1"/>
  <c r="P84" i="4" s="1"/>
  <c r="K97" i="7"/>
  <c r="P96" i="3" s="1"/>
  <c r="AN103" i="14"/>
  <c r="AB103" i="14" s="1"/>
  <c r="Z103" i="14" s="1"/>
  <c r="S103" i="14" s="1"/>
  <c r="P110" i="6"/>
  <c r="Q110" i="6" s="1"/>
  <c r="T110" i="6"/>
  <c r="U110" i="6" s="1"/>
  <c r="V110" i="6" s="1"/>
  <c r="O110" i="6"/>
  <c r="K113" i="6"/>
  <c r="L113" i="6" s="1"/>
  <c r="J113" i="6"/>
  <c r="AN119" i="14"/>
  <c r="AB119" i="14" s="1"/>
  <c r="Z119" i="14" s="1"/>
  <c r="S119" i="14" s="1"/>
  <c r="U115" i="4"/>
  <c r="U128" i="3"/>
  <c r="K125" i="6"/>
  <c r="L125" i="6" s="1"/>
  <c r="J125" i="6"/>
  <c r="M142" i="6"/>
  <c r="N142" i="6" s="1"/>
  <c r="M141" i="3" s="1"/>
  <c r="D144" i="14"/>
  <c r="P120" i="4"/>
  <c r="U21" i="4"/>
  <c r="U102" i="4"/>
  <c r="P11" i="7"/>
  <c r="O13" i="7"/>
  <c r="AG19" i="14"/>
  <c r="M14" i="7"/>
  <c r="T10" i="6"/>
  <c r="U10" i="6" s="1"/>
  <c r="V10" i="6" s="1"/>
  <c r="P10" i="6"/>
  <c r="Q10" i="6" s="1"/>
  <c r="O10" i="6"/>
  <c r="M25" i="7"/>
  <c r="Q21" i="8"/>
  <c r="R21" i="8" s="1"/>
  <c r="Q24" i="8"/>
  <c r="R24" i="8" s="1"/>
  <c r="X24" i="8" s="1"/>
  <c r="S23" i="3" s="1"/>
  <c r="Q23" i="8"/>
  <c r="R23" i="8" s="1"/>
  <c r="X23" i="8" s="1"/>
  <c r="S22" i="3" s="1"/>
  <c r="Q22" i="8"/>
  <c r="R22" i="8" s="1"/>
  <c r="X22" i="8" s="1"/>
  <c r="S21" i="3" s="1"/>
  <c r="O21" i="6"/>
  <c r="T21" i="6"/>
  <c r="U21" i="6" s="1"/>
  <c r="V21" i="6" s="1"/>
  <c r="P21" i="6"/>
  <c r="Q21" i="6" s="1"/>
  <c r="AG25" i="14"/>
  <c r="O28" i="7"/>
  <c r="P37" i="6"/>
  <c r="Q37" i="6" s="1"/>
  <c r="O37" i="6"/>
  <c r="T37" i="6"/>
  <c r="U37" i="6" s="1"/>
  <c r="V37" i="6" s="1"/>
  <c r="V42" i="10"/>
  <c r="Y45" i="8"/>
  <c r="Z45" i="8" s="1"/>
  <c r="U56" i="4"/>
  <c r="U64" i="3"/>
  <c r="S67" i="10"/>
  <c r="H70" i="7" s="1"/>
  <c r="T39" i="6"/>
  <c r="U39" i="6" s="1"/>
  <c r="V39" i="6" s="1"/>
  <c r="AA39" i="6" s="1"/>
  <c r="P39" i="6"/>
  <c r="Q39" i="6" s="1"/>
  <c r="O39" i="6"/>
  <c r="X39" i="6"/>
  <c r="Y39" i="6" s="1"/>
  <c r="Z39" i="6" s="1"/>
  <c r="AJ48" i="14"/>
  <c r="AB48" i="14" s="1"/>
  <c r="Z48" i="14" s="1"/>
  <c r="S48" i="14" s="1"/>
  <c r="V73" i="15"/>
  <c r="G73" i="11" s="1"/>
  <c r="D73" i="11" s="1"/>
  <c r="N72" i="6"/>
  <c r="M71" i="3" s="1"/>
  <c r="G76" i="14"/>
  <c r="P93" i="7"/>
  <c r="V105" i="10"/>
  <c r="Y108" i="8"/>
  <c r="Z108" i="8" s="1"/>
  <c r="I112" i="15"/>
  <c r="V112" i="15" s="1"/>
  <c r="G112" i="11" s="1"/>
  <c r="D112" i="11" s="1"/>
  <c r="W113" i="6"/>
  <c r="X113" i="6"/>
  <c r="Y113" i="6" s="1"/>
  <c r="I114" i="15"/>
  <c r="V114" i="15" s="1"/>
  <c r="G114" i="11" s="1"/>
  <c r="D114" i="11" s="1"/>
  <c r="S119" i="10"/>
  <c r="H122" i="7" s="1"/>
  <c r="P125" i="14"/>
  <c r="M125" i="14" s="1"/>
  <c r="AH133" i="8"/>
  <c r="P120" i="14"/>
  <c r="L125" i="7"/>
  <c r="O131" i="7"/>
  <c r="V124" i="10"/>
  <c r="Y127" i="8"/>
  <c r="Z127" i="8" s="1"/>
  <c r="V136" i="10"/>
  <c r="Y139" i="8"/>
  <c r="Z139" i="8" s="1"/>
  <c r="M140" i="14"/>
  <c r="G161" i="6"/>
  <c r="H161" i="6" s="1"/>
  <c r="F161" i="6"/>
  <c r="Q161" i="8"/>
  <c r="R161" i="8" s="1"/>
  <c r="X161" i="8" s="1"/>
  <c r="S160" i="3" s="1"/>
  <c r="Q163" i="8"/>
  <c r="R163" i="8" s="1"/>
  <c r="X163" i="8" s="1"/>
  <c r="S162" i="3" s="1"/>
  <c r="Q162" i="8"/>
  <c r="R162" i="8" s="1"/>
  <c r="X162" i="8" s="1"/>
  <c r="S161" i="3" s="1"/>
  <c r="R161" i="3" s="1"/>
  <c r="N159" i="6"/>
  <c r="M158" i="3" s="1"/>
  <c r="M166" i="7"/>
  <c r="O163" i="7"/>
  <c r="S164" i="10"/>
  <c r="H167" i="7" s="1"/>
  <c r="U33" i="5"/>
  <c r="U29" i="4"/>
  <c r="O36" i="4"/>
  <c r="O129" i="4"/>
  <c r="O83" i="4"/>
  <c r="G13" i="6"/>
  <c r="H13" i="6" s="1"/>
  <c r="F13" i="6"/>
  <c r="P10" i="14"/>
  <c r="O9" i="7"/>
  <c r="AG15" i="14"/>
  <c r="U23" i="3"/>
  <c r="O38" i="7"/>
  <c r="V28" i="10"/>
  <c r="Y31" i="8"/>
  <c r="Z31" i="8" s="1"/>
  <c r="U36" i="3"/>
  <c r="U31" i="4"/>
  <c r="O45" i="7"/>
  <c r="S50" i="10"/>
  <c r="H53" i="7" s="1"/>
  <c r="AB38" i="14"/>
  <c r="Z38" i="14" s="1"/>
  <c r="S38" i="14" s="1"/>
  <c r="U43" i="3"/>
  <c r="U56" i="3"/>
  <c r="K50" i="6"/>
  <c r="L50" i="6" s="1"/>
  <c r="M50" i="6" s="1"/>
  <c r="J50" i="6"/>
  <c r="G58" i="6"/>
  <c r="H58" i="6" s="1"/>
  <c r="F58" i="6"/>
  <c r="O63" i="7"/>
  <c r="K80" i="14"/>
  <c r="L80" i="14" s="1"/>
  <c r="D80" i="14" s="1"/>
  <c r="P76" i="7"/>
  <c r="P84" i="7"/>
  <c r="L96" i="14"/>
  <c r="D96" i="14" s="1"/>
  <c r="B101" i="14"/>
  <c r="F101" i="11" s="1"/>
  <c r="C101" i="11" s="1"/>
  <c r="O110" i="7"/>
  <c r="F109" i="6"/>
  <c r="G109" i="6"/>
  <c r="H109" i="6" s="1"/>
  <c r="I109" i="6" s="1"/>
  <c r="N109" i="6" s="1"/>
  <c r="M108" i="3" s="1"/>
  <c r="I118" i="15"/>
  <c r="V118" i="15" s="1"/>
  <c r="G118" i="11" s="1"/>
  <c r="D118" i="11" s="1"/>
  <c r="L122" i="7"/>
  <c r="X120" i="6"/>
  <c r="Y120" i="6" s="1"/>
  <c r="W120" i="6"/>
  <c r="AJ141" i="14"/>
  <c r="O151" i="6"/>
  <c r="T151" i="6"/>
  <c r="U151" i="6" s="1"/>
  <c r="V151" i="6" s="1"/>
  <c r="P151" i="6"/>
  <c r="Q151" i="6" s="1"/>
  <c r="R151" i="6" s="1"/>
  <c r="AM151" i="8"/>
  <c r="AN151" i="8" s="1"/>
  <c r="AE151" i="8"/>
  <c r="G157" i="14"/>
  <c r="AB154" i="14"/>
  <c r="Z154" i="14" s="1"/>
  <c r="S154" i="14" s="1"/>
  <c r="B154" i="14" s="1"/>
  <c r="F154" i="11" s="1"/>
  <c r="C154" i="11" s="1"/>
  <c r="U23" i="5"/>
  <c r="U59" i="4"/>
  <c r="P81" i="7"/>
  <c r="U75" i="5"/>
  <c r="G11" i="6"/>
  <c r="H11" i="6" s="1"/>
  <c r="I11" i="6" s="1"/>
  <c r="F11" i="6"/>
  <c r="P6" i="14"/>
  <c r="M6" i="14" s="1"/>
  <c r="X9" i="6"/>
  <c r="Y9" i="6" s="1"/>
  <c r="W9" i="6"/>
  <c r="X10" i="6"/>
  <c r="Y10" i="6" s="1"/>
  <c r="W10" i="6"/>
  <c r="P16" i="7"/>
  <c r="M18" i="7"/>
  <c r="I23" i="15"/>
  <c r="V23" i="15" s="1"/>
  <c r="G23" i="11" s="1"/>
  <c r="D23" i="11" s="1"/>
  <c r="X38" i="6"/>
  <c r="Y38" i="6" s="1"/>
  <c r="W38" i="6"/>
  <c r="AL28" i="8"/>
  <c r="K42" i="14"/>
  <c r="L42" i="14" s="1"/>
  <c r="D42" i="14" s="1"/>
  <c r="V24" i="10"/>
  <c r="Y27" i="8"/>
  <c r="Z27" i="8" s="1"/>
  <c r="AN27" i="8" s="1"/>
  <c r="T26" i="3" s="1"/>
  <c r="R26" i="3" s="1"/>
  <c r="S57" i="6"/>
  <c r="T57" i="6"/>
  <c r="U57" i="6" s="1"/>
  <c r="AN56" i="8"/>
  <c r="T55" i="3" s="1"/>
  <c r="R55" i="3" s="1"/>
  <c r="G51" i="6"/>
  <c r="H51" i="6" s="1"/>
  <c r="I51" i="6" s="1"/>
  <c r="F51" i="6"/>
  <c r="AJ54" i="14"/>
  <c r="AB54" i="14" s="1"/>
  <c r="Z54" i="14" s="1"/>
  <c r="S54" i="14" s="1"/>
  <c r="AM60" i="8"/>
  <c r="AN60" i="8" s="1"/>
  <c r="T59" i="3" s="1"/>
  <c r="R59" i="3" s="1"/>
  <c r="W63" i="6"/>
  <c r="X63" i="6"/>
  <c r="Y63" i="6" s="1"/>
  <c r="AJ80" i="14"/>
  <c r="P68" i="14"/>
  <c r="M68" i="14" s="1"/>
  <c r="C68" i="14" s="1"/>
  <c r="H68" i="11" s="1"/>
  <c r="E68" i="11" s="1"/>
  <c r="I73" i="15"/>
  <c r="G75" i="14"/>
  <c r="D75" i="14" s="1"/>
  <c r="AJ72" i="14"/>
  <c r="AB72" i="14" s="1"/>
  <c r="Z72" i="14" s="1"/>
  <c r="S72" i="14" s="1"/>
  <c r="V99" i="10"/>
  <c r="Y102" i="8"/>
  <c r="Z102" i="8" s="1"/>
  <c r="P85" i="6"/>
  <c r="Q85" i="6" s="1"/>
  <c r="O85" i="6"/>
  <c r="X85" i="6"/>
  <c r="Y85" i="6" s="1"/>
  <c r="Z85" i="6" s="1"/>
  <c r="T85" i="6"/>
  <c r="U85" i="6" s="1"/>
  <c r="V85" i="6" s="1"/>
  <c r="V86" i="15"/>
  <c r="G86" i="11" s="1"/>
  <c r="D86" i="11" s="1"/>
  <c r="AB78" i="14"/>
  <c r="Z78" i="14" s="1"/>
  <c r="AJ105" i="14"/>
  <c r="AB105" i="14" s="1"/>
  <c r="Z105" i="14" s="1"/>
  <c r="S105" i="14" s="1"/>
  <c r="N110" i="6"/>
  <c r="M109" i="3" s="1"/>
  <c r="AB94" i="14"/>
  <c r="Z94" i="14" s="1"/>
  <c r="S94" i="14" s="1"/>
  <c r="P115" i="14"/>
  <c r="J121" i="6"/>
  <c r="K121" i="6"/>
  <c r="L121" i="6" s="1"/>
  <c r="M121" i="6" s="1"/>
  <c r="N121" i="6" s="1"/>
  <c r="M120" i="3" s="1"/>
  <c r="X122" i="6"/>
  <c r="Y122" i="6" s="1"/>
  <c r="W122" i="6"/>
  <c r="L136" i="7"/>
  <c r="AL144" i="8"/>
  <c r="AG144" i="14"/>
  <c r="AB144" i="14" s="1"/>
  <c r="Z144" i="14" s="1"/>
  <c r="AE154" i="8"/>
  <c r="AM154" i="8" s="1"/>
  <c r="AE155" i="8"/>
  <c r="AM155" i="8" s="1"/>
  <c r="AN155" i="8" s="1"/>
  <c r="P161" i="7"/>
  <c r="P164" i="7"/>
  <c r="T168" i="6"/>
  <c r="U168" i="6" s="1"/>
  <c r="V168" i="6" s="1"/>
  <c r="P168" i="6"/>
  <c r="Q168" i="6" s="1"/>
  <c r="O168" i="6"/>
  <c r="X158" i="8"/>
  <c r="S157" i="3" s="1"/>
  <c r="U15" i="4"/>
  <c r="U17" i="3"/>
  <c r="O38" i="6"/>
  <c r="P38" i="6"/>
  <c r="Q38" i="6" s="1"/>
  <c r="R38" i="6" s="1"/>
  <c r="T38" i="6"/>
  <c r="U38" i="6" s="1"/>
  <c r="V38" i="6" s="1"/>
  <c r="S22" i="10"/>
  <c r="H25" i="7" s="1"/>
  <c r="S34" i="10"/>
  <c r="H37" i="7" s="1"/>
  <c r="X43" i="6"/>
  <c r="Y43" i="6" s="1"/>
  <c r="W43" i="6"/>
  <c r="T51" i="6"/>
  <c r="U51" i="6" s="1"/>
  <c r="V51" i="6" s="1"/>
  <c r="P51" i="6"/>
  <c r="Q51" i="6" s="1"/>
  <c r="R51" i="6" s="1"/>
  <c r="O51" i="6"/>
  <c r="N52" i="7"/>
  <c r="Q52" i="7" s="1"/>
  <c r="K52" i="7"/>
  <c r="P51" i="3" s="1"/>
  <c r="M67" i="6"/>
  <c r="AB68" i="14"/>
  <c r="Z68" i="14" s="1"/>
  <c r="S68" i="14" s="1"/>
  <c r="U92" i="3"/>
  <c r="G91" i="14"/>
  <c r="J108" i="6"/>
  <c r="K108" i="6"/>
  <c r="L108" i="6" s="1"/>
  <c r="AE109" i="8"/>
  <c r="AM109" i="8" s="1"/>
  <c r="AN109" i="8" s="1"/>
  <c r="V146" i="10"/>
  <c r="Y149" i="8"/>
  <c r="Z149" i="8" s="1"/>
  <c r="F150" i="6"/>
  <c r="G150" i="6"/>
  <c r="H150" i="6" s="1"/>
  <c r="I150" i="6" s="1"/>
  <c r="U155" i="3"/>
  <c r="B152" i="14"/>
  <c r="F152" i="11" s="1"/>
  <c r="C152" i="11" s="1"/>
  <c r="I19" i="15"/>
  <c r="V19" i="15" s="1"/>
  <c r="G19" i="11" s="1"/>
  <c r="D19" i="11" s="1"/>
  <c r="G41" i="6"/>
  <c r="H41" i="6" s="1"/>
  <c r="I41" i="6" s="1"/>
  <c r="N41" i="6" s="1"/>
  <c r="F41" i="6"/>
  <c r="O75" i="4"/>
  <c r="R121" i="4"/>
  <c r="O39" i="5"/>
  <c r="U96" i="4"/>
  <c r="L78" i="5"/>
  <c r="U74" i="5"/>
  <c r="L74" i="5"/>
  <c r="V10" i="10"/>
  <c r="Y13" i="8"/>
  <c r="Z13" i="8" s="1"/>
  <c r="Q8" i="7"/>
  <c r="P6" i="5" s="1"/>
  <c r="N7" i="8"/>
  <c r="U7" i="5"/>
  <c r="U8" i="3"/>
  <c r="M35" i="7"/>
  <c r="I21" i="15"/>
  <c r="V21" i="15" s="1"/>
  <c r="G21" i="11" s="1"/>
  <c r="D21" i="11" s="1"/>
  <c r="P14" i="14"/>
  <c r="M14" i="14" s="1"/>
  <c r="B14" i="14" s="1"/>
  <c r="F14" i="11" s="1"/>
  <c r="C14" i="11" s="1"/>
  <c r="M40" i="7"/>
  <c r="AE46" i="8"/>
  <c r="AM46" i="8" s="1"/>
  <c r="K79" i="7"/>
  <c r="P78" i="3" s="1"/>
  <c r="N79" i="7"/>
  <c r="D70" i="14"/>
  <c r="K88" i="7"/>
  <c r="P87" i="3" s="1"/>
  <c r="N88" i="7"/>
  <c r="Q88" i="7" s="1"/>
  <c r="P52" i="5" s="1"/>
  <c r="P89" i="14"/>
  <c r="I96" i="15"/>
  <c r="V96" i="15" s="1"/>
  <c r="G96" i="11" s="1"/>
  <c r="D96" i="11" s="1"/>
  <c r="M101" i="7"/>
  <c r="P99" i="14"/>
  <c r="AE86" i="8"/>
  <c r="AM86" i="8" s="1"/>
  <c r="L92" i="14"/>
  <c r="D92" i="14" s="1"/>
  <c r="B92" i="14" s="1"/>
  <c r="F92" i="11" s="1"/>
  <c r="C92" i="11" s="1"/>
  <c r="B92" i="11" s="1"/>
  <c r="C92" i="14"/>
  <c r="H92" i="11" s="1"/>
  <c r="E92" i="11" s="1"/>
  <c r="O108" i="7"/>
  <c r="X127" i="6"/>
  <c r="Y127" i="6" s="1"/>
  <c r="W127" i="6"/>
  <c r="O134" i="6"/>
  <c r="P134" i="6"/>
  <c r="Q134" i="6" s="1"/>
  <c r="T134" i="6"/>
  <c r="U134" i="6" s="1"/>
  <c r="V134" i="6" s="1"/>
  <c r="AA134" i="6" s="1"/>
  <c r="S144" i="10"/>
  <c r="H147" i="7" s="1"/>
  <c r="J153" i="6"/>
  <c r="K153" i="6"/>
  <c r="L153" i="6" s="1"/>
  <c r="T157" i="6"/>
  <c r="U157" i="6" s="1"/>
  <c r="V157" i="6" s="1"/>
  <c r="AA157" i="6" s="1"/>
  <c r="P157" i="6"/>
  <c r="Q157" i="6" s="1"/>
  <c r="O157" i="6"/>
  <c r="Q151" i="4"/>
  <c r="K87" i="5"/>
  <c r="F87" i="5" s="1"/>
  <c r="G87" i="5" s="1"/>
  <c r="K8" i="8"/>
  <c r="O8" i="8" s="1"/>
  <c r="X8" i="8" s="1"/>
  <c r="N8" i="8"/>
  <c r="R94" i="4"/>
  <c r="P22" i="6"/>
  <c r="Q22" i="6" s="1"/>
  <c r="R22" i="6" s="1"/>
  <c r="O22" i="6"/>
  <c r="T22" i="6"/>
  <c r="U22" i="6" s="1"/>
  <c r="V22" i="6" s="1"/>
  <c r="B3" i="14"/>
  <c r="F3" i="11" s="1"/>
  <c r="C3" i="11" s="1"/>
  <c r="M16" i="7"/>
  <c r="Z35" i="6"/>
  <c r="AA35" i="6" s="1"/>
  <c r="AE21" i="8"/>
  <c r="AG28" i="14"/>
  <c r="W37" i="6"/>
  <c r="X37" i="6"/>
  <c r="Y37" i="6" s="1"/>
  <c r="K27" i="6"/>
  <c r="L27" i="6" s="1"/>
  <c r="J27" i="6"/>
  <c r="P27" i="6"/>
  <c r="Q27" i="6" s="1"/>
  <c r="R27" i="6" s="1"/>
  <c r="AB40" i="14"/>
  <c r="Z40" i="14" s="1"/>
  <c r="S40" i="14" s="1"/>
  <c r="I42" i="15"/>
  <c r="G44" i="6"/>
  <c r="H44" i="6" s="1"/>
  <c r="F44" i="6"/>
  <c r="M29" i="7"/>
  <c r="L29" i="7"/>
  <c r="AE49" i="8"/>
  <c r="T63" i="6"/>
  <c r="U63" i="6" s="1"/>
  <c r="V63" i="6" s="1"/>
  <c r="P63" i="6"/>
  <c r="Q63" i="6" s="1"/>
  <c r="R63" i="6" s="1"/>
  <c r="O63" i="6"/>
  <c r="I56" i="6"/>
  <c r="N56" i="6" s="1"/>
  <c r="M55" i="3" s="1"/>
  <c r="AG56" i="14"/>
  <c r="AM70" i="8"/>
  <c r="AE70" i="8"/>
  <c r="I65" i="15"/>
  <c r="V65" i="15" s="1"/>
  <c r="G65" i="11" s="1"/>
  <c r="D65" i="11" s="1"/>
  <c r="AN72" i="8"/>
  <c r="T71" i="3" s="1"/>
  <c r="R71" i="3" s="1"/>
  <c r="Q68" i="8"/>
  <c r="R68" i="8" s="1"/>
  <c r="X68" i="8" s="1"/>
  <c r="S67" i="3" s="1"/>
  <c r="Q67" i="8"/>
  <c r="R67" i="8" s="1"/>
  <c r="X67" i="8" s="1"/>
  <c r="S66" i="3" s="1"/>
  <c r="I69" i="6"/>
  <c r="U65" i="3"/>
  <c r="G76" i="6"/>
  <c r="H76" i="6" s="1"/>
  <c r="I76" i="6" s="1"/>
  <c r="F76" i="6"/>
  <c r="AG75" i="14"/>
  <c r="O75" i="6"/>
  <c r="T75" i="6"/>
  <c r="U75" i="6" s="1"/>
  <c r="V75" i="6" s="1"/>
  <c r="P75" i="6"/>
  <c r="Q75" i="6" s="1"/>
  <c r="U61" i="10"/>
  <c r="J64" i="7" s="1"/>
  <c r="K82" i="6"/>
  <c r="L82" i="6" s="1"/>
  <c r="M82" i="6" s="1"/>
  <c r="J82" i="6"/>
  <c r="U100" i="4"/>
  <c r="U113" i="3"/>
  <c r="W108" i="6"/>
  <c r="X108" i="6"/>
  <c r="Y108" i="6" s="1"/>
  <c r="Z108" i="6" s="1"/>
  <c r="F126" i="8"/>
  <c r="V126" i="8"/>
  <c r="L126" i="8"/>
  <c r="G126" i="8"/>
  <c r="Q126" i="8"/>
  <c r="J126" i="8"/>
  <c r="T126" i="8"/>
  <c r="I126" i="8"/>
  <c r="S126" i="8"/>
  <c r="P126" i="8"/>
  <c r="M126" i="8"/>
  <c r="U126" i="8"/>
  <c r="G127" i="6"/>
  <c r="H127" i="6" s="1"/>
  <c r="I127" i="6" s="1"/>
  <c r="F127" i="6"/>
  <c r="I137" i="6"/>
  <c r="M146" i="7"/>
  <c r="G145" i="6"/>
  <c r="H145" i="6" s="1"/>
  <c r="F145" i="6"/>
  <c r="W156" i="6"/>
  <c r="X156" i="6"/>
  <c r="Y156" i="6" s="1"/>
  <c r="Z159" i="6"/>
  <c r="P166" i="14"/>
  <c r="U69" i="4"/>
  <c r="U10" i="5"/>
  <c r="S110" i="4"/>
  <c r="U110" i="4"/>
  <c r="L70" i="5"/>
  <c r="F147" i="4"/>
  <c r="G147" i="4" s="1"/>
  <c r="H147" i="4" s="1"/>
  <c r="L11" i="7"/>
  <c r="AB9" i="14"/>
  <c r="Z9" i="14" s="1"/>
  <c r="S9" i="14" s="1"/>
  <c r="X18" i="6"/>
  <c r="Y18" i="6" s="1"/>
  <c r="Z18" i="6" s="1"/>
  <c r="W18" i="6"/>
  <c r="AN15" i="8"/>
  <c r="T14" i="3" s="1"/>
  <c r="I15" i="15"/>
  <c r="N32" i="7"/>
  <c r="K32" i="7"/>
  <c r="R35" i="6"/>
  <c r="M21" i="7"/>
  <c r="L38" i="7"/>
  <c r="J31" i="6"/>
  <c r="K31" i="6"/>
  <c r="L31" i="6" s="1"/>
  <c r="D24" i="14"/>
  <c r="S60" i="10"/>
  <c r="H63" i="7" s="1"/>
  <c r="G83" i="6"/>
  <c r="H83" i="6" s="1"/>
  <c r="F83" i="6"/>
  <c r="L81" i="14"/>
  <c r="D81" i="14" s="1"/>
  <c r="P87" i="14"/>
  <c r="AB79" i="14"/>
  <c r="Z79" i="14" s="1"/>
  <c r="S79" i="14" s="1"/>
  <c r="M82" i="7"/>
  <c r="AE93" i="8"/>
  <c r="AM93" i="8"/>
  <c r="G104" i="6"/>
  <c r="H104" i="6" s="1"/>
  <c r="I104" i="6" s="1"/>
  <c r="F104" i="6"/>
  <c r="AE121" i="8"/>
  <c r="V134" i="10"/>
  <c r="Y137" i="8"/>
  <c r="Z137" i="8" s="1"/>
  <c r="N134" i="7"/>
  <c r="Q134" i="7" s="1"/>
  <c r="P70" i="5" s="1"/>
  <c r="K134" i="7"/>
  <c r="P133" i="3" s="1"/>
  <c r="G141" i="14"/>
  <c r="I141" i="15"/>
  <c r="V141" i="15" s="1"/>
  <c r="G141" i="11" s="1"/>
  <c r="D141" i="11" s="1"/>
  <c r="K142" i="14"/>
  <c r="F154" i="6"/>
  <c r="G154" i="6"/>
  <c r="H154" i="6" s="1"/>
  <c r="AJ158" i="14"/>
  <c r="N164" i="7"/>
  <c r="K164" i="7"/>
  <c r="P163" i="3" s="1"/>
  <c r="O124" i="4"/>
  <c r="R91" i="4"/>
  <c r="R42" i="4"/>
  <c r="U33" i="4"/>
  <c r="U46" i="5"/>
  <c r="AJ10" i="14"/>
  <c r="O24" i="7"/>
  <c r="L17" i="7"/>
  <c r="I28" i="15"/>
  <c r="M45" i="7"/>
  <c r="M53" i="7"/>
  <c r="L43" i="7"/>
  <c r="P29" i="7"/>
  <c r="P58" i="6"/>
  <c r="Q58" i="6" s="1"/>
  <c r="R58" i="6" s="1"/>
  <c r="T58" i="6"/>
  <c r="U58" i="6" s="1"/>
  <c r="V58" i="6" s="1"/>
  <c r="O58" i="6"/>
  <c r="U47" i="4"/>
  <c r="U53" i="3"/>
  <c r="I55" i="15"/>
  <c r="Z66" i="6"/>
  <c r="W76" i="6"/>
  <c r="X76" i="6"/>
  <c r="Y76" i="6" s="1"/>
  <c r="J75" i="6"/>
  <c r="K75" i="6"/>
  <c r="L75" i="6" s="1"/>
  <c r="T61" i="6"/>
  <c r="U61" i="6" s="1"/>
  <c r="V61" i="6" s="1"/>
  <c r="P61" i="6"/>
  <c r="Q61" i="6" s="1"/>
  <c r="O61" i="6"/>
  <c r="X61" i="6"/>
  <c r="Y61" i="6" s="1"/>
  <c r="Z61" i="6" s="1"/>
  <c r="M81" i="14"/>
  <c r="M87" i="7"/>
  <c r="R105" i="6"/>
  <c r="P91" i="14"/>
  <c r="M91" i="14" s="1"/>
  <c r="L99" i="7"/>
  <c r="AG111" i="14"/>
  <c r="I111" i="15"/>
  <c r="V111" i="15" s="1"/>
  <c r="G111" i="11" s="1"/>
  <c r="D111" i="11" s="1"/>
  <c r="S102" i="10"/>
  <c r="H105" i="7" s="1"/>
  <c r="M118" i="7"/>
  <c r="G115" i="14"/>
  <c r="D115" i="14" s="1"/>
  <c r="AH113" i="8"/>
  <c r="AM113" i="8" s="1"/>
  <c r="AN113" i="8" s="1"/>
  <c r="M121" i="7"/>
  <c r="M122" i="7"/>
  <c r="M129" i="7"/>
  <c r="P133" i="6"/>
  <c r="Q133" i="6" s="1"/>
  <c r="O133" i="6"/>
  <c r="T133" i="6"/>
  <c r="U133" i="6" s="1"/>
  <c r="V133" i="6" s="1"/>
  <c r="AA133" i="6" s="1"/>
  <c r="Z136" i="6"/>
  <c r="AA136" i="6" s="1"/>
  <c r="K155" i="7"/>
  <c r="P154" i="3" s="1"/>
  <c r="N155" i="7"/>
  <c r="Q155" i="7" s="1"/>
  <c r="P139" i="4" s="1"/>
  <c r="P156" i="6"/>
  <c r="Q156" i="6" s="1"/>
  <c r="O156" i="6"/>
  <c r="T156" i="6"/>
  <c r="U156" i="6" s="1"/>
  <c r="V156" i="6" s="1"/>
  <c r="W161" i="6"/>
  <c r="X161" i="6"/>
  <c r="Y161" i="6" s="1"/>
  <c r="AE168" i="8"/>
  <c r="AM168" i="8" s="1"/>
  <c r="R92" i="4"/>
  <c r="O127" i="4"/>
  <c r="R68" i="4"/>
  <c r="U61" i="5"/>
  <c r="U43" i="5"/>
  <c r="S14" i="5"/>
  <c r="S53" i="5"/>
  <c r="Q53" i="5" s="1"/>
  <c r="K10" i="7"/>
  <c r="P9" i="3" s="1"/>
  <c r="N10" i="7"/>
  <c r="Q10" i="7" s="1"/>
  <c r="R17" i="6"/>
  <c r="AB17" i="6" s="1"/>
  <c r="N16" i="3" s="1"/>
  <c r="AH16" i="8"/>
  <c r="AB30" i="14"/>
  <c r="K35" i="6"/>
  <c r="L35" i="6" s="1"/>
  <c r="J35" i="6"/>
  <c r="S32" i="10"/>
  <c r="H35" i="7" s="1"/>
  <c r="AH21" i="8"/>
  <c r="X24" i="6"/>
  <c r="Y24" i="6" s="1"/>
  <c r="W24" i="6"/>
  <c r="P25" i="14"/>
  <c r="M25" i="14" s="1"/>
  <c r="L28" i="14"/>
  <c r="D28" i="14" s="1"/>
  <c r="T54" i="6"/>
  <c r="U54" i="6" s="1"/>
  <c r="V54" i="6" s="1"/>
  <c r="AA54" i="6" s="1"/>
  <c r="AB54" i="6" s="1"/>
  <c r="P48" i="7"/>
  <c r="R67" i="6"/>
  <c r="X51" i="6"/>
  <c r="Y51" i="6" s="1"/>
  <c r="Z51" i="6" s="1"/>
  <c r="W51" i="6"/>
  <c r="S62" i="10"/>
  <c r="H65" i="7" s="1"/>
  <c r="V48" i="6"/>
  <c r="M72" i="14"/>
  <c r="J87" i="6"/>
  <c r="K87" i="6"/>
  <c r="L87" i="6" s="1"/>
  <c r="W101" i="6"/>
  <c r="X101" i="6"/>
  <c r="Y101" i="6" s="1"/>
  <c r="Z101" i="6" s="1"/>
  <c r="X102" i="6"/>
  <c r="Y102" i="6" s="1"/>
  <c r="W102" i="6"/>
  <c r="X115" i="6"/>
  <c r="Y115" i="6" s="1"/>
  <c r="Z115" i="6" s="1"/>
  <c r="W115" i="6"/>
  <c r="AA117" i="6"/>
  <c r="S106" i="10"/>
  <c r="H109" i="7" s="1"/>
  <c r="AG130" i="14"/>
  <c r="O136" i="7"/>
  <c r="I130" i="15"/>
  <c r="K146" i="14"/>
  <c r="L146" i="14" s="1"/>
  <c r="D146" i="14" s="1"/>
  <c r="K155" i="14"/>
  <c r="L155" i="14" s="1"/>
  <c r="P60" i="4"/>
  <c r="R120" i="4"/>
  <c r="U57" i="4"/>
  <c r="R21" i="5"/>
  <c r="R24" i="5"/>
  <c r="AE13" i="8"/>
  <c r="AM13" i="8" s="1"/>
  <c r="U8" i="5"/>
  <c r="U9" i="3"/>
  <c r="O33" i="7"/>
  <c r="Z41" i="6"/>
  <c r="AA41" i="6" s="1"/>
  <c r="M27" i="7"/>
  <c r="AN28" i="14"/>
  <c r="AH53" i="8"/>
  <c r="D38" i="14"/>
  <c r="L12" i="14"/>
  <c r="D12" i="14" s="1"/>
  <c r="B12" i="14" s="1"/>
  <c r="F12" i="11" s="1"/>
  <c r="C12" i="11" s="1"/>
  <c r="B12" i="11" s="1"/>
  <c r="C12" i="14"/>
  <c r="H12" i="11" s="1"/>
  <c r="E12" i="11" s="1"/>
  <c r="U31" i="3"/>
  <c r="M43" i="7"/>
  <c r="M54" i="14"/>
  <c r="I67" i="15"/>
  <c r="D67" i="14"/>
  <c r="D44" i="14"/>
  <c r="L62" i="7"/>
  <c r="AH87" i="8"/>
  <c r="G82" i="6"/>
  <c r="H82" i="6" s="1"/>
  <c r="I82" i="6" s="1"/>
  <c r="F82" i="6"/>
  <c r="G93" i="6"/>
  <c r="H93" i="6" s="1"/>
  <c r="F93" i="6"/>
  <c r="O102" i="6"/>
  <c r="P102" i="6"/>
  <c r="Q102" i="6" s="1"/>
  <c r="R102" i="6" s="1"/>
  <c r="T102" i="6"/>
  <c r="U102" i="6" s="1"/>
  <c r="V102" i="6" s="1"/>
  <c r="P74" i="14"/>
  <c r="M74" i="14" s="1"/>
  <c r="C74" i="14" s="1"/>
  <c r="H74" i="11" s="1"/>
  <c r="E74" i="11" s="1"/>
  <c r="I103" i="15"/>
  <c r="V103" i="15" s="1"/>
  <c r="G103" i="11" s="1"/>
  <c r="D103" i="11" s="1"/>
  <c r="M107" i="14"/>
  <c r="P114" i="14"/>
  <c r="M114" i="14" s="1"/>
  <c r="Z126" i="6"/>
  <c r="AJ130" i="14"/>
  <c r="S120" i="10"/>
  <c r="H123" i="7" s="1"/>
  <c r="L131" i="7"/>
  <c r="L139" i="7"/>
  <c r="AB140" i="14"/>
  <c r="Z140" i="14" s="1"/>
  <c r="S140" i="14" s="1"/>
  <c r="P138" i="7"/>
  <c r="V149" i="10"/>
  <c r="Y152" i="8"/>
  <c r="Z152" i="8" s="1"/>
  <c r="AN152" i="8" s="1"/>
  <c r="M157" i="6"/>
  <c r="N157" i="6" s="1"/>
  <c r="M156" i="3" s="1"/>
  <c r="AH158" i="8"/>
  <c r="M161" i="14"/>
  <c r="J166" i="6"/>
  <c r="K166" i="6"/>
  <c r="L166" i="6" s="1"/>
  <c r="M166" i="6" s="1"/>
  <c r="L54" i="5"/>
  <c r="S36" i="4"/>
  <c r="P14" i="7"/>
  <c r="S8" i="10"/>
  <c r="H11" i="7" s="1"/>
  <c r="AL18" i="8"/>
  <c r="AM18" i="8" s="1"/>
  <c r="S9" i="10"/>
  <c r="H12" i="7" s="1"/>
  <c r="AB15" i="14"/>
  <c r="Z15" i="14" s="1"/>
  <c r="AG7" i="14"/>
  <c r="K21" i="7"/>
  <c r="P20" i="3" s="1"/>
  <c r="N21" i="7"/>
  <c r="AL35" i="8"/>
  <c r="J28" i="6"/>
  <c r="K28" i="6"/>
  <c r="L28" i="6" s="1"/>
  <c r="M28" i="6" s="1"/>
  <c r="S46" i="10"/>
  <c r="H49" i="7" s="1"/>
  <c r="I50" i="15"/>
  <c r="V50" i="15" s="1"/>
  <c r="G50" i="11" s="1"/>
  <c r="D50" i="11" s="1"/>
  <c r="V37" i="15"/>
  <c r="G37" i="11" s="1"/>
  <c r="D37" i="11" s="1"/>
  <c r="AN42" i="14"/>
  <c r="P27" i="7"/>
  <c r="F29" i="6"/>
  <c r="G29" i="6"/>
  <c r="H29" i="6" s="1"/>
  <c r="S36" i="10"/>
  <c r="H39" i="7" s="1"/>
  <c r="O65" i="7"/>
  <c r="P50" i="7"/>
  <c r="L59" i="7"/>
  <c r="Q78" i="8"/>
  <c r="R78" i="8" s="1"/>
  <c r="X78" i="8" s="1"/>
  <c r="S77" i="3" s="1"/>
  <c r="Q77" i="8"/>
  <c r="R77" i="8" s="1"/>
  <c r="X77" i="8" s="1"/>
  <c r="S76" i="3" s="1"/>
  <c r="R76" i="3" s="1"/>
  <c r="Q76" i="8"/>
  <c r="R76" i="8" s="1"/>
  <c r="X76" i="8" s="1"/>
  <c r="S75" i="3" s="1"/>
  <c r="AL79" i="8"/>
  <c r="L87" i="7"/>
  <c r="P64" i="6"/>
  <c r="Q64" i="6" s="1"/>
  <c r="R64" i="6" s="1"/>
  <c r="O64" i="6"/>
  <c r="X64" i="6"/>
  <c r="Y64" i="6" s="1"/>
  <c r="Z64" i="6" s="1"/>
  <c r="T64" i="6"/>
  <c r="U64" i="6" s="1"/>
  <c r="V64" i="6" s="1"/>
  <c r="P96" i="7"/>
  <c r="L101" i="7"/>
  <c r="G105" i="6"/>
  <c r="H105" i="6" s="1"/>
  <c r="F105" i="6"/>
  <c r="S110" i="10"/>
  <c r="H113" i="7" s="1"/>
  <c r="P118" i="14"/>
  <c r="M118" i="14" s="1"/>
  <c r="V119" i="10"/>
  <c r="Y122" i="8"/>
  <c r="Z122" i="8" s="1"/>
  <c r="O122" i="7"/>
  <c r="AM127" i="8"/>
  <c r="AE127" i="8"/>
  <c r="M132" i="7"/>
  <c r="O144" i="7"/>
  <c r="N155" i="6"/>
  <c r="M154" i="3" s="1"/>
  <c r="V155" i="6"/>
  <c r="D157" i="14"/>
  <c r="I168" i="6"/>
  <c r="N168" i="6" s="1"/>
  <c r="M167" i="3" s="1"/>
  <c r="I163" i="15"/>
  <c r="V163" i="15" s="1"/>
  <c r="G163" i="11" s="1"/>
  <c r="D163" i="11" s="1"/>
  <c r="V161" i="10"/>
  <c r="Y164" i="8"/>
  <c r="Z164" i="8" s="1"/>
  <c r="AN161" i="14"/>
  <c r="U134" i="4"/>
  <c r="V4" i="15"/>
  <c r="G4" i="11" s="1"/>
  <c r="D4" i="11" s="1"/>
  <c r="X16" i="6"/>
  <c r="Y16" i="6" s="1"/>
  <c r="W16" i="6"/>
  <c r="G33" i="14"/>
  <c r="X45" i="6"/>
  <c r="Y45" i="6" s="1"/>
  <c r="W45" i="6"/>
  <c r="L46" i="7"/>
  <c r="L48" i="7"/>
  <c r="K54" i="14"/>
  <c r="L54" i="14" s="1"/>
  <c r="D54" i="14" s="1"/>
  <c r="AG51" i="14"/>
  <c r="L63" i="7"/>
  <c r="AG60" i="14"/>
  <c r="AB60" i="14" s="1"/>
  <c r="Z60" i="14" s="1"/>
  <c r="T56" i="6"/>
  <c r="U56" i="6" s="1"/>
  <c r="V56" i="6" s="1"/>
  <c r="O56" i="6"/>
  <c r="P56" i="6"/>
  <c r="Q56" i="6" s="1"/>
  <c r="M75" i="7"/>
  <c r="N84" i="7"/>
  <c r="K84" i="7"/>
  <c r="P83" i="3" s="1"/>
  <c r="AH78" i="8"/>
  <c r="AM78" i="8" s="1"/>
  <c r="O93" i="7"/>
  <c r="L82" i="14"/>
  <c r="D82" i="14" s="1"/>
  <c r="V104" i="6"/>
  <c r="AE101" i="8"/>
  <c r="AM101" i="8" s="1"/>
  <c r="D77" i="14"/>
  <c r="B77" i="14" s="1"/>
  <c r="F77" i="11" s="1"/>
  <c r="C77" i="11" s="1"/>
  <c r="B77" i="11" s="1"/>
  <c r="R119" i="6"/>
  <c r="AN116" i="8"/>
  <c r="T115" i="3" s="1"/>
  <c r="R115" i="3" s="1"/>
  <c r="T111" i="6"/>
  <c r="U111" i="6" s="1"/>
  <c r="V111" i="6" s="1"/>
  <c r="O111" i="6"/>
  <c r="X111" i="6"/>
  <c r="Y111" i="6" s="1"/>
  <c r="Z111" i="6" s="1"/>
  <c r="P111" i="6"/>
  <c r="Q111" i="6" s="1"/>
  <c r="R111" i="6" s="1"/>
  <c r="N126" i="7"/>
  <c r="K126" i="7"/>
  <c r="P125" i="3" s="1"/>
  <c r="M124" i="14"/>
  <c r="N141" i="7"/>
  <c r="Q141" i="7" s="1"/>
  <c r="P75" i="5" s="1"/>
  <c r="L137" i="7"/>
  <c r="AE153" i="8"/>
  <c r="I158" i="15"/>
  <c r="V158" i="15" s="1"/>
  <c r="G158" i="11" s="1"/>
  <c r="D158" i="11" s="1"/>
  <c r="J45" i="6"/>
  <c r="K45" i="6"/>
  <c r="L45" i="6" s="1"/>
  <c r="U52" i="4"/>
  <c r="U59" i="3"/>
  <c r="AE102" i="8"/>
  <c r="AM102" i="8" s="1"/>
  <c r="S96" i="10"/>
  <c r="H99" i="7" s="1"/>
  <c r="S99" i="10"/>
  <c r="H102" i="7" s="1"/>
  <c r="O108" i="6"/>
  <c r="T108" i="6"/>
  <c r="U108" i="6" s="1"/>
  <c r="V108" i="6" s="1"/>
  <c r="P108" i="6"/>
  <c r="Q108" i="6" s="1"/>
  <c r="G97" i="14"/>
  <c r="D97" i="14" s="1"/>
  <c r="AE138" i="8"/>
  <c r="AM138" i="8" s="1"/>
  <c r="AN138" i="8" s="1"/>
  <c r="S151" i="10"/>
  <c r="H154" i="7" s="1"/>
  <c r="V4" i="10"/>
  <c r="Y7" i="8"/>
  <c r="Z7" i="8" s="1"/>
  <c r="G10" i="6"/>
  <c r="H10" i="6" s="1"/>
  <c r="F10" i="6"/>
  <c r="P16" i="14"/>
  <c r="V18" i="10"/>
  <c r="Y21" i="8"/>
  <c r="Z21" i="8" s="1"/>
  <c r="K38" i="6"/>
  <c r="L38" i="6" s="1"/>
  <c r="J38" i="6"/>
  <c r="P38" i="7"/>
  <c r="I38" i="15"/>
  <c r="V38" i="15" s="1"/>
  <c r="G38" i="11" s="1"/>
  <c r="D38" i="11" s="1"/>
  <c r="U45" i="4"/>
  <c r="U50" i="3"/>
  <c r="V71" i="10"/>
  <c r="Y74" i="8"/>
  <c r="Z74" i="8" s="1"/>
  <c r="G83" i="14"/>
  <c r="AB96" i="14"/>
  <c r="Z96" i="14" s="1"/>
  <c r="S96" i="14" s="1"/>
  <c r="AB98" i="14"/>
  <c r="Z98" i="14" s="1"/>
  <c r="S98" i="14" s="1"/>
  <c r="U112" i="4"/>
  <c r="U125" i="3"/>
  <c r="V130" i="10"/>
  <c r="Y133" i="8"/>
  <c r="Z133" i="8" s="1"/>
  <c r="L142" i="14"/>
  <c r="P150" i="7"/>
  <c r="O150" i="7"/>
  <c r="S166" i="10"/>
  <c r="H169" i="7" s="1"/>
  <c r="P160" i="14"/>
  <c r="L63" i="4"/>
  <c r="U70" i="5"/>
  <c r="R128" i="4"/>
  <c r="U6" i="3"/>
  <c r="U6" i="4"/>
  <c r="K6" i="7"/>
  <c r="N6" i="7"/>
  <c r="AE33" i="8"/>
  <c r="AM33" i="8" s="1"/>
  <c r="U16" i="3"/>
  <c r="X19" i="6"/>
  <c r="Y19" i="6" s="1"/>
  <c r="W19" i="6"/>
  <c r="S17" i="10"/>
  <c r="H20" i="7" s="1"/>
  <c r="T45" i="10"/>
  <c r="I48" i="7" s="1"/>
  <c r="K83" i="6"/>
  <c r="L83" i="6" s="1"/>
  <c r="J83" i="6"/>
  <c r="AG73" i="14"/>
  <c r="AE66" i="8"/>
  <c r="AM66" i="8" s="1"/>
  <c r="P75" i="7"/>
  <c r="G90" i="6"/>
  <c r="H90" i="6" s="1"/>
  <c r="I90" i="6" s="1"/>
  <c r="F90" i="6"/>
  <c r="AB83" i="14"/>
  <c r="Z83" i="14" s="1"/>
  <c r="S105" i="10"/>
  <c r="H108" i="7" s="1"/>
  <c r="AE118" i="8"/>
  <c r="R119" i="3"/>
  <c r="L129" i="7"/>
  <c r="L145" i="7"/>
  <c r="G143" i="14"/>
  <c r="Z145" i="14"/>
  <c r="S145" i="14" s="1"/>
  <c r="AE156" i="8"/>
  <c r="AM156" i="8" s="1"/>
  <c r="U163" i="3"/>
  <c r="J158" i="6"/>
  <c r="K158" i="6"/>
  <c r="L158" i="6" s="1"/>
  <c r="R31" i="4"/>
  <c r="R79" i="4"/>
  <c r="U111" i="4"/>
  <c r="M11" i="7"/>
  <c r="AE11" i="8"/>
  <c r="AM11" i="8" s="1"/>
  <c r="AB12" i="6"/>
  <c r="N11" i="3" s="1"/>
  <c r="J30" i="6"/>
  <c r="K30" i="6"/>
  <c r="L30" i="6" s="1"/>
  <c r="S27" i="10"/>
  <c r="H30" i="7" s="1"/>
  <c r="K21" i="6"/>
  <c r="L21" i="6" s="1"/>
  <c r="J21" i="6"/>
  <c r="I35" i="15"/>
  <c r="V35" i="15" s="1"/>
  <c r="G35" i="11" s="1"/>
  <c r="D35" i="11" s="1"/>
  <c r="P28" i="14"/>
  <c r="M28" i="14" s="1"/>
  <c r="V37" i="10"/>
  <c r="Y40" i="8"/>
  <c r="Z40" i="8" s="1"/>
  <c r="C47" i="14"/>
  <c r="H47" i="11" s="1"/>
  <c r="E47" i="11" s="1"/>
  <c r="M51" i="14"/>
  <c r="K75" i="7"/>
  <c r="P74" i="3" s="1"/>
  <c r="N75" i="7"/>
  <c r="Q75" i="7" s="1"/>
  <c r="P65" i="4" s="1"/>
  <c r="AM62" i="8"/>
  <c r="AE62" i="8"/>
  <c r="D79" i="14"/>
  <c r="G71" i="6"/>
  <c r="H71" i="6" s="1"/>
  <c r="F71" i="6"/>
  <c r="L57" i="14"/>
  <c r="D57" i="14" s="1"/>
  <c r="B57" i="14" s="1"/>
  <c r="F57" i="11" s="1"/>
  <c r="C57" i="11" s="1"/>
  <c r="C57" i="14"/>
  <c r="H57" i="11" s="1"/>
  <c r="E57" i="11" s="1"/>
  <c r="K64" i="14"/>
  <c r="L64" i="14" s="1"/>
  <c r="O79" i="7"/>
  <c r="O84" i="7"/>
  <c r="I79" i="15"/>
  <c r="V79" i="15" s="1"/>
  <c r="G79" i="11" s="1"/>
  <c r="D79" i="11" s="1"/>
  <c r="S91" i="10"/>
  <c r="H94" i="7" s="1"/>
  <c r="O101" i="7"/>
  <c r="O102" i="7"/>
  <c r="I82" i="15"/>
  <c r="T88" i="6"/>
  <c r="U88" i="6" s="1"/>
  <c r="V88" i="6" s="1"/>
  <c r="O88" i="6"/>
  <c r="X88" i="6"/>
  <c r="Y88" i="6" s="1"/>
  <c r="Z88" i="6" s="1"/>
  <c r="P88" i="6"/>
  <c r="Q88" i="6" s="1"/>
  <c r="AL99" i="8"/>
  <c r="AM99" i="8" s="1"/>
  <c r="S111" i="10"/>
  <c r="H114" i="7" s="1"/>
  <c r="M108" i="7"/>
  <c r="X104" i="6"/>
  <c r="Y104" i="6" s="1"/>
  <c r="W104" i="6"/>
  <c r="X107" i="6"/>
  <c r="Y107" i="6" s="1"/>
  <c r="W107" i="6"/>
  <c r="G122" i="6"/>
  <c r="H122" i="6" s="1"/>
  <c r="I122" i="6" s="1"/>
  <c r="N122" i="6" s="1"/>
  <c r="F122" i="6"/>
  <c r="M128" i="7"/>
  <c r="P126" i="7"/>
  <c r="U130" i="3"/>
  <c r="K130" i="14"/>
  <c r="L130" i="14" s="1"/>
  <c r="D130" i="14" s="1"/>
  <c r="U132" i="4"/>
  <c r="U145" i="3"/>
  <c r="I143" i="15"/>
  <c r="V143" i="15" s="1"/>
  <c r="G143" i="11" s="1"/>
  <c r="D143" i="11" s="1"/>
  <c r="M145" i="7"/>
  <c r="G156" i="6"/>
  <c r="H156" i="6" s="1"/>
  <c r="F156" i="6"/>
  <c r="V161" i="15"/>
  <c r="G161" i="11" s="1"/>
  <c r="D161" i="11" s="1"/>
  <c r="O25" i="4"/>
  <c r="R127" i="4"/>
  <c r="P43" i="5"/>
  <c r="U79" i="5"/>
  <c r="L14" i="5"/>
  <c r="U53" i="5"/>
  <c r="R116" i="4"/>
  <c r="T11" i="6"/>
  <c r="U11" i="6" s="1"/>
  <c r="V11" i="6" s="1"/>
  <c r="P11" i="6"/>
  <c r="Q11" i="6" s="1"/>
  <c r="O11" i="6"/>
  <c r="F18" i="6"/>
  <c r="G18" i="6"/>
  <c r="H18" i="6" s="1"/>
  <c r="G28" i="6"/>
  <c r="H28" i="6" s="1"/>
  <c r="F28" i="6"/>
  <c r="W28" i="6"/>
  <c r="X28" i="6"/>
  <c r="Y28" i="6" s="1"/>
  <c r="N34" i="7"/>
  <c r="Q34" i="7" s="1"/>
  <c r="P29" i="4" s="1"/>
  <c r="K34" i="7"/>
  <c r="P33" i="3" s="1"/>
  <c r="T27" i="6"/>
  <c r="U27" i="6" s="1"/>
  <c r="S27" i="6"/>
  <c r="U45" i="3"/>
  <c r="V20" i="15"/>
  <c r="G20" i="11" s="1"/>
  <c r="D20" i="11" s="1"/>
  <c r="T67" i="6"/>
  <c r="U67" i="6" s="1"/>
  <c r="V67" i="6" s="1"/>
  <c r="U70" i="3"/>
  <c r="U45" i="5"/>
  <c r="P74" i="6"/>
  <c r="Q74" i="6" s="1"/>
  <c r="R74" i="6" s="1"/>
  <c r="AE75" i="8"/>
  <c r="L79" i="7"/>
  <c r="N86" i="7"/>
  <c r="G84" i="14"/>
  <c r="G87" i="14"/>
  <c r="W81" i="6"/>
  <c r="X81" i="6"/>
  <c r="Y81" i="6" s="1"/>
  <c r="W92" i="6"/>
  <c r="X92" i="6"/>
  <c r="Y92" i="6" s="1"/>
  <c r="F99" i="6"/>
  <c r="G99" i="6"/>
  <c r="H99" i="6" s="1"/>
  <c r="L102" i="7"/>
  <c r="P88" i="14"/>
  <c r="U117" i="3"/>
  <c r="P113" i="6"/>
  <c r="Q113" i="6" s="1"/>
  <c r="O113" i="6"/>
  <c r="T113" i="6"/>
  <c r="U113" i="6" s="1"/>
  <c r="V113" i="6" s="1"/>
  <c r="L128" i="7"/>
  <c r="P127" i="7"/>
  <c r="S130" i="10"/>
  <c r="H133" i="7" s="1"/>
  <c r="K127" i="7"/>
  <c r="P126" i="3" s="1"/>
  <c r="N127" i="7"/>
  <c r="M144" i="7"/>
  <c r="U142" i="3"/>
  <c r="J149" i="6"/>
  <c r="K149" i="6"/>
  <c r="L149" i="6" s="1"/>
  <c r="R31" i="5"/>
  <c r="R21" i="4"/>
  <c r="R55" i="4"/>
  <c r="U10" i="4"/>
  <c r="S37" i="4"/>
  <c r="R102" i="4"/>
  <c r="L22" i="7"/>
  <c r="M49" i="7"/>
  <c r="M24" i="14"/>
  <c r="L32" i="7"/>
  <c r="P32" i="7"/>
  <c r="AN37" i="14"/>
  <c r="AB37" i="14" s="1"/>
  <c r="Z37" i="14" s="1"/>
  <c r="S37" i="14" s="1"/>
  <c r="U54" i="3"/>
  <c r="U48" i="4"/>
  <c r="L36" i="14"/>
  <c r="D36" i="14" s="1"/>
  <c r="C36" i="14"/>
  <c r="H36" i="11" s="1"/>
  <c r="E36" i="11" s="1"/>
  <c r="AG64" i="14"/>
  <c r="O67" i="7"/>
  <c r="K79" i="6"/>
  <c r="L79" i="6" s="1"/>
  <c r="J79" i="6"/>
  <c r="AJ84" i="14"/>
  <c r="AB84" i="14" s="1"/>
  <c r="Z84" i="14" s="1"/>
  <c r="S84" i="14" s="1"/>
  <c r="X87" i="6"/>
  <c r="Y87" i="6" s="1"/>
  <c r="W87" i="6"/>
  <c r="AN91" i="8"/>
  <c r="T90" i="3" s="1"/>
  <c r="U93" i="3"/>
  <c r="K91" i="14"/>
  <c r="L91" i="14" s="1"/>
  <c r="D91" i="14" s="1"/>
  <c r="M93" i="14"/>
  <c r="AH118" i="8"/>
  <c r="S112" i="10"/>
  <c r="H115" i="7" s="1"/>
  <c r="S128" i="10"/>
  <c r="H131" i="7" s="1"/>
  <c r="O141" i="6"/>
  <c r="T141" i="6"/>
  <c r="U141" i="6" s="1"/>
  <c r="V141" i="6" s="1"/>
  <c r="AA141" i="6" s="1"/>
  <c r="P141" i="6"/>
  <c r="Q141" i="6" s="1"/>
  <c r="I145" i="15"/>
  <c r="V145" i="15" s="1"/>
  <c r="G145" i="11" s="1"/>
  <c r="D145" i="11" s="1"/>
  <c r="X142" i="6"/>
  <c r="Y142" i="6" s="1"/>
  <c r="Z142" i="6" s="1"/>
  <c r="P142" i="6"/>
  <c r="Q142" i="6" s="1"/>
  <c r="O142" i="6"/>
  <c r="T142" i="6"/>
  <c r="U142" i="6" s="1"/>
  <c r="V142" i="6" s="1"/>
  <c r="P161" i="6"/>
  <c r="Q161" i="6" s="1"/>
  <c r="T161" i="6"/>
  <c r="U161" i="6" s="1"/>
  <c r="V161" i="6" s="1"/>
  <c r="O161" i="6"/>
  <c r="O64" i="4"/>
  <c r="R62" i="5"/>
  <c r="R23" i="4"/>
  <c r="U129" i="4"/>
  <c r="P13" i="6"/>
  <c r="Q13" i="6" s="1"/>
  <c r="R13" i="6" s="1"/>
  <c r="S10" i="10"/>
  <c r="H13" i="7" s="1"/>
  <c r="X91" i="8"/>
  <c r="S90" i="3" s="1"/>
  <c r="AJ6" i="14"/>
  <c r="AB6" i="14" s="1"/>
  <c r="Z6" i="14" s="1"/>
  <c r="S6" i="14" s="1"/>
  <c r="X120" i="8"/>
  <c r="S119" i="3" s="1"/>
  <c r="AN23" i="8"/>
  <c r="T22" i="3" s="1"/>
  <c r="F25" i="6"/>
  <c r="G25" i="6"/>
  <c r="H25" i="6" s="1"/>
  <c r="K27" i="7"/>
  <c r="P26" i="3" s="1"/>
  <c r="N27" i="7"/>
  <c r="L21" i="14"/>
  <c r="D21" i="14" s="1"/>
  <c r="F38" i="6"/>
  <c r="G38" i="6"/>
  <c r="H38" i="6" s="1"/>
  <c r="P53" i="7"/>
  <c r="AJ41" i="14"/>
  <c r="AB41" i="14" s="1"/>
  <c r="Z41" i="14" s="1"/>
  <c r="S41" i="14" s="1"/>
  <c r="M57" i="7"/>
  <c r="U50" i="4"/>
  <c r="U57" i="3"/>
  <c r="G55" i="14"/>
  <c r="X83" i="6"/>
  <c r="Y83" i="6" s="1"/>
  <c r="W83" i="6"/>
  <c r="V87" i="10"/>
  <c r="Y90" i="8"/>
  <c r="Z90" i="8" s="1"/>
  <c r="AG91" i="14"/>
  <c r="AB91" i="14" s="1"/>
  <c r="Z91" i="14" s="1"/>
  <c r="S91" i="14" s="1"/>
  <c r="V89" i="10"/>
  <c r="Y92" i="8"/>
  <c r="Z92" i="8" s="1"/>
  <c r="D74" i="14"/>
  <c r="V96" i="10"/>
  <c r="Y99" i="8"/>
  <c r="Z99" i="8" s="1"/>
  <c r="Z86" i="14"/>
  <c r="S86" i="14" s="1"/>
  <c r="T99" i="6"/>
  <c r="U99" i="6" s="1"/>
  <c r="V99" i="6" s="1"/>
  <c r="P99" i="6"/>
  <c r="Q99" i="6" s="1"/>
  <c r="R99" i="6" s="1"/>
  <c r="O99" i="6"/>
  <c r="G103" i="14"/>
  <c r="M110" i="14"/>
  <c r="P110" i="14"/>
  <c r="AN132" i="8"/>
  <c r="T131" i="3" s="1"/>
  <c r="R131" i="3" s="1"/>
  <c r="G126" i="6"/>
  <c r="H126" i="6" s="1"/>
  <c r="I126" i="6" s="1"/>
  <c r="N126" i="6" s="1"/>
  <c r="M125" i="3" s="1"/>
  <c r="F126" i="6"/>
  <c r="W130" i="6"/>
  <c r="X130" i="6"/>
  <c r="Y130" i="6" s="1"/>
  <c r="G133" i="6"/>
  <c r="H133" i="6" s="1"/>
  <c r="F133" i="6"/>
  <c r="M123" i="14"/>
  <c r="I126" i="15"/>
  <c r="V126" i="15" s="1"/>
  <c r="G126" i="11" s="1"/>
  <c r="D126" i="11" s="1"/>
  <c r="X146" i="6"/>
  <c r="Y146" i="6" s="1"/>
  <c r="Z146" i="6" s="1"/>
  <c r="AA146" i="6" s="1"/>
  <c r="W146" i="6"/>
  <c r="V143" i="10"/>
  <c r="Y146" i="8"/>
  <c r="Z146" i="8" s="1"/>
  <c r="G149" i="6"/>
  <c r="H149" i="6" s="1"/>
  <c r="F149" i="6"/>
  <c r="U148" i="3"/>
  <c r="L148" i="14"/>
  <c r="D148" i="14" s="1"/>
  <c r="B148" i="14" s="1"/>
  <c r="F148" i="11" s="1"/>
  <c r="C148" i="11" s="1"/>
  <c r="C148" i="14"/>
  <c r="H148" i="11" s="1"/>
  <c r="E148" i="11" s="1"/>
  <c r="AB153" i="14"/>
  <c r="Z153" i="14" s="1"/>
  <c r="S153" i="14" s="1"/>
  <c r="AL156" i="8"/>
  <c r="P155" i="7"/>
  <c r="M158" i="7"/>
  <c r="P166" i="7"/>
  <c r="AN164" i="14"/>
  <c r="T163" i="6"/>
  <c r="U163" i="6" s="1"/>
  <c r="V163" i="6" s="1"/>
  <c r="O163" i="6"/>
  <c r="P163" i="6"/>
  <c r="Q163" i="6" s="1"/>
  <c r="M164" i="14"/>
  <c r="G164" i="14"/>
  <c r="P163" i="14"/>
  <c r="AL164" i="8"/>
  <c r="U38" i="4"/>
  <c r="L133" i="4"/>
  <c r="S20" i="4"/>
  <c r="R28" i="4"/>
  <c r="R13" i="5"/>
  <c r="R17" i="5"/>
  <c r="P9" i="7"/>
  <c r="M10" i="14"/>
  <c r="L5" i="14"/>
  <c r="D5" i="14" s="1"/>
  <c r="B5" i="14" s="1"/>
  <c r="F5" i="11" s="1"/>
  <c r="C5" i="11" s="1"/>
  <c r="C5" i="14"/>
  <c r="H5" i="11" s="1"/>
  <c r="E5" i="11" s="1"/>
  <c r="U20" i="3"/>
  <c r="U15" i="5"/>
  <c r="P23" i="14"/>
  <c r="U24" i="5"/>
  <c r="U37" i="3"/>
  <c r="K53" i="6"/>
  <c r="L53" i="6" s="1"/>
  <c r="J53" i="6"/>
  <c r="T40" i="10"/>
  <c r="I43" i="7" s="1"/>
  <c r="Z62" i="14"/>
  <c r="S62" i="14" s="1"/>
  <c r="P58" i="7"/>
  <c r="N73" i="7"/>
  <c r="V53" i="15"/>
  <c r="G53" i="11" s="1"/>
  <c r="D53" i="11" s="1"/>
  <c r="V63" i="10"/>
  <c r="Y66" i="8"/>
  <c r="Z66" i="8" s="1"/>
  <c r="AJ75" i="14"/>
  <c r="AB75" i="14" s="1"/>
  <c r="T92" i="6"/>
  <c r="U92" i="6" s="1"/>
  <c r="V92" i="6" s="1"/>
  <c r="O90" i="7"/>
  <c r="AB70" i="14"/>
  <c r="Z70" i="14" s="1"/>
  <c r="P91" i="7"/>
  <c r="O89" i="6"/>
  <c r="T89" i="6"/>
  <c r="U89" i="6" s="1"/>
  <c r="V89" i="6" s="1"/>
  <c r="P89" i="6"/>
  <c r="Q89" i="6" s="1"/>
  <c r="AH114" i="8"/>
  <c r="O114" i="7"/>
  <c r="V101" i="10"/>
  <c r="Y104" i="8"/>
  <c r="Z104" i="8" s="1"/>
  <c r="AN104" i="8" s="1"/>
  <c r="T103" i="3" s="1"/>
  <c r="R103" i="3" s="1"/>
  <c r="P106" i="7"/>
  <c r="T119" i="6"/>
  <c r="U119" i="6" s="1"/>
  <c r="V119" i="6" s="1"/>
  <c r="AL115" i="8"/>
  <c r="P127" i="14"/>
  <c r="M127" i="14" s="1"/>
  <c r="AN127" i="14"/>
  <c r="AB127" i="14" s="1"/>
  <c r="Z127" i="14" s="1"/>
  <c r="S127" i="14" s="1"/>
  <c r="B138" i="14"/>
  <c r="F138" i="11" s="1"/>
  <c r="C138" i="11" s="1"/>
  <c r="P136" i="14"/>
  <c r="G136" i="14"/>
  <c r="D136" i="14" s="1"/>
  <c r="K145" i="6"/>
  <c r="L145" i="6" s="1"/>
  <c r="J145" i="6"/>
  <c r="I142" i="15"/>
  <c r="V142" i="15" s="1"/>
  <c r="G142" i="11" s="1"/>
  <c r="D142" i="11" s="1"/>
  <c r="Z138" i="14"/>
  <c r="S138" i="14" s="1"/>
  <c r="U138" i="4"/>
  <c r="U152" i="3"/>
  <c r="S158" i="10"/>
  <c r="H161" i="7" s="1"/>
  <c r="AH164" i="8"/>
  <c r="AM164" i="8" s="1"/>
  <c r="P22" i="14"/>
  <c r="M22" i="14" s="1"/>
  <c r="L39" i="14"/>
  <c r="D39" i="14" s="1"/>
  <c r="B39" i="14" s="1"/>
  <c r="F39" i="11" s="1"/>
  <c r="C39" i="11" s="1"/>
  <c r="C39" i="14"/>
  <c r="H39" i="11" s="1"/>
  <c r="E39" i="11" s="1"/>
  <c r="B49" i="11"/>
  <c r="J63" i="6"/>
  <c r="K63" i="6"/>
  <c r="L63" i="6" s="1"/>
  <c r="AN100" i="8"/>
  <c r="T99" i="3" s="1"/>
  <c r="U136" i="3"/>
  <c r="O47" i="4"/>
  <c r="R47" i="4"/>
  <c r="V8" i="10"/>
  <c r="Y11" i="8"/>
  <c r="Z11" i="8" s="1"/>
  <c r="R40" i="4"/>
  <c r="S121" i="4"/>
  <c r="Q121" i="4" s="1"/>
  <c r="U27" i="4"/>
  <c r="AE7" i="8"/>
  <c r="AM7" i="8" s="1"/>
  <c r="U80" i="5"/>
  <c r="M17" i="6"/>
  <c r="N40" i="7"/>
  <c r="Q40" i="7" s="1"/>
  <c r="P26" i="5" s="1"/>
  <c r="K40" i="7"/>
  <c r="P39" i="3" s="1"/>
  <c r="J101" i="6"/>
  <c r="K101" i="6"/>
  <c r="L101" i="6" s="1"/>
  <c r="M101" i="6" s="1"/>
  <c r="V93" i="10"/>
  <c r="Y96" i="8"/>
  <c r="Z96" i="8" s="1"/>
  <c r="AB124" i="14"/>
  <c r="Z124" i="14" s="1"/>
  <c r="I16" i="15"/>
  <c r="V16" i="15" s="1"/>
  <c r="G16" i="11" s="1"/>
  <c r="D16" i="11" s="1"/>
  <c r="AN35" i="14"/>
  <c r="V46" i="10"/>
  <c r="Y49" i="8"/>
  <c r="Z49" i="8" s="1"/>
  <c r="P45" i="7"/>
  <c r="P42" i="14"/>
  <c r="V38" i="10"/>
  <c r="Y41" i="8"/>
  <c r="Z41" i="8" s="1"/>
  <c r="AN41" i="8" s="1"/>
  <c r="T40" i="3" s="1"/>
  <c r="R40" i="3" s="1"/>
  <c r="M42" i="6"/>
  <c r="N42" i="6" s="1"/>
  <c r="M41" i="3" s="1"/>
  <c r="G70" i="14"/>
  <c r="I120" i="6"/>
  <c r="N120" i="6" s="1"/>
  <c r="M119" i="3" s="1"/>
  <c r="L121" i="14"/>
  <c r="D121" i="14" s="1"/>
  <c r="B121" i="14" s="1"/>
  <c r="F121" i="11" s="1"/>
  <c r="C121" i="11" s="1"/>
  <c r="C121" i="14"/>
  <c r="H121" i="11" s="1"/>
  <c r="E121" i="11" s="1"/>
  <c r="AM137" i="8"/>
  <c r="P145" i="6"/>
  <c r="Q145" i="6" s="1"/>
  <c r="O145" i="6"/>
  <c r="T145" i="6"/>
  <c r="U145" i="6" s="1"/>
  <c r="V145" i="6" s="1"/>
  <c r="G143" i="6"/>
  <c r="H143" i="6" s="1"/>
  <c r="I143" i="6" s="1"/>
  <c r="F143" i="6"/>
  <c r="P150" i="14"/>
  <c r="M150" i="14" s="1"/>
  <c r="C150" i="14" s="1"/>
  <c r="H150" i="11" s="1"/>
  <c r="E150" i="11" s="1"/>
  <c r="N157" i="7"/>
  <c r="Q157" i="7" s="1"/>
  <c r="K157" i="7"/>
  <c r="P156" i="3" s="1"/>
  <c r="W168" i="6"/>
  <c r="X168" i="6"/>
  <c r="Y168" i="6" s="1"/>
  <c r="T158" i="6"/>
  <c r="U158" i="6" s="1"/>
  <c r="V158" i="6" s="1"/>
  <c r="P158" i="6"/>
  <c r="Q158" i="6" s="1"/>
  <c r="O158" i="6"/>
  <c r="R67" i="5"/>
  <c r="R40" i="5"/>
  <c r="U63" i="4"/>
  <c r="S84" i="4"/>
  <c r="P128" i="4"/>
  <c r="V6" i="10"/>
  <c r="Y9" i="8"/>
  <c r="Z9" i="8" s="1"/>
  <c r="S15" i="10"/>
  <c r="H18" i="7" s="1"/>
  <c r="AE26" i="8"/>
  <c r="AM26" i="8" s="1"/>
  <c r="AN26" i="8" s="1"/>
  <c r="L45" i="7"/>
  <c r="Z43" i="14"/>
  <c r="S43" i="14" s="1"/>
  <c r="G55" i="6"/>
  <c r="H55" i="6" s="1"/>
  <c r="F55" i="6"/>
  <c r="M65" i="7"/>
  <c r="U82" i="3"/>
  <c r="V80" i="10"/>
  <c r="Y83" i="8"/>
  <c r="Z83" i="8" s="1"/>
  <c r="I64" i="6"/>
  <c r="N64" i="6" s="1"/>
  <c r="AG63" i="14"/>
  <c r="AB63" i="14" s="1"/>
  <c r="Z63" i="14" s="1"/>
  <c r="G79" i="6"/>
  <c r="H79" i="6" s="1"/>
  <c r="F79" i="6"/>
  <c r="P79" i="7"/>
  <c r="V81" i="15"/>
  <c r="G81" i="11" s="1"/>
  <c r="D81" i="11" s="1"/>
  <c r="J89" i="6"/>
  <c r="K89" i="6"/>
  <c r="L89" i="6" s="1"/>
  <c r="M89" i="6" s="1"/>
  <c r="N89" i="6" s="1"/>
  <c r="M88" i="3" s="1"/>
  <c r="K103" i="7"/>
  <c r="P102" i="3" s="1"/>
  <c r="N103" i="7"/>
  <c r="Q103" i="7" s="1"/>
  <c r="AG118" i="14"/>
  <c r="U111" i="3"/>
  <c r="AE129" i="8"/>
  <c r="AM129" i="8"/>
  <c r="F125" i="6"/>
  <c r="G125" i="6"/>
  <c r="H125" i="6" s="1"/>
  <c r="I141" i="6"/>
  <c r="I134" i="15"/>
  <c r="V134" i="15" s="1"/>
  <c r="G134" i="11" s="1"/>
  <c r="D134" i="11" s="1"/>
  <c r="K144" i="6"/>
  <c r="L144" i="6" s="1"/>
  <c r="M144" i="6" s="1"/>
  <c r="J144" i="6"/>
  <c r="W145" i="6"/>
  <c r="X145" i="6"/>
  <c r="Y145" i="6" s="1"/>
  <c r="J146" i="6"/>
  <c r="K146" i="6"/>
  <c r="L146" i="6" s="1"/>
  <c r="M145" i="14"/>
  <c r="AL148" i="8"/>
  <c r="AH161" i="8"/>
  <c r="U91" i="4"/>
  <c r="R33" i="4"/>
  <c r="L126" i="4"/>
  <c r="F6" i="6"/>
  <c r="G6" i="6"/>
  <c r="H6" i="6" s="1"/>
  <c r="U20" i="5"/>
  <c r="U29" i="3"/>
  <c r="S35" i="10"/>
  <c r="H38" i="7" s="1"/>
  <c r="AJ42" i="14"/>
  <c r="AB42" i="14" s="1"/>
  <c r="Z42" i="14" s="1"/>
  <c r="V42" i="15"/>
  <c r="G42" i="11" s="1"/>
  <c r="D42" i="11" s="1"/>
  <c r="Z62" i="6"/>
  <c r="P48" i="14"/>
  <c r="M48" i="14" s="1"/>
  <c r="U67" i="3"/>
  <c r="G67" i="6"/>
  <c r="H67" i="6" s="1"/>
  <c r="F67" i="6"/>
  <c r="AE71" i="8"/>
  <c r="AM71" i="8"/>
  <c r="AN71" i="8" s="1"/>
  <c r="W78" i="6"/>
  <c r="X78" i="6"/>
  <c r="Y78" i="6" s="1"/>
  <c r="P69" i="6"/>
  <c r="Q69" i="6" s="1"/>
  <c r="T69" i="6"/>
  <c r="U69" i="6" s="1"/>
  <c r="V69" i="6" s="1"/>
  <c r="O69" i="6"/>
  <c r="X69" i="6"/>
  <c r="Y69" i="6" s="1"/>
  <c r="Z69" i="6" s="1"/>
  <c r="U74" i="4"/>
  <c r="U86" i="3"/>
  <c r="P90" i="7"/>
  <c r="P79" i="14"/>
  <c r="M79" i="14" s="1"/>
  <c r="C79" i="14" s="1"/>
  <c r="H79" i="11" s="1"/>
  <c r="E79" i="11" s="1"/>
  <c r="T105" i="6"/>
  <c r="U105" i="6" s="1"/>
  <c r="V105" i="6" s="1"/>
  <c r="M93" i="7"/>
  <c r="S82" i="10"/>
  <c r="H85" i="7" s="1"/>
  <c r="T94" i="6"/>
  <c r="U94" i="6" s="1"/>
  <c r="V94" i="6" s="1"/>
  <c r="P94" i="6"/>
  <c r="Q94" i="6" s="1"/>
  <c r="O94" i="6"/>
  <c r="T100" i="6"/>
  <c r="U100" i="6" s="1"/>
  <c r="V100" i="6" s="1"/>
  <c r="AA100" i="6" s="1"/>
  <c r="P100" i="6"/>
  <c r="Q100" i="6" s="1"/>
  <c r="O100" i="6"/>
  <c r="K118" i="6"/>
  <c r="L118" i="6" s="1"/>
  <c r="J118" i="6"/>
  <c r="O129" i="7"/>
  <c r="K143" i="7"/>
  <c r="P142" i="3" s="1"/>
  <c r="N143" i="7"/>
  <c r="K163" i="6"/>
  <c r="L163" i="6" s="1"/>
  <c r="J163" i="6"/>
  <c r="T159" i="6"/>
  <c r="U159" i="6" s="1"/>
  <c r="V159" i="6" s="1"/>
  <c r="AA159" i="6" s="1"/>
  <c r="P159" i="6"/>
  <c r="Q159" i="6" s="1"/>
  <c r="O159" i="6"/>
  <c r="L159" i="14"/>
  <c r="D159" i="14" s="1"/>
  <c r="B159" i="14" s="1"/>
  <c r="F159" i="11" s="1"/>
  <c r="C159" i="11" s="1"/>
  <c r="C159" i="14"/>
  <c r="H159" i="11" s="1"/>
  <c r="E159" i="11" s="1"/>
  <c r="V164" i="15"/>
  <c r="G164" i="11" s="1"/>
  <c r="D164" i="11" s="1"/>
  <c r="R25" i="4"/>
  <c r="R61" i="5"/>
  <c r="O43" i="5"/>
  <c r="S48" i="4"/>
  <c r="Q48" i="4" s="1"/>
  <c r="U137" i="4"/>
  <c r="R79" i="5"/>
  <c r="U62" i="4"/>
  <c r="S36" i="5"/>
  <c r="Q36" i="5" s="1"/>
  <c r="R51" i="5"/>
  <c r="R19" i="6"/>
  <c r="AN14" i="8"/>
  <c r="T13" i="3" s="1"/>
  <c r="G13" i="14"/>
  <c r="W14" i="8"/>
  <c r="AN29" i="8"/>
  <c r="T28" i="3" s="1"/>
  <c r="R28" i="3" s="1"/>
  <c r="P32" i="14"/>
  <c r="P35" i="7"/>
  <c r="L25" i="7"/>
  <c r="D46" i="14"/>
  <c r="P23" i="6"/>
  <c r="Q23" i="6" s="1"/>
  <c r="R23" i="6" s="1"/>
  <c r="X23" i="6"/>
  <c r="Y23" i="6" s="1"/>
  <c r="Z23" i="6" s="1"/>
  <c r="T23" i="6"/>
  <c r="U23" i="6" s="1"/>
  <c r="V23" i="6" s="1"/>
  <c r="O23" i="6"/>
  <c r="G46" i="6"/>
  <c r="H46" i="6" s="1"/>
  <c r="I46" i="6" s="1"/>
  <c r="F46" i="6"/>
  <c r="P62" i="14"/>
  <c r="M62" i="14" s="1"/>
  <c r="AE83" i="8"/>
  <c r="AM83" i="8" s="1"/>
  <c r="T83" i="6"/>
  <c r="U83" i="6" s="1"/>
  <c r="V83" i="6" s="1"/>
  <c r="O83" i="6"/>
  <c r="P83" i="6"/>
  <c r="Q83" i="6" s="1"/>
  <c r="R83" i="6" s="1"/>
  <c r="M76" i="14"/>
  <c r="V76" i="15"/>
  <c r="G76" i="11" s="1"/>
  <c r="D76" i="11" s="1"/>
  <c r="X97" i="6"/>
  <c r="Y97" i="6" s="1"/>
  <c r="Z97" i="6" s="1"/>
  <c r="M114" i="7"/>
  <c r="G114" i="6"/>
  <c r="H114" i="6" s="1"/>
  <c r="I114" i="6" s="1"/>
  <c r="F114" i="6"/>
  <c r="AG97" i="14"/>
  <c r="AB97" i="14" s="1"/>
  <c r="Z97" i="14" s="1"/>
  <c r="S97" i="14" s="1"/>
  <c r="I108" i="6"/>
  <c r="P118" i="8"/>
  <c r="G118" i="8"/>
  <c r="L118" i="8"/>
  <c r="T118" i="8"/>
  <c r="I118" i="8"/>
  <c r="S118" i="8"/>
  <c r="F118" i="8"/>
  <c r="Q118" i="8"/>
  <c r="V118" i="8"/>
  <c r="J118" i="8"/>
  <c r="U118" i="8"/>
  <c r="M118" i="8"/>
  <c r="P117" i="6"/>
  <c r="Q117" i="6" s="1"/>
  <c r="R117" i="6" s="1"/>
  <c r="T104" i="10"/>
  <c r="I107" i="7" s="1"/>
  <c r="AB118" i="14"/>
  <c r="Z118" i="14" s="1"/>
  <c r="S118" i="14" s="1"/>
  <c r="P146" i="6"/>
  <c r="Q146" i="6" s="1"/>
  <c r="R146" i="6" s="1"/>
  <c r="AE139" i="8"/>
  <c r="L146" i="7"/>
  <c r="K138" i="6"/>
  <c r="L138" i="6" s="1"/>
  <c r="J138" i="6"/>
  <c r="P143" i="7"/>
  <c r="M143" i="7"/>
  <c r="R60" i="4"/>
  <c r="R56" i="5"/>
  <c r="N14" i="7"/>
  <c r="Q14" i="7" s="1"/>
  <c r="P12" i="4" s="1"/>
  <c r="K14" i="7"/>
  <c r="P13" i="3" s="1"/>
  <c r="V18" i="15"/>
  <c r="G18" i="11" s="1"/>
  <c r="D18" i="11" s="1"/>
  <c r="Z40" i="6"/>
  <c r="W49" i="6"/>
  <c r="X49" i="6"/>
  <c r="Y49" i="6" s="1"/>
  <c r="L41" i="7"/>
  <c r="K40" i="6"/>
  <c r="L40" i="6" s="1"/>
  <c r="J40" i="6"/>
  <c r="P15" i="6"/>
  <c r="Q15" i="6" s="1"/>
  <c r="R15" i="6" s="1"/>
  <c r="X15" i="6"/>
  <c r="Y15" i="6" s="1"/>
  <c r="Z15" i="6" s="1"/>
  <c r="T15" i="6"/>
  <c r="U15" i="6" s="1"/>
  <c r="V15" i="6" s="1"/>
  <c r="O15" i="6"/>
  <c r="AL40" i="8"/>
  <c r="AM40" i="8" s="1"/>
  <c r="I44" i="15"/>
  <c r="V44" i="15" s="1"/>
  <c r="G44" i="11" s="1"/>
  <c r="D44" i="11" s="1"/>
  <c r="C45" i="14"/>
  <c r="H45" i="11" s="1"/>
  <c r="E45" i="11" s="1"/>
  <c r="AH51" i="8"/>
  <c r="AM51" i="8" s="1"/>
  <c r="AN51" i="8" s="1"/>
  <c r="G68" i="6"/>
  <c r="H68" i="6" s="1"/>
  <c r="F68" i="6"/>
  <c r="R71" i="6"/>
  <c r="X56" i="6"/>
  <c r="Y56" i="6" s="1"/>
  <c r="W56" i="6"/>
  <c r="D63" i="14"/>
  <c r="Q95" i="7"/>
  <c r="U88" i="4"/>
  <c r="U100" i="3"/>
  <c r="L96" i="7"/>
  <c r="AN98" i="8"/>
  <c r="T97" i="3" s="1"/>
  <c r="O107" i="6"/>
  <c r="T107" i="6"/>
  <c r="U107" i="6" s="1"/>
  <c r="V107" i="6" s="1"/>
  <c r="P107" i="6"/>
  <c r="Q107" i="6" s="1"/>
  <c r="R107" i="6" s="1"/>
  <c r="V118" i="10"/>
  <c r="Y121" i="8"/>
  <c r="Z121" i="8" s="1"/>
  <c r="X112" i="6"/>
  <c r="Y112" i="6" s="1"/>
  <c r="W112" i="6"/>
  <c r="S125" i="10"/>
  <c r="H128" i="7" s="1"/>
  <c r="M131" i="6"/>
  <c r="N131" i="6" s="1"/>
  <c r="M130" i="3" s="1"/>
  <c r="I128" i="15"/>
  <c r="O132" i="7"/>
  <c r="O146" i="7"/>
  <c r="L150" i="7"/>
  <c r="U64" i="4"/>
  <c r="S23" i="4"/>
  <c r="L29" i="4"/>
  <c r="L97" i="4"/>
  <c r="R125" i="4"/>
  <c r="H148" i="4"/>
  <c r="F148" i="4"/>
  <c r="G148" i="4" s="1"/>
  <c r="X143" i="8"/>
  <c r="S142" i="3" s="1"/>
  <c r="AH10" i="8"/>
  <c r="AM10" i="8" s="1"/>
  <c r="R71" i="5"/>
  <c r="S77" i="5"/>
  <c r="S76" i="5"/>
  <c r="R59" i="5"/>
  <c r="R44" i="5"/>
  <c r="R122" i="4"/>
  <c r="R90" i="4"/>
  <c r="R16" i="4"/>
  <c r="R66" i="4"/>
  <c r="S71" i="5"/>
  <c r="R76" i="5"/>
  <c r="R54" i="4"/>
  <c r="R12" i="5"/>
  <c r="R49" i="4"/>
  <c r="R68" i="5"/>
  <c r="S7" i="4"/>
  <c r="S41" i="4"/>
  <c r="S53" i="4"/>
  <c r="R14" i="4"/>
  <c r="R17" i="4"/>
  <c r="R72" i="5"/>
  <c r="S47" i="5"/>
  <c r="R22" i="4"/>
  <c r="S131" i="4"/>
  <c r="R39" i="4"/>
  <c r="R81" i="5"/>
  <c r="R8" i="4"/>
  <c r="S72" i="5"/>
  <c r="R114" i="4"/>
  <c r="S13" i="4"/>
  <c r="R86" i="4"/>
  <c r="R32" i="4"/>
  <c r="S22" i="5"/>
  <c r="R117" i="4"/>
  <c r="S6" i="5"/>
  <c r="R38" i="5"/>
  <c r="R99" i="4"/>
  <c r="R25" i="5"/>
  <c r="R18" i="5"/>
  <c r="R34" i="4"/>
  <c r="R82" i="4"/>
  <c r="R73" i="4"/>
  <c r="S85" i="4"/>
  <c r="S14" i="4"/>
  <c r="S122" i="4"/>
  <c r="Q122" i="4" s="1"/>
  <c r="R55" i="5"/>
  <c r="S46" i="4"/>
  <c r="S30" i="5"/>
  <c r="R35" i="5"/>
  <c r="R20" i="5"/>
  <c r="R64" i="5"/>
  <c r="R18" i="4"/>
  <c r="R30" i="5"/>
  <c r="R50" i="5"/>
  <c r="R63" i="5"/>
  <c r="S20" i="5"/>
  <c r="R76" i="4"/>
  <c r="R140" i="4"/>
  <c r="R42" i="5"/>
  <c r="R16" i="5"/>
  <c r="R98" i="4"/>
  <c r="R47" i="5"/>
  <c r="R65" i="5"/>
  <c r="R71" i="4"/>
  <c r="S103" i="4"/>
  <c r="R22" i="5"/>
  <c r="R72" i="4"/>
  <c r="R41" i="4"/>
  <c r="R118" i="4"/>
  <c r="R19" i="5"/>
  <c r="S90" i="4"/>
  <c r="S66" i="4"/>
  <c r="S72" i="4"/>
  <c r="Q72" i="4" s="1"/>
  <c r="S49" i="4"/>
  <c r="R77" i="4"/>
  <c r="R109" i="4"/>
  <c r="R131" i="4"/>
  <c r="S59" i="5"/>
  <c r="Q59" i="5" s="1"/>
  <c r="R29" i="5"/>
  <c r="S18" i="5"/>
  <c r="R53" i="4"/>
  <c r="S17" i="4"/>
  <c r="R60" i="5"/>
  <c r="R136" i="4"/>
  <c r="R9" i="4"/>
  <c r="R81" i="4"/>
  <c r="P9" i="14"/>
  <c r="M9" i="14" s="1"/>
  <c r="M33" i="7"/>
  <c r="AA32" i="6"/>
  <c r="R41" i="6"/>
  <c r="I46" i="15"/>
  <c r="V46" i="15" s="1"/>
  <c r="G46" i="11" s="1"/>
  <c r="D46" i="11" s="1"/>
  <c r="AB24" i="14"/>
  <c r="Z24" i="14" s="1"/>
  <c r="S24" i="14" s="1"/>
  <c r="L37" i="14"/>
  <c r="D37" i="14" s="1"/>
  <c r="V40" i="10"/>
  <c r="Y43" i="8"/>
  <c r="Z43" i="8" s="1"/>
  <c r="AN43" i="8" s="1"/>
  <c r="T42" i="3" s="1"/>
  <c r="AL45" i="8"/>
  <c r="G47" i="14"/>
  <c r="D47" i="14" s="1"/>
  <c r="B47" i="14" s="1"/>
  <c r="F47" i="11" s="1"/>
  <c r="C47" i="11" s="1"/>
  <c r="B47" i="11" s="1"/>
  <c r="D62" i="14"/>
  <c r="T53" i="10"/>
  <c r="I56" i="7" s="1"/>
  <c r="M84" i="14"/>
  <c r="C100" i="14"/>
  <c r="H100" i="11" s="1"/>
  <c r="E100" i="11" s="1"/>
  <c r="V61" i="15"/>
  <c r="G61" i="11" s="1"/>
  <c r="D61" i="11" s="1"/>
  <c r="J92" i="6"/>
  <c r="K92" i="6"/>
  <c r="L92" i="6" s="1"/>
  <c r="M92" i="6" s="1"/>
  <c r="X96" i="6"/>
  <c r="Y96" i="6" s="1"/>
  <c r="W96" i="6"/>
  <c r="M91" i="7"/>
  <c r="U79" i="4"/>
  <c r="U91" i="3"/>
  <c r="P102" i="7"/>
  <c r="U95" i="3"/>
  <c r="K111" i="14"/>
  <c r="L111" i="14" s="1"/>
  <c r="I117" i="6"/>
  <c r="S118" i="10"/>
  <c r="H121" i="7" s="1"/>
  <c r="M119" i="14"/>
  <c r="C119" i="14" s="1"/>
  <c r="H119" i="11" s="1"/>
  <c r="E119" i="11" s="1"/>
  <c r="P129" i="7"/>
  <c r="G123" i="14"/>
  <c r="D123" i="14" s="1"/>
  <c r="K127" i="14"/>
  <c r="L127" i="14" s="1"/>
  <c r="D127" i="14" s="1"/>
  <c r="W131" i="6"/>
  <c r="X131" i="6"/>
  <c r="Y131" i="6" s="1"/>
  <c r="Z131" i="6" s="1"/>
  <c r="AH144" i="8"/>
  <c r="Z154" i="6"/>
  <c r="AA154" i="6" s="1"/>
  <c r="AB154" i="6" s="1"/>
  <c r="Z152" i="6"/>
  <c r="M156" i="7"/>
  <c r="U157" i="3"/>
  <c r="AL161" i="8"/>
  <c r="AL167" i="8"/>
  <c r="X164" i="6"/>
  <c r="Y164" i="6" s="1"/>
  <c r="Z164" i="6" s="1"/>
  <c r="P160" i="6"/>
  <c r="Q160" i="6" s="1"/>
  <c r="X160" i="6"/>
  <c r="Y160" i="6" s="1"/>
  <c r="Z160" i="6" s="1"/>
  <c r="T160" i="6"/>
  <c r="U160" i="6" s="1"/>
  <c r="V160" i="6" s="1"/>
  <c r="AA160" i="6" s="1"/>
  <c r="O160" i="6"/>
  <c r="S163" i="10"/>
  <c r="H166" i="7" s="1"/>
  <c r="AN166" i="14"/>
  <c r="AB166" i="14" s="1"/>
  <c r="Z166" i="14" s="1"/>
  <c r="S166" i="14" s="1"/>
  <c r="U133" i="4"/>
  <c r="R123" i="4"/>
  <c r="X108" i="8"/>
  <c r="S107" i="3" s="1"/>
  <c r="Z14" i="6"/>
  <c r="H86" i="5"/>
  <c r="F86" i="5"/>
  <c r="G86" i="5" s="1"/>
  <c r="C31" i="14"/>
  <c r="H31" i="11" s="1"/>
  <c r="E31" i="11" s="1"/>
  <c r="B31" i="11" s="1"/>
  <c r="AG16" i="14"/>
  <c r="AB16" i="14" s="1"/>
  <c r="Z16" i="14" s="1"/>
  <c r="S16" i="14" s="1"/>
  <c r="X57" i="6"/>
  <c r="Y57" i="6" s="1"/>
  <c r="Z57" i="6" s="1"/>
  <c r="W57" i="6"/>
  <c r="AH57" i="8"/>
  <c r="P71" i="7"/>
  <c r="P73" i="14"/>
  <c r="M73" i="14" s="1"/>
  <c r="V72" i="10"/>
  <c r="Y75" i="8"/>
  <c r="Z75" i="8" s="1"/>
  <c r="AJ76" i="14"/>
  <c r="AN80" i="8"/>
  <c r="T79" i="3" s="1"/>
  <c r="R79" i="3" s="1"/>
  <c r="AN88" i="8"/>
  <c r="T87" i="3" s="1"/>
  <c r="K114" i="6"/>
  <c r="L114" i="6" s="1"/>
  <c r="J114" i="6"/>
  <c r="I115" i="15"/>
  <c r="V115" i="15" s="1"/>
  <c r="G115" i="11" s="1"/>
  <c r="D115" i="11" s="1"/>
  <c r="L108" i="14"/>
  <c r="D108" i="14" s="1"/>
  <c r="B108" i="14" s="1"/>
  <c r="F108" i="11" s="1"/>
  <c r="C108" i="11" s="1"/>
  <c r="B108" i="11" s="1"/>
  <c r="C108" i="14"/>
  <c r="H108" i="11" s="1"/>
  <c r="E108" i="11" s="1"/>
  <c r="AJ126" i="14"/>
  <c r="AB126" i="14" s="1"/>
  <c r="Z126" i="14" s="1"/>
  <c r="S126" i="14" s="1"/>
  <c r="M132" i="6"/>
  <c r="O116" i="6"/>
  <c r="X116" i="6"/>
  <c r="Y116" i="6" s="1"/>
  <c r="Z116" i="6" s="1"/>
  <c r="T116" i="6"/>
  <c r="U116" i="6" s="1"/>
  <c r="V116" i="6" s="1"/>
  <c r="AA116" i="6" s="1"/>
  <c r="P116" i="6"/>
  <c r="Q116" i="6" s="1"/>
  <c r="K129" i="14"/>
  <c r="L129" i="14" s="1"/>
  <c r="D129" i="14" s="1"/>
  <c r="O127" i="7"/>
  <c r="AH149" i="8"/>
  <c r="L153" i="7"/>
  <c r="N160" i="7"/>
  <c r="Q160" i="7" s="1"/>
  <c r="Z162" i="14"/>
  <c r="S162" i="14" s="1"/>
  <c r="B162" i="14" s="1"/>
  <c r="F162" i="11" s="1"/>
  <c r="C162" i="11" s="1"/>
  <c r="X75" i="8"/>
  <c r="S74" i="3" s="1"/>
  <c r="X102" i="8"/>
  <c r="S101" i="3" s="1"/>
  <c r="P21" i="14"/>
  <c r="M21" i="14" s="1"/>
  <c r="Q54" i="3"/>
  <c r="R55" i="7"/>
  <c r="O54" i="3" s="1"/>
  <c r="AB64" i="14"/>
  <c r="Z64" i="14" s="1"/>
  <c r="S64" i="14" s="1"/>
  <c r="AE96" i="8"/>
  <c r="AM96" i="8"/>
  <c r="X105" i="6"/>
  <c r="Y105" i="6" s="1"/>
  <c r="Z105" i="6" s="1"/>
  <c r="W105" i="6"/>
  <c r="V27" i="10"/>
  <c r="Y30" i="8"/>
  <c r="Z30" i="8" s="1"/>
  <c r="AN30" i="8" s="1"/>
  <c r="T29" i="3" s="1"/>
  <c r="U24" i="4"/>
  <c r="U27" i="3"/>
  <c r="Q59" i="8"/>
  <c r="R59" i="8" s="1"/>
  <c r="X59" i="8" s="1"/>
  <c r="S58" i="3" s="1"/>
  <c r="Q57" i="8"/>
  <c r="R57" i="8" s="1"/>
  <c r="X57" i="8" s="1"/>
  <c r="S56" i="3" s="1"/>
  <c r="Q58" i="8"/>
  <c r="R58" i="8" s="1"/>
  <c r="X58" i="8" s="1"/>
  <c r="S57" i="3" s="1"/>
  <c r="X74" i="6"/>
  <c r="Y74" i="6" s="1"/>
  <c r="W74" i="6"/>
  <c r="R80" i="7"/>
  <c r="O79" i="3" s="1"/>
  <c r="Q79" i="3"/>
  <c r="X99" i="6"/>
  <c r="Y99" i="6" s="1"/>
  <c r="W99" i="6"/>
  <c r="V142" i="10"/>
  <c r="Y145" i="8"/>
  <c r="Z145" i="8" s="1"/>
  <c r="AN145" i="8" s="1"/>
  <c r="T144" i="3" s="1"/>
  <c r="L52" i="5"/>
  <c r="O80" i="4"/>
  <c r="H144" i="4"/>
  <c r="F144" i="4"/>
  <c r="G144" i="4" s="1"/>
  <c r="P19" i="14"/>
  <c r="M19" i="14" s="1"/>
  <c r="AE31" i="8"/>
  <c r="AM31" i="8" s="1"/>
  <c r="U30" i="4"/>
  <c r="U34" i="3"/>
  <c r="R26" i="6"/>
  <c r="AB35" i="14"/>
  <c r="Z35" i="14" s="1"/>
  <c r="S35" i="14" s="1"/>
  <c r="I34" i="15"/>
  <c r="V34" i="15" s="1"/>
  <c r="G34" i="11" s="1"/>
  <c r="D34" i="11" s="1"/>
  <c r="AE53" i="8"/>
  <c r="AM53" i="8" s="1"/>
  <c r="I41" i="15"/>
  <c r="V41" i="15" s="1"/>
  <c r="G41" i="11" s="1"/>
  <c r="D41" i="11" s="1"/>
  <c r="U47" i="3"/>
  <c r="U42" i="4"/>
  <c r="J62" i="6"/>
  <c r="K62" i="6"/>
  <c r="L62" i="6" s="1"/>
  <c r="K74" i="6"/>
  <c r="L74" i="6" s="1"/>
  <c r="J74" i="6"/>
  <c r="N91" i="6"/>
  <c r="M90" i="3" s="1"/>
  <c r="AN95" i="8"/>
  <c r="T94" i="3" s="1"/>
  <c r="R94" i="3" s="1"/>
  <c r="K102" i="14"/>
  <c r="L102" i="14" s="1"/>
  <c r="D102" i="14" s="1"/>
  <c r="D103" i="14"/>
  <c r="U107" i="3"/>
  <c r="U62" i="5"/>
  <c r="L105" i="14"/>
  <c r="D105" i="14" s="1"/>
  <c r="G100" i="6"/>
  <c r="H100" i="6" s="1"/>
  <c r="F100" i="6"/>
  <c r="Q116" i="7"/>
  <c r="P66" i="5" s="1"/>
  <c r="R122" i="6"/>
  <c r="X137" i="6"/>
  <c r="Y137" i="6" s="1"/>
  <c r="Z137" i="6" s="1"/>
  <c r="I144" i="15"/>
  <c r="V144" i="15" s="1"/>
  <c r="G144" i="11" s="1"/>
  <c r="D144" i="11" s="1"/>
  <c r="I151" i="15"/>
  <c r="V151" i="15" s="1"/>
  <c r="G151" i="11" s="1"/>
  <c r="D151" i="11" s="1"/>
  <c r="G158" i="6"/>
  <c r="H158" i="6" s="1"/>
  <c r="F158" i="6"/>
  <c r="P153" i="14"/>
  <c r="M153" i="14" s="1"/>
  <c r="R30" i="4"/>
  <c r="R80" i="4"/>
  <c r="F16" i="6"/>
  <c r="G16" i="6"/>
  <c r="H16" i="6" s="1"/>
  <c r="I16" i="6" s="1"/>
  <c r="M30" i="14"/>
  <c r="AL38" i="8"/>
  <c r="U30" i="3"/>
  <c r="S38" i="10"/>
  <c r="H41" i="7" s="1"/>
  <c r="L40" i="14"/>
  <c r="D40" i="14" s="1"/>
  <c r="G36" i="6"/>
  <c r="H36" i="6" s="1"/>
  <c r="F36" i="6"/>
  <c r="AN55" i="8"/>
  <c r="T54" i="3" s="1"/>
  <c r="R54" i="3" s="1"/>
  <c r="X34" i="6"/>
  <c r="Y34" i="6" s="1"/>
  <c r="Z34" i="6" s="1"/>
  <c r="P34" i="6"/>
  <c r="Q34" i="6" s="1"/>
  <c r="T34" i="6"/>
  <c r="U34" i="6" s="1"/>
  <c r="V34" i="6" s="1"/>
  <c r="AA34" i="6" s="1"/>
  <c r="O34" i="6"/>
  <c r="V60" i="15"/>
  <c r="G60" i="11" s="1"/>
  <c r="D60" i="11" s="1"/>
  <c r="V65" i="10"/>
  <c r="Y68" i="8"/>
  <c r="Z68" i="8" s="1"/>
  <c r="AG67" i="14"/>
  <c r="AB67" i="14" s="1"/>
  <c r="Z67" i="14" s="1"/>
  <c r="S67" i="14" s="1"/>
  <c r="P65" i="14"/>
  <c r="M65" i="14" s="1"/>
  <c r="M87" i="14"/>
  <c r="AB61" i="14"/>
  <c r="Z61" i="14" s="1"/>
  <c r="S61" i="14" s="1"/>
  <c r="U70" i="4"/>
  <c r="U81" i="3"/>
  <c r="M112" i="6"/>
  <c r="T115" i="6"/>
  <c r="U115" i="6" s="1"/>
  <c r="V115" i="6" s="1"/>
  <c r="AA115" i="6" s="1"/>
  <c r="P115" i="6"/>
  <c r="Q115" i="6" s="1"/>
  <c r="O115" i="6"/>
  <c r="P121" i="7"/>
  <c r="Z114" i="14"/>
  <c r="S114" i="14" s="1"/>
  <c r="R130" i="6"/>
  <c r="L122" i="14"/>
  <c r="D122" i="14" s="1"/>
  <c r="U144" i="3"/>
  <c r="U131" i="4"/>
  <c r="O140" i="6"/>
  <c r="T140" i="6"/>
  <c r="U140" i="6" s="1"/>
  <c r="V140" i="6" s="1"/>
  <c r="AA140" i="6" s="1"/>
  <c r="P140" i="6"/>
  <c r="Q140" i="6" s="1"/>
  <c r="M146" i="14"/>
  <c r="L150" i="14"/>
  <c r="D150" i="14" s="1"/>
  <c r="L158" i="7"/>
  <c r="K161" i="6"/>
  <c r="L161" i="6" s="1"/>
  <c r="J161" i="6"/>
  <c r="AE163" i="8"/>
  <c r="AM163" i="8" s="1"/>
  <c r="V160" i="10"/>
  <c r="Y163" i="8"/>
  <c r="Z163" i="8" s="1"/>
  <c r="P165" i="6"/>
  <c r="Q165" i="6" s="1"/>
  <c r="X165" i="6"/>
  <c r="Y165" i="6" s="1"/>
  <c r="Z165" i="6" s="1"/>
  <c r="T165" i="6"/>
  <c r="U165" i="6" s="1"/>
  <c r="V165" i="6" s="1"/>
  <c r="AA165" i="6" s="1"/>
  <c r="O165" i="6"/>
  <c r="AN157" i="8"/>
  <c r="T156" i="3" s="1"/>
  <c r="R156" i="3" s="1"/>
  <c r="AE166" i="8"/>
  <c r="AM166" i="8"/>
  <c r="W163" i="6"/>
  <c r="X163" i="6"/>
  <c r="Y163" i="6" s="1"/>
  <c r="O57" i="5"/>
  <c r="R138" i="4"/>
  <c r="S69" i="4"/>
  <c r="R69" i="4"/>
  <c r="U40" i="5"/>
  <c r="R70" i="5"/>
  <c r="U84" i="4"/>
  <c r="S128" i="4"/>
  <c r="Q128" i="4" s="1"/>
  <c r="U28" i="5"/>
  <c r="V7" i="10"/>
  <c r="Y10" i="8"/>
  <c r="Z10" i="8" s="1"/>
  <c r="I13" i="15"/>
  <c r="AE16" i="8"/>
  <c r="P33" i="7"/>
  <c r="I33" i="6"/>
  <c r="M35" i="14"/>
  <c r="AE45" i="8"/>
  <c r="AM45" i="8" s="1"/>
  <c r="P53" i="6"/>
  <c r="Q53" i="6" s="1"/>
  <c r="T53" i="6"/>
  <c r="U53" i="6" s="1"/>
  <c r="V53" i="6" s="1"/>
  <c r="O53" i="6"/>
  <c r="X53" i="6"/>
  <c r="Y53" i="6" s="1"/>
  <c r="Z53" i="6" s="1"/>
  <c r="Z50" i="6"/>
  <c r="AA50" i="6" s="1"/>
  <c r="AB50" i="6" s="1"/>
  <c r="D52" i="14"/>
  <c r="C69" i="14"/>
  <c r="H69" i="11" s="1"/>
  <c r="E69" i="11" s="1"/>
  <c r="AE76" i="8"/>
  <c r="I75" i="15"/>
  <c r="V75" i="15" s="1"/>
  <c r="G75" i="11" s="1"/>
  <c r="D75" i="11" s="1"/>
  <c r="T72" i="6"/>
  <c r="U72" i="6" s="1"/>
  <c r="V72" i="6" s="1"/>
  <c r="AA72" i="6" s="1"/>
  <c r="O72" i="6"/>
  <c r="X72" i="6"/>
  <c r="Y72" i="6" s="1"/>
  <c r="Z72" i="6" s="1"/>
  <c r="P72" i="6"/>
  <c r="Q72" i="6" s="1"/>
  <c r="AM82" i="8"/>
  <c r="V98" i="15"/>
  <c r="G98" i="11" s="1"/>
  <c r="D98" i="11" s="1"/>
  <c r="G93" i="14"/>
  <c r="D93" i="14" s="1"/>
  <c r="AN107" i="8"/>
  <c r="T106" i="3" s="1"/>
  <c r="R106" i="3" s="1"/>
  <c r="U92" i="4"/>
  <c r="U104" i="3"/>
  <c r="I97" i="15"/>
  <c r="V97" i="15" s="1"/>
  <c r="G97" i="11" s="1"/>
  <c r="D97" i="11" s="1"/>
  <c r="R109" i="6"/>
  <c r="AN126" i="8"/>
  <c r="T125" i="3" s="1"/>
  <c r="P127" i="6"/>
  <c r="Q127" i="6" s="1"/>
  <c r="R127" i="6" s="1"/>
  <c r="K127" i="6"/>
  <c r="L127" i="6" s="1"/>
  <c r="J127" i="6"/>
  <c r="V128" i="15"/>
  <c r="G128" i="11" s="1"/>
  <c r="D128" i="11" s="1"/>
  <c r="P129" i="14"/>
  <c r="M129" i="14" s="1"/>
  <c r="U125" i="4"/>
  <c r="U138" i="3"/>
  <c r="X139" i="6"/>
  <c r="Y139" i="6" s="1"/>
  <c r="W139" i="6"/>
  <c r="N137" i="6"/>
  <c r="M136" i="3" s="1"/>
  <c r="S141" i="10"/>
  <c r="H144" i="7" s="1"/>
  <c r="V145" i="10"/>
  <c r="Y148" i="8"/>
  <c r="Z148" i="8" s="1"/>
  <c r="Q147" i="8"/>
  <c r="R147" i="8" s="1"/>
  <c r="X147" i="8" s="1"/>
  <c r="Q145" i="8"/>
  <c r="R145" i="8" s="1"/>
  <c r="X145" i="8" s="1"/>
  <c r="S144" i="3" s="1"/>
  <c r="Q143" i="8"/>
  <c r="R143" i="8" s="1"/>
  <c r="Q144" i="8"/>
  <c r="R144" i="8" s="1"/>
  <c r="X144" i="8" s="1"/>
  <c r="S143" i="3" s="1"/>
  <c r="Q146" i="8"/>
  <c r="R146" i="8" s="1"/>
  <c r="X146" i="8" s="1"/>
  <c r="S145" i="3" s="1"/>
  <c r="V146" i="15"/>
  <c r="G146" i="11" s="1"/>
  <c r="D146" i="11" s="1"/>
  <c r="AB149" i="14"/>
  <c r="Z149" i="14" s="1"/>
  <c r="AE161" i="8"/>
  <c r="AM161" i="8" s="1"/>
  <c r="S46" i="5"/>
  <c r="O7" i="7"/>
  <c r="U11" i="5"/>
  <c r="U12" i="3"/>
  <c r="X13" i="6"/>
  <c r="Y13" i="6" s="1"/>
  <c r="W13" i="6"/>
  <c r="X11" i="6"/>
  <c r="Y11" i="6" s="1"/>
  <c r="W11" i="6"/>
  <c r="M9" i="7"/>
  <c r="K23" i="7"/>
  <c r="P22" i="3" s="1"/>
  <c r="N23" i="7"/>
  <c r="Q23" i="7" s="1"/>
  <c r="O21" i="7"/>
  <c r="AN39" i="8"/>
  <c r="T38" i="3" s="1"/>
  <c r="R38" i="3" s="1"/>
  <c r="G26" i="6"/>
  <c r="H26" i="6" s="1"/>
  <c r="F26" i="6"/>
  <c r="O28" i="6"/>
  <c r="T28" i="6"/>
  <c r="U28" i="6" s="1"/>
  <c r="V28" i="6" s="1"/>
  <c r="P28" i="6"/>
  <c r="Q28" i="6" s="1"/>
  <c r="R28" i="6" s="1"/>
  <c r="S28" i="10"/>
  <c r="H31" i="7" s="1"/>
  <c r="L37" i="7"/>
  <c r="U52" i="3"/>
  <c r="M48" i="6"/>
  <c r="X48" i="6"/>
  <c r="Y48" i="6" s="1"/>
  <c r="W48" i="6"/>
  <c r="F65" i="6"/>
  <c r="G65" i="6"/>
  <c r="H65" i="6" s="1"/>
  <c r="V55" i="15"/>
  <c r="G55" i="11" s="1"/>
  <c r="D55" i="11" s="1"/>
  <c r="G50" i="6"/>
  <c r="H50" i="6" s="1"/>
  <c r="F50" i="6"/>
  <c r="I48" i="15"/>
  <c r="V48" i="15" s="1"/>
  <c r="G48" i="11" s="1"/>
  <c r="D48" i="11" s="1"/>
  <c r="T62" i="6"/>
  <c r="U62" i="6" s="1"/>
  <c r="V62" i="6" s="1"/>
  <c r="L74" i="7"/>
  <c r="I63" i="15"/>
  <c r="X67" i="6"/>
  <c r="Y67" i="6" s="1"/>
  <c r="W67" i="6"/>
  <c r="L66" i="14"/>
  <c r="D66" i="14" s="1"/>
  <c r="B66" i="14" s="1"/>
  <c r="F66" i="11" s="1"/>
  <c r="C66" i="11" s="1"/>
  <c r="C66" i="14"/>
  <c r="H66" i="11" s="1"/>
  <c r="E66" i="11" s="1"/>
  <c r="M90" i="14"/>
  <c r="C90" i="14" s="1"/>
  <c r="H90" i="11" s="1"/>
  <c r="E90" i="11" s="1"/>
  <c r="R91" i="6"/>
  <c r="P111" i="14"/>
  <c r="V94" i="15"/>
  <c r="G94" i="11" s="1"/>
  <c r="D94" i="11" s="1"/>
  <c r="I102" i="15"/>
  <c r="V102" i="15" s="1"/>
  <c r="G102" i="11" s="1"/>
  <c r="D102" i="11" s="1"/>
  <c r="P101" i="14"/>
  <c r="R114" i="6"/>
  <c r="AL121" i="8"/>
  <c r="AM121" i="8" s="1"/>
  <c r="U108" i="4"/>
  <c r="U121" i="3"/>
  <c r="L125" i="14"/>
  <c r="D125" i="14" s="1"/>
  <c r="V130" i="15"/>
  <c r="G130" i="11" s="1"/>
  <c r="D130" i="11" s="1"/>
  <c r="V120" i="15"/>
  <c r="G120" i="11" s="1"/>
  <c r="D120" i="11" s="1"/>
  <c r="AH139" i="8"/>
  <c r="AG141" i="14"/>
  <c r="G138" i="6"/>
  <c r="H138" i="6" s="1"/>
  <c r="F138" i="6"/>
  <c r="L156" i="7"/>
  <c r="V153" i="10"/>
  <c r="Y156" i="8"/>
  <c r="Z156" i="8" s="1"/>
  <c r="Z151" i="14"/>
  <c r="S151" i="14" s="1"/>
  <c r="C152" i="14"/>
  <c r="H152" i="11" s="1"/>
  <c r="E152" i="11" s="1"/>
  <c r="G161" i="14"/>
  <c r="L164" i="14"/>
  <c r="D164" i="14" s="1"/>
  <c r="U106" i="4"/>
  <c r="R43" i="5"/>
  <c r="O137" i="4"/>
  <c r="R11" i="5"/>
  <c r="R14" i="5"/>
  <c r="U14" i="5"/>
  <c r="U36" i="5"/>
  <c r="U51" i="5"/>
  <c r="L8" i="14"/>
  <c r="D8" i="14" s="1"/>
  <c r="K9" i="6"/>
  <c r="L9" i="6" s="1"/>
  <c r="J9" i="6"/>
  <c r="AL22" i="8"/>
  <c r="P30" i="7"/>
  <c r="P30" i="6"/>
  <c r="Q30" i="6" s="1"/>
  <c r="T30" i="6"/>
  <c r="U30" i="6" s="1"/>
  <c r="V30" i="6" s="1"/>
  <c r="O30" i="6"/>
  <c r="AG27" i="14"/>
  <c r="AB27" i="14" s="1"/>
  <c r="Z27" i="14" s="1"/>
  <c r="S27" i="14" s="1"/>
  <c r="I32" i="15"/>
  <c r="V32" i="15" s="1"/>
  <c r="G32" i="11" s="1"/>
  <c r="D32" i="11" s="1"/>
  <c r="AJ18" i="14"/>
  <c r="M30" i="7"/>
  <c r="I25" i="15"/>
  <c r="V25" i="15" s="1"/>
  <c r="G25" i="11" s="1"/>
  <c r="D25" i="11" s="1"/>
  <c r="V28" i="15"/>
  <c r="G28" i="11" s="1"/>
  <c r="D28" i="11" s="1"/>
  <c r="K25" i="14"/>
  <c r="L25" i="14" s="1"/>
  <c r="M32" i="14"/>
  <c r="U35" i="3"/>
  <c r="I62" i="15"/>
  <c r="V62" i="15" s="1"/>
  <c r="G62" i="11" s="1"/>
  <c r="D62" i="11" s="1"/>
  <c r="M68" i="7"/>
  <c r="K68" i="6"/>
  <c r="L68" i="6" s="1"/>
  <c r="J68" i="6"/>
  <c r="AG80" i="14"/>
  <c r="P59" i="14"/>
  <c r="M59" i="14" s="1"/>
  <c r="R78" i="6"/>
  <c r="X79" i="6"/>
  <c r="Y79" i="6" s="1"/>
  <c r="W79" i="6"/>
  <c r="K81" i="7"/>
  <c r="P80" i="3" s="1"/>
  <c r="N81" i="7"/>
  <c r="I98" i="15"/>
  <c r="B95" i="14"/>
  <c r="F95" i="11" s="1"/>
  <c r="C95" i="11" s="1"/>
  <c r="AB101" i="14"/>
  <c r="Z101" i="14" s="1"/>
  <c r="AL106" i="8"/>
  <c r="AM106" i="8" s="1"/>
  <c r="V117" i="15"/>
  <c r="G117" i="11" s="1"/>
  <c r="D117" i="11" s="1"/>
  <c r="M127" i="7"/>
  <c r="K149" i="7"/>
  <c r="P148" i="3" s="1"/>
  <c r="N149" i="7"/>
  <c r="Q149" i="7" s="1"/>
  <c r="P134" i="4" s="1"/>
  <c r="AG143" i="14"/>
  <c r="AB143" i="14" s="1"/>
  <c r="Z143" i="14" s="1"/>
  <c r="S143" i="14" s="1"/>
  <c r="X147" i="6"/>
  <c r="Y147" i="6" s="1"/>
  <c r="W147" i="6"/>
  <c r="U60" i="4"/>
  <c r="R119" i="4"/>
  <c r="O56" i="5"/>
  <c r="L7" i="7"/>
  <c r="AE22" i="8"/>
  <c r="AM22" i="8" s="1"/>
  <c r="C20" i="14"/>
  <c r="H20" i="11" s="1"/>
  <c r="E20" i="11" s="1"/>
  <c r="AB21" i="14"/>
  <c r="Z21" i="14" s="1"/>
  <c r="S21" i="14" s="1"/>
  <c r="AE35" i="8"/>
  <c r="AM35" i="8" s="1"/>
  <c r="M16" i="14"/>
  <c r="C16" i="14" s="1"/>
  <c r="H16" i="11" s="1"/>
  <c r="E16" i="11" s="1"/>
  <c r="AE28" i="8"/>
  <c r="AM28" i="8" s="1"/>
  <c r="U23" i="4"/>
  <c r="U26" i="3"/>
  <c r="U37" i="4"/>
  <c r="U42" i="3"/>
  <c r="J57" i="6"/>
  <c r="K57" i="6"/>
  <c r="L57" i="6" s="1"/>
  <c r="P57" i="6"/>
  <c r="Q57" i="6" s="1"/>
  <c r="R57" i="6" s="1"/>
  <c r="L57" i="7"/>
  <c r="S44" i="10"/>
  <c r="H47" i="7" s="1"/>
  <c r="B58" i="14"/>
  <c r="F58" i="11" s="1"/>
  <c r="C58" i="11" s="1"/>
  <c r="B58" i="11" s="1"/>
  <c r="V67" i="15"/>
  <c r="G67" i="11" s="1"/>
  <c r="D67" i="11" s="1"/>
  <c r="T71" i="6"/>
  <c r="U71" i="6" s="1"/>
  <c r="V71" i="6" s="1"/>
  <c r="T76" i="6"/>
  <c r="U76" i="6" s="1"/>
  <c r="V76" i="6" s="1"/>
  <c r="P76" i="6"/>
  <c r="Q76" i="6" s="1"/>
  <c r="O76" i="6"/>
  <c r="G66" i="6"/>
  <c r="H66" i="6" s="1"/>
  <c r="F66" i="6"/>
  <c r="V63" i="15"/>
  <c r="G63" i="11" s="1"/>
  <c r="D63" i="11" s="1"/>
  <c r="Z75" i="14"/>
  <c r="S75" i="14" s="1"/>
  <c r="L89" i="7"/>
  <c r="M89" i="14"/>
  <c r="U86" i="4"/>
  <c r="U98" i="3"/>
  <c r="P103" i="14"/>
  <c r="M103" i="14" s="1"/>
  <c r="V104" i="15"/>
  <c r="G104" i="11" s="1"/>
  <c r="D104" i="11" s="1"/>
  <c r="AG112" i="14"/>
  <c r="O117" i="7"/>
  <c r="AJ116" i="14"/>
  <c r="D109" i="14"/>
  <c r="B109" i="14" s="1"/>
  <c r="F109" i="11" s="1"/>
  <c r="C109" i="11" s="1"/>
  <c r="I119" i="15"/>
  <c r="V119" i="15" s="1"/>
  <c r="G119" i="11" s="1"/>
  <c r="D119" i="11" s="1"/>
  <c r="M133" i="7"/>
  <c r="L143" i="7"/>
  <c r="AE149" i="8"/>
  <c r="AM149" i="8" s="1"/>
  <c r="P156" i="7"/>
  <c r="AE158" i="8"/>
  <c r="AM158" i="8" s="1"/>
  <c r="AN158" i="8" s="1"/>
  <c r="T157" i="3" s="1"/>
  <c r="R157" i="3" s="1"/>
  <c r="U160" i="3"/>
  <c r="R64" i="4"/>
  <c r="O97" i="4"/>
  <c r="U83" i="4"/>
  <c r="I8" i="15"/>
  <c r="V8" i="15" s="1"/>
  <c r="G8" i="11" s="1"/>
  <c r="D8" i="11" s="1"/>
  <c r="AJ7" i="14"/>
  <c r="P7" i="4"/>
  <c r="P71" i="5"/>
  <c r="O71" i="5"/>
  <c r="O135" i="4"/>
  <c r="O7" i="4"/>
  <c r="P6" i="7"/>
  <c r="O113" i="4"/>
  <c r="O12" i="4"/>
  <c r="O73" i="4"/>
  <c r="O9" i="4"/>
  <c r="O5" i="5"/>
  <c r="O98" i="4"/>
  <c r="O90" i="4"/>
  <c r="P76" i="5"/>
  <c r="P59" i="5"/>
  <c r="P90" i="4"/>
  <c r="P136" i="4"/>
  <c r="P9" i="4"/>
  <c r="O85" i="4"/>
  <c r="O136" i="4"/>
  <c r="O72" i="5"/>
  <c r="O76" i="5"/>
  <c r="P35" i="5"/>
  <c r="O19" i="5"/>
  <c r="O51" i="4"/>
  <c r="O59" i="5"/>
  <c r="O18" i="5"/>
  <c r="O82" i="4"/>
  <c r="P50" i="5"/>
  <c r="P46" i="4"/>
  <c r="O53" i="4"/>
  <c r="P53" i="4"/>
  <c r="N35" i="5"/>
  <c r="N71" i="5"/>
  <c r="O44" i="4"/>
  <c r="P85" i="4"/>
  <c r="N50" i="5"/>
  <c r="O122" i="4"/>
  <c r="O22" i="5"/>
  <c r="O50" i="5"/>
  <c r="O35" i="5"/>
  <c r="O6" i="5"/>
  <c r="P34" i="4"/>
  <c r="O38" i="5"/>
  <c r="O77" i="5"/>
  <c r="X21" i="6"/>
  <c r="Y21" i="6" s="1"/>
  <c r="Z21" i="6" s="1"/>
  <c r="U21" i="5"/>
  <c r="U32" i="3"/>
  <c r="AN32" i="14"/>
  <c r="M31" i="7"/>
  <c r="T24" i="6"/>
  <c r="U24" i="6" s="1"/>
  <c r="V24" i="6" s="1"/>
  <c r="P24" i="6"/>
  <c r="Q24" i="6" s="1"/>
  <c r="O24" i="6"/>
  <c r="L26" i="7"/>
  <c r="R32" i="6"/>
  <c r="AB32" i="6" s="1"/>
  <c r="N31" i="3" s="1"/>
  <c r="G25" i="14"/>
  <c r="P46" i="14"/>
  <c r="M46" i="14" s="1"/>
  <c r="O49" i="7"/>
  <c r="AH44" i="8"/>
  <c r="AM44" i="8" s="1"/>
  <c r="AB33" i="14"/>
  <c r="Z33" i="14" s="1"/>
  <c r="S33" i="14" s="1"/>
  <c r="P65" i="6"/>
  <c r="Q65" i="6" s="1"/>
  <c r="O65" i="6"/>
  <c r="T65" i="6"/>
  <c r="U65" i="6" s="1"/>
  <c r="V65" i="6" s="1"/>
  <c r="Z59" i="14"/>
  <c r="S59" i="14" s="1"/>
  <c r="M67" i="7"/>
  <c r="K85" i="6"/>
  <c r="L85" i="6" s="1"/>
  <c r="M85" i="6" s="1"/>
  <c r="N85" i="6" s="1"/>
  <c r="M84" i="3" s="1"/>
  <c r="G89" i="14"/>
  <c r="O86" i="6"/>
  <c r="P86" i="6"/>
  <c r="Q86" i="6" s="1"/>
  <c r="R86" i="6" s="1"/>
  <c r="T86" i="6"/>
  <c r="U86" i="6" s="1"/>
  <c r="V86" i="6" s="1"/>
  <c r="T77" i="6"/>
  <c r="U77" i="6" s="1"/>
  <c r="V77" i="6" s="1"/>
  <c r="AA77" i="6" s="1"/>
  <c r="P77" i="6"/>
  <c r="Q77" i="6" s="1"/>
  <c r="O77" i="6"/>
  <c r="M88" i="14"/>
  <c r="C88" i="14" s="1"/>
  <c r="H88" i="11" s="1"/>
  <c r="E88" i="11" s="1"/>
  <c r="T96" i="6"/>
  <c r="U96" i="6" s="1"/>
  <c r="V96" i="6" s="1"/>
  <c r="S96" i="6"/>
  <c r="Q97" i="8"/>
  <c r="R97" i="8" s="1"/>
  <c r="X97" i="8" s="1"/>
  <c r="Q99" i="8"/>
  <c r="R99" i="8" s="1"/>
  <c r="X99" i="8" s="1"/>
  <c r="S98" i="3" s="1"/>
  <c r="Q98" i="8"/>
  <c r="R98" i="8" s="1"/>
  <c r="X98" i="8" s="1"/>
  <c r="S97" i="3" s="1"/>
  <c r="Q101" i="8"/>
  <c r="R101" i="8" s="1"/>
  <c r="X101" i="8" s="1"/>
  <c r="S100" i="3" s="1"/>
  <c r="Q100" i="8"/>
  <c r="R100" i="8" s="1"/>
  <c r="X100" i="8" s="1"/>
  <c r="S99" i="3" s="1"/>
  <c r="N110" i="7"/>
  <c r="Q110" i="7" s="1"/>
  <c r="P96" i="4" s="1"/>
  <c r="K110" i="7"/>
  <c r="P109" i="3" s="1"/>
  <c r="G113" i="6"/>
  <c r="H113" i="6" s="1"/>
  <c r="F113" i="6"/>
  <c r="U95" i="4"/>
  <c r="U108" i="3"/>
  <c r="C106" i="14"/>
  <c r="H106" i="11" s="1"/>
  <c r="E106" i="11" s="1"/>
  <c r="L113" i="7"/>
  <c r="C109" i="14"/>
  <c r="H109" i="11" s="1"/>
  <c r="E109" i="11" s="1"/>
  <c r="I122" i="15"/>
  <c r="V122" i="15" s="1"/>
  <c r="G122" i="11" s="1"/>
  <c r="D122" i="11" s="1"/>
  <c r="AG120" i="14"/>
  <c r="M120" i="14"/>
  <c r="L132" i="7"/>
  <c r="AB135" i="14"/>
  <c r="Z135" i="14" s="1"/>
  <c r="S135" i="14" s="1"/>
  <c r="V140" i="10"/>
  <c r="Y143" i="8"/>
  <c r="Z143" i="8" s="1"/>
  <c r="AN143" i="8" s="1"/>
  <c r="T142" i="3" s="1"/>
  <c r="T148" i="6"/>
  <c r="U148" i="6" s="1"/>
  <c r="V148" i="6" s="1"/>
  <c r="AA148" i="6" s="1"/>
  <c r="O148" i="6"/>
  <c r="P148" i="6"/>
  <c r="Q148" i="6" s="1"/>
  <c r="Q149" i="8"/>
  <c r="R149" i="8" s="1"/>
  <c r="X149" i="8" s="1"/>
  <c r="Q150" i="8"/>
  <c r="R150" i="8" s="1"/>
  <c r="X150" i="8" s="1"/>
  <c r="S149" i="3" s="1"/>
  <c r="Q148" i="8"/>
  <c r="R148" i="8" s="1"/>
  <c r="X148" i="8" s="1"/>
  <c r="S147" i="3" s="1"/>
  <c r="U151" i="3"/>
  <c r="AL153" i="8"/>
  <c r="O161" i="7"/>
  <c r="M160" i="14"/>
  <c r="M165" i="14"/>
  <c r="M166" i="14"/>
  <c r="F167" i="6"/>
  <c r="G167" i="6"/>
  <c r="H167" i="6" s="1"/>
  <c r="I167" i="6" s="1"/>
  <c r="N167" i="6" s="1"/>
  <c r="M166" i="3" s="1"/>
  <c r="AL169" i="8"/>
  <c r="AM169" i="8" s="1"/>
  <c r="M107" i="4"/>
  <c r="U13" i="5"/>
  <c r="R75" i="5"/>
  <c r="K83" i="5"/>
  <c r="F83" i="5" s="1"/>
  <c r="G83" i="5" s="1"/>
  <c r="S6" i="10"/>
  <c r="H9" i="7" s="1"/>
  <c r="K13" i="14"/>
  <c r="L13" i="14" s="1"/>
  <c r="D13" i="14" s="1"/>
  <c r="M22" i="7"/>
  <c r="H12" i="8"/>
  <c r="O12" i="8" s="1"/>
  <c r="V25" i="10"/>
  <c r="Y28" i="8"/>
  <c r="Z28" i="8" s="1"/>
  <c r="K35" i="14"/>
  <c r="L35" i="14" s="1"/>
  <c r="D35" i="14" s="1"/>
  <c r="AN25" i="14"/>
  <c r="AB25" i="14" s="1"/>
  <c r="Z25" i="14" s="1"/>
  <c r="O37" i="7"/>
  <c r="W44" i="6"/>
  <c r="X44" i="6"/>
  <c r="Y44" i="6" s="1"/>
  <c r="Q43" i="8"/>
  <c r="R43" i="8" s="1"/>
  <c r="X43" i="8" s="1"/>
  <c r="S42" i="3" s="1"/>
  <c r="Q41" i="8"/>
  <c r="R41" i="8" s="1"/>
  <c r="X41" i="8" s="1"/>
  <c r="S40" i="3" s="1"/>
  <c r="Q42" i="8"/>
  <c r="R42" i="8" s="1"/>
  <c r="X42" i="8" s="1"/>
  <c r="S41" i="3" s="1"/>
  <c r="Q44" i="8"/>
  <c r="R44" i="8" s="1"/>
  <c r="X44" i="8" s="1"/>
  <c r="S43" i="3" s="1"/>
  <c r="K43" i="14"/>
  <c r="L43" i="14" s="1"/>
  <c r="D43" i="14" s="1"/>
  <c r="AE32" i="8"/>
  <c r="AM32" i="8" s="1"/>
  <c r="AN32" i="8" s="1"/>
  <c r="P62" i="7"/>
  <c r="M61" i="6"/>
  <c r="N61" i="6" s="1"/>
  <c r="M60" i="3" s="1"/>
  <c r="AH83" i="8"/>
  <c r="L53" i="14"/>
  <c r="D53" i="14" s="1"/>
  <c r="B53" i="14" s="1"/>
  <c r="F53" i="11" s="1"/>
  <c r="C53" i="11" s="1"/>
  <c r="I68" i="15"/>
  <c r="V68" i="15" s="1"/>
  <c r="G68" i="11" s="1"/>
  <c r="D68" i="11" s="1"/>
  <c r="AE92" i="8"/>
  <c r="AM92" i="8"/>
  <c r="O99" i="7"/>
  <c r="P80" i="6"/>
  <c r="Q80" i="6" s="1"/>
  <c r="O80" i="6"/>
  <c r="T80" i="6"/>
  <c r="U80" i="6" s="1"/>
  <c r="V80" i="6" s="1"/>
  <c r="AA80" i="6" s="1"/>
  <c r="M125" i="7"/>
  <c r="U116" i="3"/>
  <c r="O128" i="7"/>
  <c r="L127" i="7"/>
  <c r="S142" i="10"/>
  <c r="H145" i="7" s="1"/>
  <c r="AE147" i="8"/>
  <c r="AM147" i="8" s="1"/>
  <c r="AN147" i="8" s="1"/>
  <c r="T146" i="3" s="1"/>
  <c r="AJ146" i="14"/>
  <c r="P153" i="7"/>
  <c r="X151" i="6"/>
  <c r="Y151" i="6" s="1"/>
  <c r="Z151" i="6" s="1"/>
  <c r="V162" i="10"/>
  <c r="Y165" i="8"/>
  <c r="Z165" i="8" s="1"/>
  <c r="X52" i="8"/>
  <c r="S51" i="3" s="1"/>
  <c r="V21" i="10"/>
  <c r="Y24" i="8"/>
  <c r="Z24" i="8" s="1"/>
  <c r="AN24" i="8" s="1"/>
  <c r="T23" i="3" s="1"/>
  <c r="S54" i="10"/>
  <c r="H57" i="7" s="1"/>
  <c r="AE58" i="8"/>
  <c r="G87" i="6"/>
  <c r="H87" i="6" s="1"/>
  <c r="I87" i="6" s="1"/>
  <c r="F87" i="6"/>
  <c r="U94" i="4"/>
  <c r="L33" i="7"/>
  <c r="O7" i="8"/>
  <c r="AB23" i="14"/>
  <c r="Z23" i="14" s="1"/>
  <c r="S23" i="14" s="1"/>
  <c r="AE37" i="8"/>
  <c r="AM37" i="8" s="1"/>
  <c r="AN37" i="8" s="1"/>
  <c r="U39" i="4"/>
  <c r="U44" i="3"/>
  <c r="I54" i="15"/>
  <c r="V54" i="15" s="1"/>
  <c r="G54" i="11" s="1"/>
  <c r="D54" i="11" s="1"/>
  <c r="P80" i="14"/>
  <c r="M80" i="14" s="1"/>
  <c r="P60" i="7"/>
  <c r="O60" i="7"/>
  <c r="M60" i="7"/>
  <c r="U65" i="4"/>
  <c r="U74" i="3"/>
  <c r="O73" i="6"/>
  <c r="T73" i="6"/>
  <c r="U73" i="6" s="1"/>
  <c r="V73" i="6" s="1"/>
  <c r="P73" i="6"/>
  <c r="Q73" i="6" s="1"/>
  <c r="Z86" i="6"/>
  <c r="F118" i="6"/>
  <c r="G118" i="6"/>
  <c r="H118" i="6" s="1"/>
  <c r="I118" i="6" s="1"/>
  <c r="I116" i="15"/>
  <c r="V116" i="15" s="1"/>
  <c r="G116" i="11" s="1"/>
  <c r="D116" i="11" s="1"/>
  <c r="G130" i="6"/>
  <c r="H130" i="6" s="1"/>
  <c r="F130" i="6"/>
  <c r="L131" i="14"/>
  <c r="D131" i="14" s="1"/>
  <c r="B131" i="14" s="1"/>
  <c r="F131" i="11" s="1"/>
  <c r="C131" i="11" s="1"/>
  <c r="B131" i="11" s="1"/>
  <c r="C131" i="14"/>
  <c r="H131" i="11" s="1"/>
  <c r="E131" i="11" s="1"/>
  <c r="K143" i="6"/>
  <c r="L143" i="6" s="1"/>
  <c r="P143" i="6"/>
  <c r="Q143" i="6" s="1"/>
  <c r="R143" i="6" s="1"/>
  <c r="J143" i="6"/>
  <c r="V15" i="15"/>
  <c r="G15" i="11" s="1"/>
  <c r="D15" i="11" s="1"/>
  <c r="L16" i="7"/>
  <c r="G14" i="6"/>
  <c r="H14" i="6" s="1"/>
  <c r="F14" i="6"/>
  <c r="S75" i="4"/>
  <c r="U121" i="4"/>
  <c r="R115" i="4"/>
  <c r="U78" i="5"/>
  <c r="W7" i="8"/>
  <c r="AE9" i="8"/>
  <c r="AM9" i="8" s="1"/>
  <c r="L52" i="4"/>
  <c r="U75" i="4"/>
  <c r="R26" i="5"/>
  <c r="O8" i="5"/>
  <c r="P39" i="5"/>
  <c r="U39" i="5"/>
  <c r="R7" i="6"/>
  <c r="K7" i="8"/>
  <c r="R7" i="8"/>
  <c r="AM6" i="8"/>
  <c r="AN6" i="8" s="1"/>
  <c r="AE6" i="8"/>
  <c r="U15" i="3"/>
  <c r="U12" i="5"/>
  <c r="L31" i="7"/>
  <c r="I14" i="15"/>
  <c r="V14" i="15" s="1"/>
  <c r="G14" i="11" s="1"/>
  <c r="D14" i="11" s="1"/>
  <c r="Q32" i="8"/>
  <c r="R32" i="8" s="1"/>
  <c r="X32" i="8" s="1"/>
  <c r="Q30" i="8"/>
  <c r="R30" i="8" s="1"/>
  <c r="X30" i="8" s="1"/>
  <c r="S29" i="3" s="1"/>
  <c r="Q31" i="8"/>
  <c r="R31" i="8" s="1"/>
  <c r="X31" i="8" s="1"/>
  <c r="S30" i="3" s="1"/>
  <c r="P41" i="14"/>
  <c r="M41" i="14" s="1"/>
  <c r="V41" i="10"/>
  <c r="Y44" i="8"/>
  <c r="Z44" i="8" s="1"/>
  <c r="L65" i="7"/>
  <c r="N72" i="7"/>
  <c r="Q72" i="7" s="1"/>
  <c r="P63" i="4" s="1"/>
  <c r="K72" i="7"/>
  <c r="P71" i="3" s="1"/>
  <c r="I80" i="15"/>
  <c r="V80" i="15" s="1"/>
  <c r="G80" i="11" s="1"/>
  <c r="D80" i="11" s="1"/>
  <c r="M77" i="6"/>
  <c r="M69" i="6"/>
  <c r="N69" i="6" s="1"/>
  <c r="M68" i="3" s="1"/>
  <c r="I89" i="15"/>
  <c r="V89" i="15" s="1"/>
  <c r="G89" i="11" s="1"/>
  <c r="D89" i="11" s="1"/>
  <c r="O95" i="6"/>
  <c r="X95" i="6"/>
  <c r="Y95" i="6" s="1"/>
  <c r="Z95" i="6" s="1"/>
  <c r="T95" i="6"/>
  <c r="U95" i="6" s="1"/>
  <c r="V95" i="6" s="1"/>
  <c r="AA95" i="6" s="1"/>
  <c r="P95" i="6"/>
  <c r="Q95" i="6" s="1"/>
  <c r="R95" i="6" s="1"/>
  <c r="AN112" i="8"/>
  <c r="T111" i="3" s="1"/>
  <c r="R111" i="3" s="1"/>
  <c r="T122" i="6"/>
  <c r="U122" i="6" s="1"/>
  <c r="V122" i="6" s="1"/>
  <c r="AB125" i="14"/>
  <c r="Z125" i="14" s="1"/>
  <c r="S125" i="14" s="1"/>
  <c r="B117" i="14"/>
  <c r="F117" i="11" s="1"/>
  <c r="C117" i="11" s="1"/>
  <c r="W144" i="6"/>
  <c r="X144" i="6"/>
  <c r="Y144" i="6" s="1"/>
  <c r="Z144" i="6" s="1"/>
  <c r="M154" i="6"/>
  <c r="C147" i="14"/>
  <c r="H147" i="11" s="1"/>
  <c r="E147" i="11" s="1"/>
  <c r="P151" i="14"/>
  <c r="M151" i="14" s="1"/>
  <c r="B151" i="14" s="1"/>
  <c r="F151" i="11" s="1"/>
  <c r="C151" i="11" s="1"/>
  <c r="S87" i="4"/>
  <c r="K151" i="4"/>
  <c r="F151" i="4" s="1"/>
  <c r="G151" i="4" s="1"/>
  <c r="H151" i="4"/>
  <c r="U80" i="4"/>
  <c r="Z4" i="14"/>
  <c r="S4" i="14" s="1"/>
  <c r="M23" i="6"/>
  <c r="S16" i="10"/>
  <c r="H19" i="7" s="1"/>
  <c r="AG18" i="14"/>
  <c r="M46" i="6"/>
  <c r="N46" i="6" s="1"/>
  <c r="V40" i="15"/>
  <c r="G40" i="11" s="1"/>
  <c r="D40" i="11" s="1"/>
  <c r="U39" i="3"/>
  <c r="U34" i="4"/>
  <c r="G41" i="14"/>
  <c r="Z55" i="14"/>
  <c r="S55" i="14" s="1"/>
  <c r="K66" i="6"/>
  <c r="L66" i="6" s="1"/>
  <c r="J66" i="6"/>
  <c r="Z71" i="14"/>
  <c r="S71" i="14" s="1"/>
  <c r="U49" i="5"/>
  <c r="U78" i="3"/>
  <c r="X73" i="6"/>
  <c r="Y73" i="6" s="1"/>
  <c r="W73" i="6"/>
  <c r="X90" i="6"/>
  <c r="Y90" i="6" s="1"/>
  <c r="W90" i="6"/>
  <c r="AB90" i="14"/>
  <c r="Z90" i="14" s="1"/>
  <c r="S90" i="14" s="1"/>
  <c r="AB93" i="14"/>
  <c r="Z93" i="14" s="1"/>
  <c r="M96" i="7"/>
  <c r="M111" i="14"/>
  <c r="C111" i="14" s="1"/>
  <c r="H111" i="11" s="1"/>
  <c r="E111" i="11" s="1"/>
  <c r="L105" i="7"/>
  <c r="Z109" i="6"/>
  <c r="AA109" i="6" s="1"/>
  <c r="M115" i="14"/>
  <c r="I124" i="6"/>
  <c r="N124" i="6" s="1"/>
  <c r="M123" i="3" s="1"/>
  <c r="V125" i="10"/>
  <c r="Y128" i="8"/>
  <c r="Z128" i="8" s="1"/>
  <c r="AN128" i="8" s="1"/>
  <c r="T127" i="3" s="1"/>
  <c r="R127" i="3" s="1"/>
  <c r="K126" i="14"/>
  <c r="L126" i="14" s="1"/>
  <c r="D126" i="14" s="1"/>
  <c r="T129" i="6"/>
  <c r="U129" i="6" s="1"/>
  <c r="V129" i="6" s="1"/>
  <c r="AA129" i="6" s="1"/>
  <c r="P129" i="6"/>
  <c r="Q129" i="6" s="1"/>
  <c r="O129" i="6"/>
  <c r="P125" i="6"/>
  <c r="Q125" i="6" s="1"/>
  <c r="R125" i="6" s="1"/>
  <c r="O125" i="6"/>
  <c r="T125" i="6"/>
  <c r="U125" i="6" s="1"/>
  <c r="V125" i="6" s="1"/>
  <c r="X125" i="6"/>
  <c r="Y125" i="6" s="1"/>
  <c r="Z125" i="6" s="1"/>
  <c r="P124" i="6"/>
  <c r="Q124" i="6" s="1"/>
  <c r="X124" i="6"/>
  <c r="Y124" i="6" s="1"/>
  <c r="Z124" i="6" s="1"/>
  <c r="O124" i="6"/>
  <c r="T124" i="6"/>
  <c r="U124" i="6" s="1"/>
  <c r="V124" i="6" s="1"/>
  <c r="AA126" i="6"/>
  <c r="AB126" i="6" s="1"/>
  <c r="K133" i="6"/>
  <c r="L133" i="6" s="1"/>
  <c r="J133" i="6"/>
  <c r="O139" i="7"/>
  <c r="O139" i="6"/>
  <c r="T139" i="6"/>
  <c r="U139" i="6" s="1"/>
  <c r="V139" i="6" s="1"/>
  <c r="P139" i="6"/>
  <c r="Q139" i="6" s="1"/>
  <c r="R139" i="6" s="1"/>
  <c r="M137" i="7"/>
  <c r="B135" i="14"/>
  <c r="F135" i="11" s="1"/>
  <c r="C135" i="11" s="1"/>
  <c r="O153" i="7"/>
  <c r="V150" i="15"/>
  <c r="G150" i="11" s="1"/>
  <c r="D150" i="11" s="1"/>
  <c r="U149" i="3"/>
  <c r="U135" i="4"/>
  <c r="AJ163" i="14"/>
  <c r="AB163" i="14" s="1"/>
  <c r="Z163" i="14" s="1"/>
  <c r="S163" i="14" s="1"/>
  <c r="Z157" i="14"/>
  <c r="S157" i="14" s="1"/>
  <c r="I165" i="15"/>
  <c r="V165" i="15" s="1"/>
  <c r="G165" i="11" s="1"/>
  <c r="D165" i="11" s="1"/>
  <c r="Q166" i="8"/>
  <c r="R166" i="8" s="1"/>
  <c r="X166" i="8" s="1"/>
  <c r="S165" i="3" s="1"/>
  <c r="Q167" i="8"/>
  <c r="R167" i="8" s="1"/>
  <c r="X167" i="8" s="1"/>
  <c r="S166" i="3" s="1"/>
  <c r="F166" i="6"/>
  <c r="G166" i="6"/>
  <c r="H166" i="6" s="1"/>
  <c r="I166" i="6" s="1"/>
  <c r="G163" i="6"/>
  <c r="H163" i="6" s="1"/>
  <c r="F163" i="6"/>
  <c r="S67" i="5"/>
  <c r="Q67" i="5" s="1"/>
  <c r="S57" i="5"/>
  <c r="R110" i="4"/>
  <c r="U128" i="4"/>
  <c r="R28" i="5"/>
  <c r="S13" i="10"/>
  <c r="H16" i="7" s="1"/>
  <c r="AG13" i="14"/>
  <c r="V32" i="10"/>
  <c r="Y35" i="8"/>
  <c r="Z35" i="8" s="1"/>
  <c r="N43" i="7"/>
  <c r="M17" i="7"/>
  <c r="O17" i="7"/>
  <c r="G34" i="14"/>
  <c r="M42" i="14"/>
  <c r="V43" i="10"/>
  <c r="Y46" i="8"/>
  <c r="Z46" i="8" s="1"/>
  <c r="I60" i="15"/>
  <c r="K70" i="6"/>
  <c r="L70" i="6" s="1"/>
  <c r="J70" i="6"/>
  <c r="O68" i="6"/>
  <c r="T68" i="6"/>
  <c r="U68" i="6" s="1"/>
  <c r="V68" i="6" s="1"/>
  <c r="P68" i="6"/>
  <c r="Q68" i="6" s="1"/>
  <c r="R68" i="6" s="1"/>
  <c r="Z71" i="6"/>
  <c r="S75" i="10"/>
  <c r="H78" i="7" s="1"/>
  <c r="X75" i="6"/>
  <c r="Y75" i="6" s="1"/>
  <c r="W75" i="6"/>
  <c r="I87" i="15"/>
  <c r="V87" i="15" s="1"/>
  <c r="G87" i="11" s="1"/>
  <c r="D87" i="11" s="1"/>
  <c r="G88" i="14"/>
  <c r="D88" i="14" s="1"/>
  <c r="G92" i="6"/>
  <c r="H92" i="6" s="1"/>
  <c r="F92" i="6"/>
  <c r="P97" i="14"/>
  <c r="M97" i="14" s="1"/>
  <c r="M110" i="7"/>
  <c r="L112" i="7"/>
  <c r="M112" i="7"/>
  <c r="K124" i="7"/>
  <c r="P123" i="3" s="1"/>
  <c r="N124" i="7"/>
  <c r="Q124" i="7" s="1"/>
  <c r="P110" i="4" s="1"/>
  <c r="T132" i="6"/>
  <c r="U132" i="6" s="1"/>
  <c r="V132" i="6" s="1"/>
  <c r="P132" i="6"/>
  <c r="Q132" i="6" s="1"/>
  <c r="O132" i="6"/>
  <c r="S134" i="10"/>
  <c r="H137" i="7" s="1"/>
  <c r="P141" i="14"/>
  <c r="M141" i="14" s="1"/>
  <c r="G155" i="14"/>
  <c r="R139" i="4"/>
  <c r="L33" i="4"/>
  <c r="O74" i="4"/>
  <c r="R126" i="4"/>
  <c r="W7" i="6"/>
  <c r="X7" i="6"/>
  <c r="Y7" i="6" s="1"/>
  <c r="Z7" i="6" s="1"/>
  <c r="AA7" i="6" s="1"/>
  <c r="R14" i="6"/>
  <c r="K18" i="6"/>
  <c r="L18" i="6" s="1"/>
  <c r="J18" i="6"/>
  <c r="R29" i="6"/>
  <c r="AB29" i="6" s="1"/>
  <c r="N28" i="3" s="1"/>
  <c r="U17" i="5"/>
  <c r="U25" i="3"/>
  <c r="I40" i="6"/>
  <c r="G37" i="6"/>
  <c r="H37" i="6" s="1"/>
  <c r="I37" i="6" s="1"/>
  <c r="F37" i="6"/>
  <c r="I43" i="15"/>
  <c r="V43" i="15" s="1"/>
  <c r="G43" i="11" s="1"/>
  <c r="D43" i="11" s="1"/>
  <c r="D33" i="14"/>
  <c r="B33" i="14" s="1"/>
  <c r="F33" i="11" s="1"/>
  <c r="C33" i="11" s="1"/>
  <c r="T45" i="6"/>
  <c r="U45" i="6" s="1"/>
  <c r="V45" i="6" s="1"/>
  <c r="P45" i="6"/>
  <c r="Q45" i="6" s="1"/>
  <c r="O45" i="6"/>
  <c r="V54" i="10"/>
  <c r="Y57" i="8"/>
  <c r="Z57" i="8" s="1"/>
  <c r="X55" i="6"/>
  <c r="Y55" i="6" s="1"/>
  <c r="Z55" i="6" s="1"/>
  <c r="U51" i="4"/>
  <c r="U58" i="3"/>
  <c r="P55" i="14"/>
  <c r="M55" i="14" s="1"/>
  <c r="AH58" i="8"/>
  <c r="AM58" i="8" s="1"/>
  <c r="AL83" i="8"/>
  <c r="U66" i="3"/>
  <c r="G68" i="14"/>
  <c r="D68" i="14" s="1"/>
  <c r="G73" i="14"/>
  <c r="S63" i="10"/>
  <c r="H66" i="7" s="1"/>
  <c r="C77" i="14"/>
  <c r="H77" i="11" s="1"/>
  <c r="E77" i="11" s="1"/>
  <c r="AL84" i="8"/>
  <c r="Z93" i="6"/>
  <c r="AA93" i="6" s="1"/>
  <c r="AB93" i="6" s="1"/>
  <c r="P82" i="14"/>
  <c r="M82" i="14" s="1"/>
  <c r="B82" i="14" s="1"/>
  <c r="F82" i="11" s="1"/>
  <c r="C82" i="11" s="1"/>
  <c r="O96" i="7"/>
  <c r="AB102" i="14"/>
  <c r="Z102" i="14" s="1"/>
  <c r="S102" i="14" s="1"/>
  <c r="L94" i="14"/>
  <c r="I101" i="15"/>
  <c r="V101" i="15" s="1"/>
  <c r="G101" i="11" s="1"/>
  <c r="D101" i="11" s="1"/>
  <c r="Z110" i="6"/>
  <c r="P117" i="7"/>
  <c r="U105" i="4"/>
  <c r="U118" i="3"/>
  <c r="F119" i="6"/>
  <c r="G119" i="6"/>
  <c r="H119" i="6" s="1"/>
  <c r="I119" i="6" s="1"/>
  <c r="N119" i="6" s="1"/>
  <c r="Z119" i="6"/>
  <c r="P122" i="8"/>
  <c r="R122" i="8" s="1"/>
  <c r="G122" i="8"/>
  <c r="V122" i="8"/>
  <c r="J122" i="8"/>
  <c r="S122" i="8"/>
  <c r="F122" i="8"/>
  <c r="Q122" i="8"/>
  <c r="T122" i="8"/>
  <c r="L122" i="8"/>
  <c r="I122" i="8"/>
  <c r="K122" i="8" s="1"/>
  <c r="U122" i="8"/>
  <c r="M122" i="8"/>
  <c r="G128" i="6"/>
  <c r="H128" i="6" s="1"/>
  <c r="F128" i="6"/>
  <c r="P128" i="6"/>
  <c r="Q128" i="6" s="1"/>
  <c r="T128" i="6"/>
  <c r="U128" i="6" s="1"/>
  <c r="V128" i="6" s="1"/>
  <c r="AA128" i="6" s="1"/>
  <c r="O128" i="6"/>
  <c r="O123" i="6"/>
  <c r="T123" i="6"/>
  <c r="U123" i="6" s="1"/>
  <c r="V123" i="6" s="1"/>
  <c r="AA123" i="6" s="1"/>
  <c r="P123" i="6"/>
  <c r="Q123" i="6" s="1"/>
  <c r="AJ136" i="14"/>
  <c r="V141" i="10"/>
  <c r="Y144" i="8"/>
  <c r="Z144" i="8" s="1"/>
  <c r="P143" i="14"/>
  <c r="M143" i="14" s="1"/>
  <c r="L153" i="14"/>
  <c r="D153" i="14" s="1"/>
  <c r="V158" i="10"/>
  <c r="Y161" i="8"/>
  <c r="Z161" i="8" s="1"/>
  <c r="K158" i="14"/>
  <c r="V163" i="10"/>
  <c r="Y166" i="8"/>
  <c r="Z166" i="8" s="1"/>
  <c r="AN166" i="8" s="1"/>
  <c r="T165" i="3" s="1"/>
  <c r="L161" i="14"/>
  <c r="D161" i="14" s="1"/>
  <c r="AB160" i="14"/>
  <c r="Z160" i="14" s="1"/>
  <c r="S160" i="14" s="1"/>
  <c r="L166" i="14"/>
  <c r="D166" i="14" s="1"/>
  <c r="O167" i="6"/>
  <c r="P167" i="6"/>
  <c r="Q167" i="6" s="1"/>
  <c r="T167" i="6"/>
  <c r="U167" i="6" s="1"/>
  <c r="V167" i="6" s="1"/>
  <c r="AA167" i="6" s="1"/>
  <c r="N158" i="7"/>
  <c r="K158" i="7"/>
  <c r="P157" i="3" s="1"/>
  <c r="S106" i="4"/>
  <c r="O48" i="4"/>
  <c r="K85" i="5"/>
  <c r="F85" i="5" s="1"/>
  <c r="G85" i="5" s="1"/>
  <c r="K15" i="7"/>
  <c r="P14" i="3" s="1"/>
  <c r="N15" i="7"/>
  <c r="Q15" i="7" s="1"/>
  <c r="P13" i="4" s="1"/>
  <c r="D27" i="14"/>
  <c r="K30" i="14"/>
  <c r="L30" i="14" s="1"/>
  <c r="D30" i="14" s="1"/>
  <c r="P43" i="7"/>
  <c r="Q50" i="8"/>
  <c r="R50" i="8" s="1"/>
  <c r="X50" i="8" s="1"/>
  <c r="Q49" i="8"/>
  <c r="R49" i="8" s="1"/>
  <c r="X49" i="8" s="1"/>
  <c r="S48" i="3" s="1"/>
  <c r="L51" i="7"/>
  <c r="AJ51" i="14"/>
  <c r="AB51" i="14" s="1"/>
  <c r="Z51" i="14" s="1"/>
  <c r="S51" i="14" s="1"/>
  <c r="P83" i="7"/>
  <c r="L76" i="14"/>
  <c r="X84" i="6"/>
  <c r="Y84" i="6" s="1"/>
  <c r="W84" i="6"/>
  <c r="F102" i="6"/>
  <c r="G102" i="6"/>
  <c r="H102" i="6" s="1"/>
  <c r="I102" i="6" s="1"/>
  <c r="I88" i="15"/>
  <c r="V88" i="15" s="1"/>
  <c r="G88" i="11" s="1"/>
  <c r="D88" i="11" s="1"/>
  <c r="C94" i="14"/>
  <c r="H94" i="11" s="1"/>
  <c r="E94" i="11" s="1"/>
  <c r="G94" i="14"/>
  <c r="K112" i="14"/>
  <c r="L112" i="14" s="1"/>
  <c r="D112" i="14" s="1"/>
  <c r="I106" i="15"/>
  <c r="V106" i="15" s="1"/>
  <c r="G106" i="11" s="1"/>
  <c r="D106" i="11" s="1"/>
  <c r="V107" i="15"/>
  <c r="G107" i="11" s="1"/>
  <c r="D107" i="11" s="1"/>
  <c r="AB133" i="14"/>
  <c r="Z133" i="14" s="1"/>
  <c r="AE146" i="8"/>
  <c r="AM146" i="8"/>
  <c r="X149" i="6"/>
  <c r="Y149" i="6" s="1"/>
  <c r="W149" i="6"/>
  <c r="S60" i="4"/>
  <c r="U56" i="5"/>
  <c r="Q142" i="4"/>
  <c r="F142" i="4" s="1"/>
  <c r="G142" i="4" s="1"/>
  <c r="H142" i="4" s="1"/>
  <c r="R10" i="4"/>
  <c r="L102" i="4"/>
  <c r="U41" i="5"/>
  <c r="AG10" i="14"/>
  <c r="K7" i="7"/>
  <c r="P6" i="3" s="1"/>
  <c r="N7" i="7"/>
  <c r="Q7" i="7" s="1"/>
  <c r="AN13" i="14"/>
  <c r="N52" i="6"/>
  <c r="M51" i="3" s="1"/>
  <c r="I30" i="15"/>
  <c r="V30" i="15" s="1"/>
  <c r="G30" i="11" s="1"/>
  <c r="D30" i="11" s="1"/>
  <c r="D18" i="14"/>
  <c r="AJ34" i="14"/>
  <c r="AB34" i="14" s="1"/>
  <c r="Z34" i="14" s="1"/>
  <c r="S34" i="14" s="1"/>
  <c r="P20" i="6"/>
  <c r="Q20" i="6" s="1"/>
  <c r="O20" i="6"/>
  <c r="X20" i="6"/>
  <c r="Y20" i="6" s="1"/>
  <c r="Z20" i="6" s="1"/>
  <c r="T20" i="6"/>
  <c r="U20" i="6" s="1"/>
  <c r="V20" i="6" s="1"/>
  <c r="T36" i="6"/>
  <c r="U36" i="6" s="1"/>
  <c r="V36" i="6" s="1"/>
  <c r="AA36" i="6" s="1"/>
  <c r="AB36" i="6" s="1"/>
  <c r="Z50" i="14"/>
  <c r="S50" i="14" s="1"/>
  <c r="L27" i="7"/>
  <c r="M37" i="14"/>
  <c r="G48" i="6"/>
  <c r="H48" i="6" s="1"/>
  <c r="F48" i="6"/>
  <c r="Q66" i="8"/>
  <c r="R66" i="8" s="1"/>
  <c r="X66" i="8" s="1"/>
  <c r="S65" i="3" s="1"/>
  <c r="Q65" i="8"/>
  <c r="R65" i="8" s="1"/>
  <c r="X65" i="8" s="1"/>
  <c r="S64" i="3" s="1"/>
  <c r="AN64" i="8"/>
  <c r="T63" i="3" s="1"/>
  <c r="R63" i="3" s="1"/>
  <c r="P67" i="14"/>
  <c r="M67" i="14" s="1"/>
  <c r="M83" i="7"/>
  <c r="O83" i="7"/>
  <c r="AL76" i="8"/>
  <c r="P66" i="6"/>
  <c r="Q66" i="6" s="1"/>
  <c r="T66" i="6"/>
  <c r="U66" i="6" s="1"/>
  <c r="V66" i="6" s="1"/>
  <c r="AA66" i="6" s="1"/>
  <c r="O66" i="6"/>
  <c r="I80" i="6"/>
  <c r="N80" i="6" s="1"/>
  <c r="P86" i="7"/>
  <c r="K98" i="7"/>
  <c r="P97" i="3" s="1"/>
  <c r="O81" i="7"/>
  <c r="I74" i="15"/>
  <c r="V74" i="15" s="1"/>
  <c r="G74" i="11" s="1"/>
  <c r="D74" i="11" s="1"/>
  <c r="I95" i="6"/>
  <c r="N95" i="6" s="1"/>
  <c r="P112" i="14"/>
  <c r="M112" i="14" s="1"/>
  <c r="AG116" i="14"/>
  <c r="P121" i="6"/>
  <c r="Q121" i="6" s="1"/>
  <c r="R121" i="6" s="1"/>
  <c r="AB121" i="6" s="1"/>
  <c r="N120" i="3" s="1"/>
  <c r="O121" i="6"/>
  <c r="T121" i="6"/>
  <c r="U121" i="6" s="1"/>
  <c r="V121" i="6" s="1"/>
  <c r="AA121" i="6" s="1"/>
  <c r="I125" i="15"/>
  <c r="V125" i="15" s="1"/>
  <c r="G125" i="11" s="1"/>
  <c r="D125" i="11" s="1"/>
  <c r="S127" i="6"/>
  <c r="T127" i="6"/>
  <c r="U127" i="6" s="1"/>
  <c r="V127" i="6" s="1"/>
  <c r="P128" i="14"/>
  <c r="M128" i="14" s="1"/>
  <c r="O133" i="7"/>
  <c r="M130" i="6"/>
  <c r="M136" i="14"/>
  <c r="P137" i="7"/>
  <c r="M139" i="7"/>
  <c r="K140" i="7"/>
  <c r="P139" i="3" s="1"/>
  <c r="N140" i="7"/>
  <c r="Q140" i="7" s="1"/>
  <c r="P74" i="5" s="1"/>
  <c r="AN150" i="8"/>
  <c r="T149" i="3" s="1"/>
  <c r="K141" i="6"/>
  <c r="L141" i="6" s="1"/>
  <c r="J141" i="6"/>
  <c r="S145" i="10"/>
  <c r="H148" i="7" s="1"/>
  <c r="L158" i="14"/>
  <c r="D158" i="14" s="1"/>
  <c r="R61" i="4"/>
  <c r="R100" i="4"/>
  <c r="S35" i="4"/>
  <c r="R54" i="5"/>
  <c r="U36" i="4"/>
  <c r="S97" i="4"/>
  <c r="U34" i="5"/>
  <c r="J7" i="6"/>
  <c r="K7" i="6"/>
  <c r="L7" i="6" s="1"/>
  <c r="I10" i="15"/>
  <c r="V10" i="15" s="1"/>
  <c r="G10" i="11" s="1"/>
  <c r="D10" i="11" s="1"/>
  <c r="AY248" i="17"/>
  <c r="D248" i="17" s="1"/>
  <c r="AY239" i="17"/>
  <c r="D239" i="17" s="1"/>
  <c r="AY175" i="17"/>
  <c r="D175" i="17" s="1"/>
  <c r="AY143" i="17"/>
  <c r="D143" i="17" s="1"/>
  <c r="AY125" i="17"/>
  <c r="D125" i="17" s="1"/>
  <c r="AY120" i="17"/>
  <c r="D120" i="17" s="1"/>
  <c r="AY102" i="17"/>
  <c r="D102" i="17" s="1"/>
  <c r="AY257" i="17"/>
  <c r="D257" i="17" s="1"/>
  <c r="AY174" i="17"/>
  <c r="D174" i="17" s="1"/>
  <c r="AY160" i="17"/>
  <c r="D160" i="17" s="1"/>
  <c r="AY151" i="17"/>
  <c r="D151" i="17" s="1"/>
  <c r="AY133" i="17"/>
  <c r="D133" i="17" s="1"/>
  <c r="AY119" i="17"/>
  <c r="D119" i="17" s="1"/>
  <c r="AY101" i="17"/>
  <c r="D101" i="17" s="1"/>
  <c r="AY246" i="17"/>
  <c r="D246" i="17" s="1"/>
  <c r="AY223" i="17"/>
  <c r="D223" i="17" s="1"/>
  <c r="AY200" i="17"/>
  <c r="D200" i="17" s="1"/>
  <c r="AY173" i="17"/>
  <c r="D173" i="17" s="1"/>
  <c r="AY136" i="17"/>
  <c r="D136" i="17" s="1"/>
  <c r="AY118" i="17"/>
  <c r="D118" i="17" s="1"/>
  <c r="AY104" i="17"/>
  <c r="D104" i="17" s="1"/>
  <c r="AY250" i="17"/>
  <c r="D250" i="17" s="1"/>
  <c r="AY241" i="17"/>
  <c r="D241" i="17" s="1"/>
  <c r="AY227" i="17"/>
  <c r="D227" i="17" s="1"/>
  <c r="AY218" i="17"/>
  <c r="D218" i="17" s="1"/>
  <c r="AY204" i="17"/>
  <c r="D204" i="17" s="1"/>
  <c r="AY172" i="17"/>
  <c r="D172" i="17" s="1"/>
  <c r="AY163" i="17"/>
  <c r="D163" i="17" s="1"/>
  <c r="AY108" i="17"/>
  <c r="D108" i="17" s="1"/>
  <c r="AY95" i="17"/>
  <c r="D95" i="17" s="1"/>
  <c r="AY87" i="17"/>
  <c r="D87" i="17" s="1"/>
  <c r="AY83" i="17"/>
  <c r="D83" i="17" s="1"/>
  <c r="AY79" i="17"/>
  <c r="D79" i="17" s="1"/>
  <c r="AY47" i="17"/>
  <c r="D47" i="17" s="1"/>
  <c r="AY43" i="17"/>
  <c r="D43" i="17" s="1"/>
  <c r="AY39" i="17"/>
  <c r="D39" i="17" s="1"/>
  <c r="AY199" i="17"/>
  <c r="D199" i="17" s="1"/>
  <c r="AY135" i="17"/>
  <c r="D135" i="17" s="1"/>
  <c r="AY22" i="17"/>
  <c r="D22" i="17" s="1"/>
  <c r="AY9" i="17"/>
  <c r="D9" i="17" s="1"/>
  <c r="AY180" i="17"/>
  <c r="D180" i="17" s="1"/>
  <c r="AY171" i="17"/>
  <c r="D171" i="17" s="1"/>
  <c r="AY153" i="17"/>
  <c r="D153" i="17" s="1"/>
  <c r="AY66" i="17"/>
  <c r="D66" i="17" s="1"/>
  <c r="AY42" i="17"/>
  <c r="D42" i="17" s="1"/>
  <c r="AY21" i="17"/>
  <c r="D21" i="17" s="1"/>
  <c r="AY243" i="17"/>
  <c r="D243" i="17" s="1"/>
  <c r="AY161" i="17"/>
  <c r="D161" i="17" s="1"/>
  <c r="AY106" i="17"/>
  <c r="D106" i="17" s="1"/>
  <c r="AY97" i="17"/>
  <c r="D97" i="17" s="1"/>
  <c r="AY89" i="17"/>
  <c r="D89" i="17" s="1"/>
  <c r="AY33" i="17"/>
  <c r="D33" i="17" s="1"/>
  <c r="AY20" i="17"/>
  <c r="D20" i="17" s="1"/>
  <c r="AY14" i="17"/>
  <c r="D14" i="17" s="1"/>
  <c r="AY251" i="17"/>
  <c r="D251" i="17" s="1"/>
  <c r="AY132" i="17"/>
  <c r="D132" i="17" s="1"/>
  <c r="AY88" i="17"/>
  <c r="D88" i="17" s="1"/>
  <c r="AY80" i="17"/>
  <c r="D80" i="17" s="1"/>
  <c r="AY72" i="17"/>
  <c r="D72" i="17" s="1"/>
  <c r="AY40" i="17"/>
  <c r="D40" i="17" s="1"/>
  <c r="AY32" i="17"/>
  <c r="D32" i="17" s="1"/>
  <c r="AY13" i="17"/>
  <c r="D13" i="17" s="1"/>
  <c r="AY240" i="17"/>
  <c r="D240" i="17" s="1"/>
  <c r="AY176" i="17"/>
  <c r="D176" i="17" s="1"/>
  <c r="AY112" i="17"/>
  <c r="D112" i="17" s="1"/>
  <c r="AY103" i="17"/>
  <c r="D103" i="17" s="1"/>
  <c r="AY25" i="17"/>
  <c r="D25" i="17" s="1"/>
  <c r="AY6" i="17"/>
  <c r="D6" i="17" s="1"/>
  <c r="AY249" i="17"/>
  <c r="D249" i="17" s="1"/>
  <c r="AY212" i="17"/>
  <c r="D212" i="17" s="1"/>
  <c r="AY139" i="17"/>
  <c r="D139" i="17" s="1"/>
  <c r="AY86" i="17"/>
  <c r="D86" i="17" s="1"/>
  <c r="AY78" i="17"/>
  <c r="D78" i="17" s="1"/>
  <c r="AY70" i="17"/>
  <c r="D70" i="17" s="1"/>
  <c r="AY62" i="17"/>
  <c r="D62" i="17" s="1"/>
  <c r="AY46" i="17"/>
  <c r="D46" i="17" s="1"/>
  <c r="AY24" i="17"/>
  <c r="D24" i="17" s="1"/>
  <c r="AY5" i="17"/>
  <c r="D5" i="17" s="1"/>
  <c r="AY156" i="17"/>
  <c r="D156" i="17" s="1"/>
  <c r="AY85" i="17"/>
  <c r="D85" i="17" s="1"/>
  <c r="AY30" i="17"/>
  <c r="D30" i="17" s="1"/>
  <c r="AY17" i="17"/>
  <c r="D17" i="17" s="1"/>
  <c r="AY4" i="17"/>
  <c r="D4" i="17" s="1"/>
  <c r="AY76" i="17"/>
  <c r="D76" i="17" s="1"/>
  <c r="AY16" i="17"/>
  <c r="D16" i="17" s="1"/>
  <c r="AY210" i="17"/>
  <c r="D210" i="17" s="1"/>
  <c r="AY137" i="17"/>
  <c r="D137" i="17" s="1"/>
  <c r="AY201" i="17"/>
  <c r="D201" i="17" s="1"/>
  <c r="AY52" i="17"/>
  <c r="D52" i="17" s="1"/>
  <c r="AY256" i="17"/>
  <c r="D256" i="17" s="1"/>
  <c r="AY164" i="17"/>
  <c r="D164" i="17" s="1"/>
  <c r="U32" i="5"/>
  <c r="U44" i="5"/>
  <c r="U12" i="4"/>
  <c r="U5" i="4"/>
  <c r="U37" i="5"/>
  <c r="U17" i="4"/>
  <c r="U64" i="5"/>
  <c r="U103" i="4"/>
  <c r="U71" i="4"/>
  <c r="U7" i="4"/>
  <c r="U99" i="4"/>
  <c r="U5" i="3"/>
  <c r="U136" i="4"/>
  <c r="U50" i="5"/>
  <c r="U72" i="4"/>
  <c r="U76" i="5"/>
  <c r="U47" i="5"/>
  <c r="U19" i="4"/>
  <c r="U38" i="5"/>
  <c r="U65" i="5"/>
  <c r="U29" i="5"/>
  <c r="U71" i="5"/>
  <c r="U104" i="4"/>
  <c r="U85" i="4"/>
  <c r="U122" i="4"/>
  <c r="U5" i="5"/>
  <c r="U55" i="5"/>
  <c r="U16" i="5"/>
  <c r="U77" i="4"/>
  <c r="U109" i="4"/>
  <c r="U35" i="5"/>
  <c r="U18" i="5"/>
  <c r="U140" i="4"/>
  <c r="U49" i="4"/>
  <c r="U26" i="4"/>
  <c r="U41" i="4"/>
  <c r="U118" i="4"/>
  <c r="U19" i="5"/>
  <c r="U44" i="4"/>
  <c r="U63" i="5"/>
  <c r="U42" i="5"/>
  <c r="U98" i="4"/>
  <c r="U76" i="4"/>
  <c r="U30" i="5"/>
  <c r="U90" i="4"/>
  <c r="U54" i="4"/>
  <c r="U68" i="5"/>
  <c r="U81" i="4"/>
  <c r="U60" i="5"/>
  <c r="U8" i="4"/>
  <c r="U22" i="5"/>
  <c r="U66" i="4"/>
  <c r="U18" i="4"/>
  <c r="U6" i="5"/>
  <c r="U130" i="4"/>
  <c r="U25" i="5"/>
  <c r="U114" i="4"/>
  <c r="U48" i="5"/>
  <c r="U117" i="4"/>
  <c r="U14" i="4"/>
  <c r="U58" i="5"/>
  <c r="U46" i="4"/>
  <c r="U16" i="4"/>
  <c r="U113" i="4"/>
  <c r="U81" i="5"/>
  <c r="U82" i="4"/>
  <c r="U53" i="4"/>
  <c r="U58" i="4"/>
  <c r="U72" i="5"/>
  <c r="U77" i="5"/>
  <c r="U13" i="4"/>
  <c r="U27" i="5"/>
  <c r="U32" i="4"/>
  <c r="U73" i="4"/>
  <c r="I9" i="15"/>
  <c r="V9" i="15" s="1"/>
  <c r="G9" i="11" s="1"/>
  <c r="D9" i="11" s="1"/>
  <c r="AE18" i="8"/>
  <c r="L24" i="7"/>
  <c r="F19" i="6"/>
  <c r="G19" i="6"/>
  <c r="H19" i="6" s="1"/>
  <c r="I19" i="6" s="1"/>
  <c r="N19" i="6" s="1"/>
  <c r="M18" i="3" s="1"/>
  <c r="M23" i="14"/>
  <c r="C23" i="14" s="1"/>
  <c r="H23" i="11" s="1"/>
  <c r="E23" i="11" s="1"/>
  <c r="G17" i="6"/>
  <c r="H17" i="6" s="1"/>
  <c r="F17" i="6"/>
  <c r="Q42" i="7"/>
  <c r="P36" i="4" s="1"/>
  <c r="G45" i="14"/>
  <c r="D45" i="14" s="1"/>
  <c r="B45" i="14" s="1"/>
  <c r="F45" i="11" s="1"/>
  <c r="C45" i="11" s="1"/>
  <c r="T40" i="6"/>
  <c r="U40" i="6" s="1"/>
  <c r="V40" i="6" s="1"/>
  <c r="AA40" i="6" s="1"/>
  <c r="P40" i="6"/>
  <c r="Q40" i="6" s="1"/>
  <c r="O40" i="6"/>
  <c r="C26" i="14"/>
  <c r="H26" i="11" s="1"/>
  <c r="E26" i="11" s="1"/>
  <c r="L36" i="7"/>
  <c r="C53" i="14"/>
  <c r="H53" i="11" s="1"/>
  <c r="E53" i="11" s="1"/>
  <c r="T59" i="6"/>
  <c r="U59" i="6" s="1"/>
  <c r="V59" i="6" s="1"/>
  <c r="AA59" i="6" s="1"/>
  <c r="AB59" i="6" s="1"/>
  <c r="I36" i="15"/>
  <c r="V36" i="15" s="1"/>
  <c r="G36" i="11" s="1"/>
  <c r="D36" i="11" s="1"/>
  <c r="X68" i="6"/>
  <c r="Y68" i="6" s="1"/>
  <c r="W68" i="6"/>
  <c r="AN67" i="8"/>
  <c r="T66" i="3" s="1"/>
  <c r="R66" i="3" s="1"/>
  <c r="V73" i="10"/>
  <c r="Y76" i="8"/>
  <c r="Z76" i="8" s="1"/>
  <c r="AN76" i="14"/>
  <c r="M79" i="7"/>
  <c r="Q87" i="8"/>
  <c r="R87" i="8" s="1"/>
  <c r="X87" i="8" s="1"/>
  <c r="S86" i="3" s="1"/>
  <c r="Q88" i="8"/>
  <c r="R88" i="8" s="1"/>
  <c r="X88" i="8" s="1"/>
  <c r="S87" i="3" s="1"/>
  <c r="L61" i="14"/>
  <c r="D61" i="14" s="1"/>
  <c r="B61" i="14" s="1"/>
  <c r="F61" i="11" s="1"/>
  <c r="C61" i="11" s="1"/>
  <c r="D83" i="14"/>
  <c r="P101" i="7"/>
  <c r="G102" i="14"/>
  <c r="G106" i="6"/>
  <c r="H106" i="6" s="1"/>
  <c r="F106" i="6"/>
  <c r="I110" i="15"/>
  <c r="V110" i="15" s="1"/>
  <c r="G110" i="11" s="1"/>
  <c r="D110" i="11" s="1"/>
  <c r="G112" i="6"/>
  <c r="H112" i="6" s="1"/>
  <c r="F112" i="6"/>
  <c r="P122" i="14"/>
  <c r="M122" i="14" s="1"/>
  <c r="S125" i="8"/>
  <c r="J125" i="8"/>
  <c r="Q125" i="8"/>
  <c r="L125" i="8"/>
  <c r="N125" i="8" s="1"/>
  <c r="T125" i="8"/>
  <c r="G125" i="8"/>
  <c r="F125" i="8"/>
  <c r="P125" i="8"/>
  <c r="R125" i="8" s="1"/>
  <c r="V125" i="8"/>
  <c r="I125" i="8"/>
  <c r="K125" i="8" s="1"/>
  <c r="M125" i="8"/>
  <c r="U125" i="8"/>
  <c r="P126" i="14"/>
  <c r="M126" i="14" s="1"/>
  <c r="AL123" i="8"/>
  <c r="AM123" i="8" s="1"/>
  <c r="AN123" i="8" s="1"/>
  <c r="P136" i="6"/>
  <c r="Q136" i="6" s="1"/>
  <c r="R136" i="6" s="1"/>
  <c r="P139" i="7"/>
  <c r="K143" i="14"/>
  <c r="L143" i="14" s="1"/>
  <c r="U73" i="5"/>
  <c r="U137" i="3"/>
  <c r="AB142" i="14"/>
  <c r="Z142" i="14" s="1"/>
  <c r="S142" i="14" s="1"/>
  <c r="U153" i="3"/>
  <c r="U82" i="5"/>
  <c r="M163" i="14"/>
  <c r="AG164" i="14"/>
  <c r="U107" i="4"/>
  <c r="U123" i="4"/>
  <c r="AJ8" i="14"/>
  <c r="AB8" i="14" s="1"/>
  <c r="Z8" i="14" s="1"/>
  <c r="S8" i="14" s="1"/>
  <c r="O75" i="5"/>
  <c r="K7" i="14"/>
  <c r="L7" i="14" s="1"/>
  <c r="D7" i="14" s="1"/>
  <c r="B7" i="14" s="1"/>
  <c r="F7" i="11" s="1"/>
  <c r="C7" i="11" s="1"/>
  <c r="O22" i="7"/>
  <c r="V13" i="15"/>
  <c r="G13" i="11" s="1"/>
  <c r="D13" i="11" s="1"/>
  <c r="W12" i="8"/>
  <c r="P8" i="6"/>
  <c r="Q8" i="6" s="1"/>
  <c r="X8" i="6"/>
  <c r="Y8" i="6" s="1"/>
  <c r="Z8" i="6" s="1"/>
  <c r="T8" i="6"/>
  <c r="U8" i="6" s="1"/>
  <c r="V8" i="6" s="1"/>
  <c r="AA8" i="6" s="1"/>
  <c r="O8" i="6"/>
  <c r="AE19" i="8"/>
  <c r="AM19" i="8" s="1"/>
  <c r="AN19" i="8" s="1"/>
  <c r="S23" i="10"/>
  <c r="H26" i="7" s="1"/>
  <c r="M43" i="14"/>
  <c r="AG37" i="14"/>
  <c r="M44" i="7"/>
  <c r="L60" i="7"/>
  <c r="V62" i="10"/>
  <c r="Y65" i="8"/>
  <c r="Z65" i="8" s="1"/>
  <c r="AN65" i="8" s="1"/>
  <c r="T64" i="3" s="1"/>
  <c r="W65" i="6"/>
  <c r="X65" i="6"/>
  <c r="Y65" i="6" s="1"/>
  <c r="Z65" i="6" s="1"/>
  <c r="P70" i="7"/>
  <c r="K60" i="14"/>
  <c r="L60" i="14" s="1"/>
  <c r="D60" i="14" s="1"/>
  <c r="P82" i="6"/>
  <c r="Q82" i="6" s="1"/>
  <c r="R82" i="6" s="1"/>
  <c r="L71" i="7"/>
  <c r="S68" i="10"/>
  <c r="H71" i="7" s="1"/>
  <c r="S73" i="10"/>
  <c r="H76" i="7" s="1"/>
  <c r="J78" i="6"/>
  <c r="K78" i="6"/>
  <c r="L78" i="6" s="1"/>
  <c r="M78" i="6" s="1"/>
  <c r="AH75" i="8"/>
  <c r="AM75" i="8" s="1"/>
  <c r="AH79" i="8"/>
  <c r="AM79" i="8" s="1"/>
  <c r="P87" i="6"/>
  <c r="Q87" i="6" s="1"/>
  <c r="R87" i="6" s="1"/>
  <c r="I85" i="6"/>
  <c r="X82" i="6"/>
  <c r="Y82" i="6" s="1"/>
  <c r="W82" i="6"/>
  <c r="L93" i="7"/>
  <c r="M86" i="7"/>
  <c r="G111" i="14"/>
  <c r="AH108" i="8"/>
  <c r="AM108" i="8" s="1"/>
  <c r="P128" i="7"/>
  <c r="O126" i="7"/>
  <c r="AG122" i="14"/>
  <c r="AB122" i="14" s="1"/>
  <c r="Z122" i="14" s="1"/>
  <c r="S122" i="14" s="1"/>
  <c r="AH129" i="8"/>
  <c r="I127" i="15"/>
  <c r="V127" i="15" s="1"/>
  <c r="G127" i="11" s="1"/>
  <c r="D127" i="11" s="1"/>
  <c r="V126" i="10"/>
  <c r="Y129" i="8"/>
  <c r="Z129" i="8" s="1"/>
  <c r="AL130" i="8"/>
  <c r="AM130" i="8" s="1"/>
  <c r="AN130" i="8" s="1"/>
  <c r="AL131" i="8"/>
  <c r="AM131" i="8" s="1"/>
  <c r="L113" i="14"/>
  <c r="D113" i="14" s="1"/>
  <c r="B113" i="14" s="1"/>
  <c r="F113" i="11" s="1"/>
  <c r="C113" i="11" s="1"/>
  <c r="C113" i="14"/>
  <c r="H113" i="11" s="1"/>
  <c r="E113" i="11" s="1"/>
  <c r="X132" i="6"/>
  <c r="Y132" i="6" s="1"/>
  <c r="W132" i="6"/>
  <c r="I136" i="15"/>
  <c r="V136" i="15" s="1"/>
  <c r="G136" i="11" s="1"/>
  <c r="D136" i="11" s="1"/>
  <c r="AB134" i="14"/>
  <c r="Z134" i="14" s="1"/>
  <c r="C139" i="14"/>
  <c r="H139" i="11" s="1"/>
  <c r="E139" i="11" s="1"/>
  <c r="G142" i="14"/>
  <c r="P142" i="14"/>
  <c r="M142" i="14" s="1"/>
  <c r="P144" i="7"/>
  <c r="V138" i="10"/>
  <c r="Y141" i="8"/>
  <c r="Z141" i="8" s="1"/>
  <c r="AN141" i="8" s="1"/>
  <c r="T140" i="3" s="1"/>
  <c r="R140" i="3" s="1"/>
  <c r="U147" i="3"/>
  <c r="M161" i="7"/>
  <c r="AJ161" i="14"/>
  <c r="U162" i="3"/>
  <c r="X21" i="8"/>
  <c r="S20" i="3" s="1"/>
  <c r="Q14" i="4" l="1"/>
  <c r="Q60" i="4"/>
  <c r="F88" i="5"/>
  <c r="G88" i="5" s="1"/>
  <c r="H88" i="5" s="1"/>
  <c r="H85" i="5"/>
  <c r="H87" i="5"/>
  <c r="Q18" i="5"/>
  <c r="Q20" i="5"/>
  <c r="H83" i="5"/>
  <c r="S52" i="14"/>
  <c r="B52" i="14" s="1"/>
  <c r="F52" i="11" s="1"/>
  <c r="C52" i="11" s="1"/>
  <c r="C52" i="14"/>
  <c r="H52" i="11" s="1"/>
  <c r="E52" i="11" s="1"/>
  <c r="T133" i="3"/>
  <c r="R133" i="3" s="1"/>
  <c r="S120" i="4"/>
  <c r="Q120" i="4" s="1"/>
  <c r="S70" i="5"/>
  <c r="M83" i="3"/>
  <c r="L51" i="5"/>
  <c r="N137" i="3"/>
  <c r="M124" i="4"/>
  <c r="B126" i="14"/>
  <c r="F126" i="11" s="1"/>
  <c r="C126" i="11" s="1"/>
  <c r="C126" i="14"/>
  <c r="H126" i="11" s="1"/>
  <c r="E126" i="11" s="1"/>
  <c r="B38" i="14"/>
  <c r="F38" i="11" s="1"/>
  <c r="C38" i="11" s="1"/>
  <c r="T112" i="3"/>
  <c r="R112" i="3" s="1"/>
  <c r="S63" i="5"/>
  <c r="Q63" i="5" s="1"/>
  <c r="S99" i="4"/>
  <c r="Q99" i="4" s="1"/>
  <c r="M102" i="3"/>
  <c r="L59" i="5"/>
  <c r="L90" i="4"/>
  <c r="M106" i="3"/>
  <c r="L94" i="4"/>
  <c r="L61" i="5"/>
  <c r="R41" i="5"/>
  <c r="AN66" i="8"/>
  <c r="T65" i="3" s="1"/>
  <c r="R65" i="3" s="1"/>
  <c r="R79" i="6"/>
  <c r="M96" i="6"/>
  <c r="N96" i="6" s="1"/>
  <c r="Z46" i="6"/>
  <c r="AA46" i="6" s="1"/>
  <c r="AB46" i="6" s="1"/>
  <c r="Z30" i="6"/>
  <c r="AM115" i="8"/>
  <c r="M86" i="6"/>
  <c r="N86" i="6" s="1"/>
  <c r="R106" i="6"/>
  <c r="B85" i="11"/>
  <c r="B121" i="11"/>
  <c r="I44" i="6"/>
  <c r="N44" i="6" s="1"/>
  <c r="Z68" i="6"/>
  <c r="AB95" i="6"/>
  <c r="N94" i="3" s="1"/>
  <c r="I130" i="6"/>
  <c r="N130" i="6" s="1"/>
  <c r="I65" i="6"/>
  <c r="O63" i="4"/>
  <c r="Z163" i="6"/>
  <c r="R19" i="4"/>
  <c r="Q19" i="4" s="1"/>
  <c r="S50" i="5"/>
  <c r="Q50" i="5" s="1"/>
  <c r="R51" i="4"/>
  <c r="S58" i="4"/>
  <c r="R13" i="3"/>
  <c r="R94" i="6"/>
  <c r="M145" i="6"/>
  <c r="AB164" i="14"/>
  <c r="Z164" i="14" s="1"/>
  <c r="S164" i="14" s="1"/>
  <c r="B123" i="14"/>
  <c r="F123" i="11" s="1"/>
  <c r="C123" i="11" s="1"/>
  <c r="Z28" i="6"/>
  <c r="R11" i="6"/>
  <c r="AN74" i="8"/>
  <c r="T73" i="3" s="1"/>
  <c r="R73" i="3" s="1"/>
  <c r="M38" i="6"/>
  <c r="AM21" i="8"/>
  <c r="R157" i="6"/>
  <c r="M37" i="6"/>
  <c r="M102" i="6"/>
  <c r="B71" i="14"/>
  <c r="F71" i="11" s="1"/>
  <c r="C71" i="11" s="1"/>
  <c r="AA31" i="6"/>
  <c r="M104" i="6"/>
  <c r="N104" i="6" s="1"/>
  <c r="R18" i="6"/>
  <c r="AA42" i="6"/>
  <c r="AB42" i="6" s="1"/>
  <c r="Z158" i="6"/>
  <c r="I139" i="6"/>
  <c r="B137" i="11"/>
  <c r="B40" i="14"/>
  <c r="F40" i="11" s="1"/>
  <c r="C40" i="11" s="1"/>
  <c r="N77" i="6"/>
  <c r="M76" i="3" s="1"/>
  <c r="R25" i="6"/>
  <c r="AM119" i="8"/>
  <c r="AN119" i="8" s="1"/>
  <c r="I48" i="6"/>
  <c r="Q158" i="7"/>
  <c r="AM76" i="8"/>
  <c r="S76" i="4"/>
  <c r="Q76" i="4" s="1"/>
  <c r="AB117" i="6"/>
  <c r="N116" i="3" s="1"/>
  <c r="AA94" i="6"/>
  <c r="AB94" i="6" s="1"/>
  <c r="B110" i="14"/>
  <c r="F110" i="11" s="1"/>
  <c r="C110" i="11" s="1"/>
  <c r="AM153" i="8"/>
  <c r="Q164" i="7"/>
  <c r="B86" i="14"/>
  <c r="F86" i="11" s="1"/>
  <c r="C86" i="11" s="1"/>
  <c r="AM87" i="8"/>
  <c r="S42" i="5"/>
  <c r="B148" i="11"/>
  <c r="I148" i="11" s="1"/>
  <c r="M35" i="6"/>
  <c r="Z10" i="6"/>
  <c r="R64" i="3"/>
  <c r="AA28" i="6"/>
  <c r="AB28" i="6" s="1"/>
  <c r="AB161" i="14"/>
  <c r="Z161" i="14" s="1"/>
  <c r="S161" i="14" s="1"/>
  <c r="B53" i="11"/>
  <c r="AA65" i="6"/>
  <c r="C99" i="14"/>
  <c r="H99" i="11" s="1"/>
  <c r="E99" i="11" s="1"/>
  <c r="B99" i="11" s="1"/>
  <c r="D25" i="14"/>
  <c r="AA30" i="6"/>
  <c r="S25" i="4"/>
  <c r="Q25" i="4" s="1"/>
  <c r="C35" i="14"/>
  <c r="H35" i="11" s="1"/>
  <c r="E35" i="11" s="1"/>
  <c r="L10" i="5"/>
  <c r="R85" i="4"/>
  <c r="Q23" i="4"/>
  <c r="S55" i="4"/>
  <c r="Q55" i="4" s="1"/>
  <c r="AA158" i="6"/>
  <c r="I149" i="6"/>
  <c r="I133" i="6"/>
  <c r="L11" i="4"/>
  <c r="S129" i="4"/>
  <c r="AB130" i="14"/>
  <c r="Z130" i="14" s="1"/>
  <c r="S130" i="14" s="1"/>
  <c r="R61" i="6"/>
  <c r="AB158" i="14"/>
  <c r="Z158" i="14" s="1"/>
  <c r="S158" i="14" s="1"/>
  <c r="B158" i="14" s="1"/>
  <c r="F158" i="11" s="1"/>
  <c r="C158" i="11" s="1"/>
  <c r="C155" i="14"/>
  <c r="H155" i="11" s="1"/>
  <c r="E155" i="11" s="1"/>
  <c r="R85" i="6"/>
  <c r="R21" i="6"/>
  <c r="M125" i="6"/>
  <c r="R110" i="6"/>
  <c r="Z153" i="6"/>
  <c r="P57" i="5"/>
  <c r="W6" i="8"/>
  <c r="I78" i="6"/>
  <c r="N78" i="6" s="1"/>
  <c r="R119" i="8"/>
  <c r="K119" i="8"/>
  <c r="I144" i="6"/>
  <c r="N144" i="6" s="1"/>
  <c r="AM84" i="8"/>
  <c r="AN84" i="8" s="1"/>
  <c r="R166" i="3"/>
  <c r="R47" i="6"/>
  <c r="M129" i="6"/>
  <c r="AM59" i="8"/>
  <c r="AN59" i="8" s="1"/>
  <c r="T58" i="3" s="1"/>
  <c r="Q93" i="7"/>
  <c r="B39" i="11"/>
  <c r="AM118" i="8"/>
  <c r="AB136" i="14"/>
  <c r="Z136" i="14" s="1"/>
  <c r="S136" i="14" s="1"/>
  <c r="O52" i="5"/>
  <c r="B95" i="11"/>
  <c r="B45" i="11"/>
  <c r="K47" i="3" s="1"/>
  <c r="C136" i="14"/>
  <c r="H136" i="11" s="1"/>
  <c r="E136" i="11" s="1"/>
  <c r="AN35" i="8"/>
  <c r="T34" i="3" s="1"/>
  <c r="R34" i="3" s="1"/>
  <c r="M133" i="6"/>
  <c r="N133" i="6" s="1"/>
  <c r="M132" i="3" s="1"/>
  <c r="O26" i="5"/>
  <c r="C166" i="14"/>
  <c r="H166" i="11" s="1"/>
  <c r="E166" i="11" s="1"/>
  <c r="AA86" i="6"/>
  <c r="O34" i="4"/>
  <c r="M57" i="6"/>
  <c r="N57" i="6" s="1"/>
  <c r="M56" i="3" s="1"/>
  <c r="Z48" i="6"/>
  <c r="R144" i="3"/>
  <c r="R160" i="6"/>
  <c r="AB160" i="6" s="1"/>
  <c r="N159" i="3" s="1"/>
  <c r="Z96" i="6"/>
  <c r="Q49" i="4"/>
  <c r="Q22" i="5"/>
  <c r="R88" i="4"/>
  <c r="AM139" i="8"/>
  <c r="N118" i="8"/>
  <c r="R159" i="6"/>
  <c r="M118" i="6"/>
  <c r="N118" i="6" s="1"/>
  <c r="M117" i="3" s="1"/>
  <c r="AA111" i="6"/>
  <c r="R20" i="4"/>
  <c r="Z24" i="6"/>
  <c r="AA24" i="6" s="1"/>
  <c r="R156" i="6"/>
  <c r="AA61" i="6"/>
  <c r="S42" i="4"/>
  <c r="Q42" i="4" s="1"/>
  <c r="M31" i="6"/>
  <c r="AM49" i="8"/>
  <c r="B3" i="11"/>
  <c r="M153" i="6"/>
  <c r="N153" i="6" s="1"/>
  <c r="M152" i="3" s="1"/>
  <c r="R56" i="4"/>
  <c r="V57" i="6"/>
  <c r="AA57" i="6" s="1"/>
  <c r="AB57" i="6" s="1"/>
  <c r="M25" i="4"/>
  <c r="S52" i="5"/>
  <c r="M99" i="6"/>
  <c r="Z33" i="6"/>
  <c r="R97" i="6"/>
  <c r="AM74" i="8"/>
  <c r="L120" i="3"/>
  <c r="D76" i="14"/>
  <c r="AN46" i="8"/>
  <c r="T45" i="3" s="1"/>
  <c r="R45" i="3" s="1"/>
  <c r="C115" i="14"/>
  <c r="H115" i="11" s="1"/>
  <c r="E115" i="11" s="1"/>
  <c r="N23" i="6"/>
  <c r="M22" i="3" s="1"/>
  <c r="AB146" i="14"/>
  <c r="Z146" i="14" s="1"/>
  <c r="S146" i="14" s="1"/>
  <c r="B109" i="11"/>
  <c r="C89" i="14"/>
  <c r="H89" i="11" s="1"/>
  <c r="E89" i="11" s="1"/>
  <c r="C86" i="14"/>
  <c r="H86" i="11" s="1"/>
  <c r="E86" i="11" s="1"/>
  <c r="R72" i="6"/>
  <c r="AN68" i="8"/>
  <c r="C21" i="14"/>
  <c r="H21" i="11" s="1"/>
  <c r="E21" i="11" s="1"/>
  <c r="S19" i="4"/>
  <c r="Q131" i="4"/>
  <c r="S114" i="4"/>
  <c r="C164" i="14"/>
  <c r="H164" i="11" s="1"/>
  <c r="E164" i="11" s="1"/>
  <c r="R88" i="6"/>
  <c r="R108" i="6"/>
  <c r="AB108" i="6" s="1"/>
  <c r="C138" i="14"/>
  <c r="H138" i="11" s="1"/>
  <c r="E138" i="11" s="1"/>
  <c r="AA155" i="6"/>
  <c r="AB155" i="6" s="1"/>
  <c r="O29" i="4"/>
  <c r="AB19" i="14"/>
  <c r="Z19" i="14" s="1"/>
  <c r="S19" i="14" s="1"/>
  <c r="R52" i="6"/>
  <c r="AB52" i="6" s="1"/>
  <c r="N51" i="3" s="1"/>
  <c r="AB73" i="14"/>
  <c r="Z73" i="14" s="1"/>
  <c r="AN62" i="8"/>
  <c r="R60" i="6"/>
  <c r="AB150" i="6"/>
  <c r="AA96" i="6"/>
  <c r="AB58" i="6"/>
  <c r="N57" i="3" s="1"/>
  <c r="M18" i="6"/>
  <c r="D64" i="14"/>
  <c r="B64" i="14" s="1"/>
  <c r="F64" i="11" s="1"/>
  <c r="C64" i="11" s="1"/>
  <c r="AN129" i="8"/>
  <c r="T128" i="3" s="1"/>
  <c r="R128" i="3" s="1"/>
  <c r="H125" i="8"/>
  <c r="C97" i="14"/>
  <c r="H97" i="11" s="1"/>
  <c r="E97" i="11" s="1"/>
  <c r="AA124" i="6"/>
  <c r="R23" i="3"/>
  <c r="L123" i="4"/>
  <c r="R148" i="6"/>
  <c r="AB148" i="6" s="1"/>
  <c r="N147" i="3" s="1"/>
  <c r="L147" i="3" s="1"/>
  <c r="Q81" i="7"/>
  <c r="I36" i="6"/>
  <c r="I158" i="6"/>
  <c r="R116" i="6"/>
  <c r="AB116" i="6" s="1"/>
  <c r="N115" i="3" s="1"/>
  <c r="L115" i="3" s="1"/>
  <c r="R26" i="4"/>
  <c r="I68" i="6"/>
  <c r="R118" i="8"/>
  <c r="AN90" i="8"/>
  <c r="T89" i="3" s="1"/>
  <c r="R89" i="3" s="1"/>
  <c r="Z87" i="6"/>
  <c r="AA87" i="6" s="1"/>
  <c r="AB87" i="6" s="1"/>
  <c r="V27" i="6"/>
  <c r="L11" i="3"/>
  <c r="I10" i="6"/>
  <c r="Z16" i="6"/>
  <c r="AB28" i="14"/>
  <c r="Z28" i="14" s="1"/>
  <c r="S28" i="14" s="1"/>
  <c r="L36" i="5"/>
  <c r="AA58" i="6"/>
  <c r="O73" i="5"/>
  <c r="AM133" i="8"/>
  <c r="R39" i="6"/>
  <c r="AB39" i="6" s="1"/>
  <c r="M25" i="5" s="1"/>
  <c r="K25" i="5" s="1"/>
  <c r="S31" i="5"/>
  <c r="AB32" i="14"/>
  <c r="Z32" i="14" s="1"/>
  <c r="S32" i="14" s="1"/>
  <c r="Z166" i="6"/>
  <c r="AA166" i="6" s="1"/>
  <c r="R43" i="6"/>
  <c r="AM38" i="8"/>
  <c r="L7" i="4"/>
  <c r="Z94" i="6"/>
  <c r="R31" i="6"/>
  <c r="AB31" i="6" s="1"/>
  <c r="N30" i="3" s="1"/>
  <c r="AN154" i="8"/>
  <c r="T153" i="3" s="1"/>
  <c r="R153" i="3" s="1"/>
  <c r="Z106" i="6"/>
  <c r="AN25" i="8"/>
  <c r="R33" i="6"/>
  <c r="R70" i="6"/>
  <c r="AB70" i="6" s="1"/>
  <c r="N69" i="3" s="1"/>
  <c r="R169" i="6"/>
  <c r="R131" i="6"/>
  <c r="B129" i="14"/>
  <c r="F129" i="11" s="1"/>
  <c r="C129" i="11" s="1"/>
  <c r="C129" i="14"/>
  <c r="H129" i="11" s="1"/>
  <c r="E129" i="11" s="1"/>
  <c r="N49" i="3"/>
  <c r="M44" i="4"/>
  <c r="B65" i="14"/>
  <c r="F65" i="11" s="1"/>
  <c r="C65" i="11" s="1"/>
  <c r="C65" i="14"/>
  <c r="H65" i="11" s="1"/>
  <c r="E65" i="11" s="1"/>
  <c r="T50" i="3"/>
  <c r="R50" i="3" s="1"/>
  <c r="S45" i="4"/>
  <c r="Q45" i="4" s="1"/>
  <c r="S33" i="5"/>
  <c r="Q33" i="5" s="1"/>
  <c r="M63" i="3"/>
  <c r="L55" i="4"/>
  <c r="N53" i="3"/>
  <c r="M47" i="4"/>
  <c r="T113" i="3"/>
  <c r="R113" i="3" s="1"/>
  <c r="S100" i="4"/>
  <c r="Q100" i="4" s="1"/>
  <c r="S64" i="5"/>
  <c r="Q64" i="5" s="1"/>
  <c r="B96" i="14"/>
  <c r="F96" i="11" s="1"/>
  <c r="C96" i="11" s="1"/>
  <c r="C96" i="14"/>
  <c r="H96" i="11" s="1"/>
  <c r="E96" i="11" s="1"/>
  <c r="S25" i="14"/>
  <c r="C25" i="14"/>
  <c r="H25" i="11" s="1"/>
  <c r="E25" i="11" s="1"/>
  <c r="R93" i="7"/>
  <c r="Q92" i="3"/>
  <c r="P80" i="4"/>
  <c r="P56" i="5"/>
  <c r="B103" i="14"/>
  <c r="F103" i="11" s="1"/>
  <c r="C103" i="11" s="1"/>
  <c r="C103" i="14"/>
  <c r="H103" i="11" s="1"/>
  <c r="E103" i="11" s="1"/>
  <c r="I47" i="11"/>
  <c r="J44" i="4" s="1"/>
  <c r="K49" i="3"/>
  <c r="S42" i="14"/>
  <c r="C42" i="14"/>
  <c r="H42" i="11" s="1"/>
  <c r="E42" i="11" s="1"/>
  <c r="S60" i="14"/>
  <c r="C60" i="14"/>
  <c r="H60" i="11" s="1"/>
  <c r="E60" i="11" s="1"/>
  <c r="M40" i="3"/>
  <c r="L27" i="5"/>
  <c r="L35" i="4"/>
  <c r="N45" i="3"/>
  <c r="M29" i="5"/>
  <c r="M40" i="4"/>
  <c r="B130" i="14"/>
  <c r="F130" i="11" s="1"/>
  <c r="C130" i="11" s="1"/>
  <c r="C130" i="14"/>
  <c r="H130" i="11" s="1"/>
  <c r="E130" i="11" s="1"/>
  <c r="N92" i="3"/>
  <c r="M56" i="5"/>
  <c r="M80" i="4"/>
  <c r="C8" i="14"/>
  <c r="H8" i="11" s="1"/>
  <c r="E8" i="11" s="1"/>
  <c r="T5" i="3"/>
  <c r="S5" i="4"/>
  <c r="S5" i="5"/>
  <c r="I53" i="11"/>
  <c r="K55" i="3"/>
  <c r="S101" i="14"/>
  <c r="C101" i="14"/>
  <c r="H101" i="11" s="1"/>
  <c r="E101" i="11" s="1"/>
  <c r="I39" i="11"/>
  <c r="J36" i="4" s="1"/>
  <c r="K41" i="3"/>
  <c r="S70" i="14"/>
  <c r="C70" i="14"/>
  <c r="H70" i="11" s="1"/>
  <c r="E70" i="11" s="1"/>
  <c r="K150" i="3"/>
  <c r="S15" i="14"/>
  <c r="B15" i="14" s="1"/>
  <c r="F15" i="11" s="1"/>
  <c r="C15" i="11" s="1"/>
  <c r="C15" i="14"/>
  <c r="H15" i="11" s="1"/>
  <c r="E15" i="11" s="1"/>
  <c r="B91" i="14"/>
  <c r="F91" i="11" s="1"/>
  <c r="C91" i="11" s="1"/>
  <c r="C91" i="14"/>
  <c r="H91" i="11" s="1"/>
  <c r="E91" i="11" s="1"/>
  <c r="T150" i="3"/>
  <c r="R150" i="3" s="1"/>
  <c r="S79" i="5"/>
  <c r="Q79" i="5" s="1"/>
  <c r="S136" i="4"/>
  <c r="Q136" i="4" s="1"/>
  <c r="T49" i="3"/>
  <c r="R49" i="3" s="1"/>
  <c r="S44" i="4"/>
  <c r="I11" i="11"/>
  <c r="J12" i="4" s="1"/>
  <c r="K13" i="3"/>
  <c r="I139" i="11"/>
  <c r="K141" i="3"/>
  <c r="B27" i="14"/>
  <c r="F27" i="11" s="1"/>
  <c r="C27" i="11" s="1"/>
  <c r="C27" i="14"/>
  <c r="H27" i="11" s="1"/>
  <c r="E27" i="11" s="1"/>
  <c r="B128" i="14"/>
  <c r="F128" i="11" s="1"/>
  <c r="C128" i="11" s="1"/>
  <c r="B128" i="11" s="1"/>
  <c r="C128" i="14"/>
  <c r="H128" i="11" s="1"/>
  <c r="E128" i="11" s="1"/>
  <c r="S133" i="14"/>
  <c r="B133" i="14" s="1"/>
  <c r="F133" i="11" s="1"/>
  <c r="C133" i="11" s="1"/>
  <c r="B133" i="11" s="1"/>
  <c r="C133" i="14"/>
  <c r="H133" i="11" s="1"/>
  <c r="E133" i="11" s="1"/>
  <c r="C143" i="14"/>
  <c r="H143" i="11" s="1"/>
  <c r="E143" i="11" s="1"/>
  <c r="I109" i="11"/>
  <c r="J98" i="4" s="1"/>
  <c r="K111" i="3"/>
  <c r="B19" i="14"/>
  <c r="F19" i="11" s="1"/>
  <c r="C19" i="11" s="1"/>
  <c r="C19" i="14"/>
  <c r="H19" i="11" s="1"/>
  <c r="E19" i="11" s="1"/>
  <c r="T25" i="3"/>
  <c r="R25" i="3" s="1"/>
  <c r="S17" i="5"/>
  <c r="Q17" i="5" s="1"/>
  <c r="S22" i="4"/>
  <c r="Q22" i="4" s="1"/>
  <c r="N154" i="3"/>
  <c r="L154" i="3" s="1"/>
  <c r="M139" i="4"/>
  <c r="K139" i="4" s="1"/>
  <c r="S7" i="3"/>
  <c r="R7" i="3" s="1"/>
  <c r="R7" i="4"/>
  <c r="R6" i="5"/>
  <c r="B125" i="14"/>
  <c r="F125" i="11" s="1"/>
  <c r="C125" i="11" s="1"/>
  <c r="C125" i="14"/>
  <c r="H125" i="11" s="1"/>
  <c r="E125" i="11" s="1"/>
  <c r="S73" i="14"/>
  <c r="C73" i="14"/>
  <c r="H73" i="11" s="1"/>
  <c r="E73" i="11" s="1"/>
  <c r="B98" i="14"/>
  <c r="F98" i="11" s="1"/>
  <c r="C98" i="11" s="1"/>
  <c r="C98" i="14"/>
  <c r="H98" i="11" s="1"/>
  <c r="E98" i="11" s="1"/>
  <c r="T124" i="3"/>
  <c r="S111" i="4"/>
  <c r="T83" i="3"/>
  <c r="R83" i="3" s="1"/>
  <c r="S51" i="5"/>
  <c r="Q51" i="5" s="1"/>
  <c r="T122" i="3"/>
  <c r="R122" i="3" s="1"/>
  <c r="S109" i="4"/>
  <c r="Q109" i="4" s="1"/>
  <c r="B122" i="14"/>
  <c r="F122" i="11" s="1"/>
  <c r="C122" i="11" s="1"/>
  <c r="C122" i="14"/>
  <c r="H122" i="11" s="1"/>
  <c r="E122" i="11" s="1"/>
  <c r="N58" i="3"/>
  <c r="L58" i="3" s="1"/>
  <c r="M51" i="4"/>
  <c r="K51" i="4" s="1"/>
  <c r="M79" i="3"/>
  <c r="L50" i="5"/>
  <c r="S93" i="14"/>
  <c r="C93" i="14"/>
  <c r="H93" i="11" s="1"/>
  <c r="E93" i="11" s="1"/>
  <c r="B46" i="14"/>
  <c r="F46" i="11" s="1"/>
  <c r="C46" i="11" s="1"/>
  <c r="C46" i="14"/>
  <c r="H46" i="11" s="1"/>
  <c r="E46" i="11" s="1"/>
  <c r="B22" i="14"/>
  <c r="F22" i="11" s="1"/>
  <c r="C22" i="11" s="1"/>
  <c r="C22" i="14"/>
  <c r="H22" i="11" s="1"/>
  <c r="E22" i="11" s="1"/>
  <c r="S83" i="14"/>
  <c r="C83" i="14"/>
  <c r="H83" i="11" s="1"/>
  <c r="E83" i="11" s="1"/>
  <c r="T137" i="3"/>
  <c r="R137" i="3" s="1"/>
  <c r="S73" i="5"/>
  <c r="Q73" i="5" s="1"/>
  <c r="S124" i="4"/>
  <c r="Q124" i="4" s="1"/>
  <c r="I77" i="11"/>
  <c r="J50" i="5" s="1"/>
  <c r="K79" i="3"/>
  <c r="T108" i="3"/>
  <c r="R108" i="3" s="1"/>
  <c r="S95" i="4"/>
  <c r="T154" i="3"/>
  <c r="R154" i="3" s="1"/>
  <c r="S139" i="4"/>
  <c r="Q139" i="4" s="1"/>
  <c r="S78" i="14"/>
  <c r="B78" i="14" s="1"/>
  <c r="F78" i="11" s="1"/>
  <c r="C78" i="11" s="1"/>
  <c r="B78" i="11" s="1"/>
  <c r="C78" i="14"/>
  <c r="H78" i="11" s="1"/>
  <c r="E78" i="11" s="1"/>
  <c r="S14" i="3"/>
  <c r="R13" i="4"/>
  <c r="T118" i="3"/>
  <c r="S105" i="4"/>
  <c r="B105" i="14"/>
  <c r="F105" i="11" s="1"/>
  <c r="C105" i="11" s="1"/>
  <c r="C105" i="14"/>
  <c r="H105" i="11" s="1"/>
  <c r="E105" i="11" s="1"/>
  <c r="C142" i="14"/>
  <c r="H142" i="11" s="1"/>
  <c r="E142" i="11" s="1"/>
  <c r="I45" i="11"/>
  <c r="S134" i="14"/>
  <c r="C134" i="14"/>
  <c r="H134" i="11" s="1"/>
  <c r="E134" i="11" s="1"/>
  <c r="T18" i="3"/>
  <c r="R18" i="3" s="1"/>
  <c r="S13" i="5"/>
  <c r="Q13" i="5" s="1"/>
  <c r="S16" i="4"/>
  <c r="Q16" i="4" s="1"/>
  <c r="T129" i="3"/>
  <c r="R129" i="3" s="1"/>
  <c r="S69" i="5"/>
  <c r="Q69" i="5" s="1"/>
  <c r="S116" i="4"/>
  <c r="Q116" i="4" s="1"/>
  <c r="B112" i="14"/>
  <c r="F112" i="11" s="1"/>
  <c r="C112" i="11" s="1"/>
  <c r="C112" i="14"/>
  <c r="H112" i="11" s="1"/>
  <c r="E112" i="11" s="1"/>
  <c r="B67" i="14"/>
  <c r="F67" i="11" s="1"/>
  <c r="C67" i="11" s="1"/>
  <c r="C67" i="14"/>
  <c r="H67" i="11" s="1"/>
  <c r="E67" i="11" s="1"/>
  <c r="M118" i="3"/>
  <c r="L105" i="4"/>
  <c r="S146" i="3"/>
  <c r="R146" i="3" s="1"/>
  <c r="R133" i="4"/>
  <c r="I31" i="11"/>
  <c r="J29" i="4" s="1"/>
  <c r="K33" i="3"/>
  <c r="N153" i="3"/>
  <c r="M82" i="5"/>
  <c r="B9" i="14"/>
  <c r="F9" i="11" s="1"/>
  <c r="C9" i="11" s="1"/>
  <c r="C9" i="14"/>
  <c r="H9" i="11" s="1"/>
  <c r="E9" i="11" s="1"/>
  <c r="B118" i="14"/>
  <c r="F118" i="11" s="1"/>
  <c r="C118" i="11" s="1"/>
  <c r="C118" i="14"/>
  <c r="H118" i="11" s="1"/>
  <c r="E118" i="11" s="1"/>
  <c r="B114" i="14"/>
  <c r="F114" i="11" s="1"/>
  <c r="C114" i="11" s="1"/>
  <c r="C114" i="14"/>
  <c r="H114" i="11" s="1"/>
  <c r="E114" i="11" s="1"/>
  <c r="B70" i="14"/>
  <c r="F70" i="11" s="1"/>
  <c r="C70" i="11" s="1"/>
  <c r="B70" i="11" s="1"/>
  <c r="T109" i="3"/>
  <c r="S96" i="4"/>
  <c r="I85" i="11"/>
  <c r="K87" i="3"/>
  <c r="B83" i="14"/>
  <c r="F83" i="11" s="1"/>
  <c r="C83" i="11" s="1"/>
  <c r="B83" i="11" s="1"/>
  <c r="M94" i="3"/>
  <c r="L82" i="4"/>
  <c r="N35" i="3"/>
  <c r="M22" i="5"/>
  <c r="S49" i="3"/>
  <c r="R44" i="4"/>
  <c r="C41" i="14"/>
  <c r="H41" i="11" s="1"/>
  <c r="E41" i="11" s="1"/>
  <c r="T36" i="3"/>
  <c r="R36" i="3" s="1"/>
  <c r="S23" i="5"/>
  <c r="Q23" i="5" s="1"/>
  <c r="S31" i="4"/>
  <c r="Q31" i="4" s="1"/>
  <c r="C165" i="14"/>
  <c r="H165" i="11" s="1"/>
  <c r="E165" i="11" s="1"/>
  <c r="S148" i="3"/>
  <c r="R134" i="4"/>
  <c r="B59" i="14"/>
  <c r="F59" i="11" s="1"/>
  <c r="C59" i="11" s="1"/>
  <c r="C59" i="14"/>
  <c r="H59" i="11" s="1"/>
  <c r="E59" i="11" s="1"/>
  <c r="B48" i="14"/>
  <c r="F48" i="11" s="1"/>
  <c r="C48" i="11" s="1"/>
  <c r="B48" i="11" s="1"/>
  <c r="C48" i="14"/>
  <c r="H48" i="11" s="1"/>
  <c r="E48" i="11" s="1"/>
  <c r="S124" i="14"/>
  <c r="C124" i="14"/>
  <c r="H124" i="11" s="1"/>
  <c r="E124" i="11" s="1"/>
  <c r="B127" i="14"/>
  <c r="F127" i="11" s="1"/>
  <c r="C127" i="11" s="1"/>
  <c r="C127" i="14"/>
  <c r="H127" i="11" s="1"/>
  <c r="E127" i="11" s="1"/>
  <c r="M121" i="3"/>
  <c r="L108" i="4"/>
  <c r="I12" i="11"/>
  <c r="J13" i="4" s="1"/>
  <c r="K14" i="3"/>
  <c r="S144" i="14"/>
  <c r="C144" i="14"/>
  <c r="H144" i="11" s="1"/>
  <c r="E144" i="11" s="1"/>
  <c r="B6" i="14"/>
  <c r="F6" i="11" s="1"/>
  <c r="C6" i="11" s="1"/>
  <c r="C6" i="14"/>
  <c r="H6" i="11" s="1"/>
  <c r="E6" i="11" s="1"/>
  <c r="T53" i="3"/>
  <c r="R53" i="3" s="1"/>
  <c r="S47" i="4"/>
  <c r="Q47" i="4" s="1"/>
  <c r="C55" i="14"/>
  <c r="H55" i="11" s="1"/>
  <c r="E55" i="11" s="1"/>
  <c r="N125" i="3"/>
  <c r="L125" i="3" s="1"/>
  <c r="M112" i="4"/>
  <c r="I131" i="11"/>
  <c r="K133" i="3"/>
  <c r="T31" i="3"/>
  <c r="S27" i="4"/>
  <c r="S96" i="3"/>
  <c r="R57" i="5"/>
  <c r="R84" i="4"/>
  <c r="S149" i="14"/>
  <c r="B149" i="14" s="1"/>
  <c r="F149" i="11" s="1"/>
  <c r="C149" i="11" s="1"/>
  <c r="C149" i="14"/>
  <c r="H149" i="11" s="1"/>
  <c r="E149" i="11" s="1"/>
  <c r="B62" i="14"/>
  <c r="F62" i="11" s="1"/>
  <c r="C62" i="11" s="1"/>
  <c r="C62" i="14"/>
  <c r="H62" i="11" s="1"/>
  <c r="E62" i="11" s="1"/>
  <c r="T70" i="3"/>
  <c r="R70" i="3" s="1"/>
  <c r="S45" i="5"/>
  <c r="Q45" i="5" s="1"/>
  <c r="S62" i="4"/>
  <c r="Q62" i="4" s="1"/>
  <c r="S63" i="14"/>
  <c r="C63" i="14"/>
  <c r="H63" i="11" s="1"/>
  <c r="E63" i="11" s="1"/>
  <c r="I121" i="11"/>
  <c r="J110" i="4" s="1"/>
  <c r="K123" i="3"/>
  <c r="S29" i="14"/>
  <c r="B29" i="14" s="1"/>
  <c r="F29" i="11" s="1"/>
  <c r="C29" i="11" s="1"/>
  <c r="C29" i="14"/>
  <c r="H29" i="11" s="1"/>
  <c r="E29" i="11" s="1"/>
  <c r="B32" i="14"/>
  <c r="F32" i="11" s="1"/>
  <c r="C32" i="11" s="1"/>
  <c r="B66" i="11"/>
  <c r="N48" i="6"/>
  <c r="AN83" i="8"/>
  <c r="I55" i="6"/>
  <c r="N55" i="6" s="1"/>
  <c r="K18" i="7"/>
  <c r="N18" i="7"/>
  <c r="Q18" i="7" s="1"/>
  <c r="R158" i="6"/>
  <c r="AB158" i="6" s="1"/>
  <c r="N157" i="3" s="1"/>
  <c r="R43" i="4"/>
  <c r="AA119" i="6"/>
  <c r="M53" i="6"/>
  <c r="N53" i="6" s="1"/>
  <c r="R163" i="6"/>
  <c r="AN146" i="8"/>
  <c r="Q27" i="7"/>
  <c r="R142" i="6"/>
  <c r="K131" i="7"/>
  <c r="N131" i="7"/>
  <c r="Q131" i="7" s="1"/>
  <c r="M79" i="6"/>
  <c r="Z107" i="6"/>
  <c r="AA107" i="6" s="1"/>
  <c r="AB107" i="6" s="1"/>
  <c r="B51" i="14"/>
  <c r="F51" i="11" s="1"/>
  <c r="C51" i="11" s="1"/>
  <c r="Z19" i="6"/>
  <c r="AA19" i="6" s="1"/>
  <c r="O69" i="4"/>
  <c r="AN7" i="8"/>
  <c r="B124" i="14"/>
  <c r="F124" i="11" s="1"/>
  <c r="C124" i="11" s="1"/>
  <c r="B124" i="11" s="1"/>
  <c r="AB119" i="6"/>
  <c r="Z45" i="6"/>
  <c r="AA64" i="6"/>
  <c r="I29" i="6"/>
  <c r="K49" i="7"/>
  <c r="N49" i="7"/>
  <c r="Q49" i="7" s="1"/>
  <c r="B72" i="14"/>
  <c r="F72" i="11" s="1"/>
  <c r="C72" i="11" s="1"/>
  <c r="C72" i="14"/>
  <c r="H72" i="11" s="1"/>
  <c r="E72" i="11" s="1"/>
  <c r="R10" i="7"/>
  <c r="Q9" i="3"/>
  <c r="P8" i="5"/>
  <c r="K105" i="7"/>
  <c r="N105" i="7"/>
  <c r="Q105" i="7" s="1"/>
  <c r="I154" i="6"/>
  <c r="Q133" i="3"/>
  <c r="R134" i="7"/>
  <c r="Q32" i="7"/>
  <c r="Q110" i="4"/>
  <c r="R75" i="6"/>
  <c r="U26" i="5"/>
  <c r="Z122" i="6"/>
  <c r="AN102" i="8"/>
  <c r="AA151" i="6"/>
  <c r="AB151" i="6" s="1"/>
  <c r="I13" i="6"/>
  <c r="AN127" i="8"/>
  <c r="AN45" i="8"/>
  <c r="AA21" i="6"/>
  <c r="R10" i="6"/>
  <c r="S41" i="5"/>
  <c r="L95" i="4"/>
  <c r="O89" i="7"/>
  <c r="Q89" i="7" s="1"/>
  <c r="K89" i="7"/>
  <c r="AN153" i="8"/>
  <c r="H127" i="8"/>
  <c r="R127" i="8"/>
  <c r="Z118" i="6"/>
  <c r="AA118" i="6" s="1"/>
  <c r="AB118" i="6" s="1"/>
  <c r="R84" i="6"/>
  <c r="I27" i="6"/>
  <c r="M24" i="6"/>
  <c r="N24" i="6" s="1"/>
  <c r="M10" i="5"/>
  <c r="K10" i="5" s="1"/>
  <c r="O65" i="4"/>
  <c r="M156" i="6"/>
  <c r="B20" i="11"/>
  <c r="N156" i="7"/>
  <c r="Q156" i="7" s="1"/>
  <c r="K156" i="7"/>
  <c r="K119" i="7"/>
  <c r="N119" i="7"/>
  <c r="Q119" i="7" s="1"/>
  <c r="S52" i="4"/>
  <c r="Q52" i="4" s="1"/>
  <c r="R98" i="6"/>
  <c r="AB98" i="6" s="1"/>
  <c r="M43" i="6"/>
  <c r="N43" i="6" s="1"/>
  <c r="W117" i="8"/>
  <c r="AN86" i="8"/>
  <c r="AM57" i="8"/>
  <c r="H6" i="8"/>
  <c r="O15" i="5"/>
  <c r="L76" i="5"/>
  <c r="L104" i="4"/>
  <c r="M44" i="5"/>
  <c r="M103" i="4"/>
  <c r="U54" i="5"/>
  <c r="R166" i="6"/>
  <c r="B44" i="14"/>
  <c r="F44" i="11" s="1"/>
  <c r="C44" i="11" s="1"/>
  <c r="B44" i="11" s="1"/>
  <c r="C44" i="14"/>
  <c r="H44" i="11" s="1"/>
  <c r="E44" i="11" s="1"/>
  <c r="S102" i="4"/>
  <c r="Q102" i="4" s="1"/>
  <c r="W119" i="8"/>
  <c r="N82" i="7"/>
  <c r="Q82" i="7" s="1"/>
  <c r="K82" i="7"/>
  <c r="C64" i="14"/>
  <c r="H64" i="11" s="1"/>
  <c r="E64" i="11" s="1"/>
  <c r="B64" i="11" s="1"/>
  <c r="N46" i="7"/>
  <c r="Q46" i="7" s="1"/>
  <c r="K46" i="7"/>
  <c r="AB96" i="6"/>
  <c r="N90" i="7"/>
  <c r="Q90" i="7" s="1"/>
  <c r="K90" i="7"/>
  <c r="I32" i="6"/>
  <c r="N32" i="6" s="1"/>
  <c r="K163" i="7"/>
  <c r="P162" i="3" s="1"/>
  <c r="N163" i="7"/>
  <c r="Q163" i="7" s="1"/>
  <c r="Q60" i="7"/>
  <c r="R90" i="6"/>
  <c r="R59" i="4"/>
  <c r="AB120" i="14"/>
  <c r="Z120" i="14" s="1"/>
  <c r="S120" i="14" s="1"/>
  <c r="R35" i="4"/>
  <c r="Q35" i="4" s="1"/>
  <c r="S109" i="3"/>
  <c r="R96" i="4"/>
  <c r="R98" i="7"/>
  <c r="Q97" i="3"/>
  <c r="R142" i="7"/>
  <c r="Q141" i="3"/>
  <c r="R69" i="7"/>
  <c r="Q68" i="3"/>
  <c r="M164" i="6"/>
  <c r="AB81" i="14"/>
  <c r="Z81" i="14" s="1"/>
  <c r="AA131" i="6"/>
  <c r="AB131" i="6" s="1"/>
  <c r="R103" i="6"/>
  <c r="AA153" i="6"/>
  <c r="Z89" i="6"/>
  <c r="Q59" i="7"/>
  <c r="AA137" i="6"/>
  <c r="R129" i="4"/>
  <c r="Q129" i="4" s="1"/>
  <c r="B69" i="11"/>
  <c r="K71" i="7"/>
  <c r="N71" i="7"/>
  <c r="Q71" i="7" s="1"/>
  <c r="AB136" i="6"/>
  <c r="W125" i="8"/>
  <c r="Q139" i="3"/>
  <c r="R140" i="7"/>
  <c r="Z74" i="6"/>
  <c r="AA74" i="6" s="1"/>
  <c r="U28" i="4"/>
  <c r="R135" i="4"/>
  <c r="Q13" i="4"/>
  <c r="R95" i="7"/>
  <c r="Q94" i="3"/>
  <c r="K85" i="7"/>
  <c r="N85" i="7"/>
  <c r="Q85" i="7" s="1"/>
  <c r="O125" i="8"/>
  <c r="X125" i="8" s="1"/>
  <c r="N122" i="8"/>
  <c r="AA45" i="6"/>
  <c r="B126" i="11"/>
  <c r="B42" i="14"/>
  <c r="F42" i="11" s="1"/>
  <c r="C42" i="11" s="1"/>
  <c r="B42" i="11" s="1"/>
  <c r="Q57" i="5"/>
  <c r="R129" i="6"/>
  <c r="AB129" i="6" s="1"/>
  <c r="N154" i="6"/>
  <c r="AB143" i="6"/>
  <c r="B30" i="14"/>
  <c r="F30" i="11" s="1"/>
  <c r="C30" i="11" s="1"/>
  <c r="S112" i="4"/>
  <c r="I100" i="6"/>
  <c r="N100" i="6" s="1"/>
  <c r="Q42" i="5"/>
  <c r="N128" i="7"/>
  <c r="Q128" i="7" s="1"/>
  <c r="K128" i="7"/>
  <c r="R14" i="7"/>
  <c r="Q13" i="3"/>
  <c r="AB19" i="6"/>
  <c r="M163" i="6"/>
  <c r="AN9" i="8"/>
  <c r="AN99" i="8"/>
  <c r="N13" i="7"/>
  <c r="Q13" i="7" s="1"/>
  <c r="K13" i="7"/>
  <c r="N94" i="7"/>
  <c r="Q94" i="7" s="1"/>
  <c r="K94" i="7"/>
  <c r="Q6" i="7"/>
  <c r="D142" i="14"/>
  <c r="B142" i="14" s="1"/>
  <c r="F142" i="11" s="1"/>
  <c r="C142" i="11" s="1"/>
  <c r="B142" i="11" s="1"/>
  <c r="B157" i="14"/>
  <c r="F157" i="11" s="1"/>
  <c r="C157" i="11" s="1"/>
  <c r="N113" i="7"/>
  <c r="Q113" i="7" s="1"/>
  <c r="K113" i="7"/>
  <c r="N166" i="6"/>
  <c r="M165" i="3" s="1"/>
  <c r="C30" i="14"/>
  <c r="H30" i="11" s="1"/>
  <c r="E30" i="11" s="1"/>
  <c r="K35" i="7"/>
  <c r="N35" i="7"/>
  <c r="Q35" i="7" s="1"/>
  <c r="Q14" i="5"/>
  <c r="AN137" i="8"/>
  <c r="C33" i="14"/>
  <c r="H33" i="11" s="1"/>
  <c r="E33" i="11" s="1"/>
  <c r="B33" i="11" s="1"/>
  <c r="B57" i="11"/>
  <c r="AN149" i="8"/>
  <c r="K25" i="7"/>
  <c r="N25" i="7"/>
  <c r="Q25" i="7" s="1"/>
  <c r="B68" i="14"/>
  <c r="F68" i="11" s="1"/>
  <c r="C68" i="11" s="1"/>
  <c r="B68" i="11" s="1"/>
  <c r="C157" i="14"/>
  <c r="H157" i="11" s="1"/>
  <c r="E157" i="11" s="1"/>
  <c r="C110" i="14"/>
  <c r="H110" i="11" s="1"/>
  <c r="E110" i="11" s="1"/>
  <c r="B110" i="11" s="1"/>
  <c r="S54" i="5"/>
  <c r="Q54" i="5" s="1"/>
  <c r="AN108" i="8"/>
  <c r="AA10" i="6"/>
  <c r="B153" i="14"/>
  <c r="F153" i="11" s="1"/>
  <c r="C153" i="11" s="1"/>
  <c r="W127" i="8"/>
  <c r="R159" i="7"/>
  <c r="O158" i="3" s="1"/>
  <c r="Q158" i="3"/>
  <c r="Q50" i="7"/>
  <c r="M78" i="5"/>
  <c r="K78" i="5" s="1"/>
  <c r="S9" i="3"/>
  <c r="R8" i="5"/>
  <c r="R15" i="5"/>
  <c r="S133" i="4"/>
  <c r="Q133" i="4" s="1"/>
  <c r="AN131" i="8"/>
  <c r="L37" i="5"/>
  <c r="L81" i="5"/>
  <c r="R151" i="7"/>
  <c r="Q150" i="3"/>
  <c r="Q138" i="7"/>
  <c r="AN53" i="8"/>
  <c r="S57" i="4"/>
  <c r="Q53" i="3"/>
  <c r="R54" i="7"/>
  <c r="C153" i="14"/>
  <c r="H153" i="11" s="1"/>
  <c r="E153" i="11" s="1"/>
  <c r="O46" i="5"/>
  <c r="U124" i="4"/>
  <c r="N100" i="7"/>
  <c r="Q100" i="7" s="1"/>
  <c r="K100" i="7"/>
  <c r="B50" i="14"/>
  <c r="F50" i="11" s="1"/>
  <c r="C50" i="11" s="1"/>
  <c r="AN169" i="8"/>
  <c r="T168" i="3" s="1"/>
  <c r="R168" i="3" s="1"/>
  <c r="K51" i="7"/>
  <c r="N51" i="7"/>
  <c r="Q51" i="7" s="1"/>
  <c r="AA14" i="6"/>
  <c r="C151" i="14"/>
  <c r="H151" i="11" s="1"/>
  <c r="E151" i="11" s="1"/>
  <c r="B151" i="11" s="1"/>
  <c r="Z25" i="6"/>
  <c r="Q70" i="5"/>
  <c r="AN168" i="8"/>
  <c r="T167" i="3" s="1"/>
  <c r="R167" i="3" s="1"/>
  <c r="AN106" i="8"/>
  <c r="N129" i="6"/>
  <c r="B26" i="11"/>
  <c r="X169" i="15"/>
  <c r="AN165" i="8"/>
  <c r="T164" i="3" s="1"/>
  <c r="R164" i="3" s="1"/>
  <c r="R110" i="7"/>
  <c r="Q109" i="3"/>
  <c r="B88" i="14"/>
  <c r="F88" i="11" s="1"/>
  <c r="C88" i="11" s="1"/>
  <c r="B88" i="11" s="1"/>
  <c r="I58" i="11"/>
  <c r="K60" i="3"/>
  <c r="B16" i="14"/>
  <c r="F16" i="11" s="1"/>
  <c r="C16" i="11" s="1"/>
  <c r="B16" i="11" s="1"/>
  <c r="R81" i="7"/>
  <c r="Q80" i="3"/>
  <c r="R23" i="7"/>
  <c r="Q22" i="3"/>
  <c r="B60" i="14"/>
  <c r="F60" i="11" s="1"/>
  <c r="C60" i="11" s="1"/>
  <c r="B60" i="11" s="1"/>
  <c r="K9" i="7"/>
  <c r="N9" i="7"/>
  <c r="Q9" i="7" s="1"/>
  <c r="B120" i="14"/>
  <c r="F120" i="11" s="1"/>
  <c r="C120" i="11" s="1"/>
  <c r="Z73" i="6"/>
  <c r="AA73" i="6" s="1"/>
  <c r="M102" i="4"/>
  <c r="K102" i="4" s="1"/>
  <c r="I95" i="11"/>
  <c r="J85" i="4" s="1"/>
  <c r="K97" i="3"/>
  <c r="Z79" i="6"/>
  <c r="I138" i="6"/>
  <c r="Z67" i="6"/>
  <c r="I50" i="6"/>
  <c r="N144" i="7"/>
  <c r="Q144" i="7" s="1"/>
  <c r="K144" i="7"/>
  <c r="R53" i="6"/>
  <c r="Q69" i="4"/>
  <c r="N41" i="7"/>
  <c r="Q41" i="7" s="1"/>
  <c r="K41" i="7"/>
  <c r="AB26" i="6"/>
  <c r="R29" i="3"/>
  <c r="K166" i="7"/>
  <c r="P165" i="3" s="1"/>
  <c r="N166" i="7"/>
  <c r="Q166" i="7" s="1"/>
  <c r="N121" i="7"/>
  <c r="Q121" i="7" s="1"/>
  <c r="K121" i="7"/>
  <c r="AB41" i="6"/>
  <c r="Q17" i="4"/>
  <c r="Q66" i="4"/>
  <c r="Q72" i="5"/>
  <c r="Q7" i="4"/>
  <c r="R27" i="5"/>
  <c r="R50" i="4"/>
  <c r="R97" i="3"/>
  <c r="M40" i="6"/>
  <c r="N40" i="6" s="1"/>
  <c r="M138" i="6"/>
  <c r="N138" i="6" s="1"/>
  <c r="R100" i="6"/>
  <c r="AB100" i="6" s="1"/>
  <c r="AA105" i="6"/>
  <c r="AB105" i="6" s="1"/>
  <c r="I67" i="6"/>
  <c r="I6" i="6"/>
  <c r="N6" i="6" s="1"/>
  <c r="C50" i="14"/>
  <c r="H50" i="11" s="1"/>
  <c r="E50" i="11" s="1"/>
  <c r="Z168" i="6"/>
  <c r="B102" i="14"/>
  <c r="F102" i="11" s="1"/>
  <c r="C102" i="11" s="1"/>
  <c r="B102" i="11" s="1"/>
  <c r="AA163" i="6"/>
  <c r="Z130" i="6"/>
  <c r="AA130" i="6" s="1"/>
  <c r="I25" i="6"/>
  <c r="Q127" i="7"/>
  <c r="R113" i="6"/>
  <c r="I99" i="6"/>
  <c r="N99" i="6" s="1"/>
  <c r="I28" i="6"/>
  <c r="N28" i="6" s="1"/>
  <c r="O51" i="5"/>
  <c r="U68" i="4"/>
  <c r="Z104" i="6"/>
  <c r="I71" i="6"/>
  <c r="N71" i="6" s="1"/>
  <c r="AN40" i="8"/>
  <c r="M21" i="6"/>
  <c r="N21" i="6" s="1"/>
  <c r="M83" i="6"/>
  <c r="P5" i="3"/>
  <c r="O5" i="4"/>
  <c r="S66" i="5"/>
  <c r="Q66" i="5" s="1"/>
  <c r="AN21" i="8"/>
  <c r="AA108" i="6"/>
  <c r="Q126" i="7"/>
  <c r="K12" i="7"/>
  <c r="N12" i="7"/>
  <c r="Q12" i="7" s="1"/>
  <c r="B107" i="14"/>
  <c r="F107" i="11" s="1"/>
  <c r="C107" i="11" s="1"/>
  <c r="C107" i="14"/>
  <c r="H107" i="11" s="1"/>
  <c r="E107" i="11" s="1"/>
  <c r="Z102" i="6"/>
  <c r="AA102" i="6" s="1"/>
  <c r="AB102" i="6" s="1"/>
  <c r="AA48" i="6"/>
  <c r="AB48" i="6" s="1"/>
  <c r="S61" i="5"/>
  <c r="Q61" i="5" s="1"/>
  <c r="Z161" i="6"/>
  <c r="M75" i="6"/>
  <c r="N75" i="6" s="1"/>
  <c r="N31" i="6"/>
  <c r="D155" i="14"/>
  <c r="B155" i="14" s="1"/>
  <c r="F155" i="11" s="1"/>
  <c r="C155" i="11" s="1"/>
  <c r="B155" i="11" s="1"/>
  <c r="N126" i="8"/>
  <c r="Z127" i="6"/>
  <c r="AA51" i="6"/>
  <c r="AB51" i="6" s="1"/>
  <c r="R168" i="6"/>
  <c r="Z38" i="6"/>
  <c r="AA38" i="6" s="1"/>
  <c r="AB38" i="6" s="1"/>
  <c r="Z120" i="6"/>
  <c r="N122" i="7"/>
  <c r="Q122" i="7" s="1"/>
  <c r="K122" i="7"/>
  <c r="K70" i="7"/>
  <c r="N70" i="7"/>
  <c r="Q70" i="7" s="1"/>
  <c r="R97" i="7"/>
  <c r="Q96" i="3"/>
  <c r="Q87" i="7"/>
  <c r="N127" i="8"/>
  <c r="V143" i="6"/>
  <c r="AA143" i="6" s="1"/>
  <c r="O84" i="4"/>
  <c r="K168" i="7"/>
  <c r="P167" i="3" s="1"/>
  <c r="N168" i="7"/>
  <c r="Q168" i="7" s="1"/>
  <c r="N153" i="7"/>
  <c r="Q153" i="7" s="1"/>
  <c r="K153" i="7"/>
  <c r="P47" i="4"/>
  <c r="O120" i="7"/>
  <c r="Q120" i="7" s="1"/>
  <c r="K120" i="7"/>
  <c r="R51" i="3"/>
  <c r="R78" i="5"/>
  <c r="N92" i="7"/>
  <c r="Q92" i="7" s="1"/>
  <c r="K92" i="7"/>
  <c r="N17" i="7"/>
  <c r="Q17" i="7" s="1"/>
  <c r="K17" i="7"/>
  <c r="K139" i="7"/>
  <c r="N139" i="7"/>
  <c r="Q139" i="7" s="1"/>
  <c r="N117" i="8"/>
  <c r="R6" i="8"/>
  <c r="O134" i="4"/>
  <c r="R38" i="4"/>
  <c r="L76" i="4"/>
  <c r="L72" i="4"/>
  <c r="L49" i="4"/>
  <c r="N117" i="7"/>
  <c r="Q117" i="7" s="1"/>
  <c r="K117" i="7"/>
  <c r="I97" i="6"/>
  <c r="N97" i="6" s="1"/>
  <c r="M90" i="6"/>
  <c r="N90" i="6" s="1"/>
  <c r="AN18" i="8"/>
  <c r="R164" i="6"/>
  <c r="N150" i="6"/>
  <c r="AA18" i="6"/>
  <c r="AB18" i="6" s="1"/>
  <c r="M33" i="6"/>
  <c r="N33" i="6" s="1"/>
  <c r="M152" i="6"/>
  <c r="N152" i="6" s="1"/>
  <c r="D160" i="14"/>
  <c r="B160" i="14" s="1"/>
  <c r="F160" i="11" s="1"/>
  <c r="C160" i="11" s="1"/>
  <c r="Z114" i="6"/>
  <c r="AA114" i="6" s="1"/>
  <c r="R120" i="6"/>
  <c r="B106" i="11"/>
  <c r="I101" i="6"/>
  <c r="N101" i="6" s="1"/>
  <c r="I74" i="6"/>
  <c r="N48" i="4"/>
  <c r="AA97" i="6"/>
  <c r="AB97" i="6" s="1"/>
  <c r="B63" i="14"/>
  <c r="F63" i="11" s="1"/>
  <c r="C63" i="11" s="1"/>
  <c r="B63" i="11" s="1"/>
  <c r="R41" i="3"/>
  <c r="N25" i="6"/>
  <c r="R89" i="4"/>
  <c r="B144" i="14"/>
  <c r="F144" i="11" s="1"/>
  <c r="C144" i="11" s="1"/>
  <c r="B144" i="11" s="1"/>
  <c r="B75" i="14"/>
  <c r="F75" i="11" s="1"/>
  <c r="C75" i="11" s="1"/>
  <c r="B75" i="11" s="1"/>
  <c r="X168" i="15"/>
  <c r="AN148" i="8"/>
  <c r="I106" i="6"/>
  <c r="N106" i="6" s="1"/>
  <c r="R40" i="6"/>
  <c r="AB40" i="6" s="1"/>
  <c r="AA127" i="6"/>
  <c r="AB127" i="6" s="1"/>
  <c r="B37" i="14"/>
  <c r="F37" i="11" s="1"/>
  <c r="C37" i="11" s="1"/>
  <c r="R20" i="6"/>
  <c r="R7" i="7"/>
  <c r="Q6" i="3"/>
  <c r="Z149" i="6"/>
  <c r="Z84" i="6"/>
  <c r="AA84" i="6" s="1"/>
  <c r="R45" i="6"/>
  <c r="AB45" i="6" s="1"/>
  <c r="AB14" i="6"/>
  <c r="N137" i="7"/>
  <c r="Q137" i="7" s="1"/>
  <c r="K137" i="7"/>
  <c r="AA68" i="6"/>
  <c r="AB68" i="6" s="1"/>
  <c r="I163" i="6"/>
  <c r="B115" i="14"/>
  <c r="F115" i="11" s="1"/>
  <c r="C115" i="11" s="1"/>
  <c r="B115" i="11" s="1"/>
  <c r="Z90" i="6"/>
  <c r="M66" i="6"/>
  <c r="N66" i="6" s="1"/>
  <c r="M45" i="3"/>
  <c r="L40" i="4"/>
  <c r="L94" i="3"/>
  <c r="X7" i="8"/>
  <c r="R80" i="6"/>
  <c r="AB80" i="6" s="1"/>
  <c r="B165" i="14"/>
  <c r="F165" i="11" s="1"/>
  <c r="C165" i="11" s="1"/>
  <c r="B165" i="11" s="1"/>
  <c r="R77" i="6"/>
  <c r="AB77" i="6" s="1"/>
  <c r="R24" i="6"/>
  <c r="P19" i="4"/>
  <c r="I66" i="6"/>
  <c r="K47" i="7"/>
  <c r="N47" i="7"/>
  <c r="Q47" i="7" s="1"/>
  <c r="Z147" i="6"/>
  <c r="AA147" i="6" s="1"/>
  <c r="AB147" i="6" s="1"/>
  <c r="M68" i="6"/>
  <c r="N68" i="6" s="1"/>
  <c r="M9" i="6"/>
  <c r="M143" i="6"/>
  <c r="N143" i="6" s="1"/>
  <c r="R132" i="6"/>
  <c r="B97" i="14"/>
  <c r="F97" i="11" s="1"/>
  <c r="C97" i="11" s="1"/>
  <c r="B97" i="11" s="1"/>
  <c r="M70" i="6"/>
  <c r="N70" i="6" s="1"/>
  <c r="R65" i="4"/>
  <c r="R124" i="6"/>
  <c r="AB124" i="6" s="1"/>
  <c r="M27" i="4"/>
  <c r="S40" i="4"/>
  <c r="Q40" i="4" s="1"/>
  <c r="S115" i="4"/>
  <c r="Q115" i="4" s="1"/>
  <c r="R160" i="7"/>
  <c r="O159" i="3" s="1"/>
  <c r="Q159" i="3"/>
  <c r="M114" i="6"/>
  <c r="N114" i="6" s="1"/>
  <c r="L13" i="5"/>
  <c r="S68" i="5"/>
  <c r="Q68" i="5" s="1"/>
  <c r="Q30" i="5"/>
  <c r="R32" i="5"/>
  <c r="Q47" i="5"/>
  <c r="Q71" i="5"/>
  <c r="U31" i="5"/>
  <c r="H118" i="8"/>
  <c r="L106" i="4"/>
  <c r="Q143" i="7"/>
  <c r="AA69" i="6"/>
  <c r="C34" i="14"/>
  <c r="H34" i="11" s="1"/>
  <c r="E34" i="11" s="1"/>
  <c r="B145" i="14"/>
  <c r="F145" i="11" s="1"/>
  <c r="C145" i="11" s="1"/>
  <c r="C145" i="14"/>
  <c r="H145" i="11" s="1"/>
  <c r="E145" i="11" s="1"/>
  <c r="O110" i="4"/>
  <c r="C84" i="14"/>
  <c r="H84" i="11" s="1"/>
  <c r="E84" i="11" s="1"/>
  <c r="AN11" i="8"/>
  <c r="R90" i="3"/>
  <c r="Q86" i="7"/>
  <c r="N154" i="7"/>
  <c r="Q154" i="7" s="1"/>
  <c r="K154" i="7"/>
  <c r="AB111" i="6"/>
  <c r="AB64" i="6"/>
  <c r="B161" i="14"/>
  <c r="F161" i="11" s="1"/>
  <c r="C161" i="11" s="1"/>
  <c r="N35" i="6"/>
  <c r="R14" i="3"/>
  <c r="I145" i="6"/>
  <c r="R126" i="8"/>
  <c r="M27" i="6"/>
  <c r="N27" i="6" s="1"/>
  <c r="I3" i="11"/>
  <c r="K5" i="3"/>
  <c r="I132" i="11"/>
  <c r="K134" i="3"/>
  <c r="R88" i="7"/>
  <c r="Q87" i="3"/>
  <c r="P75" i="4"/>
  <c r="B152" i="11"/>
  <c r="AA168" i="6"/>
  <c r="AB80" i="14"/>
  <c r="Z80" i="14" s="1"/>
  <c r="S80" i="14" s="1"/>
  <c r="B80" i="14" s="1"/>
  <c r="F80" i="11" s="1"/>
  <c r="C80" i="11" s="1"/>
  <c r="Z9" i="6"/>
  <c r="B159" i="11"/>
  <c r="B101" i="11"/>
  <c r="I58" i="6"/>
  <c r="N58" i="6" s="1"/>
  <c r="AN31" i="8"/>
  <c r="O23" i="4"/>
  <c r="K167" i="7"/>
  <c r="P166" i="3" s="1"/>
  <c r="N167" i="7"/>
  <c r="Q167" i="7" s="1"/>
  <c r="I161" i="6"/>
  <c r="M113" i="6"/>
  <c r="L53" i="5"/>
  <c r="K104" i="7"/>
  <c r="N104" i="7"/>
  <c r="Q104" i="7" s="1"/>
  <c r="Q126" i="4"/>
  <c r="O73" i="7"/>
  <c r="Q73" i="7" s="1"/>
  <c r="K73" i="7"/>
  <c r="Z27" i="6"/>
  <c r="AA27" i="6" s="1"/>
  <c r="AB27" i="6" s="1"/>
  <c r="O70" i="5"/>
  <c r="L51" i="3"/>
  <c r="K22" i="7"/>
  <c r="N22" i="7"/>
  <c r="Q22" i="7" s="1"/>
  <c r="L112" i="4"/>
  <c r="H121" i="8"/>
  <c r="M115" i="6"/>
  <c r="N115" i="6" s="1"/>
  <c r="M11" i="6"/>
  <c r="N11" i="6" s="1"/>
  <c r="K117" i="8"/>
  <c r="Q112" i="7"/>
  <c r="B36" i="14"/>
  <c r="F36" i="11" s="1"/>
  <c r="C36" i="11" s="1"/>
  <c r="B36" i="11" s="1"/>
  <c r="L46" i="4"/>
  <c r="L29" i="5"/>
  <c r="M82" i="4"/>
  <c r="K82" i="4" s="1"/>
  <c r="M14" i="4"/>
  <c r="C154" i="14"/>
  <c r="H154" i="11" s="1"/>
  <c r="E154" i="11" s="1"/>
  <c r="B154" i="11" s="1"/>
  <c r="D84" i="14"/>
  <c r="I9" i="6"/>
  <c r="AA164" i="6"/>
  <c r="N58" i="7"/>
  <c r="Q58" i="7" s="1"/>
  <c r="K58" i="7"/>
  <c r="Q36" i="7"/>
  <c r="AN33" i="8"/>
  <c r="U69" i="5"/>
  <c r="AA144" i="6"/>
  <c r="AA16" i="6"/>
  <c r="AN115" i="8"/>
  <c r="C14" i="14"/>
  <c r="H14" i="11" s="1"/>
  <c r="E14" i="11" s="1"/>
  <c r="B14" i="11" s="1"/>
  <c r="D163" i="14"/>
  <c r="AA120" i="6"/>
  <c r="AN118" i="8"/>
  <c r="AA169" i="6"/>
  <c r="M117" i="6"/>
  <c r="N117" i="6" s="1"/>
  <c r="D55" i="14"/>
  <c r="B55" i="14" s="1"/>
  <c r="F55" i="11" s="1"/>
  <c r="C55" i="11" s="1"/>
  <c r="B55" i="11" s="1"/>
  <c r="M73" i="6"/>
  <c r="N73" i="6" s="1"/>
  <c r="AN79" i="8"/>
  <c r="N68" i="7"/>
  <c r="Q68" i="7" s="1"/>
  <c r="K68" i="7"/>
  <c r="K45" i="7"/>
  <c r="N45" i="7"/>
  <c r="Q45" i="7" s="1"/>
  <c r="C37" i="14"/>
  <c r="H37" i="11" s="1"/>
  <c r="E37" i="11" s="1"/>
  <c r="R75" i="4"/>
  <c r="Q75" i="4" s="1"/>
  <c r="P126" i="4"/>
  <c r="AA53" i="6"/>
  <c r="M161" i="6"/>
  <c r="Z132" i="6"/>
  <c r="S75" i="5"/>
  <c r="Q75" i="5" s="1"/>
  <c r="R165" i="3"/>
  <c r="AN144" i="8"/>
  <c r="AN28" i="8"/>
  <c r="AB7" i="14"/>
  <c r="Z7" i="14" s="1"/>
  <c r="AB116" i="14"/>
  <c r="Z116" i="14" s="1"/>
  <c r="B43" i="14"/>
  <c r="F43" i="11" s="1"/>
  <c r="C43" i="11" s="1"/>
  <c r="R8" i="6"/>
  <c r="AB8" i="6" s="1"/>
  <c r="N57" i="7"/>
  <c r="Q57" i="7" s="1"/>
  <c r="K57" i="7"/>
  <c r="C51" i="14"/>
  <c r="H51" i="11" s="1"/>
  <c r="E51" i="11" s="1"/>
  <c r="O19" i="4"/>
  <c r="P82" i="4"/>
  <c r="R76" i="6"/>
  <c r="B138" i="11"/>
  <c r="D87" i="14"/>
  <c r="B87" i="14" s="1"/>
  <c r="F87" i="11" s="1"/>
  <c r="C87" i="11" s="1"/>
  <c r="B87" i="11" s="1"/>
  <c r="B113" i="11"/>
  <c r="B163" i="14"/>
  <c r="F163" i="11" s="1"/>
  <c r="C163" i="11" s="1"/>
  <c r="U9" i="4"/>
  <c r="U22" i="4"/>
  <c r="R66" i="6"/>
  <c r="AB66" i="6" s="1"/>
  <c r="H122" i="8"/>
  <c r="O122" i="8" s="1"/>
  <c r="D94" i="14"/>
  <c r="B94" i="14" s="1"/>
  <c r="F94" i="11" s="1"/>
  <c r="C94" i="11" s="1"/>
  <c r="B94" i="11" s="1"/>
  <c r="C32" i="14"/>
  <c r="H32" i="11" s="1"/>
  <c r="E32" i="11" s="1"/>
  <c r="R74" i="4"/>
  <c r="O6" i="4"/>
  <c r="AA132" i="6"/>
  <c r="N78" i="7"/>
  <c r="Q78" i="7" s="1"/>
  <c r="K78" i="7"/>
  <c r="B8" i="14"/>
  <c r="F8" i="11" s="1"/>
  <c r="C8" i="11" s="1"/>
  <c r="B8" i="11" s="1"/>
  <c r="K19" i="7"/>
  <c r="N19" i="7"/>
  <c r="Q19" i="7" s="1"/>
  <c r="S30" i="4"/>
  <c r="Q30" i="4" s="1"/>
  <c r="B117" i="11"/>
  <c r="R72" i="7"/>
  <c r="Q71" i="3"/>
  <c r="S31" i="3"/>
  <c r="R27" i="4"/>
  <c r="O74" i="5"/>
  <c r="I113" i="6"/>
  <c r="AB86" i="6"/>
  <c r="R65" i="6"/>
  <c r="AB65" i="6" s="1"/>
  <c r="O58" i="4"/>
  <c r="R36" i="4"/>
  <c r="R30" i="6"/>
  <c r="AB30" i="6" s="1"/>
  <c r="AB114" i="6"/>
  <c r="C163" i="14"/>
  <c r="H163" i="11" s="1"/>
  <c r="E163" i="11" s="1"/>
  <c r="AN163" i="8"/>
  <c r="T162" i="3" s="1"/>
  <c r="R162" i="3" s="1"/>
  <c r="B146" i="14"/>
  <c r="F146" i="11" s="1"/>
  <c r="C146" i="11" s="1"/>
  <c r="AB130" i="6"/>
  <c r="M74" i="6"/>
  <c r="N74" i="6" s="1"/>
  <c r="Z99" i="6"/>
  <c r="I54" i="3"/>
  <c r="N132" i="6"/>
  <c r="R87" i="3"/>
  <c r="B84" i="14"/>
  <c r="F84" i="11" s="1"/>
  <c r="C84" i="11" s="1"/>
  <c r="R42" i="3"/>
  <c r="Q90" i="4"/>
  <c r="R130" i="4"/>
  <c r="S19" i="5"/>
  <c r="Q19" i="5" s="1"/>
  <c r="R37" i="5"/>
  <c r="S35" i="5"/>
  <c r="Q35" i="5" s="1"/>
  <c r="R58" i="5"/>
  <c r="Q53" i="4"/>
  <c r="S51" i="4"/>
  <c r="Q51" i="4" s="1"/>
  <c r="M61" i="4"/>
  <c r="Z112" i="6"/>
  <c r="AA112" i="6" s="1"/>
  <c r="AB112" i="6" s="1"/>
  <c r="Z56" i="6"/>
  <c r="AA56" i="6" s="1"/>
  <c r="Z49" i="6"/>
  <c r="AA49" i="6" s="1"/>
  <c r="AB49" i="6" s="1"/>
  <c r="O120" i="4"/>
  <c r="O107" i="7"/>
  <c r="Q107" i="7" s="1"/>
  <c r="K107" i="7"/>
  <c r="W118" i="8"/>
  <c r="R69" i="6"/>
  <c r="O126" i="4"/>
  <c r="M146" i="6"/>
  <c r="N146" i="6" s="1"/>
  <c r="I79" i="6"/>
  <c r="R145" i="6"/>
  <c r="R99" i="3"/>
  <c r="B5" i="11"/>
  <c r="Z83" i="6"/>
  <c r="R22" i="3"/>
  <c r="AA161" i="6"/>
  <c r="R141" i="6"/>
  <c r="AB141" i="6" s="1"/>
  <c r="K115" i="7"/>
  <c r="N115" i="7"/>
  <c r="Q115" i="7" s="1"/>
  <c r="B24" i="14"/>
  <c r="F24" i="11" s="1"/>
  <c r="C24" i="11" s="1"/>
  <c r="M149" i="6"/>
  <c r="N149" i="6" s="1"/>
  <c r="Z92" i="6"/>
  <c r="I18" i="6"/>
  <c r="N18" i="6" s="1"/>
  <c r="P127" i="4"/>
  <c r="I156" i="6"/>
  <c r="K30" i="7"/>
  <c r="N30" i="7"/>
  <c r="Q30" i="7" s="1"/>
  <c r="O48" i="7"/>
  <c r="Q48" i="7" s="1"/>
  <c r="K48" i="7"/>
  <c r="AN133" i="8"/>
  <c r="AA104" i="6"/>
  <c r="Q84" i="7"/>
  <c r="AN164" i="8"/>
  <c r="T163" i="3" s="1"/>
  <c r="R163" i="3" s="1"/>
  <c r="AN122" i="8"/>
  <c r="I105" i="6"/>
  <c r="N105" i="6" s="1"/>
  <c r="R97" i="4"/>
  <c r="Q97" i="4" s="1"/>
  <c r="I93" i="6"/>
  <c r="N93" i="6" s="1"/>
  <c r="K109" i="7"/>
  <c r="N109" i="7"/>
  <c r="Q109" i="7" s="1"/>
  <c r="N65" i="7"/>
  <c r="Q65" i="7" s="1"/>
  <c r="K65" i="7"/>
  <c r="O79" i="5"/>
  <c r="R133" i="6"/>
  <c r="AB133" i="6" s="1"/>
  <c r="Z76" i="6"/>
  <c r="AA76" i="6" s="1"/>
  <c r="AB10" i="14"/>
  <c r="Z10" i="14" s="1"/>
  <c r="S10" i="14" s="1"/>
  <c r="B10" i="14" s="1"/>
  <c r="F10" i="11" s="1"/>
  <c r="C10" i="11" s="1"/>
  <c r="I83" i="6"/>
  <c r="W126" i="8"/>
  <c r="H126" i="8"/>
  <c r="Z37" i="6"/>
  <c r="AA37" i="6" s="1"/>
  <c r="AA22" i="6"/>
  <c r="AB22" i="6" s="1"/>
  <c r="K147" i="7"/>
  <c r="N147" i="7"/>
  <c r="Q147" i="7" s="1"/>
  <c r="Z43" i="6"/>
  <c r="AA43" i="6" s="1"/>
  <c r="AB43" i="6" s="1"/>
  <c r="AA85" i="6"/>
  <c r="Z63" i="6"/>
  <c r="L107" i="4"/>
  <c r="K107" i="4" s="1"/>
  <c r="C146" i="14"/>
  <c r="H146" i="11" s="1"/>
  <c r="E146" i="11" s="1"/>
  <c r="R37" i="6"/>
  <c r="AB56" i="14"/>
  <c r="Z56" i="14" s="1"/>
  <c r="S56" i="14" s="1"/>
  <c r="B56" i="14" s="1"/>
  <c r="F56" i="11" s="1"/>
  <c r="C56" i="11" s="1"/>
  <c r="AA162" i="6"/>
  <c r="AB162" i="6" s="1"/>
  <c r="N161" i="3" s="1"/>
  <c r="L161" i="3" s="1"/>
  <c r="M81" i="6"/>
  <c r="N81" i="6" s="1"/>
  <c r="I164" i="6"/>
  <c r="AN94" i="8"/>
  <c r="R9" i="6"/>
  <c r="S63" i="4"/>
  <c r="Q63" i="4" s="1"/>
  <c r="I94" i="6"/>
  <c r="N94" i="6" s="1"/>
  <c r="M49" i="6"/>
  <c r="N49" i="6" s="1"/>
  <c r="K83" i="7"/>
  <c r="N83" i="7"/>
  <c r="Q83" i="7" s="1"/>
  <c r="R117" i="8"/>
  <c r="N129" i="7"/>
  <c r="Q129" i="7" s="1"/>
  <c r="K129" i="7"/>
  <c r="L53" i="4"/>
  <c r="L19" i="4"/>
  <c r="M50" i="4"/>
  <c r="B4" i="14"/>
  <c r="F4" i="11" s="1"/>
  <c r="C4" i="11" s="1"/>
  <c r="C4" i="14"/>
  <c r="H4" i="11" s="1"/>
  <c r="E4" i="11" s="1"/>
  <c r="K91" i="7"/>
  <c r="N91" i="7"/>
  <c r="Q91" i="7" s="1"/>
  <c r="C40" i="14"/>
  <c r="H40" i="11" s="1"/>
  <c r="E40" i="11" s="1"/>
  <c r="B40" i="11" s="1"/>
  <c r="N29" i="6"/>
  <c r="AB13" i="14"/>
  <c r="Z13" i="14" s="1"/>
  <c r="S13" i="14" s="1"/>
  <c r="B13" i="14" s="1"/>
  <c r="F13" i="11" s="1"/>
  <c r="C13" i="11" s="1"/>
  <c r="S92" i="4"/>
  <c r="Q92" i="4" s="1"/>
  <c r="Q150" i="7"/>
  <c r="N119" i="8"/>
  <c r="S33" i="4"/>
  <c r="Q33" i="4" s="1"/>
  <c r="AA101" i="6"/>
  <c r="R55" i="6"/>
  <c r="D23" i="14"/>
  <c r="M65" i="6"/>
  <c r="N65" i="6" s="1"/>
  <c r="N51" i="6"/>
  <c r="AN82" i="8"/>
  <c r="AA33" i="6"/>
  <c r="R16" i="6"/>
  <c r="AB16" i="6" s="1"/>
  <c r="M160" i="6"/>
  <c r="N160" i="6" s="1"/>
  <c r="M159" i="3" s="1"/>
  <c r="C158" i="14"/>
  <c r="H158" i="11" s="1"/>
  <c r="E158" i="11" s="1"/>
  <c r="N106" i="7"/>
  <c r="Q106" i="7" s="1"/>
  <c r="K106" i="7"/>
  <c r="AN93" i="8"/>
  <c r="AN78" i="8"/>
  <c r="D34" i="14"/>
  <c r="B34" i="14" s="1"/>
  <c r="F34" i="11" s="1"/>
  <c r="C34" i="11" s="1"/>
  <c r="B34" i="11" s="1"/>
  <c r="N101" i="7"/>
  <c r="Q101" i="7" s="1"/>
  <c r="K101" i="7"/>
  <c r="Q43" i="5"/>
  <c r="C120" i="14"/>
  <c r="H120" i="11" s="1"/>
  <c r="E120" i="11" s="1"/>
  <c r="P6" i="4"/>
  <c r="AA149" i="6"/>
  <c r="AB149" i="6" s="1"/>
  <c r="B134" i="14"/>
  <c r="F134" i="11" s="1"/>
  <c r="C134" i="11" s="1"/>
  <c r="B134" i="11" s="1"/>
  <c r="I137" i="11"/>
  <c r="K139" i="3"/>
  <c r="AN63" i="8"/>
  <c r="R135" i="3"/>
  <c r="N24" i="7"/>
  <c r="Q24" i="7" s="1"/>
  <c r="K24" i="7"/>
  <c r="O96" i="4"/>
  <c r="AB109" i="6"/>
  <c r="R115" i="6"/>
  <c r="AB115" i="6" s="1"/>
  <c r="Z75" i="6"/>
  <c r="AA75" i="6" s="1"/>
  <c r="K16" i="7"/>
  <c r="N16" i="7"/>
  <c r="Q16" i="7" s="1"/>
  <c r="I112" i="6"/>
  <c r="N112" i="6" s="1"/>
  <c r="AN76" i="8"/>
  <c r="R42" i="7"/>
  <c r="Q41" i="3"/>
  <c r="K148" i="7"/>
  <c r="N148" i="7"/>
  <c r="Q148" i="7" s="1"/>
  <c r="B136" i="14"/>
  <c r="F136" i="11" s="1"/>
  <c r="C136" i="11" s="1"/>
  <c r="B136" i="11" s="1"/>
  <c r="R158" i="7"/>
  <c r="O157" i="3" s="1"/>
  <c r="Q157" i="3"/>
  <c r="R128" i="6"/>
  <c r="AB128" i="6" s="1"/>
  <c r="R149" i="7"/>
  <c r="Q148" i="3"/>
  <c r="C71" i="14"/>
  <c r="H71" i="11" s="1"/>
  <c r="E71" i="11" s="1"/>
  <c r="B71" i="11" s="1"/>
  <c r="I26" i="6"/>
  <c r="N26" i="6" s="1"/>
  <c r="Z11" i="6"/>
  <c r="AA11" i="6" s="1"/>
  <c r="AB11" i="6" s="1"/>
  <c r="AB72" i="6"/>
  <c r="R165" i="6"/>
  <c r="AB165" i="6" s="1"/>
  <c r="N164" i="3" s="1"/>
  <c r="L164" i="3" s="1"/>
  <c r="R34" i="6"/>
  <c r="AB34" i="6" s="1"/>
  <c r="AA88" i="6"/>
  <c r="AB88" i="6" s="1"/>
  <c r="B79" i="14"/>
  <c r="F79" i="11" s="1"/>
  <c r="C79" i="11" s="1"/>
  <c r="B79" i="11" s="1"/>
  <c r="Z82" i="6"/>
  <c r="AA82" i="6" s="1"/>
  <c r="AB82" i="6" s="1"/>
  <c r="N76" i="7"/>
  <c r="Q76" i="7" s="1"/>
  <c r="K76" i="7"/>
  <c r="N26" i="7"/>
  <c r="Q26" i="7" s="1"/>
  <c r="K26" i="7"/>
  <c r="D143" i="14"/>
  <c r="B143" i="14" s="1"/>
  <c r="F143" i="11" s="1"/>
  <c r="C143" i="11" s="1"/>
  <c r="B143" i="11" s="1"/>
  <c r="C61" i="14"/>
  <c r="H61" i="11" s="1"/>
  <c r="E61" i="11" s="1"/>
  <c r="B61" i="11" s="1"/>
  <c r="I17" i="6"/>
  <c r="M7" i="6"/>
  <c r="N7" i="6" s="1"/>
  <c r="M141" i="6"/>
  <c r="N141" i="6" s="1"/>
  <c r="AA20" i="6"/>
  <c r="R167" i="6"/>
  <c r="AB167" i="6" s="1"/>
  <c r="N166" i="3" s="1"/>
  <c r="L166" i="3" s="1"/>
  <c r="AN161" i="8"/>
  <c r="T160" i="3" s="1"/>
  <c r="R160" i="3" s="1"/>
  <c r="R123" i="6"/>
  <c r="AB123" i="6" s="1"/>
  <c r="I128" i="6"/>
  <c r="N128" i="6" s="1"/>
  <c r="W122" i="8"/>
  <c r="AN57" i="8"/>
  <c r="R124" i="7"/>
  <c r="Q123" i="3"/>
  <c r="I92" i="6"/>
  <c r="N92" i="6" s="1"/>
  <c r="M11" i="4"/>
  <c r="K11" i="4" s="1"/>
  <c r="AA125" i="6"/>
  <c r="AB125" i="6" s="1"/>
  <c r="R158" i="3"/>
  <c r="AB7" i="6"/>
  <c r="L39" i="5"/>
  <c r="I14" i="6"/>
  <c r="N14" i="6" s="1"/>
  <c r="R73" i="6"/>
  <c r="Z44" i="6"/>
  <c r="AA44" i="6" s="1"/>
  <c r="AB44" i="6" s="1"/>
  <c r="X12" i="8"/>
  <c r="R142" i="3"/>
  <c r="O46" i="4"/>
  <c r="O42" i="5"/>
  <c r="AA71" i="6"/>
  <c r="R95" i="4"/>
  <c r="S127" i="4"/>
  <c r="Q127" i="4" s="1"/>
  <c r="Z13" i="6"/>
  <c r="AA13" i="6" s="1"/>
  <c r="Q46" i="5"/>
  <c r="C161" i="14"/>
  <c r="H161" i="11" s="1"/>
  <c r="E161" i="11" s="1"/>
  <c r="Z139" i="6"/>
  <c r="AA139" i="6" s="1"/>
  <c r="AB139" i="6" s="1"/>
  <c r="M127" i="6"/>
  <c r="N127" i="6" s="1"/>
  <c r="B35" i="14"/>
  <c r="F35" i="11" s="1"/>
  <c r="C35" i="11" s="1"/>
  <c r="B35" i="11" s="1"/>
  <c r="R140" i="6"/>
  <c r="AB140" i="6" s="1"/>
  <c r="M62" i="6"/>
  <c r="S78" i="4"/>
  <c r="C123" i="14"/>
  <c r="H123" i="11" s="1"/>
  <c r="E123" i="11" s="1"/>
  <c r="D111" i="14"/>
  <c r="B111" i="14" s="1"/>
  <c r="F111" i="11" s="1"/>
  <c r="C111" i="11" s="1"/>
  <c r="B111" i="11" s="1"/>
  <c r="R12" i="4"/>
  <c r="S38" i="5"/>
  <c r="Q38" i="5" s="1"/>
  <c r="S118" i="4"/>
  <c r="Q118" i="4" s="1"/>
  <c r="R77" i="5"/>
  <c r="Q77" i="5" s="1"/>
  <c r="Q6" i="5"/>
  <c r="S25" i="5"/>
  <c r="Q25" i="5" s="1"/>
  <c r="S98" i="4"/>
  <c r="Q98" i="4" s="1"/>
  <c r="Q41" i="4"/>
  <c r="R48" i="5"/>
  <c r="R58" i="4"/>
  <c r="Q76" i="5"/>
  <c r="S29" i="4"/>
  <c r="Q29" i="4" s="1"/>
  <c r="AN121" i="8"/>
  <c r="AB71" i="6"/>
  <c r="K118" i="8"/>
  <c r="AA83" i="6"/>
  <c r="AB83" i="6" s="1"/>
  <c r="AA23" i="6"/>
  <c r="P79" i="5"/>
  <c r="Z78" i="6"/>
  <c r="AA78" i="6" s="1"/>
  <c r="AB78" i="6" s="1"/>
  <c r="N38" i="7"/>
  <c r="Q38" i="7" s="1"/>
  <c r="K38" i="7"/>
  <c r="I125" i="6"/>
  <c r="N125" i="6" s="1"/>
  <c r="R103" i="7"/>
  <c r="Q102" i="3"/>
  <c r="R58" i="3"/>
  <c r="L128" i="4"/>
  <c r="Q156" i="3"/>
  <c r="R157" i="7"/>
  <c r="O156" i="3" s="1"/>
  <c r="C38" i="14"/>
  <c r="H38" i="11" s="1"/>
  <c r="E38" i="11" s="1"/>
  <c r="M63" i="6"/>
  <c r="N63" i="6" s="1"/>
  <c r="AA92" i="6"/>
  <c r="AB92" i="6" s="1"/>
  <c r="L78" i="4"/>
  <c r="AN92" i="8"/>
  <c r="I38" i="6"/>
  <c r="N38" i="6" s="1"/>
  <c r="AB13" i="6"/>
  <c r="R161" i="6"/>
  <c r="N133" i="7"/>
  <c r="Q133" i="7" s="1"/>
  <c r="K133" i="7"/>
  <c r="AA67" i="6"/>
  <c r="AB67" i="6" s="1"/>
  <c r="K114" i="7"/>
  <c r="N114" i="7"/>
  <c r="Q114" i="7" s="1"/>
  <c r="M30" i="6"/>
  <c r="N30" i="6" s="1"/>
  <c r="P46" i="5"/>
  <c r="B156" i="11"/>
  <c r="N102" i="7"/>
  <c r="Q102" i="7" s="1"/>
  <c r="K102" i="7"/>
  <c r="C82" i="14"/>
  <c r="H82" i="11" s="1"/>
  <c r="E82" i="11" s="1"/>
  <c r="B82" i="11" s="1"/>
  <c r="Q21" i="7"/>
  <c r="K11" i="7"/>
  <c r="N11" i="7"/>
  <c r="Q11" i="7" s="1"/>
  <c r="Q36" i="4"/>
  <c r="K123" i="7"/>
  <c r="N123" i="7"/>
  <c r="Q123" i="7" s="1"/>
  <c r="R37" i="4"/>
  <c r="Q37" i="4" s="1"/>
  <c r="R67" i="4"/>
  <c r="K126" i="8"/>
  <c r="N82" i="6"/>
  <c r="M108" i="6"/>
  <c r="N108" i="6" s="1"/>
  <c r="N67" i="6"/>
  <c r="N50" i="6"/>
  <c r="L36" i="4"/>
  <c r="B140" i="14"/>
  <c r="F140" i="11" s="1"/>
  <c r="C140" i="11" s="1"/>
  <c r="Z113" i="6"/>
  <c r="AA113" i="6" s="1"/>
  <c r="AA110" i="6"/>
  <c r="L46" i="5"/>
  <c r="N37" i="6"/>
  <c r="AA9" i="6"/>
  <c r="L110" i="4"/>
  <c r="L138" i="4"/>
  <c r="N102" i="6"/>
  <c r="R135" i="6"/>
  <c r="AB135" i="6" s="1"/>
  <c r="W121" i="8"/>
  <c r="K121" i="8"/>
  <c r="AN70" i="8"/>
  <c r="AB25" i="6"/>
  <c r="S82" i="5"/>
  <c r="Q82" i="5" s="1"/>
  <c r="H117" i="8"/>
  <c r="I54" i="6"/>
  <c r="N54" i="6" s="1"/>
  <c r="AN22" i="8"/>
  <c r="K6" i="8"/>
  <c r="M46" i="4"/>
  <c r="K46" i="4" s="1"/>
  <c r="N77" i="7"/>
  <c r="Q77" i="7" s="1"/>
  <c r="K77" i="7"/>
  <c r="L60" i="4"/>
  <c r="H119" i="8"/>
  <c r="O119" i="8" s="1"/>
  <c r="X119" i="8" s="1"/>
  <c r="M76" i="6"/>
  <c r="N76" i="6" s="1"/>
  <c r="AN38" i="8"/>
  <c r="R101" i="6"/>
  <c r="AB101" i="6" s="1"/>
  <c r="AA55" i="6"/>
  <c r="AB144" i="6"/>
  <c r="I136" i="6"/>
  <c r="N136" i="6" s="1"/>
  <c r="N36" i="6"/>
  <c r="B100" i="11"/>
  <c r="K62" i="7"/>
  <c r="N62" i="7"/>
  <c r="Q62" i="7" s="1"/>
  <c r="AB169" i="6"/>
  <c r="N168" i="3" s="1"/>
  <c r="L168" i="3" s="1"/>
  <c r="AA152" i="6"/>
  <c r="AB152" i="6" s="1"/>
  <c r="C87" i="14"/>
  <c r="H87" i="11" s="1"/>
  <c r="E87" i="11" s="1"/>
  <c r="C140" i="14"/>
  <c r="H140" i="11" s="1"/>
  <c r="E140" i="11" s="1"/>
  <c r="M73" i="5"/>
  <c r="AA106" i="6"/>
  <c r="AB106" i="6" s="1"/>
  <c r="Q74" i="5"/>
  <c r="O80" i="5"/>
  <c r="B23" i="14"/>
  <c r="F23" i="11" s="1"/>
  <c r="C23" i="11" s="1"/>
  <c r="B23" i="11" s="1"/>
  <c r="R149" i="3"/>
  <c r="R15" i="7"/>
  <c r="Q14" i="3"/>
  <c r="N66" i="7"/>
  <c r="Q66" i="7" s="1"/>
  <c r="K66" i="7"/>
  <c r="AA122" i="6"/>
  <c r="AB122" i="6" s="1"/>
  <c r="AN44" i="8"/>
  <c r="N145" i="7"/>
  <c r="Q145" i="7" s="1"/>
  <c r="K145" i="7"/>
  <c r="B166" i="14"/>
  <c r="F166" i="11" s="1"/>
  <c r="C166" i="11" s="1"/>
  <c r="B166" i="11" s="1"/>
  <c r="O13" i="4"/>
  <c r="H35" i="5"/>
  <c r="AB18" i="14"/>
  <c r="Z18" i="14" s="1"/>
  <c r="AN156" i="8"/>
  <c r="B90" i="14"/>
  <c r="F90" i="11" s="1"/>
  <c r="C90" i="11" s="1"/>
  <c r="B90" i="11" s="1"/>
  <c r="AA62" i="6"/>
  <c r="AB62" i="6" s="1"/>
  <c r="K31" i="7"/>
  <c r="N31" i="7"/>
  <c r="Q31" i="7" s="1"/>
  <c r="C24" i="14"/>
  <c r="H24" i="11" s="1"/>
  <c r="E24" i="11" s="1"/>
  <c r="B25" i="14"/>
  <c r="F25" i="11" s="1"/>
  <c r="C25" i="11" s="1"/>
  <c r="B25" i="11" s="1"/>
  <c r="AN10" i="8"/>
  <c r="S94" i="4"/>
  <c r="Q94" i="4" s="1"/>
  <c r="O49" i="5"/>
  <c r="AB76" i="14"/>
  <c r="Z76" i="14" s="1"/>
  <c r="S76" i="14" s="1"/>
  <c r="L159" i="3"/>
  <c r="O56" i="7"/>
  <c r="Q56" i="7" s="1"/>
  <c r="K56" i="7"/>
  <c r="S77" i="4"/>
  <c r="Q77" i="4" s="1"/>
  <c r="Q85" i="4"/>
  <c r="S135" i="4"/>
  <c r="Q135" i="4" s="1"/>
  <c r="S27" i="5"/>
  <c r="Q27" i="5" s="1"/>
  <c r="R46" i="4"/>
  <c r="Q46" i="4" s="1"/>
  <c r="S82" i="4"/>
  <c r="Q82" i="4" s="1"/>
  <c r="Q114" i="4"/>
  <c r="AA15" i="6"/>
  <c r="AB15" i="6" s="1"/>
  <c r="AB159" i="6"/>
  <c r="N158" i="3" s="1"/>
  <c r="L158" i="3" s="1"/>
  <c r="Z145" i="6"/>
  <c r="AA145" i="6" s="1"/>
  <c r="P69" i="4"/>
  <c r="C160" i="14"/>
  <c r="H160" i="11" s="1"/>
  <c r="E160" i="11" s="1"/>
  <c r="R40" i="7"/>
  <c r="Q39" i="3"/>
  <c r="K161" i="7"/>
  <c r="P160" i="3" s="1"/>
  <c r="N161" i="7"/>
  <c r="Q161" i="7" s="1"/>
  <c r="N145" i="6"/>
  <c r="R89" i="6"/>
  <c r="O43" i="7"/>
  <c r="Q43" i="7" s="1"/>
  <c r="K43" i="7"/>
  <c r="Q20" i="4"/>
  <c r="AA99" i="6"/>
  <c r="AB99" i="6" s="1"/>
  <c r="AA142" i="6"/>
  <c r="B93" i="14"/>
  <c r="F93" i="11" s="1"/>
  <c r="C93" i="11" s="1"/>
  <c r="B93" i="11" s="1"/>
  <c r="Z81" i="6"/>
  <c r="AA81" i="6" s="1"/>
  <c r="AB81" i="6" s="1"/>
  <c r="R34" i="7"/>
  <c r="Q33" i="3"/>
  <c r="C135" i="14"/>
  <c r="H135" i="11" s="1"/>
  <c r="E135" i="11" s="1"/>
  <c r="B135" i="11" s="1"/>
  <c r="R75" i="7"/>
  <c r="Q74" i="3"/>
  <c r="M158" i="6"/>
  <c r="K20" i="7"/>
  <c r="N20" i="7"/>
  <c r="Q20" i="7" s="1"/>
  <c r="N169" i="7"/>
  <c r="Q169" i="7" s="1"/>
  <c r="K169" i="7"/>
  <c r="P168" i="3" s="1"/>
  <c r="M45" i="6"/>
  <c r="N45" i="6" s="1"/>
  <c r="R141" i="7"/>
  <c r="Q140" i="3"/>
  <c r="R56" i="6"/>
  <c r="T151" i="3"/>
  <c r="R151" i="3" s="1"/>
  <c r="S80" i="5"/>
  <c r="Q80" i="5" s="1"/>
  <c r="B74" i="14"/>
  <c r="F74" i="11" s="1"/>
  <c r="C74" i="11" s="1"/>
  <c r="B74" i="11" s="1"/>
  <c r="B54" i="14"/>
  <c r="F54" i="11" s="1"/>
  <c r="C54" i="11" s="1"/>
  <c r="C54" i="14"/>
  <c r="H54" i="11" s="1"/>
  <c r="E54" i="11" s="1"/>
  <c r="B38" i="11"/>
  <c r="M87" i="6"/>
  <c r="N87" i="6" s="1"/>
  <c r="S137" i="4"/>
  <c r="Q137" i="4" s="1"/>
  <c r="R164" i="7"/>
  <c r="O163" i="3" s="1"/>
  <c r="Q163" i="3"/>
  <c r="K63" i="7"/>
  <c r="N63" i="7"/>
  <c r="Q63" i="7" s="1"/>
  <c r="AB35" i="6"/>
  <c r="Z156" i="6"/>
  <c r="AA156" i="6" s="1"/>
  <c r="AA63" i="6"/>
  <c r="AB63" i="6" s="1"/>
  <c r="AB157" i="6"/>
  <c r="N156" i="3" s="1"/>
  <c r="L156" i="3" s="1"/>
  <c r="R134" i="6"/>
  <c r="AB134" i="6" s="1"/>
  <c r="I92" i="11"/>
  <c r="J82" i="4" s="1"/>
  <c r="K94" i="3"/>
  <c r="Q79" i="7"/>
  <c r="Q7" i="3"/>
  <c r="R8" i="7"/>
  <c r="S56" i="4"/>
  <c r="Q56" i="4" s="1"/>
  <c r="N37" i="7"/>
  <c r="Q37" i="7" s="1"/>
  <c r="K37" i="7"/>
  <c r="AB141" i="14"/>
  <c r="Z141" i="14" s="1"/>
  <c r="S141" i="14" s="1"/>
  <c r="B141" i="14" s="1"/>
  <c r="F141" i="11" s="1"/>
  <c r="C141" i="11" s="1"/>
  <c r="N53" i="7"/>
  <c r="Q53" i="7" s="1"/>
  <c r="K53" i="7"/>
  <c r="AN139" i="8"/>
  <c r="Q31" i="5"/>
  <c r="AB110" i="6"/>
  <c r="D89" i="14"/>
  <c r="B89" i="14" s="1"/>
  <c r="F89" i="11" s="1"/>
  <c r="C89" i="11" s="1"/>
  <c r="B89" i="11" s="1"/>
  <c r="AA79" i="6"/>
  <c r="AB79" i="6" s="1"/>
  <c r="R111" i="7"/>
  <c r="Q110" i="3"/>
  <c r="Q136" i="7"/>
  <c r="K44" i="7"/>
  <c r="N44" i="7"/>
  <c r="Q44" i="7" s="1"/>
  <c r="AA25" i="6"/>
  <c r="O112" i="4"/>
  <c r="N130" i="7"/>
  <c r="Q130" i="7" s="1"/>
  <c r="K130" i="7"/>
  <c r="Q96" i="7"/>
  <c r="AN101" i="8"/>
  <c r="L117" i="4"/>
  <c r="M19" i="5"/>
  <c r="B104" i="11"/>
  <c r="Q67" i="7"/>
  <c r="N10" i="6"/>
  <c r="R106" i="4"/>
  <c r="Q106" i="4" s="1"/>
  <c r="K146" i="7"/>
  <c r="N146" i="7"/>
  <c r="Q146" i="7" s="1"/>
  <c r="O139" i="4"/>
  <c r="N132" i="7"/>
  <c r="Q132" i="7" s="1"/>
  <c r="K132" i="7"/>
  <c r="AN58" i="8"/>
  <c r="Q29" i="7"/>
  <c r="M139" i="6"/>
  <c r="N139" i="6" s="1"/>
  <c r="AB33" i="6"/>
  <c r="I22" i="6"/>
  <c r="N22" i="6" s="1"/>
  <c r="B147" i="11"/>
  <c r="AA47" i="6"/>
  <c r="AB47" i="6" s="1"/>
  <c r="R57" i="4"/>
  <c r="Q152" i="7"/>
  <c r="N28" i="7"/>
  <c r="Q28" i="7" s="1"/>
  <c r="K28" i="7"/>
  <c r="O68" i="4"/>
  <c r="AA60" i="6"/>
  <c r="AB60" i="6" s="1"/>
  <c r="P165" i="7"/>
  <c r="Q165" i="7" s="1"/>
  <c r="K165" i="7"/>
  <c r="P164" i="3" s="1"/>
  <c r="AA103" i="6"/>
  <c r="AN87" i="8"/>
  <c r="R61" i="7"/>
  <c r="Q60" i="3"/>
  <c r="Z91" i="6"/>
  <c r="AA91" i="6" s="1"/>
  <c r="AB91" i="6" s="1"/>
  <c r="I62" i="6"/>
  <c r="R137" i="6"/>
  <c r="AB137" i="6" s="1"/>
  <c r="R87" i="4"/>
  <c r="Q87" i="4" s="1"/>
  <c r="Q115" i="3"/>
  <c r="R116" i="7"/>
  <c r="B21" i="14"/>
  <c r="F21" i="11" s="1"/>
  <c r="C21" i="11" s="1"/>
  <c r="B21" i="11" s="1"/>
  <c r="I108" i="11"/>
  <c r="J97" i="4" s="1"/>
  <c r="K110" i="3"/>
  <c r="AN75" i="8"/>
  <c r="B119" i="14"/>
  <c r="F119" i="11" s="1"/>
  <c r="C119" i="11" s="1"/>
  <c r="B119" i="11" s="1"/>
  <c r="S12" i="4"/>
  <c r="S29" i="5"/>
  <c r="Q29" i="5" s="1"/>
  <c r="AB146" i="6"/>
  <c r="AB23" i="6"/>
  <c r="Q84" i="4"/>
  <c r="B150" i="14"/>
  <c r="F150" i="11" s="1"/>
  <c r="C150" i="11" s="1"/>
  <c r="B150" i="11" s="1"/>
  <c r="AN49" i="8"/>
  <c r="AN96" i="8"/>
  <c r="N17" i="6"/>
  <c r="I49" i="11"/>
  <c r="J46" i="4" s="1"/>
  <c r="K51" i="3"/>
  <c r="AA89" i="6"/>
  <c r="B164" i="14"/>
  <c r="F164" i="11" s="1"/>
  <c r="C164" i="11" s="1"/>
  <c r="B164" i="11" s="1"/>
  <c r="B123" i="11"/>
  <c r="AB74" i="6"/>
  <c r="K108" i="7"/>
  <c r="N108" i="7"/>
  <c r="Q108" i="7" s="1"/>
  <c r="K99" i="7"/>
  <c r="N99" i="7"/>
  <c r="Q99" i="7" s="1"/>
  <c r="K39" i="7"/>
  <c r="N39" i="7"/>
  <c r="Q39" i="7" s="1"/>
  <c r="L43" i="5"/>
  <c r="Q154" i="3"/>
  <c r="R155" i="7"/>
  <c r="P31" i="3"/>
  <c r="O27" i="4"/>
  <c r="P64" i="7"/>
  <c r="Q64" i="7" s="1"/>
  <c r="K64" i="7"/>
  <c r="AN13" i="8"/>
  <c r="Q51" i="3"/>
  <c r="R52" i="7"/>
  <c r="B28" i="14"/>
  <c r="F28" i="11" s="1"/>
  <c r="C28" i="11" s="1"/>
  <c r="AB85" i="6"/>
  <c r="AB21" i="6"/>
  <c r="C43" i="14"/>
  <c r="H43" i="11" s="1"/>
  <c r="E43" i="11" s="1"/>
  <c r="N16" i="6"/>
  <c r="B17" i="14"/>
  <c r="F17" i="11" s="1"/>
  <c r="C17" i="11" s="1"/>
  <c r="C17" i="14"/>
  <c r="H17" i="11" s="1"/>
  <c r="E17" i="11" s="1"/>
  <c r="AN16" i="8"/>
  <c r="R132" i="4"/>
  <c r="R52" i="5"/>
  <c r="L96" i="4"/>
  <c r="N118" i="7"/>
  <c r="Q118" i="7" s="1"/>
  <c r="K118" i="7"/>
  <c r="AB104" i="6"/>
  <c r="R78" i="4"/>
  <c r="L16" i="4"/>
  <c r="C162" i="14"/>
  <c r="H162" i="11" s="1"/>
  <c r="E162" i="11" s="1"/>
  <c r="B162" i="11" s="1"/>
  <c r="D73" i="14"/>
  <c r="B73" i="14" s="1"/>
  <c r="F73" i="11" s="1"/>
  <c r="C73" i="11" s="1"/>
  <c r="B73" i="11" s="1"/>
  <c r="N33" i="7"/>
  <c r="Q33" i="7" s="1"/>
  <c r="K33" i="7"/>
  <c r="L119" i="4"/>
  <c r="S91" i="4"/>
  <c r="Q91" i="4" s="1"/>
  <c r="R96" i="3"/>
  <c r="P59" i="3"/>
  <c r="O52" i="4"/>
  <c r="AA90" i="6"/>
  <c r="D41" i="14"/>
  <c r="B41" i="14" s="1"/>
  <c r="F41" i="11" s="1"/>
  <c r="C41" i="11" s="1"/>
  <c r="B41" i="11" s="1"/>
  <c r="K125" i="7"/>
  <c r="N125" i="7"/>
  <c r="Q125" i="7" s="1"/>
  <c r="Q74" i="7"/>
  <c r="P102" i="4"/>
  <c r="M66" i="5"/>
  <c r="K66" i="5" s="1"/>
  <c r="AB153" i="6"/>
  <c r="N13" i="6"/>
  <c r="Q12" i="4" l="1"/>
  <c r="Q52" i="5"/>
  <c r="N86" i="3"/>
  <c r="M74" i="4"/>
  <c r="M143" i="3"/>
  <c r="L130" i="4"/>
  <c r="N27" i="3"/>
  <c r="M24" i="4"/>
  <c r="K24" i="4" s="1"/>
  <c r="N41" i="3"/>
  <c r="L41" i="3" s="1"/>
  <c r="M36" i="4"/>
  <c r="K36" i="4" s="1"/>
  <c r="M77" i="3"/>
  <c r="L67" i="4"/>
  <c r="B54" i="11"/>
  <c r="B76" i="14"/>
  <c r="F76" i="11" s="1"/>
  <c r="C76" i="11" s="1"/>
  <c r="B76" i="11" s="1"/>
  <c r="I76" i="11" s="1"/>
  <c r="N9" i="6"/>
  <c r="C76" i="14"/>
  <c r="H76" i="11" s="1"/>
  <c r="E76" i="11" s="1"/>
  <c r="B107" i="11"/>
  <c r="B29" i="11"/>
  <c r="B46" i="11"/>
  <c r="AB61" i="6"/>
  <c r="AB24" i="6"/>
  <c r="B157" i="11"/>
  <c r="Q41" i="5"/>
  <c r="B62" i="11"/>
  <c r="B6" i="11"/>
  <c r="B127" i="11"/>
  <c r="B9" i="11"/>
  <c r="Q58" i="4"/>
  <c r="B160" i="11"/>
  <c r="B86" i="11"/>
  <c r="M43" i="3"/>
  <c r="L38" i="4"/>
  <c r="AB166" i="6"/>
  <c r="N165" i="3" s="1"/>
  <c r="L165" i="3" s="1"/>
  <c r="N38" i="3"/>
  <c r="L38" i="3" s="1"/>
  <c r="M33" i="4"/>
  <c r="K33" i="4" s="1"/>
  <c r="T61" i="3"/>
  <c r="R61" i="3" s="1"/>
  <c r="S40" i="5"/>
  <c r="Q40" i="5" s="1"/>
  <c r="B4" i="11"/>
  <c r="AB69" i="6"/>
  <c r="B50" i="11"/>
  <c r="L66" i="4"/>
  <c r="AB163" i="6"/>
  <c r="N162" i="3" s="1"/>
  <c r="C28" i="14"/>
  <c r="H28" i="11" s="1"/>
  <c r="E28" i="11" s="1"/>
  <c r="B28" i="11" s="1"/>
  <c r="M85" i="3"/>
  <c r="L73" i="4"/>
  <c r="N158" i="6"/>
  <c r="M157" i="3" s="1"/>
  <c r="S64" i="4"/>
  <c r="Q64" i="4" s="1"/>
  <c r="B125" i="11"/>
  <c r="B91" i="11"/>
  <c r="T24" i="3"/>
  <c r="R24" i="3" s="1"/>
  <c r="S16" i="5"/>
  <c r="Q16" i="5" s="1"/>
  <c r="S21" i="4"/>
  <c r="Q21" i="4" s="1"/>
  <c r="M95" i="3"/>
  <c r="L83" i="4"/>
  <c r="AB156" i="6"/>
  <c r="B37" i="11"/>
  <c r="M26" i="4"/>
  <c r="N149" i="3"/>
  <c r="M135" i="4"/>
  <c r="AB103" i="6"/>
  <c r="B19" i="11"/>
  <c r="Q44" i="4"/>
  <c r="B15" i="11"/>
  <c r="T67" i="3"/>
  <c r="R67" i="3" s="1"/>
  <c r="S59" i="4"/>
  <c r="Q59" i="4" s="1"/>
  <c r="B52" i="11"/>
  <c r="I55" i="11"/>
  <c r="J50" i="4" s="1"/>
  <c r="K57" i="3"/>
  <c r="M27" i="3"/>
  <c r="L27" i="3" s="1"/>
  <c r="L24" i="4"/>
  <c r="I110" i="11"/>
  <c r="K112" i="3"/>
  <c r="I33" i="11"/>
  <c r="J22" i="5" s="1"/>
  <c r="K35" i="3"/>
  <c r="I64" i="11"/>
  <c r="K66" i="3"/>
  <c r="N59" i="3"/>
  <c r="L59" i="3" s="1"/>
  <c r="M52" i="4"/>
  <c r="K52" i="4" s="1"/>
  <c r="M38" i="5"/>
  <c r="K38" i="5" s="1"/>
  <c r="N10" i="3"/>
  <c r="M10" i="4"/>
  <c r="M9" i="5"/>
  <c r="N21" i="3"/>
  <c r="M18" i="4"/>
  <c r="M98" i="3"/>
  <c r="L86" i="4"/>
  <c r="R43" i="7"/>
  <c r="Q42" i="3"/>
  <c r="P37" i="4"/>
  <c r="N80" i="3"/>
  <c r="M69" i="4"/>
  <c r="N43" i="3"/>
  <c r="L43" i="3" s="1"/>
  <c r="M38" i="4"/>
  <c r="N48" i="3"/>
  <c r="M32" i="5"/>
  <c r="M43" i="4"/>
  <c r="N78" i="3"/>
  <c r="M49" i="5"/>
  <c r="M68" i="4"/>
  <c r="N81" i="3"/>
  <c r="M70" i="4"/>
  <c r="I71" i="11"/>
  <c r="J64" i="4" s="1"/>
  <c r="K73" i="3"/>
  <c r="I34" i="11"/>
  <c r="K36" i="3"/>
  <c r="I154" i="11"/>
  <c r="K156" i="3"/>
  <c r="I160" i="11"/>
  <c r="K162" i="3"/>
  <c r="M37" i="3"/>
  <c r="L24" i="5"/>
  <c r="L32" i="4"/>
  <c r="N46" i="3"/>
  <c r="L46" i="3" s="1"/>
  <c r="M30" i="5"/>
  <c r="K30" i="5" s="1"/>
  <c r="M41" i="4"/>
  <c r="K41" i="4" s="1"/>
  <c r="I89" i="11"/>
  <c r="K91" i="3"/>
  <c r="N121" i="3"/>
  <c r="L121" i="3" s="1"/>
  <c r="M108" i="4"/>
  <c r="K108" i="4" s="1"/>
  <c r="I82" i="11"/>
  <c r="J72" i="4" s="1"/>
  <c r="K84" i="3"/>
  <c r="N66" i="3"/>
  <c r="M58" i="4"/>
  <c r="M42" i="5"/>
  <c r="N67" i="3"/>
  <c r="M59" i="4"/>
  <c r="N96" i="3"/>
  <c r="M84" i="4"/>
  <c r="M57" i="5"/>
  <c r="I73" i="11"/>
  <c r="J48" i="5" s="1"/>
  <c r="K75" i="3"/>
  <c r="N62" i="3"/>
  <c r="M54" i="4"/>
  <c r="N105" i="3"/>
  <c r="M60" i="5"/>
  <c r="M93" i="4"/>
  <c r="N138" i="3"/>
  <c r="M125" i="4"/>
  <c r="M127" i="3"/>
  <c r="L114" i="4"/>
  <c r="L67" i="5"/>
  <c r="I61" i="11"/>
  <c r="J55" i="4" s="1"/>
  <c r="K63" i="3"/>
  <c r="N87" i="3"/>
  <c r="L87" i="3" s="1"/>
  <c r="M52" i="5"/>
  <c r="K52" i="5" s="1"/>
  <c r="M75" i="4"/>
  <c r="K75" i="4" s="1"/>
  <c r="N148" i="3"/>
  <c r="M134" i="4"/>
  <c r="I151" i="11"/>
  <c r="J82" i="5" s="1"/>
  <c r="K153" i="3"/>
  <c r="N106" i="3"/>
  <c r="L106" i="3" s="1"/>
  <c r="M61" i="5"/>
  <c r="K61" i="5" s="1"/>
  <c r="M94" i="4"/>
  <c r="K94" i="4" s="1"/>
  <c r="N26" i="3"/>
  <c r="M18" i="5"/>
  <c r="M23" i="4"/>
  <c r="N155" i="3"/>
  <c r="M140" i="4"/>
  <c r="M124" i="3"/>
  <c r="L111" i="4"/>
  <c r="N124" i="3"/>
  <c r="L124" i="3" s="1"/>
  <c r="M111" i="4"/>
  <c r="N90" i="3"/>
  <c r="L90" i="3" s="1"/>
  <c r="M54" i="5"/>
  <c r="K54" i="5" s="1"/>
  <c r="M78" i="4"/>
  <c r="K78" i="4" s="1"/>
  <c r="M111" i="3"/>
  <c r="L98" i="4"/>
  <c r="R48" i="7"/>
  <c r="Q47" i="3"/>
  <c r="P31" i="5"/>
  <c r="P42" i="4"/>
  <c r="I14" i="11"/>
  <c r="J14" i="4" s="1"/>
  <c r="K16" i="3"/>
  <c r="N126" i="3"/>
  <c r="M113" i="4"/>
  <c r="N101" i="3"/>
  <c r="M89" i="4"/>
  <c r="M58" i="5"/>
  <c r="I15" i="11"/>
  <c r="J15" i="4" s="1"/>
  <c r="K17" i="3"/>
  <c r="M21" i="3"/>
  <c r="L18" i="4"/>
  <c r="I143" i="11"/>
  <c r="J132" i="4" s="1"/>
  <c r="K145" i="3"/>
  <c r="I41" i="11"/>
  <c r="J38" i="4" s="1"/>
  <c r="K43" i="3"/>
  <c r="I135" i="11"/>
  <c r="K137" i="3"/>
  <c r="M91" i="3"/>
  <c r="L79" i="4"/>
  <c r="L55" i="5"/>
  <c r="I40" i="11"/>
  <c r="J37" i="4" s="1"/>
  <c r="K42" i="3"/>
  <c r="R89" i="7"/>
  <c r="Q88" i="3"/>
  <c r="P53" i="5"/>
  <c r="P76" i="4"/>
  <c r="R168" i="7"/>
  <c r="O167" i="3" s="1"/>
  <c r="Q167" i="3"/>
  <c r="M74" i="3"/>
  <c r="L65" i="4"/>
  <c r="R12" i="7"/>
  <c r="Q11" i="3"/>
  <c r="P11" i="4"/>
  <c r="P10" i="5"/>
  <c r="N83" i="6"/>
  <c r="I102" i="11"/>
  <c r="J92" i="4" s="1"/>
  <c r="K104" i="3"/>
  <c r="M137" i="3"/>
  <c r="L137" i="3" s="1"/>
  <c r="L73" i="5"/>
  <c r="L124" i="4"/>
  <c r="K124" i="4" s="1"/>
  <c r="N25" i="3"/>
  <c r="M17" i="5"/>
  <c r="M22" i="4"/>
  <c r="O109" i="3"/>
  <c r="N96" i="4"/>
  <c r="T107" i="3"/>
  <c r="R107" i="3" s="1"/>
  <c r="S62" i="5"/>
  <c r="Q62" i="5" s="1"/>
  <c r="T148" i="3"/>
  <c r="R148" i="3" s="1"/>
  <c r="S134" i="4"/>
  <c r="Q134" i="4" s="1"/>
  <c r="P34" i="3"/>
  <c r="O30" i="4"/>
  <c r="N107" i="3"/>
  <c r="M62" i="5"/>
  <c r="T98" i="3"/>
  <c r="R98" i="3" s="1"/>
  <c r="S86" i="4"/>
  <c r="Q86" i="4" s="1"/>
  <c r="O13" i="3"/>
  <c r="N12" i="4"/>
  <c r="N142" i="3"/>
  <c r="M77" i="5"/>
  <c r="M129" i="4"/>
  <c r="O97" i="3"/>
  <c r="N85" i="4"/>
  <c r="Q59" i="3"/>
  <c r="R60" i="7"/>
  <c r="P38" i="5"/>
  <c r="P52" i="4"/>
  <c r="R46" i="7"/>
  <c r="Q45" i="3"/>
  <c r="P29" i="5"/>
  <c r="P40" i="4"/>
  <c r="R119" i="7"/>
  <c r="Q118" i="3"/>
  <c r="P105" i="4"/>
  <c r="M23" i="3"/>
  <c r="L20" i="4"/>
  <c r="B72" i="11"/>
  <c r="N118" i="3"/>
  <c r="L118" i="3" s="1"/>
  <c r="M105" i="4"/>
  <c r="K105" i="4" s="1"/>
  <c r="M54" i="3"/>
  <c r="L35" i="5"/>
  <c r="L48" i="4"/>
  <c r="J120" i="4"/>
  <c r="J70" i="5"/>
  <c r="B122" i="11"/>
  <c r="B98" i="11"/>
  <c r="B27" i="11"/>
  <c r="B103" i="11"/>
  <c r="C56" i="14"/>
  <c r="H56" i="11" s="1"/>
  <c r="E56" i="11" s="1"/>
  <c r="B56" i="11" s="1"/>
  <c r="I54" i="11"/>
  <c r="J37" i="5" s="1"/>
  <c r="K56" i="3"/>
  <c r="S18" i="14"/>
  <c r="B18" i="14" s="1"/>
  <c r="F18" i="11" s="1"/>
  <c r="C18" i="11" s="1"/>
  <c r="C18" i="14"/>
  <c r="H18" i="11" s="1"/>
  <c r="E18" i="11" s="1"/>
  <c r="R21" i="7"/>
  <c r="Q20" i="3"/>
  <c r="P15" i="5"/>
  <c r="N98" i="3"/>
  <c r="L98" i="3" s="1"/>
  <c r="M86" i="4"/>
  <c r="K86" i="4" s="1"/>
  <c r="AB73" i="6"/>
  <c r="P25" i="3"/>
  <c r="O17" i="5"/>
  <c r="O22" i="4"/>
  <c r="P23" i="3"/>
  <c r="O20" i="4"/>
  <c r="P47" i="3"/>
  <c r="O31" i="5"/>
  <c r="O42" i="4"/>
  <c r="I5" i="11"/>
  <c r="K7" i="3"/>
  <c r="N77" i="3"/>
  <c r="L77" i="3" s="1"/>
  <c r="M67" i="4"/>
  <c r="K67" i="4" s="1"/>
  <c r="I113" i="11"/>
  <c r="K115" i="3"/>
  <c r="T78" i="3"/>
  <c r="R78" i="3" s="1"/>
  <c r="S49" i="5"/>
  <c r="Q49" i="5" s="1"/>
  <c r="S68" i="4"/>
  <c r="Q68" i="4" s="1"/>
  <c r="M8" i="3"/>
  <c r="L8" i="4"/>
  <c r="L7" i="5"/>
  <c r="N13" i="3"/>
  <c r="M12" i="4"/>
  <c r="M89" i="3"/>
  <c r="L77" i="4"/>
  <c r="N50" i="3"/>
  <c r="M45" i="4"/>
  <c r="M33" i="5"/>
  <c r="I44" i="11"/>
  <c r="K46" i="3"/>
  <c r="P88" i="3"/>
  <c r="O76" i="4"/>
  <c r="O53" i="5"/>
  <c r="I162" i="11"/>
  <c r="K164" i="3"/>
  <c r="I78" i="11"/>
  <c r="J69" i="4" s="1"/>
  <c r="K80" i="3"/>
  <c r="N152" i="3"/>
  <c r="L152" i="3" s="1"/>
  <c r="M138" i="4"/>
  <c r="K138" i="4" s="1"/>
  <c r="M81" i="5"/>
  <c r="K81" i="5" s="1"/>
  <c r="P117" i="3"/>
  <c r="O104" i="4"/>
  <c r="P98" i="3"/>
  <c r="O86" i="4"/>
  <c r="I74" i="11"/>
  <c r="J66" i="4" s="1"/>
  <c r="K76" i="3"/>
  <c r="P128" i="3"/>
  <c r="O115" i="4"/>
  <c r="O68" i="5"/>
  <c r="T27" i="3"/>
  <c r="R27" i="3" s="1"/>
  <c r="S24" i="4"/>
  <c r="Q24" i="4" s="1"/>
  <c r="N42" i="3"/>
  <c r="M37" i="4"/>
  <c r="J5" i="5"/>
  <c r="J5" i="4"/>
  <c r="M67" i="3"/>
  <c r="L59" i="4"/>
  <c r="R33" i="7"/>
  <c r="Q32" i="3"/>
  <c r="P28" i="4"/>
  <c r="P21" i="5"/>
  <c r="R118" i="7"/>
  <c r="Q117" i="3"/>
  <c r="P104" i="4"/>
  <c r="R108" i="7"/>
  <c r="Q107" i="3"/>
  <c r="P62" i="5"/>
  <c r="I21" i="11"/>
  <c r="J20" i="4" s="1"/>
  <c r="K23" i="3"/>
  <c r="P27" i="3"/>
  <c r="O24" i="4"/>
  <c r="M138" i="3"/>
  <c r="L125" i="4"/>
  <c r="R146" i="7"/>
  <c r="Q145" i="3"/>
  <c r="P132" i="4"/>
  <c r="N109" i="3"/>
  <c r="L109" i="3" s="1"/>
  <c r="M96" i="4"/>
  <c r="K96" i="4" s="1"/>
  <c r="R20" i="7"/>
  <c r="Q19" i="3"/>
  <c r="P17" i="4"/>
  <c r="P14" i="5"/>
  <c r="M144" i="3"/>
  <c r="L131" i="4"/>
  <c r="T43" i="3"/>
  <c r="R43" i="3" s="1"/>
  <c r="S38" i="4"/>
  <c r="Q38" i="4" s="1"/>
  <c r="N100" i="3"/>
  <c r="M88" i="4"/>
  <c r="R77" i="7"/>
  <c r="Q76" i="3"/>
  <c r="P66" i="4"/>
  <c r="T69" i="3"/>
  <c r="R69" i="3" s="1"/>
  <c r="S61" i="4"/>
  <c r="Q61" i="4" s="1"/>
  <c r="S44" i="5"/>
  <c r="Q44" i="5" s="1"/>
  <c r="M36" i="3"/>
  <c r="L23" i="5"/>
  <c r="L31" i="4"/>
  <c r="P101" i="3"/>
  <c r="O89" i="4"/>
  <c r="O58" i="5"/>
  <c r="P132" i="3"/>
  <c r="O119" i="4"/>
  <c r="N91" i="3"/>
  <c r="L91" i="3" s="1"/>
  <c r="M55" i="5"/>
  <c r="M79" i="4"/>
  <c r="K79" i="4" s="1"/>
  <c r="O102" i="3"/>
  <c r="N59" i="5"/>
  <c r="N90" i="4"/>
  <c r="M126" i="3"/>
  <c r="L113" i="4"/>
  <c r="O123" i="3"/>
  <c r="N110" i="4"/>
  <c r="P75" i="3"/>
  <c r="O48" i="5"/>
  <c r="N71" i="3"/>
  <c r="L71" i="3" s="1"/>
  <c r="M63" i="4"/>
  <c r="K63" i="4" s="1"/>
  <c r="M46" i="5"/>
  <c r="K46" i="5" s="1"/>
  <c r="R16" i="7"/>
  <c r="Q15" i="3"/>
  <c r="P12" i="5"/>
  <c r="T92" i="3"/>
  <c r="R92" i="3" s="1"/>
  <c r="S80" i="4"/>
  <c r="Q80" i="4" s="1"/>
  <c r="S56" i="5"/>
  <c r="Q56" i="5" s="1"/>
  <c r="T81" i="3"/>
  <c r="R81" i="3" s="1"/>
  <c r="S70" i="4"/>
  <c r="Q70" i="4" s="1"/>
  <c r="R129" i="7"/>
  <c r="Q128" i="3"/>
  <c r="P68" i="5"/>
  <c r="P115" i="4"/>
  <c r="AB9" i="6"/>
  <c r="M104" i="3"/>
  <c r="L92" i="4"/>
  <c r="R30" i="7"/>
  <c r="Q29" i="3"/>
  <c r="P20" i="5"/>
  <c r="R115" i="7"/>
  <c r="Q114" i="3"/>
  <c r="P101" i="4"/>
  <c r="P65" i="5"/>
  <c r="AB145" i="6"/>
  <c r="B84" i="11"/>
  <c r="B146" i="11"/>
  <c r="I8" i="11"/>
  <c r="K10" i="3"/>
  <c r="X122" i="8"/>
  <c r="I138" i="11"/>
  <c r="K140" i="3"/>
  <c r="R57" i="7"/>
  <c r="Q56" i="3"/>
  <c r="P37" i="5"/>
  <c r="T143" i="3"/>
  <c r="R143" i="3" s="1"/>
  <c r="S130" i="4"/>
  <c r="Q130" i="4" s="1"/>
  <c r="T114" i="3"/>
  <c r="R114" i="3" s="1"/>
  <c r="S65" i="5"/>
  <c r="Q65" i="5" s="1"/>
  <c r="S101" i="4"/>
  <c r="Q101" i="4" s="1"/>
  <c r="R58" i="7"/>
  <c r="Q57" i="3"/>
  <c r="P50" i="4"/>
  <c r="M10" i="3"/>
  <c r="L10" i="4"/>
  <c r="L9" i="5"/>
  <c r="M57" i="3"/>
  <c r="L57" i="3" s="1"/>
  <c r="L50" i="4"/>
  <c r="K50" i="4" s="1"/>
  <c r="I152" i="11"/>
  <c r="J139" i="4" s="1"/>
  <c r="K154" i="3"/>
  <c r="M26" i="3"/>
  <c r="L18" i="5"/>
  <c r="L23" i="4"/>
  <c r="N110" i="3"/>
  <c r="L110" i="3" s="1"/>
  <c r="M97" i="4"/>
  <c r="K97" i="4" s="1"/>
  <c r="O118" i="8"/>
  <c r="X118" i="8" s="1"/>
  <c r="M113" i="3"/>
  <c r="L64" i="5"/>
  <c r="L100" i="4"/>
  <c r="N146" i="3"/>
  <c r="L146" i="3" s="1"/>
  <c r="M133" i="4"/>
  <c r="K133" i="4" s="1"/>
  <c r="N76" i="3"/>
  <c r="L76" i="3" s="1"/>
  <c r="M66" i="4"/>
  <c r="K66" i="4" s="1"/>
  <c r="N39" i="3"/>
  <c r="L39" i="3" s="1"/>
  <c r="M26" i="5"/>
  <c r="K26" i="5" s="1"/>
  <c r="M34" i="4"/>
  <c r="I144" i="11"/>
  <c r="J133" i="4" s="1"/>
  <c r="K146" i="3"/>
  <c r="M32" i="3"/>
  <c r="L28" i="4"/>
  <c r="L21" i="5"/>
  <c r="P116" i="3"/>
  <c r="O103" i="4"/>
  <c r="R70" i="7"/>
  <c r="Q69" i="3"/>
  <c r="P44" i="5"/>
  <c r="P61" i="4"/>
  <c r="N104" i="3"/>
  <c r="M92" i="4"/>
  <c r="P11" i="3"/>
  <c r="O11" i="4"/>
  <c r="O10" i="5"/>
  <c r="M20" i="3"/>
  <c r="L15" i="5"/>
  <c r="AB113" i="6"/>
  <c r="M39" i="3"/>
  <c r="L26" i="5"/>
  <c r="L34" i="4"/>
  <c r="N40" i="3"/>
  <c r="L40" i="3" s="1"/>
  <c r="M35" i="4"/>
  <c r="K35" i="4" s="1"/>
  <c r="M27" i="5"/>
  <c r="K27" i="5" s="1"/>
  <c r="P40" i="3"/>
  <c r="O27" i="5"/>
  <c r="O35" i="4"/>
  <c r="B120" i="11"/>
  <c r="I26" i="11"/>
  <c r="K28" i="3"/>
  <c r="Q50" i="3"/>
  <c r="R51" i="7"/>
  <c r="P45" i="4"/>
  <c r="P33" i="5"/>
  <c r="I50" i="11"/>
  <c r="J34" i="5" s="1"/>
  <c r="K52" i="3"/>
  <c r="Q57" i="4"/>
  <c r="T130" i="3"/>
  <c r="R130" i="3" s="1"/>
  <c r="S117" i="4"/>
  <c r="Q117" i="4" s="1"/>
  <c r="I57" i="11"/>
  <c r="K59" i="3"/>
  <c r="P127" i="3"/>
  <c r="O114" i="4"/>
  <c r="O67" i="5"/>
  <c r="M153" i="3"/>
  <c r="L153" i="3" s="1"/>
  <c r="L82" i="5"/>
  <c r="K82" i="5" s="1"/>
  <c r="O94" i="3"/>
  <c r="N82" i="4"/>
  <c r="O139" i="3"/>
  <c r="N126" i="4"/>
  <c r="N74" i="5"/>
  <c r="I69" i="11"/>
  <c r="K71" i="3"/>
  <c r="S81" i="14"/>
  <c r="B81" i="14" s="1"/>
  <c r="F81" i="11" s="1"/>
  <c r="C81" i="11" s="1"/>
  <c r="B81" i="11" s="1"/>
  <c r="C81" i="14"/>
  <c r="H81" i="11" s="1"/>
  <c r="E81" i="11" s="1"/>
  <c r="Q162" i="3"/>
  <c r="R163" i="7"/>
  <c r="O162" i="3" s="1"/>
  <c r="O6" i="8"/>
  <c r="X6" i="8" s="1"/>
  <c r="P118" i="3"/>
  <c r="O105" i="4"/>
  <c r="T101" i="3"/>
  <c r="R101" i="3" s="1"/>
  <c r="S58" i="5"/>
  <c r="Q58" i="5" s="1"/>
  <c r="S89" i="4"/>
  <c r="Q89" i="4" s="1"/>
  <c r="I124" i="11"/>
  <c r="J113" i="4" s="1"/>
  <c r="K126" i="3"/>
  <c r="T82" i="3"/>
  <c r="R82" i="3" s="1"/>
  <c r="S71" i="4"/>
  <c r="Q71" i="4" s="1"/>
  <c r="B149" i="11"/>
  <c r="K112" i="4"/>
  <c r="B59" i="11"/>
  <c r="B114" i="11"/>
  <c r="B67" i="11"/>
  <c r="B105" i="11"/>
  <c r="J136" i="4"/>
  <c r="J79" i="5"/>
  <c r="J49" i="4"/>
  <c r="J36" i="5"/>
  <c r="C13" i="14"/>
  <c r="H13" i="11" s="1"/>
  <c r="E13" i="11" s="1"/>
  <c r="B13" i="11" s="1"/>
  <c r="B65" i="11"/>
  <c r="R99" i="7"/>
  <c r="Q98" i="3"/>
  <c r="P86" i="4"/>
  <c r="N22" i="3"/>
  <c r="L22" i="3" s="1"/>
  <c r="M19" i="4"/>
  <c r="K19" i="4" s="1"/>
  <c r="P113" i="3"/>
  <c r="O100" i="4"/>
  <c r="O64" i="5"/>
  <c r="N139" i="3"/>
  <c r="L139" i="3" s="1"/>
  <c r="M74" i="5"/>
  <c r="K74" i="5" s="1"/>
  <c r="M126" i="4"/>
  <c r="K126" i="4" s="1"/>
  <c r="N127" i="3"/>
  <c r="L127" i="3" s="1"/>
  <c r="M114" i="4"/>
  <c r="K114" i="4" s="1"/>
  <c r="M67" i="5"/>
  <c r="K67" i="5" s="1"/>
  <c r="N15" i="3"/>
  <c r="M12" i="5"/>
  <c r="P146" i="3"/>
  <c r="O133" i="4"/>
  <c r="M148" i="3"/>
  <c r="L134" i="4"/>
  <c r="M73" i="3"/>
  <c r="L64" i="4"/>
  <c r="R19" i="7"/>
  <c r="Q18" i="3"/>
  <c r="P13" i="5"/>
  <c r="P16" i="4"/>
  <c r="R144" i="7"/>
  <c r="Q143" i="3"/>
  <c r="P130" i="4"/>
  <c r="O22" i="3"/>
  <c r="N19" i="4"/>
  <c r="O53" i="3"/>
  <c r="N47" i="4"/>
  <c r="I157" i="11"/>
  <c r="K159" i="3"/>
  <c r="N14" i="3"/>
  <c r="L14" i="3" s="1"/>
  <c r="M13" i="4"/>
  <c r="K13" i="4" s="1"/>
  <c r="N151" i="3"/>
  <c r="M137" i="4"/>
  <c r="M80" i="5"/>
  <c r="P17" i="3"/>
  <c r="O15" i="4"/>
  <c r="N37" i="3"/>
  <c r="L37" i="3" s="1"/>
  <c r="M24" i="5"/>
  <c r="K24" i="5" s="1"/>
  <c r="M32" i="4"/>
  <c r="N44" i="3"/>
  <c r="M28" i="5"/>
  <c r="M39" i="4"/>
  <c r="I75" i="11"/>
  <c r="J67" i="4" s="1"/>
  <c r="K77" i="3"/>
  <c r="N130" i="3"/>
  <c r="L130" i="3" s="1"/>
  <c r="M117" i="4"/>
  <c r="K117" i="4" s="1"/>
  <c r="M15" i="3"/>
  <c r="L12" i="5"/>
  <c r="O60" i="3"/>
  <c r="N53" i="4"/>
  <c r="N39" i="5"/>
  <c r="P145" i="3"/>
  <c r="O132" i="4"/>
  <c r="P19" i="3"/>
  <c r="O14" i="5"/>
  <c r="O17" i="4"/>
  <c r="R161" i="7"/>
  <c r="O160" i="3" s="1"/>
  <c r="Q160" i="3"/>
  <c r="R31" i="7"/>
  <c r="Q30" i="3"/>
  <c r="P26" i="4"/>
  <c r="M49" i="3"/>
  <c r="L44" i="4"/>
  <c r="K44" i="4" s="1"/>
  <c r="R102" i="7"/>
  <c r="Q101" i="3"/>
  <c r="P89" i="4"/>
  <c r="P58" i="5"/>
  <c r="M62" i="3"/>
  <c r="L54" i="4"/>
  <c r="M140" i="3"/>
  <c r="L127" i="4"/>
  <c r="L75" i="5"/>
  <c r="Q75" i="3"/>
  <c r="R76" i="7"/>
  <c r="P48" i="5"/>
  <c r="I136" i="11"/>
  <c r="J125" i="4" s="1"/>
  <c r="K138" i="3"/>
  <c r="P15" i="3"/>
  <c r="O12" i="5"/>
  <c r="P105" i="3"/>
  <c r="O93" i="4"/>
  <c r="O60" i="5"/>
  <c r="M50" i="3"/>
  <c r="L33" i="5"/>
  <c r="L45" i="4"/>
  <c r="R150" i="7"/>
  <c r="Q149" i="3"/>
  <c r="P135" i="4"/>
  <c r="I4" i="11"/>
  <c r="J6" i="4" s="1"/>
  <c r="K6" i="3"/>
  <c r="T93" i="3"/>
  <c r="R93" i="3" s="1"/>
  <c r="S81" i="4"/>
  <c r="Q81" i="4" s="1"/>
  <c r="O126" i="8"/>
  <c r="X126" i="8" s="1"/>
  <c r="T121" i="3"/>
  <c r="S108" i="4"/>
  <c r="P29" i="3"/>
  <c r="O20" i="5"/>
  <c r="P114" i="3"/>
  <c r="O65" i="5"/>
  <c r="O101" i="4"/>
  <c r="P77" i="3"/>
  <c r="O67" i="4"/>
  <c r="N65" i="3"/>
  <c r="M57" i="4"/>
  <c r="M41" i="5"/>
  <c r="N56" i="3"/>
  <c r="L56" i="3" s="1"/>
  <c r="M37" i="5"/>
  <c r="K37" i="5" s="1"/>
  <c r="N7" i="3"/>
  <c r="L7" i="3" s="1"/>
  <c r="M6" i="5"/>
  <c r="K6" i="5" s="1"/>
  <c r="M7" i="4"/>
  <c r="K7" i="4" s="1"/>
  <c r="M116" i="3"/>
  <c r="L116" i="3" s="1"/>
  <c r="L103" i="4"/>
  <c r="K103" i="4" s="1"/>
  <c r="M114" i="3"/>
  <c r="L65" i="5"/>
  <c r="L101" i="4"/>
  <c r="I99" i="11"/>
  <c r="K101" i="3"/>
  <c r="I101" i="11"/>
  <c r="J91" i="4" s="1"/>
  <c r="K103" i="3"/>
  <c r="P153" i="3"/>
  <c r="O82" i="5"/>
  <c r="M69" i="3"/>
  <c r="L69" i="3" s="1"/>
  <c r="L61" i="4"/>
  <c r="L44" i="5"/>
  <c r="K44" i="5" s="1"/>
  <c r="R47" i="7"/>
  <c r="Q46" i="3"/>
  <c r="P30" i="5"/>
  <c r="P41" i="4"/>
  <c r="I165" i="11"/>
  <c r="K167" i="3"/>
  <c r="I115" i="11"/>
  <c r="J104" i="4" s="1"/>
  <c r="K117" i="3"/>
  <c r="R117" i="7"/>
  <c r="Q116" i="3"/>
  <c r="P103" i="4"/>
  <c r="R139" i="7"/>
  <c r="Q138" i="3"/>
  <c r="P125" i="4"/>
  <c r="P69" i="3"/>
  <c r="O61" i="4"/>
  <c r="O44" i="5"/>
  <c r="B158" i="11"/>
  <c r="R126" i="7"/>
  <c r="Q125" i="3"/>
  <c r="P112" i="4"/>
  <c r="T39" i="3"/>
  <c r="R39" i="3" s="1"/>
  <c r="S26" i="5"/>
  <c r="Q26" i="5" s="1"/>
  <c r="S34" i="4"/>
  <c r="Q34" i="4" s="1"/>
  <c r="R127" i="7"/>
  <c r="Q126" i="3"/>
  <c r="P113" i="4"/>
  <c r="P120" i="3"/>
  <c r="O107" i="4"/>
  <c r="R41" i="7"/>
  <c r="Q40" i="3"/>
  <c r="P27" i="5"/>
  <c r="P35" i="4"/>
  <c r="O80" i="3"/>
  <c r="N69" i="4"/>
  <c r="M128" i="3"/>
  <c r="L115" i="4"/>
  <c r="L68" i="5"/>
  <c r="P50" i="3"/>
  <c r="O45" i="4"/>
  <c r="O33" i="5"/>
  <c r="P99" i="3"/>
  <c r="O87" i="4"/>
  <c r="T52" i="3"/>
  <c r="R52" i="3" s="1"/>
  <c r="S34" i="5"/>
  <c r="Q34" i="5" s="1"/>
  <c r="G158" i="3"/>
  <c r="M100" i="3"/>
  <c r="L88" i="4"/>
  <c r="R128" i="7"/>
  <c r="Q127" i="3"/>
  <c r="P114" i="4"/>
  <c r="P67" i="5"/>
  <c r="N164" i="6"/>
  <c r="M163" i="3" s="1"/>
  <c r="P81" i="3"/>
  <c r="O70" i="4"/>
  <c r="P155" i="3"/>
  <c r="O140" i="4"/>
  <c r="AB84" i="6"/>
  <c r="R105" i="7"/>
  <c r="Q104" i="3"/>
  <c r="P92" i="4"/>
  <c r="R49" i="7"/>
  <c r="Q48" i="3"/>
  <c r="P32" i="5"/>
  <c r="P43" i="4"/>
  <c r="T6" i="3"/>
  <c r="S6" i="4"/>
  <c r="N79" i="6"/>
  <c r="M52" i="3"/>
  <c r="L34" i="5"/>
  <c r="M47" i="3"/>
  <c r="L42" i="4"/>
  <c r="L31" i="5"/>
  <c r="I6" i="11"/>
  <c r="K8" i="3"/>
  <c r="I127" i="11"/>
  <c r="K129" i="3"/>
  <c r="C141" i="14"/>
  <c r="H141" i="11" s="1"/>
  <c r="E141" i="11" s="1"/>
  <c r="B141" i="11" s="1"/>
  <c r="I83" i="11"/>
  <c r="J73" i="4" s="1"/>
  <c r="K85" i="3"/>
  <c r="Q95" i="4"/>
  <c r="J76" i="5"/>
  <c r="J128" i="4"/>
  <c r="B130" i="11"/>
  <c r="M12" i="3"/>
  <c r="L11" i="5"/>
  <c r="P124" i="3"/>
  <c r="O111" i="4"/>
  <c r="R145" i="7"/>
  <c r="Q144" i="3"/>
  <c r="P131" i="4"/>
  <c r="R91" i="7"/>
  <c r="Q90" i="3"/>
  <c r="P54" i="5"/>
  <c r="P78" i="4"/>
  <c r="I37" i="11"/>
  <c r="K39" i="3"/>
  <c r="R153" i="7"/>
  <c r="Q152" i="3"/>
  <c r="P81" i="5"/>
  <c r="P138" i="4"/>
  <c r="O96" i="3"/>
  <c r="N84" i="4"/>
  <c r="N57" i="5"/>
  <c r="R50" i="7"/>
  <c r="Q49" i="3"/>
  <c r="P44" i="4"/>
  <c r="R13" i="7"/>
  <c r="Q12" i="3"/>
  <c r="P11" i="5"/>
  <c r="I126" i="11"/>
  <c r="K128" i="3"/>
  <c r="O51" i="3"/>
  <c r="N46" i="4"/>
  <c r="O154" i="3"/>
  <c r="N139" i="4"/>
  <c r="O33" i="3"/>
  <c r="N29" i="4"/>
  <c r="N24" i="3"/>
  <c r="M16" i="5"/>
  <c r="M21" i="4"/>
  <c r="AB37" i="6"/>
  <c r="B24" i="11"/>
  <c r="I94" i="11"/>
  <c r="K96" i="3"/>
  <c r="M72" i="3"/>
  <c r="L47" i="5"/>
  <c r="P57" i="3"/>
  <c r="O50" i="4"/>
  <c r="T30" i="3"/>
  <c r="R30" i="3" s="1"/>
  <c r="S26" i="4"/>
  <c r="Q26" i="4" s="1"/>
  <c r="N82" i="3"/>
  <c r="M71" i="4"/>
  <c r="M65" i="3"/>
  <c r="L41" i="5"/>
  <c r="L57" i="4"/>
  <c r="M151" i="3"/>
  <c r="L80" i="5"/>
  <c r="L137" i="4"/>
  <c r="P107" i="3"/>
  <c r="O62" i="5"/>
  <c r="R28" i="7"/>
  <c r="Q27" i="3"/>
  <c r="P24" i="4"/>
  <c r="T100" i="3"/>
  <c r="R100" i="3" s="1"/>
  <c r="S88" i="4"/>
  <c r="Q88" i="4" s="1"/>
  <c r="R44" i="7"/>
  <c r="Q43" i="3"/>
  <c r="P38" i="4"/>
  <c r="O7" i="3"/>
  <c r="N6" i="5"/>
  <c r="N7" i="4"/>
  <c r="I93" i="11"/>
  <c r="J83" i="4" s="1"/>
  <c r="K95" i="3"/>
  <c r="I100" i="11"/>
  <c r="K102" i="3"/>
  <c r="T37" i="3"/>
  <c r="R37" i="3" s="1"/>
  <c r="S24" i="5"/>
  <c r="Q24" i="5" s="1"/>
  <c r="S32" i="4"/>
  <c r="Q32" i="4" s="1"/>
  <c r="R123" i="7"/>
  <c r="Q122" i="3"/>
  <c r="P109" i="4"/>
  <c r="R133" i="7"/>
  <c r="Q132" i="3"/>
  <c r="P119" i="4"/>
  <c r="N6" i="3"/>
  <c r="M6" i="4"/>
  <c r="M135" i="3"/>
  <c r="L122" i="4"/>
  <c r="L72" i="5"/>
  <c r="P63" i="3"/>
  <c r="O55" i="4"/>
  <c r="T95" i="3"/>
  <c r="R95" i="3" s="1"/>
  <c r="S83" i="4"/>
  <c r="Q83" i="4" s="1"/>
  <c r="T86" i="3"/>
  <c r="R86" i="3" s="1"/>
  <c r="S74" i="4"/>
  <c r="Q74" i="4" s="1"/>
  <c r="R152" i="7"/>
  <c r="Q151" i="3"/>
  <c r="P80" i="5"/>
  <c r="P137" i="4"/>
  <c r="R96" i="7"/>
  <c r="Q95" i="3"/>
  <c r="P83" i="4"/>
  <c r="P43" i="3"/>
  <c r="O38" i="4"/>
  <c r="T138" i="3"/>
  <c r="R138" i="3" s="1"/>
  <c r="S125" i="4"/>
  <c r="Q125" i="4" s="1"/>
  <c r="AB56" i="6"/>
  <c r="P30" i="3"/>
  <c r="O26" i="4"/>
  <c r="P65" i="3"/>
  <c r="O41" i="5"/>
  <c r="O57" i="4"/>
  <c r="M35" i="3"/>
  <c r="L22" i="5"/>
  <c r="K22" i="5" s="1"/>
  <c r="M75" i="3"/>
  <c r="L48" i="5"/>
  <c r="M66" i="3"/>
  <c r="L42" i="5"/>
  <c r="L58" i="4"/>
  <c r="P122" i="3"/>
  <c r="O109" i="4"/>
  <c r="I156" i="11"/>
  <c r="K158" i="3"/>
  <c r="AB161" i="6"/>
  <c r="N160" i="3" s="1"/>
  <c r="P37" i="3"/>
  <c r="O24" i="5"/>
  <c r="O32" i="4"/>
  <c r="T56" i="3"/>
  <c r="R56" i="3" s="1"/>
  <c r="S37" i="5"/>
  <c r="Q37" i="5" s="1"/>
  <c r="M6" i="3"/>
  <c r="L6" i="4"/>
  <c r="M25" i="3"/>
  <c r="L17" i="5"/>
  <c r="L22" i="4"/>
  <c r="R148" i="7"/>
  <c r="Q147" i="3"/>
  <c r="P78" i="5"/>
  <c r="T62" i="3"/>
  <c r="R62" i="3" s="1"/>
  <c r="S54" i="4"/>
  <c r="Q54" i="4" s="1"/>
  <c r="R106" i="7"/>
  <c r="Q105" i="3"/>
  <c r="P60" i="5"/>
  <c r="P93" i="4"/>
  <c r="M64" i="3"/>
  <c r="L56" i="4"/>
  <c r="R83" i="7"/>
  <c r="Q82" i="3"/>
  <c r="P71" i="4"/>
  <c r="P64" i="3"/>
  <c r="O56" i="4"/>
  <c r="N140" i="3"/>
  <c r="M127" i="4"/>
  <c r="M75" i="5"/>
  <c r="K75" i="5" s="1"/>
  <c r="M145" i="3"/>
  <c r="L132" i="4"/>
  <c r="M131" i="3"/>
  <c r="L118" i="4"/>
  <c r="N64" i="3"/>
  <c r="M56" i="4"/>
  <c r="R78" i="7"/>
  <c r="Q77" i="3"/>
  <c r="P67" i="4"/>
  <c r="M129" i="3"/>
  <c r="L116" i="4"/>
  <c r="L69" i="5"/>
  <c r="AB76" i="6"/>
  <c r="B43" i="11"/>
  <c r="R45" i="7"/>
  <c r="Q44" i="3"/>
  <c r="P28" i="5"/>
  <c r="P39" i="4"/>
  <c r="O121" i="8"/>
  <c r="X121" i="8" s="1"/>
  <c r="P72" i="3"/>
  <c r="O47" i="5"/>
  <c r="N113" i="6"/>
  <c r="I159" i="11"/>
  <c r="K161" i="3"/>
  <c r="Q153" i="3"/>
  <c r="R154" i="7"/>
  <c r="P82" i="5"/>
  <c r="B145" i="11"/>
  <c r="G159" i="3"/>
  <c r="I97" i="11"/>
  <c r="J87" i="4" s="1"/>
  <c r="K99" i="3"/>
  <c r="P46" i="3"/>
  <c r="O30" i="5"/>
  <c r="O41" i="4"/>
  <c r="N79" i="3"/>
  <c r="L79" i="3" s="1"/>
  <c r="M50" i="5"/>
  <c r="K50" i="5" s="1"/>
  <c r="P138" i="3"/>
  <c r="O125" i="4"/>
  <c r="P119" i="3"/>
  <c r="O106" i="4"/>
  <c r="P121" i="3"/>
  <c r="O108" i="4"/>
  <c r="M70" i="3"/>
  <c r="L62" i="4"/>
  <c r="L45" i="5"/>
  <c r="R121" i="7"/>
  <c r="Q120" i="3"/>
  <c r="P107" i="4"/>
  <c r="R9" i="7"/>
  <c r="Q8" i="3"/>
  <c r="P7" i="5"/>
  <c r="P8" i="4"/>
  <c r="I16" i="11"/>
  <c r="K18" i="3"/>
  <c r="T105" i="3"/>
  <c r="R105" i="3" s="1"/>
  <c r="S60" i="5"/>
  <c r="Q60" i="5" s="1"/>
  <c r="S93" i="4"/>
  <c r="Q93" i="4" s="1"/>
  <c r="Q99" i="3"/>
  <c r="R100" i="7"/>
  <c r="P87" i="4"/>
  <c r="R138" i="7"/>
  <c r="Q137" i="3"/>
  <c r="P124" i="4"/>
  <c r="P73" i="5"/>
  <c r="R6" i="7"/>
  <c r="Q5" i="3"/>
  <c r="P5" i="4"/>
  <c r="P5" i="5"/>
  <c r="T8" i="3"/>
  <c r="R8" i="3" s="1"/>
  <c r="S7" i="5"/>
  <c r="Q7" i="5" s="1"/>
  <c r="S8" i="4"/>
  <c r="Q8" i="4" s="1"/>
  <c r="N128" i="3"/>
  <c r="M115" i="4"/>
  <c r="K115" i="4" s="1"/>
  <c r="M68" i="5"/>
  <c r="S124" i="3"/>
  <c r="R111" i="4"/>
  <c r="Q111" i="4" s="1"/>
  <c r="M31" i="3"/>
  <c r="L31" i="3" s="1"/>
  <c r="L27" i="4"/>
  <c r="R82" i="7"/>
  <c r="Q81" i="3"/>
  <c r="P70" i="4"/>
  <c r="T85" i="3"/>
  <c r="R85" i="3" s="1"/>
  <c r="S73" i="4"/>
  <c r="Q73" i="4" s="1"/>
  <c r="R156" i="7"/>
  <c r="Q155" i="3"/>
  <c r="P140" i="4"/>
  <c r="N117" i="3"/>
  <c r="L117" i="3" s="1"/>
  <c r="M104" i="4"/>
  <c r="K104" i="4" s="1"/>
  <c r="AB10" i="6"/>
  <c r="P104" i="3"/>
  <c r="O92" i="4"/>
  <c r="P48" i="3"/>
  <c r="O43" i="4"/>
  <c r="O32" i="5"/>
  <c r="R131" i="7"/>
  <c r="Q130" i="3"/>
  <c r="P117" i="4"/>
  <c r="I66" i="11"/>
  <c r="K68" i="3"/>
  <c r="B118" i="11"/>
  <c r="B112" i="11"/>
  <c r="K40" i="4"/>
  <c r="L49" i="3"/>
  <c r="N103" i="3"/>
  <c r="M91" i="4"/>
  <c r="N133" i="3"/>
  <c r="L133" i="3" s="1"/>
  <c r="M120" i="4"/>
  <c r="K120" i="4" s="1"/>
  <c r="M70" i="5"/>
  <c r="K70" i="5" s="1"/>
  <c r="I25" i="11"/>
  <c r="J24" i="4" s="1"/>
  <c r="K27" i="3"/>
  <c r="R62" i="7"/>
  <c r="Q61" i="3"/>
  <c r="P40" i="5"/>
  <c r="I134" i="11"/>
  <c r="J123" i="4" s="1"/>
  <c r="K136" i="3"/>
  <c r="M92" i="3"/>
  <c r="L92" i="3" s="1"/>
  <c r="L56" i="5"/>
  <c r="L80" i="4"/>
  <c r="T10" i="3"/>
  <c r="R10" i="3" s="1"/>
  <c r="S9" i="5"/>
  <c r="Q9" i="5" s="1"/>
  <c r="S10" i="4"/>
  <c r="Q10" i="4" s="1"/>
  <c r="I111" i="11"/>
  <c r="K113" i="3"/>
  <c r="Q91" i="3"/>
  <c r="R92" i="7"/>
  <c r="P55" i="5"/>
  <c r="P79" i="4"/>
  <c r="AB168" i="6"/>
  <c r="N167" i="3" s="1"/>
  <c r="L167" i="3" s="1"/>
  <c r="N99" i="3"/>
  <c r="M87" i="4"/>
  <c r="M17" i="3"/>
  <c r="L15" i="4"/>
  <c r="R35" i="7"/>
  <c r="Q34" i="3"/>
  <c r="P30" i="4"/>
  <c r="N102" i="3"/>
  <c r="L102" i="3" s="1"/>
  <c r="M59" i="5"/>
  <c r="K59" i="5" s="1"/>
  <c r="M90" i="4"/>
  <c r="K90" i="4" s="1"/>
  <c r="O133" i="3"/>
  <c r="N70" i="5"/>
  <c r="N120" i="4"/>
  <c r="I62" i="11"/>
  <c r="J56" i="4" s="1"/>
  <c r="K64" i="3"/>
  <c r="I70" i="11"/>
  <c r="J47" i="5" s="1"/>
  <c r="K72" i="3"/>
  <c r="I142" i="11"/>
  <c r="J131" i="4" s="1"/>
  <c r="K144" i="3"/>
  <c r="I46" i="11"/>
  <c r="K48" i="3"/>
  <c r="AB89" i="6"/>
  <c r="I23" i="11"/>
  <c r="K25" i="3"/>
  <c r="P76" i="3"/>
  <c r="O66" i="4"/>
  <c r="I35" i="11"/>
  <c r="K37" i="3"/>
  <c r="R24" i="7"/>
  <c r="Q23" i="3"/>
  <c r="P20" i="4"/>
  <c r="R107" i="7"/>
  <c r="Q106" i="3"/>
  <c r="P94" i="4"/>
  <c r="P61" i="5"/>
  <c r="N129" i="3"/>
  <c r="L129" i="3" s="1"/>
  <c r="M69" i="5"/>
  <c r="M116" i="4"/>
  <c r="K116" i="4" s="1"/>
  <c r="P56" i="3"/>
  <c r="O37" i="5"/>
  <c r="N23" i="3"/>
  <c r="L23" i="3" s="1"/>
  <c r="M20" i="4"/>
  <c r="M96" i="3"/>
  <c r="L84" i="4"/>
  <c r="L57" i="5"/>
  <c r="M16" i="3"/>
  <c r="L16" i="3" s="1"/>
  <c r="L14" i="4"/>
  <c r="K14" i="4" s="1"/>
  <c r="O115" i="3"/>
  <c r="N66" i="5"/>
  <c r="N102" i="4"/>
  <c r="R29" i="7"/>
  <c r="Q28" i="3"/>
  <c r="P25" i="4"/>
  <c r="P19" i="5"/>
  <c r="R64" i="7"/>
  <c r="Q63" i="3"/>
  <c r="P55" i="4"/>
  <c r="T57" i="3"/>
  <c r="R57" i="3" s="1"/>
  <c r="S50" i="4"/>
  <c r="Q50" i="4" s="1"/>
  <c r="P129" i="3"/>
  <c r="O69" i="5"/>
  <c r="O116" i="4"/>
  <c r="P52" i="3"/>
  <c r="O34" i="5"/>
  <c r="N34" i="3"/>
  <c r="M30" i="4"/>
  <c r="N61" i="3"/>
  <c r="M40" i="5"/>
  <c r="I166" i="11"/>
  <c r="K168" i="3"/>
  <c r="R66" i="7"/>
  <c r="Q65" i="3"/>
  <c r="P41" i="5"/>
  <c r="P57" i="4"/>
  <c r="S118" i="3"/>
  <c r="R118" i="3" s="1"/>
  <c r="R105" i="4"/>
  <c r="Q105" i="4" s="1"/>
  <c r="T21" i="3"/>
  <c r="R21" i="3" s="1"/>
  <c r="S18" i="4"/>
  <c r="Q18" i="4" s="1"/>
  <c r="N134" i="3"/>
  <c r="L134" i="3" s="1"/>
  <c r="M71" i="5"/>
  <c r="K71" i="5" s="1"/>
  <c r="M121" i="4"/>
  <c r="K121" i="4" s="1"/>
  <c r="M107" i="3"/>
  <c r="L62" i="5"/>
  <c r="N12" i="3"/>
  <c r="M11" i="5"/>
  <c r="I156" i="3"/>
  <c r="G156" i="3"/>
  <c r="R38" i="7"/>
  <c r="Q37" i="3"/>
  <c r="P24" i="5"/>
  <c r="P32" i="4"/>
  <c r="N70" i="3"/>
  <c r="M62" i="4"/>
  <c r="M45" i="5"/>
  <c r="I79" i="11"/>
  <c r="J70" i="4" s="1"/>
  <c r="K81" i="3"/>
  <c r="P147" i="3"/>
  <c r="O78" i="5"/>
  <c r="N114" i="3"/>
  <c r="L114" i="3" s="1"/>
  <c r="M65" i="5"/>
  <c r="K65" i="5" s="1"/>
  <c r="M101" i="4"/>
  <c r="K101" i="4" s="1"/>
  <c r="P82" i="3"/>
  <c r="O71" i="4"/>
  <c r="M80" i="3"/>
  <c r="L69" i="4"/>
  <c r="R65" i="7"/>
  <c r="Q64" i="3"/>
  <c r="P56" i="4"/>
  <c r="Q83" i="3"/>
  <c r="R84" i="7"/>
  <c r="P51" i="5"/>
  <c r="N111" i="3"/>
  <c r="L111" i="3" s="1"/>
  <c r="M98" i="4"/>
  <c r="K98" i="4" s="1"/>
  <c r="N85" i="3"/>
  <c r="L85" i="3" s="1"/>
  <c r="M73" i="4"/>
  <c r="K73" i="4" s="1"/>
  <c r="O71" i="3"/>
  <c r="N46" i="5"/>
  <c r="N63" i="4"/>
  <c r="S116" i="14"/>
  <c r="C116" i="14"/>
  <c r="H116" i="11" s="1"/>
  <c r="E116" i="11" s="1"/>
  <c r="B116" i="11" s="1"/>
  <c r="P44" i="3"/>
  <c r="O39" i="4"/>
  <c r="O28" i="5"/>
  <c r="T117" i="3"/>
  <c r="S104" i="4"/>
  <c r="O87" i="3"/>
  <c r="N52" i="5"/>
  <c r="N75" i="4"/>
  <c r="AB132" i="6"/>
  <c r="S6" i="3"/>
  <c r="R6" i="4"/>
  <c r="M105" i="3"/>
  <c r="L93" i="4"/>
  <c r="L60" i="5"/>
  <c r="M24" i="3"/>
  <c r="L16" i="5"/>
  <c r="L21" i="4"/>
  <c r="I106" i="11"/>
  <c r="J95" i="4" s="1"/>
  <c r="K108" i="3"/>
  <c r="M149" i="3"/>
  <c r="L149" i="3" s="1"/>
  <c r="L135" i="4"/>
  <c r="K135" i="4" s="1"/>
  <c r="P16" i="3"/>
  <c r="O14" i="4"/>
  <c r="R120" i="7"/>
  <c r="Q119" i="3"/>
  <c r="P106" i="4"/>
  <c r="Q121" i="3"/>
  <c r="R122" i="7"/>
  <c r="P108" i="4"/>
  <c r="N47" i="3"/>
  <c r="L47" i="3" s="1"/>
  <c r="M42" i="4"/>
  <c r="K42" i="4" s="1"/>
  <c r="M31" i="5"/>
  <c r="T20" i="3"/>
  <c r="R20" i="3" s="1"/>
  <c r="S15" i="5"/>
  <c r="Q15" i="5" s="1"/>
  <c r="M5" i="3"/>
  <c r="L5" i="3" s="1"/>
  <c r="L5" i="4"/>
  <c r="K5" i="4" s="1"/>
  <c r="L5" i="5"/>
  <c r="K5" i="5" s="1"/>
  <c r="R166" i="7"/>
  <c r="O165" i="3" s="1"/>
  <c r="Q165" i="3"/>
  <c r="P8" i="3"/>
  <c r="O7" i="5"/>
  <c r="O8" i="4"/>
  <c r="I68" i="11"/>
  <c r="K70" i="3"/>
  <c r="P93" i="3"/>
  <c r="O81" i="4"/>
  <c r="N163" i="6"/>
  <c r="M162" i="3" s="1"/>
  <c r="L162" i="3" s="1"/>
  <c r="M99" i="3"/>
  <c r="L87" i="4"/>
  <c r="R59" i="7"/>
  <c r="Q58" i="3"/>
  <c r="P51" i="4"/>
  <c r="O68" i="3"/>
  <c r="N60" i="4"/>
  <c r="N43" i="5"/>
  <c r="P89" i="3"/>
  <c r="O77" i="4"/>
  <c r="I20" i="11"/>
  <c r="J19" i="4" s="1"/>
  <c r="K22" i="3"/>
  <c r="AB75" i="6"/>
  <c r="P130" i="3"/>
  <c r="O117" i="4"/>
  <c r="B32" i="11"/>
  <c r="J52" i="5"/>
  <c r="J75" i="4"/>
  <c r="B22" i="11"/>
  <c r="I125" i="11"/>
  <c r="K127" i="3"/>
  <c r="I133" i="11"/>
  <c r="K135" i="3"/>
  <c r="K29" i="5"/>
  <c r="O92" i="3"/>
  <c r="N80" i="4"/>
  <c r="N56" i="5"/>
  <c r="B17" i="11"/>
  <c r="N145" i="3"/>
  <c r="M132" i="4"/>
  <c r="R169" i="7"/>
  <c r="O168" i="3" s="1"/>
  <c r="Q168" i="3"/>
  <c r="R26" i="7"/>
  <c r="Q25" i="3"/>
  <c r="P17" i="5"/>
  <c r="P22" i="4"/>
  <c r="T77" i="3"/>
  <c r="R77" i="3" s="1"/>
  <c r="S67" i="4"/>
  <c r="Q67" i="4" s="1"/>
  <c r="P90" i="3"/>
  <c r="O54" i="5"/>
  <c r="O78" i="4"/>
  <c r="N132" i="3"/>
  <c r="L132" i="3" s="1"/>
  <c r="M119" i="4"/>
  <c r="K119" i="4" s="1"/>
  <c r="N63" i="3"/>
  <c r="L63" i="3" s="1"/>
  <c r="M55" i="4"/>
  <c r="K55" i="4" s="1"/>
  <c r="H48" i="4"/>
  <c r="T12" i="3"/>
  <c r="R12" i="3" s="1"/>
  <c r="S11" i="5"/>
  <c r="Q11" i="5" s="1"/>
  <c r="N20" i="3"/>
  <c r="L20" i="3" s="1"/>
  <c r="M15" i="5"/>
  <c r="K15" i="5" s="1"/>
  <c r="N73" i="3"/>
  <c r="M64" i="4"/>
  <c r="T48" i="3"/>
  <c r="R48" i="3" s="1"/>
  <c r="S32" i="5"/>
  <c r="Q32" i="5" s="1"/>
  <c r="S43" i="4"/>
  <c r="Q43" i="4" s="1"/>
  <c r="M9" i="3"/>
  <c r="L9" i="4"/>
  <c r="L8" i="5"/>
  <c r="R136" i="7"/>
  <c r="Q135" i="3"/>
  <c r="P72" i="5"/>
  <c r="P122" i="4"/>
  <c r="R79" i="7"/>
  <c r="Q78" i="3"/>
  <c r="P49" i="5"/>
  <c r="P68" i="4"/>
  <c r="M86" i="3"/>
  <c r="L86" i="3" s="1"/>
  <c r="L74" i="4"/>
  <c r="K74" i="4" s="1"/>
  <c r="R74" i="7"/>
  <c r="Q73" i="3"/>
  <c r="P64" i="4"/>
  <c r="N150" i="3"/>
  <c r="L150" i="3" s="1"/>
  <c r="M136" i="4"/>
  <c r="K136" i="4" s="1"/>
  <c r="M79" i="5"/>
  <c r="K79" i="5" s="1"/>
  <c r="R39" i="7"/>
  <c r="Q38" i="3"/>
  <c r="P25" i="5"/>
  <c r="P33" i="4"/>
  <c r="I123" i="11"/>
  <c r="J112" i="4" s="1"/>
  <c r="K125" i="3"/>
  <c r="I150" i="11"/>
  <c r="K152" i="3"/>
  <c r="I119" i="11"/>
  <c r="J108" i="4" s="1"/>
  <c r="K121" i="3"/>
  <c r="M103" i="3"/>
  <c r="L91" i="4"/>
  <c r="R67" i="7"/>
  <c r="Q66" i="3"/>
  <c r="P58" i="4"/>
  <c r="P42" i="5"/>
  <c r="R130" i="7"/>
  <c r="Q129" i="3"/>
  <c r="P69" i="5"/>
  <c r="P116" i="4"/>
  <c r="R53" i="7"/>
  <c r="Q52" i="3"/>
  <c r="P34" i="5"/>
  <c r="R63" i="7"/>
  <c r="Q62" i="3"/>
  <c r="P54" i="4"/>
  <c r="I38" i="11"/>
  <c r="K40" i="3"/>
  <c r="O140" i="3"/>
  <c r="N75" i="5"/>
  <c r="N127" i="4"/>
  <c r="O74" i="3"/>
  <c r="N65" i="4"/>
  <c r="O39" i="3"/>
  <c r="N34" i="4"/>
  <c r="N26" i="5"/>
  <c r="P55" i="3"/>
  <c r="O36" i="5"/>
  <c r="O49" i="4"/>
  <c r="I90" i="11"/>
  <c r="K92" i="3"/>
  <c r="G161" i="3"/>
  <c r="M53" i="3"/>
  <c r="L53" i="3" s="1"/>
  <c r="L47" i="4"/>
  <c r="K47" i="4" s="1"/>
  <c r="M101" i="3"/>
  <c r="L58" i="5"/>
  <c r="L89" i="4"/>
  <c r="R11" i="7"/>
  <c r="Q10" i="3"/>
  <c r="P9" i="5"/>
  <c r="P10" i="4"/>
  <c r="M29" i="3"/>
  <c r="L20" i="5"/>
  <c r="T120" i="3"/>
  <c r="S107" i="4"/>
  <c r="Q78" i="4"/>
  <c r="S11" i="3"/>
  <c r="R11" i="3" s="1"/>
  <c r="R10" i="5"/>
  <c r="Q10" i="5" s="1"/>
  <c r="R11" i="4"/>
  <c r="Q11" i="4" s="1"/>
  <c r="N108" i="3"/>
  <c r="L108" i="3" s="1"/>
  <c r="M95" i="4"/>
  <c r="K95" i="4" s="1"/>
  <c r="J126" i="4"/>
  <c r="J74" i="5"/>
  <c r="P100" i="3"/>
  <c r="O88" i="4"/>
  <c r="AB55" i="6"/>
  <c r="M28" i="3"/>
  <c r="L28" i="3" s="1"/>
  <c r="L19" i="5"/>
  <c r="K19" i="5" s="1"/>
  <c r="L25" i="4"/>
  <c r="K25" i="4" s="1"/>
  <c r="R109" i="7"/>
  <c r="Q108" i="3"/>
  <c r="P95" i="4"/>
  <c r="N68" i="3"/>
  <c r="L68" i="3" s="1"/>
  <c r="M43" i="5"/>
  <c r="K43" i="5" s="1"/>
  <c r="M60" i="4"/>
  <c r="K60" i="4" s="1"/>
  <c r="K61" i="4"/>
  <c r="N113" i="3"/>
  <c r="M64" i="5"/>
  <c r="K64" i="5" s="1"/>
  <c r="M100" i="4"/>
  <c r="K100" i="4" s="1"/>
  <c r="I117" i="11"/>
  <c r="J106" i="4" s="1"/>
  <c r="K119" i="3"/>
  <c r="S7" i="14"/>
  <c r="C7" i="14"/>
  <c r="H7" i="11" s="1"/>
  <c r="E7" i="11" s="1"/>
  <c r="B7" i="11" s="1"/>
  <c r="P67" i="3"/>
  <c r="O59" i="4"/>
  <c r="I36" i="11"/>
  <c r="K38" i="3"/>
  <c r="R22" i="7"/>
  <c r="Q21" i="3"/>
  <c r="P18" i="4"/>
  <c r="R167" i="7"/>
  <c r="O166" i="3" s="1"/>
  <c r="Q166" i="3"/>
  <c r="M34" i="3"/>
  <c r="L30" i="4"/>
  <c r="R86" i="7"/>
  <c r="Q85" i="3"/>
  <c r="P73" i="4"/>
  <c r="M142" i="3"/>
  <c r="L77" i="5"/>
  <c r="L129" i="4"/>
  <c r="P136" i="3"/>
  <c r="O123" i="4"/>
  <c r="O6" i="3"/>
  <c r="N6" i="4"/>
  <c r="AB120" i="6"/>
  <c r="AB164" i="6"/>
  <c r="N163" i="3" s="1"/>
  <c r="L163" i="3" s="1"/>
  <c r="G163" i="3" s="1"/>
  <c r="R17" i="7"/>
  <c r="Q16" i="3"/>
  <c r="P14" i="4"/>
  <c r="R87" i="7"/>
  <c r="Q86" i="3"/>
  <c r="P74" i="4"/>
  <c r="I155" i="11"/>
  <c r="K157" i="3"/>
  <c r="AB53" i="6"/>
  <c r="I60" i="11"/>
  <c r="J54" i="4" s="1"/>
  <c r="K62" i="3"/>
  <c r="J53" i="4"/>
  <c r="J39" i="5"/>
  <c r="O150" i="3"/>
  <c r="N136" i="4"/>
  <c r="N79" i="5"/>
  <c r="R25" i="7"/>
  <c r="Q24" i="3"/>
  <c r="P16" i="5"/>
  <c r="P21" i="4"/>
  <c r="T136" i="3"/>
  <c r="R136" i="3" s="1"/>
  <c r="S123" i="4"/>
  <c r="Q123" i="4" s="1"/>
  <c r="P112" i="3"/>
  <c r="O99" i="4"/>
  <c r="O63" i="5"/>
  <c r="R94" i="7"/>
  <c r="Q93" i="3"/>
  <c r="P81" i="4"/>
  <c r="N18" i="3"/>
  <c r="L18" i="3" s="1"/>
  <c r="M16" i="4"/>
  <c r="K16" i="4" s="1"/>
  <c r="M13" i="5"/>
  <c r="K13" i="5" s="1"/>
  <c r="R85" i="7"/>
  <c r="Q84" i="3"/>
  <c r="P72" i="4"/>
  <c r="N135" i="3"/>
  <c r="L135" i="3" s="1"/>
  <c r="M72" i="5"/>
  <c r="K72" i="5" s="1"/>
  <c r="M122" i="4"/>
  <c r="K122" i="4" s="1"/>
  <c r="R90" i="7"/>
  <c r="Q89" i="3"/>
  <c r="P77" i="4"/>
  <c r="M42" i="3"/>
  <c r="L37" i="4"/>
  <c r="N156" i="6"/>
  <c r="O127" i="8"/>
  <c r="X127" i="8" s="1"/>
  <c r="T44" i="3"/>
  <c r="R44" i="3" s="1"/>
  <c r="S28" i="5"/>
  <c r="Q28" i="5" s="1"/>
  <c r="S39" i="4"/>
  <c r="Q39" i="4" s="1"/>
  <c r="B51" i="11"/>
  <c r="AB142" i="6"/>
  <c r="L157" i="3"/>
  <c r="Q27" i="4"/>
  <c r="Q96" i="4"/>
  <c r="J42" i="4"/>
  <c r="J31" i="5"/>
  <c r="I91" i="11"/>
  <c r="J81" i="4" s="1"/>
  <c r="K93" i="3"/>
  <c r="L45" i="3"/>
  <c r="B96" i="11"/>
  <c r="B129" i="11"/>
  <c r="R132" i="7"/>
  <c r="Q131" i="3"/>
  <c r="P118" i="4"/>
  <c r="P36" i="3"/>
  <c r="O31" i="4"/>
  <c r="O23" i="5"/>
  <c r="K73" i="5"/>
  <c r="N33" i="3"/>
  <c r="L33" i="3" s="1"/>
  <c r="M29" i="4"/>
  <c r="K29" i="4" s="1"/>
  <c r="T75" i="3"/>
  <c r="R75" i="3" s="1"/>
  <c r="S48" i="5"/>
  <c r="Q48" i="5" s="1"/>
  <c r="M93" i="3"/>
  <c r="L81" i="4"/>
  <c r="P106" i="3"/>
  <c r="O61" i="5"/>
  <c r="O94" i="4"/>
  <c r="R36" i="7"/>
  <c r="Q35" i="3"/>
  <c r="P22" i="5"/>
  <c r="P103" i="3"/>
  <c r="O91" i="4"/>
  <c r="I107" i="11"/>
  <c r="J96" i="4" s="1"/>
  <c r="K109" i="3"/>
  <c r="R73" i="7"/>
  <c r="Q72" i="3"/>
  <c r="P47" i="5"/>
  <c r="N17" i="3"/>
  <c r="L17" i="3" s="1"/>
  <c r="M15" i="4"/>
  <c r="K15" i="4" s="1"/>
  <c r="I87" i="11"/>
  <c r="J77" i="4" s="1"/>
  <c r="K89" i="3"/>
  <c r="P70" i="3"/>
  <c r="O62" i="4"/>
  <c r="O45" i="5"/>
  <c r="P45" i="3"/>
  <c r="O40" i="4"/>
  <c r="O29" i="5"/>
  <c r="T145" i="3"/>
  <c r="R145" i="3" s="1"/>
  <c r="S132" i="4"/>
  <c r="Q132" i="4" s="1"/>
  <c r="L35" i="3"/>
  <c r="P32" i="3"/>
  <c r="O28" i="4"/>
  <c r="O21" i="5"/>
  <c r="N32" i="3"/>
  <c r="L32" i="3" s="1"/>
  <c r="M28" i="4"/>
  <c r="K28" i="4" s="1"/>
  <c r="M21" i="5"/>
  <c r="K21" i="5" s="1"/>
  <c r="R37" i="7"/>
  <c r="Q36" i="3"/>
  <c r="P31" i="4"/>
  <c r="P23" i="5"/>
  <c r="P61" i="3"/>
  <c r="O40" i="5"/>
  <c r="B140" i="11"/>
  <c r="M13" i="3"/>
  <c r="L12" i="4"/>
  <c r="P18" i="3"/>
  <c r="O16" i="4"/>
  <c r="O13" i="5"/>
  <c r="N123" i="3"/>
  <c r="L123" i="3" s="1"/>
  <c r="M110" i="4"/>
  <c r="K110" i="4" s="1"/>
  <c r="R125" i="7"/>
  <c r="Q124" i="3"/>
  <c r="P111" i="4"/>
  <c r="T15" i="3"/>
  <c r="R15" i="3" s="1"/>
  <c r="S12" i="5"/>
  <c r="Q12" i="5" s="1"/>
  <c r="N84" i="3"/>
  <c r="L84" i="3" s="1"/>
  <c r="M72" i="4"/>
  <c r="K72" i="4" s="1"/>
  <c r="P38" i="3"/>
  <c r="O33" i="4"/>
  <c r="O25" i="5"/>
  <c r="I164" i="11"/>
  <c r="K166" i="3"/>
  <c r="T74" i="3"/>
  <c r="R74" i="3" s="1"/>
  <c r="S65" i="4"/>
  <c r="Q65" i="4" s="1"/>
  <c r="N136" i="3"/>
  <c r="L136" i="3" s="1"/>
  <c r="M123" i="4"/>
  <c r="K123" i="4" s="1"/>
  <c r="R165" i="7"/>
  <c r="O164" i="3" s="1"/>
  <c r="Q164" i="3"/>
  <c r="I147" i="11"/>
  <c r="J135" i="4" s="1"/>
  <c r="K149" i="3"/>
  <c r="P131" i="3"/>
  <c r="O118" i="4"/>
  <c r="I104" i="11"/>
  <c r="K106" i="3"/>
  <c r="O110" i="3"/>
  <c r="N97" i="4"/>
  <c r="P62" i="3"/>
  <c r="O54" i="4"/>
  <c r="M44" i="3"/>
  <c r="L39" i="4"/>
  <c r="L28" i="5"/>
  <c r="P42" i="3"/>
  <c r="O37" i="4"/>
  <c r="R56" i="7"/>
  <c r="Q55" i="3"/>
  <c r="P49" i="4"/>
  <c r="P36" i="5"/>
  <c r="T9" i="3"/>
  <c r="R9" i="3" s="1"/>
  <c r="S8" i="5"/>
  <c r="Q8" i="5" s="1"/>
  <c r="S9" i="4"/>
  <c r="Q9" i="4" s="1"/>
  <c r="T155" i="3"/>
  <c r="R155" i="3" s="1"/>
  <c r="S140" i="4"/>
  <c r="Q140" i="4" s="1"/>
  <c r="P144" i="3"/>
  <c r="O131" i="4"/>
  <c r="O14" i="3"/>
  <c r="N13" i="4"/>
  <c r="N143" i="3"/>
  <c r="L143" i="3" s="1"/>
  <c r="M130" i="4"/>
  <c r="K130" i="4" s="1"/>
  <c r="O117" i="8"/>
  <c r="X117" i="8" s="1"/>
  <c r="M81" i="3"/>
  <c r="L70" i="4"/>
  <c r="P10" i="3"/>
  <c r="O10" i="4"/>
  <c r="O9" i="5"/>
  <c r="R114" i="7"/>
  <c r="Q113" i="3"/>
  <c r="P100" i="4"/>
  <c r="P64" i="5"/>
  <c r="T91" i="3"/>
  <c r="R91" i="3" s="1"/>
  <c r="S55" i="5"/>
  <c r="Q55" i="5" s="1"/>
  <c r="S79" i="4"/>
  <c r="Q79" i="4" s="1"/>
  <c r="N93" i="3"/>
  <c r="M81" i="4"/>
  <c r="N62" i="6"/>
  <c r="N122" i="3"/>
  <c r="L122" i="3" s="1"/>
  <c r="M109" i="4"/>
  <c r="K109" i="4" s="1"/>
  <c r="O148" i="3"/>
  <c r="N134" i="4"/>
  <c r="O41" i="3"/>
  <c r="N36" i="4"/>
  <c r="R101" i="7"/>
  <c r="Q100" i="3"/>
  <c r="P88" i="4"/>
  <c r="M48" i="3"/>
  <c r="L43" i="4"/>
  <c r="L32" i="5"/>
  <c r="R147" i="7"/>
  <c r="Q146" i="3"/>
  <c r="P133" i="4"/>
  <c r="P108" i="3"/>
  <c r="O95" i="4"/>
  <c r="T132" i="3"/>
  <c r="R132" i="3" s="1"/>
  <c r="S119" i="4"/>
  <c r="Q119" i="4" s="1"/>
  <c r="C10" i="14"/>
  <c r="H10" i="11" s="1"/>
  <c r="E10" i="11" s="1"/>
  <c r="B10" i="11" s="1"/>
  <c r="N29" i="3"/>
  <c r="L29" i="3" s="1"/>
  <c r="M20" i="5"/>
  <c r="K20" i="5" s="1"/>
  <c r="B163" i="11"/>
  <c r="N161" i="6"/>
  <c r="M160" i="3" s="1"/>
  <c r="R68" i="7"/>
  <c r="Q67" i="3"/>
  <c r="P59" i="4"/>
  <c r="T32" i="3"/>
  <c r="R32" i="3" s="1"/>
  <c r="S21" i="5"/>
  <c r="Q21" i="5" s="1"/>
  <c r="S28" i="4"/>
  <c r="Q28" i="4" s="1"/>
  <c r="R112" i="7"/>
  <c r="Q111" i="3"/>
  <c r="P98" i="4"/>
  <c r="P21" i="3"/>
  <c r="O18" i="4"/>
  <c r="R104" i="7"/>
  <c r="Q103" i="3"/>
  <c r="P91" i="4"/>
  <c r="J71" i="5"/>
  <c r="J121" i="4"/>
  <c r="B161" i="11"/>
  <c r="R143" i="7"/>
  <c r="Q142" i="3"/>
  <c r="P77" i="5"/>
  <c r="P129" i="4"/>
  <c r="K27" i="4"/>
  <c r="Q136" i="3"/>
  <c r="R137" i="7"/>
  <c r="P123" i="4"/>
  <c r="AB20" i="6"/>
  <c r="T147" i="3"/>
  <c r="R147" i="3" s="1"/>
  <c r="S78" i="5"/>
  <c r="Q78" i="5" s="1"/>
  <c r="I63" i="11"/>
  <c r="K65" i="3"/>
  <c r="T17" i="3"/>
  <c r="R17" i="3" s="1"/>
  <c r="S15" i="4"/>
  <c r="Q15" i="4" s="1"/>
  <c r="P91" i="3"/>
  <c r="O55" i="5"/>
  <c r="O79" i="4"/>
  <c r="P152" i="3"/>
  <c r="O81" i="5"/>
  <c r="O138" i="4"/>
  <c r="M30" i="3"/>
  <c r="L30" i="3" s="1"/>
  <c r="L26" i="4"/>
  <c r="K26" i="4" s="1"/>
  <c r="P143" i="3"/>
  <c r="O130" i="4"/>
  <c r="I88" i="11"/>
  <c r="K90" i="3"/>
  <c r="B153" i="11"/>
  <c r="P24" i="3"/>
  <c r="O16" i="5"/>
  <c r="O21" i="4"/>
  <c r="R113" i="7"/>
  <c r="Q112" i="3"/>
  <c r="P99" i="4"/>
  <c r="P63" i="5"/>
  <c r="P12" i="3"/>
  <c r="O11" i="5"/>
  <c r="B30" i="11"/>
  <c r="I42" i="11"/>
  <c r="K44" i="3"/>
  <c r="P84" i="3"/>
  <c r="O72" i="4"/>
  <c r="R71" i="7"/>
  <c r="Q70" i="3"/>
  <c r="P62" i="4"/>
  <c r="P45" i="5"/>
  <c r="O141" i="3"/>
  <c r="N76" i="5"/>
  <c r="N128" i="4"/>
  <c r="AB90" i="6"/>
  <c r="N95" i="3"/>
  <c r="L95" i="3" s="1"/>
  <c r="M83" i="4"/>
  <c r="K83" i="4" s="1"/>
  <c r="N97" i="3"/>
  <c r="L97" i="3" s="1"/>
  <c r="M85" i="4"/>
  <c r="K85" i="4" s="1"/>
  <c r="T152" i="3"/>
  <c r="R152" i="3" s="1"/>
  <c r="S138" i="4"/>
  <c r="Q138" i="4" s="1"/>
  <c r="S81" i="5"/>
  <c r="Q81" i="5" s="1"/>
  <c r="T126" i="3"/>
  <c r="S113" i="4"/>
  <c r="R32" i="7"/>
  <c r="Q31" i="3"/>
  <c r="P27" i="4"/>
  <c r="O9" i="3"/>
  <c r="N9" i="4"/>
  <c r="N8" i="5"/>
  <c r="R27" i="7"/>
  <c r="Q26" i="3"/>
  <c r="P18" i="5"/>
  <c r="P23" i="4"/>
  <c r="R18" i="7"/>
  <c r="Q17" i="3"/>
  <c r="P15" i="4"/>
  <c r="I29" i="11"/>
  <c r="J27" i="4" s="1"/>
  <c r="K31" i="3"/>
  <c r="R31" i="3"/>
  <c r="I48" i="11"/>
  <c r="K50" i="3"/>
  <c r="R109" i="3"/>
  <c r="I9" i="11"/>
  <c r="K11" i="3"/>
  <c r="R124" i="3"/>
  <c r="I19" i="11"/>
  <c r="J18" i="4" s="1"/>
  <c r="K21" i="3"/>
  <c r="I128" i="11"/>
  <c r="J117" i="4" s="1"/>
  <c r="K130" i="3"/>
  <c r="K80" i="4"/>
  <c r="C80" i="14"/>
  <c r="H80" i="11" s="1"/>
  <c r="E80" i="11" s="1"/>
  <c r="B80" i="11" s="1"/>
  <c r="K56" i="5"/>
  <c r="K32" i="4" l="1"/>
  <c r="K38" i="4"/>
  <c r="K132" i="4"/>
  <c r="K68" i="5"/>
  <c r="K69" i="5"/>
  <c r="I28" i="11"/>
  <c r="J26" i="4" s="1"/>
  <c r="K30" i="3"/>
  <c r="L65" i="3"/>
  <c r="L107" i="3"/>
  <c r="K78" i="3"/>
  <c r="L99" i="3"/>
  <c r="K91" i="4"/>
  <c r="K6" i="4"/>
  <c r="R6" i="3"/>
  <c r="B18" i="11"/>
  <c r="K22" i="4"/>
  <c r="I86" i="11"/>
  <c r="K88" i="3"/>
  <c r="K111" i="4"/>
  <c r="K125" i="4"/>
  <c r="N60" i="3"/>
  <c r="L60" i="3" s="1"/>
  <c r="G60" i="3" s="1"/>
  <c r="M39" i="5"/>
  <c r="K39" i="5" s="1"/>
  <c r="F39" i="5" s="1"/>
  <c r="G39" i="5" s="1"/>
  <c r="H39" i="5" s="1"/>
  <c r="M53" i="4"/>
  <c r="K53" i="4" s="1"/>
  <c r="K57" i="4"/>
  <c r="L151" i="3"/>
  <c r="I52" i="11"/>
  <c r="K54" i="3"/>
  <c r="I10" i="11"/>
  <c r="J11" i="5" s="1"/>
  <c r="K12" i="3"/>
  <c r="H163" i="3"/>
  <c r="AY245" i="17"/>
  <c r="D245" i="17" s="1"/>
  <c r="J163" i="3" s="1"/>
  <c r="I80" i="11"/>
  <c r="J71" i="4" s="1"/>
  <c r="K82" i="3"/>
  <c r="I56" i="11"/>
  <c r="J51" i="4" s="1"/>
  <c r="K58" i="3"/>
  <c r="I141" i="11"/>
  <c r="J130" i="4" s="1"/>
  <c r="K143" i="3"/>
  <c r="I13" i="11"/>
  <c r="J12" i="5" s="1"/>
  <c r="K15" i="3"/>
  <c r="O72" i="3"/>
  <c r="N47" i="5"/>
  <c r="O10" i="3"/>
  <c r="N10" i="4"/>
  <c r="N9" i="5"/>
  <c r="G134" i="3"/>
  <c r="O108" i="3"/>
  <c r="N95" i="4"/>
  <c r="O136" i="3"/>
  <c r="N123" i="4"/>
  <c r="G164" i="3"/>
  <c r="I30" i="11"/>
  <c r="K32" i="3"/>
  <c r="O111" i="3"/>
  <c r="N98" i="4"/>
  <c r="M61" i="3"/>
  <c r="L40" i="5"/>
  <c r="F79" i="5"/>
  <c r="G79" i="5" s="1"/>
  <c r="H79" i="5" s="1"/>
  <c r="J27" i="5"/>
  <c r="J35" i="4"/>
  <c r="O73" i="3"/>
  <c r="N64" i="4"/>
  <c r="K31" i="5"/>
  <c r="O119" i="3"/>
  <c r="N106" i="4"/>
  <c r="F75" i="4"/>
  <c r="G75" i="4" s="1"/>
  <c r="H75" i="4" s="1"/>
  <c r="I116" i="11"/>
  <c r="J105" i="4" s="1"/>
  <c r="K118" i="3"/>
  <c r="K30" i="4"/>
  <c r="F102" i="4"/>
  <c r="G102" i="4" s="1"/>
  <c r="H102" i="4" s="1"/>
  <c r="K20" i="4"/>
  <c r="J32" i="5"/>
  <c r="J43" i="4"/>
  <c r="F70" i="5"/>
  <c r="G70" i="5" s="1"/>
  <c r="H70" i="5" s="1"/>
  <c r="O130" i="3"/>
  <c r="N117" i="4"/>
  <c r="L128" i="3"/>
  <c r="S120" i="3"/>
  <c r="R107" i="4"/>
  <c r="L6" i="3"/>
  <c r="G7" i="3"/>
  <c r="O27" i="3"/>
  <c r="N24" i="4"/>
  <c r="F29" i="4"/>
  <c r="G29" i="4" s="1"/>
  <c r="H29" i="4" s="1"/>
  <c r="J68" i="5"/>
  <c r="J115" i="4"/>
  <c r="O30" i="3"/>
  <c r="N26" i="4"/>
  <c r="F47" i="4"/>
  <c r="G47" i="4" s="1"/>
  <c r="H47" i="4" s="1"/>
  <c r="O98" i="3"/>
  <c r="N86" i="4"/>
  <c r="I105" i="11"/>
  <c r="J62" i="5" s="1"/>
  <c r="K107" i="3"/>
  <c r="G162" i="3"/>
  <c r="G139" i="3"/>
  <c r="J10" i="4"/>
  <c r="J9" i="5"/>
  <c r="O76" i="3"/>
  <c r="N66" i="4"/>
  <c r="O107" i="3"/>
  <c r="N62" i="5"/>
  <c r="L50" i="3"/>
  <c r="I98" i="11"/>
  <c r="J88" i="4" s="1"/>
  <c r="K100" i="3"/>
  <c r="O118" i="3"/>
  <c r="N105" i="4"/>
  <c r="O11" i="3"/>
  <c r="N10" i="5"/>
  <c r="N11" i="4"/>
  <c r="O88" i="3"/>
  <c r="N53" i="5"/>
  <c r="N76" i="4"/>
  <c r="J124" i="4"/>
  <c r="J73" i="5"/>
  <c r="K23" i="4"/>
  <c r="K54" i="4"/>
  <c r="L67" i="3"/>
  <c r="L48" i="3"/>
  <c r="L10" i="3"/>
  <c r="O70" i="3"/>
  <c r="N62" i="4"/>
  <c r="N45" i="5"/>
  <c r="I129" i="11"/>
  <c r="J118" i="4" s="1"/>
  <c r="K131" i="3"/>
  <c r="G6" i="3"/>
  <c r="J56" i="5"/>
  <c r="J80" i="4"/>
  <c r="O62" i="3"/>
  <c r="N54" i="4"/>
  <c r="O65" i="3"/>
  <c r="N57" i="4"/>
  <c r="N41" i="5"/>
  <c r="M155" i="3"/>
  <c r="L140" i="4"/>
  <c r="F80" i="4"/>
  <c r="G80" i="4" s="1"/>
  <c r="H80" i="4" s="1"/>
  <c r="O17" i="3"/>
  <c r="N15" i="4"/>
  <c r="O67" i="3"/>
  <c r="N59" i="4"/>
  <c r="I140" i="11"/>
  <c r="K142" i="3"/>
  <c r="O24" i="3"/>
  <c r="N21" i="4"/>
  <c r="N16" i="5"/>
  <c r="N52" i="3"/>
  <c r="L52" i="3" s="1"/>
  <c r="M34" i="5"/>
  <c r="K34" i="5" s="1"/>
  <c r="O16" i="3"/>
  <c r="N14" i="4"/>
  <c r="F26" i="5"/>
  <c r="G26" i="5" s="1"/>
  <c r="H26" i="5" s="1"/>
  <c r="G168" i="3"/>
  <c r="N131" i="3"/>
  <c r="L131" i="3" s="1"/>
  <c r="M118" i="4"/>
  <c r="K118" i="4" s="1"/>
  <c r="J33" i="5"/>
  <c r="J45" i="4"/>
  <c r="O31" i="3"/>
  <c r="N27" i="4"/>
  <c r="I163" i="11"/>
  <c r="K165" i="3"/>
  <c r="O100" i="3"/>
  <c r="N88" i="4"/>
  <c r="K81" i="4"/>
  <c r="O113" i="3"/>
  <c r="N100" i="4"/>
  <c r="N64" i="5"/>
  <c r="J94" i="4"/>
  <c r="J61" i="5"/>
  <c r="O89" i="3"/>
  <c r="N77" i="4"/>
  <c r="F136" i="4"/>
  <c r="G136" i="4" s="1"/>
  <c r="H136" i="4" s="1"/>
  <c r="N119" i="3"/>
  <c r="L119" i="3" s="1"/>
  <c r="M106" i="4"/>
  <c r="K106" i="4" s="1"/>
  <c r="N54" i="3"/>
  <c r="L54" i="3" s="1"/>
  <c r="G54" i="3" s="1"/>
  <c r="M35" i="5"/>
  <c r="K35" i="5" s="1"/>
  <c r="F35" i="5" s="1"/>
  <c r="G35" i="5" s="1"/>
  <c r="M48" i="4"/>
  <c r="K48" i="4" s="1"/>
  <c r="F48" i="4" s="1"/>
  <c r="G48" i="4" s="1"/>
  <c r="H161" i="3"/>
  <c r="I161" i="3" s="1"/>
  <c r="AY242" i="17"/>
  <c r="D242" i="17" s="1"/>
  <c r="J161" i="3" s="1"/>
  <c r="G39" i="3"/>
  <c r="K64" i="4"/>
  <c r="L145" i="3"/>
  <c r="I32" i="11"/>
  <c r="J30" i="4" s="1"/>
  <c r="K34" i="3"/>
  <c r="F43" i="5"/>
  <c r="G43" i="5" s="1"/>
  <c r="H43" i="5" s="1"/>
  <c r="F52" i="5"/>
  <c r="G52" i="5" s="1"/>
  <c r="H52" i="5" s="1"/>
  <c r="F121" i="4"/>
  <c r="G121" i="4" s="1"/>
  <c r="H121" i="4" s="1"/>
  <c r="L34" i="3"/>
  <c r="F66" i="5"/>
  <c r="G66" i="5" s="1"/>
  <c r="H66" i="5" s="1"/>
  <c r="G133" i="3"/>
  <c r="O81" i="3"/>
  <c r="N70" i="4"/>
  <c r="O153" i="3"/>
  <c r="N82" i="5"/>
  <c r="O105" i="3"/>
  <c r="N93" i="4"/>
  <c r="N60" i="5"/>
  <c r="L160" i="3"/>
  <c r="O95" i="3"/>
  <c r="N83" i="4"/>
  <c r="G33" i="3"/>
  <c r="J69" i="5"/>
  <c r="J116" i="4"/>
  <c r="M78" i="3"/>
  <c r="L78" i="3" s="1"/>
  <c r="L68" i="4"/>
  <c r="L49" i="5"/>
  <c r="K49" i="5" s="1"/>
  <c r="H158" i="3"/>
  <c r="I158" i="3" s="1"/>
  <c r="AY236" i="17"/>
  <c r="D236" i="17" s="1"/>
  <c r="J158" i="3" s="1"/>
  <c r="O40" i="3"/>
  <c r="N35" i="4"/>
  <c r="N27" i="5"/>
  <c r="O75" i="3"/>
  <c r="N48" i="5"/>
  <c r="F53" i="4"/>
  <c r="G53" i="4" s="1"/>
  <c r="H53" i="4" s="1"/>
  <c r="K39" i="4"/>
  <c r="K80" i="5"/>
  <c r="G53" i="3"/>
  <c r="K12" i="5"/>
  <c r="I65" i="11"/>
  <c r="J59" i="4" s="1"/>
  <c r="K67" i="3"/>
  <c r="I67" i="11"/>
  <c r="K69" i="3"/>
  <c r="F82" i="4"/>
  <c r="G82" i="4" s="1"/>
  <c r="H82" i="4" s="1"/>
  <c r="J38" i="5"/>
  <c r="J52" i="4"/>
  <c r="O50" i="3"/>
  <c r="N45" i="4"/>
  <c r="N33" i="5"/>
  <c r="I146" i="11"/>
  <c r="J134" i="4" s="1"/>
  <c r="K148" i="3"/>
  <c r="O128" i="3"/>
  <c r="N68" i="5"/>
  <c r="N115" i="4"/>
  <c r="O15" i="3"/>
  <c r="N12" i="5"/>
  <c r="F110" i="4"/>
  <c r="G110" i="4" s="1"/>
  <c r="H110" i="4" s="1"/>
  <c r="K55" i="5"/>
  <c r="K88" i="4"/>
  <c r="J6" i="5"/>
  <c r="J7" i="4"/>
  <c r="I18" i="11"/>
  <c r="J15" i="5" s="1"/>
  <c r="K20" i="3"/>
  <c r="I122" i="11"/>
  <c r="J111" i="4" s="1"/>
  <c r="K124" i="3"/>
  <c r="F85" i="4"/>
  <c r="G85" i="4" s="1"/>
  <c r="H85" i="4" s="1"/>
  <c r="K58" i="5"/>
  <c r="K18" i="5"/>
  <c r="K134" i="4"/>
  <c r="F134" i="4" s="1"/>
  <c r="G134" i="4" s="1"/>
  <c r="L62" i="3"/>
  <c r="K70" i="4"/>
  <c r="J22" i="4"/>
  <c r="J17" i="5"/>
  <c r="G71" i="3"/>
  <c r="O125" i="3"/>
  <c r="N112" i="4"/>
  <c r="G110" i="3"/>
  <c r="O124" i="3"/>
  <c r="N111" i="4"/>
  <c r="I7" i="11"/>
  <c r="K9" i="3"/>
  <c r="I153" i="11"/>
  <c r="J140" i="4" s="1"/>
  <c r="K155" i="3"/>
  <c r="J57" i="4"/>
  <c r="J41" i="5"/>
  <c r="F36" i="4"/>
  <c r="G36" i="4" s="1"/>
  <c r="H36" i="4" s="1"/>
  <c r="L93" i="3"/>
  <c r="F13" i="4"/>
  <c r="G13" i="4" s="1"/>
  <c r="H13" i="4" s="1"/>
  <c r="O35" i="3"/>
  <c r="N22" i="5"/>
  <c r="O131" i="3"/>
  <c r="N118" i="4"/>
  <c r="G150" i="3"/>
  <c r="O21" i="3"/>
  <c r="N18" i="4"/>
  <c r="O129" i="3"/>
  <c r="N116" i="4"/>
  <c r="N69" i="5"/>
  <c r="O38" i="3"/>
  <c r="N25" i="5"/>
  <c r="N33" i="4"/>
  <c r="O135" i="3"/>
  <c r="N122" i="4"/>
  <c r="N72" i="5"/>
  <c r="L73" i="3"/>
  <c r="I17" i="11"/>
  <c r="K19" i="3"/>
  <c r="F60" i="4"/>
  <c r="G60" i="4" s="1"/>
  <c r="H60" i="4" s="1"/>
  <c r="G165" i="3"/>
  <c r="G87" i="3"/>
  <c r="F63" i="4"/>
  <c r="G63" i="4" s="1"/>
  <c r="H63" i="4" s="1"/>
  <c r="O37" i="3"/>
  <c r="N24" i="5"/>
  <c r="N32" i="4"/>
  <c r="F71" i="5"/>
  <c r="G71" i="5" s="1"/>
  <c r="H71" i="5" s="1"/>
  <c r="G115" i="3"/>
  <c r="O106" i="3"/>
  <c r="N94" i="4"/>
  <c r="N61" i="5"/>
  <c r="K87" i="4"/>
  <c r="J64" i="5"/>
  <c r="J100" i="4"/>
  <c r="I112" i="11"/>
  <c r="K114" i="3"/>
  <c r="O120" i="3"/>
  <c r="N107" i="4"/>
  <c r="N55" i="3"/>
  <c r="L55" i="3" s="1"/>
  <c r="M36" i="5"/>
  <c r="K36" i="5" s="1"/>
  <c r="M49" i="4"/>
  <c r="K49" i="4" s="1"/>
  <c r="J84" i="4"/>
  <c r="J57" i="5"/>
  <c r="F139" i="4"/>
  <c r="G139" i="4" s="1"/>
  <c r="H139" i="4" s="1"/>
  <c r="Q6" i="4"/>
  <c r="O104" i="3"/>
  <c r="N92" i="4"/>
  <c r="K41" i="5"/>
  <c r="G160" i="3"/>
  <c r="K28" i="5"/>
  <c r="K137" i="4"/>
  <c r="F19" i="4"/>
  <c r="G19" i="4" s="1"/>
  <c r="H19" i="4" s="1"/>
  <c r="O18" i="3"/>
  <c r="N16" i="4"/>
  <c r="N13" i="5"/>
  <c r="L15" i="3"/>
  <c r="I114" i="11"/>
  <c r="J103" i="4" s="1"/>
  <c r="K116" i="3"/>
  <c r="G94" i="3"/>
  <c r="O69" i="3"/>
  <c r="N44" i="5"/>
  <c r="N61" i="4"/>
  <c r="K34" i="4"/>
  <c r="I84" i="11"/>
  <c r="J74" i="4" s="1"/>
  <c r="K86" i="3"/>
  <c r="O29" i="3"/>
  <c r="N20" i="5"/>
  <c r="G157" i="3"/>
  <c r="G123" i="3"/>
  <c r="L100" i="3"/>
  <c r="O19" i="3"/>
  <c r="N14" i="5"/>
  <c r="N17" i="4"/>
  <c r="N72" i="3"/>
  <c r="L72" i="3" s="1"/>
  <c r="M47" i="5"/>
  <c r="K47" i="5" s="1"/>
  <c r="G97" i="3"/>
  <c r="K62" i="5"/>
  <c r="F96" i="4"/>
  <c r="G96" i="4" s="1"/>
  <c r="H96" i="4" s="1"/>
  <c r="K89" i="4"/>
  <c r="L26" i="3"/>
  <c r="L148" i="3"/>
  <c r="K42" i="5"/>
  <c r="J55" i="5"/>
  <c r="J79" i="4"/>
  <c r="L81" i="3"/>
  <c r="J68" i="4"/>
  <c r="J49" i="5"/>
  <c r="O146" i="3"/>
  <c r="N133" i="4"/>
  <c r="J72" i="5"/>
  <c r="J122" i="4"/>
  <c r="G68" i="3"/>
  <c r="F46" i="5"/>
  <c r="G46" i="5" s="1"/>
  <c r="H46" i="5" s="1"/>
  <c r="H156" i="3"/>
  <c r="AY234" i="17"/>
  <c r="D234" i="17" s="1"/>
  <c r="J156" i="3" s="1"/>
  <c r="O63" i="3"/>
  <c r="N55" i="4"/>
  <c r="I118" i="11"/>
  <c r="J107" i="4" s="1"/>
  <c r="K120" i="3"/>
  <c r="O155" i="3"/>
  <c r="N140" i="4"/>
  <c r="O137" i="3"/>
  <c r="N73" i="5"/>
  <c r="N124" i="4"/>
  <c r="J16" i="4"/>
  <c r="J13" i="5"/>
  <c r="O82" i="3"/>
  <c r="N71" i="4"/>
  <c r="O132" i="3"/>
  <c r="N119" i="4"/>
  <c r="J90" i="4"/>
  <c r="J59" i="5"/>
  <c r="O43" i="3"/>
  <c r="N38" i="4"/>
  <c r="I24" i="11"/>
  <c r="K26" i="3"/>
  <c r="G154" i="3"/>
  <c r="O12" i="3"/>
  <c r="N11" i="5"/>
  <c r="O90" i="3"/>
  <c r="N78" i="4"/>
  <c r="N54" i="5"/>
  <c r="J8" i="4"/>
  <c r="J7" i="5"/>
  <c r="N83" i="3"/>
  <c r="L83" i="3" s="1"/>
  <c r="M51" i="5"/>
  <c r="K51" i="5" s="1"/>
  <c r="O138" i="3"/>
  <c r="N125" i="4"/>
  <c r="O101" i="3"/>
  <c r="N58" i="5"/>
  <c r="N89" i="4"/>
  <c r="L44" i="3"/>
  <c r="G22" i="3"/>
  <c r="I59" i="11"/>
  <c r="J40" i="5" s="1"/>
  <c r="K61" i="3"/>
  <c r="I81" i="11"/>
  <c r="J51" i="5" s="1"/>
  <c r="K83" i="3"/>
  <c r="O57" i="3"/>
  <c r="N50" i="4"/>
  <c r="O56" i="3"/>
  <c r="N37" i="5"/>
  <c r="N144" i="3"/>
  <c r="L144" i="3" s="1"/>
  <c r="M131" i="4"/>
  <c r="K131" i="4" s="1"/>
  <c r="O117" i="3"/>
  <c r="N104" i="4"/>
  <c r="K12" i="4"/>
  <c r="F12" i="4" s="1"/>
  <c r="G12" i="4" s="1"/>
  <c r="H12" i="4" s="1"/>
  <c r="I72" i="11"/>
  <c r="J65" i="4" s="1"/>
  <c r="K74" i="3"/>
  <c r="K129" i="4"/>
  <c r="G109" i="3"/>
  <c r="L101" i="3"/>
  <c r="O47" i="3"/>
  <c r="N31" i="5"/>
  <c r="N42" i="4"/>
  <c r="K58" i="4"/>
  <c r="K68" i="4"/>
  <c r="K69" i="4"/>
  <c r="J99" i="4"/>
  <c r="J63" i="5"/>
  <c r="O103" i="3"/>
  <c r="N91" i="4"/>
  <c r="S126" i="3"/>
  <c r="R126" i="3" s="1"/>
  <c r="R113" i="4"/>
  <c r="Q113" i="4" s="1"/>
  <c r="O85" i="3"/>
  <c r="N73" i="4"/>
  <c r="N89" i="3"/>
  <c r="L89" i="3" s="1"/>
  <c r="M77" i="4"/>
  <c r="K77" i="4" s="1"/>
  <c r="J78" i="4"/>
  <c r="J54" i="5"/>
  <c r="H134" i="4"/>
  <c r="J25" i="5"/>
  <c r="J33" i="4"/>
  <c r="J81" i="5"/>
  <c r="J138" i="4"/>
  <c r="R117" i="3"/>
  <c r="N88" i="3"/>
  <c r="L88" i="3" s="1"/>
  <c r="M76" i="4"/>
  <c r="K76" i="4" s="1"/>
  <c r="M53" i="5"/>
  <c r="K53" i="5" s="1"/>
  <c r="N36" i="3"/>
  <c r="L36" i="3" s="1"/>
  <c r="M31" i="4"/>
  <c r="K31" i="4" s="1"/>
  <c r="M23" i="5"/>
  <c r="K23" i="5" s="1"/>
  <c r="J19" i="5"/>
  <c r="J25" i="4"/>
  <c r="S117" i="3"/>
  <c r="R104" i="4"/>
  <c r="Q104" i="4" s="1"/>
  <c r="K37" i="4"/>
  <c r="L13" i="3"/>
  <c r="J102" i="4"/>
  <c r="J66" i="5"/>
  <c r="O45" i="3"/>
  <c r="N40" i="4"/>
  <c r="N29" i="5"/>
  <c r="K77" i="5"/>
  <c r="M82" i="3"/>
  <c r="L82" i="3" s="1"/>
  <c r="L71" i="4"/>
  <c r="K71" i="4" s="1"/>
  <c r="G167" i="3"/>
  <c r="K113" i="4"/>
  <c r="L138" i="3"/>
  <c r="K57" i="5"/>
  <c r="L66" i="3"/>
  <c r="L80" i="3"/>
  <c r="G80" i="3" s="1"/>
  <c r="K18" i="4"/>
  <c r="G41" i="3"/>
  <c r="N74" i="3"/>
  <c r="L74" i="3" s="1"/>
  <c r="G74" i="3" s="1"/>
  <c r="M65" i="4"/>
  <c r="K65" i="4" s="1"/>
  <c r="K45" i="5"/>
  <c r="H46" i="4"/>
  <c r="F46" i="4"/>
  <c r="G46" i="4" s="1"/>
  <c r="F69" i="4"/>
  <c r="G69" i="4" s="1"/>
  <c r="H69" i="4" s="1"/>
  <c r="N19" i="3"/>
  <c r="L19" i="3" s="1"/>
  <c r="M17" i="4"/>
  <c r="K17" i="4" s="1"/>
  <c r="M14" i="5"/>
  <c r="K14" i="5" s="1"/>
  <c r="O142" i="3"/>
  <c r="N129" i="4"/>
  <c r="N77" i="5"/>
  <c r="I148" i="3"/>
  <c r="G148" i="3"/>
  <c r="O36" i="3"/>
  <c r="N23" i="5"/>
  <c r="N31" i="4"/>
  <c r="L113" i="3"/>
  <c r="R120" i="3"/>
  <c r="F75" i="5"/>
  <c r="G75" i="5" s="1"/>
  <c r="H75" i="5" s="1"/>
  <c r="O25" i="3"/>
  <c r="N22" i="4"/>
  <c r="N17" i="5"/>
  <c r="G92" i="3"/>
  <c r="J114" i="4"/>
  <c r="J67" i="5"/>
  <c r="J62" i="4"/>
  <c r="J45" i="5"/>
  <c r="K62" i="4"/>
  <c r="K11" i="5"/>
  <c r="O23" i="3"/>
  <c r="N20" i="4"/>
  <c r="I163" i="3"/>
  <c r="L103" i="3"/>
  <c r="J60" i="4"/>
  <c r="J43" i="5"/>
  <c r="O99" i="3"/>
  <c r="N87" i="4"/>
  <c r="H159" i="3"/>
  <c r="I159" i="3" s="1"/>
  <c r="AY237" i="17"/>
  <c r="D237" i="17" s="1"/>
  <c r="J159" i="3" s="1"/>
  <c r="M112" i="3"/>
  <c r="L99" i="4"/>
  <c r="L63" i="5"/>
  <c r="O44" i="3"/>
  <c r="N28" i="5"/>
  <c r="N39" i="4"/>
  <c r="O77" i="3"/>
  <c r="N67" i="4"/>
  <c r="K127" i="4"/>
  <c r="O151" i="3"/>
  <c r="N137" i="4"/>
  <c r="N80" i="5"/>
  <c r="K21" i="4"/>
  <c r="G51" i="3"/>
  <c r="O152" i="3"/>
  <c r="N138" i="4"/>
  <c r="N81" i="5"/>
  <c r="O127" i="3"/>
  <c r="N114" i="4"/>
  <c r="N67" i="5"/>
  <c r="I158" i="11"/>
  <c r="K160" i="3"/>
  <c r="O149" i="3"/>
  <c r="N135" i="4"/>
  <c r="I149" i="11"/>
  <c r="K151" i="3"/>
  <c r="J63" i="4"/>
  <c r="J46" i="5"/>
  <c r="I120" i="11"/>
  <c r="J109" i="4" s="1"/>
  <c r="K122" i="3"/>
  <c r="K92" i="4"/>
  <c r="J127" i="4"/>
  <c r="J75" i="5"/>
  <c r="N8" i="3"/>
  <c r="L8" i="3" s="1"/>
  <c r="M7" i="5"/>
  <c r="K7" i="5" s="1"/>
  <c r="M8" i="4"/>
  <c r="K8" i="4" s="1"/>
  <c r="F90" i="4"/>
  <c r="G90" i="4" s="1"/>
  <c r="H90" i="4" s="1"/>
  <c r="L42" i="3"/>
  <c r="J30" i="5"/>
  <c r="J41" i="4"/>
  <c r="I103" i="11"/>
  <c r="K105" i="3"/>
  <c r="L142" i="3"/>
  <c r="K17" i="5"/>
  <c r="L126" i="3"/>
  <c r="K93" i="4"/>
  <c r="K84" i="4"/>
  <c r="L21" i="3"/>
  <c r="J10" i="5"/>
  <c r="J11" i="4"/>
  <c r="O112" i="3"/>
  <c r="N63" i="5"/>
  <c r="N99" i="4"/>
  <c r="I161" i="11"/>
  <c r="K163" i="3"/>
  <c r="O55" i="3"/>
  <c r="N36" i="5"/>
  <c r="N49" i="4"/>
  <c r="F97" i="4"/>
  <c r="G97" i="4" s="1"/>
  <c r="H97" i="4" s="1"/>
  <c r="N141" i="3"/>
  <c r="L141" i="3" s="1"/>
  <c r="M76" i="5"/>
  <c r="K76" i="5" s="1"/>
  <c r="F76" i="5" s="1"/>
  <c r="G76" i="5" s="1"/>
  <c r="H76" i="5" s="1"/>
  <c r="M128" i="4"/>
  <c r="K128" i="4" s="1"/>
  <c r="O93" i="3"/>
  <c r="N81" i="4"/>
  <c r="O52" i="3"/>
  <c r="N34" i="5"/>
  <c r="O66" i="3"/>
  <c r="N58" i="4"/>
  <c r="N42" i="5"/>
  <c r="O78" i="3"/>
  <c r="N68" i="4"/>
  <c r="N49" i="5"/>
  <c r="I22" i="11"/>
  <c r="K24" i="3"/>
  <c r="O58" i="3"/>
  <c r="N51" i="4"/>
  <c r="L70" i="3"/>
  <c r="L12" i="3"/>
  <c r="K40" i="5"/>
  <c r="O61" i="3"/>
  <c r="N40" i="5"/>
  <c r="N9" i="3"/>
  <c r="L9" i="3" s="1"/>
  <c r="G9" i="3" s="1"/>
  <c r="M8" i="5"/>
  <c r="K8" i="5" s="1"/>
  <c r="M9" i="4"/>
  <c r="K9" i="4" s="1"/>
  <c r="F9" i="4" s="1"/>
  <c r="G9" i="4" s="1"/>
  <c r="F50" i="5"/>
  <c r="G50" i="5" s="1"/>
  <c r="H50" i="5" s="1"/>
  <c r="I43" i="11"/>
  <c r="K45" i="3"/>
  <c r="K56" i="4"/>
  <c r="L140" i="3"/>
  <c r="G140" i="3" s="1"/>
  <c r="O147" i="3"/>
  <c r="N78" i="5"/>
  <c r="O122" i="3"/>
  <c r="N109" i="4"/>
  <c r="F7" i="4"/>
  <c r="G7" i="4" s="1"/>
  <c r="H7" i="4" s="1"/>
  <c r="K16" i="5"/>
  <c r="O49" i="3"/>
  <c r="N44" i="4"/>
  <c r="O144" i="3"/>
  <c r="N131" i="4"/>
  <c r="O126" i="3"/>
  <c r="N113" i="4"/>
  <c r="O116" i="3"/>
  <c r="N103" i="4"/>
  <c r="O46" i="3"/>
  <c r="N41" i="4"/>
  <c r="N30" i="5"/>
  <c r="S125" i="3"/>
  <c r="R125" i="3" s="1"/>
  <c r="R112" i="4"/>
  <c r="Q112" i="4" s="1"/>
  <c r="O143" i="3"/>
  <c r="N130" i="4"/>
  <c r="H74" i="5"/>
  <c r="F74" i="5"/>
  <c r="G74" i="5" s="1"/>
  <c r="L104" i="3"/>
  <c r="S121" i="3"/>
  <c r="R121" i="3" s="1"/>
  <c r="R108" i="4"/>
  <c r="Q108" i="4" s="1"/>
  <c r="F59" i="5"/>
  <c r="G59" i="5" s="1"/>
  <c r="H59" i="5" s="1"/>
  <c r="K33" i="5"/>
  <c r="L25" i="3"/>
  <c r="K140" i="4"/>
  <c r="K60" i="5"/>
  <c r="L96" i="3"/>
  <c r="J31" i="4"/>
  <c r="J23" i="5"/>
  <c r="K43" i="4"/>
  <c r="K9" i="5"/>
  <c r="O26" i="3"/>
  <c r="N18" i="5"/>
  <c r="N23" i="4"/>
  <c r="G14" i="3"/>
  <c r="F56" i="5"/>
  <c r="G56" i="5" s="1"/>
  <c r="H56" i="5" s="1"/>
  <c r="O83" i="3"/>
  <c r="N51" i="5"/>
  <c r="I96" i="11"/>
  <c r="J86" i="4" s="1"/>
  <c r="K98" i="3"/>
  <c r="O86" i="3"/>
  <c r="N74" i="4"/>
  <c r="Q107" i="4"/>
  <c r="O121" i="3"/>
  <c r="N108" i="4"/>
  <c r="J39" i="4"/>
  <c r="J28" i="5"/>
  <c r="S116" i="3"/>
  <c r="R116" i="3" s="1"/>
  <c r="R103" i="4"/>
  <c r="Q103" i="4" s="1"/>
  <c r="I51" i="11"/>
  <c r="J47" i="4" s="1"/>
  <c r="K53" i="3"/>
  <c r="O84" i="3"/>
  <c r="N72" i="4"/>
  <c r="G166" i="3"/>
  <c r="O64" i="3"/>
  <c r="N56" i="4"/>
  <c r="L61" i="3"/>
  <c r="O28" i="3"/>
  <c r="N25" i="4"/>
  <c r="N19" i="5"/>
  <c r="J32" i="4"/>
  <c r="J24" i="5"/>
  <c r="F120" i="4"/>
  <c r="G120" i="4" s="1"/>
  <c r="H120" i="4" s="1"/>
  <c r="O34" i="3"/>
  <c r="N30" i="4"/>
  <c r="O91" i="3"/>
  <c r="N79" i="4"/>
  <c r="N55" i="5"/>
  <c r="O5" i="3"/>
  <c r="N5" i="4"/>
  <c r="N5" i="5"/>
  <c r="O8" i="3"/>
  <c r="N7" i="5"/>
  <c r="N8" i="4"/>
  <c r="G79" i="3"/>
  <c r="I145" i="11"/>
  <c r="J78" i="5" s="1"/>
  <c r="K147" i="3"/>
  <c r="N75" i="3"/>
  <c r="L75" i="3" s="1"/>
  <c r="M48" i="5"/>
  <c r="K48" i="5" s="1"/>
  <c r="L64" i="3"/>
  <c r="F6" i="5"/>
  <c r="G6" i="5" s="1"/>
  <c r="H6" i="5" s="1"/>
  <c r="L24" i="3"/>
  <c r="F57" i="5"/>
  <c r="G57" i="5" s="1"/>
  <c r="H57" i="5" s="1"/>
  <c r="J34" i="4"/>
  <c r="J26" i="5"/>
  <c r="I130" i="11"/>
  <c r="J119" i="4" s="1"/>
  <c r="K132" i="3"/>
  <c r="O48" i="3"/>
  <c r="N43" i="4"/>
  <c r="N32" i="5"/>
  <c r="J58" i="5"/>
  <c r="J89" i="4"/>
  <c r="S5" i="3"/>
  <c r="R5" i="3" s="1"/>
  <c r="R5" i="4"/>
  <c r="Q5" i="4" s="1"/>
  <c r="R5" i="5"/>
  <c r="Q5" i="5" s="1"/>
  <c r="F126" i="4"/>
  <c r="G126" i="4" s="1"/>
  <c r="H126" i="4" s="1"/>
  <c r="N112" i="3"/>
  <c r="L112" i="3" s="1"/>
  <c r="M63" i="5"/>
  <c r="M99" i="4"/>
  <c r="K99" i="4" s="1"/>
  <c r="O114" i="3"/>
  <c r="N101" i="4"/>
  <c r="N65" i="5"/>
  <c r="G102" i="3"/>
  <c r="O145" i="3"/>
  <c r="N132" i="4"/>
  <c r="O32" i="3"/>
  <c r="N21" i="5"/>
  <c r="N28" i="4"/>
  <c r="K45" i="4"/>
  <c r="O20" i="3"/>
  <c r="N15" i="5"/>
  <c r="I27" i="11"/>
  <c r="J20" i="5" s="1"/>
  <c r="K29" i="3"/>
  <c r="O59" i="3"/>
  <c r="N38" i="5"/>
  <c r="N52" i="4"/>
  <c r="G13" i="3"/>
  <c r="L155" i="3"/>
  <c r="L105" i="3"/>
  <c r="K59" i="4"/>
  <c r="K32" i="5"/>
  <c r="O42" i="3"/>
  <c r="N37" i="4"/>
  <c r="K10" i="4"/>
  <c r="J58" i="4"/>
  <c r="J42" i="5"/>
  <c r="J48" i="4" l="1"/>
  <c r="J35" i="5"/>
  <c r="J76" i="4"/>
  <c r="J53" i="5"/>
  <c r="F6" i="4"/>
  <c r="G6" i="4" s="1"/>
  <c r="H6" i="4" s="1"/>
  <c r="F65" i="4"/>
  <c r="G65" i="4" s="1"/>
  <c r="H65" i="4" s="1"/>
  <c r="H9" i="3"/>
  <c r="AY11" i="17"/>
  <c r="D11" i="17" s="1"/>
  <c r="H74" i="3"/>
  <c r="AY121" i="17"/>
  <c r="D121" i="17" s="1"/>
  <c r="G96" i="3"/>
  <c r="F93" i="4"/>
  <c r="G93" i="4" s="1"/>
  <c r="H93" i="4" s="1"/>
  <c r="F77" i="4"/>
  <c r="G77" i="4" s="1"/>
  <c r="H77" i="4" s="1"/>
  <c r="F88" i="4"/>
  <c r="G88" i="4" s="1"/>
  <c r="H88" i="4" s="1"/>
  <c r="G67" i="3"/>
  <c r="F127" i="4"/>
  <c r="G127" i="4" s="1"/>
  <c r="H127" i="4" s="1"/>
  <c r="G70" i="3"/>
  <c r="G118" i="3"/>
  <c r="I118" i="3"/>
  <c r="F86" i="4"/>
  <c r="G86" i="4" s="1"/>
  <c r="H86" i="4" s="1"/>
  <c r="F84" i="4"/>
  <c r="G84" i="4" s="1"/>
  <c r="H84" i="4" s="1"/>
  <c r="H7" i="3"/>
  <c r="I7" i="3" s="1"/>
  <c r="AY8" i="17"/>
  <c r="D8" i="17" s="1"/>
  <c r="G73" i="3"/>
  <c r="G136" i="3"/>
  <c r="F8" i="5"/>
  <c r="G8" i="5" s="1"/>
  <c r="H8" i="5" s="1"/>
  <c r="G10" i="3"/>
  <c r="F33" i="5"/>
  <c r="G33" i="5" s="1"/>
  <c r="H33" i="5" s="1"/>
  <c r="J44" i="5"/>
  <c r="J61" i="4"/>
  <c r="G105" i="3"/>
  <c r="G89" i="3"/>
  <c r="G100" i="3"/>
  <c r="F15" i="4"/>
  <c r="G15" i="4" s="1"/>
  <c r="H15" i="4" s="1"/>
  <c r="F76" i="4"/>
  <c r="G76" i="4" s="1"/>
  <c r="H76" i="4" s="1"/>
  <c r="G98" i="3"/>
  <c r="F98" i="4"/>
  <c r="G98" i="4" s="1"/>
  <c r="H98" i="4" s="1"/>
  <c r="G141" i="3"/>
  <c r="H134" i="3"/>
  <c r="I134" i="3" s="1"/>
  <c r="AY207" i="17"/>
  <c r="D207" i="17" s="1"/>
  <c r="F47" i="5"/>
  <c r="G47" i="5" s="1"/>
  <c r="H47" i="5" s="1"/>
  <c r="F16" i="5"/>
  <c r="G16" i="5" s="1"/>
  <c r="H16" i="5" s="1"/>
  <c r="G17" i="3"/>
  <c r="H6" i="3"/>
  <c r="I6" i="3" s="1"/>
  <c r="AY7" i="17"/>
  <c r="D7" i="17" s="1"/>
  <c r="F53" i="5"/>
  <c r="G53" i="5" s="1"/>
  <c r="H53" i="5" s="1"/>
  <c r="H139" i="3"/>
  <c r="I139" i="3" s="1"/>
  <c r="AY214" i="17"/>
  <c r="D214" i="17" s="1"/>
  <c r="G111" i="3"/>
  <c r="G72" i="3"/>
  <c r="F25" i="4"/>
  <c r="G25" i="4" s="1"/>
  <c r="H25" i="4" s="1"/>
  <c r="G84" i="3"/>
  <c r="G121" i="3"/>
  <c r="F40" i="5"/>
  <c r="G40" i="5" s="1"/>
  <c r="H40" i="5" s="1"/>
  <c r="F49" i="5"/>
  <c r="G49" i="5" s="1"/>
  <c r="H49" i="5" s="1"/>
  <c r="G45" i="3"/>
  <c r="H58" i="5"/>
  <c r="F58" i="5"/>
  <c r="G58" i="5" s="1"/>
  <c r="J18" i="5"/>
  <c r="J23" i="4"/>
  <c r="H68" i="3"/>
  <c r="I68" i="3" s="1"/>
  <c r="AY111" i="17"/>
  <c r="D111" i="17" s="1"/>
  <c r="G19" i="3"/>
  <c r="F24" i="5"/>
  <c r="G24" i="5" s="1"/>
  <c r="H24" i="5" s="1"/>
  <c r="H110" i="3"/>
  <c r="I110" i="3" s="1"/>
  <c r="AY178" i="17"/>
  <c r="D178" i="17" s="1"/>
  <c r="G42" i="3"/>
  <c r="G114" i="3"/>
  <c r="F68" i="4"/>
  <c r="G68" i="4" s="1"/>
  <c r="H68" i="4" s="1"/>
  <c r="F80" i="5"/>
  <c r="G80" i="5" s="1"/>
  <c r="H80" i="5" s="1"/>
  <c r="G101" i="3"/>
  <c r="F109" i="4"/>
  <c r="G109" i="4" s="1"/>
  <c r="H109" i="4" s="1"/>
  <c r="F81" i="4"/>
  <c r="G81" i="4" s="1"/>
  <c r="H81" i="4" s="1"/>
  <c r="G127" i="3"/>
  <c r="F137" i="4"/>
  <c r="G137" i="4" s="1"/>
  <c r="H137" i="4" s="1"/>
  <c r="H109" i="3"/>
  <c r="I109" i="3" s="1"/>
  <c r="AY177" i="17"/>
  <c r="D177" i="17" s="1"/>
  <c r="F125" i="4"/>
  <c r="G125" i="4" s="1"/>
  <c r="H125" i="4" s="1"/>
  <c r="G90" i="3"/>
  <c r="G43" i="3"/>
  <c r="F55" i="4"/>
  <c r="G55" i="4" s="1"/>
  <c r="H55" i="4" s="1"/>
  <c r="H123" i="3"/>
  <c r="I123" i="3" s="1"/>
  <c r="AY192" i="17"/>
  <c r="D192" i="17" s="1"/>
  <c r="F61" i="4"/>
  <c r="G61" i="4" s="1"/>
  <c r="H61" i="4" s="1"/>
  <c r="F13" i="5"/>
  <c r="G13" i="5" s="1"/>
  <c r="H13" i="5" s="1"/>
  <c r="G120" i="3"/>
  <c r="G106" i="3"/>
  <c r="G38" i="3"/>
  <c r="F112" i="4"/>
  <c r="G112" i="4" s="1"/>
  <c r="H112" i="4" s="1"/>
  <c r="G15" i="3"/>
  <c r="G50" i="3"/>
  <c r="F48" i="5"/>
  <c r="G48" i="5" s="1"/>
  <c r="H48" i="5" s="1"/>
  <c r="G153" i="3"/>
  <c r="H54" i="3"/>
  <c r="AY84" i="17"/>
  <c r="D84" i="17" s="1"/>
  <c r="H168" i="3"/>
  <c r="I168" i="3" s="1"/>
  <c r="AY255" i="17"/>
  <c r="D255" i="17" s="1"/>
  <c r="J168" i="3" s="1"/>
  <c r="F21" i="4"/>
  <c r="G21" i="4" s="1"/>
  <c r="H21" i="4" s="1"/>
  <c r="F128" i="4"/>
  <c r="G128" i="4" s="1"/>
  <c r="H128" i="4" s="1"/>
  <c r="F41" i="5"/>
  <c r="G41" i="5" s="1"/>
  <c r="H41" i="5" s="1"/>
  <c r="G88" i="3"/>
  <c r="F34" i="4"/>
  <c r="G34" i="4" s="1"/>
  <c r="H34" i="4" s="1"/>
  <c r="I9" i="3"/>
  <c r="F103" i="4"/>
  <c r="G103" i="4" s="1"/>
  <c r="H103" i="4" s="1"/>
  <c r="J16" i="5"/>
  <c r="J21" i="4"/>
  <c r="F39" i="4"/>
  <c r="G39" i="4" s="1"/>
  <c r="H39" i="4" s="1"/>
  <c r="F17" i="5"/>
  <c r="G17" i="5" s="1"/>
  <c r="H17" i="5" s="1"/>
  <c r="F31" i="5"/>
  <c r="G31" i="5" s="1"/>
  <c r="H31" i="5" s="1"/>
  <c r="F71" i="4"/>
  <c r="G71" i="4" s="1"/>
  <c r="H71" i="4" s="1"/>
  <c r="H14" i="5"/>
  <c r="F14" i="5"/>
  <c r="G14" i="5" s="1"/>
  <c r="F52" i="4"/>
  <c r="G52" i="4" s="1"/>
  <c r="H52" i="4" s="1"/>
  <c r="G112" i="3"/>
  <c r="J80" i="5"/>
  <c r="J137" i="4"/>
  <c r="F54" i="5"/>
  <c r="G54" i="5" s="1"/>
  <c r="H54" i="5" s="1"/>
  <c r="G82" i="3"/>
  <c r="F18" i="4"/>
  <c r="G18" i="4" s="1"/>
  <c r="H18" i="4" s="1"/>
  <c r="F38" i="5"/>
  <c r="G38" i="5" s="1"/>
  <c r="H38" i="5" s="1"/>
  <c r="H14" i="3"/>
  <c r="I14" i="3" s="1"/>
  <c r="AY23" i="17"/>
  <c r="D23" i="17" s="1"/>
  <c r="J29" i="5"/>
  <c r="J40" i="4"/>
  <c r="F114" i="4"/>
  <c r="G114" i="4" s="1"/>
  <c r="H114" i="4" s="1"/>
  <c r="H78" i="4"/>
  <c r="F78" i="4"/>
  <c r="G78" i="4" s="1"/>
  <c r="H94" i="4"/>
  <c r="F94" i="4"/>
  <c r="G94" i="4" s="1"/>
  <c r="G21" i="3"/>
  <c r="F45" i="4"/>
  <c r="G45" i="4" s="1"/>
  <c r="H45" i="4" s="1"/>
  <c r="H33" i="3"/>
  <c r="I33" i="3" s="1"/>
  <c r="AY54" i="17"/>
  <c r="D54" i="17" s="1"/>
  <c r="G59" i="3"/>
  <c r="G32" i="3"/>
  <c r="H5" i="5"/>
  <c r="F5" i="5"/>
  <c r="G5" i="5" s="1"/>
  <c r="F56" i="4"/>
  <c r="G56" i="4" s="1"/>
  <c r="H56" i="4" s="1"/>
  <c r="G86" i="3"/>
  <c r="G126" i="3"/>
  <c r="G78" i="3"/>
  <c r="F36" i="5"/>
  <c r="G36" i="5" s="1"/>
  <c r="H36" i="5" s="1"/>
  <c r="G149" i="3"/>
  <c r="F132" i="4"/>
  <c r="G132" i="4" s="1"/>
  <c r="H132" i="4" s="1"/>
  <c r="K63" i="5"/>
  <c r="F63" i="5" s="1"/>
  <c r="G63" i="5" s="1"/>
  <c r="H63" i="5" s="1"/>
  <c r="F5" i="4"/>
  <c r="G5" i="4" s="1"/>
  <c r="H5" i="4" s="1"/>
  <c r="G64" i="3"/>
  <c r="F23" i="4"/>
  <c r="G23" i="4" s="1"/>
  <c r="H23" i="4" s="1"/>
  <c r="F131" i="4"/>
  <c r="G131" i="4" s="1"/>
  <c r="H131" i="4" s="1"/>
  <c r="G122" i="3"/>
  <c r="F42" i="5"/>
  <c r="G42" i="5" s="1"/>
  <c r="H42" i="5" s="1"/>
  <c r="G93" i="3"/>
  <c r="G55" i="3"/>
  <c r="H9" i="4"/>
  <c r="F81" i="5"/>
  <c r="G81" i="5" s="1"/>
  <c r="H81" i="5" s="1"/>
  <c r="G151" i="3"/>
  <c r="F77" i="5"/>
  <c r="G77" i="5" s="1"/>
  <c r="H77" i="5" s="1"/>
  <c r="F73" i="4"/>
  <c r="G73" i="4" s="1"/>
  <c r="H73" i="4" s="1"/>
  <c r="G138" i="3"/>
  <c r="F11" i="5"/>
  <c r="G11" i="5" s="1"/>
  <c r="H11" i="5" s="1"/>
  <c r="F124" i="4"/>
  <c r="G124" i="4" s="1"/>
  <c r="H124" i="4" s="1"/>
  <c r="G63" i="3"/>
  <c r="H97" i="3"/>
  <c r="I97" i="3" s="1"/>
  <c r="AY154" i="17"/>
  <c r="D154" i="17" s="1"/>
  <c r="F44" i="5"/>
  <c r="G44" i="5" s="1"/>
  <c r="H44" i="5" s="1"/>
  <c r="F16" i="4"/>
  <c r="G16" i="4" s="1"/>
  <c r="H16" i="4" s="1"/>
  <c r="H115" i="3"/>
  <c r="I115" i="3" s="1"/>
  <c r="AY184" i="17"/>
  <c r="D184" i="17" s="1"/>
  <c r="J17" i="4"/>
  <c r="J14" i="5"/>
  <c r="F69" i="5"/>
  <c r="G69" i="5" s="1"/>
  <c r="H69" i="5" s="1"/>
  <c r="G125" i="3"/>
  <c r="F115" i="4"/>
  <c r="G115" i="4" s="1"/>
  <c r="H115" i="4" s="1"/>
  <c r="G75" i="3"/>
  <c r="F83" i="4"/>
  <c r="G83" i="4" s="1"/>
  <c r="H83" i="4" s="1"/>
  <c r="F70" i="4"/>
  <c r="G70" i="4" s="1"/>
  <c r="H70" i="4" s="1"/>
  <c r="F64" i="5"/>
  <c r="G64" i="5" s="1"/>
  <c r="H64" i="5" s="1"/>
  <c r="F27" i="4"/>
  <c r="G27" i="4" s="1"/>
  <c r="H27" i="4" s="1"/>
  <c r="G24" i="3"/>
  <c r="F57" i="4"/>
  <c r="G57" i="4" s="1"/>
  <c r="H57" i="4" s="1"/>
  <c r="F11" i="4"/>
  <c r="G11" i="4" s="1"/>
  <c r="H11" i="4" s="1"/>
  <c r="F62" i="5"/>
  <c r="G62" i="5" s="1"/>
  <c r="H62" i="5" s="1"/>
  <c r="H162" i="3"/>
  <c r="I162" i="3" s="1"/>
  <c r="AY244" i="17"/>
  <c r="D244" i="17" s="1"/>
  <c r="J162" i="3" s="1"/>
  <c r="F106" i="4"/>
  <c r="G106" i="4" s="1"/>
  <c r="H106" i="4" s="1"/>
  <c r="J28" i="4"/>
  <c r="J21" i="5"/>
  <c r="I74" i="3"/>
  <c r="G91" i="3"/>
  <c r="J60" i="5"/>
  <c r="J93" i="4"/>
  <c r="H91" i="4"/>
  <c r="F91" i="4"/>
  <c r="G91" i="4" s="1"/>
  <c r="G57" i="3"/>
  <c r="F37" i="4"/>
  <c r="G37" i="4" s="1"/>
  <c r="H37" i="4" s="1"/>
  <c r="F28" i="4"/>
  <c r="G28" i="4" s="1"/>
  <c r="H28" i="4" s="1"/>
  <c r="F30" i="4"/>
  <c r="G30" i="4" s="1"/>
  <c r="H30" i="4" s="1"/>
  <c r="F22" i="4"/>
  <c r="G22" i="4" s="1"/>
  <c r="H22" i="4" s="1"/>
  <c r="G47" i="3"/>
  <c r="F22" i="5"/>
  <c r="G22" i="5" s="1"/>
  <c r="H22" i="5" s="1"/>
  <c r="G8" i="3"/>
  <c r="G34" i="3"/>
  <c r="G143" i="3"/>
  <c r="F135" i="4"/>
  <c r="G135" i="4" s="1"/>
  <c r="H135" i="4" s="1"/>
  <c r="G44" i="3"/>
  <c r="F38" i="4"/>
  <c r="G38" i="4" s="1"/>
  <c r="H38" i="4" s="1"/>
  <c r="F107" i="4"/>
  <c r="G107" i="4" s="1"/>
  <c r="H107" i="4" s="1"/>
  <c r="G37" i="3"/>
  <c r="F32" i="5"/>
  <c r="G32" i="5" s="1"/>
  <c r="H32" i="5" s="1"/>
  <c r="G5" i="3"/>
  <c r="F30" i="5"/>
  <c r="G30" i="5" s="1"/>
  <c r="H30" i="5" s="1"/>
  <c r="G144" i="3"/>
  <c r="F129" i="4"/>
  <c r="G129" i="4" s="1"/>
  <c r="H129" i="4" s="1"/>
  <c r="G85" i="3"/>
  <c r="F37" i="5"/>
  <c r="G37" i="5" s="1"/>
  <c r="H37" i="5" s="1"/>
  <c r="G12" i="3"/>
  <c r="F73" i="5"/>
  <c r="G73" i="5" s="1"/>
  <c r="H73" i="5" s="1"/>
  <c r="F133" i="4"/>
  <c r="G133" i="4" s="1"/>
  <c r="H133" i="4" s="1"/>
  <c r="H157" i="3"/>
  <c r="I157" i="3" s="1"/>
  <c r="AY235" i="17"/>
  <c r="D235" i="17" s="1"/>
  <c r="J157" i="3" s="1"/>
  <c r="G69" i="3"/>
  <c r="G18" i="3"/>
  <c r="H160" i="3"/>
  <c r="I160" i="3" s="1"/>
  <c r="AY238" i="17"/>
  <c r="D238" i="17" s="1"/>
  <c r="J160" i="3" s="1"/>
  <c r="J65" i="5"/>
  <c r="J101" i="4"/>
  <c r="H87" i="3"/>
  <c r="I87" i="3" s="1"/>
  <c r="AY141" i="17"/>
  <c r="D141" i="17" s="1"/>
  <c r="F116" i="4"/>
  <c r="G116" i="4" s="1"/>
  <c r="H116" i="4" s="1"/>
  <c r="H71" i="3"/>
  <c r="I71" i="3" s="1"/>
  <c r="AY115" i="17"/>
  <c r="D115" i="17" s="1"/>
  <c r="F68" i="5"/>
  <c r="G68" i="5" s="1"/>
  <c r="H68" i="5" s="1"/>
  <c r="H53" i="3"/>
  <c r="I53" i="3" s="1"/>
  <c r="AY82" i="17"/>
  <c r="D82" i="17" s="1"/>
  <c r="F27" i="5"/>
  <c r="G27" i="5" s="1"/>
  <c r="H27" i="5" s="1"/>
  <c r="G95" i="3"/>
  <c r="G81" i="3"/>
  <c r="H39" i="3"/>
  <c r="I39" i="3" s="1"/>
  <c r="AY60" i="17"/>
  <c r="D60" i="17" s="1"/>
  <c r="F100" i="4"/>
  <c r="G100" i="4" s="1"/>
  <c r="H100" i="4" s="1"/>
  <c r="G31" i="3"/>
  <c r="G65" i="3"/>
  <c r="F10" i="5"/>
  <c r="G10" i="5" s="1"/>
  <c r="H10" i="5" s="1"/>
  <c r="G107" i="3"/>
  <c r="G119" i="3"/>
  <c r="H164" i="3"/>
  <c r="I164" i="3" s="1"/>
  <c r="AY247" i="17"/>
  <c r="D247" i="17" s="1"/>
  <c r="J164" i="3" s="1"/>
  <c r="F95" i="4"/>
  <c r="G95" i="4" s="1"/>
  <c r="H95" i="4" s="1"/>
  <c r="F32" i="4"/>
  <c r="G32" i="4" s="1"/>
  <c r="H32" i="4" s="1"/>
  <c r="G135" i="3"/>
  <c r="G124" i="3"/>
  <c r="F101" i="4"/>
  <c r="G101" i="4" s="1"/>
  <c r="H101" i="4" s="1"/>
  <c r="F130" i="4"/>
  <c r="G130" i="4" s="1"/>
  <c r="H130" i="4" s="1"/>
  <c r="G116" i="3"/>
  <c r="G61" i="3"/>
  <c r="F67" i="5"/>
  <c r="G67" i="5" s="1"/>
  <c r="H67" i="5" s="1"/>
  <c r="G99" i="3"/>
  <c r="G103" i="3"/>
  <c r="I103" i="3"/>
  <c r="F33" i="4"/>
  <c r="G33" i="4" s="1"/>
  <c r="H33" i="4" s="1"/>
  <c r="F74" i="4"/>
  <c r="G74" i="4" s="1"/>
  <c r="H74" i="4" s="1"/>
  <c r="F49" i="4"/>
  <c r="G49" i="4" s="1"/>
  <c r="H49" i="4" s="1"/>
  <c r="H148" i="3"/>
  <c r="AY225" i="17"/>
  <c r="D225" i="17" s="1"/>
  <c r="H41" i="3"/>
  <c r="I41" i="3" s="1"/>
  <c r="AY63" i="17"/>
  <c r="D63" i="17" s="1"/>
  <c r="G117" i="3"/>
  <c r="F12" i="5"/>
  <c r="G12" i="5" s="1"/>
  <c r="H12" i="5" s="1"/>
  <c r="F18" i="5"/>
  <c r="G18" i="5" s="1"/>
  <c r="H18" i="5" s="1"/>
  <c r="F78" i="5"/>
  <c r="G78" i="5" s="1"/>
  <c r="H78" i="5" s="1"/>
  <c r="F51" i="4"/>
  <c r="G51" i="4" s="1"/>
  <c r="H51" i="4" s="1"/>
  <c r="F58" i="4"/>
  <c r="G58" i="4" s="1"/>
  <c r="H58" i="4" s="1"/>
  <c r="F138" i="4"/>
  <c r="G138" i="4" s="1"/>
  <c r="H138" i="4" s="1"/>
  <c r="F15" i="5"/>
  <c r="G15" i="5" s="1"/>
  <c r="H15" i="5" s="1"/>
  <c r="H102" i="3"/>
  <c r="I102" i="3" s="1"/>
  <c r="AY162" i="17"/>
  <c r="D162" i="17" s="1"/>
  <c r="F43" i="4"/>
  <c r="G43" i="4" s="1"/>
  <c r="H43" i="4" s="1"/>
  <c r="H79" i="3"/>
  <c r="I79" i="3" s="1"/>
  <c r="AY127" i="17"/>
  <c r="D127" i="17" s="1"/>
  <c r="F55" i="5"/>
  <c r="G55" i="5" s="1"/>
  <c r="H55" i="5" s="1"/>
  <c r="H166" i="3"/>
  <c r="I166" i="3" s="1"/>
  <c r="AY253" i="17"/>
  <c r="D253" i="17" s="1"/>
  <c r="J166" i="3" s="1"/>
  <c r="F51" i="5"/>
  <c r="G51" i="5" s="1"/>
  <c r="H51" i="5" s="1"/>
  <c r="G26" i="3"/>
  <c r="F41" i="4"/>
  <c r="G41" i="4" s="1"/>
  <c r="H41" i="4" s="1"/>
  <c r="F44" i="4"/>
  <c r="G44" i="4" s="1"/>
  <c r="H44" i="4" s="1"/>
  <c r="G147" i="3"/>
  <c r="G58" i="3"/>
  <c r="G66" i="3"/>
  <c r="G152" i="3"/>
  <c r="F67" i="4"/>
  <c r="G67" i="4" s="1"/>
  <c r="H67" i="4" s="1"/>
  <c r="F20" i="4"/>
  <c r="G20" i="4" s="1"/>
  <c r="H20" i="4" s="1"/>
  <c r="H92" i="3"/>
  <c r="I92" i="3" s="1"/>
  <c r="AY147" i="17"/>
  <c r="D147" i="17" s="1"/>
  <c r="G142" i="3"/>
  <c r="G56" i="3"/>
  <c r="H22" i="3"/>
  <c r="I22" i="3" s="1"/>
  <c r="AY36" i="17"/>
  <c r="D36" i="17" s="1"/>
  <c r="H154" i="3"/>
  <c r="I154" i="3" s="1"/>
  <c r="AY232" i="17"/>
  <c r="D232" i="17" s="1"/>
  <c r="F119" i="4"/>
  <c r="G119" i="4" s="1"/>
  <c r="H119" i="4" s="1"/>
  <c r="G137" i="3"/>
  <c r="G146" i="3"/>
  <c r="F20" i="5"/>
  <c r="G20" i="5" s="1"/>
  <c r="H20" i="5" s="1"/>
  <c r="H94" i="3"/>
  <c r="I94" i="3" s="1"/>
  <c r="AY149" i="17"/>
  <c r="D149" i="17" s="1"/>
  <c r="F72" i="5"/>
  <c r="G72" i="5" s="1"/>
  <c r="H72" i="5" s="1"/>
  <c r="G129" i="3"/>
  <c r="H150" i="3"/>
  <c r="I150" i="3" s="1"/>
  <c r="AY228" i="17"/>
  <c r="D228" i="17" s="1"/>
  <c r="J9" i="4"/>
  <c r="J8" i="5"/>
  <c r="G128" i="3"/>
  <c r="F35" i="4"/>
  <c r="G35" i="4" s="1"/>
  <c r="H35" i="4" s="1"/>
  <c r="G113" i="3"/>
  <c r="F14" i="4"/>
  <c r="G14" i="4" s="1"/>
  <c r="H14" i="4" s="1"/>
  <c r="J77" i="5"/>
  <c r="J129" i="4"/>
  <c r="F54" i="4"/>
  <c r="G54" i="4" s="1"/>
  <c r="H54" i="4" s="1"/>
  <c r="F45" i="5"/>
  <c r="G45" i="5" s="1"/>
  <c r="H45" i="5" s="1"/>
  <c r="G11" i="3"/>
  <c r="H66" i="4"/>
  <c r="F66" i="4"/>
  <c r="G66" i="4" s="1"/>
  <c r="F26" i="4"/>
  <c r="G26" i="4" s="1"/>
  <c r="H26" i="4" s="1"/>
  <c r="F24" i="4"/>
  <c r="G24" i="4" s="1"/>
  <c r="H24" i="4" s="1"/>
  <c r="F117" i="4"/>
  <c r="G117" i="4" s="1"/>
  <c r="H117" i="4" s="1"/>
  <c r="G108" i="3"/>
  <c r="F9" i="5"/>
  <c r="G9" i="5" s="1"/>
  <c r="H9" i="5" s="1"/>
  <c r="F65" i="5"/>
  <c r="G65" i="5" s="1"/>
  <c r="H65" i="5" s="1"/>
  <c r="F8" i="4"/>
  <c r="G8" i="4" s="1"/>
  <c r="H8" i="4" s="1"/>
  <c r="G52" i="3"/>
  <c r="F87" i="4"/>
  <c r="G87" i="4" s="1"/>
  <c r="H87" i="4" s="1"/>
  <c r="F23" i="5"/>
  <c r="G23" i="5" s="1"/>
  <c r="H23" i="5" s="1"/>
  <c r="F40" i="4"/>
  <c r="G40" i="4" s="1"/>
  <c r="H40" i="4" s="1"/>
  <c r="F89" i="4"/>
  <c r="G89" i="4" s="1"/>
  <c r="H89" i="4" s="1"/>
  <c r="G155" i="3"/>
  <c r="G104" i="3"/>
  <c r="G131" i="3"/>
  <c r="F7" i="5"/>
  <c r="G7" i="5" s="1"/>
  <c r="H7" i="5" s="1"/>
  <c r="G28" i="3"/>
  <c r="H140" i="3"/>
  <c r="I140" i="3" s="1"/>
  <c r="AY215" i="17"/>
  <c r="D215" i="17" s="1"/>
  <c r="F28" i="5"/>
  <c r="G28" i="5" s="1"/>
  <c r="H28" i="5" s="1"/>
  <c r="G36" i="3"/>
  <c r="F104" i="4"/>
  <c r="G104" i="4" s="1"/>
  <c r="H104" i="4" s="1"/>
  <c r="F61" i="5"/>
  <c r="G61" i="5" s="1"/>
  <c r="H61" i="5" s="1"/>
  <c r="F21" i="5"/>
  <c r="G21" i="5" s="1"/>
  <c r="H21" i="5" s="1"/>
  <c r="F113" i="4"/>
  <c r="G113" i="4" s="1"/>
  <c r="H113" i="4"/>
  <c r="G25" i="3"/>
  <c r="H167" i="3"/>
  <c r="I167" i="3" s="1"/>
  <c r="AY254" i="17"/>
  <c r="D254" i="17" s="1"/>
  <c r="J167" i="3" s="1"/>
  <c r="H60" i="3"/>
  <c r="I60" i="3" s="1"/>
  <c r="AY96" i="17"/>
  <c r="D96" i="17" s="1"/>
  <c r="F25" i="5"/>
  <c r="G25" i="5" s="1"/>
  <c r="H25" i="5" s="1"/>
  <c r="G35" i="3"/>
  <c r="F82" i="5"/>
  <c r="G82" i="5" s="1"/>
  <c r="H82" i="5" s="1"/>
  <c r="G145" i="3"/>
  <c r="H13" i="3"/>
  <c r="I13" i="3" s="1"/>
  <c r="AY19" i="17"/>
  <c r="D19" i="17" s="1"/>
  <c r="G20" i="3"/>
  <c r="G48" i="3"/>
  <c r="F79" i="4"/>
  <c r="G79" i="4" s="1"/>
  <c r="H79" i="4" s="1"/>
  <c r="F19" i="5"/>
  <c r="G19" i="5" s="1"/>
  <c r="H19" i="5" s="1"/>
  <c r="F72" i="4"/>
  <c r="G72" i="4" s="1"/>
  <c r="H72" i="4" s="1"/>
  <c r="F108" i="4"/>
  <c r="G108" i="4" s="1"/>
  <c r="H108" i="4" s="1"/>
  <c r="G83" i="3"/>
  <c r="G46" i="3"/>
  <c r="G49" i="3"/>
  <c r="F34" i="5"/>
  <c r="G34" i="5" s="1"/>
  <c r="H34" i="5" s="1"/>
  <c r="F99" i="4"/>
  <c r="G99" i="4" s="1"/>
  <c r="H99" i="4" s="1"/>
  <c r="H80" i="3"/>
  <c r="I80" i="3" s="1"/>
  <c r="AY128" i="17"/>
  <c r="D128" i="17" s="1"/>
  <c r="H51" i="3"/>
  <c r="I51" i="3" s="1"/>
  <c r="AY77" i="17"/>
  <c r="D77" i="17" s="1"/>
  <c r="G77" i="3"/>
  <c r="G23" i="3"/>
  <c r="F31" i="4"/>
  <c r="G31" i="4" s="1"/>
  <c r="H31" i="4" s="1"/>
  <c r="F29" i="5"/>
  <c r="G29" i="5" s="1"/>
  <c r="H29" i="5" s="1"/>
  <c r="F42" i="4"/>
  <c r="G42" i="4" s="1"/>
  <c r="H42" i="4" s="1"/>
  <c r="F50" i="4"/>
  <c r="G50" i="4" s="1"/>
  <c r="H50" i="4" s="1"/>
  <c r="G132" i="3"/>
  <c r="F140" i="4"/>
  <c r="G140" i="4" s="1"/>
  <c r="H140" i="4" s="1"/>
  <c r="F17" i="4"/>
  <c r="G17" i="4" s="1"/>
  <c r="H17" i="4" s="1"/>
  <c r="G29" i="3"/>
  <c r="F92" i="4"/>
  <c r="G92" i="4" s="1"/>
  <c r="H92" i="4"/>
  <c r="H165" i="3"/>
  <c r="I165" i="3" s="1"/>
  <c r="AY252" i="17"/>
  <c r="D252" i="17" s="1"/>
  <c r="J165" i="3" s="1"/>
  <c r="F122" i="4"/>
  <c r="G122" i="4" s="1"/>
  <c r="H122" i="4" s="1"/>
  <c r="F118" i="4"/>
  <c r="G118" i="4" s="1"/>
  <c r="H118" i="4" s="1"/>
  <c r="F111" i="4"/>
  <c r="G111" i="4" s="1"/>
  <c r="H111" i="4" s="1"/>
  <c r="G40" i="3"/>
  <c r="F60" i="5"/>
  <c r="G60" i="5" s="1"/>
  <c r="H60" i="5" s="1"/>
  <c r="H133" i="3"/>
  <c r="I133" i="3" s="1"/>
  <c r="AY206" i="17"/>
  <c r="D206" i="17" s="1"/>
  <c r="G16" i="3"/>
  <c r="F59" i="4"/>
  <c r="G59" i="4" s="1"/>
  <c r="H59" i="4" s="1"/>
  <c r="G62" i="3"/>
  <c r="F62" i="4"/>
  <c r="G62" i="4" s="1"/>
  <c r="H62" i="4" s="1"/>
  <c r="F105" i="4"/>
  <c r="G105" i="4" s="1"/>
  <c r="H105" i="4"/>
  <c r="G76" i="3"/>
  <c r="I76" i="3"/>
  <c r="G30" i="3"/>
  <c r="G27" i="3"/>
  <c r="G130" i="3"/>
  <c r="F64" i="4"/>
  <c r="G64" i="4" s="1"/>
  <c r="H64" i="4" s="1"/>
  <c r="F123" i="4"/>
  <c r="G123" i="4" s="1"/>
  <c r="H123" i="4" s="1"/>
  <c r="F10" i="4"/>
  <c r="G10" i="4" s="1"/>
  <c r="H10" i="4" s="1"/>
  <c r="I75" i="5" l="1"/>
  <c r="I127" i="4"/>
  <c r="J140" i="3"/>
  <c r="I80" i="4"/>
  <c r="I56" i="5"/>
  <c r="J92" i="3"/>
  <c r="H143" i="3"/>
  <c r="I143" i="3" s="1"/>
  <c r="AY219" i="17"/>
  <c r="D219" i="17" s="1"/>
  <c r="H47" i="3"/>
  <c r="I47" i="3" s="1"/>
  <c r="AY71" i="17"/>
  <c r="D71" i="17" s="1"/>
  <c r="H125" i="3"/>
  <c r="I125" i="3" s="1"/>
  <c r="AY194" i="17"/>
  <c r="D194" i="17" s="1"/>
  <c r="H93" i="3"/>
  <c r="I93" i="3" s="1"/>
  <c r="AY148" i="17"/>
  <c r="D148" i="17" s="1"/>
  <c r="H32" i="3"/>
  <c r="I32" i="3" s="1"/>
  <c r="AY53" i="17"/>
  <c r="D53" i="17" s="1"/>
  <c r="H50" i="3"/>
  <c r="I50" i="3" s="1"/>
  <c r="AY75" i="17"/>
  <c r="D75" i="17" s="1"/>
  <c r="H106" i="3"/>
  <c r="I106" i="3" s="1"/>
  <c r="AY168" i="17"/>
  <c r="D168" i="17" s="1"/>
  <c r="J123" i="3"/>
  <c r="I110" i="4"/>
  <c r="H111" i="3"/>
  <c r="I111" i="3" s="1"/>
  <c r="AY179" i="17"/>
  <c r="D179" i="17" s="1"/>
  <c r="H141" i="3"/>
  <c r="I141" i="3" s="1"/>
  <c r="AY216" i="17"/>
  <c r="D216" i="17" s="1"/>
  <c r="H118" i="3"/>
  <c r="AY187" i="17"/>
  <c r="D187" i="17" s="1"/>
  <c r="H104" i="3"/>
  <c r="I104" i="3" s="1"/>
  <c r="AY166" i="17"/>
  <c r="D166" i="17" s="1"/>
  <c r="H66" i="3"/>
  <c r="I66" i="3" s="1"/>
  <c r="AY109" i="17"/>
  <c r="D109" i="17" s="1"/>
  <c r="H61" i="3"/>
  <c r="I61" i="3" s="1"/>
  <c r="AY98" i="17"/>
  <c r="D98" i="17" s="1"/>
  <c r="H124" i="3"/>
  <c r="I124" i="3" s="1"/>
  <c r="AY193" i="17"/>
  <c r="D193" i="17" s="1"/>
  <c r="H30" i="3"/>
  <c r="I30" i="3" s="1"/>
  <c r="AY50" i="17"/>
  <c r="D50" i="17" s="1"/>
  <c r="H48" i="3"/>
  <c r="I48" i="3" s="1"/>
  <c r="AY73" i="17"/>
  <c r="D73" i="17" s="1"/>
  <c r="H113" i="3"/>
  <c r="I113" i="3" s="1"/>
  <c r="AY182" i="17"/>
  <c r="D182" i="17" s="1"/>
  <c r="H65" i="3"/>
  <c r="I65" i="3" s="1"/>
  <c r="AY107" i="17"/>
  <c r="D107" i="17" s="1"/>
  <c r="H81" i="3"/>
  <c r="I81" i="3" s="1"/>
  <c r="AY129" i="17"/>
  <c r="D129" i="17" s="1"/>
  <c r="H151" i="3"/>
  <c r="I151" i="3" s="1"/>
  <c r="AY229" i="17"/>
  <c r="D229" i="17" s="1"/>
  <c r="H149" i="3"/>
  <c r="I149" i="3" s="1"/>
  <c r="AY226" i="17"/>
  <c r="D226" i="17" s="1"/>
  <c r="H59" i="3"/>
  <c r="I59" i="3" s="1"/>
  <c r="AY94" i="17"/>
  <c r="D94" i="17" s="1"/>
  <c r="J14" i="3"/>
  <c r="I13" i="4"/>
  <c r="H88" i="3"/>
  <c r="I88" i="3" s="1"/>
  <c r="AY142" i="17"/>
  <c r="D142" i="17" s="1"/>
  <c r="H121" i="3"/>
  <c r="I121" i="3" s="1"/>
  <c r="AY190" i="17"/>
  <c r="D190" i="17" s="1"/>
  <c r="H17" i="3"/>
  <c r="I17" i="3" s="1"/>
  <c r="AY28" i="17"/>
  <c r="D28" i="17" s="1"/>
  <c r="H100" i="3"/>
  <c r="I100" i="3" s="1"/>
  <c r="AY158" i="17"/>
  <c r="D158" i="17" s="1"/>
  <c r="H73" i="3"/>
  <c r="I73" i="3" s="1"/>
  <c r="AY117" i="17"/>
  <c r="D117" i="17" s="1"/>
  <c r="H70" i="3"/>
  <c r="I70" i="3" s="1"/>
  <c r="AY114" i="17"/>
  <c r="D114" i="17" s="1"/>
  <c r="I9" i="4"/>
  <c r="I8" i="5"/>
  <c r="J9" i="3"/>
  <c r="J150" i="3"/>
  <c r="I136" i="4"/>
  <c r="I79" i="5"/>
  <c r="J51" i="3"/>
  <c r="I46" i="4"/>
  <c r="H85" i="3"/>
  <c r="I85" i="3" s="1"/>
  <c r="AY138" i="17"/>
  <c r="D138" i="17" s="1"/>
  <c r="H91" i="3"/>
  <c r="I91" i="3" s="1"/>
  <c r="AY146" i="17"/>
  <c r="D146" i="17" s="1"/>
  <c r="H24" i="3"/>
  <c r="I24" i="3" s="1"/>
  <c r="AY38" i="17"/>
  <c r="D38" i="17" s="1"/>
  <c r="H86" i="3"/>
  <c r="I86" i="3" s="1"/>
  <c r="AY140" i="17"/>
  <c r="D140" i="17" s="1"/>
  <c r="I35" i="5"/>
  <c r="I48" i="4"/>
  <c r="J54" i="3"/>
  <c r="H15" i="3"/>
  <c r="I15" i="3" s="1"/>
  <c r="AY26" i="17"/>
  <c r="D26" i="17" s="1"/>
  <c r="H120" i="3"/>
  <c r="I120" i="3" s="1"/>
  <c r="AY189" i="17"/>
  <c r="D189" i="17" s="1"/>
  <c r="I96" i="4"/>
  <c r="J109" i="3"/>
  <c r="H114" i="3"/>
  <c r="I114" i="3" s="1"/>
  <c r="AY183" i="17"/>
  <c r="D183" i="17" s="1"/>
  <c r="H19" i="3"/>
  <c r="I19" i="3" s="1"/>
  <c r="AY31" i="17"/>
  <c r="D31" i="17" s="1"/>
  <c r="H45" i="3"/>
  <c r="I45" i="3" s="1"/>
  <c r="AY68" i="17"/>
  <c r="D68" i="17" s="1"/>
  <c r="H84" i="3"/>
  <c r="I84" i="3" s="1"/>
  <c r="AY134" i="17"/>
  <c r="D134" i="17" s="1"/>
  <c r="J139" i="3"/>
  <c r="I126" i="4"/>
  <c r="I74" i="5"/>
  <c r="J7" i="3"/>
  <c r="I6" i="5"/>
  <c r="I7" i="4"/>
  <c r="J41" i="3"/>
  <c r="I36" i="4"/>
  <c r="H28" i="3"/>
  <c r="I28" i="3" s="1"/>
  <c r="AY48" i="17"/>
  <c r="D48" i="17" s="1"/>
  <c r="J22" i="3"/>
  <c r="I19" i="4"/>
  <c r="H58" i="3"/>
  <c r="I58" i="3" s="1"/>
  <c r="AY93" i="17"/>
  <c r="D93" i="17" s="1"/>
  <c r="H26" i="3"/>
  <c r="I26" i="3" s="1"/>
  <c r="AY44" i="17"/>
  <c r="D44" i="17" s="1"/>
  <c r="H116" i="3"/>
  <c r="I116" i="3" s="1"/>
  <c r="AY185" i="17"/>
  <c r="D185" i="17" s="1"/>
  <c r="H135" i="3"/>
  <c r="I135" i="3" s="1"/>
  <c r="AY208" i="17"/>
  <c r="D208" i="17" s="1"/>
  <c r="H95" i="3"/>
  <c r="I95" i="3" s="1"/>
  <c r="AY150" i="17"/>
  <c r="D150" i="17" s="1"/>
  <c r="J71" i="3"/>
  <c r="I46" i="5"/>
  <c r="I63" i="4"/>
  <c r="H5" i="3"/>
  <c r="I5" i="3" s="1"/>
  <c r="AY3" i="17"/>
  <c r="D3" i="17" s="1"/>
  <c r="H34" i="3"/>
  <c r="I34" i="3" s="1"/>
  <c r="AY55" i="17"/>
  <c r="D55" i="17" s="1"/>
  <c r="H76" i="3"/>
  <c r="AY123" i="17"/>
  <c r="D123" i="17" s="1"/>
  <c r="H40" i="3"/>
  <c r="I40" i="3" s="1"/>
  <c r="AY61" i="17"/>
  <c r="D61" i="17" s="1"/>
  <c r="H49" i="3"/>
  <c r="I49" i="3" s="1"/>
  <c r="AY74" i="17"/>
  <c r="D74" i="17" s="1"/>
  <c r="H25" i="3"/>
  <c r="I25" i="3" s="1"/>
  <c r="AY41" i="17"/>
  <c r="D41" i="17" s="1"/>
  <c r="H129" i="3"/>
  <c r="I129" i="3" s="1"/>
  <c r="AY198" i="17"/>
  <c r="D198" i="17" s="1"/>
  <c r="H146" i="3"/>
  <c r="I146" i="3" s="1"/>
  <c r="AY222" i="17"/>
  <c r="D222" i="17" s="1"/>
  <c r="H103" i="3"/>
  <c r="AY165" i="17"/>
  <c r="D165" i="17" s="1"/>
  <c r="H57" i="3"/>
  <c r="I57" i="3" s="1"/>
  <c r="AY92" i="17"/>
  <c r="D92" i="17" s="1"/>
  <c r="H75" i="3"/>
  <c r="I75" i="3" s="1"/>
  <c r="AY122" i="17"/>
  <c r="D122" i="17" s="1"/>
  <c r="J97" i="3"/>
  <c r="I85" i="4"/>
  <c r="H138" i="3"/>
  <c r="I138" i="3" s="1"/>
  <c r="AY213" i="17"/>
  <c r="D213" i="17" s="1"/>
  <c r="H64" i="3"/>
  <c r="I64" i="3" s="1"/>
  <c r="AY105" i="17"/>
  <c r="D105" i="17" s="1"/>
  <c r="J33" i="3"/>
  <c r="I29" i="4"/>
  <c r="H10" i="3"/>
  <c r="I10" i="3" s="1"/>
  <c r="AY12" i="17"/>
  <c r="D12" i="17" s="1"/>
  <c r="H77" i="3"/>
  <c r="I77" i="3" s="1"/>
  <c r="AY124" i="17"/>
  <c r="D124" i="17" s="1"/>
  <c r="I139" i="4"/>
  <c r="J154" i="3"/>
  <c r="H35" i="3"/>
  <c r="I35" i="3" s="1"/>
  <c r="AY56" i="17"/>
  <c r="D56" i="17" s="1"/>
  <c r="H155" i="3"/>
  <c r="I155" i="3" s="1"/>
  <c r="AY233" i="17"/>
  <c r="D233" i="17" s="1"/>
  <c r="J79" i="3"/>
  <c r="I50" i="5"/>
  <c r="H119" i="3"/>
  <c r="I119" i="3" s="1"/>
  <c r="AY188" i="17"/>
  <c r="D188" i="17" s="1"/>
  <c r="J80" i="3"/>
  <c r="I69" i="4"/>
  <c r="I12" i="4"/>
  <c r="J13" i="3"/>
  <c r="H36" i="3"/>
  <c r="I36" i="3" s="1"/>
  <c r="AY57" i="17"/>
  <c r="D57" i="17" s="1"/>
  <c r="H52" i="3"/>
  <c r="I52" i="3" s="1"/>
  <c r="AY81" i="17"/>
  <c r="D81" i="17" s="1"/>
  <c r="H147" i="3"/>
  <c r="I147" i="3" s="1"/>
  <c r="AY224" i="17"/>
  <c r="D224" i="17" s="1"/>
  <c r="H99" i="3"/>
  <c r="I99" i="3" s="1"/>
  <c r="AY157" i="17"/>
  <c r="D157" i="17" s="1"/>
  <c r="H107" i="3"/>
  <c r="I107" i="3" s="1"/>
  <c r="AY169" i="17"/>
  <c r="D169" i="17" s="1"/>
  <c r="H18" i="3"/>
  <c r="I18" i="3" s="1"/>
  <c r="AY29" i="17"/>
  <c r="D29" i="17" s="1"/>
  <c r="H44" i="3"/>
  <c r="I44" i="3" s="1"/>
  <c r="AY67" i="17"/>
  <c r="D67" i="17" s="1"/>
  <c r="H153" i="3"/>
  <c r="I153" i="3" s="1"/>
  <c r="AY231" i="17"/>
  <c r="D231" i="17" s="1"/>
  <c r="H43" i="3"/>
  <c r="I43" i="3" s="1"/>
  <c r="AY65" i="17"/>
  <c r="D65" i="17" s="1"/>
  <c r="H101" i="3"/>
  <c r="I101" i="3" s="1"/>
  <c r="AY159" i="17"/>
  <c r="D159" i="17" s="1"/>
  <c r="H42" i="3"/>
  <c r="I42" i="3" s="1"/>
  <c r="AY64" i="17"/>
  <c r="D64" i="17" s="1"/>
  <c r="J68" i="3"/>
  <c r="I43" i="5"/>
  <c r="I60" i="4"/>
  <c r="H98" i="3"/>
  <c r="I98" i="3" s="1"/>
  <c r="AY155" i="17"/>
  <c r="D155" i="17" s="1"/>
  <c r="H89" i="3"/>
  <c r="I89" i="3" s="1"/>
  <c r="AY144" i="17"/>
  <c r="D144" i="17" s="1"/>
  <c r="H67" i="3"/>
  <c r="I67" i="3" s="1"/>
  <c r="AY110" i="17"/>
  <c r="D110" i="17" s="1"/>
  <c r="H96" i="3"/>
  <c r="I96" i="3" s="1"/>
  <c r="AY152" i="17"/>
  <c r="D152" i="17" s="1"/>
  <c r="H20" i="3"/>
  <c r="I20" i="3" s="1"/>
  <c r="AY34" i="17"/>
  <c r="D34" i="17" s="1"/>
  <c r="I134" i="4"/>
  <c r="J148" i="3"/>
  <c r="H31" i="3"/>
  <c r="I31" i="3" s="1"/>
  <c r="AY51" i="17"/>
  <c r="D51" i="17" s="1"/>
  <c r="H132" i="3"/>
  <c r="I132" i="3" s="1"/>
  <c r="AY205" i="17"/>
  <c r="D205" i="17" s="1"/>
  <c r="H46" i="3"/>
  <c r="I46" i="3" s="1"/>
  <c r="AY69" i="17"/>
  <c r="D69" i="17" s="1"/>
  <c r="H130" i="3"/>
  <c r="I130" i="3" s="1"/>
  <c r="AY202" i="17"/>
  <c r="D202" i="17" s="1"/>
  <c r="H16" i="3"/>
  <c r="I16" i="3" s="1"/>
  <c r="AY27" i="17"/>
  <c r="D27" i="17" s="1"/>
  <c r="H108" i="3"/>
  <c r="I108" i="3" s="1"/>
  <c r="AY170" i="17"/>
  <c r="D170" i="17" s="1"/>
  <c r="H128" i="3"/>
  <c r="I128" i="3" s="1"/>
  <c r="AY197" i="17"/>
  <c r="D197" i="17" s="1"/>
  <c r="H137" i="3"/>
  <c r="I137" i="3" s="1"/>
  <c r="AY211" i="17"/>
  <c r="D211" i="17" s="1"/>
  <c r="H56" i="3"/>
  <c r="I56" i="3" s="1"/>
  <c r="AY91" i="17"/>
  <c r="D91" i="17" s="1"/>
  <c r="H8" i="3"/>
  <c r="I8" i="3" s="1"/>
  <c r="AY10" i="17"/>
  <c r="D10" i="17" s="1"/>
  <c r="J115" i="3"/>
  <c r="I102" i="4"/>
  <c r="I66" i="5"/>
  <c r="H63" i="3"/>
  <c r="I63" i="3" s="1"/>
  <c r="AY100" i="17"/>
  <c r="D100" i="17" s="1"/>
  <c r="H122" i="3"/>
  <c r="I122" i="3" s="1"/>
  <c r="AY191" i="17"/>
  <c r="D191" i="17" s="1"/>
  <c r="H112" i="3"/>
  <c r="I112" i="3" s="1"/>
  <c r="AY181" i="17"/>
  <c r="D181" i="17" s="1"/>
  <c r="H62" i="3"/>
  <c r="I62" i="3" s="1"/>
  <c r="AY99" i="17"/>
  <c r="D99" i="17" s="1"/>
  <c r="J133" i="3"/>
  <c r="I70" i="5"/>
  <c r="I120" i="4"/>
  <c r="H29" i="3"/>
  <c r="I29" i="3" s="1"/>
  <c r="AY49" i="17"/>
  <c r="D49" i="17" s="1"/>
  <c r="H23" i="3"/>
  <c r="I23" i="3" s="1"/>
  <c r="AY37" i="17"/>
  <c r="D37" i="17" s="1"/>
  <c r="I53" i="4"/>
  <c r="J60" i="3"/>
  <c r="I39" i="5"/>
  <c r="H131" i="3"/>
  <c r="I131" i="3" s="1"/>
  <c r="AY203" i="17"/>
  <c r="D203" i="17" s="1"/>
  <c r="I34" i="4"/>
  <c r="I26" i="5"/>
  <c r="J39" i="3"/>
  <c r="I47" i="4"/>
  <c r="J53" i="3"/>
  <c r="J87" i="3"/>
  <c r="I75" i="4"/>
  <c r="I52" i="5"/>
  <c r="H69" i="3"/>
  <c r="I69" i="3" s="1"/>
  <c r="AY113" i="17"/>
  <c r="D113" i="17" s="1"/>
  <c r="H12" i="3"/>
  <c r="I12" i="3" s="1"/>
  <c r="AY18" i="17"/>
  <c r="D18" i="17" s="1"/>
  <c r="H144" i="3"/>
  <c r="I144" i="3" s="1"/>
  <c r="AY220" i="17"/>
  <c r="D220" i="17" s="1"/>
  <c r="H37" i="3"/>
  <c r="I37" i="3" s="1"/>
  <c r="AY58" i="17"/>
  <c r="D58" i="17" s="1"/>
  <c r="H55" i="3"/>
  <c r="I55" i="3" s="1"/>
  <c r="AY90" i="17"/>
  <c r="D90" i="17" s="1"/>
  <c r="H78" i="3"/>
  <c r="I78" i="3" s="1"/>
  <c r="AY126" i="17"/>
  <c r="D126" i="17" s="1"/>
  <c r="H127" i="3"/>
  <c r="I127" i="3" s="1"/>
  <c r="AY196" i="17"/>
  <c r="D196" i="17" s="1"/>
  <c r="J110" i="3"/>
  <c r="I97" i="4"/>
  <c r="I6" i="4"/>
  <c r="J6" i="3"/>
  <c r="J134" i="3"/>
  <c r="I71" i="5"/>
  <c r="I121" i="4"/>
  <c r="H105" i="3"/>
  <c r="I105" i="3" s="1"/>
  <c r="AY167" i="17"/>
  <c r="D167" i="17" s="1"/>
  <c r="H136" i="3"/>
  <c r="I136" i="3" s="1"/>
  <c r="AY209" i="17"/>
  <c r="D209" i="17" s="1"/>
  <c r="I65" i="4"/>
  <c r="J74" i="3"/>
  <c r="H27" i="3"/>
  <c r="I27" i="3" s="1"/>
  <c r="AY45" i="17"/>
  <c r="D45" i="17" s="1"/>
  <c r="H83" i="3"/>
  <c r="I83" i="3" s="1"/>
  <c r="AY131" i="17"/>
  <c r="D131" i="17" s="1"/>
  <c r="H11" i="3"/>
  <c r="I11" i="3" s="1"/>
  <c r="AY15" i="17"/>
  <c r="D15" i="17" s="1"/>
  <c r="J94" i="3"/>
  <c r="I82" i="4"/>
  <c r="H142" i="3"/>
  <c r="I142" i="3" s="1"/>
  <c r="AY217" i="17"/>
  <c r="D217" i="17" s="1"/>
  <c r="H152" i="3"/>
  <c r="I152" i="3" s="1"/>
  <c r="AY230" i="17"/>
  <c r="D230" i="17" s="1"/>
  <c r="I90" i="4"/>
  <c r="I59" i="5"/>
  <c r="J102" i="3"/>
  <c r="H117" i="3"/>
  <c r="I117" i="3" s="1"/>
  <c r="AY186" i="17"/>
  <c r="D186" i="17" s="1"/>
  <c r="H145" i="3"/>
  <c r="I145" i="3" s="1"/>
  <c r="AY221" i="17"/>
  <c r="D221" i="17" s="1"/>
  <c r="H126" i="3"/>
  <c r="I126" i="3" s="1"/>
  <c r="AY195" i="17"/>
  <c r="D195" i="17" s="1"/>
  <c r="H21" i="3"/>
  <c r="I21" i="3" s="1"/>
  <c r="AY35" i="17"/>
  <c r="D35" i="17" s="1"/>
  <c r="H82" i="3"/>
  <c r="I82" i="3" s="1"/>
  <c r="AY130" i="17"/>
  <c r="D130" i="17" s="1"/>
  <c r="H38" i="3"/>
  <c r="I38" i="3" s="1"/>
  <c r="AY59" i="17"/>
  <c r="D59" i="17" s="1"/>
  <c r="H90" i="3"/>
  <c r="I90" i="3" s="1"/>
  <c r="AY145" i="17"/>
  <c r="D145" i="17" s="1"/>
  <c r="H72" i="3"/>
  <c r="I72" i="3" s="1"/>
  <c r="AY116" i="17"/>
  <c r="D116" i="17" s="1"/>
  <c r="I104" i="4" l="1"/>
  <c r="J117" i="3"/>
  <c r="I54" i="4"/>
  <c r="J62" i="3"/>
  <c r="I58" i="5"/>
  <c r="I89" i="4"/>
  <c r="J101" i="3"/>
  <c r="J119" i="3"/>
  <c r="I106" i="4"/>
  <c r="I22" i="4"/>
  <c r="I17" i="5"/>
  <c r="J25" i="3"/>
  <c r="I98" i="4"/>
  <c r="J111" i="3"/>
  <c r="I21" i="5"/>
  <c r="I28" i="4"/>
  <c r="J32" i="3"/>
  <c r="I130" i="4"/>
  <c r="J143" i="3"/>
  <c r="I49" i="5"/>
  <c r="I68" i="4"/>
  <c r="J78" i="3"/>
  <c r="I50" i="4"/>
  <c r="J57" i="3"/>
  <c r="I30" i="4"/>
  <c r="J34" i="3"/>
  <c r="I16" i="5"/>
  <c r="I21" i="4"/>
  <c r="J24" i="3"/>
  <c r="I64" i="4"/>
  <c r="J73" i="3"/>
  <c r="J88" i="3"/>
  <c r="I76" i="4"/>
  <c r="I53" i="5"/>
  <c r="I80" i="5"/>
  <c r="I137" i="4"/>
  <c r="J151" i="3"/>
  <c r="I32" i="5"/>
  <c r="I43" i="4"/>
  <c r="J48" i="3"/>
  <c r="I58" i="4"/>
  <c r="I42" i="5"/>
  <c r="J66" i="3"/>
  <c r="I20" i="4"/>
  <c r="J23" i="3"/>
  <c r="I68" i="5"/>
  <c r="I115" i="4"/>
  <c r="J128" i="3"/>
  <c r="J46" i="3"/>
  <c r="I30" i="5"/>
  <c r="I41" i="4"/>
  <c r="I15" i="5"/>
  <c r="J20" i="3"/>
  <c r="I86" i="4"/>
  <c r="J98" i="3"/>
  <c r="I122" i="4"/>
  <c r="I72" i="5"/>
  <c r="J135" i="3"/>
  <c r="J19" i="3"/>
  <c r="I17" i="4"/>
  <c r="I14" i="5"/>
  <c r="I12" i="5"/>
  <c r="J15" i="3"/>
  <c r="I16" i="4"/>
  <c r="I13" i="5"/>
  <c r="J18" i="3"/>
  <c r="I34" i="5"/>
  <c r="J52" i="3"/>
  <c r="I56" i="4"/>
  <c r="J64" i="3"/>
  <c r="J72" i="3"/>
  <c r="I47" i="5"/>
  <c r="I18" i="4"/>
  <c r="J21" i="3"/>
  <c r="J55" i="3"/>
  <c r="I49" i="4"/>
  <c r="I36" i="5"/>
  <c r="I44" i="5"/>
  <c r="I61" i="4"/>
  <c r="J69" i="3"/>
  <c r="I63" i="5"/>
  <c r="I99" i="4"/>
  <c r="J112" i="3"/>
  <c r="I38" i="4"/>
  <c r="J43" i="3"/>
  <c r="I62" i="5"/>
  <c r="J107" i="3"/>
  <c r="I23" i="5"/>
  <c r="I31" i="4"/>
  <c r="J36" i="3"/>
  <c r="I67" i="4"/>
  <c r="J77" i="3"/>
  <c r="I125" i="4"/>
  <c r="J138" i="3"/>
  <c r="I91" i="4"/>
  <c r="J103" i="3"/>
  <c r="I44" i="4"/>
  <c r="J49" i="3"/>
  <c r="I5" i="5"/>
  <c r="I5" i="4"/>
  <c r="J5" i="3"/>
  <c r="I55" i="5"/>
  <c r="I79" i="4"/>
  <c r="J91" i="3"/>
  <c r="I88" i="4"/>
  <c r="J100" i="3"/>
  <c r="I70" i="4"/>
  <c r="J81" i="3"/>
  <c r="I26" i="4"/>
  <c r="J30" i="3"/>
  <c r="I92" i="4"/>
  <c r="J104" i="3"/>
  <c r="I81" i="4"/>
  <c r="J93" i="3"/>
  <c r="I11" i="4"/>
  <c r="I10" i="5"/>
  <c r="J11" i="3"/>
  <c r="I119" i="4"/>
  <c r="J132" i="3"/>
  <c r="I19" i="5"/>
  <c r="I25" i="4"/>
  <c r="J28" i="3"/>
  <c r="I65" i="5"/>
  <c r="I101" i="4"/>
  <c r="J114" i="3"/>
  <c r="I54" i="5"/>
  <c r="I78" i="4"/>
  <c r="J90" i="3"/>
  <c r="J122" i="3"/>
  <c r="I109" i="4"/>
  <c r="I82" i="5"/>
  <c r="J153" i="3"/>
  <c r="J99" i="3"/>
  <c r="I87" i="4"/>
  <c r="I140" i="4"/>
  <c r="J155" i="3"/>
  <c r="I9" i="5"/>
  <c r="I10" i="4"/>
  <c r="J10" i="3"/>
  <c r="I133" i="4"/>
  <c r="J146" i="3"/>
  <c r="I27" i="5"/>
  <c r="I35" i="4"/>
  <c r="J40" i="3"/>
  <c r="J85" i="3"/>
  <c r="I73" i="4"/>
  <c r="I15" i="4"/>
  <c r="J17" i="3"/>
  <c r="I38" i="5"/>
  <c r="I52" i="4"/>
  <c r="J59" i="3"/>
  <c r="I41" i="5"/>
  <c r="I57" i="4"/>
  <c r="J65" i="3"/>
  <c r="I111" i="4"/>
  <c r="J124" i="3"/>
  <c r="I105" i="4"/>
  <c r="J118" i="3"/>
  <c r="J106" i="3"/>
  <c r="I61" i="5"/>
  <c r="I94" i="4"/>
  <c r="I112" i="4"/>
  <c r="J125" i="3"/>
  <c r="I123" i="4"/>
  <c r="J136" i="3"/>
  <c r="I20" i="5"/>
  <c r="J29" i="3"/>
  <c r="I8" i="4"/>
  <c r="I7" i="5"/>
  <c r="J8" i="3"/>
  <c r="J96" i="3"/>
  <c r="I84" i="4"/>
  <c r="I57" i="5"/>
  <c r="I103" i="4"/>
  <c r="J116" i="3"/>
  <c r="I113" i="4"/>
  <c r="J126" i="3"/>
  <c r="I32" i="4"/>
  <c r="I24" i="5"/>
  <c r="J37" i="3"/>
  <c r="I118" i="4"/>
  <c r="J131" i="3"/>
  <c r="I81" i="5"/>
  <c r="I138" i="4"/>
  <c r="J152" i="3"/>
  <c r="I51" i="5"/>
  <c r="J83" i="3"/>
  <c r="I60" i="5"/>
  <c r="I93" i="4"/>
  <c r="J105" i="3"/>
  <c r="I37" i="5"/>
  <c r="J56" i="3"/>
  <c r="I14" i="4"/>
  <c r="J16" i="3"/>
  <c r="I27" i="4"/>
  <c r="J31" i="3"/>
  <c r="I59" i="4"/>
  <c r="J67" i="3"/>
  <c r="I18" i="5"/>
  <c r="I23" i="4"/>
  <c r="J26" i="3"/>
  <c r="I72" i="4"/>
  <c r="J84" i="3"/>
  <c r="I95" i="4"/>
  <c r="J108" i="3"/>
  <c r="I132" i="4"/>
  <c r="J145" i="3"/>
  <c r="I114" i="4"/>
  <c r="I67" i="5"/>
  <c r="J127" i="3"/>
  <c r="J63" i="3"/>
  <c r="I55" i="4"/>
  <c r="I37" i="4"/>
  <c r="J42" i="3"/>
  <c r="I39" i="4"/>
  <c r="I28" i="5"/>
  <c r="J44" i="3"/>
  <c r="I78" i="5"/>
  <c r="J147" i="3"/>
  <c r="I22" i="5"/>
  <c r="J35" i="3"/>
  <c r="I48" i="5"/>
  <c r="J75" i="3"/>
  <c r="I69" i="5"/>
  <c r="I116" i="4"/>
  <c r="J129" i="3"/>
  <c r="I66" i="4"/>
  <c r="J76" i="3"/>
  <c r="I74" i="4"/>
  <c r="J86" i="3"/>
  <c r="I45" i="5"/>
  <c r="I62" i="4"/>
  <c r="J70" i="3"/>
  <c r="I108" i="4"/>
  <c r="J121" i="3"/>
  <c r="I135" i="4"/>
  <c r="J149" i="3"/>
  <c r="I64" i="5"/>
  <c r="I100" i="4"/>
  <c r="J113" i="3"/>
  <c r="I40" i="5"/>
  <c r="J61" i="3"/>
  <c r="J141" i="3"/>
  <c r="I76" i="5"/>
  <c r="I128" i="4"/>
  <c r="I45" i="4"/>
  <c r="I33" i="5"/>
  <c r="J50" i="3"/>
  <c r="I42" i="4"/>
  <c r="I31" i="5"/>
  <c r="J47" i="3"/>
  <c r="I71" i="4"/>
  <c r="J82" i="3"/>
  <c r="I11" i="5"/>
  <c r="J12" i="3"/>
  <c r="J38" i="3"/>
  <c r="I25" i="5"/>
  <c r="I33" i="4"/>
  <c r="I131" i="4"/>
  <c r="J144" i="3"/>
  <c r="I77" i="5"/>
  <c r="I129" i="4"/>
  <c r="J142" i="3"/>
  <c r="I24" i="4"/>
  <c r="J27" i="3"/>
  <c r="I124" i="4"/>
  <c r="I73" i="5"/>
  <c r="J137" i="3"/>
  <c r="I117" i="4"/>
  <c r="J130" i="3"/>
  <c r="I77" i="4"/>
  <c r="J89" i="3"/>
  <c r="I83" i="4"/>
  <c r="J95" i="3"/>
  <c r="I51" i="4"/>
  <c r="J58" i="3"/>
  <c r="I29" i="5"/>
  <c r="I40" i="4"/>
  <c r="J45" i="3"/>
  <c r="I107" i="4"/>
  <c r="J12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<sst xmlns="http://schemas.openxmlformats.org/spreadsheetml/2006/main" count="40058" uniqueCount="10223">
  <si>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</si>
  <si>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</si>
  <si>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</si>
  <si>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</si>
  <si>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</si>
  <si>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</si>
  <si>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</si>
  <si>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</si>
  <si>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</si>
  <si>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</si>
  <si>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</si>
  <si>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</si>
  <si>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</si>
  <si>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</si>
  <si>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</si>
  <si>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</si>
  <si>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</si>
  <si>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</si>
  <si>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</si>
  <si>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</si>
  <si>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</si>
  <si>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</si>
  <si>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</si>
  <si>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</si>
  <si>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</si>
  <si>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</si>
  <si>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</si>
  <si>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</si>
  <si>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</si>
  <si>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</si>
  <si>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</si>
  <si>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</si>
  <si>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</si>
  <si>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</si>
  <si>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</si>
  <si>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</si>
  <si>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</si>
  <si>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</si>
  <si>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</si>
  <si>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</si>
  <si>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</si>
  <si>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</si>
  <si>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</si>
  <si>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</si>
  <si>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</si>
  <si>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</si>
  <si>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</si>
  <si>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</si>
  <si>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</si>
  <si>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</si>
  <si>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</si>
  <si>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</si>
  <si>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</si>
  <si>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</si>
  <si>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</si>
  <si>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</si>
  <si>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</si>
  <si>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</si>
  <si>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</si>
  <si>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</si>
  <si>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</si>
  <si>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</si>
  <si>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</si>
  <si>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</si>
  <si>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</si>
  <si>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</si>
  <si>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</si>
  <si>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</si>
  <si>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</si>
  <si>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</si>
  <si>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</si>
  <si>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</si>
  <si>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</si>
  <si>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</si>
  <si>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</si>
  <si>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</si>
  <si>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</si>
  <si>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</si>
  <si>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</si>
  <si>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</si>
  <si>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</si>
  <si>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</si>
  <si>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</si>
  <si>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</si>
  <si>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</si>
  <si>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</si>
  <si>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</si>
  <si>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</si>
  <si>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</si>
  <si>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</si>
  <si>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</si>
  <si>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</si>
  <si>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</si>
  <si>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</si>
  <si>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</si>
  <si>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</si>
  <si>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</si>
  <si>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</si>
  <si>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</si>
  <si>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</si>
  <si>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</si>
  <si>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</si>
  <si>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</si>
  <si>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</si>
  <si>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</si>
  <si>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</si>
  <si>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</si>
  <si>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</si>
  <si>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</si>
  <si>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</si>
  <si>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</si>
  <si>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</si>
  <si>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</si>
  <si>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</si>
  <si>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</si>
  <si>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</si>
  <si>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</si>
  <si>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</si>
  <si>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</si>
  <si>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</si>
  <si>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</si>
  <si>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</si>
  <si>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</si>
  <si>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</si>
  <si>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</si>
  <si>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</si>
  <si>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</si>
  <si>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</si>
  <si>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</si>
  <si>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</si>
  <si>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</si>
  <si>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</si>
  <si>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</si>
  <si>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</si>
  <si>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</si>
  <si>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</si>
  <si>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</si>
  <si>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</si>
  <si>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</si>
  <si>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</si>
  <si>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</si>
  <si>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</si>
  <si>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</si>
  <si>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</si>
  <si>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</si>
  <si>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</si>
  <si>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</si>
  <si>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</si>
  <si>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</si>
  <si>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</si>
  <si>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</si>
  <si>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</si>
  <si>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</si>
  <si>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</si>
  <si>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</si>
  <si>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</si>
  <si>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</si>
  <si>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</si>
  <si>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</si>
  <si>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</si>
  <si>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</si>
  <si>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</si>
  <si>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</si>
  <si>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</si>
  <si>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</si>
  <si>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</si>
  <si>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</si>
  <si>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</si>
  <si>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</si>
  <si>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</si>
  <si>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</si>
  <si>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</si>
  <si>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</si>
  <si>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</si>
  <si>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</si>
  <si>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</si>
  <si>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</si>
  <si>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</si>
  <si>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</si>
  <si>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</si>
  <si>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</si>
  <si>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</si>
  <si>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</si>
  <si>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Landmass affected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</si>
  <si>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</si>
  <si>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</si>
  <si>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</si>
  <si>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</si>
  <si>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</si>
  <si>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</si>
  <si>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</si>
  <si>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</si>
  <si>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</si>
  <si>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</si>
  <si>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</si>
  <si>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</si>
  <si>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</si>
  <si>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</si>
  <si>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</si>
  <si>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Boko Haram in Niger</t>
  </si>
  <si>
    <t>NER002</t>
  </si>
  <si>
    <t>NER002Economic Losses</t>
  </si>
  <si>
    <t>NER002Illness cases reported</t>
  </si>
  <si>
    <t>Government of Niger 2016</t>
  </si>
  <si>
    <t>http://www.stat-niger.org/statistique/file/DSEDS/TBS_2016.pdf</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</si>
  <si>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</si>
  <si>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</si>
  <si>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</si>
  <si>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</si>
  <si>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</si>
  <si>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</si>
  <si>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</si>
  <si>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</si>
  <si>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OCHA 01/2019</t>
  </si>
  <si>
    <t>https://reliefweb.int/sites/reliefweb.int/files/resources/ner_hno_2019.pdf</t>
  </si>
  <si>
    <t>Refugees, returnees, IDPs, host and non host populations affected by the conflict</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</si>
  <si>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</si>
  <si>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</si>
  <si>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</si>
  <si>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</si>
  <si>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</si>
  <si>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</si>
  <si>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</si>
  <si>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</si>
  <si>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</si>
  <si>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</si>
  <si>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</si>
  <si>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</si>
  <si>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</si>
  <si>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</si>
  <si>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</si>
  <si>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</si>
  <si>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</si>
  <si>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</si>
  <si>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</si>
  <si>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</si>
  <si>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</si>
  <si>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</si>
  <si>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</si>
  <si>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</si>
  <si>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</si>
  <si>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</si>
  <si>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</si>
  <si>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</si>
  <si>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</si>
  <si>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</si>
  <si>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</si>
  <si>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</si>
  <si>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</si>
  <si>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</si>
  <si>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</si>
  <si>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</si>
  <si>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</si>
  <si>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</si>
  <si>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</si>
  <si>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</si>
  <si>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</si>
  <si>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</si>
  <si>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</si>
  <si>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</si>
  <si>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</si>
  <si>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</si>
  <si>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</si>
  <si>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</si>
  <si>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</si>
  <si>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</si>
  <si>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</si>
  <si>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</si>
  <si>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</si>
  <si>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</si>
  <si>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</si>
  <si>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</si>
  <si>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</si>
  <si>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</si>
  <si>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</si>
  <si>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</si>
  <si>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</si>
  <si>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</si>
  <si>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</si>
  <si>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</si>
  <si>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</si>
  <si>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</si>
  <si>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</si>
  <si>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</si>
  <si>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</si>
  <si>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</si>
  <si>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</si>
  <si>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</si>
  <si>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</si>
  <si>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</si>
  <si>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</si>
  <si>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</si>
  <si>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</si>
  <si>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</si>
  <si>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</si>
  <si>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</si>
  <si>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</si>
  <si>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</si>
  <si>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</si>
  <si>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</si>
  <si>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</si>
  <si>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</si>
  <si>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</si>
  <si>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</si>
  <si>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</si>
  <si>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</si>
  <si>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</si>
  <si>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</si>
  <si>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</si>
  <si>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</si>
  <si>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</si>
  <si>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</si>
  <si>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</si>
  <si>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</si>
  <si>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</si>
  <si>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</si>
  <si>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</si>
  <si>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</si>
  <si>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</si>
  <si>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</si>
  <si>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</si>
  <si>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</si>
  <si>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</si>
  <si>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</si>
  <si>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</si>
  <si>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</si>
  <si>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</si>
  <si>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</si>
  <si>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</si>
  <si>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</si>
  <si>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</si>
  <si>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</si>
  <si>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</si>
  <si>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</si>
  <si>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</si>
  <si>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</si>
  <si>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</si>
  <si>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</si>
  <si>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</si>
  <si>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</si>
  <si>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</si>
  <si>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</si>
  <si>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</si>
  <si>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</si>
  <si>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</si>
  <si>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</si>
  <si>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</si>
  <si>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</si>
  <si>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</si>
  <si>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</si>
  <si>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</si>
  <si>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</si>
  <si>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</si>
  <si>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</si>
  <si>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</si>
  <si>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</si>
  <si>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</si>
  <si>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</si>
  <si>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</si>
  <si>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</si>
  <si>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</si>
  <si>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</si>
  <si>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</si>
  <si>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</si>
  <si>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</si>
  <si>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</si>
  <si>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</si>
  <si>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</si>
  <si>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</si>
  <si>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</si>
  <si>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</si>
  <si>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</si>
  <si>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</si>
  <si>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</si>
  <si>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</si>
  <si>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</si>
  <si>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</si>
  <si>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</si>
  <si>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</si>
  <si>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</si>
  <si>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</si>
  <si>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</si>
  <si>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</si>
  <si>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</si>
  <si>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</si>
  <si>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</si>
  <si>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</si>
  <si>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</si>
  <si>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</si>
  <si>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</si>
  <si>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</si>
  <si>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</si>
  <si>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</si>
  <si>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</si>
  <si>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</si>
  <si>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</si>
  <si>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</si>
  <si>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</si>
  <si>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</si>
  <si>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</si>
  <si>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</si>
  <si>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</si>
  <si>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</si>
  <si>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</si>
  <si>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</si>
  <si>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</si>
  <si>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</si>
  <si>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</si>
  <si>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</si>
  <si>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</si>
  <si>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</si>
  <si>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</si>
  <si>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</si>
  <si>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</si>
  <si>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</si>
  <si>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</si>
  <si>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</si>
  <si>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</si>
  <si>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</si>
  <si>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</si>
  <si>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</si>
  <si>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</si>
  <si>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</si>
  <si>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</si>
  <si>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</si>
  <si>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</si>
  <si>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</si>
  <si>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</si>
  <si>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</si>
  <si>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</si>
  <si>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</si>
  <si>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</si>
  <si>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</si>
  <si>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</si>
  <si>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</si>
  <si>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</si>
  <si>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</si>
  <si>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</si>
  <si>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</si>
  <si>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</si>
  <si>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</si>
  <si>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</si>
  <si>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</si>
  <si>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</si>
  <si>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</si>
  <si>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</si>
  <si>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</si>
  <si>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</si>
  <si>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</si>
  <si>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</si>
  <si>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</si>
  <si>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</si>
  <si>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</si>
  <si>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</si>
  <si>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</si>
  <si>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</si>
  <si>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</si>
  <si>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</si>
  <si>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</si>
  <si>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</si>
  <si>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</si>
  <si>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</si>
  <si>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</si>
  <si>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</si>
  <si>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</si>
  <si>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</si>
  <si>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</si>
  <si>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</si>
  <si>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</si>
  <si>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</si>
  <si>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</si>
  <si>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</si>
  <si>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</si>
  <si>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</si>
  <si>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</si>
  <si>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</si>
  <si>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</si>
  <si>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</si>
  <si>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</si>
  <si>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</si>
  <si>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</si>
  <si>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</si>
  <si>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</si>
  <si>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</si>
  <si>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</si>
  <si>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</si>
  <si>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</si>
  <si>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</si>
  <si>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</si>
  <si>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</si>
  <si>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</si>
  <si>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</si>
  <si>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</si>
  <si>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</si>
  <si>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</si>
  <si>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</si>
  <si>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</si>
  <si>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</si>
  <si>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</si>
  <si>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</si>
  <si>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</si>
  <si>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</si>
  <si>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</si>
  <si>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</si>
  <si>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</si>
  <si>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</si>
  <si>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</si>
  <si>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</si>
  <si>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</si>
  <si>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</si>
  <si>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</si>
  <si>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</si>
  <si>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</si>
  <si>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</si>
  <si>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</si>
  <si>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</si>
  <si>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</si>
  <si>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</si>
  <si>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</si>
  <si>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</si>
  <si>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</si>
  <si>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</si>
  <si>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</si>
  <si>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</si>
  <si>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</si>
  <si>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</si>
  <si>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</si>
  <si>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</si>
  <si>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</si>
  <si>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</si>
  <si>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</si>
  <si>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</si>
  <si>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</si>
  <si>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</si>
  <si>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</si>
  <si>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</si>
  <si>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</si>
  <si>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</si>
  <si>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</si>
  <si>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</si>
  <si>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</si>
  <si>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</si>
  <si>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</si>
  <si>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</si>
  <si>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</si>
  <si>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</si>
  <si>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</si>
  <si>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</si>
  <si>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</si>
  <si>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</si>
  <si>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</si>
  <si>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</si>
  <si>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</si>
  <si>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</si>
  <si>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</si>
  <si>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</si>
  <si>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</si>
  <si>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</si>
  <si>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</si>
  <si>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</si>
  <si>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</si>
  <si>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</si>
  <si>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</si>
  <si>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</si>
  <si>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</si>
  <si>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Extreme humanitarian conditions - Level 5</t>
  </si>
  <si>
    <t>TUR004Extreme humanitarian conditions - Level 5</t>
  </si>
  <si>
    <t>TUR004Illness cases reported</t>
  </si>
  <si>
    <t>TUR004Injuries reported</t>
  </si>
  <si>
    <t>Minimal humanitarian conditions - Level 1</t>
  </si>
  <si>
    <t>No data available.</t>
  </si>
  <si>
    <t>TUR004Minimal humanitarian conditions - Level 1</t>
  </si>
  <si>
    <t>Moderate humanitarian conditions - Level 3</t>
  </si>
  <si>
    <t>TUR004Moderate humanitarian conditions - Level 3</t>
  </si>
  <si>
    <t>People affected</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</si>
  <si>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</si>
  <si>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</si>
  <si>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</si>
  <si>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</si>
  <si>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</si>
  <si>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</si>
  <si>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</si>
  <si>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People in Need</t>
  </si>
  <si>
    <t>TUR004People in Need</t>
  </si>
  <si>
    <t>Severe humanitarian conditions - Level 4</t>
  </si>
  <si>
    <t>TUR004Severe humanitarian conditions - Level 4</t>
  </si>
  <si>
    <t>Stressed humanitarian conditions - Level 2</t>
  </si>
  <si>
    <t>TUR004Stressed humanitarian conditions - Level 2</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</si>
  <si>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</si>
  <si>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</si>
  <si>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</si>
  <si>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</si>
  <si>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</si>
  <si>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</si>
  <si>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</si>
  <si>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</si>
  <si>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</si>
  <si>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</si>
  <si>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</si>
  <si>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</si>
  <si>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</si>
  <si>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</si>
  <si>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</si>
  <si>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</si>
  <si>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</si>
  <si>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</si>
  <si>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</si>
  <si>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</si>
  <si>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</si>
  <si>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</si>
  <si>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</si>
  <si>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</si>
  <si>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</si>
  <si>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</si>
  <si>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</si>
  <si>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</si>
  <si>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</si>
  <si>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</si>
  <si>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</si>
  <si>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</si>
  <si>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</si>
  <si>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</si>
  <si>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</si>
  <si>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</si>
  <si>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</si>
  <si>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</si>
  <si>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</si>
  <si>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</si>
  <si>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</si>
  <si>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</si>
  <si>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</si>
  <si>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</si>
  <si>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</si>
  <si>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</si>
  <si>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</si>
  <si>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</si>
  <si>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</si>
  <si>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</si>
  <si>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</si>
  <si>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</si>
  <si>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</si>
  <si>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</si>
  <si>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</si>
  <si>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</si>
  <si>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</si>
  <si>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</si>
  <si>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</si>
  <si>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</si>
  <si>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</si>
  <si>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</si>
  <si>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</si>
  <si>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</si>
  <si>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</si>
  <si>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</si>
  <si>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</si>
  <si>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</si>
  <si>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</si>
  <si>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</si>
  <si>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</si>
  <si>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</si>
  <si>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</si>
  <si>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</si>
  <si>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</si>
  <si>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</si>
  <si>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</si>
  <si>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</si>
  <si>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</si>
  <si>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</si>
  <si>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</si>
  <si>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</si>
  <si>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</si>
  <si>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</si>
  <si>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</si>
  <si>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</si>
  <si>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</si>
  <si>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</si>
  <si>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</si>
  <si>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</si>
  <si>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</si>
  <si>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</si>
  <si>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</si>
  <si>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</si>
  <si>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</si>
  <si>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</si>
  <si>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</si>
  <si>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</si>
  <si>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</si>
  <si>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</si>
  <si>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</si>
  <si>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</si>
  <si>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</si>
  <si>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</si>
  <si>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</si>
  <si>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</si>
  <si>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</si>
  <si>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</si>
  <si>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</si>
  <si>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</si>
  <si>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</si>
  <si>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</si>
  <si>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</si>
  <si>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</si>
  <si>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</si>
  <si>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</si>
  <si>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</si>
  <si>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</si>
  <si>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</si>
  <si>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</si>
  <si>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</si>
  <si>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</si>
  <si>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</si>
  <si>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</si>
  <si>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</si>
  <si>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</si>
  <si>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</si>
  <si>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</si>
  <si>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</si>
  <si>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</si>
  <si>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</si>
  <si>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</si>
  <si>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</si>
  <si>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</si>
  <si>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</si>
  <si>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</si>
  <si>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</si>
  <si>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</si>
  <si>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</si>
  <si>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</si>
  <si>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</si>
  <si>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</si>
  <si>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</si>
  <si>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</si>
  <si>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</si>
  <si>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</si>
  <si>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</si>
  <si>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</si>
  <si>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</si>
  <si>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</si>
  <si>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</si>
  <si>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</si>
  <si>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</si>
  <si>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</si>
  <si>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</si>
  <si>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</si>
  <si>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</si>
  <si>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</si>
  <si>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</si>
  <si>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</si>
  <si>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</si>
  <si>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</si>
  <si>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</si>
  <si>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</si>
  <si>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</si>
  <si>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</si>
  <si>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</si>
  <si>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</si>
  <si>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</si>
  <si>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</si>
  <si>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</si>
  <si>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</si>
  <si>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</si>
  <si>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</si>
  <si>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</si>
  <si>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</si>
  <si>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</si>
  <si>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</si>
  <si>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</si>
  <si>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</si>
  <si>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</si>
  <si>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</si>
  <si>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</si>
  <si>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</si>
  <si>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</si>
  <si>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</si>
  <si>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</si>
  <si>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</si>
  <si>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Boko Haram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</si>
  <si>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</si>
  <si>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</si>
  <si>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</si>
  <si>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</si>
  <si>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</si>
  <si>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</si>
  <si>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</si>
  <si>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</si>
  <si>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</si>
  <si>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</si>
  <si>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</si>
  <si>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</si>
  <si>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</si>
  <si>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</si>
  <si>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</si>
  <si>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</si>
  <si>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</si>
  <si>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</si>
  <si>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</si>
  <si>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</si>
  <si>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</si>
  <si>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</si>
  <si>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</si>
  <si>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</si>
  <si>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</si>
  <si>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</si>
  <si>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</si>
  <si>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</si>
  <si>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IDPs, refugees from Cameroon, returnees, host and non-host.</t>
  </si>
  <si>
    <t>NGA001Crisis affected groups</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</si>
  <si>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</si>
  <si>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</si>
  <si>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</si>
  <si>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</si>
  <si>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</si>
  <si>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</si>
  <si>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</si>
  <si>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</si>
  <si>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</si>
  <si>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</si>
  <si>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</si>
  <si>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</si>
  <si>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</si>
  <si>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</si>
  <si>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</si>
  <si>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</si>
  <si>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</si>
  <si>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</si>
  <si>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</si>
  <si>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</si>
  <si>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</si>
  <si>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Multiple Crises in Mozambique</t>
  </si>
  <si>
    <t>MOZ001</t>
  </si>
  <si>
    <t>MOZ001People facing limited access constraints</t>
  </si>
  <si>
    <t>MOZ001People facing restricted access constraints</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</si>
  <si>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</si>
  <si>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</si>
  <si>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</si>
  <si>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</si>
  <si>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</si>
  <si>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Government of Thailand, 2010</t>
  </si>
  <si>
    <t>https://www.ilo.org/surveydata/index.php/catalog/1127</t>
  </si>
  <si>
    <t>Area affected by the conflict in the south and the refugees crisis at the border with Myanmar</t>
  </si>
  <si>
    <t>THA001Landmass affected</t>
  </si>
  <si>
    <t>Areas affected by the South Thailand insurgency: Songkla (7,394) Pattani (1.940), Yala (4,521), and Narathiwat (4,475)</t>
  </si>
  <si>
    <t>THA002Landmass affected</t>
  </si>
  <si>
    <t>THA002People displaced</t>
  </si>
  <si>
    <t>People exposed</t>
  </si>
  <si>
    <t>Areas affected by the South Thailand insurgency: Songkla (1,424,230) Pattani (709,796), Yala (527,295), and Narathiwat (796,239)</t>
  </si>
  <si>
    <t>THA002People exposed</t>
  </si>
  <si>
    <t>X</t>
  </si>
  <si>
    <t>THA002People in Need</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</si>
  <si>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</si>
  <si>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</si>
  <si>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</si>
  <si>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</si>
  <si>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</si>
  <si>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</si>
  <si>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</si>
  <si>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</si>
  <si>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</si>
  <si>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</si>
  <si>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</si>
  <si>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</si>
  <si>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</si>
  <si>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</si>
  <si>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</si>
  <si>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</si>
  <si>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</si>
  <si>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</si>
  <si>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</si>
  <si>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</si>
  <si>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</si>
  <si>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</si>
  <si>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</si>
  <si>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No indication that there has been drought related dispalcement.</t>
  </si>
  <si>
    <t>ZMB002People displaced</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</si>
  <si>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</si>
  <si>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</si>
  <si>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</si>
  <si>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</si>
  <si>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</si>
  <si>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</si>
  <si>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</si>
  <si>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</si>
  <si>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</si>
  <si>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</si>
  <si>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</si>
  <si>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</si>
  <si>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</si>
  <si>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</si>
  <si>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</si>
  <si>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</si>
  <si>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</si>
  <si>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</si>
  <si>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REG001Injuries reported</t>
  </si>
  <si>
    <t>Host and displaced comunities are also present in Tibesti</t>
  </si>
  <si>
    <t>TCD006Crisis affected groups</t>
  </si>
  <si>
    <t>COD001Injuries reported</t>
  </si>
  <si>
    <t>MOZ004People facing restricted access constraints</t>
  </si>
  <si>
    <t>ZMB002Economic Losses</t>
  </si>
  <si>
    <t>ZMB002Illness cases reported</t>
  </si>
  <si>
    <t>ZMB002Injuries reported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</si>
  <si>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</si>
  <si>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</si>
  <si>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</si>
  <si>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</si>
  <si>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</si>
  <si>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</si>
  <si>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</si>
  <si>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</si>
  <si>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</si>
  <si>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</si>
  <si>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</si>
  <si>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</si>
  <si>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</si>
  <si>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</si>
  <si>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</si>
  <si>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</si>
  <si>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</si>
  <si>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</si>
  <si>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</si>
  <si>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</si>
  <si>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REG011Illness cases reported</t>
  </si>
  <si>
    <t>REG011Injuries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</si>
  <si>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</si>
  <si>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</si>
  <si>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</si>
  <si>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</si>
  <si>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</si>
  <si>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</si>
  <si>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</si>
  <si>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</si>
  <si>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</si>
  <si>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</si>
  <si>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</si>
  <si>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</si>
  <si>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</si>
  <si>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</si>
  <si>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</si>
  <si>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</si>
  <si>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</si>
  <si>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</si>
  <si>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</si>
  <si>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</si>
  <si>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</si>
  <si>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</si>
  <si>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</si>
  <si>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</si>
  <si>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</si>
  <si>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</si>
  <si>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</si>
  <si>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</si>
  <si>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</si>
  <si>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</si>
  <si>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</si>
  <si>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</si>
  <si>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</si>
  <si>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</si>
  <si>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</si>
  <si>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</si>
  <si>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</si>
  <si>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</si>
  <si>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</si>
  <si>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</si>
  <si>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</si>
  <si>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</si>
  <si>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</si>
  <si>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</si>
  <si>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</si>
  <si>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</si>
  <si>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</si>
  <si>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</si>
  <si>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</si>
  <si>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</si>
  <si>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</si>
  <si>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</si>
  <si>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</si>
  <si>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</si>
  <si>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</si>
  <si>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UKR002Injuries reported</t>
  </si>
  <si>
    <t>BGD002Economic Losses</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</si>
  <si>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</si>
  <si>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</si>
  <si>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</si>
  <si>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</si>
  <si>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</si>
  <si>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</si>
  <si>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</si>
  <si>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</si>
  <si>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</si>
  <si>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</si>
  <si>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</si>
  <si>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</si>
  <si>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</si>
  <si>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</si>
  <si>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</si>
  <si>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</si>
  <si>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</si>
  <si>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</si>
  <si>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</si>
  <si>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</si>
  <si>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Lesotho,Madagascar,Malawi,Namibia,Eswatini,Zambia,Zimbabwe,Tanzania</t>
  </si>
  <si>
    <t>REG012Buildings destroyed</t>
  </si>
  <si>
    <t>REG012Economic Losses</t>
  </si>
  <si>
    <t>Food Security Crisis in Eswatini</t>
  </si>
  <si>
    <t>SWZ001</t>
  </si>
  <si>
    <t>Eswatini</t>
  </si>
  <si>
    <t>SWZ001Illness cases reported</t>
  </si>
  <si>
    <t>SWZ001Injuries reported</t>
  </si>
  <si>
    <t>SWZ001People displaced</t>
  </si>
  <si>
    <t>REG012Buildings damaged</t>
  </si>
  <si>
    <t>UNHCR 31/02/2020</t>
  </si>
  <si>
    <t>https://data2.unhcr.org/en/documents/download/74360</t>
  </si>
  <si>
    <t>Combined area of the regions identified by UNHCR as being affected. Regions included: Logone Occidental, Logone Oriental, Moyen Chari, Salamat, Mandoul.</t>
  </si>
  <si>
    <t>TCD004Landmass affected</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</si>
  <si>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</si>
  <si>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</si>
  <si>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</si>
  <si>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</si>
  <si>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OCHA 01/2020;</t>
  </si>
  <si>
    <t>https://www.humanitarianresponse.info/es/operations/chad/document/tchad-aper%C3%A7u-des-besoins-humanitaires-2020-hno-2020</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</si>
  <si>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</si>
  <si>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</si>
  <si>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</si>
  <si>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</si>
  <si>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</si>
  <si>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</si>
  <si>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</si>
  <si>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</si>
  <si>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</si>
  <si>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</si>
  <si>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</si>
  <si>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</si>
  <si>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</si>
  <si>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</si>
  <si>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</si>
  <si>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</si>
  <si>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</si>
  <si>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</si>
  <si>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</si>
  <si>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</si>
  <si>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</si>
  <si>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</si>
  <si>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</si>
  <si>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</si>
  <si>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</si>
  <si>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</si>
  <si>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</si>
  <si>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</si>
  <si>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</si>
  <si>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</si>
  <si>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</si>
  <si>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</si>
  <si>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</si>
  <si>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</si>
  <si>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</si>
  <si>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</si>
  <si>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</si>
  <si>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</si>
  <si>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</si>
  <si>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</si>
  <si>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THA002Moderate humanitarian conditions - Level 3</t>
  </si>
  <si>
    <t>THA002Severe humanitarian conditions - Level 4</t>
  </si>
  <si>
    <t>THA002Stressed humanitarian conditions - Level 2</t>
  </si>
  <si>
    <t>UKR002Illness cases reported</t>
  </si>
  <si>
    <t>UKR002People facing limited access constraints</t>
  </si>
  <si>
    <t>EGY002Buildings damaged</t>
  </si>
  <si>
    <t>EGY002Buildings destroyed</t>
  </si>
  <si>
    <t>EGY002Economic Losses</t>
  </si>
  <si>
    <t>EGY002Illness cases reported</t>
  </si>
  <si>
    <t>EGY002Injuries reported</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</si>
  <si>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</si>
  <si>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</si>
  <si>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</si>
  <si>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</si>
  <si>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</si>
  <si>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</si>
  <si>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</si>
  <si>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</si>
  <si>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</si>
  <si>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</si>
  <si>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</si>
  <si>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</si>
  <si>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</si>
  <si>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</si>
  <si>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</si>
  <si>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</si>
  <si>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</si>
  <si>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</si>
  <si>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</si>
  <si>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</si>
  <si>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</si>
  <si>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</si>
  <si>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</si>
  <si>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</si>
  <si>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</si>
  <si>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</si>
  <si>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</si>
  <si>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</si>
  <si>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</si>
  <si>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</si>
  <si>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</si>
  <si>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</si>
  <si>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</si>
  <si>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</si>
  <si>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</si>
  <si>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</si>
  <si>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</si>
  <si>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</si>
  <si>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</si>
  <si>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</si>
  <si>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</si>
  <si>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</si>
  <si>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</si>
  <si>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</si>
  <si>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Mutliple crises in Bangladesh</t>
  </si>
  <si>
    <t>BGD001</t>
  </si>
  <si>
    <t>BGD001Buildings damaged</t>
  </si>
  <si>
    <t>BGD001Buildings destroyed</t>
  </si>
  <si>
    <t>BGD001Economic Losses</t>
  </si>
  <si>
    <t>BGD001People facing limited access constraints</t>
  </si>
  <si>
    <t>BGD001People facing restricted access constraints</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</si>
  <si>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</si>
  <si>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</si>
  <si>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</si>
  <si>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</si>
  <si>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</si>
  <si>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</si>
  <si>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</si>
  <si>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</si>
  <si>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</si>
  <si>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</si>
  <si>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</si>
  <si>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</si>
  <si>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</si>
  <si>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</si>
  <si>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</si>
  <si>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</si>
  <si>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</si>
  <si>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</si>
  <si>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</si>
  <si>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</si>
  <si>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</si>
  <si>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</si>
  <si>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</si>
  <si>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</si>
  <si>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</si>
  <si>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</si>
  <si>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</si>
  <si>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</si>
  <si>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</si>
  <si>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</si>
  <si>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</si>
  <si>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</si>
  <si>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</si>
  <si>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</si>
  <si>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</si>
  <si>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</si>
  <si>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International Displacement</t>
  </si>
  <si>
    <t>ETH003</t>
  </si>
  <si>
    <t>Ethiopia</t>
  </si>
  <si>
    <t>Not enough reliable data, damaged buildings as a result of the conflict, not the refugee situation.</t>
  </si>
  <si>
    <t>ETH003Buildings damaged</t>
  </si>
  <si>
    <t>ETH003Buildings destroyed</t>
  </si>
  <si>
    <t>Not enough reliable data</t>
  </si>
  <si>
    <t>ETH003Economic Losses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</si>
  <si>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</si>
  <si>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</si>
  <si>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</si>
  <si>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</si>
  <si>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</si>
  <si>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</si>
  <si>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</si>
  <si>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</si>
  <si>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</si>
  <si>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</si>
  <si>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</si>
  <si>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</si>
  <si>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</si>
  <si>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</si>
  <si>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</si>
  <si>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</si>
  <si>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</si>
  <si>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</si>
  <si>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</si>
  <si>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</si>
  <si>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</si>
  <si>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</si>
  <si>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</si>
  <si>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</si>
  <si>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</si>
  <si>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</si>
  <si>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</si>
  <si>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</si>
  <si>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</si>
  <si>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</si>
  <si>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</si>
  <si>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</si>
  <si>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</si>
  <si>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</si>
  <si>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</si>
  <si>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</si>
  <si>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</si>
  <si>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</si>
  <si>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</si>
  <si>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</si>
  <si>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</si>
  <si>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</si>
  <si>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</si>
  <si>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</si>
  <si>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</si>
  <si>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</si>
  <si>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</si>
  <si>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</si>
  <si>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</si>
  <si>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</si>
  <si>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</si>
  <si>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</si>
  <si>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</si>
  <si>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</si>
  <si>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</si>
  <si>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</si>
  <si>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</si>
  <si>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</si>
  <si>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</si>
  <si>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</si>
  <si>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</si>
  <si>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</si>
  <si>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</si>
  <si>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</si>
  <si>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</si>
  <si>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</si>
  <si>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</si>
  <si>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</si>
  <si>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</si>
  <si>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</si>
  <si>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</si>
  <si>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</si>
  <si>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</si>
  <si>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</si>
  <si>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</si>
  <si>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</si>
  <si>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</si>
  <si>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</si>
  <si>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</si>
  <si>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</si>
  <si>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</si>
  <si>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</si>
  <si>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</si>
  <si>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</si>
  <si>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</si>
  <si>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</si>
  <si>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</si>
  <si>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</si>
  <si>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</si>
  <si>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</si>
  <si>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</si>
  <si>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</si>
  <si>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</si>
  <si>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</si>
  <si>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</si>
  <si>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</si>
  <si>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</si>
  <si>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</si>
  <si>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</si>
  <si>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</si>
  <si>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</si>
  <si>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</si>
  <si>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</si>
  <si>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</si>
  <si>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</si>
  <si>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</si>
  <si>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</si>
  <si>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</si>
  <si>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</si>
  <si>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</si>
  <si>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AZE002Injuries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</si>
  <si>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</si>
  <si>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</si>
  <si>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</si>
  <si>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</si>
  <si>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</si>
  <si>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</si>
  <si>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</si>
  <si>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</si>
  <si>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</si>
  <si>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REG013Injuries reported</t>
  </si>
  <si>
    <t>REG013People facing limited access constraints</t>
  </si>
  <si>
    <t>REG013People facing restricted access constraints</t>
  </si>
  <si>
    <t>ACLED June-Nov. 2020</t>
  </si>
  <si>
    <t>No reported fatalities</t>
  </si>
  <si>
    <t>JOR002Fatalities in all crises</t>
  </si>
  <si>
    <t>JOR002Fatalities reported</t>
  </si>
  <si>
    <t>Complex crisis in Chad</t>
  </si>
  <si>
    <t>TCD001</t>
  </si>
  <si>
    <t>TCD001Buildings damaged</t>
  </si>
  <si>
    <t>TCD001Buildings destroyed</t>
  </si>
  <si>
    <t>Refugee, IDP, Host, non-host, returnees</t>
  </si>
  <si>
    <t>TCD001Crisis affected groups</t>
  </si>
  <si>
    <t>TCD001Economic Losses</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</si>
  <si>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</si>
  <si>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</si>
  <si>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</si>
  <si>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</si>
  <si>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</si>
  <si>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</si>
  <si>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</si>
  <si>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</si>
  <si>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TCD001Minimal humanitarian conditions - Level 1</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</si>
  <si>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</si>
  <si>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</si>
  <si>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</si>
  <si>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</si>
  <si>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</si>
  <si>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TCD001Stressed humanitarian conditions - Level 2</t>
  </si>
  <si>
    <t>Complex crisis in Congo</t>
  </si>
  <si>
    <t>COG001</t>
  </si>
  <si>
    <t>Congo</t>
  </si>
  <si>
    <t>COG001Injuries reported</t>
  </si>
  <si>
    <t>COG001Illness cases reported</t>
  </si>
  <si>
    <t>COG001Buildings damaged</t>
  </si>
  <si>
    <t>COG001Buildings destroyed</t>
  </si>
  <si>
    <t>COG001Economic Losses</t>
  </si>
  <si>
    <t>UNICEF 14/12/2020</t>
  </si>
  <si>
    <t>https://www.unicef.org/media/87101/file/2021-HAC-Congo.pdf</t>
  </si>
  <si>
    <t>Disaggregated data on the severity of humanitarian needs not available. All PIN are considered L3, and no population is considered L2. All of the rest is L1</t>
  </si>
  <si>
    <t>COG001Extreme humanitarian conditions - Level 5</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</si>
  <si>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</si>
  <si>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</si>
  <si>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</si>
  <si>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</si>
  <si>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</si>
  <si>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</si>
  <si>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Total population</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</si>
  <si>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</si>
  <si>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</si>
  <si>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</si>
  <si>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</si>
  <si>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</si>
  <si>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</si>
  <si>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</si>
  <si>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</si>
  <si>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</si>
  <si>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</si>
  <si>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</si>
  <si>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</si>
  <si>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</si>
  <si>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</si>
  <si>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</si>
  <si>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</si>
  <si>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</si>
  <si>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</si>
  <si>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</si>
  <si>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</si>
  <si>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</si>
  <si>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</si>
  <si>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</si>
  <si>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</si>
  <si>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</si>
  <si>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</si>
  <si>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</si>
  <si>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</si>
  <si>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</si>
  <si>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</si>
  <si>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</si>
  <si>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THA003Fatalities reported</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</si>
  <si>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</si>
  <si>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</si>
  <si>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</si>
  <si>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</si>
  <si>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Country Level</t>
  </si>
  <si>
    <t>IDN007</t>
  </si>
  <si>
    <t>IDN007People facing limited access constraints</t>
  </si>
  <si>
    <t>IDN007People facing restricted access constraints</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</si>
  <si>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</si>
  <si>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</si>
  <si>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</si>
  <si>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</si>
  <si>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MMR002Crisis affected groups</t>
  </si>
  <si>
    <t xml:space="preserve">Myanmar Census 2014
</t>
  </si>
  <si>
    <t>https://myanmar.unfpa.org/en/publications/union-report-volume-3k-rakhine-state-report</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</si>
  <si>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</si>
  <si>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</si>
  <si>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HNO 2021</t>
  </si>
  <si>
    <t>https://myanmar.unfpa.org/en/publications/union-report-volume-3k-rakhine-state-report; https://reliefweb.int/report/myanmar/myanmar-humanitarian-needs-overview-2020-december-2019</t>
  </si>
  <si>
    <t xml:space="preserve">IDP, host, and non-host </t>
  </si>
  <si>
    <t>MMR003Crisis affected groups</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</si>
  <si>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</si>
  <si>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</si>
  <si>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</si>
  <si>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</si>
  <si>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</si>
  <si>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</si>
  <si>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IMWG  24/02/2021</t>
  </si>
  <si>
    <t>https://data2.unhcr.org/en/documents/details/85321</t>
  </si>
  <si>
    <t>refugee-like arrivals + returnees</t>
  </si>
  <si>
    <t>AZE002People displaced</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</si>
  <si>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</si>
  <si>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</si>
  <si>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</si>
  <si>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</si>
  <si>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</si>
  <si>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</si>
  <si>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</si>
  <si>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</si>
  <si>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</si>
  <si>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</si>
  <si>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</si>
  <si>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</si>
  <si>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</si>
  <si>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</si>
  <si>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</si>
  <si>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</si>
  <si>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</si>
  <si>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</si>
  <si>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World Bank 2019</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</si>
  <si>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</si>
  <si>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</si>
  <si>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</si>
  <si>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</si>
  <si>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</si>
  <si>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</si>
  <si>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</si>
  <si>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</si>
  <si>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</si>
  <si>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</si>
  <si>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</si>
  <si>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ACLED 01/09/2020-28/02/2021</t>
  </si>
  <si>
    <t>https://data.humdata.org/dataset/acled-data-for-burkina-faso</t>
  </si>
  <si>
    <t>All casualties in the Boucle du Mouhoun, Centre-Nord, Est, Nord and Sahel in the last 6 months (01 September - 29 February).</t>
  </si>
  <si>
    <t>BFA002Fatalities in all crises</t>
  </si>
  <si>
    <t>ACLED 02/2021</t>
  </si>
  <si>
    <t>Total number of fatalities reported by ACLED in Cameroon between 15 August 2020 to 15 February 2021.</t>
  </si>
  <si>
    <t>CMR001Fatalities in all crises</t>
  </si>
  <si>
    <t>CMR002Fatalities in all crises</t>
  </si>
  <si>
    <t>CMR003Fatalities in all crises</t>
  </si>
  <si>
    <t>CMR004Fatalities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</si>
  <si>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</si>
  <si>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</si>
  <si>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</si>
  <si>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TCD001People exposed</t>
  </si>
  <si>
    <t>ACLED 01/09/2020 - 28/02/2021</t>
  </si>
  <si>
    <t>https://acleddata.com/dashboard/#/dashboard</t>
  </si>
  <si>
    <t>Number of casualties across Chad between September-February. Figure is likely an underestimation, as violent incidents often go unreported.</t>
  </si>
  <si>
    <t>TCD005Fatalities in all crises</t>
  </si>
  <si>
    <t>TCD004Fatalities in all crises</t>
  </si>
  <si>
    <t>TCD006Fatalities in all crises</t>
  </si>
  <si>
    <t>ACLED 01/09/2020-29/02/2021</t>
  </si>
  <si>
    <t>Figure represents the number of fatalities across Niger (September-February), according to ACLED. The data may not reflect the reality on the ground, as attacks often go unreported.</t>
  </si>
  <si>
    <t>NER002Fatalities in all crises</t>
  </si>
  <si>
    <t>See individual crises</t>
  </si>
  <si>
    <t>The number is the total population of all countries affected by the Boko Haram crisis. These are Cameroon, Chad, Niger and Cameroon.</t>
  </si>
  <si>
    <t>REG001Total population</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</si>
  <si>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</si>
  <si>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</si>
  <si>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</si>
  <si>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</si>
  <si>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</si>
  <si>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</si>
  <si>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</si>
  <si>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</si>
  <si>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</si>
  <si>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</si>
  <si>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</si>
  <si>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</si>
  <si>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</si>
  <si>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</si>
  <si>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</si>
  <si>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</si>
  <si>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</si>
  <si>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</si>
  <si>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</si>
  <si>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</si>
  <si>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</si>
  <si>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</si>
  <si>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</si>
  <si>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</si>
  <si>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</si>
  <si>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</si>
  <si>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</si>
  <si>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</si>
  <si>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</si>
  <si>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</si>
  <si>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</si>
  <si>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</si>
  <si>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ETH003Illness cases reported</t>
  </si>
  <si>
    <t>ETH003Injuries reported</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</si>
  <si>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</si>
  <si>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</si>
  <si>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</si>
  <si>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</si>
  <si>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</si>
  <si>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</si>
  <si>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</si>
  <si>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</si>
  <si>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</si>
  <si>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ETH004Illness cases reported</t>
  </si>
  <si>
    <t>ETH004Injuries reported</t>
  </si>
  <si>
    <t>No data</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</si>
  <si>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</si>
  <si>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</si>
  <si>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</si>
  <si>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</si>
  <si>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</si>
  <si>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</si>
  <si>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</si>
  <si>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</si>
  <si>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</si>
  <si>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</si>
  <si>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</si>
  <si>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</si>
  <si>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</si>
  <si>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</si>
  <si>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</si>
  <si>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</si>
  <si>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</si>
  <si>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</si>
  <si>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CityPopulation, 2018</t>
  </si>
  <si>
    <t>https://www.citypopulation.de/en/sudan/</t>
  </si>
  <si>
    <t>The number represents all of Sudan because the whole country is impacted by the complex crisis</t>
  </si>
  <si>
    <t>SDN001Landmass affected</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</si>
  <si>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</si>
  <si>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</si>
  <si>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</si>
  <si>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</si>
  <si>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Affected population</t>
  </si>
  <si>
    <t>NAM002Crisis affected groups</t>
  </si>
  <si>
    <t xml:space="preserve"> National Bureau of Statistics 01/12/2017 ; UNHCR 27/04/2021</t>
  </si>
  <si>
    <t>https://www.nbs.go.tz/nbs/takwimu/census2012/Tanzania_Total_Population_by_District-Regions-2016_2017r.pdf ; https://data2.unhcr.org/en/documents/details/86371</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</si>
  <si>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</si>
  <si>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</si>
  <si>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</si>
  <si>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</si>
  <si>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Host-community and Refugees</t>
  </si>
  <si>
    <t>TZA002Crisis affected groups</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</si>
  <si>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</si>
  <si>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</si>
  <si>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</si>
  <si>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</si>
  <si>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</si>
  <si>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</si>
  <si>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</si>
  <si>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</si>
  <si>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World Bank 2020</t>
  </si>
  <si>
    <t>https://data.worldbank.org/indicator/SP.POP.TOTL?locations=MW</t>
  </si>
  <si>
    <t>Total population of the country</t>
  </si>
  <si>
    <t>MWI002Total population</t>
  </si>
  <si>
    <t>https://data.worldbank.org/indicator/AG.LND.TOTL.K2?locations=MW</t>
  </si>
  <si>
    <t>The whole country is affected by the complex crisis</t>
  </si>
  <si>
    <t>MWI002Landmass affected</t>
  </si>
  <si>
    <t>All population is exposed to the complex crisis</t>
  </si>
  <si>
    <t>MWI002People exposed</t>
  </si>
  <si>
    <t>UN Statistics 2004</t>
  </si>
  <si>
    <t>https://unstats.un.org/unsd/demographic/products/dyb/DYB2004/Table03.pdf</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</si>
  <si>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</si>
  <si>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</si>
  <si>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</si>
  <si>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</si>
  <si>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</si>
  <si>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</si>
  <si>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</si>
  <si>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</si>
  <si>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 xml:space="preserve">Multiple crisis in Kenya </t>
  </si>
  <si>
    <t>KEN001</t>
  </si>
  <si>
    <t>Infogap</t>
  </si>
  <si>
    <t>KEN001Buildings damaged</t>
  </si>
  <si>
    <t>KEN001Buildings destroyed</t>
  </si>
  <si>
    <t>KEN001Economic Losses</t>
  </si>
  <si>
    <t>KEN001People facing limited access constraints</t>
  </si>
  <si>
    <t>KEN001People facing restricted access constraints</t>
  </si>
  <si>
    <t>KEN002Buildings damaged</t>
  </si>
  <si>
    <t>KEN002Buildings destroyed</t>
  </si>
  <si>
    <t>KEN002Economic Losses</t>
  </si>
  <si>
    <t>Drought in Kenya</t>
  </si>
  <si>
    <t>KEN003</t>
  </si>
  <si>
    <t>KEN003Buildings damaged</t>
  </si>
  <si>
    <t>KEN003Buildings destroyed</t>
  </si>
  <si>
    <t>KEN003Economic Losses</t>
  </si>
  <si>
    <t>KEN002People facing limited access constraints</t>
  </si>
  <si>
    <t>KEN003People facing limited access constraints</t>
  </si>
  <si>
    <t>KEN003People facing restricted access constraints</t>
  </si>
  <si>
    <t xml:space="preserve">There is limited information available regarding humanitarian needs in Thailand's southern provinces, but protection is a concern given the possibility of attacks and violence related to the insurgency. </t>
  </si>
  <si>
    <t>THA002People affected</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</si>
  <si>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</si>
  <si>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</si>
  <si>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</si>
  <si>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</si>
  <si>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UNHCR 17/11/2021</t>
  </si>
  <si>
    <t>https://reliefweb.int/sites/reliefweb.int/files/resources/UNHCR%20TCHAD_Statistiques%20des%20personnes%20relevant%20de%20la%20comp%C3%A9tence%20du%20HCR_Octobre%202021%20%281%29.pdf</t>
  </si>
  <si>
    <t>Sum of IDPs + Refugees + Asylum seekers + returnees</t>
  </si>
  <si>
    <t>TCD001People displaced</t>
  </si>
  <si>
    <t>Drought in South-West Angola</t>
  </si>
  <si>
    <t>AGO002</t>
  </si>
  <si>
    <t>Angola</t>
  </si>
  <si>
    <t>ACLED accessed 13/12/2021</t>
  </si>
  <si>
    <t>From 13/05/2021 to 03/12/2021</t>
  </si>
  <si>
    <t>AGO002Fatalities reported</t>
  </si>
  <si>
    <t>Multiple crises in the Philippines</t>
  </si>
  <si>
    <t>PHL001</t>
  </si>
  <si>
    <t>PHL001Illness cases reported</t>
  </si>
  <si>
    <t>Typhoon RAI</t>
  </si>
  <si>
    <t>PHL010</t>
  </si>
  <si>
    <t>PHL010Total population</t>
  </si>
  <si>
    <t>https://psa.gov.ph/population-and-housing</t>
  </si>
  <si>
    <t>Total population living in the areas considered affected. Caraga, eastern and central Visayas, and Mimaropa</t>
  </si>
  <si>
    <t>PHL010People exposed</t>
  </si>
  <si>
    <t>PHL010Illness cases reported</t>
  </si>
  <si>
    <t>OCHA PDC WFP 15/12/2021</t>
  </si>
  <si>
    <t>https://reliefweb.int/report/philippines/typhoon-rai-odette-philippines-advisory-12-15-december-2021-2100-utc-joint</t>
  </si>
  <si>
    <t>The UN estimated that the cost of rebuilding after typhoon RAI would be $66 billion USD.</t>
  </si>
  <si>
    <t>PHL010Economic Losses</t>
  </si>
  <si>
    <t>OCHA 24/12/2021</t>
  </si>
  <si>
    <t>https://reliefweb.int/sites/reliefweb.int/files/resources/PHL-TyphoonRai-HumanitarianNeedsPriorities-211224%20%281%29.pdf</t>
  </si>
  <si>
    <t>PHL010People in Need</t>
  </si>
  <si>
    <t>Level 3 is considered equivalent to number of people in need</t>
  </si>
  <si>
    <t>PHL010Moderate humanitarian conditions - Level 3</t>
  </si>
  <si>
    <t>PHL010Severe humanitarian conditions - Level 4</t>
  </si>
  <si>
    <t>PHL010Extreme humanitarian conditions - Level 5</t>
  </si>
  <si>
    <t>Host, non-host, IDPs,  and returnees that are affected by the typhoon</t>
  </si>
  <si>
    <t>PHL010Crisis affected groups</t>
  </si>
  <si>
    <t>ACLED accessed 20/12/2021</t>
  </si>
  <si>
    <t>Fatalities related to riots</t>
  </si>
  <si>
    <t>AGO002Fatalities in all crises</t>
  </si>
  <si>
    <t>IPC 15/12/2021</t>
  </si>
  <si>
    <t>https://reliefweb.int/report/namibia/namibia-acute-food-insecurity-analysis-october-2021-march-2022-issued-december-2021</t>
  </si>
  <si>
    <t>ACAPS methodology: Exposed= Level 1 + Level 2 + Level 3 + Level 4 +Level 5</t>
  </si>
  <si>
    <t>NAM002People exposed</t>
  </si>
  <si>
    <t>ACAPS methodology: Affected= Level 2 + Level 3 + Level 4 + Level 5</t>
  </si>
  <si>
    <t>NAM002People affected</t>
  </si>
  <si>
    <t>NAM002People in Need</t>
  </si>
  <si>
    <t>IPC-1 (minimal) severity between December 2021 - March 2022</t>
  </si>
  <si>
    <t>NAM002Minimal humanitarian conditions - Level 1</t>
  </si>
  <si>
    <t>IPC-2 (Stressed) severity between December 2021 - March 2022</t>
  </si>
  <si>
    <t>NAM002Stressed humanitarian conditions - Level 2</t>
  </si>
  <si>
    <t>IPC-3 (Crisis) severity between December 2021 - March 2022</t>
  </si>
  <si>
    <t>NAM002Moderate humanitarian conditions - Level 3</t>
  </si>
  <si>
    <t>IPC-4 (Emergency) severity between December 2021 - March 2022</t>
  </si>
  <si>
    <t>NAM002Severe humanitarian conditions - Level 4</t>
  </si>
  <si>
    <t>IPC-5 (Catastrophe) severity between December 2021 - March 2022</t>
  </si>
  <si>
    <t>NAM002Extreme humanitarian conditions - Level 5</t>
  </si>
  <si>
    <t>IPC 10/2020</t>
  </si>
  <si>
    <t>http://www.ipcinfo.org/ipc-country-analysis/details-map/en/c/1152928/?iso3=ZWE</t>
  </si>
  <si>
    <t xml:space="preserve">Since there is no enough analysis on the severity of needs and affected populations, this figure represents people in Minimal IPC-1 to Catastrophe IPC-5 in the period JANUARY - MARCH 2021 </t>
  </si>
  <si>
    <t>ZWE001People affected</t>
  </si>
  <si>
    <t>OCHA HNO 29/02/2021 ; IPC 10/2020</t>
  </si>
  <si>
    <t>https://reliefweb.int/report/zimbabwe/zimbabwe-humanitarian-needs-overview-2020-february-2020 ; http://www.ipcinfo.org/ipc-country-analysis/details-map/en/c/1152928/?iso3=ZWE</t>
  </si>
  <si>
    <t>ZWE001People in Need</t>
  </si>
  <si>
    <t xml:space="preserve">ACAPS methodology: Level 2 = Affected population - PIN </t>
  </si>
  <si>
    <t>ZWE001Stressed humanitarian conditions - Level 2</t>
  </si>
  <si>
    <t>ACAPS methodology: Level 3 = PiN - Levels 4 and 5</t>
  </si>
  <si>
    <t>ZWE001Moderate humanitarian conditions - Level 3</t>
  </si>
  <si>
    <t>The number of IDPs in Zimbabwe in 2020</t>
  </si>
  <si>
    <t>ZWE001Severe humanitarian conditions - Level 4</t>
  </si>
  <si>
    <t xml:space="preserve">People in Catastrophic IPC5 levels in the period JANUARY - MARCH 2021 </t>
  </si>
  <si>
    <t>ZWE001Extreme humanitarian conditions - Level 5</t>
  </si>
  <si>
    <t>OCHA HNO 2/12/2021</t>
  </si>
  <si>
    <t>https://reliefweb.int/report/sudan/sudan-humanitarian-needs-overview-2022-december-2021</t>
  </si>
  <si>
    <t>People Exposed is the sum of levels 1 to 5, based on ACAPS methodology</t>
  </si>
  <si>
    <t>SDN001People exposed</t>
  </si>
  <si>
    <t>People affected is the sum of levels 2 to 5 based on ACAPS methodology</t>
  </si>
  <si>
    <t>SDN001People affected</t>
  </si>
  <si>
    <t>World Bank - Population estimates and projection 2022 (accessed on 28/12/2021)</t>
  </si>
  <si>
    <t>https://databank.worldbank.org/source/population-estimates-and-projections</t>
  </si>
  <si>
    <t xml:space="preserve">The country population of Pakistan estimates in 2022. The number of registerd refugees, undocumented Afghans living in Pakistan, and Pakistani refugees in Afghanistan are not counted to avoid double counting. </t>
  </si>
  <si>
    <t>PAK001Total population</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</si>
  <si>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</si>
  <si>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</si>
  <si>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</si>
  <si>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</si>
  <si>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PAK004Total population</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</si>
  <si>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</si>
  <si>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</si>
  <si>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</si>
  <si>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</si>
  <si>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</si>
  <si>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</si>
  <si>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</si>
  <si>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</si>
  <si>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</si>
  <si>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</si>
  <si>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</si>
  <si>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</si>
  <si>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OCHA 08/01/2022</t>
  </si>
  <si>
    <t>https://reliefweb.int/sites/reliefweb.int/files/resources/afghanistan-humanitarian-needs-overview-2022.pdf</t>
  </si>
  <si>
    <t xml:space="preserve">Population according to the 2022 HNO. </t>
  </si>
  <si>
    <t>AFG001Total population</t>
  </si>
  <si>
    <t>Central Statistics Organization of the Islamic Republic of Afghanistan 2017</t>
  </si>
  <si>
    <t>http://cso.gov.af/en/page/1500/4722/1396</t>
  </si>
  <si>
    <t>Conflict and natural disasters contribute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</si>
  <si>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</si>
  <si>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</si>
  <si>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</si>
  <si>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2022 HNO has estimated that Level 2 (stress) + 3 (severe) + 4 (extreme) + 5 (catastrophic) are the affected population </t>
  </si>
  <si>
    <t>AFG001People affected</t>
  </si>
  <si>
    <t>Given that the whole country is affected by different types of conflict, drought, and natural hazards, the entire population is considered to be exposed.</t>
  </si>
  <si>
    <t>PAK001People exposed</t>
  </si>
  <si>
    <t>Tonga Volcano Eruption</t>
  </si>
  <si>
    <t>TON002</t>
  </si>
  <si>
    <t>Tonga</t>
  </si>
  <si>
    <t>https://data.worldbank.org/indicator/SP.POP.TOTL?locations=TO</t>
  </si>
  <si>
    <t>The total population of Tonga as of 2020</t>
  </si>
  <si>
    <t>TON002Total population</t>
  </si>
  <si>
    <t>https://data.worldbank.org/indicator/AG.LND.TOTL.K2?locations=TO</t>
  </si>
  <si>
    <t>The landmass of Tonga</t>
  </si>
  <si>
    <t>TON002Landmass affected</t>
  </si>
  <si>
    <t>The total population of the island are exposed to the crisis</t>
  </si>
  <si>
    <t>TON002People exposed</t>
  </si>
  <si>
    <t>TON002Illness cases reported</t>
  </si>
  <si>
    <t>OCHA 18/01/2022</t>
  </si>
  <si>
    <t>https://www.unocha.org/story/daily-noon-briefing-highlights-tonga-afghanistan</t>
  </si>
  <si>
    <t>50 houses were destroyed</t>
  </si>
  <si>
    <t>TON002Buildings destroyed</t>
  </si>
  <si>
    <t>TON002Economic Losses</t>
  </si>
  <si>
    <t>The host community</t>
  </si>
  <si>
    <t>TON002Crisis affected groups</t>
  </si>
  <si>
    <t>TON002People facing limited access constraints</t>
  </si>
  <si>
    <t>TON002People facing restricted access constraints</t>
  </si>
  <si>
    <t>Govt of Philippines 2015</t>
  </si>
  <si>
    <t>This is the total area of the affected regions: regions V - XII, Caraga and MIMAROPA</t>
  </si>
  <si>
    <t>PHL010Landmass affected</t>
  </si>
  <si>
    <t>MMR002Moderate humanitarian conditions - Level 3</t>
  </si>
  <si>
    <t>MMR002Extreme humanitarian conditions - Level 5</t>
  </si>
  <si>
    <t xml:space="preserve"> HNO 2022</t>
  </si>
  <si>
    <t>https://reliefweb.int/sites/reliefweb.int/files/resources/mmr_humanitarian_needs_overview_2022.pdf</t>
  </si>
  <si>
    <t>This is equivalent to the population affected because according to HNO 2022, population affected is higher than number of people exposed according to the available baseline data from Myanmar 2014 census.</t>
  </si>
  <si>
    <t>MMR003People exposed</t>
  </si>
  <si>
    <t>The population directly affected by conflict in Shan and Kachin states according to HNO 2022.
The figure has been edited September 2022 for correction.</t>
  </si>
  <si>
    <t>MMR003People affected</t>
  </si>
  <si>
    <t>MMR003People in Need</t>
  </si>
  <si>
    <t>The Level 1 (exposed) includes the entire population of Kachin and Shan states minus the number of directly affected. Level 2 severity (affected population) is all those living in the districts where PIN are present - i.e. district populations minus the PIN.  According to HNO 2022 severity data, 5.4 m people are in Level 1. This is equivalent to ACAPS calculations and therefore Level 2 = 0</t>
  </si>
  <si>
    <t>MMR003Minimal humanitarian conditions - Level 1</t>
  </si>
  <si>
    <t>MMR003Stressed humanitarian conditions - Level 2</t>
  </si>
  <si>
    <t>Level 3 includes all PIN considered to be in severe conditions according to HNO 2022 severity data</t>
  </si>
  <si>
    <t>MMR003Moderate humanitarian conditions - Level 3</t>
  </si>
  <si>
    <t xml:space="preserve"> Level 4 is considered equal to HNO level 4, those in extreme need. </t>
  </si>
  <si>
    <t>MMR003Severe humanitarian conditions - Level 4</t>
  </si>
  <si>
    <t xml:space="preserve"> Level 5 is considered equal to HNO level 5, those in catastrophic need </t>
  </si>
  <si>
    <t>MMR003Extreme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</si>
  <si>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</si>
  <si>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</si>
  <si>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</si>
  <si>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</si>
  <si>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</si>
  <si>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</si>
  <si>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</si>
  <si>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</si>
  <si>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YEM002Injuries reported</t>
  </si>
  <si>
    <t>YEM001Injuries reported</t>
  </si>
  <si>
    <t>REG011Extreme humanitarian conditions - Level 5</t>
  </si>
  <si>
    <t>Tropical Cyclone Ana in Malawi</t>
  </si>
  <si>
    <t>MWI004</t>
  </si>
  <si>
    <t>MWI004Total population</t>
  </si>
  <si>
    <t>UNFPA 12/2018</t>
  </si>
  <si>
    <t>https://malawi.unfpa.org/sites/default/files/resource-pdf/2018%20Census%20Preliminary%20Report.pdf</t>
  </si>
  <si>
    <t xml:space="preserve">The total landmass of the districts affected by the storm and floods: Balaka, Blantyre, Chikwawa, Chiradzulu, Dedza, Machinga, Mangochi, Mchinji, Mulanje, Mwanza, Neno, Nsanje, Ntcheu, Phalombe, Thyolo, Zomba. </t>
  </si>
  <si>
    <t>MWI004Landmass affected</t>
  </si>
  <si>
    <t xml:space="preserve">The total population of the districts affected by the storm and floods: Balaka, Blantyre, Chikwawa, Chiradzulu, Dedza, Machinga, Mangochi, Mchinji, Mulanje, Mwanza, Neno, Nsanje, Ntcheu, Phalombe, Thyolo, Zomba. </t>
  </si>
  <si>
    <t>MWI004People exposed</t>
  </si>
  <si>
    <t>MWI004Illness cases reported</t>
  </si>
  <si>
    <t>MWI004Buildings damaged</t>
  </si>
  <si>
    <t>MWI004Buildings destroyed</t>
  </si>
  <si>
    <t>MWI004Economic Losses</t>
  </si>
  <si>
    <t>UNHCR 31/05/2021</t>
  </si>
  <si>
    <t>https://data2.unhcr.org/en/country/mwi</t>
  </si>
  <si>
    <t>Host-community and refugees from Congo, Burundi, and Rwanda</t>
  </si>
  <si>
    <t>MWI004Crisis affected groups</t>
  </si>
  <si>
    <t>Govt. Malawi/iMMAP 29/01/2022</t>
  </si>
  <si>
    <t>https://reliefweb.int/sites/reliefweb.int/files/resources/019_mw_snpt_20220128_cyclone_ana_flash_update_v4.pdf</t>
  </si>
  <si>
    <t>Affected households in Chikwawa, Nsanje, Mulanje and Phalombe districts were cut-off and can be reached by boats</t>
  </si>
  <si>
    <t>MWI004People facing limited access constraints</t>
  </si>
  <si>
    <t>MWI004People facing restricted access constraints</t>
  </si>
  <si>
    <t>2022 Tropical Cyclone Seasons in Mozambique</t>
  </si>
  <si>
    <t>MOZ008</t>
  </si>
  <si>
    <t>No illnesses reported</t>
  </si>
  <si>
    <t>MOZ008Illness cases reported</t>
  </si>
  <si>
    <t>OCHA 01/02/2022</t>
  </si>
  <si>
    <t>https://reliefweb.int/report/mozambique/mozambique-tropical-storm-ana-flash-update-no7-1-february-2022</t>
  </si>
  <si>
    <t>The Government estimates that the reconstruction activities for Tropical Storm Ana in the three most affected provinces will cost around US$ 1.7 million.</t>
  </si>
  <si>
    <t>MOZ008Economic Losses</t>
  </si>
  <si>
    <t>MOZ001Illness cases reported</t>
  </si>
  <si>
    <t>MOZ001Economic Losses</t>
  </si>
  <si>
    <t>Drought in Ethiopia</t>
  </si>
  <si>
    <t>ETH005</t>
  </si>
  <si>
    <t>ETH005Buildings damaged</t>
  </si>
  <si>
    <t>ETH005Buildings destroyed</t>
  </si>
  <si>
    <t>Host community, refugees, IDPs</t>
  </si>
  <si>
    <t>ETH005Crisis affected groups</t>
  </si>
  <si>
    <t>ETH005People facing limited access constraints</t>
  </si>
  <si>
    <t>ETH005People facing restricted access constraints</t>
  </si>
  <si>
    <t>MWI002Crisis affected groups</t>
  </si>
  <si>
    <t>MWI002People facing limited access constraints</t>
  </si>
  <si>
    <t>Statoids 23/02/2022 ; UNHCR 27/04/2021</t>
  </si>
  <si>
    <t>http://www.statoids.com/utz.html ; https://data2.unhcr.org/en/documents/details/86371</t>
  </si>
  <si>
    <t>Total landmass of regions that host refugees: Kigoma, Katavi, Tabora, Tanga, Dar-es Salaam</t>
  </si>
  <si>
    <t>TZA002Landmass affected</t>
  </si>
  <si>
    <t>OCHA 10/02/2022</t>
  </si>
  <si>
    <t>https://reliefweb.int/report/tonga/tonga-volcanic-eruption-situation-report-no-4-10-february-2022</t>
  </si>
  <si>
    <t>Houses damaged as of 4 February</t>
  </si>
  <si>
    <t>TON002Buildings damaged</t>
  </si>
  <si>
    <t>Eastern Africa Regional Drought Crisis</t>
  </si>
  <si>
    <t>REG014</t>
  </si>
  <si>
    <t>Ethiopia,Somalia,Kenya</t>
  </si>
  <si>
    <t>REG014Buildings damaged</t>
  </si>
  <si>
    <t>REG014Buildings destroyed</t>
  </si>
  <si>
    <t>All groups are affected</t>
  </si>
  <si>
    <t>REG014Crisis affected groups</t>
  </si>
  <si>
    <t>REG014People facing limited access constraints</t>
  </si>
  <si>
    <t>REG014People facing restricted access constraints</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</si>
  <si>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</si>
  <si>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</si>
  <si>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 &amp; it is more likely that there is increased displacement by March 2022.</t>
  </si>
  <si>
    <t>IDN002People displaced</t>
  </si>
  <si>
    <t xml:space="preserve">No data available
</t>
  </si>
  <si>
    <t>REG002Extreme humanitarian conditions - Level 5</t>
  </si>
  <si>
    <t>Multiple Crises in Tanzania</t>
  </si>
  <si>
    <t>TZA001</t>
  </si>
  <si>
    <t>Statoids 23/02/2022 ;  IPC 11/02/2022 ; UNHCR 27/04/2021</t>
  </si>
  <si>
    <t>http://www.statoids.com/utz.html ; https://reliefweb.int/report/united-republic-tanzania/tanzania-consecutive-prolonged-dry-spells-pests-and-diseases-drive ;  https://data2.unhcr.org/en/documents/details/86371</t>
  </si>
  <si>
    <t>The landmass regions affected by food insecurity and refugees: Kigoma, Katavi, Tabora, Tanga, Dar-es Salaam, Dodoma, Arusha, Singida,  Singida, Simiyu, Mara, Kilimanjaro, and Tanga</t>
  </si>
  <si>
    <t>TZA001Landmass affected</t>
  </si>
  <si>
    <t>TZA001Illness cases reported</t>
  </si>
  <si>
    <t>TZA001Injuries reported</t>
  </si>
  <si>
    <t>TZA001Buildings damaged</t>
  </si>
  <si>
    <t>TZA001Buildings destroyed</t>
  </si>
  <si>
    <t>TZA001Economic Losses</t>
  </si>
  <si>
    <t>TZA001People facing limited access constraints</t>
  </si>
  <si>
    <t>TZA001People facing restricted access constraints</t>
  </si>
  <si>
    <t>Food Security Crisis in North-East Tanzania</t>
  </si>
  <si>
    <t>TZA003</t>
  </si>
  <si>
    <t>Statoids 23/02/2022 ; IPC 11/02/2022</t>
  </si>
  <si>
    <t>http://www.statoids.com/utz.html ; https://reliefweb.int/report/united-republic-tanzania/tanzania-consecutive-prolonged-dry-spells-pests-and-diseases-drive</t>
  </si>
  <si>
    <t>The landmass of regions affected: Dodoma, Arusha, Singida,  Singida, Simiyu, Mara, Kilimanjaro, and Tanga</t>
  </si>
  <si>
    <t>TZA003Landmass affected</t>
  </si>
  <si>
    <t>TZA003People displaced</t>
  </si>
  <si>
    <t>TZA003Illness cases reported</t>
  </si>
  <si>
    <t>TZA003Injuries reported</t>
  </si>
  <si>
    <t>TZA003Buildings damaged</t>
  </si>
  <si>
    <t>TZA003Buildings destroyed</t>
  </si>
  <si>
    <t>TZA003Economic Losses</t>
  </si>
  <si>
    <t>Host community and refugees</t>
  </si>
  <si>
    <t>TZA003Crisis affected groups</t>
  </si>
  <si>
    <t>TZA003People facing limited access constraints</t>
  </si>
  <si>
    <t>TZA003People facing restricted access constraints</t>
  </si>
  <si>
    <t>BUCREP 2010</t>
  </si>
  <si>
    <t>Adamaoua (Djerem, Faro et Deo, Mbere, Vina divisions), Centre (Mfoundi), Est, Littoral (Wouri division) and Nord (Mayo Rey division) regions</t>
  </si>
  <si>
    <t>CMR004Landmass affected</t>
  </si>
  <si>
    <t>Adamaoua, Centre, Sud-Ouest, Nord-Ouest, Ouest, Centre and Littoral regions</t>
  </si>
  <si>
    <t>CMR003Landmass affected</t>
  </si>
  <si>
    <t>OCHA 16/03/2022; OCHA 02/03/2022</t>
  </si>
  <si>
    <t>https://reliefweb.int/report/mozambique/mozambique-tropical-cyclone-gombe-flash-update-no3-16-march-2022; https://reliefweb.int/report/mozambique/mozambique-tropical-storms-ana-and-dumako-flash-update-no10-2-march-2022</t>
  </si>
  <si>
    <t>Classrooms and homes destroyed by the cyclones</t>
  </si>
  <si>
    <t>MOZ001Buildings destroyed</t>
  </si>
  <si>
    <t>UNHCR 25/03/2022</t>
  </si>
  <si>
    <t>https://reliefweb.int/report/mozambique/unhcr-mozambique-cyclone-gombe-flash-update-2-23-march-2022</t>
  </si>
  <si>
    <t>IDPs, Returnees, Refugees, Host and non-host populations affected</t>
  </si>
  <si>
    <t>MOZ001Crisis affected groups</t>
  </si>
  <si>
    <t>Classrooms and homes destroyed by the storm</t>
  </si>
  <si>
    <t>MOZ008Buildings destroyed</t>
  </si>
  <si>
    <t>IDPs,refugees, host and non-host populations</t>
  </si>
  <si>
    <t>MOZ008Crisis affected groups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</si>
  <si>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</si>
  <si>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</si>
  <si>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</si>
  <si>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</si>
  <si>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FAO 23/02/2022</t>
  </si>
  <si>
    <t>https://reliefweb.int/report/tonga/hunga-tonga-hunga-ha-apai-volcano-eruption-data-emergencies-hazard-impact-assessment-0</t>
  </si>
  <si>
    <t>The number of people affected by the volcanic eruption and tsunami</t>
  </si>
  <si>
    <t>TON002People affected</t>
  </si>
  <si>
    <t>Plan International 15/03/2022 ; FAO 23/02/2022</t>
  </si>
  <si>
    <t>https://reliefweb.int/report/tonga/plan-international-supports-children-young-people-and-communities-aftermath-tonga ; https://reliefweb.int/report/tonga/hunga-tonga-hunga-ha-apai-volcano-eruption-data-emergencies-hazard-impact-assessment-0</t>
  </si>
  <si>
    <t xml:space="preserve">Information on the severity of needs is unavailable </t>
  </si>
  <si>
    <t>TON002Severe humanitarian conditions - Level 4</t>
  </si>
  <si>
    <t>TON002Extreme humanitarian conditions - Level 5</t>
  </si>
  <si>
    <t>Statoids Accessed 30/03/2022</t>
  </si>
  <si>
    <t>http://www.statoids.com/yrw.html</t>
  </si>
  <si>
    <t>Landmass of the districts where refugees are hosted(Gatsibo, Nyarugenge, Kirehe, Gisagara, Huye, Nyamagabe, Karongi districts)</t>
  </si>
  <si>
    <t>RWA002Landmass affected</t>
  </si>
  <si>
    <t>Population of the districts in Rwanda where refugees are hosted(Gatsibo, Nyarugenge, Kirehe, Gisagara, Huye, Nyamagabe, Karongi districts)</t>
  </si>
  <si>
    <t>RWA002People exposed</t>
  </si>
  <si>
    <t>Refugee &amp; Host population</t>
  </si>
  <si>
    <t>RWA002Crisis affected groups</t>
  </si>
  <si>
    <t>OCHA 27/03/2022</t>
  </si>
  <si>
    <t>https://reliefweb.int/sites/reliefweb.int/files/resources/iraq_humanitarian_needs_overview_2022_-_issued_27_march_0.pdf</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</si>
  <si>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</si>
  <si>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IRQ002Severe humanitarian conditions - Level 4</t>
  </si>
  <si>
    <t>OCHA 16/12/2021</t>
  </si>
  <si>
    <t>https://www.ochaopt.org/sites/default/files/HNO_2022.pdf</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</si>
  <si>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</si>
  <si>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PSE002Extreme humanitarian conditions - Level 5</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</si>
  <si>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</si>
  <si>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reported</t>
  </si>
  <si>
    <t>UNHCR 31/12/2021; UNHCR 18/11/2021; Amnesty International 20/06/2019</t>
  </si>
  <si>
    <t>https://data2.unhcr.org/en/country/irn; https://data2.unhcr.org/en/documents/details/89695;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</si>
  <si>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</si>
  <si>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IRN004Stressed humanitarian conditions - Level 2</t>
  </si>
  <si>
    <t>IRN004Extreme humanitarian conditions - Level 5</t>
  </si>
  <si>
    <t xml:space="preserve">Total PIN according to the new 2022 HNO is 24,4  million. 
Based on the 2022 HNO, the severity was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3 (severe) + 4 (extreme) + 5 (catastrophic) = PiN 
</t>
  </si>
  <si>
    <t>AFG001People in Need</t>
  </si>
  <si>
    <t>AFG001Stressed humanitarian conditions - Level 2</t>
  </si>
  <si>
    <t>AFG001Moderate humanitarian conditions - Level 3</t>
  </si>
  <si>
    <t>AFG001Severe humanitarian conditions - Level 4</t>
  </si>
  <si>
    <t>ACLED (01/10/2021 - 31/03/2022)</t>
  </si>
  <si>
    <t>All conflict-related fatalities in Azad Jammu and Kashmir in the last six months as counted by ACLED. Information gaps and access constraints make it very likely that not all casualties are being counted</t>
  </si>
  <si>
    <t>PAK004Fatalities reported</t>
  </si>
  <si>
    <t>Host-community, IDPs, refugees , returnees</t>
  </si>
  <si>
    <t>ZWE001Crisis affected groups</t>
  </si>
  <si>
    <t>It is difficult to establish how many Lebanese and refugees left the country due to the socio-economi crisis. The last  figure for Lebanese emigration between 1990 and mid 2019 was around 844,200 people. Up to 300,000 people have been displaced due to Beirut Port Explosion. Mostly have returned to their home.</t>
  </si>
  <si>
    <t>LBN004People displaced</t>
  </si>
  <si>
    <t>LBN002Fatalities reported</t>
  </si>
  <si>
    <t>The Government of Lebanon and the United Nations 15/02/2022; ESCWA 03/09/2021; UNHCR, UNICEF, and WFP 25/01/2022</t>
  </si>
  <si>
    <t>https://data2.unhcr.org/en/documents/details/90915; https://www.unescwa.org/sites/default/files/news/docs/21-00634-_multidimentional_poverty_in_lebanon_-policy_brief_-_en.pdf;https://reliefweb.int/sites/reliefweb.int/files/resources/VASyR%202021.pdf</t>
  </si>
  <si>
    <t xml:space="preserve">Based on 2022 LCRP, the PiN for the basic assistance are is about 1.5 million and the figure represents the displaced Syrians (registered and unregistered) + 29,000 PRS.
The PiN severity redistribution were based on the following: Level 4  was calculated based on that the 46% of the Syrian Refugees households are moderately food insecure. 
No reports of catastrophic humanitarian conditions, however, 3% of the Syrian refugees are severely food insecure and located in Level 5.
The remaining % were located in the Level 3.
PRS is assumed has the same food insecuiryt level as Syrian Refugees and similar severity redistribution was done. 
Lebanese in needs are not included as they are affected by the socioeconomic crisis and not directly by the refugees. 
</t>
  </si>
  <si>
    <t>LBN002Moderate humanitarian conditions - Level 3</t>
  </si>
  <si>
    <t>LBN002Severe humanitarian conditions - Level 4</t>
  </si>
  <si>
    <t xml:space="preserve">statista23\08\2021  ; UNHCR 31/01/2022
</t>
  </si>
  <si>
    <t>https://www.statista.com/statistics/1040670/malaysia-population-distribution-by-state/;
  https://www.unhcr.org/en-us/figures-at-a-glance-in-malaysia.html</t>
  </si>
  <si>
    <t xml:space="preserve">Level1= Exposed population - affected population (ACAPS methodology)
</t>
  </si>
  <si>
    <t>MYS001Minimal humanitarian conditions - Level 1</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</si>
  <si>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</si>
  <si>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</si>
  <si>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</si>
  <si>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</si>
  <si>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</si>
  <si>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TUR002Fatalities reported</t>
  </si>
  <si>
    <t>OCHA 22/03/2022; OCHA 02/03/2022; WFP 23/03/2022</t>
  </si>
  <si>
    <t>https://reliefweb.int/report/mozambique/mozambique-tropical-cyclone-gombe-flash-update-no5-22-march-2022; https://reliefweb.int/report/mozambique/mozambique-tropical-storms-ana-and-dumako-flash-update-no10-2-march-2022; https://reliefweb.int/report/mozambique/wfp-mozambique-situation-report-3-cyclone-gombe-22-march-2022</t>
  </si>
  <si>
    <t>The cyclones damaged health centers, classrooms and homes</t>
  </si>
  <si>
    <t>MOZ008Buildings damaged</t>
  </si>
  <si>
    <t>MOZ001Buildings damaged</t>
  </si>
  <si>
    <t>City Population (based on Thailand Census 2010, accessed at 27/04/2022)</t>
  </si>
  <si>
    <t>Total population in country (the census include all thai and non thai residing in the country at least 3 months prior to the census)</t>
  </si>
  <si>
    <t>THA001Total population</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</si>
  <si>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</si>
  <si>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</si>
  <si>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</si>
  <si>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</si>
  <si>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</si>
  <si>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THA002Total population</t>
  </si>
  <si>
    <t>https://www.ilo.org/surveydata/index.php/catalog/1128</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</si>
  <si>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</si>
  <si>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</si>
  <si>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THA003Total population</t>
  </si>
  <si>
    <t>https://citypopulation.de/en</t>
  </si>
  <si>
    <t>The total landmass of the affected areas. For details, please see the "Estimates" sheet.</t>
  </si>
  <si>
    <t>THA003Landmass affected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</si>
  <si>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</si>
  <si>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</si>
  <si>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</si>
  <si>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</si>
  <si>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Bangladesh Buereau of Statistics, 2013 (census data, 2011)</t>
  </si>
  <si>
    <t>Teknaf - 388.66
Ukhia  - 261.8
Bhasan Char - 80
Total area - 730.46</t>
  </si>
  <si>
    <t>BGD002Landmass affected</t>
  </si>
  <si>
    <t>BGD002Injuries reported</t>
  </si>
  <si>
    <t>Statistics Indonesia 2022; UNHCR 20/04/2022</t>
  </si>
  <si>
    <t>Census Population:
https://unstats.un.org/unsd/demographic-social/meetings/2021/egm-covid19-census-20210209/docs/s03-04-IDN.pdf;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</si>
  <si>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Total population as per 2010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</si>
  <si>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</si>
  <si>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2022</t>
  </si>
  <si>
    <t>https://www.bps.go.id/publication/download.html?nrbvfeve=MGEyYWZlYTRmYWI3MmE1ZDA1MmNiMzE1&amp;xzmn=aHR0cHM6Ly93d3cuYnBzLmdvLmlkL3B1YmxpY2F0aW9uLzIwMjIvMDIvMjUvMGEyYWZlYTRmYWI3MmE1ZDA1MmNiMzE1L3N0YXRpc3Rpay1pbmRvbmVzaWEtMjAyMi5odG1s&amp;twoadfnoarfeauf=MjAyMi0wNC0yNiAxODoyNDoyNw%3D%3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</si>
  <si>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</si>
  <si>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</si>
  <si>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</si>
  <si>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</si>
  <si>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</si>
  <si>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</si>
  <si>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IDN002People in Need</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</si>
  <si>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</si>
  <si>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</si>
  <si>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</si>
  <si>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</si>
  <si>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</si>
  <si>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State Statistical Committee of the Republic of Azerbaijan; UNHCR 17/02/2021</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</si>
  <si>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</si>
  <si>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</si>
  <si>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</si>
  <si>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 xml:space="preserve">2014 census reports for Rakhine and Myanmar; HNO 2022
</t>
  </si>
  <si>
    <t>http://themimu.info/census-data; https://reliefweb.int/sites/reliefweb.int/files/resources/mmr_humanitarian_needs_overview_2022.pdf</t>
  </si>
  <si>
    <t>According to HNO 2022, Rakhine, Kachin, and Shan states is excluded from the affected areas for post coup conflict. So, the affected area = total landmass area of Myanmar - total landmass area of Rakhine, Kachin, and Shan states</t>
  </si>
  <si>
    <t>MMR004Landmass affected</t>
  </si>
  <si>
    <t>HNO 2022</t>
  </si>
  <si>
    <t>The total number of affected people under all severity phases (except for minimal) according to the HNO 2022 for the affected landmasses.</t>
  </si>
  <si>
    <t>MMR004People affected</t>
  </si>
  <si>
    <t>MMR004People in Need</t>
  </si>
  <si>
    <t>Number of people in need under stressed phase severity (according to HNO 2022).</t>
  </si>
  <si>
    <t>MMR004Stressed humanitarian conditions - Level 2</t>
  </si>
  <si>
    <t>Number of people in need under severe phase severity (according to HNO 2022).</t>
  </si>
  <si>
    <t>MMR004Moderate humanitarian conditions - Level 3</t>
  </si>
  <si>
    <t>Number of people in need under extreme phase severity (according to HNO 2022).</t>
  </si>
  <si>
    <t>MMR004Severe humanitarian conditions - Level 4</t>
  </si>
  <si>
    <t>Number of people in need under catastrophic phase severity (according to HNO 2022).</t>
  </si>
  <si>
    <t>MMR004Extreme humanitarian conditions - Level 5</t>
  </si>
  <si>
    <t>UNFPA 2015;  2014 Myanmar Population and Housing Census: Paletwa Township Report; OCHA 16/03/2022 [affected areas]</t>
  </si>
  <si>
    <t>https://myanmar.unfpa.org/sites/default/files/pub-pdf/Rakhine%20State%20Census%20Report%20-%20ENGLISH-3.pdf; https://reliefweb.int/map/myanmar/myanmar-displacement-due-myanmar-armed-forces-arakan-army-conflict-rakhine-and-chin-20;
https://dop.gov.mm/sites/dop.gov.mm/files/publication_docs/paletwa_0.pdf</t>
  </si>
  <si>
    <t>Sum of the areas of the Rakhine state and Paletwa town of the Chin state is the affected area (36,778+ 3,977).</t>
  </si>
  <si>
    <t>MMR002Landmass affected</t>
  </si>
  <si>
    <t>2014 Myanmar Census</t>
  </si>
  <si>
    <t>http://themimu.info/census-data</t>
  </si>
  <si>
    <t>Total area of the country.</t>
  </si>
  <si>
    <t>MMR001Landmass affected</t>
  </si>
  <si>
    <t>HNO 2023</t>
  </si>
  <si>
    <t>The Total number of people in stressed humanitarian conditions-level 2 in the MMR002, MMR003, and MMR004 crises in Myanmar.
(MMR002 + MMR003 + MMR004).</t>
  </si>
  <si>
    <t>MMR001Stressed humanitarian conditions - Level 2</t>
  </si>
  <si>
    <t>The Total number of people in moderate humanitarian conditions-level 3 in the MMR002, MMR003, and MMR004 crises in Myanmar.
(MMR002 + MMR003 + MMR004).</t>
  </si>
  <si>
    <t>MMR001Moderate humanitarian conditions - Level 3</t>
  </si>
  <si>
    <t>The Total number of people in extreme humanitarian conditions-level 5 in the MMR002, MMR003, and MMR004 crises in Myanmar.
(MMR002 + MMR003 + MMR004)</t>
  </si>
  <si>
    <t>MMR001Extreme humanitarian conditions - Level 5</t>
  </si>
  <si>
    <t>World Bank 2017</t>
  </si>
  <si>
    <t>https://databank.worldbank.org/data/views/reports/reportwidget.aspx?Report_Name=CountryProfile&amp;Id=b450fd57&amp;tbar=y&amp;dd=y&amp;inf=n&amp;zm=n&amp;country=DZA</t>
  </si>
  <si>
    <t xml:space="preserve">The whole country as affected. </t>
  </si>
  <si>
    <t>DZA004Landmass affected</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</si>
  <si>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</si>
  <si>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</si>
  <si>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</si>
  <si>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</si>
  <si>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CIA.GOV 11/03/2022</t>
  </si>
  <si>
    <t>https://www.cia.gov/the-world-factbook/countries/eritrea/#people-and-society</t>
  </si>
  <si>
    <t>Total population of Eritrea, which has taken into account migration flows and Eritrean refugees in other countries</t>
  </si>
  <si>
    <t>ERI001Total population</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</si>
  <si>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</si>
  <si>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</si>
  <si>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</si>
  <si>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</si>
  <si>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The whole country is considered to be affected by drought and the political/economic crisis, therefore the total number of people living in the affected area is the total population in country</t>
  </si>
  <si>
    <t>ERI001People exposed</t>
  </si>
  <si>
    <t>UNICEF 7/12/2021</t>
  </si>
  <si>
    <t>https://reliefweb.int/report/eritrea/humanitarian-action-children-2022-eritrea</t>
  </si>
  <si>
    <t>According to the ltest report by UNICEF approximately 1.2M are in dire need but due to humanitarian constraints and limiting of humanitarian organizations in the country, this number might be low than the actual number of people affected.</t>
  </si>
  <si>
    <t>ERI001People affected</t>
  </si>
  <si>
    <t>UNHCR 30/04/2022; UNHCR 31/03/2022; UNHCR 30/04/2022; UNHCR 30/04/2022; UNHCR 31/03/2022; UNHCR 1/5/2022; UNHCR 3/4/2022; UNHCR 31/03/2022; UNHCR 3/03/2022; UNHCR 30/04/2022; UNHCR 30/04/2022</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</si>
  <si>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</si>
  <si>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Total number of Eritrean refugees in other countries. Up to date data on the IDPs in Eritrea is unavailable.</t>
  </si>
  <si>
    <t>ERI001People displaced</t>
  </si>
  <si>
    <t>No reliable information giving a cumulative figure for this incident</t>
  </si>
  <si>
    <t>ERI001Injuries reported</t>
  </si>
  <si>
    <t>Level 1 and 2 are computed according to ACAPS methodology. All people in need have Level 3 needs. There is no information to indicate Level 4 or 5 needs</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</si>
  <si>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</si>
  <si>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</si>
  <si>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</si>
  <si>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</si>
  <si>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</si>
  <si>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Host, non host, IDPs, Refugees, Asylum seekers</t>
  </si>
  <si>
    <t>ERI001Crisis affected groups</t>
  </si>
  <si>
    <t>ERI001Illness cases reported</t>
  </si>
  <si>
    <t>ERI001Economic Losses</t>
  </si>
  <si>
    <t>HNO 28/02/2022</t>
  </si>
  <si>
    <t>https://reliefweb.int/report/burundi/burundi-aper-u-des-besoins-humanitaires-2022-f-vrier-2022</t>
  </si>
  <si>
    <t>Total population of Burundi, which has taken into account migration flows and Burundian refugees in other countries</t>
  </si>
  <si>
    <t>BDI001Total population</t>
  </si>
  <si>
    <t>CIA 02/03/2022</t>
  </si>
  <si>
    <t>https://www.cia.gov/the-world-factbook/countries/burundi/</t>
  </si>
  <si>
    <t>Total landmass excluding the area occupied by water bodies.</t>
  </si>
  <si>
    <t>BDI001Landmass affected</t>
  </si>
  <si>
    <t>OCHA 28/02/2022</t>
  </si>
  <si>
    <t>This being a complex crisis the entire country is involved therefore we take the whole population</t>
  </si>
  <si>
    <t>BDI001People exposed</t>
  </si>
  <si>
    <t>BDI001People affected</t>
  </si>
  <si>
    <t>There were mentions of diseases in the HNO but there was no cumulative figure for this.</t>
  </si>
  <si>
    <t>BDI001Injuries reported</t>
  </si>
  <si>
    <t>BDI001People in Need</t>
  </si>
  <si>
    <t xml:space="preserve">Level 1 and 2 were calculated using ACAPS methodology. Level 3 includes minimal, stressed and strict levels from the HNO. The distribution of percentages in the HNO added upto 99% so 1% was added to the minimal level for the purposes of this severity index. Leve 4  corresponds to the figure of extreme in the HNO while level 5 corresponds to the figure of catastrophic. </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</si>
  <si>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</si>
  <si>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</si>
  <si>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</si>
  <si>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</si>
  <si>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</si>
  <si>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https://reliefweb.int/report/burundi/burundi-aper-u-des-besoins-humanitaires-2022-f-vrier-2027</t>
  </si>
  <si>
    <t>Refugees, IDPs, Host, Non-host, Returnees</t>
  </si>
  <si>
    <t>BDI001Crisis affected groups</t>
  </si>
  <si>
    <t>IPC 01/03/2022</t>
  </si>
  <si>
    <t>https://reliefweb.int/report/united-republic-tanzania/tanzania-ipc-acute-food-insecurity-analysis-november-2021-september</t>
  </si>
  <si>
    <t>ACAPS methodology: Exposed people= Levels 1 to 5 (it also equals the population of the areas affected: Bahi DC, Handeni DC, Handeni TC, Korogwe DC, Korogwe TC, Longido, Manyoni, Meatu, Mkinga, Monduli, Musoma DC, Mwanga, Rorya, and Same).</t>
  </si>
  <si>
    <t>TZA003People exposed</t>
  </si>
  <si>
    <t>ACAPS methodology: Affected people= Levels 2 to 5</t>
  </si>
  <si>
    <t>TZA003People affected</t>
  </si>
  <si>
    <t>TZA003People in Need</t>
  </si>
  <si>
    <t>People in Minimal food insecurity level (IPC Phase 1) between May  2022 -Septemper 2022</t>
  </si>
  <si>
    <t>TZA003Minimal humanitarian conditions - Level 1</t>
  </si>
  <si>
    <t>People in Stressed food insecurity level (IPC Phase 2) between May  2022 -Septemper 2022</t>
  </si>
  <si>
    <t>TZA003Stressed humanitarian conditions - Level 2</t>
  </si>
  <si>
    <t>People in Crisis food insecurity level (IPC Phase 3) between May  2022 -Septemper 2022</t>
  </si>
  <si>
    <t>TZA003Moderate humanitarian conditions - Level 3</t>
  </si>
  <si>
    <t>People in Emergency food insecurity level (IPC Phase 4) between May  2022 -Septemper 2022</t>
  </si>
  <si>
    <t>TZA003Severe humanitarian conditions - Level 4</t>
  </si>
  <si>
    <t>People in Emergency food insecurity level (IPC Phase 5) between May  2022 -Septemper 2022</t>
  </si>
  <si>
    <t>TZA003Extreme humanitarian conditions - Level 5</t>
  </si>
  <si>
    <t>AFG001Minimal humanitarian conditions - Level 1</t>
  </si>
  <si>
    <t>FAO 9/05/22</t>
  </si>
  <si>
    <t>https://reliefweb.int/report/afghanistan/record-levels-hunger-persist-afghanistan-people-require-humanitarian-assistance</t>
  </si>
  <si>
    <t>Afghanistan in 2011 - a small pocket of “catastrophic” levels of food insecurity - or IPC Phase 5 - has been detected in the country. More than 20,000 people in the north-eastern province of Ghor are facing catastrophic levels of hunger because of a long period of harsh winter and disastrous agricultural conditions.</t>
  </si>
  <si>
    <t>AFG001Extreme humanitarian conditions - Level 5</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</si>
  <si>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</si>
  <si>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</si>
  <si>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</si>
  <si>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</si>
  <si>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</si>
  <si>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</si>
  <si>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</si>
  <si>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</si>
  <si>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</si>
  <si>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</si>
  <si>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</si>
  <si>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</si>
  <si>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30/04/2023</t>
  </si>
  <si>
    <t>The population affected are those living in Selangor, Pulau Pinang, and Kuala Lumpur. To avoid overestimating the population affected, only the states with a refugee/state population ratio of 1% or higher were included.</t>
  </si>
  <si>
    <t>MYS001People affected</t>
  </si>
  <si>
    <t>Statistics Indonesia 2022; UN 01/03/2022</t>
  </si>
  <si>
    <t>https://www.bps.go.id/publication/download.html?nrbvfeve=MGEyYWZlYTRmYWI3MmE1ZDA1MmNiMzE1&amp;xzmn=aHR0cHM6Ly93d3cuYnBzLmdvLmlkL3B1YmxpY2F0aW9uLzIwMjIvMDIvMjUvMGEyYWZlYTRmYWI3MmE1ZDA1MmNiMzE1L3N0YXRpc3Rpay1pbmRvbmVzaWEtMjAyMi5odG1s&amp;twoadfnoarfeauf=MjAyMi0wNC0yNiAxODoyNDoyNw%3D%3D; 
https://news.un.org/en/story/2022/03/1113062</t>
  </si>
  <si>
    <t>This is the number of people exposed minus people in need.</t>
  </si>
  <si>
    <t>IDN002Stressed humanitarian conditions - Level 2</t>
  </si>
  <si>
    <t>The number of people in minimal humanitarian conditions and there is no specific information.</t>
  </si>
  <si>
    <t>IDN002Minimal humanitarian conditions - Level 1</t>
  </si>
  <si>
    <t>MMR002Stressed humanitarian conditions - Level 2</t>
  </si>
  <si>
    <t xml:space="preserve">Worldometer (30/05/2022); UNHCR(11/02/2022) </t>
  </si>
  <si>
    <t>https://www.worldometers.info/world-population/myanmar-population/; https://www.unhcr.org/news/briefing/2022/2/6206288c4/unhcr-steps-aid-displaced-myanmar-conflict-intensifies.html</t>
  </si>
  <si>
    <t>Total population mentioned in Worldometer (55,100,000) + 600,000 stateless Rohingya population</t>
  </si>
  <si>
    <t>MMR001Total population</t>
  </si>
  <si>
    <t xml:space="preserve">UNFPA 2015;  2014 Myanmar Population and Housing Census:
Paletwa Township Report; HNO 2022; Worldometer (30/05/2022). </t>
  </si>
  <si>
    <t>https://myanmar.unfpa.org/sites/default/files/pub-pdf/Rakhine%20State%20Census%20Report%20-%20ENGLISH-3.pdf;
https://dop.gov.mm/sites/dop.gov.mm/files/publication_docs/paletwa_0.pdf
https://reliefweb.int/sites/reliefweb.int/files/resources/mmr_humanitarian_needs_overview_2022.pdf;
https://www.worldometers.info/world-population/myanmar-population/</t>
  </si>
  <si>
    <t>People exposed (MMR002 + MMR003 + MMR004)</t>
  </si>
  <si>
    <t>MMR001People exposed</t>
  </si>
  <si>
    <t>People affected (MMR002 + MMR003 + MMR004)</t>
  </si>
  <si>
    <t>MMR001People affected</t>
  </si>
  <si>
    <t>HNO 2022; OCHA 16/03/2022</t>
  </si>
  <si>
    <t>https://reliefweb.int/sites/reliefweb.int/files/resources/mmr_humanitarian_needs_overview_2022.pdf;
https://reliefweb.int/sites/reliefweb.int/files/resources/2022_0314_MMR_Rakhine_and_Chin_Recent_Displacement%20map.pdf</t>
  </si>
  <si>
    <t>MMR001People in Need</t>
  </si>
  <si>
    <t>MMR002 + MMR003 + MMR004</t>
  </si>
  <si>
    <t>MMR001Minimal humanitarian conditions - Level 1</t>
  </si>
  <si>
    <t>MMR001Severe humanitarian conditions - Level 4</t>
  </si>
  <si>
    <t>MMR002Total population</t>
  </si>
  <si>
    <t>UNFPA 2015;  2014 Myanmar Population and Housing Census:
Paletwa Township Report; HNO 2022</t>
  </si>
  <si>
    <t>https://myanmar.unfpa.org/sites/default/files/pub-pdf/Rakhine%20State%20Census%20Report%20-%20ENGLISH-3.pdf;
https://dop.gov.mm/sites/dop.gov.mm/files/publication_docs/paletwa_0.pdf
https://reliefweb.int/sites/reliefweb.int/files/resources/mmr_humanitarian_needs_overview_2022.pdf</t>
  </si>
  <si>
    <t>Rakhine population:
3,188,807
Paletwa population:
64,971
Stateless Rohingya population:
600,000</t>
  </si>
  <si>
    <t>MMR002People exposed</t>
  </si>
  <si>
    <t>People in need (excluding people facing minimal severity) as per HNO 2022 for Rakhine state:
1,547,000
The corresponding population for Paletwa is considered to be the ones displaced due to the Rakhine conflict:
6,300.
Total: 1,553,300</t>
  </si>
  <si>
    <t>MMR002People affected</t>
  </si>
  <si>
    <t>MMR002People in Need</t>
  </si>
  <si>
    <t>Number of people under minimal phase severity (according to HNO 2022) + the rest of exposed.</t>
  </si>
  <si>
    <t>MMR002Minimal humanitarian conditions - Level 1</t>
  </si>
  <si>
    <t>Number of people in need under extreme phase severity (according to HNO 2022+ displacement in Paletwa).</t>
  </si>
  <si>
    <t>MMR002Severe humanitarian conditions - Level 4</t>
  </si>
  <si>
    <t>MMR003Total population</t>
  </si>
  <si>
    <t>MMR004Total population</t>
  </si>
  <si>
    <t>The total number of people living in the affected areas = total population of the country - total population in Rakhine, Kachin, and Shan states, Paletwa town (Chin state).</t>
  </si>
  <si>
    <t>MMR004People exposed</t>
  </si>
  <si>
    <t>MMR004Minimal humanitarian conditions - Level 1</t>
  </si>
  <si>
    <t>JRP 2022; HNO 2022</t>
  </si>
  <si>
    <t>https://reliefweb.int/report/bangladesh/2022-joint-response-plan-rohingya-humanitarian-crisis-january-december-2022; https://reliefweb.int/sites/reliefweb.int/files/resources/mmr_humanitarian_needs_overview_2022.pdf</t>
  </si>
  <si>
    <t xml:space="preserve">BGD002 + MMR002. </t>
  </si>
  <si>
    <t>REG011Minimal humanitarian conditions - Level 1</t>
  </si>
  <si>
    <t>JRP 2022; HNO 2022; OCHA 16/03/2022</t>
  </si>
  <si>
    <t>https://reliefweb.int/report/bangladesh/2022-joint-response-plan-rohingya-humanitarian-crisis-january-december-2022 https://reliefweb.int/sites/reliefweb.int/files/resources/mmr_humanitarian_needs_overview_2022.pdf;
https://reliefweb.int/sites/reliefweb.int/files/resources/2022_0314_MMR_Rakhine_and_Chin_Recent_Displacement%20map.pdf</t>
  </si>
  <si>
    <t>REG011Severe humanitarian conditions - Level 4</t>
  </si>
  <si>
    <t>Statistical Committee of Armenia 01/01/22 ;  UNHCR accessed 29/5/22</t>
  </si>
  <si>
    <t>https://armstat.am/nsdp/  ; https://data.unhcr.org/en/country/arm?secret=unhcrrestricted</t>
  </si>
  <si>
    <t>Population of Armenia 2,961,500  + refugee-like arrivals 2,6725</t>
  </si>
  <si>
    <t>ARM002Total population</t>
  </si>
  <si>
    <t xml:space="preserve">Britannica May 13, 2022 </t>
  </si>
  <si>
    <t>https://www.britannica.com/place/Armenia</t>
  </si>
  <si>
    <t>Right now people living mostly in three provinces. The landmass affected is calculated by adding the landmass of these three provinces  together. (yerevan  223+ kotayk 2,086+ ararat 2,090)</t>
  </si>
  <si>
    <t>ARM002Landmass affected</t>
  </si>
  <si>
    <t>Statistical Committee of Armenia 01/01/22 ;  UNHCR Accessed 29/05/2022</t>
  </si>
  <si>
    <t>https://armstat.am/en/?nid=111;  https://data2.unhcr.org/en/country/arm?secret=unhcrrestricted</t>
  </si>
  <si>
    <t>Total exposed = people living in the affected provinces + refugee-like population
Kotayk - 251,200
Yerevan - 1,091,700
Ararat - 256,600
Refugee-like population - 26,725
Total: 1,626,225</t>
  </si>
  <si>
    <t>ARM002People exposed</t>
  </si>
  <si>
    <t>UNCT Armenia  (Inter-Agency Response Plan OCT 2020-JUNE 2021) 22 Jan 2021</t>
  </si>
  <si>
    <t>The people who are refugee-like (26,725) and the host community (7,000) are now mostly affected.</t>
  </si>
  <si>
    <t>ARM002People affected</t>
  </si>
  <si>
    <t>UNHCR ccessed 29/05/2022</t>
  </si>
  <si>
    <t>https://data2.unhcr.org/en/country/arm?secret=unhcrrestricted</t>
  </si>
  <si>
    <t>Refugee-like arrivals</t>
  </si>
  <si>
    <t>ARM002People displaced</t>
  </si>
  <si>
    <t>UNHCR accessed 29/5/22</t>
  </si>
  <si>
    <t>ARM002People in Need</t>
  </si>
  <si>
    <t>Statistical Committee of Armenia 01/01/22 ;  UNHCR Accessed 29/05/2022; UNCT Armenia  (Inter-Agency Response Plan OCT 2020-JUNE 2021) 22 Jan 2021</t>
  </si>
  <si>
    <t>https://armstat.am/en/?nid=111;  https://data2.unhcr.org/en/country/arm?secret=unhcrrestricted; https://reliefweb.int/sites/reliefweb.int/files/resources/Armenia%20Inter-Agency%20Response%20Plan.pdf</t>
  </si>
  <si>
    <t>Level 1 = People exposed - people affected</t>
  </si>
  <si>
    <t>ARM002Minimal humanitarian conditions - Level 1</t>
  </si>
  <si>
    <t>The UNCT targets the entire refugee-like population, which we have placed in L3. The plan also targets 7,000 members of the host communiy, mainly to strengthen cohesion between host and displaced populations, they are placed L2</t>
  </si>
  <si>
    <t>ARM002Stressed humanitarian conditions - Level 2</t>
  </si>
  <si>
    <t>ARM002Moderate humanitarian conditions - Level 3</t>
  </si>
  <si>
    <t>Socio-economic crisis in Sri Lanka</t>
  </si>
  <si>
    <t>LKA002</t>
  </si>
  <si>
    <t>Sri Lanka</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</si>
  <si>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</si>
  <si>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</si>
  <si>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</si>
  <si>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</si>
  <si>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</si>
  <si>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</si>
  <si>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</si>
  <si>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</si>
  <si>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</si>
  <si>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</si>
  <si>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</si>
  <si>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</si>
  <si>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Department of Census and Statistics accessed 15/06/2022; OCHA 09/06/2022 (HNP 2022)</t>
  </si>
  <si>
    <t>http://www.statistics.gov.lk/Population/StaticalInformation/VitalStatistics/ByDistrictandSex
https://reliefweb.int/report/sri-lanka/sri-lanka-food-security-crisis-humanitarian-needs-and-priorities-2022-june-sept-2022-ensita</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</si>
  <si>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</si>
  <si>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</si>
  <si>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OCHA 09/06/2022 (HNP 2022)</t>
  </si>
  <si>
    <t>https://reliefweb.int/report/sri-lanka/sri-lanka-food-security-crisis-humanitarian-needs-and-priorities-2022-june-sept-2022-ensita</t>
  </si>
  <si>
    <t xml:space="preserve">It is the number of affected groups which includes only the hosts/citizens population  
</t>
  </si>
  <si>
    <t>LKA002Crisis affected groups</t>
  </si>
  <si>
    <t>World population Review 21/06/22</t>
  </si>
  <si>
    <t>https://worldpopulationreview.com/countries</t>
  </si>
  <si>
    <t>2022 Population of Iran</t>
  </si>
  <si>
    <t>IRN004Total population</t>
  </si>
  <si>
    <t>UNHCR 31/05/2022; UNHCR 31/05/2022; Amnesty International 20/06/2019</t>
  </si>
  <si>
    <t>https://data2.unhcr.org/en/country/irn; https://data2.unhcr.org/en/documents/details/89695;https://www.amnesty.org/en/latest/news/2019/06/afghanistan-refugees-forty-years/</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</si>
  <si>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</si>
  <si>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</si>
  <si>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2.1 million undocumented Afghans live in the country.</t>
  </si>
  <si>
    <t>IRN004People displaced</t>
  </si>
  <si>
    <t>IRN004People in Need</t>
  </si>
  <si>
    <t>IRN004Minimal humanitarian conditions - Level 1</t>
  </si>
  <si>
    <t>IRN004Moderate humanitarian conditions - Level 3</t>
  </si>
  <si>
    <t>IRN004Severe humanitarian conditions - Level 4</t>
  </si>
  <si>
    <t xml:space="preserve">State Statistical Committee of the Republic of Azerbaijan 5.11.2021; UNHCR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</si>
  <si>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https://data2.unhcr.org/en/country/arm?secret=unhcrrestricted</t>
  </si>
  <si>
    <t>Total population of Armenia and Azerbaijan</t>
  </si>
  <si>
    <t>REG013Total population</t>
  </si>
  <si>
    <t>WPR Accessed 17/6/2022</t>
  </si>
  <si>
    <t>https://worldpopulationreview.com/countries/kenya-population</t>
  </si>
  <si>
    <t>Total population of the country including refugees in the country and the migration flow in the country</t>
  </si>
  <si>
    <t>KEN001Total population</t>
  </si>
  <si>
    <t xml:space="preserve">NDMA10/06/2022; HDX 24/11/2015 </t>
  </si>
  <si>
    <t>https://reliefweb.int/report/kenya/national-drought-early-warning-bulletin-june-2022;  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</si>
  <si>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</si>
  <si>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</si>
  <si>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No cumulative figure for this event</t>
  </si>
  <si>
    <t>KEN001Injuries reported</t>
  </si>
  <si>
    <t>https://reliefweb.int/report/kenya/kenya-ipc-acute-food-insecurity-and-acute-malnutrition-analysis-march-june-2022-published-june-10-2022</t>
  </si>
  <si>
    <t>Acute malnutrition reported cases in child age under the age 5 years</t>
  </si>
  <si>
    <t>KEN001Crisis affected groups</t>
  </si>
  <si>
    <t xml:space="preserve">NDMA 10/06/2022; HDX 24/11/2015 </t>
  </si>
  <si>
    <t>https://reliefweb.int/report/kenya/national-drought-early-warning-bulletin-june-2022;  https://data.humdata.org/dataset/kenya-surface-area-per-county; https://reliefweb.int/report/kenya/national-drought-early-warning-bulletin-june-2022</t>
  </si>
  <si>
    <t>KEN003Landmass affected</t>
  </si>
  <si>
    <t>KEN003People displaced</t>
  </si>
  <si>
    <t>KEN003Injuries reported</t>
  </si>
  <si>
    <t>Host population and refugees</t>
  </si>
  <si>
    <t>KEN003Crisis affected groups</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</si>
  <si>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</si>
  <si>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</si>
  <si>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</si>
  <si>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</si>
  <si>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</si>
  <si>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No Information regarding this incident</t>
  </si>
  <si>
    <t>KEN002Injuries reported</t>
  </si>
  <si>
    <t>KEN002Fatalities reported</t>
  </si>
  <si>
    <t>KEN002Fatalities in all crises</t>
  </si>
  <si>
    <t>Refugees, Host population</t>
  </si>
  <si>
    <t>KEN002Crisis affected groups</t>
  </si>
  <si>
    <t>Complex crisis in Ethiopia</t>
  </si>
  <si>
    <t>ETH001</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</si>
  <si>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</si>
  <si>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</si>
  <si>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</si>
  <si>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</si>
  <si>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</si>
  <si>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</si>
  <si>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Areas of West-Darfur , West Kordofan , South Darfur , South Kordofan , North Darfur , North Kordofan , East Darfur and Central Darfur</t>
  </si>
  <si>
    <t>SDN008Landmass affected</t>
  </si>
  <si>
    <t xml:space="preserve">State Statistical Committee of the Republic of Azerbaijan 5.11.2021 ; Britannica May 13, 2022 </t>
  </si>
  <si>
    <t>https://www.stat.gov.az/source/demoqraphy/ap/?lang=en ; https://www.britannica.com/place/Armenia</t>
  </si>
  <si>
    <t>The Total Area affected by the crisi, In azerbaijan (   Ganja-Qazakh, Kalbajar-Lachin, Upper Karabakh. Districts/cities affected: Mingachevir, Yevlakh District, Yevlakh, Barda District, Aghjabadi District, Beylagan District); In Armenia ((yerevan  223,+ kotayk 2086,+ ararat 2090))</t>
  </si>
  <si>
    <t>REG013Landmass affected</t>
  </si>
  <si>
    <t xml:space="preserve">State Statistical Committee of the Republic of Azerbaijan 5.11.2021; UNHCR Accessed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</si>
  <si>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t>
  </si>
  <si>
    <t xml:space="preserve">The regugee-like population and  people living in those affected areas of the two countries. </t>
  </si>
  <si>
    <t>REG013People exposed</t>
  </si>
  <si>
    <t>State Statistical Committee of the Republic of Azerbaijan 5.11.2021; UNCT Armenia  (Inter-Agency Response Plan OCT 2020-JUNE 2021) 22 Jan 2021</t>
  </si>
  <si>
    <t>https://www.stat.gov.az/source/demoqraphy/ap/?lang=en;   https://data2.unhcr.org/en/country/arm?secret=unhcrrestricted https://armstat.am/nsdp/  ; https://reliefweb.int/sites/reliefweb.int/files/resources/Armenia%20Inter-Agency%20Response%20Plan.pdfhttps://data.unhcr.org/en/country/arm?secret=unhcrrestricted
https://data2.unhcr.org/en/country/arm?secret=u</t>
  </si>
  <si>
    <t xml:space="preserve">The exposed population by the conflict and the host community </t>
  </si>
  <si>
    <t>REG013People affected</t>
  </si>
  <si>
    <t>Total people displaced from Azerbaijan because of the conflict</t>
  </si>
  <si>
    <t>REG013People displaced</t>
  </si>
  <si>
    <t>REG013People in Need</t>
  </si>
  <si>
    <t>Statistical committee of Armenia 01/01/22</t>
  </si>
  <si>
    <t xml:space="preserve">https://armstat.am/en/?nid=111;  https://data2.unhcr.org/en/country/arm?secret=unhcrrestricted; https://reliefweb.int/sites/reliefweb.int/files/resources/Armenia%20Inter-Agency%20Response%20Plan.pdf; </t>
  </si>
  <si>
    <t>Level 1 in ARM002 + Level 1 in AZE002</t>
  </si>
  <si>
    <t>REG013Minimal humanitarian conditions - Level 1</t>
  </si>
  <si>
    <t>UNCT Armenia  (Inter-Agency Response Plan OCT 2020-JUNE 2021) 22 Jan 2021; State Statistical Committee of the Republic of Azerbaijan 5.11.2021</t>
  </si>
  <si>
    <t>https://reliefweb.int/sites/reliefweb.int/files/resources/Armenia%20Inter-Agency%20Response%20Plan.pdf; https://www.stat.gov.az/source/demoqraphy/ap/?lang=en</t>
  </si>
  <si>
    <t>Level 2 in ARM002 + Level 2 in AZE002</t>
  </si>
  <si>
    <t>REG013Stressed humanitarian conditions - Level 2</t>
  </si>
  <si>
    <t>UNHCR accessed 29/5/2022</t>
  </si>
  <si>
    <t xml:space="preserve">https://data2.unhcr.org/en/country/arm?secret=unhcrrestricted; </t>
  </si>
  <si>
    <t>Level 3 in ARM002 + Level 3 in AZE002</t>
  </si>
  <si>
    <t>REG013Moderate humanitarian conditions - Level 3</t>
  </si>
  <si>
    <t>Refugee-like people and the Host community</t>
  </si>
  <si>
    <t>REG013Crisis affected groups</t>
  </si>
  <si>
    <t>REG013Severe humanitarian conditions - Level 4</t>
  </si>
  <si>
    <t>REG013Extreme humanitarian conditions - Level 5</t>
  </si>
  <si>
    <t>OCHA 09/02/2022</t>
  </si>
  <si>
    <t>https://reliefweb.int/report/nigeria/nigeria-humanitarian-needs-overview-2022-february-2022</t>
  </si>
  <si>
    <t>NGA004People in Need</t>
  </si>
  <si>
    <t>NBS Accessed 09/08/2021</t>
  </si>
  <si>
    <t>https://nigerianstat.gov.ng/elibrary</t>
  </si>
  <si>
    <t>Total population of Taraba, Benue, Plateau, Nasarawa(most affected by Middle Belt crisis)</t>
  </si>
  <si>
    <t>NGA003People exposed</t>
  </si>
  <si>
    <t>Earthquake in Khost and Paktika</t>
  </si>
  <si>
    <t>AFG005</t>
  </si>
  <si>
    <t>AFG005Total population</t>
  </si>
  <si>
    <t>OCHA 26/06/2022; Central Statistics Organization of the Islamic Republic of Afghanistan 2017</t>
  </si>
  <si>
    <t>https://reliefweb.int/report/afghanistan/afghanistan-flash-update-4-earthquake-paktika-and-khost-provinces-afghanistan-26-june-2022 ; http://cso.gov.af/en/page/1500/4722/1396</t>
  </si>
  <si>
    <t>The total landmass of the Paktika and Khost provinces that have been affected by the earthquake.</t>
  </si>
  <si>
    <t>AFG005Landmass affected</t>
  </si>
  <si>
    <t>https://reliefweb.int/report/afghanistan/afghanistan-humanitarian-needs-overview-2022-january-2022</t>
  </si>
  <si>
    <t>Total population of Khost and Paktika provinces according to HNO 2022, all people in these two peovince can be considered exposed to the earthquake.</t>
  </si>
  <si>
    <t>AFG005People exposed</t>
  </si>
  <si>
    <t>OCHA 26/06/2022</t>
  </si>
  <si>
    <t>https://reliefweb.int/report/afghanistan/afghanistan-flash-update-4-earthquake-paktika-and-khost-provinces-afghanistan-26-june-2022</t>
  </si>
  <si>
    <t xml:space="preserve">362,000 people in Paktika and Khost provinces have been affected by the 21 June earthquake. Note: The number of people affected = PIN, and it is less than the number of HNO 2022 PIN in the Khost and Paktika province (891,000 PIN/HNO2022), therefore it will not be added to the number of people affected in the complex crisis severity index calculations to avoid duplication. </t>
  </si>
  <si>
    <t>AFG005People affected</t>
  </si>
  <si>
    <t>When the number is available it will be updated.</t>
  </si>
  <si>
    <t>AFG005People displaced</t>
  </si>
  <si>
    <t>WHO 28/10/2022</t>
  </si>
  <si>
    <t>https://reliefweb.int/report/afghanistan/earthquake-paktika-and-khost-provinces-afghanistan-situation-report-7-issued-28-june-2022</t>
  </si>
  <si>
    <t>Number of injuries reported as at 28 June</t>
  </si>
  <si>
    <t>AFG005Injuries reported</t>
  </si>
  <si>
    <t>AFG005Illness cases reported</t>
  </si>
  <si>
    <t>ECHO 27/06/2022</t>
  </si>
  <si>
    <t>https://reliefweb.int/report/afghanistan/afghanistan-earthquake-update-gdacs-usgs-who-copernicus-ems-echo-daily-flash-27-june-2022</t>
  </si>
  <si>
    <t>The total number of deaths because of the earthquake according to ECHO</t>
  </si>
  <si>
    <t>AFG005Fatalities reported</t>
  </si>
  <si>
    <t>To be updated when there is a clear breakdown of damaged versus destroyed buildings</t>
  </si>
  <si>
    <t>AFG005Buildings damaged</t>
  </si>
  <si>
    <t>AFG005Buildings destroyed</t>
  </si>
  <si>
    <t>AFG005Economic Losses</t>
  </si>
  <si>
    <t>OCHA 27/06/2022</t>
  </si>
  <si>
    <t>https://reliefweb.int/report/afghanistan/afghanistan-emergency-earthquake-response-plan-july-september-2022-27-june-2022-summary-emergency-needs-planned-reach-and-funding-requirements</t>
  </si>
  <si>
    <t>AFG005People in Need</t>
  </si>
  <si>
    <t>HNO 2022 and 27/06/2022</t>
  </si>
  <si>
    <t>https://reliefweb.int/report/afghanistan/afghanistan-humanitarian-needs-overview-2022-january-2022 ; https://reliefweb.int/report/afghanistan/afghanistan-emergency-earthquake-response-plan-july-september-2022-27-june-2022-summary-emergency-needs-planned-reach-and-funding-requirements</t>
  </si>
  <si>
    <t>Level 1= People exposed - People Affected</t>
  </si>
  <si>
    <t>AFG005Minimal humanitarian conditions - Level 1</t>
  </si>
  <si>
    <t>AFG005Stressed humanitarian conditions - Level 2</t>
  </si>
  <si>
    <t xml:space="preserve">The response plan does not provide a clear breakdown of the severity of needs as at 27 June, therefore all the people in need are in Level 3 as per ACAPS methodology. Note: The number of PIN is less than the number of HNO 2022 PIN in the Khost and Paktika province (891,000 PIN/HNO2022), therefore it will not be added to the number of PIN in the complex crisis severity index calculations to avoid duplication. </t>
  </si>
  <si>
    <t>AFG005Moderate humanitarian conditions - Level 3</t>
  </si>
  <si>
    <t>AFG005Severe humanitarian conditions - Level 4</t>
  </si>
  <si>
    <t>AFG005Extreme humanitarian conditions - Level 5</t>
  </si>
  <si>
    <t>HNO 07/01/2022</t>
  </si>
  <si>
    <t>Khost and Paktika areas include refugees from Pakistan in addition to the local population</t>
  </si>
  <si>
    <t>AFG005Crisis affected groups</t>
  </si>
  <si>
    <t>Number of injuries reported in Khost and Paktika because of the earthquake, as at 28 June</t>
  </si>
  <si>
    <t>AFG001Injuries reported</t>
  </si>
  <si>
    <t>Bangladesh Bureau of Statistics 11/2015</t>
  </si>
  <si>
    <t>http://203.112.218.65:8008/WebTestApplication/userfiles/Image/PopMonographs/PopulationProjection.pdf</t>
  </si>
  <si>
    <t>Total projected population for 2021</t>
  </si>
  <si>
    <t>BGD002Total population</t>
  </si>
  <si>
    <t>2022 Floods in Bangladesh</t>
  </si>
  <si>
    <t>BGD008</t>
  </si>
  <si>
    <t>BGD008Total population</t>
  </si>
  <si>
    <t>Bangladesh Bureau of Statistics 06/2022</t>
  </si>
  <si>
    <t>http://bbs.portal.gov.bd/sites/default/files/files/bbs.portal.gov.bd/page/b2db8758_8497_412c_a9ec_6bb299f8b3ab/2022-06-15-10-49-3cf641425dd693f9e954de5ae9470775.pdf</t>
  </si>
  <si>
    <t xml:space="preserve">Total landmass of the zilas (admin level 2) affected (in sq. km2). 
Affected zilas: Sylhet, Sunamganj, Maulvibazar, Habiganj, Lalmonirhat, Nilphamari, Kurigram, Rangour, Gaibandha, Sirajganj, Bogura, Sherpur, Netrokona, Mymensingh, Jamalpur, Feni, Brahmanbaria, </t>
  </si>
  <si>
    <t>BGD008Landmass affected</t>
  </si>
  <si>
    <t>Total number of people living in the affected areas.</t>
  </si>
  <si>
    <t>BGD008People exposed</t>
  </si>
  <si>
    <t>UNCT Bangladesh 27/06/2022</t>
  </si>
  <si>
    <t>https://reliefweb.int/report/bangladesh/united-nations-bangladesh-coordinated-appeal-hctt-response-plan-severe-flash-floods-july-december-2022</t>
  </si>
  <si>
    <t>Total number of people affected according to UNCT Bangladesh Response Plan for floods in Bangladesh.</t>
  </si>
  <si>
    <t>BGD008People affected</t>
  </si>
  <si>
    <t>Total numbe rof crisis-related injuries in the last 6 months.</t>
  </si>
  <si>
    <t>BGD008Injuries reported</t>
  </si>
  <si>
    <t>BGD008People in Need</t>
  </si>
  <si>
    <t>Bangladesh Bureau of Statistics 11/2015; UNCT Bangladesh 27/06/2022</t>
  </si>
  <si>
    <t>https://reliefweb.int/report/bangladesh/united-nations-bangladesh-coordinated-appeal-hctt-response-plan-severe-flash-floods-july-december-2022; http://203.112.218.65:8008/WebTestApplication/userfiles/Image/PopMonographs/PopulationProjection.pdf</t>
  </si>
  <si>
    <t>Level 1 = Exposed population (51,483,000) - Affected population (7,200,000)</t>
  </si>
  <si>
    <t>BGD008Minimal humanitarian conditions - Level 1</t>
  </si>
  <si>
    <t>Level 2 = Affected population (7,200,000) - number of PIN (3,400,000)</t>
  </si>
  <si>
    <t>BGD008Stressed humanitarian conditions - Level 2</t>
  </si>
  <si>
    <t>Level 3 = Number of PIN (3,400,000) - population under increased vulnerability due to coping capacity, existing gaps, and existing capacities to deliver assistance (1,522,000).</t>
  </si>
  <si>
    <t>BGD008Moderate humanitarian conditions - Level 3</t>
  </si>
  <si>
    <t>Level 4 = Population under increased vulnerability due to coping capacity, existing gaps, and existing capacities to deliver assistance (1,522,000).</t>
  </si>
  <si>
    <t>BGD008Severe humanitarian conditions - Level 4</t>
  </si>
  <si>
    <t>The UNCT response plan does not provide any information based on which a figure could be assigned to Level 5.</t>
  </si>
  <si>
    <t>BGD008Extreme humanitarian conditions - Level 5</t>
  </si>
  <si>
    <t>Affected groups:
Host
Non-host
IDPs</t>
  </si>
  <si>
    <t>BGD008Crisis affected groups</t>
  </si>
  <si>
    <t>Total number of crisis-related illnesses in the last 6 months.</t>
  </si>
  <si>
    <t>BGD008Illness cases reported</t>
  </si>
  <si>
    <t>BGD001Total population</t>
  </si>
  <si>
    <t>Bangladesh Buereau of Statistics, 2013 (census data, 2011); Bangladesh Bureau of Statistics 06/2022</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</si>
  <si>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http://bbs.portal.gov.bd/sites/default/files/files/bbs.portal.gov.bd/page/b2db8758_8497_412c_a9ec_6bb299f8b3ab/2022-06-15-10-49-3cf641425dd693f9e954de5ae9470775.pdf</t>
  </si>
  <si>
    <t xml:space="preserve">Total landmass of the flood-affected zilas (admin level 2) affected + the areas affected due to the Rohingya crisis (Teknaf Upazila, Ukhia Upazila, and the Bhashan Char area) in sq. km
Flood-affected zilas: Sylhet, Sunamganj, Maulvibazar, Habiganj, Lalmonirhat, Nilphamari, Kurigram, Rangour, Gaibandha, Sirajganj, Bogura, Sherpur, Netrokona, Mymensingh, Jamalpur, Feni, Brahmanbaria, </t>
  </si>
  <si>
    <t>BGD001Landmass affected</t>
  </si>
  <si>
    <t>x; https://reliefweb.int/report/bangladesh/united-nations-bangladesh-coordinated-appeal-hctt-response-plan-severe-flash-floods-july-december-2022</t>
  </si>
  <si>
    <t>Total number of flood-related injuries in the last 6 months.</t>
  </si>
  <si>
    <t>BGD001Injuries reported</t>
  </si>
  <si>
    <t>JRP 2022; UNCT Bangladesh 27/06/2022</t>
  </si>
  <si>
    <t>https://reliefweb.int/report/bangladesh/2022-joint-response-plan-rohingya-humanitarian-crisis-january-december-2022; https://reliefweb.int/report/bangladesh/united-nations-bangladesh-coordinated-appeal-hctt-response-plan-severe-flash-floods-july-december-2022</t>
  </si>
  <si>
    <t>Level 1 population in the Rohingya and flood crises (according to UNCT Bangladesh Response Plan and JRP 2022).</t>
  </si>
  <si>
    <t>BGD001Minimal humanitarian conditions - Level 1</t>
  </si>
  <si>
    <t>Level 2 population in the Rohingya and flood crises (according to UNCT Bangladesh Response Plan and JRP 2022).</t>
  </si>
  <si>
    <t>BGD001Stressed humanitarian conditions - Level 2</t>
  </si>
  <si>
    <t>https://reliefweb.int/report/bangladesh/2022-joint-response-plan-rohingya-humanitarian-crisis-january-december-2022; 
https://reliefweb.int/report/bangladesh/united-nations-bangladesh-coordinated-appeal-hctt-response-plan-severe-flash-floods-july-december-2022</t>
  </si>
  <si>
    <t>Level 4 population in the Rohingya and flood crises. (according to UNCT Bangladesh Response Plan and JRP 2022)</t>
  </si>
  <si>
    <t>BGD001Severe humanitarian conditions - Level 4</t>
  </si>
  <si>
    <t>Level 5 population in the Rohingya and flood crises (according to UNCT Bangladesh Response Plan and JRP 2022).</t>
  </si>
  <si>
    <t>BGD001Extreme humanitarian conditions - Level 5</t>
  </si>
  <si>
    <t>Affected groups:
Host
Non-host
IDPs
Rohingya refugees</t>
  </si>
  <si>
    <t>BGD001Crisis affected groups</t>
  </si>
  <si>
    <t>BGD001Illness cases reported</t>
  </si>
  <si>
    <t xml:space="preserve">Bangladesh Bureau of Statistics 11/2015; Worldometer (30/05/2022); UNHCR(11/02/2022) </t>
  </si>
  <si>
    <t>http://203.112.218.65:8008/WebTestApplication/userfiles/Image/PopMonographs/PopulationProjection.pdf https://www.worldometers.info/world-population/myanmar-population/; https://www.unhcr.org/news/briefing/2022/2/6206288c4/unhcr-steps-aid-displaced-myanmar-conflict-intensifies.html</t>
  </si>
  <si>
    <t>Sum of the population of the individual crises BGD002 and MMR002.</t>
  </si>
  <si>
    <t>REG011Total population</t>
  </si>
  <si>
    <t xml:space="preserve">UN Children Fund - 03 February 2022 </t>
  </si>
  <si>
    <t>https://reliefweb.int/report/congo/unicef-congo-humanitarian-situation-report-reporting-period-1st-january-31st-december-0</t>
  </si>
  <si>
    <t>Number of people exposed in the 7 regions of Congo</t>
  </si>
  <si>
    <t>COG001People exposed</t>
  </si>
  <si>
    <t>People affected in Congo Republic</t>
  </si>
  <si>
    <t>COG001People affected</t>
  </si>
  <si>
    <t>COG001People in Need</t>
  </si>
  <si>
    <t>Minimal humanitarian conditions of people living in Congo.</t>
  </si>
  <si>
    <t>COG001Minimal humanitarian conditions - Level 1</t>
  </si>
  <si>
    <t>Stressed humanitarian conditions of people living in Congo.</t>
  </si>
  <si>
    <t>COG001Stressed humanitarian conditions - Level 2</t>
  </si>
  <si>
    <t>Moderate humanitarian conditions of people living in Congo.</t>
  </si>
  <si>
    <t>COG001Moderate humanitarian conditions - Level 3</t>
  </si>
  <si>
    <t xml:space="preserve">Severe humanitarian conditions of people living in Congo. </t>
  </si>
  <si>
    <t>COG001Severe humanitarian conditions - Level 4</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</si>
  <si>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</si>
  <si>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</si>
  <si>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</si>
  <si>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</si>
  <si>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</si>
  <si>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</si>
  <si>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</si>
  <si>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</si>
  <si>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</si>
  <si>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</si>
  <si>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</si>
  <si>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</si>
  <si>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</si>
  <si>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</si>
  <si>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JRP 2022; OCHA 2022</t>
  </si>
  <si>
    <t xml:space="preserve">Sum of the individual crises BGD002 and MMR002. </t>
  </si>
  <si>
    <t>REG011Stressed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</si>
  <si>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</si>
  <si>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</si>
  <si>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</si>
  <si>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</si>
  <si>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</si>
  <si>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</si>
  <si>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United Nations Office for the Coordination of Humanitarian Affairs - April 2022</t>
  </si>
  <si>
    <t>https://www.humanitarianresponse.info/en/operations/cameroon/document/humanitarian-needs-overview-cameroon-issue-april-2022</t>
  </si>
  <si>
    <t>Total population from the Humanitarian Needs Overview of Cameroon</t>
  </si>
  <si>
    <t>CMR001Total population</t>
  </si>
  <si>
    <t>Humanitarian Data - 10 May 2022</t>
  </si>
  <si>
    <t>https://data.humdata.org/dataset/cameroon-humanitarian-needs-overview</t>
  </si>
  <si>
    <t>People exposed living in the 10 regions of Cameroon</t>
  </si>
  <si>
    <t>CMR001People exposed</t>
  </si>
  <si>
    <t>Data UNHCR - 31 May 2022</t>
  </si>
  <si>
    <t>https://data.unhcr.org/en/country/cmr https://data.unhcr.org/en/documents/details/93647</t>
  </si>
  <si>
    <t>People displaced living in Cameroon and Nigeria</t>
  </si>
  <si>
    <t>CMR001People displaced</t>
  </si>
  <si>
    <t>ACLED - 17/06/2022</t>
  </si>
  <si>
    <t>Fatalities incured in the 10 regions of Cameroon from 01/01/2022 - 17/06/2022</t>
  </si>
  <si>
    <t>CMR001Fatalities reported</t>
  </si>
  <si>
    <t>Affected groups include; refugees, internal displaced persons and asylum seekers</t>
  </si>
  <si>
    <t>CMR001Crisis affected groups</t>
  </si>
  <si>
    <t>State Statistical Committee of the Republic of Azerbaijan 5.11.2021</t>
  </si>
  <si>
    <t>https://www.stat.gov.az/source/demoqraphy/ap/?lang=en</t>
  </si>
  <si>
    <t>There is no reliable disaggregated data on the humanitarian conditions so the affected population is assigned to level 2. This is a change in methodology from previous version. Previously, the affected were not included in any of the humanitarian condition levels.</t>
  </si>
  <si>
    <t>AZE002Stressed humanitarian conditions - Level 2</t>
  </si>
  <si>
    <t>OCHA 27/12/2021</t>
  </si>
  <si>
    <t>https://reliefweb.int/report/democratic-republic-congo/r-publique-d-mocratique-du-congo-aper-u-des-besoins-humanitaires-3</t>
  </si>
  <si>
    <t>PIN is the sum of populations on levels 3-5.</t>
  </si>
  <si>
    <t>COD001Stressed humanitarian conditions - Level 2</t>
  </si>
  <si>
    <t>COD001Moderate humanitarian conditions - Level 3</t>
  </si>
  <si>
    <t>COD001Severe humanitarian conditions - Level 4</t>
  </si>
  <si>
    <t>COD001Extreme humanitarian conditions - Level 5</t>
  </si>
  <si>
    <t>COD001People in Need</t>
  </si>
  <si>
    <t>AZE002Minimal humanitarian conditions - Level 1</t>
  </si>
  <si>
    <t>AZE002Moderate humanitarian conditions - Level 3</t>
  </si>
  <si>
    <t>AZE002Severe humanitarian conditions - Level 4</t>
  </si>
  <si>
    <t>AZE002Extreme humanitarian conditions - Level 5</t>
  </si>
  <si>
    <t>AZE002People in Need</t>
  </si>
  <si>
    <t xml:space="preserve">State Statistical Committee of the Republic of Azerbaijan 5.11.2021
</t>
  </si>
  <si>
    <t>Regions affected: 
Ganja-Qazakh, Kalbajar-Lachin, Upper Karabakh. Districts/cities affected: Mingachevir, Yevlakh District, Yevlakh, Barda District, Aghjabadi District, Beylagan District</t>
  </si>
  <si>
    <t>AZE002People exposed</t>
  </si>
  <si>
    <t>Exposed population is considered affected due to shellings and population movement</t>
  </si>
  <si>
    <t>AZE002People affected</t>
  </si>
  <si>
    <t>UNFPA 12/2018 ; OCHA 26/02/2022</t>
  </si>
  <si>
    <t>https://malawi.unfpa.org/sites/default/files/resource-pdf/2018%20Census%20Preliminary%20Report.pdf ; https://reliefweb.int/report/malawi/malawi-flash-appeal-tropical-storm-ana-february-2022-may-2022</t>
  </si>
  <si>
    <t>According to ACAPS methodology, Level1= Exposed population - affected population.</t>
  </si>
  <si>
    <t>MWI004Minimal humanitarian conditions - Level 1</t>
  </si>
  <si>
    <t>JRP 2022</t>
  </si>
  <si>
    <t>https://reliefweb.int/report/bangladesh/2022-joint-response-plan-rohingya-humanitarian-crisis-january-december-2022</t>
  </si>
  <si>
    <t>No disaggregated data available. So, all the PIN were assigned to level 3.</t>
  </si>
  <si>
    <t>BGD002Minimal humanitarian conditions - Level 1</t>
  </si>
  <si>
    <t>BGD002Stressed humanitarian conditions - Level 2</t>
  </si>
  <si>
    <t>BGD002Severe humanitarian conditions - Level 4</t>
  </si>
  <si>
    <t>BGD002Extreme humanitarian conditions - Level 5</t>
  </si>
  <si>
    <t>This is the sum of people facing levels 2-5 humanitarian needs according to ACAPS methodology.</t>
  </si>
  <si>
    <t>COD001People affected</t>
  </si>
  <si>
    <t>ACLED 01/01/2022-30/06/2022</t>
  </si>
  <si>
    <t xml:space="preserve">All deaths  as counted by ACLED. </t>
  </si>
  <si>
    <t>COD001Fatalities in all crises</t>
  </si>
  <si>
    <t>INS 24/09/2019</t>
  </si>
  <si>
    <t>https://ins-cameroun.cm/statistique/evolution-de-la-densite-de-la-population-du-cameroun-par-region-et-par-departement-entre-1987-et-2013/</t>
  </si>
  <si>
    <t>This is the sum of people facing levels 1-5 humanitarian needs according to ACAPS methodology.</t>
  </si>
  <si>
    <t>CMR002People exposed</t>
  </si>
  <si>
    <t>OCHA 14/04/2022</t>
  </si>
  <si>
    <t>https://reliefweb.int/report/cameroon/cameroon-humanitarian-needs-overview-2022</t>
  </si>
  <si>
    <t>CMR002People affected</t>
  </si>
  <si>
    <t>UNHCR 08/07/2022</t>
  </si>
  <si>
    <t>https://data.unhcr.org/en/documents/details/94114</t>
  </si>
  <si>
    <t>Sum of Nigerian refugees+IDPs+returnees  in the Far North region</t>
  </si>
  <si>
    <t>CMR002People displaced</t>
  </si>
  <si>
    <t>ACLED accessed 20/07/2022</t>
  </si>
  <si>
    <t>Total Fatalities from 01/01/2022 to 31/06/2022</t>
  </si>
  <si>
    <t>CMR002Fatalities reported</t>
  </si>
  <si>
    <t xml:space="preserve">As Scenario B of the JIAF was used for the humanitarian condition calculation, people in level 2 of the HNO are considerd in level 3. Level 4 of the HNO remains level 4 and the rest of the population is considered as exposed (Level 1), </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</si>
  <si>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</si>
  <si>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</si>
  <si>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</si>
  <si>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</si>
  <si>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</si>
  <si>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</si>
  <si>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Sum of populations of Adamaoua, Centre, Sud-Ouest, Nord-Ouest, Ouest, Centre (Mefou et Afamba, Mfoundi) and Littoral regions</t>
  </si>
  <si>
    <t>CMR003People exposed</t>
  </si>
  <si>
    <t>CMR003People affected</t>
  </si>
  <si>
    <t xml:space="preserve">Sum of Nigerian refugees+IDPs+asylum seekers+returnees in the Adamaoua, North West, South West, West, Centre and Littoral regions </t>
  </si>
  <si>
    <t>CMR003People displaced</t>
  </si>
  <si>
    <t>ACLED accessed 19/07/2022</t>
  </si>
  <si>
    <t>From 01/01/2022 to 30/06/2022</t>
  </si>
  <si>
    <t>CMR003Fatalities reported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</si>
  <si>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</si>
  <si>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</si>
  <si>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</si>
  <si>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</si>
  <si>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</si>
  <si>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</si>
  <si>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Total population of the affected regions or divisions</t>
  </si>
  <si>
    <t>CMR004People exposed</t>
  </si>
  <si>
    <t>The sum of PIN from level 2 to 5 according to ACAPS methodology</t>
  </si>
  <si>
    <t>CMR004People affected</t>
  </si>
  <si>
    <t xml:space="preserve">Total number of CAR refugees currently in Cameroon. </t>
  </si>
  <si>
    <t>CMR004People displaced</t>
  </si>
  <si>
    <t>CMR004Fatalities reported</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</si>
  <si>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</si>
  <si>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</si>
  <si>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</si>
  <si>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</si>
  <si>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</si>
  <si>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</si>
  <si>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World Bank - Population estimates and projection 2022 (accessed on 28/12/2021) ; GoI 2011, India Population 2018</t>
  </si>
  <si>
    <t xml:space="preserve">https://databank.worldbank.org/source/population-estimates-and-projections ; https://www.census2011.co.in/states.php http://indiapopulation2018.in/population-of-telangana-2018.html </t>
  </si>
  <si>
    <t xml:space="preserve">Sum of the population of the individual crises IND002 and PAK004. </t>
  </si>
  <si>
    <t>REG003Total population</t>
  </si>
  <si>
    <t>There is no information on the number of crisis related in injuries in the last 6 months</t>
  </si>
  <si>
    <t>PHL010Injuries reported</t>
  </si>
  <si>
    <t>Number of fatalities in the last 6 months.</t>
  </si>
  <si>
    <t>PHL010Fatalities reported</t>
  </si>
  <si>
    <t xml:space="preserve">No information on fatalities of Cameroonian refugees.
</t>
  </si>
  <si>
    <t>NGA008Fatalities reported</t>
  </si>
  <si>
    <t>State Statistical Committee of the Republic of Azerbaijan 05.11.2021</t>
  </si>
  <si>
    <t>Regions affected:  	Ganja-Qazakh, Kalbajar-Lachin, Upper Karabakh. Districts/cities affected: Mingachevir, Yevlakh District, Yevlakh, Barda District, Aghjabadi District, Beylagan District</t>
  </si>
  <si>
    <t>AZE002Landmass affected</t>
  </si>
  <si>
    <t>City Populaation acceessed on 25/07/2022 , GIZ,UNHCR 20/04/2022</t>
  </si>
  <si>
    <t>https://www.citypopulation.de/en/mauritania/cities/ , https://data.unhcr.org/en/documents/details/92148</t>
  </si>
  <si>
    <t>Total landmass of regions that host Malian refugees: Hodh Chargu, Nouakchott, and Nouadhibou.</t>
  </si>
  <si>
    <t>MRT002Landmass affected</t>
  </si>
  <si>
    <t>City Population acceessed on 25/07/2022 , GIZ,UNHCR 20/04/2022</t>
  </si>
  <si>
    <t>Total population of regions that host Malian refugees: Hodh Chargu , Nouakchott and Nouadhibou</t>
  </si>
  <si>
    <t>MRT002People exposed</t>
  </si>
  <si>
    <t>People affected are the total population of regions that host Malian refugees:  Hodh Chargu , Nouakchott and Nouadhibou</t>
  </si>
  <si>
    <t>MRT002People affected</t>
  </si>
  <si>
    <t>PRCA accessed 26/07/2022</t>
  </si>
  <si>
    <t>https://www.food-security.net/datas/mauritania/</t>
  </si>
  <si>
    <t>ACAPS methodology: People exposed = level 1 to 5</t>
  </si>
  <si>
    <t>MRT003People exposed</t>
  </si>
  <si>
    <t>ACAPS methodology: People affected = level 2 to 5</t>
  </si>
  <si>
    <t>MRT003People affected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</si>
  <si>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</si>
  <si>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</si>
  <si>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</si>
  <si>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</si>
  <si>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MRT003People in Need</t>
  </si>
  <si>
    <t>People in minimal food insecurity level (Phase 1) between June  2022 -Septemper 2022</t>
  </si>
  <si>
    <t>MRT003Minimal humanitarian conditions - Level 1</t>
  </si>
  <si>
    <t>People in under pressure food insecurity level (Phase 2) between June  2022 -Septemper 2022</t>
  </si>
  <si>
    <t>MRT003Stressed humanitarian conditions - Level 2</t>
  </si>
  <si>
    <t>People in crises food insecurity levels (Phase 3) between June  2022 -Septemper 2022</t>
  </si>
  <si>
    <t>MRT003Moderate humanitarian conditions - Level 3</t>
  </si>
  <si>
    <t>People in emergency food insecurity level (Phase 4) between June  2022 -Septemper 2022</t>
  </si>
  <si>
    <t>MRT003Severe humanitarian conditions - Level 4</t>
  </si>
  <si>
    <t>People in starvation food insecurity level (Phase 5) between June  2022 -Septemper 2022</t>
  </si>
  <si>
    <t>MRT003Extreme humanitarian conditions - Level 5</t>
  </si>
  <si>
    <t>City Population 12/06/2020</t>
  </si>
  <si>
    <t>https://www.citypopulation.de/en/uganda/admin/</t>
  </si>
  <si>
    <t>Landmass of 12 districts which host most refugees.</t>
  </si>
  <si>
    <t>UGA005Landmass affected</t>
  </si>
  <si>
    <t>Food Security Crisis in Karamoja Region</t>
  </si>
  <si>
    <t>UGA007</t>
  </si>
  <si>
    <t xml:space="preserve">No information about people displaced due to food insecurity.
</t>
  </si>
  <si>
    <t>UGA007People displaced</t>
  </si>
  <si>
    <t>UGA007Injuries reported</t>
  </si>
  <si>
    <t>IPC 31/05/2022</t>
  </si>
  <si>
    <t>https://www.ipcinfo.org/ipc-country-analysis/details-map/en/c/1155648/?iso3=UGA</t>
  </si>
  <si>
    <t>About 91,610 children aged 6 to 59 months and 9,453 pregnant or lactating women (PLW) in the nine districts included in the analysis are affected by acute malnutrition and are in need of treatment.</t>
  </si>
  <si>
    <t>UGA007Illness cases reported</t>
  </si>
  <si>
    <t>ECHO 26/07/2022</t>
  </si>
  <si>
    <t>https://reliefweb.int/report/uganda/uganda-karamoja-subregion-acute-food-insecurity-and-malnutrition-dg-echo-ipc-wfp-unicef-fewsnet-local-media-echo-daily-flash-26-july-2022</t>
  </si>
  <si>
    <t>Fatalities due to starvation, based on estimates provided by government officials.</t>
  </si>
  <si>
    <t>UGA007Fatalities reported</t>
  </si>
  <si>
    <t>UGA007Buildings damaged</t>
  </si>
  <si>
    <t>UGA007Buildings destroyed</t>
  </si>
  <si>
    <t>UGA007Economic Losses</t>
  </si>
  <si>
    <t xml:space="preserve">Medium </t>
  </si>
  <si>
    <t>Host population is affected by food security crisis</t>
  </si>
  <si>
    <t>UGA007Crisis affected groups</t>
  </si>
  <si>
    <t>UGA007People facing limited access constraints</t>
  </si>
  <si>
    <t>UGA007People facing restricted access constraints</t>
  </si>
  <si>
    <t>The population of Karamoja that is exposed to the crisis</t>
  </si>
  <si>
    <t>UGA007People exposed</t>
  </si>
  <si>
    <t>Uganda Bureau of Statistics 21/09/2018</t>
  </si>
  <si>
    <t>https://www.ubos.org/explore-statistics/14/</t>
  </si>
  <si>
    <t>The population of Karamoja region, converted from ha to KM squred</t>
  </si>
  <si>
    <t>UGA007Landmass affected</t>
  </si>
  <si>
    <t>Multiple crises in Uganda</t>
  </si>
  <si>
    <t>UGA001</t>
  </si>
  <si>
    <t>Uganda Bureau of Statistics 21/09/2018;City Population 12/06/2020</t>
  </si>
  <si>
    <t>https://www.ubos.org/explore-statistics/14/;https://www.citypopulation.de/en/uganda/admin/</t>
  </si>
  <si>
    <t>Aggregated figure of landmass affected by the food security crisis in Karamoja and international displacement crisis.</t>
  </si>
  <si>
    <t>UGA001Landmass affected</t>
  </si>
  <si>
    <t>UGA001Injuries reported</t>
  </si>
  <si>
    <t>IPC 31/05/2022;UNHCR 05/07/2022; UNHCR 30/06/2022</t>
  </si>
  <si>
    <t>https://www.ipcinfo.org/ipc-country-analysis/details-map/en/c/1155648/?iso3=UGA;https://data.unhcr.org/en/documents/details/94046; https://data.unhcr.org/en/country/uga</t>
  </si>
  <si>
    <t xml:space="preserve">Host population is affected by food security crisis, while Host population and refugees are affected by the international displacement crisis. </t>
  </si>
  <si>
    <t>UGA001Crisis affected groups</t>
  </si>
  <si>
    <t>UGA001People facing limited access constraints</t>
  </si>
  <si>
    <t>UGA001People facing restricted access constraints</t>
  </si>
  <si>
    <t>https://www.ipcinfo.org/ipc-country-analysis/details-map/en/c/1155648/?iso3=UGA;</t>
  </si>
  <si>
    <t>Malnutrition cases of pregnant women and children aged under 5 years</t>
  </si>
  <si>
    <t>UGA001Illness cases reported</t>
  </si>
  <si>
    <t>UGA001Buildings damaged</t>
  </si>
  <si>
    <t>UGA001Buildings destroyed</t>
  </si>
  <si>
    <t>UGA001Economic Losses</t>
  </si>
  <si>
    <t>WPR 26/07/2022; UNHCR 31/06/2022</t>
  </si>
  <si>
    <t>https://worldpopulationreview.com/countries/chad-population; https://data2.unhcr.org/en/country/tcd; https://data.unhcr.org/en/country/tcd</t>
  </si>
  <si>
    <t>Total country popluation according to World Population Review Live Figure (17729615) + Refugees (580,298) + Asylum Seekers (4770) according to UNHCR as of 30 June 2022</t>
  </si>
  <si>
    <t>TCD001Total population</t>
  </si>
  <si>
    <t>ACLED Accessed on 26/07/2022</t>
  </si>
  <si>
    <t>Number of casualties across Chad between 01/02/2022 and 19/07/2022. Figure is likely an underestimation, as violent incidents often go unreported.</t>
  </si>
  <si>
    <t>TCD001Fatalities reported</t>
  </si>
  <si>
    <t>TCD001Fatalities in all crises</t>
  </si>
  <si>
    <t>HNO 10/05/2022</t>
  </si>
  <si>
    <t>https://data.humdata.org/dataset/chad-humanitarian-needs-overview</t>
  </si>
  <si>
    <t>TCD001People in Need</t>
  </si>
  <si>
    <t xml:space="preserve">Sum of level 3 severity figure from all Chad regions according to OCHA HNO </t>
  </si>
  <si>
    <t>TCD001Moderate humanitarian conditions - Level 3</t>
  </si>
  <si>
    <t xml:space="preserve">Sum of level 4 severity figure from all Chad regions according to OCHA HNO </t>
  </si>
  <si>
    <t>TCD001Severe humanitarian conditions - Level 4</t>
  </si>
  <si>
    <t xml:space="preserve">Sum of level 5 severity figure from all Chad regions according to OCHA HNO </t>
  </si>
  <si>
    <t>TCD001Extreme humanitarian conditions - Level 5</t>
  </si>
  <si>
    <t>https://worldpopulationreview.com/countries/chad-population; https://data.unhcr.org/en/country/tcd</t>
  </si>
  <si>
    <t>TCD003Total population</t>
  </si>
  <si>
    <t>OCHA 15/04/2022; UNHCR 30/06/2022</t>
  </si>
  <si>
    <t>https://reliefweb.int/report/chad/chad-humanitarian-situation-lac-province-march-2022#:~:text=As%20of%20September%202021%2C%20there,2020%2C%20which%20was%20208%2C300%20IDPs.; https://data.unhcr.org/en/country/tcd</t>
  </si>
  <si>
    <t xml:space="preserve">Baseline population of Lac region (1,059,677) as of September 2021 + Nigerian refugees (20,021) as of 30 June 2022  + Chadian returnees (23,901) as of 30 June 2022 according to UNHCR from Lake Chad bassin as they come from abroad and increase baseline population. However most IDPs originate from Lac region so likely counted within baseline estimates, therefore not taken into account here.  </t>
  </si>
  <si>
    <t>TCD003People exposed</t>
  </si>
  <si>
    <t>People affected figure was considered the same as PiN due to lack of information</t>
  </si>
  <si>
    <t>TCD003People affected</t>
  </si>
  <si>
    <t>UNHCR 30/06/2022; IOM 30/06/2022</t>
  </si>
  <si>
    <t>https://data2.unhcr.org/en/country/tcd; https://dtm.iom.int/reports/west-and-central-africa-%E2%80%94-lake-chad-basin-crisis-monthly-dashboard-45-30-june-2022</t>
  </si>
  <si>
    <t xml:space="preserve">Nigerian refugees (20,021) as of 30 June 2022 + IDPs in Lac region (377,877) as of 30 June 2022 according to IOM + Returnees from Lake Chad Bassin (23,901) as of 30 June 2022 </t>
  </si>
  <si>
    <t>TCD003People displaced</t>
  </si>
  <si>
    <t xml:space="preserve">Total number of fatilities recorded by ACLED in Lac region between 16/02/2022 and 10/07/2022. Figure is likely an under-estimation, as violent incidents often go unreported.  </t>
  </si>
  <si>
    <t>TCD003Fatalities reported</t>
  </si>
  <si>
    <t>TCD003Fatalities in all crises</t>
  </si>
  <si>
    <t>TCD003People in Need</t>
  </si>
  <si>
    <t>People exposed - people affected</t>
  </si>
  <si>
    <t>TCD003Minimal humanitarian conditions - Level 1</t>
  </si>
  <si>
    <t>No information on level 2 was available in OCHA 2022 HNO</t>
  </si>
  <si>
    <t>TCD003Stressed humanitarian conditions - Level 2</t>
  </si>
  <si>
    <t>No information on level 3 was available in OCHA 2022 HNO</t>
  </si>
  <si>
    <t>TCD003Moderate humanitarian conditions - Level 3</t>
  </si>
  <si>
    <t>No information on level 4 was available in OCHA 2022 HNO</t>
  </si>
  <si>
    <t>TCD003Severe humanitarian conditions - Level 4</t>
  </si>
  <si>
    <t xml:space="preserve">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  </t>
  </si>
  <si>
    <t>TCD003Extreme humanitarian conditions - Level 5</t>
  </si>
  <si>
    <t>WPR 26/07/2022; UNHCR 30/06/2022</t>
  </si>
  <si>
    <t>TCD004Total population</t>
  </si>
  <si>
    <t>UNHCR 30/06/2022</t>
  </si>
  <si>
    <t>https://data2.unhcr.org/en/country/tcd</t>
  </si>
  <si>
    <t>Figure of CAR refugees in Chad acccording to UNHCR as of 30 June</t>
  </si>
  <si>
    <t>TCD004People displaced</t>
  </si>
  <si>
    <t>TCD004Fatalities reported</t>
  </si>
  <si>
    <t>OCHA 14/03/2022</t>
  </si>
  <si>
    <t>https://www.humanitarianresponse.info/sites/www.humanitarianresponse.info/files/documents/files/tcd_str_hno2022_11032022.pdf</t>
  </si>
  <si>
    <t>TCD004People in Need</t>
  </si>
  <si>
    <t>OCHA 14/03/2022; INSEED 2018</t>
  </si>
  <si>
    <t>https://www.humanitarianresponse.info/sites/www.humanitarianresponse.info/files/documents/files/tcd_str_hno2022_11032022.pdf; https://www.inseed.td/index.php/thematiques/statistique-demographique/population</t>
  </si>
  <si>
    <t>People living in Salamat, Moyen Chari, Mandoul and Logone Oriental are considered as exposed.</t>
  </si>
  <si>
    <t>TCD004Minimal humanitarian conditions - Level 1</t>
  </si>
  <si>
    <t>TCD005Total population</t>
  </si>
  <si>
    <t>UNCHR 30/06/2022</t>
  </si>
  <si>
    <t>https://data.unhcr.org/en/country/tcd</t>
  </si>
  <si>
    <t>Figure of Sudan refugees in Chad according to UNHCR</t>
  </si>
  <si>
    <t>TCD005People displaced</t>
  </si>
  <si>
    <t>TCD005Fatalities reported</t>
  </si>
  <si>
    <t>TCD005People in Need</t>
  </si>
  <si>
    <t>People living in Ennedi Est, Wadi Fira, Ouaddai and Sila provinces are considered as at least exposed.</t>
  </si>
  <si>
    <t>TCD005Minimal humanitarian conditions - Level 1</t>
  </si>
  <si>
    <t xml:space="preserve">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 </t>
  </si>
  <si>
    <t>TCD005Severe humanitarian conditions - Level 4</t>
  </si>
  <si>
    <t>Figure of level 5 according to OCHA HNO</t>
  </si>
  <si>
    <t>TCD005Extreme humanitarian conditions - Level 5</t>
  </si>
  <si>
    <t>TCD006Total population</t>
  </si>
  <si>
    <t>TCD006Fatalities reported</t>
  </si>
  <si>
    <t>OCHA HNO 2022</t>
  </si>
  <si>
    <t>https://www.humanitarianresponse.info/en/operations/central-african-republic/document/car-humanitarian-needs-overview-hno-2022#:~:text=The%20Humanitarian%20Needs%20Overview%202022,Team%20and%20other%20humanitarian%20partners.</t>
  </si>
  <si>
    <t>PiN figure according to OCHA used as people affected due to lack of information on figure and severity levels</t>
  </si>
  <si>
    <t>CAF001People affected</t>
  </si>
  <si>
    <t>ACLED accessed on 27/07/2022</t>
  </si>
  <si>
    <t>Fatalaties across CAR between 20 Jan and 20 July 2022</t>
  </si>
  <si>
    <t>CAF001Fatalities reported</t>
  </si>
  <si>
    <t>CAF001People in Need</t>
  </si>
  <si>
    <t>Total population of the four regions most affected by the crisis Ennedi Est (165691) + Ouaddai (1002620) + Sila (491,875) + Wadi Fira (787,368)</t>
  </si>
  <si>
    <t>TCD005People exposed</t>
  </si>
  <si>
    <t>TCD005People affected</t>
  </si>
  <si>
    <t xml:space="preserve">Floods in Pakistan </t>
  </si>
  <si>
    <t>PAK005</t>
  </si>
  <si>
    <t>PAK005Total population</t>
  </si>
  <si>
    <t>PAK005Illness cases reported</t>
  </si>
  <si>
    <t>PAK005Economic Losses</t>
  </si>
  <si>
    <t>PAK005Extreme humanitarian conditions - Level 5</t>
  </si>
  <si>
    <t>OCHA 26/07/2022</t>
  </si>
  <si>
    <t>https://reliefweb.int/report/pakistan/asia-and-pacific-weekly-regional-humanitarian-snapshot-19-25-july-2022</t>
  </si>
  <si>
    <t xml:space="preserve">The local population affected by this crisis </t>
  </si>
  <si>
    <t>PAK005Crisis affected groups</t>
  </si>
  <si>
    <t>World Population 07/2022</t>
  </si>
  <si>
    <t>https://worldpopulationreview.com/countries/algeria-population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</si>
  <si>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</si>
  <si>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</si>
  <si>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Host community, refugees, asylum seekers, migrants</t>
  </si>
  <si>
    <t>DZA002Crisis affected groups</t>
  </si>
  <si>
    <t>City Population 07/2022</t>
  </si>
  <si>
    <t>http://www.citypopulation.de/en/algeria/cities/</t>
  </si>
  <si>
    <t>The landmass of Tindouf, where the Sahrawi refugees are located.</t>
  </si>
  <si>
    <t>DZA003Landmass affected</t>
  </si>
  <si>
    <t>City Population 07/2022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</si>
  <si>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</si>
  <si>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</si>
  <si>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</si>
  <si>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</si>
  <si>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</si>
  <si>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</si>
  <si>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</si>
  <si>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Host community, refugees</t>
  </si>
  <si>
    <t>DZA003Crisis affected groups</t>
  </si>
  <si>
    <t>UNHCR 10/10/2019 ; Government of Egypt 2007 ; Government of Egypt 2019 ; Government of Egypt 2017</t>
  </si>
  <si>
    <t>https://reliefweb.int/sites/reliefweb.int/files/resources/September-2019-UNHCR-Egypt-Monthly-Statistical-Report-External.pdf ; http://www.eeaa.gov.eg/portals/0/eeaaReports/GovProfiles/final/Giza%20Des.pdf ; http://www.cairo.gov.eg/ar/Pages/CairoInLines.aspx?CiLID=3 ; http://gopp.gov.eg/wp-content/uploads/2017/12/%D8%A7%D9%84%D8%A5%D8%B3%D9%83%D9%86%D8%AF%D8%B1%D9%8A%D8%A9-8-5-2017.pdf</t>
  </si>
  <si>
    <t xml:space="preserve">The landmass affected covers admin level 1 areas that are hosting over 21,000 syrian refugees = Cairo (3,085 km2) + Giza (85,153 km2) + Alexandria (2,834 km2) </t>
  </si>
  <si>
    <t>EGY002Landmass affected</t>
  </si>
  <si>
    <t>Host communiy, refugees</t>
  </si>
  <si>
    <t>EGY002Crisis affected groups</t>
  </si>
  <si>
    <t>Displacement from Ukraine conflict in Hungary</t>
  </si>
  <si>
    <t>HUN002</t>
  </si>
  <si>
    <t>Hungary</t>
  </si>
  <si>
    <t>City Population accessed 07/2022</t>
  </si>
  <si>
    <t>https://data.unhcr.org/en/situations/ukraine</t>
  </si>
  <si>
    <t>The landmass affected covers one border county, Szabolcs-Szatmár-Bereg (5,936 sqkm)</t>
  </si>
  <si>
    <t>HUN002Landmass affected</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</si>
  <si>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</si>
  <si>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</si>
  <si>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</si>
  <si>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</si>
  <si>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</si>
  <si>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</si>
  <si>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</si>
  <si>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</si>
  <si>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</si>
  <si>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</si>
  <si>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OCHA HNO 06/12/2021</t>
  </si>
  <si>
    <t>https://reliefweb.int/report/libya/libya-humanitarian-needs-overview-2022-december-2021-enar</t>
  </si>
  <si>
    <t>The total population of Libya in 2022 according to OCHA</t>
  </si>
  <si>
    <t>LBY001Total population</t>
  </si>
  <si>
    <t>World Bank 2021</t>
  </si>
  <si>
    <t>https://data.worldbank.org/indicator/AG.LND.TOTL.K2?locations=LY</t>
  </si>
  <si>
    <t>The figure represents the total landmass of Libya</t>
  </si>
  <si>
    <t>LBY001Landmass affected</t>
  </si>
  <si>
    <t>The whole population is exposed to the complex crisis. Also according to ACAPS methodology, People exposed = the sum of Levels 1 to 5</t>
  </si>
  <si>
    <t>LBY001People exposed</t>
  </si>
  <si>
    <t>According to ACAPS methodology, People affected = the sum of Levels 2 to 5</t>
  </si>
  <si>
    <t>LBY001People affected</t>
  </si>
  <si>
    <t>LBY001People in Need</t>
  </si>
  <si>
    <t>About 54% of the total population according to OCHA (8.2M) are considered in minimal severity of needs</t>
  </si>
  <si>
    <t>LBY001Minimal humanitarian conditions - Level 1</t>
  </si>
  <si>
    <t>About 36% of the total population according to OCHA (8.2M) are considered in stress severity of needs</t>
  </si>
  <si>
    <t>LBY001Stressed humanitarian conditions - Level 2</t>
  </si>
  <si>
    <t>About 9% of the total population according to OCHA (8.2M) are considered in severe severity of needs</t>
  </si>
  <si>
    <t>LBY001Moderate humanitarian conditions - Level 3</t>
  </si>
  <si>
    <t>About 1% of the total population according to OCHA (8.2M) are considered in extreme severity of needs</t>
  </si>
  <si>
    <t>LBY001Severe humanitarian conditions - Level 4</t>
  </si>
  <si>
    <t>About 0% of the total population according to OCHA (8.2M) are considered in catastrophic severity of needs</t>
  </si>
  <si>
    <t>LBY001Extreme humanitarian conditions - Level 5</t>
  </si>
  <si>
    <t>Host community, non-host community, IDPs, Returnees, Migrants, Asylum seekers, Refugees</t>
  </si>
  <si>
    <t>LBY001Crisis affected groups</t>
  </si>
  <si>
    <t>LBY002Total population</t>
  </si>
  <si>
    <t>LBY002Landmass affected</t>
  </si>
  <si>
    <t>The whole population is exposed to the mixed migration crisis. Also according to ACAPS methodology, People exposed = the sum of Levels 1 to 5</t>
  </si>
  <si>
    <t>LBY002People exposed</t>
  </si>
  <si>
    <t>Host community, migrants, refugees, asylum seekers</t>
  </si>
  <si>
    <t>LBY002Crisis affected groups</t>
  </si>
  <si>
    <t>DIsplacement from Ukraine conflict in Moldova</t>
  </si>
  <si>
    <t>MDA002</t>
  </si>
  <si>
    <t>Moldova</t>
  </si>
  <si>
    <t>National bureau of
  statistics of the Republic of Moldova 2014</t>
  </si>
  <si>
    <t>https://statistica.gov.md/pageview.php?l=en&amp;idc=479&amp;</t>
  </si>
  <si>
    <t xml:space="preserve">The landmass affected covers two border areas, mainly to Ştefan Vodă (998 sqkm) and Ocnita (597 sqkm) </t>
  </si>
  <si>
    <t>MDA002Landmass affected</t>
  </si>
  <si>
    <t>MDA002Crisis affected groups</t>
  </si>
  <si>
    <t>https://data.worldbank.org/indicator/AG.LND.TOTL.K2?locations=MA</t>
  </si>
  <si>
    <t>The landmass affected covers the whole country as refugees and asylum seekers are in 52 locations across the country.</t>
  </si>
  <si>
    <t>MAR002Landmass affected</t>
  </si>
  <si>
    <t>UNHCR 27/5/2022; Al Jazeera 25/06/2022</t>
  </si>
  <si>
    <t>https://reliefweb.int/report/morocco/morocco-factsheet-april-2022 ; https://www.aljazeera.net/news/politics/2022/6/25/%D9%85%D9%82%D8%AA%D9%84-18-%D9%85%D9%87%D8%A7%D8%AC%D8%B1%D8%A7-%D8%A3%D8%AB%D9%86%D8%A7%D8%A1-%D9%85%D8%AD%D8%A7%D9%88%D9%84%D8%AA%D9%87%D9%85-%D8%A7%D9%84%D8%B9%D8%A8%D9%88%D8%B1-%D8%A5%D9%84%D9%89</t>
  </si>
  <si>
    <t>The figure represents the number of refugees and asylum-seekers in Morocco as of 30 April (19,620) + an estimation of the migrants in Morocco based on local news as there are no reporting on recent numbers of migrants (1,500)</t>
  </si>
  <si>
    <t>MAR002People affected</t>
  </si>
  <si>
    <t>MAR002People displaced</t>
  </si>
  <si>
    <t>MAR002People in Need</t>
  </si>
  <si>
    <t>According to ACAPS methodology, Level 2 = People affected - People in need</t>
  </si>
  <si>
    <t>MAR002Stressed humanitarian conditions - Level 2</t>
  </si>
  <si>
    <t xml:space="preserve">All PiN are considered in Moderate humanitarian conditions Level 3 </t>
  </si>
  <si>
    <t>MAR002Moderate humanitarian conditions - Level 3</t>
  </si>
  <si>
    <t>There is limited information about the severity of the humanitarian conditions of the people in need. All of them are considered to be under Level 3</t>
  </si>
  <si>
    <t>MAR002Severe humanitarian conditions - Level 4</t>
  </si>
  <si>
    <t>MAR002Extreme humanitarian conditions - Level 5</t>
  </si>
  <si>
    <t>Host communiy, refugees, asylum seekers, migrants</t>
  </si>
  <si>
    <t>MAR002Crisis affected groups</t>
  </si>
  <si>
    <t>Displacement from Ukraine conflict in Poland</t>
  </si>
  <si>
    <t>POL002</t>
  </si>
  <si>
    <t>Poland</t>
  </si>
  <si>
    <t>Government of Poland accessed 28/02/2022</t>
  </si>
  <si>
    <t>https://www.paih.gov.pl/files/?id_plik=17063</t>
  </si>
  <si>
    <t>The figure represents the landmass affected of Lublin region, as it is the border area with Ukraine (147.5  sqkm.)</t>
  </si>
  <si>
    <t>POL002Landmass affected</t>
  </si>
  <si>
    <t>https://reliefweb.int/report/poland/ukraine-emergency-unhcr-poland-factsheet-08-july-2022</t>
  </si>
  <si>
    <t>POL002Crisis affected groups</t>
  </si>
  <si>
    <t>Displacement from Ukraine conflict in Romania</t>
  </si>
  <si>
    <t>ROU002</t>
  </si>
  <si>
    <t>Romania</t>
  </si>
  <si>
    <t>MVU accessed 07/2022, CIRCABC accessed 07/2022</t>
  </si>
  <si>
    <t>https://mvu.ro/union-of-bucovina-with-romania-2/ ; https://circabc.europa.eu/webdav/CircaBC/ESTAT/regportraits/Information/ro064_geo.htm</t>
  </si>
  <si>
    <t xml:space="preserve">The landmass affected covers three border areas, mainly to the North area of Romania: Moldavia (46,173 sqkm), Maramures (6,304 sqkm) and Bucovina (10,441 sqkm). </t>
  </si>
  <si>
    <t>ROU002Landmass affected</t>
  </si>
  <si>
    <t>UNHCR 27/07/2022</t>
  </si>
  <si>
    <t>https://reliefweb.int/report/romania/unhcr-romania-ukraine-refugee-situation-update-update-6-27-july-2022</t>
  </si>
  <si>
    <t>ROU002Crisis affected groups</t>
  </si>
  <si>
    <t>Displacement from Ukraine conflict in Slovakia</t>
  </si>
  <si>
    <t>SVK002</t>
  </si>
  <si>
    <t>Slovakia</t>
  </si>
  <si>
    <t>Slovakiasite accessed 07/2022</t>
  </si>
  <si>
    <t>http://www.slovakiasite.com/regions.php</t>
  </si>
  <si>
    <t>Displaced people crossed to border areas, mainly to Camp Hummenne (Hummenne town in Zemplín region) (11 sqkm) and Camp Evo (Vojany is a village and municipality in Michalovce District in the Kosice Region of eastern Slovakia) (29 sqkm). Since the refugees are over 100,000 it is very likely  that they are also in the two border regions Kosice (8,974.5 sqkm) and Presov (6,751.9 sqkm)</t>
  </si>
  <si>
    <t>SVK002Landmass affected</t>
  </si>
  <si>
    <t>SVK002Crisis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</si>
  <si>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</si>
  <si>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</si>
  <si>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</si>
  <si>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</si>
  <si>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</si>
  <si>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</si>
  <si>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 xml:space="preserve">https://data.worldbank.org/indicator/AG.SRF.TOTL.K2?locations=TN&amp;page=2 </t>
  </si>
  <si>
    <t>The figure reporesents the total landmass of Tunisia</t>
  </si>
  <si>
    <t>TUN002Landmass affected</t>
  </si>
  <si>
    <t>https://reliefweb.int/report/tunisia/unhcr-tunisia-operational-update-30-june-2022</t>
  </si>
  <si>
    <t>TUN002Crisis affected groups</t>
  </si>
  <si>
    <t xml:space="preserve">https://data.worldbank.org/indicator/AG.SRF.TOTL.K2?locations=UA&amp;page=2
</t>
  </si>
  <si>
    <t>All the country is considered affected by the crisis. Ukraine TOTAL surface area at 603,628  sqkm.</t>
  </si>
  <si>
    <t>UKR002Landmass affected</t>
  </si>
  <si>
    <t>OCHA 20/07/2022</t>
  </si>
  <si>
    <t>https://reliefweb.int/report/ukraine/ukraine-situation-report-20-jul-2022-enruuk</t>
  </si>
  <si>
    <t>Host community, IDPs</t>
  </si>
  <si>
    <t>UKR002Crisis affected groups</t>
  </si>
  <si>
    <t>PIN in Salamat, Moyen Chari, Mandoul, Logone Oriental are all in level 5.</t>
  </si>
  <si>
    <t>TCD004Extreme humanitarian conditions - Level 5</t>
  </si>
  <si>
    <t>TCD004Severe humanitarian conditions - Level 4</t>
  </si>
  <si>
    <t>TCD004Moderate humanitarian conditions - Level 3</t>
  </si>
  <si>
    <t>TCD004Stressed humanitarian conditions - Level 2</t>
  </si>
  <si>
    <t>This represents the PIN + people living in Salamat, Moyen Chari, Mandoul and Logone oriental provinces.</t>
  </si>
  <si>
    <t>TCD004People exposed</t>
  </si>
  <si>
    <t>Sum of PiN figures in areas affected by the crisis according to OCHA HNO 2022</t>
  </si>
  <si>
    <t>TCD004People affected</t>
  </si>
  <si>
    <t>PIN in Ennedi Est, Wadi Fira, Ouaddai and Sila provinces are in Level 4 and 5.</t>
  </si>
  <si>
    <t>TCD005Moderate humanitarian conditions - Level 3</t>
  </si>
  <si>
    <t>TCD005Stressed humanitarian conditions - Level 2</t>
  </si>
  <si>
    <t>OCHA 27/10/2021</t>
  </si>
  <si>
    <t>https://www.humanitarianresponse.info/sites/www.humanitarianresponse.info/files/documents/files/hno_car_2022_final.pdf</t>
  </si>
  <si>
    <t>CAF001Moderate humanitarian conditions - Level 3</t>
  </si>
  <si>
    <t>CAF001Severe humanitarian conditions - Level 4</t>
  </si>
  <si>
    <t>CAF001Extreme humanitarian conditions - Level 5</t>
  </si>
  <si>
    <t>CAF001Stressed humanitarian conditions - Level 2</t>
  </si>
  <si>
    <t>City Population 03/05/2021</t>
  </si>
  <si>
    <t>https://www.citypopulation.de/en/somalia/</t>
  </si>
  <si>
    <t>Landmass of Woqooyi Galbeed and Bari regions, which host majority of refugees and asylum seekers</t>
  </si>
  <si>
    <t>SOM002Landmass affected</t>
  </si>
  <si>
    <t>OCHA 12/07/2022</t>
  </si>
  <si>
    <t>https://reliefweb.int/report/malawi/malawi-humanitarian-response-dashboard-may-2022</t>
  </si>
  <si>
    <t>The number of displaced people because of tropical storm Ana</t>
  </si>
  <si>
    <t>MWI004People displaced</t>
  </si>
  <si>
    <t>MWI004People in Need</t>
  </si>
  <si>
    <t>UNFPA 12/2018 ; OCHA 12/07/2022</t>
  </si>
  <si>
    <t>https://malawi.unfpa.org/sites/default/files/resource-pdf/2018%20Census%20Preliminary%20Report.pdf ; https://reliefweb.int/report/malawi/malawi-humanitarian-response-dashboard-may-2022</t>
  </si>
  <si>
    <t xml:space="preserve">According to ACAPS methodology, Level 2 = Affected population - PIN </t>
  </si>
  <si>
    <t>MWI004Stressed humanitarian conditions - Level 2</t>
  </si>
  <si>
    <t>There is no information about the severity of needs. All PiN are considered in Level 3 and no one is in Level 4 or 5</t>
  </si>
  <si>
    <t>MWI004Moderate humanitarian conditions - Level 3</t>
  </si>
  <si>
    <t>MWI004Severe humanitarian conditions - Level 4</t>
  </si>
  <si>
    <t>MWI004Extreme humanitarian conditions - Level 5</t>
  </si>
  <si>
    <t>DZA003People displaced</t>
  </si>
  <si>
    <t>UNHCR 30/04/2022</t>
  </si>
  <si>
    <t>https://reliefweb.int/report/algeria/unhcr-algeria-operational-update-january-april-2022</t>
  </si>
  <si>
    <t>DZA003People in Need</t>
  </si>
  <si>
    <t>City Population 08/2022 , UNHCR 03/2018</t>
  </si>
  <si>
    <t>According to ACAPS methodology, Level 1 = People exposed - People affected</t>
  </si>
  <si>
    <t>DZA003Minimal humanitarian conditions - Level 1</t>
  </si>
  <si>
    <t>UNHCR 03/2018 ; UNHCR 30/04/2022</t>
  </si>
  <si>
    <t>https://www.usc.gal/export9/sites/webinstitucional/gl/institutos/ceso/descargas/UNHCR_Tindouf-Total-In-Camp-Population_March-2018.pdf ; https://reliefweb.int/report/algeria/unhcr-algeria-operational-update-january-april-2022</t>
  </si>
  <si>
    <t>DZA003Stressed humanitarian conditions - Level 2</t>
  </si>
  <si>
    <t>DZA003Moderate humanitarian conditions - Level 3</t>
  </si>
  <si>
    <t>DZA003Severe humanitarian conditions - Level 4</t>
  </si>
  <si>
    <t>DZA003Extreme humanitarian conditions - Level 5</t>
  </si>
  <si>
    <t>UNHCR 26/05/2022 ; Migrants Refugees accessed 21/08/2022</t>
  </si>
  <si>
    <t>https://reliefweb.int/report/algeria/unhcr-middle-east-and-north-africa-algeria-may-2022 ; https://migrants-refugees.va/country-profile/algeria/#:~:text=In%20mid%2D2020%20there%20were,and%20100.6%20thousand%20in%202019.</t>
  </si>
  <si>
    <t>The figure represents the number of refugees in urban areas (8,670) as of May + Asylum-seekers in urban areas (3,120). There is lack of information regarding the number of migrants in Algeria. In mid-2020 there were 250,400 international migrants in Algeria. The figure will be added to the total, as it is the most updated one.</t>
  </si>
  <si>
    <t>DZA002People affected</t>
  </si>
  <si>
    <t>DZA002People displaced</t>
  </si>
  <si>
    <t>DZA002People in Need</t>
  </si>
  <si>
    <t>DZA002Stressed humanitarian conditions - Level 2</t>
  </si>
  <si>
    <t>DZA002Moderate humanitarian conditions - Level 3</t>
  </si>
  <si>
    <t>DZA002Severe humanitarian conditions - Level 4</t>
  </si>
  <si>
    <t>DZA002Extreme humanitarian conditions - Level 5</t>
  </si>
  <si>
    <t>UNHCR 26/05/2022 ; Migrants Refugees accessed 11/07/2022</t>
  </si>
  <si>
    <t>People displaced under the Mixed Migration crisis</t>
  </si>
  <si>
    <t>DZA004People displaced</t>
  </si>
  <si>
    <t>MODMR 31/08/2022</t>
  </si>
  <si>
    <t>http://www.modmr.gov.bd/site/situationreport/e35d37ea-6d77-4bef-8f39-9f6f1249b923/%E0%A6%A6%E0%A7%88%E0%A6%A8%E0%A6%BF%E0%A6%95-%E0%A6%A6%E0%A7%81%E0%A6%B0%E0%A7%8D%E0%A6%AF%E0%A7%8B%E0%A6%97-%E0%A6%AA%E0%A7%8D%E0%A6%B0%E0%A6%A4%E0%A6%BF%E0%A6%AC%E0%A7%87%E0%A6%A6%E0%A6%A8%E0%A6%83-%E0%A7%A9%E0%A7%A7-%E0%A6%86%E0%A6%97%E0%A6%B8%E0%A7%8D%E0%A6%9F-%E0%A7%A8%E0%A7%A6%E0%A7%A8%E0%A7%A8</t>
  </si>
  <si>
    <t>The total number of displaced people.</t>
  </si>
  <si>
    <t>BGD008People displaced</t>
  </si>
  <si>
    <t>UNB 18/8/2022</t>
  </si>
  <si>
    <t>https://www.unb.com.bd/category/Bangladesh/flood-death-toll-rises-to-140/99077</t>
  </si>
  <si>
    <t>The total number of fatalities in all the crises in the last 6 months.</t>
  </si>
  <si>
    <t>BGD008Fatalities reported</t>
  </si>
  <si>
    <t>UNHCR 16/08/2022</t>
  </si>
  <si>
    <t>https://reliefweb.int/map/myanmar/myanmar-emergency-overview-map-number-people-displaced-feb-2021-and-remain-displaced-15-aug-2022</t>
  </si>
  <si>
    <t>Total number of IDPs in the Kachin(91,500) and  Northern-Shan(9,000) states (prior to Feb 2021 coup)</t>
  </si>
  <si>
    <t>MMR003People displaced</t>
  </si>
  <si>
    <t>Azad jammu and kashmir official portal</t>
  </si>
  <si>
    <t>https://www.ajk.gov.pk/ajk-at-a-glance</t>
  </si>
  <si>
    <t>PAK004Landmass affected</t>
  </si>
  <si>
    <t>The total number of people living in the affected area of Azad Jammu and Kashmir. People are likely to be affected to different extents.</t>
  </si>
  <si>
    <t>PAK004People exposed</t>
  </si>
  <si>
    <t>Azad jammu and kashmir official portal ; GoI 2011</t>
  </si>
  <si>
    <t>https://www.ajk.gov.pk/ajk-at-a-glance ; https://www.census2011.co.in/states.php</t>
  </si>
  <si>
    <t>Sum of the affected areas in the individual crises IND002 and PAK004.</t>
  </si>
  <si>
    <t>REG003Landmass affected</t>
  </si>
  <si>
    <t xml:space="preserve">Sum of the exposed people in the individual crises IND002 and PAK004. </t>
  </si>
  <si>
    <t>REG003People exposed</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</si>
  <si>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</si>
  <si>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</si>
  <si>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</si>
  <si>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</si>
  <si>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</si>
  <si>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</si>
  <si>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</si>
  <si>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</si>
  <si>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</si>
  <si>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</si>
  <si>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</si>
  <si>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</si>
  <si>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</si>
  <si>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</si>
  <si>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</si>
  <si>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</si>
  <si>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</si>
  <si>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</si>
  <si>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</si>
  <si>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</si>
  <si>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</si>
  <si>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</si>
  <si>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</si>
  <si>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</si>
  <si>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</si>
  <si>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</si>
  <si>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</si>
  <si>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</si>
  <si>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</si>
  <si>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Refugees and host</t>
  </si>
  <si>
    <t>MRT003Crisis affected groups</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</si>
  <si>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</si>
  <si>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</si>
  <si>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</si>
  <si>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</si>
  <si>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</si>
  <si>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</si>
  <si>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</si>
  <si>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</si>
  <si>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</si>
  <si>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</si>
  <si>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</si>
  <si>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</si>
  <si>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</si>
  <si>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</si>
  <si>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</si>
  <si>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</si>
  <si>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</si>
  <si>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</si>
  <si>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</si>
  <si>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</si>
  <si>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</si>
  <si>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</si>
  <si>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</si>
  <si>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</si>
  <si>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</si>
  <si>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</si>
  <si>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</si>
  <si>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</si>
  <si>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</si>
  <si>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</si>
  <si>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</si>
  <si>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</si>
  <si>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</si>
  <si>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</si>
  <si>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</si>
  <si>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</si>
  <si>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</si>
  <si>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</si>
  <si>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</si>
  <si>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</si>
  <si>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</si>
  <si>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</si>
  <si>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</si>
  <si>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</si>
  <si>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</si>
  <si>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</si>
  <si>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</si>
  <si>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</si>
  <si>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</si>
  <si>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</si>
  <si>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</si>
  <si>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OCHA 15/02/2022</t>
  </si>
  <si>
    <t>https://www.humanitarianresponse.info/sites/www.humanitarianresponse.info/files/documents/files/ner_hno_2022.pdf</t>
  </si>
  <si>
    <t>Non-displaced people, IDPs and refugees</t>
  </si>
  <si>
    <t>NER002Crisis affected groups</t>
  </si>
  <si>
    <t>CMR002Crisis affected groups</t>
  </si>
  <si>
    <t>CMR003Crisis affected groups</t>
  </si>
  <si>
    <t>NER004Crisis affected groups</t>
  </si>
  <si>
    <t>No information on illnesses amongst the refugee population in Kenya.</t>
  </si>
  <si>
    <t>KEN002Illness cases reported</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</si>
  <si>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</si>
  <si>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</si>
  <si>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</si>
  <si>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</si>
  <si>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</si>
  <si>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</si>
  <si>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</si>
  <si>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Non-host community, host community and refugees</t>
  </si>
  <si>
    <t>TCD005Crisis affected groups</t>
  </si>
  <si>
    <t xml:space="preserve">No reliable cumulative data on this.
</t>
  </si>
  <si>
    <t>NGA001Buildings destroyed</t>
  </si>
  <si>
    <t>NGA003Buildings destroyed</t>
  </si>
  <si>
    <t>NGA004Buildings destroyed</t>
  </si>
  <si>
    <t>NGA007Buildings destroyed</t>
  </si>
  <si>
    <t>NGA008Buildings destroyed</t>
  </si>
  <si>
    <t>Most recent total population data</t>
  </si>
  <si>
    <t>CMR002Total population</t>
  </si>
  <si>
    <t>CMR003Total population</t>
  </si>
  <si>
    <t>CMR004Total population</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</si>
  <si>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</si>
  <si>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</si>
  <si>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</si>
  <si>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</si>
  <si>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</si>
  <si>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</si>
  <si>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</si>
  <si>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</si>
  <si>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NER003Stressed humanitarian conditions - Level 2</t>
  </si>
  <si>
    <t>NER003Moderate humanitarian conditions - Level 3</t>
  </si>
  <si>
    <t>NER003Severe humanitarian conditions - Level 4</t>
  </si>
  <si>
    <t>NER003Extreme humanitarian conditions - Level 5</t>
  </si>
  <si>
    <t>NER003People in Need</t>
  </si>
  <si>
    <t>The entire population living in Diffa is considered as at least affected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</si>
  <si>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</si>
  <si>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</si>
  <si>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</si>
  <si>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</si>
  <si>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</si>
  <si>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NER002People exposed</t>
  </si>
  <si>
    <t>NER002People affected</t>
  </si>
  <si>
    <t>NER002People in Need</t>
  </si>
  <si>
    <t>Total population living i the country</t>
  </si>
  <si>
    <t>NER002Total population</t>
  </si>
  <si>
    <t>NER003Total population</t>
  </si>
  <si>
    <t>NER004Total population</t>
  </si>
  <si>
    <t>UNHCR 31/07/2022</t>
  </si>
  <si>
    <t>https://data.unhcr.org/en/country/ner</t>
  </si>
  <si>
    <t>Nigerian refugees in Niger</t>
  </si>
  <si>
    <t>NER004People displaced</t>
  </si>
  <si>
    <t>UNHCR 10/08/2022</t>
  </si>
  <si>
    <t>https://data.unhcr.org/en/documents/download/94761</t>
  </si>
  <si>
    <t>IDPs, refugees and asylum seekers in from Burkina Faso and Mali</t>
  </si>
  <si>
    <t>NER003People displaced</t>
  </si>
  <si>
    <t>IDPs, refugees in Diffa region</t>
  </si>
  <si>
    <t>NER002People displaced</t>
  </si>
  <si>
    <t>ACLED accessed 30/08/222</t>
  </si>
  <si>
    <t>From 01/02/2022 to 31/01/2022</t>
  </si>
  <si>
    <t>NER002Fatalities reported</t>
  </si>
  <si>
    <t xml:space="preserve">OCHA 14/04/2022; OCHA 25/01/2021; OCHA 09/02/2022; HNO 10/05/2022
</t>
  </si>
  <si>
    <t>https://reliefweb.int/report/cameroon/cameroon-humanitarian-needs-overview-2022; https://www.humanitarianresponse.info/sites/www.humanitarianresponse.info/files/documents/files/25012021_ner_hno_2021.pdf; https://reliefweb.int/report/nigeria/nigeria-humanitarian-needs-overview-2022-february-2022; https://www.humanitarianresponse.info/es/operations/chad/document/tchad-aper%C3%A7u-des-besoins-humanitaires-2020-hno-2020</t>
  </si>
  <si>
    <t>Sum of PIN from the 4 Boko Haram crises (Niger, Cameroon, Chad, Nigeria)</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</si>
  <si>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</si>
  <si>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</si>
  <si>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</si>
  <si>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</si>
  <si>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</si>
  <si>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Sum of people exposed from the 4 Boko Haram crises (Niger, Cameroon, Chad, Nigeria)</t>
  </si>
  <si>
    <t>REG001People exposed</t>
  </si>
  <si>
    <t>Sum of people affected from the 4 Boko Haram crises (Niger, Cameroon, Chad, Nigeria)</t>
  </si>
  <si>
    <t>REG001People affected</t>
  </si>
  <si>
    <t>REG001People in Need</t>
  </si>
  <si>
    <t xml:space="preserve">UNHCR 08/07/2022; UNHCR 31/01/2022; IOM 06/2022; UNHCR 16/06/2022; UNHCR 30/06/2022; IOM 30/06/2022
</t>
  </si>
  <si>
    <t>https://data.unhcr.org/en/documents/details/94114; https://reliefweb.int/sites/reliefweb.int/files/resources/UNHCR%20Niger_Population%20of%20Concern_%20January%202022.pdf; https://displacement.iom.int/reports/nigeria-north-east-displacement-report-41-june-2022; https://data.unhcr.org/en/documents/details/93647; https://data2.unhcr.org/en/country/tcd; https://dtm.iom.int/reports/west-and-central-africa-%E2%80%94-lake-chad-basin-crisis-monthly-dashboard-45-30-june-2022</t>
  </si>
  <si>
    <t>Sum of people displaced from the 4 Boko Haram crises (Niger, Cameroon, Chad, Nigeria)</t>
  </si>
  <si>
    <t>REG001People displaced</t>
  </si>
  <si>
    <t>ACLED accessed 30/08/2022</t>
  </si>
  <si>
    <t>REG001Fatalities reported</t>
  </si>
  <si>
    <t xml:space="preserve">IFRC 18/02/2022
</t>
  </si>
  <si>
    <t xml:space="preserve">https://reliefweb.int/report/malawi/malawi-africa-tropical-storm-ana-emergency-appeal-n-mdrmw015-operational-strategy-24
</t>
  </si>
  <si>
    <t>As of 08 February, 46 people have been reported dead, 18 missing and 206 injured.</t>
  </si>
  <si>
    <t>MWI004Fatalities reported</t>
  </si>
  <si>
    <t>IPC 01/03/2022 ; UNHCR accessed on 19 /08/2022</t>
  </si>
  <si>
    <t>https://reliefweb.int/report/united-republic-tanzania/tanzania-ipc-acute-food-insecurity-analysis-november-2021-september ; https://data2.unhcr.org/en/country/tza</t>
  </si>
  <si>
    <t>TZA001Crisis affected groups</t>
  </si>
  <si>
    <t>IFRC 18/02/2022</t>
  </si>
  <si>
    <t>https://reliefweb.int/report/malawi/malawi-africa-tropical-storm-ana-emergency-appeal-n-mdrmw015-operational-strategy-24</t>
  </si>
  <si>
    <t>As of 08 February, 46 people have been reported dead, 18 missing and 206 injured</t>
  </si>
  <si>
    <t>MWI004Injuries reported</t>
  </si>
  <si>
    <t>OCHA 26/02/2022</t>
  </si>
  <si>
    <t>https://reliefweb.int/report/malawi/malawi-flash-appeal-tropical-storm-ana-february-2022-may-2022</t>
  </si>
  <si>
    <t xml:space="preserve">Over 990,000 people were affected by the Tropical Storm Ana, according to Government figures. </t>
  </si>
  <si>
    <t>MWI004People affected</t>
  </si>
  <si>
    <t>https://data.worldbank.org/indicator/AG.SRF.TOTL.K2?locations=ML</t>
  </si>
  <si>
    <t xml:space="preserve">Total square kilometres of the affected area with the complex crisis in Mali
</t>
  </si>
  <si>
    <t>MLI001Landmass affected</t>
  </si>
  <si>
    <t>Cadre Harmonisé - January 2021</t>
  </si>
  <si>
    <t>https://www.ipcinfo.org/cadre-harmonise</t>
  </si>
  <si>
    <t>Total population adjusted as presented by the Harmonized Framework for Identifying Risk Areas and Food Insecure Populations and Nutritional</t>
  </si>
  <si>
    <t>SEN002Total population</t>
  </si>
  <si>
    <t>ANSD - January 2022</t>
  </si>
  <si>
    <t>http://www.ansd.sn/</t>
  </si>
  <si>
    <t>Total square kilometers of affected area as presented by the national agency of demogaphy and statistics</t>
  </si>
  <si>
    <t>SEN002Landmass affected</t>
  </si>
  <si>
    <t>Cadre Harmonisé - August 2022</t>
  </si>
  <si>
    <t>Population exposed to food and nutritional insecurity in over 44 cities in Senegal</t>
  </si>
  <si>
    <t>SEN002People exposed</t>
  </si>
  <si>
    <t>Affected persons facing food insecuity in most cities within senegal. Some do include; Kolda, Podor, Louga, Kebemer, Fatick, Kaolack, Kaffrine, and Matam</t>
  </si>
  <si>
    <t>SEN002People affected</t>
  </si>
  <si>
    <t>ACLED - August 2022</t>
  </si>
  <si>
    <t>Fatalities incurred in Senegal from the 01/03/2022 to the 12/08/2022</t>
  </si>
  <si>
    <t>SEN002Fatalities reported</t>
  </si>
  <si>
    <t>Global fatalities incurred in Senegal from the 01/03/2022 to the 12/08/2022</t>
  </si>
  <si>
    <t>SEN002Fatalities in all crises</t>
  </si>
  <si>
    <t>SEN002People in Need</t>
  </si>
  <si>
    <t xml:space="preserve">Minimal humanitarian conditions affected by persons in various cities; Saint Louis, Dagana, Mbour, Bakel, Sedhiou, Goudomp, Velingara, Oussouye and many more. </t>
  </si>
  <si>
    <t>SEN002Minimal humanitarian conditions - Level 1</t>
  </si>
  <si>
    <t>Stressed humanitarian conditions affected by persons in various cities; Kolda, Podor, Louga, Kebemer, Fatick, Kaolack, Kaffrine, Matam, Gossas, Thies, Dakar, and many more</t>
  </si>
  <si>
    <t>SEN002Stressed humanitarian conditions - Level 2</t>
  </si>
  <si>
    <t>Moderate humanitarian conditions affected by persons in various cities; Kanel, Bambey and Diourbel</t>
  </si>
  <si>
    <t>SEN002Moderate humanitarian conditions - Level 3</t>
  </si>
  <si>
    <t>Severe humanitarian conditions affected by persons in some isolated cities.</t>
  </si>
  <si>
    <t>SEN002Severe humanitarian conditions - Level 4</t>
  </si>
  <si>
    <t>Humaniarian data - January 2021</t>
  </si>
  <si>
    <t>https://data.humdata.org/group/cog</t>
  </si>
  <si>
    <t>Total population of Congo adjusted with the recent statistics of the 01st of January 2021</t>
  </si>
  <si>
    <t>COG001Total population</t>
  </si>
  <si>
    <t>Total square kilometers of affected areas absorbing the complex crisis</t>
  </si>
  <si>
    <t>COG001Landmass affected</t>
  </si>
  <si>
    <t xml:space="preserve"> World Food Programme - May 2022</t>
  </si>
  <si>
    <t>https://reliefweb.int/report/congo/world-food-programme-republic-congo-2021-annual-country-report-highlights</t>
  </si>
  <si>
    <t xml:space="preserve">Displaced persons in Congo are identified in two groups which include; refugees and asylum seekers.  </t>
  </si>
  <si>
    <t>COG001People displaced</t>
  </si>
  <si>
    <t>Groups affected incude; refugees, and asylum seekers seeking for nutritional and food assistance, and electronic value vouchers.</t>
  </si>
  <si>
    <t>COG001Crisis affected groups</t>
  </si>
  <si>
    <t>https://data.humdata.org/group/ago</t>
  </si>
  <si>
    <t>Total population of Angola adjusted with the recent statistics of the 01st of January 2021</t>
  </si>
  <si>
    <t>AGO002Total population</t>
  </si>
  <si>
    <t>Total square kilometers of affected areas absorbing the drought crisis</t>
  </si>
  <si>
    <t>AGO002Landmass affected</t>
  </si>
  <si>
    <t xml:space="preserve">Flood crisis in Gambia </t>
  </si>
  <si>
    <t>GMB002</t>
  </si>
  <si>
    <t>Gambia</t>
  </si>
  <si>
    <t>World Bank 2021; UNHCR 31/07/2022</t>
  </si>
  <si>
    <t>https://data.worldbank.org/country/GM; https://data.unhcr.org/en/country/gmb</t>
  </si>
  <si>
    <t>Total population + refugees + asylum seekers</t>
  </si>
  <si>
    <t>GMB002Total population</t>
  </si>
  <si>
    <t>https://data.worldbank.org/indicator/AG.LND.TOTL.K2?locations=GM</t>
  </si>
  <si>
    <t>The torrential rain associated with thunderstorms resulted in flash flooding which affected the entire country.</t>
  </si>
  <si>
    <t>GMB002Landmass affected</t>
  </si>
  <si>
    <t>The whole country is affected by the floods</t>
  </si>
  <si>
    <t>GMB002People exposed</t>
  </si>
  <si>
    <t>Govt. Of Gambia 19/08/2022</t>
  </si>
  <si>
    <t>https://www.humanitarianresponse.info/sites/www.humanitarianresponse.info/files/documents/files/sitrep_004_for_19th_august_2022.pdf</t>
  </si>
  <si>
    <t>GMB002People affected</t>
  </si>
  <si>
    <t>GMB002Injuries reported</t>
  </si>
  <si>
    <t>GMB002Illness cases reported</t>
  </si>
  <si>
    <t>The number of flood-related deaths</t>
  </si>
  <si>
    <t>GMB002Fatalities reported</t>
  </si>
  <si>
    <t>GMB002Buildings damaged</t>
  </si>
  <si>
    <t>GMB002Buildings destroyed</t>
  </si>
  <si>
    <t>GMB002Economic Losses</t>
  </si>
  <si>
    <t>GMB002People in Need</t>
  </si>
  <si>
    <t>As the whole coutry is affected, the rest of the population is considerd as exposed</t>
  </si>
  <si>
    <t>GMB002Minimal humanitarian conditions - Level 1</t>
  </si>
  <si>
    <t>GMB002Stressed humanitarian conditions - Level 2</t>
  </si>
  <si>
    <t>People affected by the floods are considered as at least under level 3</t>
  </si>
  <si>
    <t>GMB002Moderate humanitarian conditions - Level 3</t>
  </si>
  <si>
    <t>This include total internal displacement caused by the floods</t>
  </si>
  <si>
    <t>GMB002Severe humanitarian conditions - Level 4</t>
  </si>
  <si>
    <t>GMB002Extreme humanitarian conditions - Level 5</t>
  </si>
  <si>
    <t>GMB002Fatalities in all crises</t>
  </si>
  <si>
    <t>GMB002People facing limited access constraints</t>
  </si>
  <si>
    <t>GMB002People facing restricted access constraints</t>
  </si>
  <si>
    <t>OCHA February 2022</t>
  </si>
  <si>
    <t>https://www.humanitarianresponse.info/en/operations/niger/document/niger-aper%C3%A7u-des-besoins-humanitaires-2022</t>
  </si>
  <si>
    <t xml:space="preserve">Total population of Niger adjusted with the recent statistics of Febuary 2022 gotten from the humanitarian needs overview. </t>
  </si>
  <si>
    <t>NER001Total population</t>
  </si>
  <si>
    <t>World bank 2018</t>
  </si>
  <si>
    <t>https://data.worldbank.org/indicator/AG.SRF.TOTL.K2?locations=NE</t>
  </si>
  <si>
    <t>Total square kilometers of affected areas in Niger</t>
  </si>
  <si>
    <t>NER001Landmass affected</t>
  </si>
  <si>
    <t xml:space="preserve">No information about the extreme humanitarian conditions is found in the food and nutrition situation document for the Sahel, West Africa and Cameroon </t>
  </si>
  <si>
    <t>SEN002Extreme humanitarian conditions - Level 5</t>
  </si>
  <si>
    <t>ACLED (12/02/2022 - 12/8/2022)</t>
  </si>
  <si>
    <t>The number of fatalities in the last 6 months</t>
  </si>
  <si>
    <t>TUR004Fatalities reported</t>
  </si>
  <si>
    <t>ECHO 29/08/22</t>
  </si>
  <si>
    <t>https://reliefweb.int/report/pakistan/pakistan-monsoon-rain-update-dg-echo-ndma-pakistan-save-children-turkish-red-crescent-society-ifrc-pmd-echo-daily-flash-29-august-2022</t>
  </si>
  <si>
    <t>The monsoon rainfall continues to affect most of the country, causing floods, flash floods, and landslides that resulted in increasing casualties and damage. Mostly affecting KGilgit-Balochistan, Azad Jammu and Kashmir, Balochistan, Khyber Pakhtunkhwa, Punjab, and Sindh.</t>
  </si>
  <si>
    <t>PAK005Landmass affected</t>
  </si>
  <si>
    <t>OCHA 26/08/2022</t>
  </si>
  <si>
    <t>https://reliefweb.int/report/pakistan/pakistan-2022-monsoon-floods-situation-report-no-03-26-august-2022</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</si>
  <si>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</si>
  <si>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</si>
  <si>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 by end of August up from 3.1 million people as at 7 August . This crisis now covers 6 provinces up from 3, and Balochistan province remains the most affected.</t>
  </si>
  <si>
    <t>PAK005People affected</t>
  </si>
  <si>
    <t>OCHA 26/07/2022; World Bank 2020 (accessed on 28/12/2021)</t>
  </si>
  <si>
    <t>https://reliefweb.int/report/pakistan/asia-and-pacific-weekly-regional-humanitarian-snapshot-19-25-july-2022 ; https://data.worldbank.org/indicator/AG.LND.TOTL.K2?locations=PK</t>
  </si>
  <si>
    <t xml:space="preserve">Level 1 = Exposed population – Affected population
</t>
  </si>
  <si>
    <t>PAK005Minimal humanitarian conditions - Level 1</t>
  </si>
  <si>
    <t>OCHA 26/07/2022; World Bank 2020 (accessed on 28/12/2021); ECHO 07/08/2022</t>
  </si>
  <si>
    <t xml:space="preserve">According to OCHA 30,000 people have been severely affected. </t>
  </si>
  <si>
    <t>PAK005Severe humanitarian conditions - Level 4</t>
  </si>
  <si>
    <t xml:space="preserve">Floods in Sudan </t>
  </si>
  <si>
    <t>SDN006</t>
  </si>
  <si>
    <t>Even though 15 out of 18 states in Sudan are directly affected by floods, the remaining states are considered in directly affected. The whole country is considered affected by the 2022 floods season.</t>
  </si>
  <si>
    <t>SDN006Landmass affected</t>
  </si>
  <si>
    <t>SDN006Illness cases reported</t>
  </si>
  <si>
    <t>Host, Non-host, refugees, IDPs, returnees</t>
  </si>
  <si>
    <t>SDN006Crisis affected groups</t>
  </si>
  <si>
    <t>SDN006People facing limited access constraints</t>
  </si>
  <si>
    <t>SDN006People facing restricted access constraints</t>
  </si>
  <si>
    <t>UNHCR 28/06/2022; Ethiovisit accessed 31/08/2022; HDX 24/11/2015; World Bank Accessed 25/11/2021; FAO 27/01/2022</t>
  </si>
  <si>
    <t>https://www.unhcr.org/news/stories/2022/6/62bb2d014/ethiopian-families-struggle-survive-amid-record-drought.html; https://www.ethiovisit.com/ethiopia/ethiopia-regions-and-cities.html; https://data.humdata.org/dataset/kenya-surface-area-per-county; https://data.worldbank.org/indicator/AG.LND.TOTL.K2?locations=SO; https://reliefweb.int/report/somalia/somalia-drought-update-27-january-2022</t>
  </si>
  <si>
    <t>Total area affected in Ethiopia, Kenya, and Somalia</t>
  </si>
  <si>
    <t>REG014Landmass affected</t>
  </si>
  <si>
    <t>OCHA 24/08/2022; NRC/UNHCR 11/08/2022</t>
  </si>
  <si>
    <t>https://reliefweb.int/report/ethiopia/horn-africa-drought-regional-humanitarian-overview-call-action-revised-24-august-2022; https://reliefweb.int/report/somalia/one-millionth-person-displaced-somalia-drought</t>
  </si>
  <si>
    <t>Drought-related displacements in Ethiopia and Somalia. No information on drought-rlated displacements in Kenya</t>
  </si>
  <si>
    <t>REG014People displaced</t>
  </si>
  <si>
    <t>OCHA 24/08/2022</t>
  </si>
  <si>
    <t>https://reliefweb.int/report/ethiopia/horn-africa-drought-regional-humanitarian-overview-call-action-revised-24-august-2022</t>
  </si>
  <si>
    <t>Cases of malnutrition, measles and AWD, all of which are worsened by drought.</t>
  </si>
  <si>
    <t>REG014Illness cases reported</t>
  </si>
  <si>
    <t>No information on injuries</t>
  </si>
  <si>
    <t>REG014Injuries reported</t>
  </si>
  <si>
    <t>Information gap</t>
  </si>
  <si>
    <t>ETH005Injuries reported</t>
  </si>
  <si>
    <t>SOM001People in Need</t>
  </si>
  <si>
    <t>https://www.humanitarianresponse.info/sites/www.humanitarianresponse.info/files/documents/files/mali_hno_2022.pdf</t>
  </si>
  <si>
    <t>As scenario B of the JIAF was used for the calculation of the PIN for Mali, people that do not fall under level 3-5 are considered as at least exposed.</t>
  </si>
  <si>
    <t>MLI001People exposed</t>
  </si>
  <si>
    <t>No reliable cumulative figures for drought fatalities</t>
  </si>
  <si>
    <t>KEN003Fatalities reported</t>
  </si>
  <si>
    <t>KEN003Fatalities in all crises</t>
  </si>
  <si>
    <t>KEN001Fatalities reported</t>
  </si>
  <si>
    <t>KEN001Fatalities in all crises</t>
  </si>
  <si>
    <t>Cases of malnutrition, measles and AWD, all of which are worsened by drought</t>
  </si>
  <si>
    <t>KEN001Illness cases reported</t>
  </si>
  <si>
    <t>https://data.unhcr.org/en/country/ken</t>
  </si>
  <si>
    <t>Total number of registered refugees in Kenya according to UNHCR. There is no information on cumulative internal displacements due to drought</t>
  </si>
  <si>
    <t>KEN001People displaced</t>
  </si>
  <si>
    <t>KNBS 04/11/2019; UNHCR 28/02/2022; UN Habitat 06/2021a; UN Habitat 06/2021b; UNHCR 30/06/2022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</si>
  <si>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</si>
  <si>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population of Dadaab, Fafi and Turkana west sub-counties, which host Kakuma and Daadab refugee camps</t>
  </si>
  <si>
    <t>KEN002People exposed</t>
  </si>
  <si>
    <t>KEN002People in Need</t>
  </si>
  <si>
    <t>KNBS 04/11/2019; UNHCR 28/02/2022; UN Habitat 06/2021a; UN Habitat 06/2021b; 13/06/2022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</si>
  <si>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</si>
  <si>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</si>
  <si>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</si>
  <si>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https://reliefweb.int/report/kenya/kenya-registered-refugees-and-asylum-seekers-31-may-2023</t>
  </si>
  <si>
    <t>KEN002Stressed humanitarian conditions - Level 2</t>
  </si>
  <si>
    <t>KEN002Moderate humanitarian conditions - Level 3</t>
  </si>
  <si>
    <t>KEN002Severe humanitarian conditions - Level 4</t>
  </si>
  <si>
    <t>KEN002Extreme humanitarian conditions - Level 5</t>
  </si>
  <si>
    <t>IPC 08/12/2021IPC 23/12/2021IPC 06/01/2022World Bank (2018)OCHA 26/08/2022</t>
  </si>
  <si>
    <t>https://www.ipcinfo.org/fileadmin/user_upload/ipcinfo/docs/IPC_Pakistan_Acute_Food_Insecurity_2021Oct2022Jun_Report_KP.pdfhttps://reliefweb.int/sites/reliefweb.int/files/resources/IPC_Pakistan_Acute_Food_Insecurity_2021Oct2022Jun_Report_Balochistan-2.pdfhttps://reliefweb.int/sites/reliefweb.int/files/resources/IPC_Pakistan_Acute_Food_Insecurity_2021Oct2022Jun_Report_Sindh.pdfhttps://data.worldbank.org/indicator/SI.POV.NAHC?locations=PKhttps://reliefweb.int/report/pakistan/pakistan-2022-monsoon-floods-situation-report-no-03-26-august-2022</t>
  </si>
  <si>
    <t xml:space="preserve">Total affected population. 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devastating impact on the economy and people living below the poverty. and The monsoon had affected an estimated 33 million people across Pakistan by end of August up from 3.1 million people as at 7 August . This crisis now covers 6 provinces up from 3, and Balochistan province remains the most affected.
The entire population included in the IPC phases (1 to 5) are affected, in addition to the people who lives below the poverty line. </t>
  </si>
  <si>
    <t>PAK001People affected</t>
  </si>
  <si>
    <t>https://data.worldbank.org/indicator/SI.POV.NAHC?locations=PKhttps://reliefweb.int/report/pakistan/pakistan-2022-monsoon-floods-situation-report-no-03-26-august-2022</t>
  </si>
  <si>
    <t>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t>
  </si>
  <si>
    <t>PAK001Severe humanitarian conditions - Level 4</t>
  </si>
  <si>
    <t>PAK001Extreme humanitarian conditions - Level 5</t>
  </si>
  <si>
    <t>OCHA 15/02/2022; Govt. Niger 11/2015</t>
  </si>
  <si>
    <t>https://www.humanitarianresponse.info/sites/www.humanitarianresponse.info/files/documents/files/ner_hno_2022.pdf; https://www.stat-niger.org/wp-content/uploads/2020/05/ETAT_STRUCTURE_POPULATION.pdf</t>
  </si>
  <si>
    <t>NER004Minimal humanitarian conditions - Level 1</t>
  </si>
  <si>
    <t>NER004People exposed</t>
  </si>
  <si>
    <t>NER003Minimal humanitarian conditions - Level 1</t>
  </si>
  <si>
    <t>NER003People exposed</t>
  </si>
  <si>
    <t>NER003People affected</t>
  </si>
  <si>
    <t>https://www.humanitarianresponse.info/en/operations/mali/document/mali-aper%C3%A7u-des-besoins-humanitaires-2022-0</t>
  </si>
  <si>
    <t>Minimal humanitarian condition witnessed in Mali.</t>
  </si>
  <si>
    <t>MLI001Minimal humanitarian conditions - Level 1</t>
  </si>
  <si>
    <t>As scenario B of the JIAF was used to calculate the PIN, people in level 1, 2 and 3 are considered as at least in need (level 3)</t>
  </si>
  <si>
    <t>MLI001Stressed humanitarian conditions - Level 2</t>
  </si>
  <si>
    <t>MLI001Moderate humanitarian conditions - Level 3</t>
  </si>
  <si>
    <t>MLI001Severe humanitarian conditions - Level 4</t>
  </si>
  <si>
    <t>MLI001Extreme humanitarian conditions - Level 5</t>
  </si>
  <si>
    <t>MLI001People in Need</t>
  </si>
  <si>
    <t>MLI001People affected</t>
  </si>
  <si>
    <t>Total population of Mali including displaced persons and nationals in need of assistance.</t>
  </si>
  <si>
    <t>MLI001Total population</t>
  </si>
  <si>
    <t>INSD 2021</t>
  </si>
  <si>
    <t>http://www.insd.bf/index.php/indicateurs?id=61</t>
  </si>
  <si>
    <t>Total population in country including refugees and asylum seekers</t>
  </si>
  <si>
    <t>BFA002Total population</t>
  </si>
  <si>
    <t>Lux Dev 2021</t>
  </si>
  <si>
    <t>https://luxdev.lu/fr/activities/country/BKF</t>
  </si>
  <si>
    <t>The whole country is affected by the complex crisis,</t>
  </si>
  <si>
    <t>BFA002Landmass affected</t>
  </si>
  <si>
    <t>OCHA 09/03/2022</t>
  </si>
  <si>
    <t>https://www.humanitarianresponse.info/sites/www.humanitarianresponse.info/files/documents/files/bfa_hpc_2022-hno_mars.pdf</t>
  </si>
  <si>
    <t>BFA002People exposed</t>
  </si>
  <si>
    <t>The sum of Level 1 to 5 of severity of needs</t>
  </si>
  <si>
    <t>BFA002People affected</t>
  </si>
  <si>
    <t>OCHA 18/07/2022; UNHCR 31/07/2022</t>
  </si>
  <si>
    <t>https://www.humanitarianresponse.info/sites/www.humanitarianresponse.info/files/documents/files/bfa_situation_des_pdis_juin_2022.pdf; https://data.unhcr.org/en/country/bfa</t>
  </si>
  <si>
    <t>IDPs+Refugees+Asylum seekers</t>
  </si>
  <si>
    <t>BFA002People displaced</t>
  </si>
  <si>
    <t>ACLED 12/09/2022</t>
  </si>
  <si>
    <t>Total Fatalities from 01/03/2021 to 11/08/2022</t>
  </si>
  <si>
    <t>BFA002Fatalities reported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</si>
  <si>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</si>
  <si>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</si>
  <si>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</si>
  <si>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</si>
  <si>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</si>
  <si>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</si>
  <si>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World Population Review Accessed on 12/09/2022</t>
  </si>
  <si>
    <t>https://worldpopulationreview.com/countries/rwanda-population</t>
  </si>
  <si>
    <t>Total population of Rwanda adjusted to the population movement</t>
  </si>
  <si>
    <t>RWA002Total population</t>
  </si>
  <si>
    <t>UNHCR 15/03/2022</t>
  </si>
  <si>
    <t>https://data.unhcr.org/en/documents/details/93049</t>
  </si>
  <si>
    <t>RWA002People in Need</t>
  </si>
  <si>
    <t>ACAPS Methodology was used to compute level 1 and 2. Level 3 is the total number of Refugees in Rwanda. Even though some of the refugees may have level 4  and 5 needs, there is no information to indicate this.</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</si>
  <si>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</si>
  <si>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</si>
  <si>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</si>
  <si>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</si>
  <si>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</si>
  <si>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Total number of Refugees/Asylum seekers in Rwanda</t>
  </si>
  <si>
    <t>RWA002People displaced</t>
  </si>
  <si>
    <t>Number of Refugees/Asylum seekers in Rwanda, all refugees are affected</t>
  </si>
  <si>
    <t>RWA002People affected</t>
  </si>
  <si>
    <t>world population review accessed on 13/09/2022</t>
  </si>
  <si>
    <t>https://worldpopulationreview.com/countries/zimbabwe-population</t>
  </si>
  <si>
    <t>Total area of zimbabwe</t>
  </si>
  <si>
    <t>ZWE001Landmass affected</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</si>
  <si>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</si>
  <si>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</si>
  <si>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</si>
  <si>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</si>
  <si>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City Population Accessed 15/09/2022, UNHCR 31/08/2022</t>
  </si>
  <si>
    <t>https://www.citypopulation.de/en/somalia/;  https://reliefweb.int/report/somalia/unhcr-somalia-operational-update-1-31-august-2022gust-2022</t>
  </si>
  <si>
    <t xml:space="preserve">Population of Woqooyi Galbeed and Bari regions, which host majority of refugees and asylum seekers according to UNHCR. </t>
  </si>
  <si>
    <t>SOM002People exposed</t>
  </si>
  <si>
    <t>Earthquake in Abra</t>
  </si>
  <si>
    <t>PHL011</t>
  </si>
  <si>
    <t xml:space="preserve"> https://psa.gov.ph/population-and-housing</t>
  </si>
  <si>
    <t>PHL011Total population</t>
  </si>
  <si>
    <t>http://www.psa.gov.ph/content/philippine-population-density-based-2015-census-population
https://www.psa.gov.ph/sites/default/files/_POPCEN%20Report%20No.%203.pdf
https://reliefweb.int/report/philippines/dswd-dromic-report-36-mw-70-earthquake-incident-tayum-abra-04-september-2022-6am</t>
  </si>
  <si>
    <t>This is the total area of the affected regions: Region I and CAR</t>
  </si>
  <si>
    <t>PHL011Landmass affected</t>
  </si>
  <si>
    <t>https://psa.gov.ph/population-and-housing
https://psa.gov.ph/population-and-housing/node/166426
https://reliefweb.int/report/philippines/dswd-dromic-report-36-mw-70-earthquake-incident-tayum-abra-04-september-2022-6am</t>
  </si>
  <si>
    <t>Total population living in the areas (Region I and CAR) considered affected</t>
  </si>
  <si>
    <t>PHL011People exposed</t>
  </si>
  <si>
    <t>DSWD 04/09/2022</t>
  </si>
  <si>
    <t>https://reliefweb.int/report/philippines/dswd-dromic-report-36-mw-70-earthquake-incident-tayum-abra-04-september-2022-6am</t>
  </si>
  <si>
    <t>Total number of people affected by the earthquake crisis according to the government</t>
  </si>
  <si>
    <t>PHL011People affected</t>
  </si>
  <si>
    <t>Total number of people displaced by the earthquake crisis according to the government</t>
  </si>
  <si>
    <t>PHL011People displaced</t>
  </si>
  <si>
    <t>NDRRMC 22/08/2022</t>
  </si>
  <si>
    <t>https://reliefweb.int/report/philippines/ndrrmc-situational-report-magnitude-70-earthquake-tayum-abra-2022-sitrep-no-20-august-22-2022-0800-am</t>
  </si>
  <si>
    <t>Number of crisis related in injuries in the last 6 months</t>
  </si>
  <si>
    <t>PHL011Injuries reported</t>
  </si>
  <si>
    <t>Number of crises fatalities in the last 6 months.</t>
  </si>
  <si>
    <t>PHL011Fatalities reported</t>
  </si>
  <si>
    <t>PHL011People in Need</t>
  </si>
  <si>
    <t>Population Census Data 2020; DSWD 04/09/2022</t>
  </si>
  <si>
    <t>https://psa.gov.ph/population-and-housing
https://reliefweb.int/report/philippines/dswd-dromic-report-36-mw-70-earthquake-incident-tayum-abra-04-september-2022-6am</t>
  </si>
  <si>
    <t>Level 1 = number of people exposed minus people affected</t>
  </si>
  <si>
    <t>PHL011Minimal humanitarian conditions - Level 1</t>
  </si>
  <si>
    <t>Level 2 = People affected minus people in need</t>
  </si>
  <si>
    <t>PHL011Stressed humanitarian conditions - Level 2</t>
  </si>
  <si>
    <t>Level 3 is considered equivalent to number of people in need which is the number of people displaced</t>
  </si>
  <si>
    <t>PHL011Moderate humanitarian conditions - Level 3</t>
  </si>
  <si>
    <t>The affected population has been distributed among levels 1,2, and 3. Reports indicate that there are no people in severe humanitarian conditions.</t>
  </si>
  <si>
    <t>PHL011Severe humanitarian conditions - Level 4</t>
  </si>
  <si>
    <t>The affected population has been distributed among levels 1,2, and 3. Reports indicate that there are no people in extreme humanitarian conditions.</t>
  </si>
  <si>
    <t>PHL011Extreme humanitarian conditions - Level 5</t>
  </si>
  <si>
    <t>DSWD 04/09/2022; DSWD 28/08/2022</t>
  </si>
  <si>
    <t>https://reliefweb.int/report/philippines/dswd-dromic-report-36-mw-70-earthquake-incident-tayum-abra-04-september-2022-6am; https://reliefweb.int/report/philippines/dswd-dromic-report-35-mw-70-earthquake-incident-tayum-abra-28-august-2022-6am</t>
  </si>
  <si>
    <t>Host, non-host, IDPs, and returnees that are affected by the earthquake</t>
  </si>
  <si>
    <t>PHL011Crisis affected groups</t>
  </si>
  <si>
    <t>DSWD 19/08/2022</t>
  </si>
  <si>
    <t>Total # of houses damaged because of the earthquake</t>
  </si>
  <si>
    <t>PHL011Buildings damaged</t>
  </si>
  <si>
    <t>Total # houses destroyed because of earthquake</t>
  </si>
  <si>
    <t>PHL011Buildings destroyed</t>
  </si>
  <si>
    <t>Inquirer 10/08/2022; The Manila Times 10/08/2022</t>
  </si>
  <si>
    <t>https://newsinfo.inquirer.net/1644422/abra-earthquake-damage-now-over-p1-8b-agriculture-damage-over-p56m
https://www.manilatimes.net/2022/08/10/latest-stories/ndrrmc-abra-quake-damageto-infrastructure-breaches-p18b/1854086</t>
  </si>
  <si>
    <t>Total damage estimated by the NDRRMC</t>
  </si>
  <si>
    <t>PHL011Economic Losses</t>
  </si>
  <si>
    <t>Highlands Violence</t>
  </si>
  <si>
    <t>PNG003</t>
  </si>
  <si>
    <t>Papua New Guinea</t>
  </si>
  <si>
    <t xml:space="preserve">National Statistical Office  accessed 17/09/22 </t>
  </si>
  <si>
    <t>https://www.nso.gov.pg/statistics/population/</t>
  </si>
  <si>
    <t>Total population living in Papua New Guinea</t>
  </si>
  <si>
    <t>PNG003Total population</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</si>
  <si>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</si>
  <si>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</si>
  <si>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t>
  </si>
  <si>
    <t>PNG003People affected</t>
  </si>
  <si>
    <t>https://reliefweb.int/report/papua-new-guinea/national-disaster-centre-humanitarian-relief-response-plan-manage-internally-displaced-people-idps-enga-hela-and-shp</t>
  </si>
  <si>
    <t>The total number of displaced people in the affected provinces.</t>
  </si>
  <si>
    <t>PNG003People displaced</t>
  </si>
  <si>
    <t>PNG003People in Need</t>
  </si>
  <si>
    <t>Number of people affected as per HNP - the displaced</t>
  </si>
  <si>
    <t>PNG003Moderate humanitarian conditions - Level 3</t>
  </si>
  <si>
    <t>PNG003Severe humanitarian conditions - Level 4</t>
  </si>
  <si>
    <t>Host, non-host, returnees, and IDPs that are affected by the ongoing violence in the affected provinces.</t>
  </si>
  <si>
    <t>PNG003Crisis affected groups</t>
  </si>
  <si>
    <t>The HNP indicates that the people affected are people in need of urgent humanitarian assistance. So, the affected population has been assigned to level 3 or above.</t>
  </si>
  <si>
    <t>PNG003Stressed humanitarian conditions - Level 2</t>
  </si>
  <si>
    <t>The HNP indicates that no people are in extreme humanitarian conditions.</t>
  </si>
  <si>
    <t>PNG003Extreme humanitarian conditions - Level 5</t>
  </si>
  <si>
    <t>NER004Stressed humanitarian conditions - Level 2</t>
  </si>
  <si>
    <t>NER004Moderate humanitarian conditions - Level 3</t>
  </si>
  <si>
    <t>NER004Severe humanitarian conditions - Level 4</t>
  </si>
  <si>
    <t>NER004Extreme humanitarian conditions - Level 5</t>
  </si>
  <si>
    <t>NER004People affected</t>
  </si>
  <si>
    <t>NER004People in Need</t>
  </si>
  <si>
    <t>UNHCR 01/08/2022</t>
  </si>
  <si>
    <t>https://data.unhcr.org/en/documents/details/95117</t>
  </si>
  <si>
    <t>MRT002Crisis affected groups</t>
  </si>
  <si>
    <t>MWI002Injuries reported</t>
  </si>
  <si>
    <t>world population review accessed on 18/09/2022</t>
  </si>
  <si>
    <t>https://worldpopulationreview.com/countries/eswatini-population</t>
  </si>
  <si>
    <t>The whole country is affected by the Food insecurity crisis</t>
  </si>
  <si>
    <t>SWZ001Landmass affected</t>
  </si>
  <si>
    <t>https://worldpopulationreview.com/countries/namibia-population</t>
  </si>
  <si>
    <t>The whole country is affected by the food insecurity crisis</t>
  </si>
  <si>
    <t>NAM002Landmass affected</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</si>
  <si>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</si>
  <si>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</si>
  <si>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</si>
  <si>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</si>
  <si>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</si>
  <si>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CMR001People affected</t>
  </si>
  <si>
    <t>CMR001People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</si>
  <si>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</si>
  <si>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</si>
  <si>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</si>
  <si>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</si>
  <si>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</si>
  <si>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NER001People exposed</t>
  </si>
  <si>
    <t>NER001People in Need</t>
  </si>
  <si>
    <t>NER001People affected</t>
  </si>
  <si>
    <t>IPC 09/07/2022</t>
  </si>
  <si>
    <t>https://reliefweb.int/report/burundi/burundi-analyse-de-la-malnutrition-aigue-de-lipc-mars-2022-fevrier-2023-publie-le-7-septembre-2022</t>
  </si>
  <si>
    <t>Estimated number of children facing malnutrition and needing treatment at the national level.</t>
  </si>
  <si>
    <t>BDI001Illness cases reported</t>
  </si>
  <si>
    <t>ECHO 25/07/2022</t>
  </si>
  <si>
    <t>https://reliefweb.int/map/tonga/significant-volcanic-events-1-january-25-july-2022-dg-echo-daily-map-25072022</t>
  </si>
  <si>
    <t>People displaced as of 25 July (150) by the volcanic eruption and tsunami.</t>
  </si>
  <si>
    <t>TON002People displaced</t>
  </si>
  <si>
    <t>FAO 23/02/2022 ;  ECHO 25/07/2022</t>
  </si>
  <si>
    <t>https://reliefweb.int/report/tonga/hunga-tonga-hunga-ha-apai-volcano-eruption-data-emergencies-hazard-impact-assessment-0;  https://reliefweb.int/map/tonga/significant-volcanic-events-1-january-25-july-2022-dg-echo-daily-map-25072022</t>
  </si>
  <si>
    <t>No Injuries reported in the last 6 months.</t>
  </si>
  <si>
    <t>TON002Injuries reported</t>
  </si>
  <si>
    <t>Fatalities reported in the last 6 months due to the crisis.</t>
  </si>
  <si>
    <t>TON002Fatalities reported</t>
  </si>
  <si>
    <t>TON002Fatalities in all crises</t>
  </si>
  <si>
    <t>ECHO 25/07/2022 ; FAO 23/02/2022</t>
  </si>
  <si>
    <t>TON002People in Need</t>
  </si>
  <si>
    <t>https://reliefweb.int/map/tonga/significant-volcanic-events-1-january-25-july-2022-dg-echo-daily-map-25072022 ; https://reliefweb.int/report/tonga/hunga-tonga-hunga-ha-apai-volcano-eruption-data-emergencies-hazard-impact-assessment-1</t>
  </si>
  <si>
    <t>Level1= Exposed population - affected population.</t>
  </si>
  <si>
    <t>TON002Minimal humanitarian conditions - Level 1</t>
  </si>
  <si>
    <t>ECHO 25/07/2022; FAO 23/02/2022</t>
  </si>
  <si>
    <t>https://reliefweb.int/map/tonga/significant-volcanic-events-1-january-25-july-2022-dg-echo-daily-map-25072022 ; https://reliefweb.int/report/tonga/hunga-tonga-hunga-ha-apai-volcano-eruption-data-emergencies-hazard-impact-assessment-2</t>
  </si>
  <si>
    <t xml:space="preserve">Level 2 = Affected population - PIN </t>
  </si>
  <si>
    <t>TON002Stressed humanitarian conditions - Level 2</t>
  </si>
  <si>
    <t>https://reliefweb.int/map/tonga/significant-volcanic-events-1-january-25-july-2022-dg-echo-daily-map-25072022 ; https://reliefweb.int/report/tonga/hunga-tonga-hunga-ha-apai-volcano-eruption-data-emergencies-hazard-impact-assessment-3</t>
  </si>
  <si>
    <t>Information on the severity of needs is unavailable  but according to ACAPS methodology, people in need = Level3 + Level4 + Level5. Displaced people are considered to be all in Level 3</t>
  </si>
  <si>
    <t>TON002Moderate humanitarian conditions - Level 3</t>
  </si>
  <si>
    <t>ACLED accessed 23/09/2022</t>
  </si>
  <si>
    <t>No fatalities were recorded according to ACLED. This is likely due to difficulties in obtaining information on Eritrea</t>
  </si>
  <si>
    <t>ERI001Fatalities reported</t>
  </si>
  <si>
    <t>ERI001Fatalities in all crises</t>
  </si>
  <si>
    <t>ERI001People in Need</t>
  </si>
  <si>
    <t>UNHCR 31/03/2022IDMC 31/12/2021OCHA 23/09/22</t>
  </si>
  <si>
    <t>https://reliefweb.int/sites/reliefweb.int/files/resources/Afghanistan%20Situation%20Regional%20RRP%202021%20Final%20Report.pdfhttps://www.internal-displacement.org/countries/pakistan#:~:text=The%20number%20of%20IDPs%20has,a%20wide%20range%20of%20hazards.https://reliefweb.int/report/pakistan/pakistan-2022-monsoon-floods-situation-report-no-7-23-september-2022</t>
  </si>
  <si>
    <t>The figure includes total number of IDPs ( Monsoon 2022 IDPs and 98,898 IDPs of concern according to UNHCR as at 2021, 1,448,100 Afghan refugees as per HNO 2022, and 13,429 asylum seekers according to UNHCR as at 2021.</t>
  </si>
  <si>
    <t>PAK001People displaced</t>
  </si>
  <si>
    <t>OCHA 23/09/22</t>
  </si>
  <si>
    <t>Pakistan: 2022 Monsoon Floods - Situation Report No. 7 (As of 23 September 2022) - Pakistan | ReliefWeb</t>
  </si>
  <si>
    <t>Total houses damaged</t>
  </si>
  <si>
    <t>PAK001Buildings damaged</t>
  </si>
  <si>
    <t>Total houses destroyed</t>
  </si>
  <si>
    <t>PAK001Buildings destroyed</t>
  </si>
  <si>
    <t>PAK005Buildings damaged</t>
  </si>
  <si>
    <t>PAK005Buildings destroyed</t>
  </si>
  <si>
    <t>City Population Accessed 20/09/2022</t>
  </si>
  <si>
    <t>The  total number of  host population living in the 12 districts that host the majority of the refugees.</t>
  </si>
  <si>
    <t>UGA005People exposed</t>
  </si>
  <si>
    <t xml:space="preserve"> ECHO 26/07/2022</t>
  </si>
  <si>
    <t>Fatalities due to food insecurity in karamoja. No information about refugee fatalities.</t>
  </si>
  <si>
    <t>UGA005Fatalities in all crises</t>
  </si>
  <si>
    <t xml:space="preserve">people in affected  according to the IPC report. </t>
  </si>
  <si>
    <t>UGA007People affected</t>
  </si>
  <si>
    <t xml:space="preserve"> fatalities reported in Uganda due to Food insecurity. No information about refugee fatalities.</t>
  </si>
  <si>
    <t>UGA007Fatalities in all crises</t>
  </si>
  <si>
    <t>UGA007People in Need</t>
  </si>
  <si>
    <t xml:space="preserve"> level 1 to 5  corresponds to people in  phase 1 to 5 in the IPC for the period August 2022 -Feb 2023.</t>
  </si>
  <si>
    <t>UGA007Minimal humanitarian conditions - Level 1</t>
  </si>
  <si>
    <t>UGA007Stressed humanitarian conditions - Level 2</t>
  </si>
  <si>
    <t>UGA007Moderate humanitarian conditions - Level 3</t>
  </si>
  <si>
    <t>UGA007Severe humanitarian conditions - Level 4</t>
  </si>
  <si>
    <t>UGA007Extreme humanitarian conditions - Level 5</t>
  </si>
  <si>
    <t>IPC 31/05/2022;City Population Accessed 20/09/2022</t>
  </si>
  <si>
    <t>https://www.citypopulation.de/en/uganda/admin/; https://www.ipcinfo.org/ipc-country-analysis/details-map/es/c/1155648/</t>
  </si>
  <si>
    <t>Aggregated figure of people leaving in the 9 district exposed to the food security crisis in Karamoja and the 13 districts expossed to international displacement crisis.</t>
  </si>
  <si>
    <t>UGA001People exposed</t>
  </si>
  <si>
    <t>IPC 28/09/2022; UNHCR 30/06/2022</t>
  </si>
  <si>
    <t>https://reliefweb.int/report/kenya/kenya-ipc-acute-food-insecurity-and-acute-malnutrition-analysis-march-june-2022-published-june-10-2022; https://reliefweb.int/report/kenya/national-drought-early-warning-bulletin-june-2022;https://docs.wfp.org/api/documents/WFP-0000142656/download/?_ga=2.36746016.1637261921.1663939518-1785609019.1663939518</t>
  </si>
  <si>
    <t>KEN001People in Need</t>
  </si>
  <si>
    <t>KNBS 04/11/2019; UNHCR 31/05/2022; GOVT KENYA 10/06/2022;KNBS 04/11/2019; UNHCR 28/02/2022; UN Habitat 06/2021a; UN Habitat 06/2021b; 13/06/2022</t>
  </si>
  <si>
    <t>https://www.knbs.or.ke/?wpdmpro=2019-kenya-population-and-housing-census-volume-i-population-by-county-and-sub-county ; https://data.unhcr.org/en/country/ken; https://reliefweb.int/report/kenya/national-drought-early-warning-bulletin-june-2022;https://www.knbs.or.ke/?wpdmpro=2019-kenya-population-and-housing-census-volume-i-population-by-county-and-sub-county;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t>
  </si>
  <si>
    <t>These figures are an aggregation of the refugee and drought crises. ACAPS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</si>
  <si>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</si>
  <si>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https://www.knbs.or.ke/?wpdmpro=2019-kenya-population-and-housing-census-volume-i-population-by-county-and-sub-county ; https://data.unhcr.org/en/country/ken; https://reliefweb.int/report/kenya/national-drought-early-warning-bulletin-june-2023;https://www.knbs.or.ke/?wpdmpro=2019-kenya-population-and-housing-census-volume-i-population-by-county-and-sub-county;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https://reliefweb.int/report/kenya/kenya-registered-refugees-and-asylum-seekers-31-may-2023</t>
  </si>
  <si>
    <t>KEN001Stressed humanitarian conditions - Level 2</t>
  </si>
  <si>
    <t>KEN001Moderate humanitarian conditions - Level 3</t>
  </si>
  <si>
    <t>IPC 28/09/2022</t>
  </si>
  <si>
    <t>KEN001Severe humanitarian conditions - Level 4</t>
  </si>
  <si>
    <t>KEN001Extreme humanitarian conditions - Level 5</t>
  </si>
  <si>
    <t>Drought in Madagascar</t>
  </si>
  <si>
    <t>MDG002</t>
  </si>
  <si>
    <t>Madagascar</t>
  </si>
  <si>
    <t>WPR Accessed 26/09/2022</t>
  </si>
  <si>
    <t>https://worldpopulationreview.com/countries/madagascar-population</t>
  </si>
  <si>
    <t>The total population of Madagascar</t>
  </si>
  <si>
    <t>MDG002Total population</t>
  </si>
  <si>
    <t>City popualtion 01/06/2020</t>
  </si>
  <si>
    <t>https://www.citypopulation.de/en/madagascar/admin/</t>
  </si>
  <si>
    <t>The total landmass of regions affected the drought: Andoy, Anosy, Atsimo-Anderfana, Atsimo-Atsinana, and Vatovavy Fitovinany</t>
  </si>
  <si>
    <t>MDG002Landmass affected</t>
  </si>
  <si>
    <t>WB Accessed 26/09/2022</t>
  </si>
  <si>
    <t>https://data.worldbank.org/indicator/VC.IDP.NWDS?locations=MG</t>
  </si>
  <si>
    <t>Because of drought, nearly 3000 people were displaced in the cities and in transit points from December 2020 to March 2021</t>
  </si>
  <si>
    <t>MDG002People displaced</t>
  </si>
  <si>
    <t>MDG002Injuries reported</t>
  </si>
  <si>
    <t>Aljazeera 26/04/2022</t>
  </si>
  <si>
    <t>https://www.aljazeera.com/news/longform/2022/4/26/new-harvest-brings-hope-spectre-of-more-despair-in-madagascar</t>
  </si>
  <si>
    <t>Fatalities as a result of drought in Mdagascar.</t>
  </si>
  <si>
    <t>MDG002Fatalities reported</t>
  </si>
  <si>
    <t>IFRC 23/09/2022 ; Aljazeera 26/04/2022</t>
  </si>
  <si>
    <t>https://www.aljazeera.com/news/longform/2022/4/26/new-harvest-brings-hope-spectre-of-more-despair-in-madagascar ; https://reliefweb.int/report/madagascar/madagascar-tropical-storms-and-cyclones-operations-update-3-emergency-appeal-ndeg-mdrmg018https://reliefweb.int/report/madagascar/madagascar-tropical-storms-and-cyclones-operations-update-3-emergency-appeal-ndeg-mdrmg018</t>
  </si>
  <si>
    <t xml:space="preserve">Fatalities related to all Crises </t>
  </si>
  <si>
    <t>MDG002Fatalities in all crises</t>
  </si>
  <si>
    <t>MDG002Buildings damaged</t>
  </si>
  <si>
    <t>MDG002Buildings destroyed</t>
  </si>
  <si>
    <t>MDG002Economic Losses</t>
  </si>
  <si>
    <t>Host Community</t>
  </si>
  <si>
    <t>MDG002Crisis affected groups</t>
  </si>
  <si>
    <t>MDG002People facing limited access constraints</t>
  </si>
  <si>
    <t>MDG002People facing restricted access constraints</t>
  </si>
  <si>
    <t>Tropical Cyclones Season in 2022 in Madagascar</t>
  </si>
  <si>
    <t>MDG006</t>
  </si>
  <si>
    <t>MDG006Total population</t>
  </si>
  <si>
    <t>World Bank 23/02/2022</t>
  </si>
  <si>
    <t>https://data.worldbank.org/indicator/AG.LND.TOTL.K2?locations=MG</t>
  </si>
  <si>
    <t>The whole country is affected by the 2022 cyclone season</t>
  </si>
  <si>
    <t>MDG006Landmass affected</t>
  </si>
  <si>
    <t>The total population of Madagascar is exposed to the 2022 cyclone season</t>
  </si>
  <si>
    <t>MDG006People exposed</t>
  </si>
  <si>
    <t>USAID 18/04/2022</t>
  </si>
  <si>
    <t>https://www.usaid.gov/sites/default/files/documents/2022-04-18_USAID_Madagascar_Drought_and_Cyclone_Response_Fact_Sheet_1.pdf</t>
  </si>
  <si>
    <t xml:space="preserve">The number of people affected by the 2022 cyclone Ana, Dumako, Jasmine, Batsirai and Emnati </t>
  </si>
  <si>
    <t>MDG006People affected</t>
  </si>
  <si>
    <t>OCHA 02/02/2022 ; IDMC 25/03/2022 ; ECHO 07/02/2022</t>
  </si>
  <si>
    <t xml:space="preserve">https://reliefweb.int/report/madagascar/southern-africa-cyclone-season-flash-update-no-1-2-february-2022 ; https://reliefweb.int/report/madagascar/more-half-million-displacements-across-south-eastern-africa-five-tropical-storms ; https://reliefweb.int/report/madagascar/madagascar-tropical-cyclone-batsirai-update-dg-echo-gdacs-jtwc-bngrc ; </t>
  </si>
  <si>
    <t>People displaced by tropical Ana, Dumako, Batsirai and Emnati</t>
  </si>
  <si>
    <t>MDG006People displaced</t>
  </si>
  <si>
    <t>MDG006Illness cases reported</t>
  </si>
  <si>
    <t>MDG006Injuries reported</t>
  </si>
  <si>
    <t>IFRC 23/09/2022</t>
  </si>
  <si>
    <t>https://reliefweb.int/report/madagascar/madagascar-tropical-storms-and-cyclones-operations-update-3-emergency-appeal-ndeg-mdrmg018</t>
  </si>
  <si>
    <t>Fatalities from Tropical Ana, Dumako, Jasmine, Batsirai an Emnati</t>
  </si>
  <si>
    <t>MDG006Fatalities reported</t>
  </si>
  <si>
    <t>MDG006Fatalities in all crises</t>
  </si>
  <si>
    <t>MDG006Buildings damaged</t>
  </si>
  <si>
    <t>Number of buildings destroyed by the Cyclones</t>
  </si>
  <si>
    <t>MDG006Buildings destroyed</t>
  </si>
  <si>
    <t>MDG006Economic Losses</t>
  </si>
  <si>
    <t>MDG006People in Need</t>
  </si>
  <si>
    <t>WPR Accessed 26/09/2022 ; USAID 18/04/2022</t>
  </si>
  <si>
    <t>https://worldpopulationreview.com/countries/madagascar-population ; https://www.usaid.gov/sites/default/files/documents/2022-04-18_USAID_Madagascar_Drought_and_Cyclone_Response_Fact_Sheet_1.pdf</t>
  </si>
  <si>
    <t>MDG006Minimal humanitarian conditions - Level 1</t>
  </si>
  <si>
    <t>OCHA 02/02/2022 ; IDMC 25/03/2022 ; 07/02/2022 ; USAID 18/04/2022</t>
  </si>
  <si>
    <t>MDG006Stressed humanitarian conditions - Level 2</t>
  </si>
  <si>
    <t>Level 3 and above is equal to people in need</t>
  </si>
  <si>
    <t>MDG006Moderate humanitarian conditions - Level 3</t>
  </si>
  <si>
    <t>MDG006Severe humanitarian conditions - Level 4</t>
  </si>
  <si>
    <t>MDG006Extreme humanitarian conditions - Level 5</t>
  </si>
  <si>
    <t>MDG006Crisis affected groups</t>
  </si>
  <si>
    <t>MDG006People facing limited access constraints</t>
  </si>
  <si>
    <t>MDG006People facing restricted access constraints</t>
  </si>
  <si>
    <t>Multiple crisis in Madagascar</t>
  </si>
  <si>
    <t>MDG001</t>
  </si>
  <si>
    <t>MDG001Total population</t>
  </si>
  <si>
    <t>Total landmass of Madagascar</t>
  </si>
  <si>
    <t>MDG001Landmass affected</t>
  </si>
  <si>
    <t>The total population are exposed to the 2022 cyclone season and drought</t>
  </si>
  <si>
    <t>MDG001People exposed</t>
  </si>
  <si>
    <t>WB Accessed 26/09/2022 ; OCHA 02/02/2022 ; IDMC 25/03/2022 ; ECHO 07/02/2022</t>
  </si>
  <si>
    <t xml:space="preserve">https://data.worldbank.org/indicator/VC.IDP.NWDS?locations=MG ; https://reliefweb.int/report/madagascar/southern-africa-cyclone-season-flash-update-no-1-2-february-2022 ; https://reliefweb.int/report/madagascar/more-half-million-displacements-across-south-eastern-africa-five-tropical-storms ; https://reliefweb.int/report/madagascar/madagascar-tropical-cyclone-batsirai-update-dg-echo-gdacs-jtwc-bngrc ; </t>
  </si>
  <si>
    <t>The number of people displaced because of cyclones and drought</t>
  </si>
  <si>
    <t>MDG001People displaced</t>
  </si>
  <si>
    <t>MDG001Injuries reported</t>
  </si>
  <si>
    <t>Drought and cyclones related fatalities between March and September</t>
  </si>
  <si>
    <t>MDG001Fatalities reported</t>
  </si>
  <si>
    <t>IFRC 23/09/2022 ; Aljazeera 26/04/2023</t>
  </si>
  <si>
    <t>https://www.aljazeera.com/news/longform/2022/4/26/new-harvest-brings-hope-spectre-of-more-despair-in-madagascar;https://reliefweb.int/report/madagascar/madagascar-tropical-storms-and-cyclones-operations-update-3-emergency-appeal-ndeg-mdrmg018https://reliefweb.int/report/madagascar/madagascar-tropical-storms-and-cyclones-operations-update-3-emergency-appeal-ndeg-mdrmg018</t>
  </si>
  <si>
    <t>All recorded fatalities for Madagascar for all ongoing crises</t>
  </si>
  <si>
    <t>MDG001Fatalities in all crises</t>
  </si>
  <si>
    <t>MDG001Buildings damaged</t>
  </si>
  <si>
    <t>Number of buildings destroyed by multiple crises in Madagascar</t>
  </si>
  <si>
    <t>MDG001Buildings destroyed</t>
  </si>
  <si>
    <t>MDG001Economic Losses</t>
  </si>
  <si>
    <t>MDG001Crisis affected groups</t>
  </si>
  <si>
    <t>MDG001People facing limited access constraints</t>
  </si>
  <si>
    <t>MDG001People facing restricted access constraints</t>
  </si>
  <si>
    <t>WPR Accessed on 27/09/2022</t>
  </si>
  <si>
    <t>https://worldpopulationreview.com/countries/ethiopia-population</t>
  </si>
  <si>
    <t>Population figure based on "world population review" live figure</t>
  </si>
  <si>
    <t>ETH005Total population</t>
  </si>
  <si>
    <t>City population Accessed on 28/09/2022</t>
  </si>
  <si>
    <t>https://www.citypopulation.de/en/ethiopia/cities/</t>
  </si>
  <si>
    <t>The total area of Oromia, Somali,Afar and SNNP regions</t>
  </si>
  <si>
    <t>ETH005Landmass affected</t>
  </si>
  <si>
    <t>OCHA 21/09/2022</t>
  </si>
  <si>
    <t>https://reliefweb.int/report/ethiopia/horn-africa-drought-regional-humanitarian-overview-call-action-revised-21-september-2022</t>
  </si>
  <si>
    <t>3.5 million livestock are estimated to have died because of the ongoing drought in Ethiopia</t>
  </si>
  <si>
    <t>ETH005Economic Losses</t>
  </si>
  <si>
    <t>The total area of Tigray, Afar, and Amhara as of 2022</t>
  </si>
  <si>
    <t>ETH004Landmass affected</t>
  </si>
  <si>
    <t> OCHA HDX 28/07/2022</t>
  </si>
  <si>
    <t> https://data.humdata.org/dataset/ethiopia-population-data-_-admin-level-0-0</t>
  </si>
  <si>
    <t>Number of people living in Tigray (5.6 million), Afar (2 million), and Amhara (22.5 million) including refugees.</t>
  </si>
  <si>
    <t>ETH004People exposed</t>
  </si>
  <si>
    <t> https://data.humdata.org/dataset/ethiopia-population-data-_-admin-level-0-1</t>
  </si>
  <si>
    <t xml:space="preserve">All population of Tigray, Afar, and Amhara are affected by Northern Ethiopia crisis. </t>
  </si>
  <si>
    <t>ETH004People affected</t>
  </si>
  <si>
    <t>No report with data on displaced persons fatalities.</t>
  </si>
  <si>
    <t>ETH003Fatalities reported</t>
  </si>
  <si>
    <t>ACLED accessed on 27/09/2022; AP News accessed on 16/06/2022</t>
  </si>
  <si>
    <t>Number of fatalaties from all crises between 27th Mar to 17 Sep 2022</t>
  </si>
  <si>
    <t>ETH003Fatalities in all crises</t>
  </si>
  <si>
    <t>NBS Accessed 19/09/2022</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</si>
  <si>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</si>
  <si>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</si>
  <si>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</si>
  <si>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</si>
  <si>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</si>
  <si>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https://nigeria.opendataforafrica.org</t>
  </si>
  <si>
    <t xml:space="preserve">Landmass of Sokoto, Kebbi, Niger, Kaduna, Katsina and Zamfara states.  </t>
  </si>
  <si>
    <t>NGA007Landmass affected</t>
  </si>
  <si>
    <t>Cadre Harmonise 11/03/2022</t>
  </si>
  <si>
    <t>https://fscluster.org/sites/default/files/documents/fiche-nigeria_mar_2022_final_reviewed.pdf</t>
  </si>
  <si>
    <t xml:space="preserve">Total population of Zamfara, Kaduna, Niger, Sokoto, Kebbi and Katsina states which have been exposed to the Northwest Banditry. </t>
  </si>
  <si>
    <t>NGA007People exposed</t>
  </si>
  <si>
    <t>Cadre Harmonise  11/03/2022</t>
  </si>
  <si>
    <t>People affected=People in Need(Food insecure in Zamfara, Kaduna, Niger, Sokoto, Kebbi and Katsina states for the period June to August 2022  including figures  food  insecurity IDPS in Zamafara and Sokoto states.</t>
  </si>
  <si>
    <t>NGA007People affected</t>
  </si>
  <si>
    <t>IOM 11/04/2022; UNHCR 31/08/2022</t>
  </si>
  <si>
    <t>https://displacement.iom.int/sites/g/files/tmzbdl1461/files/reports/R9%20LIST%20OF%20WARDS%20ASSESSED.pdf; https://data.unhcr.org/es/documents/details/95478</t>
  </si>
  <si>
    <t>Total number of IDPs in NW Nigeria, and refugees from NW Nigeria in Maradi (Niger); Assessments by IOM to establish the number of IDPs did not include Niger and Kebbi states, which are also affected by this crisis</t>
  </si>
  <si>
    <t>NGA007People displaced</t>
  </si>
  <si>
    <t>NGA007People in Need</t>
  </si>
  <si>
    <t>Level 1 and 2 are calculated based on ACAPS Methodology. Level 3, 4 and 5 correspond with populations facing IPC 3-5 conditions ncluding figures  food  insecurity IDPS in Zamafara and Sokoto states.</t>
  </si>
  <si>
    <t>NGA007Minimal humanitarian conditions - Level 1</t>
  </si>
  <si>
    <t>NGA007Stressed humanitarian conditions - Level 2</t>
  </si>
  <si>
    <t>Level 1 and 2 are calculated based on ACAPS Methodology. Level 3, 4 and 5 correspond with populations facing IPC 3-5 conditions including figures  food  insecurity IDPS in Zamafara and Sokoto states.</t>
  </si>
  <si>
    <t>NGA007Moderate humanitarian conditions - Level 3</t>
  </si>
  <si>
    <t>NGA007Severe humanitarian conditions - Level 4</t>
  </si>
  <si>
    <t>NGA007Extreme humanitarian conditions - Level 5</t>
  </si>
  <si>
    <t xml:space="preserve">Landmass of Borno, Yobe and Adamawa state. </t>
  </si>
  <si>
    <t>NGA004Landmass affected</t>
  </si>
  <si>
    <t>Total population of Borno, Adamawa and Yobe states, which have been expossed to Boko Haram crisis</t>
  </si>
  <si>
    <t>NGA004People exposed</t>
  </si>
  <si>
    <t>Total population of Borno, Adamawa and Yobe states, which have been affected by Boko Haram crisis</t>
  </si>
  <si>
    <t>NGA004People affected</t>
  </si>
  <si>
    <t>IOM 13/07/2022; UNHCR 31/08/2022</t>
  </si>
  <si>
    <t>https://displacement.iom.int/sites/g/files/tmzbdl1461/files/reports/DTM%20Report%20Round%2041%20%20%28June%202022%29.pdf; https://data.unhcr.org/es/documents/details/95478</t>
  </si>
  <si>
    <t>The sum of number of people internally displaced by Boko Haram, total number of returnees to the northeast, Nigerian refugees in Niger, (Diffa).</t>
  </si>
  <si>
    <t>NGA004People displaced</t>
  </si>
  <si>
    <t xml:space="preserve"> OCHA 09/02/2022; Cadre Harmonise  11/03/2022</t>
  </si>
  <si>
    <t xml:space="preserve"> https://www.humanitarianresponse.info/en/operations/nigeria/document/nigeria-2022-humanitarian-needs-overview; https://fscluster.org/sites/default/files/documents/fiche-nigeria_mar_2022_final_reviewed.pdf</t>
  </si>
  <si>
    <t xml:space="preserve">Level 1 and 2 are calculated according to ACAPS methodology. Level 3 include people in severe condition from HNO. Level 4 includes people in extreme conditions from HNO. Level 5  includes catastrophic from HNO. </t>
  </si>
  <si>
    <t>NGA004Minimal humanitarian conditions - Level 1</t>
  </si>
  <si>
    <t>OCHA 09/02/2022; Cadre Harmonise 11/03/2022</t>
  </si>
  <si>
    <t>https://www.humanitarianresponse.info/en/operations/nigeria/document/nigeria-2022-humanitarian-needs-overview; https://fscluster.org/sites/default/files/documents/fiche-nigeria_mar_2022_final_reviewed.pdf</t>
  </si>
  <si>
    <t>NGA004Stressed humanitarian conditions - Level 2</t>
  </si>
  <si>
    <t>NGA004Moderate humanitarian conditions - Level 3</t>
  </si>
  <si>
    <t>NGA004Severe humanitarian conditions - Level 4</t>
  </si>
  <si>
    <t>NGA004Extreme humanitarian conditions - Level 5</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</si>
  <si>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</si>
  <si>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</si>
  <si>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</si>
  <si>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</si>
  <si>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landmass of Taraba, Benue, Plateau, Nasarawa states</t>
  </si>
  <si>
    <t>NGA003Landmass affected</t>
  </si>
  <si>
    <t>People affected=People in Need(Food insecure in Taraba, Benue, Plateau states  ncluding figures for food insecurity IDPS in Benue states  Assessments by Cadre Harmonise  did not include Nasarawa which is  also affected by this crisis</t>
  </si>
  <si>
    <t>NGA003People affected</t>
  </si>
  <si>
    <t>IOM 11/04/2022</t>
  </si>
  <si>
    <t>https://dtm.iom.int/reports/nigeria-%E2%80%94-north-central-and-north-west-zones-list-wards-assessed-9-march-2022</t>
  </si>
  <si>
    <t>Total number of IDPs in Benue, Plateau and Nasarawa states; This figure could be an underestimation since assessments by IOM to establish the number of IDPs did not include Taraba state, which is also affected by this crisis</t>
  </si>
  <si>
    <t>NGA003People displaced</t>
  </si>
  <si>
    <t>NGA003People in Need</t>
  </si>
  <si>
    <t>Cadre Harmonise  11/03/2022; NBS Accessed 19/09/2022</t>
  </si>
  <si>
    <t>https://fscluster.org/sites/default/files/documents/fiche-nigeria_mar_2022_final_reviewed.pdf; https://nigeria.opendataforafrica.org</t>
  </si>
  <si>
    <t>Level 1 and 2 are calculated based on ACAPS Methodology. Level 3, 4 and 5 correspond with populations facing IPC 3-5 conditions including figures for food insecurity IDPS in Benue states .  Assessments by Cadre Harmonise  did not include Nasarawa which is  also affected by this crisis</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</si>
  <si>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</si>
  <si>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</si>
  <si>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</si>
  <si>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</si>
  <si>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</si>
  <si>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World Bank Accessed 19/09/2022</t>
  </si>
  <si>
    <t>https://data.worldbank.org/indicator/AG.LND.TOTL.K2?locations=NG</t>
  </si>
  <si>
    <t>Total landmass as the whole Nigeria  is considered affected by the complex crisis.</t>
  </si>
  <si>
    <t>NGA001Landmass affected</t>
  </si>
  <si>
    <t>WPR Accessed on 27/09/2022; WPR Accessed 17/6/2022; OCHA 24/10/2021</t>
  </si>
  <si>
    <t>https://worldpopulationreview.com/countries/ethiopia-population; https://worldpopulationreview.com/countries/kenya-population; https://reliefweb.int/sites/reliefweb.int/files/resources/2022%20Somalia%20HNO.pdf</t>
  </si>
  <si>
    <t>Total population of Ethiopia, Kenya, and Somalia</t>
  </si>
  <si>
    <t>REG014Total population</t>
  </si>
  <si>
    <t> OCHA HDX 28/07/2022; KNBS 04/11/2019; UNHCR 30/06/2022; OCHA 24/08/2022; OCHA 24/10/2021</t>
  </si>
  <si>
    <t> https://data.humdata.org/dataset/ethiopia-population-data-_-admin-level-0-1; https://www.knbs.or.ke/?wpdmpro=2019-kenya-population-and-housing-census-volume-i-population-by-county-and-sub-county; https://data.unhcr.org/en/country/ken; https://reliefweb.int/report/ethiopia/horn-africa-drought-regional-humanitarian-overview-call-action-revised-24-august-2022; https://reliefweb.int/sites/reliefweb.int/files/resources/2022%20Somalia%20HNO.pdf</t>
  </si>
  <si>
    <t>REG014People exposed</t>
  </si>
  <si>
    <t>OCHA 21/09/2022; KFSSG 08/03/2022; KNBS 04/11/2019; UNHCR 30/06/2022; OCHA 24/08/2022; OCHA 24/10/2021</t>
  </si>
  <si>
    <t>https://reliefweb.int/report/ethiopia/horn-africa-drought-regional-humanitarian-overview-call-action-revised-21-september-2022; https://reliefweb.int/sites/reliefweb.int/files/resources/SRA%202021%20National%20Assessment%20Report.pdf; https://www.knbs.or.ke/?wpdmpro=2019-kenya-population-and-housing-census-volume-i-population-by-county-and-sub-county; https://data.unhcr.org/en/country/ken; https://reliefweb.int/report/ethiopia/horn-africa-drought-regional-humanitarian-overview-call-action-revised-24-august-2022; https://reliefweb.int/sites/reliefweb.int/files/resources/2022%20Somalia%20HNO.pdf</t>
  </si>
  <si>
    <t>REG014People affected</t>
  </si>
  <si>
    <t>AP News accessed on 16/06/2022</t>
  </si>
  <si>
    <t>https://apnews.com/article/politics-doctors-without-borders-africa-ethiopia-kenya-e9314edda71c7b006edd4f0183b2a61d</t>
  </si>
  <si>
    <t>Number of Children who have died in Afar because of drought related complications according to Doctors Without Borders.</t>
  </si>
  <si>
    <t>REG014Fatalities reported</t>
  </si>
  <si>
    <t>REG014Fatalities in all crises</t>
  </si>
  <si>
    <t>OCHA 21/09/2022; x; x</t>
  </si>
  <si>
    <t>https://reliefweb.int/report/ethiopia/horn-africa-drought-regional-humanitarian-overview-call-action-revised-21-september-2022; x; x</t>
  </si>
  <si>
    <t>REG014Economic Losses</t>
  </si>
  <si>
    <t>REG014People in Need</t>
  </si>
  <si>
    <t xml:space="preserve"> OCHA HDX 24/05/2021 ; OCHA 03/06/2022; KNBS 04/11/2019; UNHCR 31/05/2022; GOVT KENYA 10/06/2022; </t>
  </si>
  <si>
    <t xml:space="preserve"> https://data.humdata.org/dataset/ethiopia-population-data-_-admin-level-0-3 ; https://reliefweb.int/report/ethiopia/ethiopia-drought-update-no-4-june-2022; https://www.knbs.or.ke/?wpdmpro=2019-kenya-population-and-housing-census-volume-i-population-by-county-and-sub-county ; https://data.unhcr.org/en/country/ken; https://reliefweb.int/report/kenya/national-drought-early-warning-bulletin-june-2022; </t>
  </si>
  <si>
    <t>The sum of Level 1 figures for the drought crisis from ACAPS INFORM Severity Index of each country (Ethiopia, Kenya, and Somalia)</t>
  </si>
  <si>
    <t>REG014Minimal humanitarian conditions - Level 1</t>
  </si>
  <si>
    <t xml:space="preserve">OCHA 03/06/2022 ; IOM 15/04/2022; KNBS 04/11/2019; UNHCR 31/05/2022; GOVT KENYA 10/06/2022; </t>
  </si>
  <si>
    <t xml:space="preserve">https://displacement.iom.int/ethiopia; https://reliefweb.int/report/ethiopia/ethiopia-drought-update-no-4-june-2022 ; https://dtm.iom.int/reports/ethiopia-%E2%80%94-national-displacement-report-11-december-2021-%E2%80%94-february-2022-1; https://www.knbs.or.ke/?wpdmpro=2019-kenya-population-and-housing-census-volume-i-population-by-county-and-sub-county ; https://data.unhcr.org/en/country/ken; https://reliefweb.int/report/kenya/national-drought-early-warning-bulletin-june-2023; </t>
  </si>
  <si>
    <t>The sum of Level 2 figures for the drought crisis from ACAPS INFORM Severity Index of each country (Ethiopia, Kenya, and Somalia)</t>
  </si>
  <si>
    <t>REG014Stressed humanitarian conditions - Level 2</t>
  </si>
  <si>
    <t>OCHA 21/09/2022; IPC 28/09/2022; IPC 06/06/2022; OCHA 24/08/2022; OCHA 31/08/2022</t>
  </si>
  <si>
    <t>https://displacement.iom.int/ethiopia; https://reliefweb.int/report/ethiopia/ethiopia-drought-update-no-4-june-2022; https://www.ipcinfo.org/fileadmin/user_upload/ipcinfo/docs/IPC_Kenya_Acute_Food_Insecurity_Malnutrition_2022JulDec_Report.pdf; https://reliefweb.int/report/somalia/somalia-ipc-risk-famine-snapshot-l-may-september-2022; https://reliefweb.int/report/ethiopia/horn-africa-drought-regional-humanitarian-overview-call-action-revised-24-august-2022; https://unocha.exposure.co/9-things-you-need-to-know-about-the-crisis-in-somalia</t>
  </si>
  <si>
    <t>The sum of Level 3 figures for the drought crisis from ACAPS INFORM Severity Index of each country (Ethiopia, Kenya, and Somalia)</t>
  </si>
  <si>
    <t>REG014Moderate humanitarian conditions - Level 3</t>
  </si>
  <si>
    <t>OCHA 08/08/2022 ;OCHA 21/09/2022; IPC 28/09/2022; IPC 06/06/2022; OCHA 24/08/2022; OCHA 31/08/2022</t>
  </si>
  <si>
    <t>https://www.humanitarianresponse.info/sites/www.humanitarianresponse.info/files/documents/files/ocha- eth_220914_access_snapshot_northern_ethiopia_august_final.pdf ; https://reliefweb.int/report/ethiopia/horn-africa-drought-regional-humanitarian-overview-call-action-revised-21-september-2022; https://www.ipcinfo.org/fileadmin/user_upload/ipcinfo/docs/IPC_Kenya_Acute_Food_Insecurity_Malnutrition_2022JulDec_Report.pdf; https://reliefweb.int/report/somalia/somalia-ipc-risk-famine-snapshot-l-may-september-2022; https://reliefweb.int/report/ethiopia/horn-africa-drought-regional-humanitarian-overview-call-action-revised-24-august-2022; https://unocha.exposure.co/9-things-you-need-to-know-about-the-crisis-in-somalia</t>
  </si>
  <si>
    <t>The sum of Level 4 figures for the drought crisis from ACAPS INFORM Severity Index of each country (Ethiopia, Kenya, and Somalia)</t>
  </si>
  <si>
    <t>REG014Severe humanitarian conditions - Level 4</t>
  </si>
  <si>
    <t>GEOGLAM 27/09/2022; IPC 28/09/2022; IPC 06/06/2022; OCHA 24/08/2022; OCHA 31/08/2022</t>
  </si>
  <si>
    <t>https://reliefweb.int/report/ethiopia/northern-ethiopia-conflict-and-food-insecurity-updated-september-27th-2022; https://www.ipcinfo.org/fileadmin/user_upload/ipcinfo/docs/IPC_Kenya_Acute_Food_Insecurity_Malnutrition_2022JulDec_Report.pdf; https://reliefweb.int/report/somalia/somalia-ipc-risk-famine-snapshot-l-may-september-2022; https://reliefweb.int/report/ethiopia/horn-africa-drought-regional-humanitarian-overview-call-action-revised-24-august-2022; https://unocha.exposure.co/9-things-you-need-to-know-about-the-crisis-in-somalia</t>
  </si>
  <si>
    <t>The sum of Level 5 figures for the drought crisis from ACAPS INFORM Severity Index of each country (Ethiopia, Kenya, and Somalia)</t>
  </si>
  <si>
    <t>REG014Extreme humanitarian conditions - Level 5</t>
  </si>
  <si>
    <t>World Bank access on 27/09/2022</t>
  </si>
  <si>
    <t>https://data.worldbank.org/indicator/SP.POP.TOTL?locations=YE</t>
  </si>
  <si>
    <t>The population of Yemen in 2021 according to last figure available in the World Bank</t>
  </si>
  <si>
    <t>YEM002Total population</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</si>
  <si>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</si>
  <si>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</si>
  <si>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</si>
  <si>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</si>
  <si>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OCHA 31/12/2021;UNHCR 31/08/2022;CSO-Yemen 31/12/2017</t>
  </si>
  <si>
    <t>https://data.unhcr.org/en/country/yem;https://data.humdata.org/dataset/population-estimates-in-yemen-for-2019; http://www.cso-yemen.com/content.php?lng=english&amp;id=690</t>
  </si>
  <si>
    <t xml:space="preserve">Only Amanat Al Asimah (Sana'a City), Aden, and Lahj are considered exposed, as they host refugee numbers higher than 10,000 pluse the total population of the refugees and asylme seekers population. </t>
  </si>
  <si>
    <t>YEM002People exposed</t>
  </si>
  <si>
    <t>OCHA 19/04/2022;UNHCR 31/08/2022</t>
  </si>
  <si>
    <t>https://reliefweb.int/report/yemen/yemen-humanitarian-needs-overview-2022-april-2022;https://data.unhcr.org/en/country/yem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</si>
  <si>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</si>
  <si>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</si>
  <si>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Total population of the Refugees, asylum-seekers and migrants are considered displaced people by this crisis</t>
  </si>
  <si>
    <t>YEM002People displaced</t>
  </si>
  <si>
    <t xml:space="preserve">No information available </t>
  </si>
  <si>
    <t>YEM002Fatalities reported</t>
  </si>
  <si>
    <t>Civilian Impact Monitoring Project 27/09/2022</t>
  </si>
  <si>
    <t>https://civilianimpactmonitoring.org/</t>
  </si>
  <si>
    <t xml:space="preserve">Total number of civilian fatalities in conflict  between 1 March 2022 and 31 August 2022. The last update was from 30  of July, August numbers are not yet available.  It is possible that there are additional premature deaths associated with food insecurity or illnesses and lack of access to sevrices, though this data is not available. </t>
  </si>
  <si>
    <t>YEM002Fatalities in all crises</t>
  </si>
  <si>
    <t>https://reliefweb.int/report/yemen/yemen-humanitarian-needs-overview-2022-april-2022; https://data.unhcr.org/en/country/yem</t>
  </si>
  <si>
    <t>Only Rrefugees and asylum-seekers and Migrants are considered PiN. The total population of the Refugees, asylum-seekers and migrants are among the most marginalized and vulnerable groups in Yemen, and are largely dependent on external humanitarian assistance to meet their basic needs. The figure was taken from the lastest available HNO for Yemen. 
Level 1 = Minimal = Exposed population – Affected population – PiN. 
Level 2 = Stress = Affected population – PiN. Affected population equal the PiN. 
Level 3, 4, &amp; 5 = PiN which is about 294K. 
10% of refugees, asylum-seekers and migrants in Yemen are unaccompanied minors, many subject to detention, exploitation, forced recruitment and trafficking = considered in SI Level 5.
Women and girls are more likely to experience grave rights violations including GBV and trafficking and They are comprising around 45% of Yemen’s refugee, asylum-seeker and migrants = considered in SI Level 4. 
The remaining of the PiN are placed in SI Level 3.</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</si>
  <si>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</si>
  <si>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</si>
  <si>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</si>
  <si>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</si>
  <si>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</si>
  <si>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</si>
  <si>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UNHCR 19/04/2022; UNHCR 19/08/2019;UNHCR 31/08/2022;Euro-Med Monitor 22/05/2022; OCHA 19/04/2022</t>
  </si>
  <si>
    <t>https://data.unhcr.org/en/country/yem; https://reliefweb.int/report/yemen/displacement-yemen-overview-enar; https://reliefweb.int/report/yemen/yemen-humanitarian-needs-overview-2022-april-2022</t>
  </si>
  <si>
    <t>The number of affected groups from the following list: 
Refugees, asylum seekers, and others of concern (such as migrants etc.), Host
Yemen has two groups affected by the mixed migration crisis</t>
  </si>
  <si>
    <t>YEM002Crisis affected groups</t>
  </si>
  <si>
    <t>YEM001Total population</t>
  </si>
  <si>
    <t>https://data.worldbank.org/indicator/AG.LND.TOTL.K2?locations=YE</t>
  </si>
  <si>
    <t xml:space="preserve">The total landmass have been affected by the complex crisis. Therefore, the total was considered. </t>
  </si>
  <si>
    <t>YEM001Landmass affected</t>
  </si>
  <si>
    <t>OCHA 19/04/2022, World Bank accessed on 29/06/2022</t>
  </si>
  <si>
    <t>https://reliefweb.int/report/yemen/yemen-humanitarian-needs-overview-2022-april-2022; https://data.worldbank.org/indicator/SP.POP.TOTL?locations=YE</t>
  </si>
  <si>
    <t>Total population as the whole country is considered exposed by the complex crisis</t>
  </si>
  <si>
    <t>YEM001People exposed</t>
  </si>
  <si>
    <t>Total population as the whole country is considered affected by the complex crisis</t>
  </si>
  <si>
    <t>YEM001People affected</t>
  </si>
  <si>
    <t>UNHCR 19/04/2022; UNHCR 19/08/2019; UNHCR 31/08/2022; Euro-Med Monitor 22/05/2022</t>
  </si>
  <si>
    <t>https://data.unhcr.org/en/country/yem; https://reliefweb.int/report/yemen/displacement-yemen-overview-enar</t>
  </si>
  <si>
    <t xml:space="preserve">The total displaced people includes: IDPs, Returnees, Refugees and Asylme seekers that were last updated. While thousands of Yemenis have sought refuge in neighboring countries and further, there remains very limited information or statistics on the number of Yemeni refugees or their distribution across host countries. Therefore, they were included in the total figure. The figures of IDPs and Returnees are relatively old and not updated. </t>
  </si>
  <si>
    <t>YEM001People displaced</t>
  </si>
  <si>
    <t>YEM001Fatalities reported</t>
  </si>
  <si>
    <t>YEM001Fatalities in all crises</t>
  </si>
  <si>
    <t>OCHA 19/04/2022</t>
  </si>
  <si>
    <t>https://reliefweb.int/report/yemen/yemen-humanitarian-needs-overview-2022-april-2022</t>
  </si>
  <si>
    <t>Total PIN according to the 2022 HNO is 23.4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</si>
  <si>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YEM001People in Need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</si>
  <si>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</si>
  <si>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</si>
  <si>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</si>
  <si>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</si>
  <si>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</si>
  <si>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The number of affected groups from the following list: 
IDPs, Refugees, asylum seekers, and others of concern (such as migrants etc.), Returnees, Host, and Non-Host
Yemen has asll five groups affected by the complex crisis</t>
  </si>
  <si>
    <t>YEM001Crisis affected groups</t>
  </si>
  <si>
    <t>KNBS 04/11/2019; UNHCR 30/06/2022;KNBS 04/11/2019; UNHCR 28/02/2022; UN Habitat 06/2021a; UN Habitat 06/2021b</t>
  </si>
  <si>
    <t>https://www.knbs.or.ke/?wpdmpro=2019-kenya-population-and-housing-census-volume-i-population-by-county-and-sub-county;https://www.knbs.or.ke/?wpdmpro=2019-kenya-population-and-housing-census-volume-i-population-by-county-and-sub-county;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</si>
  <si>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population of 23 ASAL counties (Turkana, Mandera, Wajir, Garissa, Lamu, Kwale, Kilifi, Tana River, Taita Taveta, Kitui, Makueni, Embu, Nyeri, Meru North, West Pokot, Baringo, Kajiado, Narok, Marsabit, Laikipia, Tharaka Nithi, Samburu and Isiolo); Includes the refugee population in Nairobi county. Due to the overlap in areas affected by the drought and refugee crises, country level figure is not a perfect aggregation of the two crises.</t>
  </si>
  <si>
    <t>KEN001People exposed</t>
  </si>
  <si>
    <t>KFSSG 08/03/2022; KNBS 04/11/2019; UNHCR 30/06/2022</t>
  </si>
  <si>
    <t>https://reliefweb.int/sites/reliefweb.int/files/resources/SRA%202021%20National%20Assessment%20Report.pdf; https://www.knbs.or.ke/?wpdmpro=2019-kenya-population-and-housing-census-volume-i-population-by-county-and-sub-county; https://data.unhcr.org/en/country/ken</t>
  </si>
  <si>
    <t>People affected by the drought and refugee crisis. Due to the overlap in areas affected by the drought and refugee crises, the country level figure is not a perfect aggregation of the two crises.</t>
  </si>
  <si>
    <t>KEN001People affected</t>
  </si>
  <si>
    <t>AGO002People in Need</t>
  </si>
  <si>
    <t>Data UNHCR - 28/09/2022</t>
  </si>
  <si>
    <t>https://data.unhcr.org/fr/documents/details/95848</t>
  </si>
  <si>
    <t xml:space="preserve">Groups affected incude; refugees, asylum seekers, internal displaced persons and persons of concern under the competence of the UNHCR. </t>
  </si>
  <si>
    <t>NER001Crisis affected groups</t>
  </si>
  <si>
    <t>IPC 04/07/2022</t>
  </si>
  <si>
    <t>https://www.ipcinfo.org/ipc-country-analysis/details-map/en/c/1155762/?iso3=SWZ</t>
  </si>
  <si>
    <t>SWZ001People exposed</t>
  </si>
  <si>
    <t>SWZ001People affected</t>
  </si>
  <si>
    <t>SWZ001People in Need</t>
  </si>
  <si>
    <t>Food insecurity level of IPC-1 (minimal severity) between October 2022 - March 2023</t>
  </si>
  <si>
    <t>SWZ001Minimal humanitarian conditions - Level 1</t>
  </si>
  <si>
    <t>Food insecurity level of IPC-2 (Stressed severity) between October 2022 - March 2023</t>
  </si>
  <si>
    <t>SWZ001Stressed humanitarian conditions - Level 2</t>
  </si>
  <si>
    <t>Food insecurity level of IPC-3 (Crisis severity) between October 2022 - March 2023</t>
  </si>
  <si>
    <t>SWZ001Moderate humanitarian conditions - Level 3</t>
  </si>
  <si>
    <t>Food insecurity level of IPC-4 (Emergency severity) between  October 2022 - March 2023</t>
  </si>
  <si>
    <t>SWZ001Severe humanitarian conditions - Level 4</t>
  </si>
  <si>
    <t>Food insecurity level of IPC-5 (Catastrophe severity) between  October 2022 - March 2023</t>
  </si>
  <si>
    <t>SWZ001Extreme humanitarian conditions - Level 5</t>
  </si>
  <si>
    <t xml:space="preserve">Affected population </t>
  </si>
  <si>
    <t>SWZ001Crisis affected groups</t>
  </si>
  <si>
    <t>OCHA 26/09/2022</t>
  </si>
  <si>
    <t>https://reliefweb.int/report/sudan/sudan-weekly-floods-round-no-08-26-september-2022</t>
  </si>
  <si>
    <t>More than 122 people were injured because of floods as of 26 September</t>
  </si>
  <si>
    <t>SDN001Injuries reported</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</si>
  <si>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</si>
  <si>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</si>
  <si>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</si>
  <si>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</si>
  <si>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SDN006Injuries reported</t>
  </si>
  <si>
    <t>More than 146 people were killed because of floods as of 26 September</t>
  </si>
  <si>
    <t>SDN006Fatalities reported</t>
  </si>
  <si>
    <t>SDN006Economic Losses</t>
  </si>
  <si>
    <t>IPC 30/8/2022</t>
  </si>
  <si>
    <t>https://www.ipcinfo.org/ipc-country-analysis/details-map/en/c/1155845/</t>
  </si>
  <si>
    <t>ZMB002People exposed</t>
  </si>
  <si>
    <t>ZMB002People affected</t>
  </si>
  <si>
    <t>ZMB002People in Need</t>
  </si>
  <si>
    <t>IPC-1 (minimal) severity between October 2022 and March 2023</t>
  </si>
  <si>
    <t>ZMB002Minimal humanitarian conditions - Level 1</t>
  </si>
  <si>
    <t>IPC-2 (Stressed) severity between October 2022 -March 2023</t>
  </si>
  <si>
    <t>ZMB002Stressed humanitarian conditions - Level 2</t>
  </si>
  <si>
    <t>IPC-3 (Crisis) severity between October 2022 - March 2023</t>
  </si>
  <si>
    <t>ZMB002Moderate humanitarian conditions - Level 3</t>
  </si>
  <si>
    <t>IPC-4 (Emergency) severity between October 2022 -March 2023</t>
  </si>
  <si>
    <t>ZMB002Severe humanitarian conditions - Level 4</t>
  </si>
  <si>
    <t>IPC-5 (Catastrophe) severity between  October 2022 - March 2023</t>
  </si>
  <si>
    <t>ZMB002Extreme humanitarian conditions - Level 5</t>
  </si>
  <si>
    <t>IPC 08/08/2022 ; OCHA 26/02/2022</t>
  </si>
  <si>
    <t>https://reliefweb.int/report/malawi/malawi-flash-appeal-tropical-storm-ana-february-2022-may-2022 , https://www.ipcinfo.org/ipc-country-analysis/details-map/en/c/1155839/</t>
  </si>
  <si>
    <t>Affected population are people in IPC 2 (Stressed) and above for October 2022 - March 2023 period (10,502,000) + people affected by Cyclone Ana (990,000)</t>
  </si>
  <si>
    <t>MWI002People affected</t>
  </si>
  <si>
    <t>IPC 08/08/2022 ; OCHA 12/07/2022</t>
  </si>
  <si>
    <t xml:space="preserve"> https://www.ipcinfo.org/ipc-country-analysis/details-map/en/c/1155839/ ; https://reliefweb.int/report/malawi/malawi-humanitarian-response-dashboard-may-2022</t>
  </si>
  <si>
    <t>MWI002People in Need</t>
  </si>
  <si>
    <t xml:space="preserve"> https://www.ipcinfo.org/ipc-country-analysis/details-map/en/c/1155839/ ; https://reliefweb.int/report/malawi/malawi-flash-appeal-tropical-storm-ana-february-2022-may-2022</t>
  </si>
  <si>
    <t>MWI002Minimal humanitarian conditions - Level 1</t>
  </si>
  <si>
    <t>MWI002Stressed humanitarian conditions - Level 2</t>
  </si>
  <si>
    <t>Includes the people in IPC-3 (Crisis) severity for  October 2022 to March 2023 period (3,822,000) + People in need by storm Ana (680,000)</t>
  </si>
  <si>
    <t>MWI002Moderate humanitarian conditions - Level 3</t>
  </si>
  <si>
    <t>IPC-4 (Emergency) severity between October 2022 - March 2023 period</t>
  </si>
  <si>
    <t>MWI002Severe humanitarian conditions - Level 4</t>
  </si>
  <si>
    <t>IPC-5 (Catastrophe) severity between October 2022 -March 2023 period</t>
  </si>
  <si>
    <t>MWI002Extreme humanitarian conditions - Level 5</t>
  </si>
  <si>
    <t>IOM 17/10/2022</t>
  </si>
  <si>
    <t>https://reliefweb.int/report/ethiopia/business-unusual-supporting-revitalization-drought-impacted-businesses-ethiopia</t>
  </si>
  <si>
    <t>IOM reported that nearly two thirds of the displaced persons in Ethiopia were directly displaced due to the ongong drought situation.</t>
  </si>
  <si>
    <t>ETH005People displaced</t>
  </si>
  <si>
    <t>World Vision 15/10/2022</t>
  </si>
  <si>
    <t>https://reliefweb.int/report/ethiopia/northern-ethiopia-crisis-response-situation-report-28-september-2022</t>
  </si>
  <si>
    <t>ETH004People in Need</t>
  </si>
  <si>
    <t>ACAPS methodology was used to compute level 1 and 2. Level 3 to 5 is sumation of people in need.</t>
  </si>
  <si>
    <t>ETH004Minimal humanitarian conditions - Level 1</t>
  </si>
  <si>
    <t>ETH004Stressed humanitarian conditions - Level 2</t>
  </si>
  <si>
    <t>ETH004Moderate humanitarian conditions - Level 3</t>
  </si>
  <si>
    <t>ETH004Severe humanitarian conditions - Level 4</t>
  </si>
  <si>
    <t>https://reliefweb.int/report/ethiopia/northern-ethiopia-crisis-response-situation-report-28-september-2024</t>
  </si>
  <si>
    <t>ETH004Extreme humanitarian conditions - Level 5</t>
  </si>
  <si>
    <t>Denial of existence of humanitarian needs or entitlements to assistance</t>
  </si>
  <si>
    <t>ACAPS Access Methodology</t>
  </si>
  <si>
    <t>AFG001Denial of existence of humanitarian needs or entitlements to assistance</t>
  </si>
  <si>
    <t>Impediments to entry into country (bureaucratic and administrative)</t>
  </si>
  <si>
    <t>AFG001Impediments to entry into country (bureaucratic and administrative)</t>
  </si>
  <si>
    <t>Interference into implementation of humanitarian activities</t>
  </si>
  <si>
    <t>AFG001Interference into implementation of humanitarian activities</t>
  </si>
  <si>
    <t>Restriction and obstruction of access to services and assistance</t>
  </si>
  <si>
    <t>AFG001Restriction and obstruction of access to services and assistance</t>
  </si>
  <si>
    <t>Restriction of movement (impediments to freedom of movement and/or administrative restrictions)</t>
  </si>
  <si>
    <t>AFG001Restriction of movement (impediments to freedom of movement and/or administrative restrictions)</t>
  </si>
  <si>
    <t>2022 seasonal floods in South Sudan</t>
  </si>
  <si>
    <t>SSD003</t>
  </si>
  <si>
    <t xml:space="preserve">RRC et al. 19/09/2022; IRNA 14/09/2022; IRNA 08/09/2022, RRC 09/09/2022; IRNA Accessed 17,10,2022, </t>
  </si>
  <si>
    <t>https://www.humanitarianresponse.info/sites/www.humanitarianresponse.info/files/documents/files/magwi_irna_floods_report_19-september-2022.pdf; https://www.humanitarianresponse.info/sites/www.humanitarianresponse.info/files/documents/files/irna_leer_county_flood_report_12_-_14_sept_2022-final.pdf; https://www.humanitarianresponse.info/sites/www.humanitarianresponse.info/files/documents/files/mayendit_irna_floods_report_08-september-2022.pdf; https://www.humanitarianresponse.info/sites/www.humanitarianresponse.info/files/documents/files/rapid_flood_assessment_report_for_mundri_east_and_west_counties_8th_to_9th_sept_2022.pdf; https://www.humanitarianresponse.info/sites/www.humanitarianresponse.info/files/documents/files/aweil_east_irna_floods_assessment_report_september-2022.pdf</t>
  </si>
  <si>
    <t>People displaced by floods. There are some unverified reports of people displaced in counties where needs assessments have yet to be conducted. It is very likely that the number of people displaced is much higher than reported.</t>
  </si>
  <si>
    <t>SSD003People displaced</t>
  </si>
  <si>
    <t>There is lack of reliable cumulative data on this</t>
  </si>
  <si>
    <t>SSD003Injuries reported</t>
  </si>
  <si>
    <t>WHO 18/10/2022</t>
  </si>
  <si>
    <t>https://www.humanitarianresponse.info/sites/www.humanitarianresponse.info/files/documents/files/south_sudan_humanitarian_situation_report_-_issue_9_-_september_2022.pdf</t>
  </si>
  <si>
    <t xml:space="preserve"> The severe flooding has also occasioned 62 death. It  is very likely that the number of fatalities reported  is higher than reported.</t>
  </si>
  <si>
    <t>SSD003Fatalities reported</t>
  </si>
  <si>
    <t>SSD003People facing limited access constraints</t>
  </si>
  <si>
    <t xml:space="preserve">There is lack of reliable cumulative data on this. </t>
  </si>
  <si>
    <t>SSD003People facing restricted access constraints</t>
  </si>
  <si>
    <t>SSD003Illness cases reported</t>
  </si>
  <si>
    <t>SSD003Buildings damaged</t>
  </si>
  <si>
    <t>SSD003Buildings destroyed</t>
  </si>
  <si>
    <t>SSD003Economic Losses</t>
  </si>
  <si>
    <t>Ongoing insecurity/hostilities affecting humanitarian assistance</t>
  </si>
  <si>
    <t>AFG001Ongoing insecurity/hostilities affecting humanitarian assistance</t>
  </si>
  <si>
    <t>Presence of mines and improvised explosive devices</t>
  </si>
  <si>
    <t>AFG001Presence of mines and improvised explosive devices</t>
  </si>
  <si>
    <t>Violence against personnel, facilities and assets</t>
  </si>
  <si>
    <t>AFG001Violence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</si>
  <si>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</si>
  <si>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</si>
  <si>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</si>
  <si>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</si>
  <si>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Physical constraints in the environment (obstacles related to terrain, climate, lack of infrastructure, etc.)</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</si>
  <si>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</si>
  <si>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</si>
  <si>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</si>
  <si>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</si>
  <si>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</si>
  <si>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</si>
  <si>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</si>
  <si>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</si>
  <si>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</si>
  <si>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</si>
  <si>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</si>
  <si>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</si>
  <si>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</si>
  <si>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</si>
  <si>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</si>
  <si>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</si>
  <si>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</si>
  <si>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</si>
  <si>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</si>
  <si>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</si>
  <si>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</si>
  <si>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</si>
  <si>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</si>
  <si>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</si>
  <si>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</si>
  <si>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</si>
  <si>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</si>
  <si>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</si>
  <si>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</si>
  <si>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</si>
  <si>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</si>
  <si>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</si>
  <si>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</si>
  <si>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</si>
  <si>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</si>
  <si>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</si>
  <si>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</si>
  <si>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</si>
  <si>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</si>
  <si>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</si>
  <si>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</si>
  <si>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AFG001Physical constraints in the environment (obstacles related to terrain, climate, lack of infrastructure, etc.)</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</si>
  <si>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</si>
  <si>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</si>
  <si>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</si>
  <si>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</si>
  <si>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</si>
  <si>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</si>
  <si>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</si>
  <si>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</si>
  <si>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</si>
  <si>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</si>
  <si>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</si>
  <si>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</si>
  <si>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</si>
  <si>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</si>
  <si>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</si>
  <si>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</si>
  <si>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</si>
  <si>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</si>
  <si>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SDN006Denial of existence of humanitarian needs or entitlements to assistance</t>
  </si>
  <si>
    <t>SDN006Impediments to entry into country (bureaucratic and administrative)</t>
  </si>
  <si>
    <t>SDN006Interference into implementation of humanitarian activities</t>
  </si>
  <si>
    <t>SDN006Ongoing insecurity/hostilities affecting humanitarian assistance</t>
  </si>
  <si>
    <t>SDN006Physical constraints in the environment (obstacles related to terrain, climate, lack of infrastructure, etc.)</t>
  </si>
  <si>
    <t>SDN006Presence of mines and improvised explosive devices</t>
  </si>
  <si>
    <t>SDN006Restriction and obstruction of access to services and assistance</t>
  </si>
  <si>
    <t>SDN006Restriction of movement (impediments to freedom of movement and/or administrative restrictions)</t>
  </si>
  <si>
    <t>SDN006Violence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</si>
  <si>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</si>
  <si>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</si>
  <si>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</si>
  <si>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</si>
  <si>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</si>
  <si>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</si>
  <si>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</si>
  <si>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</si>
  <si>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</si>
  <si>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</si>
  <si>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</si>
  <si>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</si>
  <si>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</si>
  <si>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</si>
  <si>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</si>
  <si>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</si>
  <si>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</si>
  <si>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</si>
  <si>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</si>
  <si>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</si>
  <si>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</si>
  <si>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</si>
  <si>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</si>
  <si>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</si>
  <si>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</si>
  <si>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</si>
  <si>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</si>
  <si>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</si>
  <si>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</si>
  <si>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</si>
  <si>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</si>
  <si>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</si>
  <si>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</si>
  <si>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</si>
  <si>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</si>
  <si>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</si>
  <si>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</si>
  <si>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</si>
  <si>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</si>
  <si>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</si>
  <si>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</si>
  <si>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</si>
  <si>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</si>
  <si>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</si>
  <si>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</si>
  <si>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</si>
  <si>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</si>
  <si>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</si>
  <si>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</si>
  <si>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</si>
  <si>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</si>
  <si>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</si>
  <si>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</si>
  <si>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</si>
  <si>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</si>
  <si>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</si>
  <si>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</si>
  <si>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</si>
  <si>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</si>
  <si>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</si>
  <si>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</si>
  <si>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</si>
  <si>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</si>
  <si>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</si>
  <si>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</si>
  <si>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</si>
  <si>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</si>
  <si>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</si>
  <si>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</si>
  <si>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</si>
  <si>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</si>
  <si>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</si>
  <si>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MOZ008Denial of existence of humanitarian needs or entitlements to assistance</t>
  </si>
  <si>
    <t>MOZ008Impediments to entry into country (bureaucratic and administrative)</t>
  </si>
  <si>
    <t>MOZ008Interference into implementation of humanitarian activities</t>
  </si>
  <si>
    <t>MOZ008Ongoing insecurity/hostilities affecting humanitarian assistance</t>
  </si>
  <si>
    <t>MOZ008Physical constraints in the environment (obstacles related to terrain, climate, lack of infrastructure, etc.)</t>
  </si>
  <si>
    <t>MOZ008Presence of mines and improvised explosive devices</t>
  </si>
  <si>
    <t>MOZ008Restriction and obstruction of access to services and assistance</t>
  </si>
  <si>
    <t>MOZ008Restriction of movement (impediments to freedom of movement and/or administrative restrictions)</t>
  </si>
  <si>
    <t>MOZ008Violence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</si>
  <si>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</si>
  <si>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</si>
  <si>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</si>
  <si>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</si>
  <si>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</si>
  <si>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</si>
  <si>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</si>
  <si>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</si>
  <si>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</si>
  <si>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</si>
  <si>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</si>
  <si>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</si>
  <si>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</si>
  <si>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</si>
  <si>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</si>
  <si>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</si>
  <si>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</si>
  <si>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</si>
  <si>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</si>
  <si>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</si>
  <si>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</si>
  <si>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</si>
  <si>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</si>
  <si>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</si>
  <si>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</si>
  <si>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</si>
  <si>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</si>
  <si>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</si>
  <si>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</si>
  <si>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</si>
  <si>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</si>
  <si>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</si>
  <si>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</si>
  <si>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</si>
  <si>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</si>
  <si>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</si>
  <si>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UKR002Denial of existence of humanitarian needs or entitlements to assistance</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</si>
  <si>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</si>
  <si>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</si>
  <si>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</si>
  <si>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</si>
  <si>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</si>
  <si>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</si>
  <si>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</si>
  <si>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</si>
  <si>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</si>
  <si>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</si>
  <si>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</si>
  <si>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</si>
  <si>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</si>
  <si>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</si>
  <si>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</si>
  <si>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</si>
  <si>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</si>
  <si>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</si>
  <si>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ACLED accessed 30/09/22</t>
  </si>
  <si>
    <t>All crisis related casualities in the last 6 months.</t>
  </si>
  <si>
    <t>ARM002Fatalities reported</t>
  </si>
  <si>
    <t>ARM002Fatalities in all crises</t>
  </si>
  <si>
    <t>ACLED accessed 30/09/2022</t>
  </si>
  <si>
    <t>AZE002Fatalities reported</t>
  </si>
  <si>
    <t>AZE002Fatalities in all crises</t>
  </si>
  <si>
    <t>ACLED Accessed 31/09/2022</t>
  </si>
  <si>
    <t>REG013Fatalities reported</t>
  </si>
  <si>
    <t>REG013Fatalities in all crises</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</si>
  <si>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</si>
  <si>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</si>
  <si>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</si>
  <si>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</si>
  <si>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</si>
  <si>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</si>
  <si>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</si>
  <si>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10/10/22</t>
  </si>
  <si>
    <t>PNG003Minimal humanitarian conditions - Level 1</t>
  </si>
  <si>
    <t>Number of fatalities in all crises in the last 6 months.</t>
  </si>
  <si>
    <t>IRN004Fatalities in all crises</t>
  </si>
  <si>
    <t>UNHCR  accessed 16/10/2022</t>
  </si>
  <si>
    <t>https://www.unhcr.org/en-us/figures-at-a-glance-in-malaysia.html</t>
  </si>
  <si>
    <t>Total number of refugees in Malaysia</t>
  </si>
  <si>
    <t>MYS001People displaced</t>
  </si>
  <si>
    <t>MYS001People in Need</t>
  </si>
  <si>
    <t>Department of Statistics Malaysia 31\05\2022; UNHCR  accessed 16/10/2022</t>
  </si>
  <si>
    <t>Level 2 = Affected population - PIN (ACAPS methodology)</t>
  </si>
  <si>
    <t>MYS001Stressed humanitarian conditions - Level 2</t>
  </si>
  <si>
    <t xml:space="preserve"> Level 3, is all those seeking asylum and registered as a refugee in Malaysia. Due to information gaps, it is unclear whether those in need are facing different levels of severity. </t>
  </si>
  <si>
    <t>MYS001Moderate humanitarian conditions - Level 3</t>
  </si>
  <si>
    <t>UNHCR Protection Cluster 26/09/2022</t>
  </si>
  <si>
    <t>https://reliefweb.int/report/philippines/philippines-mindanao-displacement-dashboard-august-2022-issue-no-95</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</si>
  <si>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</si>
  <si>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</si>
  <si>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in Mindanao according to the latest displacement dashboard from UNHCR.  </t>
  </si>
  <si>
    <t>PHL003People displaced</t>
  </si>
  <si>
    <t>https://reliefweb.int/report/philippines/philippines-mindanao-displacement-dashboard-july-2022-issue-no-94</t>
  </si>
  <si>
    <t>PHL003People in Need</t>
  </si>
  <si>
    <t>Population Census Data 2020 ; UNHCR Protection Cluster 26/09/2022</t>
  </si>
  <si>
    <t>https://psa.gov.ph/population-and-housing/node/164857 ;https://reliefweb.int/report/philippines/philippines-mindanao-displacement-dashboard-july-2022-issue-no-94</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</si>
  <si>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</si>
  <si>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</si>
  <si>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</si>
  <si>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</si>
  <si>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DSWD 7/10/2022</t>
  </si>
  <si>
    <t>https://reliefweb.int/report/philippines/dswd-dromic-report-153-typhoon-odette-19-august-2022-6pm</t>
  </si>
  <si>
    <t>Total number of people affected by typhoon RAI crisis according to the government</t>
  </si>
  <si>
    <t>PHL010People affected</t>
  </si>
  <si>
    <t xml:space="preserve">The total number of people displaced because of typhoon RAI according to the government of Philippines. </t>
  </si>
  <si>
    <t>PHL010People displaced</t>
  </si>
  <si>
    <t>NDRRMC 22/08/2022, ACLED accessed 30/09/2022</t>
  </si>
  <si>
    <t>https://acleddata.com/dashboard/#/dashboard
https://reliefweb.int/report/philippines/ndrrmc-situational-report-magnitude-70-earthquake-tayum-abra-2022-sitrep-no-20-august-22-2022-0800-am</t>
  </si>
  <si>
    <t>The number of fatalities of all crises in the last 6 months.</t>
  </si>
  <si>
    <t>PHL010Fatalities in all crises</t>
  </si>
  <si>
    <t>Population Census Data 2020, DSWD 7/10/2022</t>
  </si>
  <si>
    <t>https://psa.gov.ph/population-and-housing; https://reliefweb.int/report/philippines/dswd-dromic-report-151-typhoon-odette-01-july-2022-6pm</t>
  </si>
  <si>
    <t>PHL010Minimal humanitarian conditions - Level 1</t>
  </si>
  <si>
    <t>PHL010Stressed humanitarian conditions - Level 2</t>
  </si>
  <si>
    <t>Total # of buildings damaged because of typhoon RAI.</t>
  </si>
  <si>
    <t>PHL010Buildings damaged</t>
  </si>
  <si>
    <t xml:space="preserve">Total # of buildings destroyed because of typhoon RAI. </t>
  </si>
  <si>
    <t>PHL010Buildings destroyed</t>
  </si>
  <si>
    <t xml:space="preserve">City Population (based on Thailand Census 2010, accessed at 27/04/2022); UNHCR 01/1o/2022 </t>
  </si>
  <si>
    <t>https://citypopulation.de/en ; https://data2.unhcr.org/en/situations/thailand</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</si>
  <si>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</si>
  <si>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</si>
  <si>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UNHCR Last Updated 01/10/2022</t>
  </si>
  <si>
    <t>https://data2.unhcr.org/en/situations/thailand</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</si>
  <si>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</si>
  <si>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</si>
  <si>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</si>
  <si>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</si>
  <si>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THA001People in Need</t>
  </si>
  <si>
    <t>UNHCR 01/10/2022; City Population (based on Thailand Census 2010, accessed at 27/04/2022)</t>
  </si>
  <si>
    <t>https://data2.unhcr.org/en/situations/thailand; https://citypopulation.de/en (for various districts)</t>
  </si>
  <si>
    <t>This group of people comprise the people who are exposed excluding the refugees. They are considered to be minimally affected by the refugee crisis.</t>
  </si>
  <si>
    <t>THA001Minimal humanitarian conditions - Level 1</t>
  </si>
  <si>
    <t>THA001Moderate humanitarian conditions - Level 3</t>
  </si>
  <si>
    <t>City Population (based on Thailand Census 2010, accessed at 27/04/2022); UNHCR 01/10/22</t>
  </si>
  <si>
    <t>People living in the affected provinces (i.e., provinces where refugee camps are located) are considered. See sheet 'Estimates" for details. The census does not cover refugees (https://catalog.ihsn.org/index.php/catalog/4405); so the number of refugees in the camps are added to the exposed population.</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</si>
  <si>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</si>
  <si>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</si>
  <si>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THA003People affected</t>
  </si>
  <si>
    <t>UNHCR Last Updated 01/10/2023</t>
  </si>
  <si>
    <t>Estimated number of refugees from Myanmar in 9 settlements near the Thai - Myanmar border according to UNHCR</t>
  </si>
  <si>
    <t>THA003People displaced</t>
  </si>
  <si>
    <t>THA003People in Need</t>
  </si>
  <si>
    <t>THA003Minimal humanitarian conditions - Level 1</t>
  </si>
  <si>
    <t>THA003Moderate humanitarian conditions - Level 3</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</si>
  <si>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</si>
  <si>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</si>
  <si>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</si>
  <si>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</si>
  <si>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</si>
  <si>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</si>
  <si>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</si>
  <si>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</si>
  <si>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</si>
  <si>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</si>
  <si>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</si>
  <si>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</si>
  <si>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</si>
  <si>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</si>
  <si>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</si>
  <si>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</si>
  <si>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</si>
  <si>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</si>
  <si>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</si>
  <si>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</si>
  <si>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</si>
  <si>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</si>
  <si>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</si>
  <si>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</si>
  <si>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</si>
  <si>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</si>
  <si>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</si>
  <si>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</si>
  <si>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</si>
  <si>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</si>
  <si>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</si>
  <si>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</si>
  <si>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</si>
  <si>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</si>
  <si>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</si>
  <si>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PSE002Severe humanitarian conditions - Level 4</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</si>
  <si>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</si>
  <si>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</si>
  <si>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</si>
  <si>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</si>
  <si>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</si>
  <si>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</si>
  <si>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</si>
  <si>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</si>
  <si>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</si>
  <si>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</si>
  <si>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</si>
  <si>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</si>
  <si>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</si>
  <si>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</si>
  <si>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</si>
  <si>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</si>
  <si>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</si>
  <si>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</si>
  <si>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</si>
  <si>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</si>
  <si>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</si>
  <si>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</si>
  <si>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</si>
  <si>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</si>
  <si>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</si>
  <si>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</si>
  <si>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</si>
  <si>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</si>
  <si>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</si>
  <si>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</si>
  <si>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</si>
  <si>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</si>
  <si>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</si>
  <si>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</si>
  <si>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</si>
  <si>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</si>
  <si>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</si>
  <si>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</si>
  <si>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</si>
  <si>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</si>
  <si>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</si>
  <si>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</si>
  <si>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</si>
  <si>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</si>
  <si>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</si>
  <si>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</si>
  <si>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</si>
  <si>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</si>
  <si>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</si>
  <si>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</si>
  <si>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</si>
  <si>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</si>
  <si>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</si>
  <si>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</si>
  <si>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</si>
  <si>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</si>
  <si>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</si>
  <si>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</si>
  <si>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</si>
  <si>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</si>
  <si>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</si>
  <si>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</si>
  <si>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</si>
  <si>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</si>
  <si>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</si>
  <si>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</si>
  <si>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</si>
  <si>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</si>
  <si>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</si>
  <si>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</si>
  <si>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</si>
  <si>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</si>
  <si>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</si>
  <si>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</si>
  <si>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</si>
  <si>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</si>
  <si>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</si>
  <si>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</si>
  <si>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</si>
  <si>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</si>
  <si>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</si>
  <si>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</si>
  <si>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</si>
  <si>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</si>
  <si>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</si>
  <si>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</si>
  <si>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</si>
  <si>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</si>
  <si>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</si>
  <si>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</si>
  <si>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SSD003Denial of existence of humanitarian needs or entitlements to assistance</t>
  </si>
  <si>
    <t>SSD003Impediments to entry into country (bureaucratic and administrative)</t>
  </si>
  <si>
    <t>SSD003Interference into implementation of humanitarian activities</t>
  </si>
  <si>
    <t>SSD003Ongoing insecurity/hostilities affecting humanitarian assistance</t>
  </si>
  <si>
    <t>SSD003Physical constraints in the environment (obstacles related to terrain, climate, lack of infrastructure, etc.)</t>
  </si>
  <si>
    <t>SSD003Presence of mines and improvised explosive devices</t>
  </si>
  <si>
    <t>SSD003Restriction and obstruction of access to services and assistance</t>
  </si>
  <si>
    <t>SSD003Restriction of movement (impediments to freedom of movement and/or administrative restrictions)</t>
  </si>
  <si>
    <t>SSD003Violence against personnel, facilities and assets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</si>
  <si>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</si>
  <si>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</si>
  <si>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</si>
  <si>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</si>
  <si>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</si>
  <si>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</si>
  <si>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</si>
  <si>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</si>
  <si>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</si>
  <si>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</si>
  <si>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</si>
  <si>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</si>
  <si>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</si>
  <si>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</si>
  <si>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</si>
  <si>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</si>
  <si>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</si>
  <si>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</si>
  <si>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</si>
  <si>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</si>
  <si>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</si>
  <si>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</si>
  <si>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</si>
  <si>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</si>
  <si>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</si>
  <si>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</si>
  <si>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</si>
  <si>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Country level Brazil</t>
  </si>
  <si>
    <t>BRA001</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</si>
  <si>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</si>
  <si>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</si>
  <si>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</si>
  <si>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</si>
  <si>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</si>
  <si>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</si>
  <si>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</si>
  <si>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</si>
  <si>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</si>
  <si>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</si>
  <si>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</si>
  <si>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</si>
  <si>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</si>
  <si>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</si>
  <si>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</si>
  <si>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</si>
  <si>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</si>
  <si>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</si>
  <si>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Floods in rainy season 2022</t>
  </si>
  <si>
    <t>BRA003</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</si>
  <si>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</si>
  <si>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</si>
  <si>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</si>
  <si>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</si>
  <si>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</si>
  <si>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</si>
  <si>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</si>
  <si>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</si>
  <si>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</si>
  <si>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</si>
  <si>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</si>
  <si>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</si>
  <si>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</si>
  <si>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</si>
  <si>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</si>
  <si>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</si>
  <si>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</si>
  <si>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</si>
  <si>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</si>
  <si>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</si>
  <si>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</si>
  <si>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</si>
  <si>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</si>
  <si>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</si>
  <si>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</si>
  <si>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</si>
  <si>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</si>
  <si>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</si>
  <si>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</si>
  <si>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</si>
  <si>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</si>
  <si>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</si>
  <si>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</si>
  <si>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</si>
  <si>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</si>
  <si>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</si>
  <si>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</si>
  <si>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</si>
  <si>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</si>
  <si>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</si>
  <si>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</si>
  <si>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</si>
  <si>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</si>
  <si>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</si>
  <si>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</si>
  <si>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</si>
  <si>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</si>
  <si>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</si>
  <si>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</si>
  <si>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</si>
  <si>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</si>
  <si>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</si>
  <si>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</si>
  <si>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</si>
  <si>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</si>
  <si>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</si>
  <si>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</si>
  <si>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</si>
  <si>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</si>
  <si>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</si>
  <si>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</si>
  <si>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</si>
  <si>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</si>
  <si>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</si>
  <si>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</si>
  <si>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</si>
  <si>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</si>
  <si>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</si>
  <si>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</si>
  <si>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</si>
  <si>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</si>
  <si>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</si>
  <si>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</si>
  <si>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</si>
  <si>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</si>
  <si>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</si>
  <si>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</si>
  <si>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</si>
  <si>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</si>
  <si>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</si>
  <si>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</si>
  <si>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</si>
  <si>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</si>
  <si>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</si>
  <si>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Complex crisis in Colombia</t>
  </si>
  <si>
    <t>COL001</t>
  </si>
  <si>
    <t>Colombia</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</si>
  <si>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</si>
  <si>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</si>
  <si>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</si>
  <si>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</si>
  <si>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</si>
  <si>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</si>
  <si>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</si>
  <si>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</si>
  <si>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</si>
  <si>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Venezuela displacement in Colombia</t>
  </si>
  <si>
    <t>COL002</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</si>
  <si>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</si>
  <si>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</si>
  <si>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</si>
  <si>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</si>
  <si>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</si>
  <si>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</si>
  <si>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</si>
  <si>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</si>
  <si>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</si>
  <si>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Nicaraguan refugees in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</si>
  <si>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</si>
  <si>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</si>
  <si>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</si>
  <si>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</si>
  <si>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</si>
  <si>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</si>
  <si>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</si>
  <si>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</si>
  <si>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</si>
  <si>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</si>
  <si>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</si>
  <si>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</si>
  <si>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</si>
  <si>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</si>
  <si>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</si>
  <si>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</si>
  <si>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</si>
  <si>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</si>
  <si>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</si>
  <si>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</si>
  <si>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</si>
  <si>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</si>
  <si>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</si>
  <si>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</si>
  <si>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</si>
  <si>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</si>
  <si>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</si>
  <si>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</si>
  <si>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</si>
  <si>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</si>
  <si>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</si>
  <si>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</si>
  <si>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</si>
  <si>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</si>
  <si>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</si>
  <si>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GMB002Denial of existence of humanitarian needs or entitlements to assistance</t>
  </si>
  <si>
    <t>GMB002Impediments to entry into country (bureaucratic and administrative)</t>
  </si>
  <si>
    <t>GMB002Interference into implementation of humanitarian activities</t>
  </si>
  <si>
    <t>GMB002Ongoing insecurity/hostilities affecting humanitarian assistance</t>
  </si>
  <si>
    <t>GMB002Physical constraints in the environment (obstacles related to terrain, climate, lack of infrastructure, etc.)</t>
  </si>
  <si>
    <t>GMB002Presence of mines and improvised explosive devices</t>
  </si>
  <si>
    <t>GMB002Restriction and obstruction of access to services and assistance</t>
  </si>
  <si>
    <t>GMB002Restriction of movement (impediments to freedom of movement and/or administrative restrictions)</t>
  </si>
  <si>
    <t>GMB002Violence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</si>
  <si>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</si>
  <si>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</si>
  <si>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</si>
  <si>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</si>
  <si>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</si>
  <si>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</si>
  <si>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</si>
  <si>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</si>
  <si>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</si>
  <si>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</si>
  <si>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</si>
  <si>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</si>
  <si>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</si>
  <si>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</si>
  <si>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</si>
  <si>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</si>
  <si>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</si>
  <si>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</si>
  <si>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</si>
  <si>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</si>
  <si>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</si>
  <si>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</si>
  <si>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</si>
  <si>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</si>
  <si>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</si>
  <si>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</si>
  <si>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</si>
  <si>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</si>
  <si>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</si>
  <si>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</si>
  <si>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</si>
  <si>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</si>
  <si>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</si>
  <si>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</si>
  <si>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</si>
  <si>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</si>
  <si>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 xml:space="preserve">Nippes Earthquake </t>
  </si>
  <si>
    <t>HTI002</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</si>
  <si>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</si>
  <si>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</si>
  <si>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</si>
  <si>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</si>
  <si>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</si>
  <si>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</si>
  <si>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</si>
  <si>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</si>
  <si>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</si>
  <si>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Multiple crisis in Mexico</t>
  </si>
  <si>
    <t>MEX001</t>
  </si>
  <si>
    <t>Mexico</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</si>
  <si>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</si>
  <si>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</si>
  <si>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</si>
  <si>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</si>
  <si>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</si>
  <si>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</si>
  <si>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</si>
  <si>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</si>
  <si>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</si>
  <si>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Criminal Violence in Mexico</t>
  </si>
  <si>
    <t>MEX002</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</si>
  <si>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</si>
  <si>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</si>
  <si>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</si>
  <si>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</si>
  <si>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</si>
  <si>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</si>
  <si>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</si>
  <si>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</si>
  <si>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</si>
  <si>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Mixed Migration in Mexico</t>
  </si>
  <si>
    <t>MEX003</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</si>
  <si>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</si>
  <si>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</si>
  <si>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</si>
  <si>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</si>
  <si>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</si>
  <si>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</si>
  <si>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</si>
  <si>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</si>
  <si>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</si>
  <si>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</si>
  <si>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</si>
  <si>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</si>
  <si>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</si>
  <si>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</si>
  <si>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</si>
  <si>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</si>
  <si>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</si>
  <si>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</si>
  <si>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</si>
  <si>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</si>
  <si>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</si>
  <si>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</si>
  <si>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</si>
  <si>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</si>
  <si>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</si>
  <si>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</si>
  <si>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</si>
  <si>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</si>
  <si>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</si>
  <si>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</si>
  <si>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</si>
  <si>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</si>
  <si>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</si>
  <si>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</si>
  <si>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</si>
  <si>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</si>
  <si>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</si>
  <si>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</si>
  <si>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</si>
  <si>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</si>
  <si>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</si>
  <si>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</si>
  <si>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</si>
  <si>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</si>
  <si>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</si>
  <si>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</si>
  <si>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</si>
  <si>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</si>
  <si>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</si>
  <si>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</si>
  <si>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</si>
  <si>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</si>
  <si>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</si>
  <si>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</si>
  <si>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Socioeconomic crisis in Nicaragua</t>
  </si>
  <si>
    <t>NIC001</t>
  </si>
  <si>
    <t>Nicaragua</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</si>
  <si>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</si>
  <si>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</si>
  <si>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</si>
  <si>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</si>
  <si>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</si>
  <si>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</si>
  <si>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</si>
  <si>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</si>
  <si>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</si>
  <si>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</si>
  <si>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</si>
  <si>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</si>
  <si>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</si>
  <si>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</si>
  <si>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</si>
  <si>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</si>
  <si>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</si>
  <si>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</si>
  <si>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</si>
  <si>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</si>
  <si>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</si>
  <si>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</si>
  <si>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</si>
  <si>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</si>
  <si>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</si>
  <si>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</si>
  <si>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</si>
  <si>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</si>
  <si>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</si>
  <si>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</si>
  <si>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</si>
  <si>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</si>
  <si>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</si>
  <si>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</si>
  <si>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</si>
  <si>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</si>
  <si>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</si>
  <si>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</si>
  <si>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</si>
  <si>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</si>
  <si>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</si>
  <si>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</si>
  <si>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</si>
  <si>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</si>
  <si>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</si>
  <si>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</si>
  <si>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</si>
  <si>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</si>
  <si>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</si>
  <si>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</si>
  <si>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</si>
  <si>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</si>
  <si>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</si>
  <si>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</si>
  <si>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</si>
  <si>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</si>
  <si>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</si>
  <si>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</si>
  <si>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</si>
  <si>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</si>
  <si>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</si>
  <si>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</si>
  <si>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</si>
  <si>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</si>
  <si>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</si>
  <si>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</si>
  <si>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</si>
  <si>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</si>
  <si>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</si>
  <si>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</si>
  <si>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</si>
  <si>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</si>
  <si>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</si>
  <si>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</si>
  <si>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</si>
  <si>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</si>
  <si>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</si>
  <si>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</si>
  <si>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</si>
  <si>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</si>
  <si>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</si>
  <si>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</si>
  <si>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</si>
  <si>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</si>
  <si>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</si>
  <si>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</si>
  <si>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</si>
  <si>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</si>
  <si>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</si>
  <si>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</si>
  <si>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</si>
  <si>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</si>
  <si>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</si>
  <si>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</si>
  <si>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</si>
  <si>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</si>
  <si>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</si>
  <si>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</si>
  <si>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</si>
  <si>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</si>
  <si>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</si>
  <si>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</si>
  <si>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</si>
  <si>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</si>
  <si>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</si>
  <si>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</si>
  <si>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</si>
  <si>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</si>
  <si>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</si>
  <si>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</si>
  <si>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</si>
  <si>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</si>
  <si>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</si>
  <si>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</si>
  <si>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</si>
  <si>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</si>
  <si>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</si>
  <si>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</si>
  <si>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</si>
  <si>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</si>
  <si>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</si>
  <si>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</si>
  <si>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</si>
  <si>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</si>
  <si>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</si>
  <si>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</si>
  <si>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</si>
  <si>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</si>
  <si>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</si>
  <si>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</si>
  <si>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</si>
  <si>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</si>
  <si>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</si>
  <si>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</si>
  <si>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</si>
  <si>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</si>
  <si>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</si>
  <si>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</si>
  <si>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</si>
  <si>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</si>
  <si>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</si>
  <si>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</si>
  <si>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</si>
  <si>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</si>
  <si>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</si>
  <si>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</si>
  <si>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</si>
  <si>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</si>
  <si>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</si>
  <si>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</si>
  <si>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</si>
  <si>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</si>
  <si>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</si>
  <si>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</si>
  <si>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</si>
  <si>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</si>
  <si>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</si>
  <si>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</si>
  <si>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</si>
  <si>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</si>
  <si>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</si>
  <si>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</si>
  <si>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</si>
  <si>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</si>
  <si>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</si>
  <si>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</si>
  <si>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</si>
  <si>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</si>
  <si>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</si>
  <si>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</si>
  <si>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</si>
  <si>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</si>
  <si>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</si>
  <si>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</si>
  <si>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</si>
  <si>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</si>
  <si>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</si>
  <si>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</si>
  <si>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</si>
  <si>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</si>
  <si>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</si>
  <si>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</si>
  <si>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</si>
  <si>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</si>
  <si>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</si>
  <si>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</si>
  <si>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UGA001Denial of existence of humanitarian needs or entitlements to assistance</t>
  </si>
  <si>
    <t>UGA001Impediments to entry into country (bureaucratic and administrative)</t>
  </si>
  <si>
    <t>UGA001Interference into implementation of humanitarian activities</t>
  </si>
  <si>
    <t>UGA001Ongoing insecurity/hostilities affecting humanitarian assistance</t>
  </si>
  <si>
    <t>UGA001Physical constraints in the environment (obstacles related to terrain, climate, lack of infrastructure, etc.)</t>
  </si>
  <si>
    <t>UGA001Presence of mines and improvised explosive devices</t>
  </si>
  <si>
    <t>UGA001Restriction and obstruction of access to services and assistance</t>
  </si>
  <si>
    <t>UGA001Restriction of movement (impediments to freedom of movement and/or administrative restrictions)</t>
  </si>
  <si>
    <t>UGA001Violence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</si>
  <si>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</si>
  <si>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</si>
  <si>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</si>
  <si>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</si>
  <si>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</si>
  <si>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</si>
  <si>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</si>
  <si>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</si>
  <si>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</si>
  <si>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UGA007Denial of existence of humanitarian needs or entitlements to assistance</t>
  </si>
  <si>
    <t>UGA007Impediments to entry into country (bureaucratic and administrative)</t>
  </si>
  <si>
    <t>UGA007Interference into implementation of humanitarian activities</t>
  </si>
  <si>
    <t>UGA007Ongoing insecurity/hostilities affecting humanitarian assistance</t>
  </si>
  <si>
    <t>UGA007Physical constraints in the environment (obstacles related to terrain, climate, lack of infrastructure, etc.)</t>
  </si>
  <si>
    <t>UGA007Presence of mines and improvised explosive devices</t>
  </si>
  <si>
    <t>UGA007Restriction and obstruction of access to services and assistance</t>
  </si>
  <si>
    <t>UGA007Restriction of movement (impediments to freedom of movement and/or administrative restrictions)</t>
  </si>
  <si>
    <t>UGA007Violence against personnel, facilities and assets</t>
  </si>
  <si>
    <t>IPC 11/10/2022</t>
  </si>
  <si>
    <t>https://www.ipcinfo.org/ipc-country-analysis/details-map/en/c/1155947/?iso3=MDG</t>
  </si>
  <si>
    <t>39000 residents in the Grand Sud area facing Severe Acute malnutrition. This category is deemed ill with urgent need for medical intervention.</t>
  </si>
  <si>
    <t>MDG002Illness cases reported</t>
  </si>
  <si>
    <t>Food security crisis in Lesotho</t>
  </si>
  <si>
    <t>LSO003</t>
  </si>
  <si>
    <t>Lesotho</t>
  </si>
  <si>
    <t>WPR Accessed 22/11/2022</t>
  </si>
  <si>
    <t>https://worldpopulationreview.com/countries/lesotho-population</t>
  </si>
  <si>
    <t>Total population of Lesotho</t>
  </si>
  <si>
    <t>LSO003Total population</t>
  </si>
  <si>
    <t>MDG001Illness cases reported</t>
  </si>
  <si>
    <t>COL001Economic Losses</t>
  </si>
  <si>
    <t>COL002Economic Losses</t>
  </si>
  <si>
    <t>PAK001People in Need</t>
  </si>
  <si>
    <t>IPC 08/12/2021IPC 23/12/2021IPC 06/01/2022World Bank (2018)OCHA 04/10/2022</t>
  </si>
  <si>
    <t>https://www.ipcinfo.org/fileadmin/user_upload/ipcinfo/docs/IPC_Pakistan_Acute_Food_Insecurity_2021Oct2022Jun_Report_KP.pdfhttps://reliefweb.int/sites/reliefweb.int/files/resources/IPC_Pakistan_Acute_Food_Insecurity_2021Oct2022Jun_Report_Balochistan-2.pdfhttps://reliefweb.int/sites/reliefweb.int/files/resources/IPC_Pakistan_Acute_Food_Insecurity_2021Oct2022Jun_Report_Sindh.pdfhttps://data.worldbank.org/indicator/SI.POV.NAHC?locations=PKhttps://reliefweb.int/report/pakistan/revised-pakistan-2022-floods-response-plan-01-sep-2022-31-may-2023-issued-04-oct-2022</t>
  </si>
  <si>
    <t>PAK001Minimal humanitarian conditions - Level 1</t>
  </si>
  <si>
    <t>https://reliefweb.int/sites/reliefweb.int/files/resources/IPC_Pakistan_Acute_Food_Insecurity_2021Oct2022Jun_Report_Balochistan-2.pdfhttps://reliefweb.int/sites/reliefweb.int/files/resources/IPC_Pakistan_Acute_Food_Insecurity_2021Oct2022Jun_Report_Sindh.pdfhttps://data.worldbank.org/indicator/SI.POV.NAHC?locations=PKhttps://reliefweb.int/report/pakistan/revised-pakistan-2022-floods-response-plan-01-sep-2022-31-may-2023-issued-04-oct-2022</t>
  </si>
  <si>
    <t>PAK001Stressed humanitarian conditions - Level 2</t>
  </si>
  <si>
    <t>https://reliefweb.int/sites/reliefweb.int/files/resources/IPC_Pakistan_Acute_Food_Insecurity_2021Oct2022Jun_Report_Sindh.pdfhttps://data.worldbank.org/indicator/SI.POV.NAHC?locations=PKhttps://reliefweb.int/report/pakistan/revised-pakistan-2022-floods-response-plan-01-sep-2022-31-may-2023-issued-04-oct-2022</t>
  </si>
  <si>
    <t>PAK001Moderate humanitarian conditions - Level 3</t>
  </si>
  <si>
    <t>The climate catastrophe in Pakistan has caused almost a thousand fatalities, including children; and displaced over 3.1 million. Pakistan is experiencing an abnormal monsoon rainfall nearly ten times higher than usual, resulting in uncontrollable urban and flash floods, landslides, across the country. The floods caused by the monsoon rains since mid-June 2022 have affected Balochisan, Sindh, Gilgit-Baltistan, Punjab, Azad Jammu and Kashmir, and Khyber Pakhtunkhwa (KPK) provinces of Pakistan, leaving behind millions in need of urgent shelter. Around 30 million people are affected.</t>
  </si>
  <si>
    <t>PAK005People displaced</t>
  </si>
  <si>
    <t>OCHA 15/10/22</t>
  </si>
  <si>
    <t>https://reliefweb.int/report/pakistan/pakistan-2022-monsoon-floods-situation-report-no-9-14-october-2022</t>
  </si>
  <si>
    <t>Total injuries</t>
  </si>
  <si>
    <t>PAK005Injuries reported</t>
  </si>
  <si>
    <t>OCHA 04/10/2022</t>
  </si>
  <si>
    <t>https://reliefweb.int/report/pakistan/revised-pakistan-2022-floods-response-plan-01-sep-2022-31-may-2023-issued-04-oct-2022</t>
  </si>
  <si>
    <t>PAK005People in Need</t>
  </si>
  <si>
    <t>Level 2 = affected - PIN</t>
  </si>
  <si>
    <t>PAK005Stressed humanitarian conditions - Level 2</t>
  </si>
  <si>
    <t>Total people in need of humanitarian assistance minus people in level 4</t>
  </si>
  <si>
    <t>PAK005Moderate humanitarian conditions - Level 3</t>
  </si>
  <si>
    <t>UNFPA Accessed on 13/10/2022</t>
  </si>
  <si>
    <t>https://www.unfpa.org/data/world-population/MZ</t>
  </si>
  <si>
    <t>Total population of Mozambique adjusted according to UNFPA, adjusted for population movement</t>
  </si>
  <si>
    <t>MOZ001Total population</t>
  </si>
  <si>
    <t>WHO 3/07/2022</t>
  </si>
  <si>
    <t>https://apps.who.int/iris/bitstream/handle/10665/359281/OEW27-270603072022.pdf</t>
  </si>
  <si>
    <t>Number of people injured since the start of tropical cyclones. There is no cumulative figure on the number of people injured by insurgents.</t>
  </si>
  <si>
    <t>MOZ001Injuries reported</t>
  </si>
  <si>
    <t>MOZ001People in Need</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</si>
  <si>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</si>
  <si>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</si>
  <si>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</si>
  <si>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</si>
  <si>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</si>
  <si>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</si>
  <si>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</si>
  <si>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</si>
  <si>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</si>
  <si>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</si>
  <si>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</si>
  <si>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</si>
  <si>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</si>
  <si>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</si>
  <si>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</si>
  <si>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</si>
  <si>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</si>
  <si>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</si>
  <si>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</si>
  <si>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</si>
  <si>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</si>
  <si>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</si>
  <si>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</si>
  <si>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</si>
  <si>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</si>
  <si>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</si>
  <si>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</si>
  <si>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</si>
  <si>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</si>
  <si>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</si>
  <si>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</si>
  <si>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</si>
  <si>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</si>
  <si>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</si>
  <si>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</si>
  <si>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</si>
  <si>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BGD008Denial of existence of humanitarian needs or entitlements to assistance</t>
  </si>
  <si>
    <t>BGD008Impediments to entry into country (bureaucratic and administrative)</t>
  </si>
  <si>
    <t>BGD008Interference into implementation of humanitarian activities</t>
  </si>
  <si>
    <t>BGD008Ongoing insecurity/hostilities affecting humanitarian assistance</t>
  </si>
  <si>
    <t>BGD008Physical constraints in the environment (obstacles related to terrain, climate, lack of infrastructure, etc.)</t>
  </si>
  <si>
    <t>BGD008Presence of mines and improvised explosive devices</t>
  </si>
  <si>
    <t>BGD008Restriction and obstruction of access to services and assistance</t>
  </si>
  <si>
    <t>BGD008Restriction of movement (impediments to freedom of movement and/or administrative restrictions)</t>
  </si>
  <si>
    <t>BGD008Violence against personnel, facilities and assets</t>
  </si>
  <si>
    <t>Multiple crises in Djibouti</t>
  </si>
  <si>
    <t>DJI001</t>
  </si>
  <si>
    <t>Djibouti</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</si>
  <si>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</si>
  <si>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</si>
  <si>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</si>
  <si>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</si>
  <si>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</si>
  <si>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</si>
  <si>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</si>
  <si>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</si>
  <si>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</si>
  <si>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Mixed migration in Djibouti</t>
  </si>
  <si>
    <t>DJI002</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</si>
  <si>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</si>
  <si>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</si>
  <si>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</si>
  <si>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</si>
  <si>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</si>
  <si>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</si>
  <si>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</si>
  <si>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</si>
  <si>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</si>
  <si>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Drought in Djibouti</t>
  </si>
  <si>
    <t>DJI003</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</si>
  <si>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</si>
  <si>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</si>
  <si>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</si>
  <si>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</si>
  <si>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</si>
  <si>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</si>
  <si>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</si>
  <si>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</si>
  <si>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</si>
  <si>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</si>
  <si>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</si>
  <si>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</si>
  <si>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</si>
  <si>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</si>
  <si>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</si>
  <si>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</si>
  <si>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</si>
  <si>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</si>
  <si>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</si>
  <si>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</si>
  <si>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</si>
  <si>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</si>
  <si>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</si>
  <si>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</si>
  <si>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</si>
  <si>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</si>
  <si>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</si>
  <si>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</si>
  <si>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</si>
  <si>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</si>
  <si>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</si>
  <si>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</si>
  <si>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</si>
  <si>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</si>
  <si>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</si>
  <si>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</si>
  <si>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</si>
  <si>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</si>
  <si>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</si>
  <si>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</si>
  <si>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</si>
  <si>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</si>
  <si>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</si>
  <si>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</si>
  <si>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</si>
  <si>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</si>
  <si>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</si>
  <si>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</si>
  <si>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</si>
  <si>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</si>
  <si>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</si>
  <si>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</si>
  <si>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</si>
  <si>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</si>
  <si>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</si>
  <si>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</si>
  <si>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</si>
  <si>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</si>
  <si>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</si>
  <si>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</si>
  <si>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</si>
  <si>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</si>
  <si>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</si>
  <si>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</si>
  <si>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</si>
  <si>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</si>
  <si>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</si>
  <si>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</si>
  <si>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</si>
  <si>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</si>
  <si>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</si>
  <si>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</si>
  <si>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</si>
  <si>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</si>
  <si>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</si>
  <si>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</si>
  <si>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</si>
  <si>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</si>
  <si>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</si>
  <si>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</si>
  <si>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</si>
  <si>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</si>
  <si>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</si>
  <si>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</si>
  <si>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</si>
  <si>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</si>
  <si>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</si>
  <si>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</si>
  <si>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</si>
  <si>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</si>
  <si>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</si>
  <si>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</si>
  <si>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</si>
  <si>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</si>
  <si>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</si>
  <si>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</si>
  <si>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</si>
  <si>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</si>
  <si>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</si>
  <si>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</si>
  <si>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</si>
  <si>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</si>
  <si>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</si>
  <si>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</si>
  <si>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</si>
  <si>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</si>
  <si>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</si>
  <si>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</si>
  <si>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</si>
  <si>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</si>
  <si>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</si>
  <si>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</si>
  <si>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</si>
  <si>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</si>
  <si>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</si>
  <si>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</si>
  <si>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</si>
  <si>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</si>
  <si>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</si>
  <si>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</si>
  <si>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</si>
  <si>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</si>
  <si>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</si>
  <si>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</si>
  <si>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</si>
  <si>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</si>
  <si>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</si>
  <si>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</si>
  <si>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</si>
  <si>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</si>
  <si>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</si>
  <si>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</si>
  <si>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</si>
  <si>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</si>
  <si>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</si>
  <si>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MDG006Denial of existence of humanitarian needs or entitlements to assistance</t>
  </si>
  <si>
    <t>MDG006Impediments to entry into country (bureaucratic and administrative)</t>
  </si>
  <si>
    <t>MDG006Interference into implementation of humanitarian activities</t>
  </si>
  <si>
    <t>MDG006Ongoing insecurity/hostilities affecting humanitarian assistance</t>
  </si>
  <si>
    <t>MDG006Physical constraints in the environment (obstacles related to terrain, climate, lack of infrastructure, etc.)</t>
  </si>
  <si>
    <t>MDG006Presence of mines and improvised explosive devices</t>
  </si>
  <si>
    <t>MDG006Restriction and obstruction of access to services and assistance</t>
  </si>
  <si>
    <t>MDG006Restriction of movement (impediments to freedom of movement and/or administrative restrictions)</t>
  </si>
  <si>
    <t>MDG006Violence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</si>
  <si>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</si>
  <si>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</si>
  <si>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</si>
  <si>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</si>
  <si>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</si>
  <si>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</si>
  <si>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</si>
  <si>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</si>
  <si>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</si>
  <si>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</si>
  <si>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</si>
  <si>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</si>
  <si>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</si>
  <si>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</si>
  <si>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</si>
  <si>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</si>
  <si>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</si>
  <si>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</si>
  <si>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</si>
  <si>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</si>
  <si>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</si>
  <si>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</si>
  <si>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</si>
  <si>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</si>
  <si>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</si>
  <si>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</si>
  <si>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</si>
  <si>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</si>
  <si>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</si>
  <si>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</si>
  <si>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</si>
  <si>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</si>
  <si>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</si>
  <si>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</si>
  <si>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</si>
  <si>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</si>
  <si>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</si>
  <si>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</si>
  <si>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</si>
  <si>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</si>
  <si>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</si>
  <si>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</si>
  <si>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</si>
  <si>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</si>
  <si>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</si>
  <si>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MWI004Denial of existence of humanitarian needs or entitlements to assistance</t>
  </si>
  <si>
    <t>MWI004Impediments to entry into country (bureaucratic and administrative)</t>
  </si>
  <si>
    <t>MWI004Interference into implementation of humanitarian activities</t>
  </si>
  <si>
    <t>MWI004Ongoing insecurity/hostilities affecting humanitarian assistance</t>
  </si>
  <si>
    <t>MWI004Physical constraints in the environment (obstacles related to terrain, climate, lack of infrastructure, etc.)</t>
  </si>
  <si>
    <t>MWI004Presence of mines and improvised explosive devices</t>
  </si>
  <si>
    <t>MWI004Restriction and obstruction of access to services and assistance</t>
  </si>
  <si>
    <t>MWI004Restriction of movement (impediments to freedom of movement and/or administrative restrictions)</t>
  </si>
  <si>
    <t>MWI004Violence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</si>
  <si>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</si>
  <si>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</si>
  <si>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</si>
  <si>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</si>
  <si>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</si>
  <si>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</si>
  <si>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</si>
  <si>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</si>
  <si>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</si>
  <si>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</si>
  <si>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</si>
  <si>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</si>
  <si>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</si>
  <si>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</si>
  <si>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</si>
  <si>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</si>
  <si>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</si>
  <si>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</si>
  <si>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</si>
  <si>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</si>
  <si>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</si>
  <si>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</si>
  <si>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</si>
  <si>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</si>
  <si>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</si>
  <si>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</si>
  <si>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</si>
  <si>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</si>
  <si>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</si>
  <si>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</si>
  <si>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</si>
  <si>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</si>
  <si>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</si>
  <si>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</si>
  <si>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</si>
  <si>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</si>
  <si>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</si>
  <si>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</si>
  <si>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</si>
  <si>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</si>
  <si>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</si>
  <si>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</si>
  <si>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</si>
  <si>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</si>
  <si>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</si>
  <si>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</si>
  <si>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</si>
  <si>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</si>
  <si>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</si>
  <si>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</si>
  <si>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</si>
  <si>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</si>
  <si>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</si>
  <si>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</si>
  <si>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PHL010Denial of existence of humanitarian needs or entitlements to assistance</t>
  </si>
  <si>
    <t>PHL010Impediments to entry into country (bureaucratic and administrative)</t>
  </si>
  <si>
    <t>PHL010Interference into implementation of humanitarian activities</t>
  </si>
  <si>
    <t>PHL010Ongoing insecurity/hostilities affecting humanitarian assistance</t>
  </si>
  <si>
    <t>PHL010Physical constraints in the environment (obstacles related to terrain, climate, lack of infrastructure, etc.)</t>
  </si>
  <si>
    <t>PHL010Presence of mines and improvised explosive devices</t>
  </si>
  <si>
    <t>PHL010Restriction and obstruction of access to services and assistance</t>
  </si>
  <si>
    <t>PHL010Restriction of movement (impediments to freedom of movement and/or administrative restrictions)</t>
  </si>
  <si>
    <t>PHL010Violence against personnel, facilities and assets</t>
  </si>
  <si>
    <t>PHL011Denial of existence of humanitarian needs or entitlements to assistance</t>
  </si>
  <si>
    <t>PHL011Impediments to entry into country (bureaucratic and administrative)</t>
  </si>
  <si>
    <t>PHL011Interference into implementation of humanitarian activities</t>
  </si>
  <si>
    <t>PHL011Ongoing insecurity/hostilities affecting humanitarian assistance</t>
  </si>
  <si>
    <t>PHL011Physical constraints in the environment (obstacles related to terrain, climate, lack of infrastructure, etc.)</t>
  </si>
  <si>
    <t>PHL011Presence of mines and improvised explosive devices</t>
  </si>
  <si>
    <t>PHL011Restriction and obstruction of access to services and assistance</t>
  </si>
  <si>
    <t>PHL011Restriction of movement (impediments to freedom of movement and/or administrative restrictions)</t>
  </si>
  <si>
    <t>PHL011Violence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</si>
  <si>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</si>
  <si>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</si>
  <si>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</si>
  <si>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</si>
  <si>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</si>
  <si>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</si>
  <si>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</si>
  <si>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</si>
  <si>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</si>
  <si>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</si>
  <si>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</si>
  <si>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</si>
  <si>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</si>
  <si>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</si>
  <si>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</si>
  <si>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</si>
  <si>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</si>
  <si>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</si>
  <si>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</si>
  <si>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</si>
  <si>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</si>
  <si>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</si>
  <si>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</si>
  <si>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</si>
  <si>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</si>
  <si>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</si>
  <si>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</si>
  <si>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</si>
  <si>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</si>
  <si>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</si>
  <si>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</si>
  <si>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</si>
  <si>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</si>
  <si>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</si>
  <si>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</si>
  <si>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</si>
  <si>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</si>
  <si>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</si>
  <si>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</si>
  <si>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</si>
  <si>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</si>
  <si>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</si>
  <si>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</si>
  <si>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</si>
  <si>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</si>
  <si>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</si>
  <si>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</si>
  <si>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</si>
  <si>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</si>
  <si>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</si>
  <si>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</si>
  <si>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</si>
  <si>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</si>
  <si>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</si>
  <si>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</si>
  <si>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</si>
  <si>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</si>
  <si>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</si>
  <si>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</si>
  <si>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</si>
  <si>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</si>
  <si>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</si>
  <si>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</si>
  <si>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</si>
  <si>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</si>
  <si>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</si>
  <si>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</si>
  <si>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</si>
  <si>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</si>
  <si>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</si>
  <si>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</si>
  <si>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</si>
  <si>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</si>
  <si>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</si>
  <si>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</si>
  <si>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</si>
  <si>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</si>
  <si>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</si>
  <si>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</si>
  <si>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</si>
  <si>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</si>
  <si>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</si>
  <si>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</si>
  <si>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</si>
  <si>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</si>
  <si>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</si>
  <si>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</si>
  <si>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</si>
  <si>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</si>
  <si>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</si>
  <si>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</si>
  <si>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</si>
  <si>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</si>
  <si>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</si>
  <si>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</si>
  <si>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</si>
  <si>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</si>
  <si>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</si>
  <si>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</si>
  <si>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</si>
  <si>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</si>
  <si>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</si>
  <si>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</si>
  <si>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</si>
  <si>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</si>
  <si>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</si>
  <si>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</si>
  <si>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</si>
  <si>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</si>
  <si>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</si>
  <si>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</si>
  <si>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</si>
  <si>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</si>
  <si>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</si>
  <si>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</si>
  <si>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</si>
  <si>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</si>
  <si>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</si>
  <si>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</si>
  <si>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</si>
  <si>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</si>
  <si>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</si>
  <si>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</si>
  <si>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</si>
  <si>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</si>
  <si>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</si>
  <si>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</si>
  <si>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</si>
  <si>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</si>
  <si>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</si>
  <si>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</si>
  <si>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</si>
  <si>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</si>
  <si>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</si>
  <si>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</si>
  <si>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TON002Denial of existence of humanitarian needs or entitlements to assistance</t>
  </si>
  <si>
    <t>TON002Impediments to entry into country (bureaucratic and administrative)</t>
  </si>
  <si>
    <t>TON002Interference into implementation of humanitarian activities</t>
  </si>
  <si>
    <t>TON002Ongoing insecurity/hostilities affecting humanitarian assistance</t>
  </si>
  <si>
    <t>TON002Physical constraints in the environment (obstacles related to terrain, climate, lack of infrastructure, etc.)</t>
  </si>
  <si>
    <t>TON002Presence of mines and improvised explosive devices</t>
  </si>
  <si>
    <t>TON002Restriction and obstruction of access to services and assistance</t>
  </si>
  <si>
    <t>TON002Restriction of movement (impediments to freedom of movement and/or administrative restrictions)</t>
  </si>
  <si>
    <t>TON002Violence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</si>
  <si>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</si>
  <si>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</si>
  <si>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</si>
  <si>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</si>
  <si>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</si>
  <si>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</si>
  <si>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</si>
  <si>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</si>
  <si>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</si>
  <si>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</si>
  <si>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</si>
  <si>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</si>
  <si>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</si>
  <si>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</si>
  <si>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</si>
  <si>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</si>
  <si>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</si>
  <si>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</si>
  <si>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</si>
  <si>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</si>
  <si>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</si>
  <si>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</si>
  <si>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</si>
  <si>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</si>
  <si>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</si>
  <si>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</si>
  <si>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</si>
  <si>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</si>
  <si>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</si>
  <si>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</si>
  <si>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</si>
  <si>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</si>
  <si>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</si>
  <si>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</si>
  <si>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</si>
  <si>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</si>
  <si>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</si>
  <si>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</si>
  <si>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</si>
  <si>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</si>
  <si>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</si>
  <si>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</si>
  <si>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</si>
  <si>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</si>
  <si>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</si>
  <si>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</si>
  <si>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</si>
  <si>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</si>
  <si>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</si>
  <si>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</si>
  <si>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</si>
  <si>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</si>
  <si>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</si>
  <si>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</si>
  <si>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</si>
  <si>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</si>
  <si>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</si>
  <si>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</si>
  <si>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</si>
  <si>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</si>
  <si>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</si>
  <si>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</si>
  <si>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</si>
  <si>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Knoema Accessed on 19/10/22</t>
  </si>
  <si>
    <t>https://knoema.com/atlas/Mozambique/Province-profiles</t>
  </si>
  <si>
    <t>Total landmass of provinces affected by the insurgency and cyclones</t>
  </si>
  <si>
    <t>MOZ001Landmass affected</t>
  </si>
  <si>
    <t>Knoema Accessed on 24/10/2022</t>
  </si>
  <si>
    <t>Cumulative number of people exposed in the insurgency and cyclones crises</t>
  </si>
  <si>
    <t>MOZ001People exposed</t>
  </si>
  <si>
    <t>Knoema Accessed on 24/10/2022; OCHA 29/09/2022</t>
  </si>
  <si>
    <t>https://knoema.com/atlas/Mozambique/Province-profiles; https://reliefweb.int/report/mozambique/mozambique-cyclone-gombe-humanitarian-response-dashboard-august-2022</t>
  </si>
  <si>
    <t xml:space="preserve">Number of people affected by Tropical Cyclones and the Cabo Delgado insurgency </t>
  </si>
  <si>
    <t>MOZ001People affected</t>
  </si>
  <si>
    <t>UNHCR 31/08/2022; OCHA 29/09/2022</t>
  </si>
  <si>
    <t>https://data.unhcr.org/en/country/moz; https://reliefweb.int/report/mozambique/mozambique-cyclone-gombe-humanitarian-response-dashboard-august-2022</t>
  </si>
  <si>
    <t xml:space="preserve">Number of people displaced by Tropical Cyclones and the Cabo Delgado insurgency </t>
  </si>
  <si>
    <t>MOZ001People displaced</t>
  </si>
  <si>
    <t>https://knoema.com/atlas/Mozambique/Province-profiles ;  https://reliefweb.int/report/mozambique/mozambique-tropical-storm-ana-flash-update-no5-28-january-2022; http://www.ine.gov.mz/operacoes-estatisticas/censos/censo-2007/censo-2017/mapa-dos-dados-preliminares-2017-2007-e-1997.pdf/view; https://reliefweb.int/report/mozambique/mozambique-tropical-storm-ana-flash-update-no7-1-february-2022; https://reliefweb.int/report/mozambique/mozambique-tropical-storm-ana-flash-update-no8-8-february-2022</t>
  </si>
  <si>
    <t>Total number of people classified as Level 1 in the insurgency and cyclones</t>
  </si>
  <si>
    <t>MOZ001Minimal humanitarian conditions - Level 1</t>
  </si>
  <si>
    <t>Knoema Accessed on 24/10/2022 ; OCHA 29/09/2022</t>
  </si>
  <si>
    <t>Total number of people classified as Level 2 in the insurgency and cyclones</t>
  </si>
  <si>
    <t>MOZ001Stressed humanitarian conditions - Level 2</t>
  </si>
  <si>
    <t xml:space="preserve">OCHA 29/09/2022; </t>
  </si>
  <si>
    <t>https://reliefweb.int/report/mozambique/mozambique-tropical-cyclone-gombe-flash-update-no9-13-april-2022</t>
  </si>
  <si>
    <t>Total number of people classified as Level 3 in the insurgency and cyclones, ACAPS methodology applied</t>
  </si>
  <si>
    <t>MOZ001Moderate humanitarian conditions - Level 3</t>
  </si>
  <si>
    <t>Total number of people classified as Level 4 in the insurgency and cyclones, ACAPS methodology applied</t>
  </si>
  <si>
    <t>MOZ001Severe humanitarian conditions - Level 4</t>
  </si>
  <si>
    <t>Total number of people classified as Level 5 in the insurgency and cyclones, ACAPS methodology applied</t>
  </si>
  <si>
    <t>MOZ001Extreme humanitarian conditions - Level 5</t>
  </si>
  <si>
    <t>Total area of Cabo Delgado, Niassa and Nampula provinces in square kilometres</t>
  </si>
  <si>
    <t>MOZ004Landmass affected</t>
  </si>
  <si>
    <t>Total population of Cabo Delgado, Niassa and Nampula provinces. The reliability of this data is low since there is no recent reliable publication of people in the region since the data used is from the last census in 2017.</t>
  </si>
  <si>
    <t>MOZ004People exposed</t>
  </si>
  <si>
    <t>All people living in Cabo Delgado, Niassa and Nampula provinces have been affected by the insurgency</t>
  </si>
  <si>
    <t>MOZ004People affected</t>
  </si>
  <si>
    <t>UNHCR 31/08/2022</t>
  </si>
  <si>
    <t>https://data.unhcr.org/en/country/moz</t>
  </si>
  <si>
    <t>Number of Internally Displaced Persons in North Mozambique due to conflict</t>
  </si>
  <si>
    <t>MOZ004People displaced</t>
  </si>
  <si>
    <t>There is no cumulative reliable information regarding the number of injuries from the insurgency</t>
  </si>
  <si>
    <t>MOZ004Injuries reported</t>
  </si>
  <si>
    <t>MOZ004People in Need</t>
  </si>
  <si>
    <t>ACAPS Methodology was applied to compute the number of people facing Level 1 and 2 needs. The people facing IPC 4 outcomes were categorised under Level 4, and the people facing IPC 3 outcomes were categorised under Level 3. While there may be people facing Level 5 outcomes, there is no evidence to support this.</t>
  </si>
  <si>
    <t>MOZ004Minimal humanitarian conditions - Level 1</t>
  </si>
  <si>
    <t>MOZ004Stressed humanitarian conditions - Level 2</t>
  </si>
  <si>
    <t>MOZ004Moderate humanitarian conditions - Level 3</t>
  </si>
  <si>
    <t>MOZ004Severe humanitarian conditions - Level 4</t>
  </si>
  <si>
    <t>MOZ004Extreme humanitarian conditions - Level 5</t>
  </si>
  <si>
    <t>Knoema Accessed 24/10/2022</t>
  </si>
  <si>
    <t>Landmass of Zambezia, Nampula, Tete, Niassa  and Sofala provinces, which are the most affected by Tropical Cyclones Ana, Dumako and Gombe (484,412)</t>
  </si>
  <si>
    <t>MOZ008Landmass affected</t>
  </si>
  <si>
    <t>Population of Zambezia, Nampula, Tete, Niassa and Sofala provinces, which are the most affected by Tropical Cyclones Ana, Dumako and Gombe</t>
  </si>
  <si>
    <t>MOZ008People exposed</t>
  </si>
  <si>
    <t>OCHA 29/09/2022</t>
  </si>
  <si>
    <t>https://reliefweb.int/report/mozambique/mozambique-cyclone-gombe-humanitarian-response-dashboard-august-2022</t>
  </si>
  <si>
    <t>Number of people affected by Tropical Cyclones Ana, Dumako and Gombe; Some of the areas affected by different cyclones overlap,but it is difficult to verify how many people were affected by multiple cyclones.</t>
  </si>
  <si>
    <t>MOZ008People affected</t>
  </si>
  <si>
    <t>IOM 30/09/2022</t>
  </si>
  <si>
    <t>Number of IDPs in Central Mozambique caused by disaster</t>
  </si>
  <si>
    <t>MOZ008People displaced</t>
  </si>
  <si>
    <t>Number of people injured due to the cyclones according to WHO</t>
  </si>
  <si>
    <t>MOZ008Injuries reported</t>
  </si>
  <si>
    <t>MOZ008People in Need</t>
  </si>
  <si>
    <t>https://reliefweb.int/report/mozambique/mozambique-tropical-storm-ana-flash-update-no5-28-january-2022; http://www.ine.gov.mz/operacoes-estatisticas/censos/censo-2007/censo-2017/mapa-dos-dados-preliminares-2017-2007-e-1997.pdf/view; https://reliefweb.int/report/mozambique/mozambique-tropical-storm-ana-flash-update-no7-1-february-2022; https://reliefweb.int/report/mozambique/mozambique-tropical-storm-ana-flash-update-no8-8-february-2022</t>
  </si>
  <si>
    <t>MOZ008Minimal humanitarian conditions - Level 1</t>
  </si>
  <si>
    <t>https://reliefweb.int/report/mozambique/mozambique-tropical-cyclone-gombe-flash-update-no3-16-march-2022; https://reliefweb.int/report/mozambique/mozambique-tropical-storms-ana-and-dumako-flash-update-no10-2-march-2022; https://reliefweb.int/report/mozambique/mozambique-tropical-cyclone-gombe-flash-update-no7-29-march-2022</t>
  </si>
  <si>
    <t>MOZ008Stressed humanitarian conditions - Level 2</t>
  </si>
  <si>
    <t>MOZ008Moderate humanitarian conditions - Level 3</t>
  </si>
  <si>
    <t>MOZ008Severe humanitarian conditions - Level 4</t>
  </si>
  <si>
    <t>MOZ008Extreme humanitarian conditions - Level 5</t>
  </si>
  <si>
    <t>AFG005Denial of existence of humanitarian needs or entitlements to assistance</t>
  </si>
  <si>
    <t>AFG005Impediments to entry into country (bureaucratic and administrative)</t>
  </si>
  <si>
    <t>AFG005Interference into implementation of humanitarian activities</t>
  </si>
  <si>
    <t>AFG005Ongoing insecurity/hostilities affecting humanitarian assistance</t>
  </si>
  <si>
    <t>AFG005Physical constraints in the environment (obstacles related to terrain, climate, lack of infrastructure, etc.)</t>
  </si>
  <si>
    <t>AFG005Presence of mines and improvised explosive devices</t>
  </si>
  <si>
    <t>AFG005Restriction and obstruction of access to services and assistance</t>
  </si>
  <si>
    <t>AFG005Restriction of movement (impediments to freedom of movement and/or administrative restrictions)</t>
  </si>
  <si>
    <t>AFG005Violence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</si>
  <si>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</si>
  <si>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</si>
  <si>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</si>
  <si>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</si>
  <si>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</si>
  <si>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</si>
  <si>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</si>
  <si>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</si>
  <si>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</si>
  <si>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Data UNHCR - 25 October 2022</t>
  </si>
  <si>
    <t>https://data.unhcr.org/en/documents/details/96411</t>
  </si>
  <si>
    <t xml:space="preserve">Displaced persons in Mali with; refugees, asylum seekers, and internal displaced persons within mali and Malian refugees in asylum countries. </t>
  </si>
  <si>
    <t>MLI001People displaced</t>
  </si>
  <si>
    <t>aidworkersecurity - 11 October 2022</t>
  </si>
  <si>
    <t>https://aidworkersecurity.org/incidents/search?start=2022&amp;end=2022&amp;detail=1&amp;country=ML</t>
  </si>
  <si>
    <t>Two INGO staff members were shot and injured during a road ambush by unknown extremists 20km south-west of Koutiala town.</t>
  </si>
  <si>
    <t>MLI001Injuries reported</t>
  </si>
  <si>
    <t>ACLED - 21 October 2022</t>
  </si>
  <si>
    <t xml:space="preserve">Fatalities incurred in Mali from the 01/06/2022 to the 21/10/2022
</t>
  </si>
  <si>
    <t>MLI001Fatalities reported</t>
  </si>
  <si>
    <t>MLI001Fatalities in all crises</t>
  </si>
  <si>
    <t>The affected groups include: internally displaced persons (IDPs), refugees, asylum seekers and Malian refugees in asylum countries with over 662,171 of displaced persons.</t>
  </si>
  <si>
    <t>MLI001Crisis affected groups</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</si>
  <si>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</si>
  <si>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</si>
  <si>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</si>
  <si>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</si>
  <si>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</si>
  <si>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</si>
  <si>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Fatalities incurred in Congo from the 01/05/2022 - 21/10/2022</t>
  </si>
  <si>
    <t>COG001Fatalities reported</t>
  </si>
  <si>
    <t>COG001Fatalities in all crises</t>
  </si>
  <si>
    <t>Data UNHCR - 06 October 2022</t>
  </si>
  <si>
    <t>https://data.unhcr.org/en/documents/details/96015</t>
  </si>
  <si>
    <t>Displaced persons as reported in the Cunene region in Angola, comprised of persons of concern.</t>
  </si>
  <si>
    <t>AGO002People displaced</t>
  </si>
  <si>
    <t>The different groups include peoples of concern with a total of over 98 displaced persons.</t>
  </si>
  <si>
    <t>AGO002Crisis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</si>
  <si>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</si>
  <si>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</si>
  <si>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</si>
  <si>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</si>
  <si>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Fatalities incured in Niger from 01/04/2022 - 23/09/2022</t>
  </si>
  <si>
    <t>NER001Fatalities reported</t>
  </si>
  <si>
    <t>NER001Fatalities in all crises</t>
  </si>
  <si>
    <t>Data UNHCR - 21 October 2022</t>
  </si>
  <si>
    <t>https://data.unhcr.org/fr/documents/details/96354</t>
  </si>
  <si>
    <t>NER001People displaced</t>
  </si>
  <si>
    <t>ACLED - 21/10/2022</t>
  </si>
  <si>
    <t>Fatalities incured in Niger precisely in the Tahoua and Tillaberi regions from the 01/06/2022 - 21/10/2022</t>
  </si>
  <si>
    <t>NER003Fatalities reported</t>
  </si>
  <si>
    <t>NER003Fatalities in all crises</t>
  </si>
  <si>
    <t>Fatalities incured in Niger precisely in the Maradi region from the 01/06/2022 - 21/10/2022</t>
  </si>
  <si>
    <t>NER004Fatalities reported</t>
  </si>
  <si>
    <t>NER004Fatalities in all crises</t>
  </si>
  <si>
    <t>Data UNHCR - 30/09/2022</t>
  </si>
  <si>
    <t>https://data.unhcr.org/en/country/gmb</t>
  </si>
  <si>
    <t>Displaced persons in Gambia precisely refugees (4,511) and asylum seekers (1,026).</t>
  </si>
  <si>
    <t>GMB002People displaced</t>
  </si>
  <si>
    <t>Groups affected incude; refugees and asylum seekers</t>
  </si>
  <si>
    <t>GMB002Crisis affected groups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</si>
  <si>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</si>
  <si>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</si>
  <si>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</si>
  <si>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</si>
  <si>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</si>
  <si>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</si>
  <si>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</si>
  <si>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</si>
  <si>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</si>
  <si>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</si>
  <si>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</si>
  <si>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</si>
  <si>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</si>
  <si>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</si>
  <si>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</si>
  <si>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</si>
  <si>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</si>
  <si>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</si>
  <si>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</si>
  <si>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</si>
  <si>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</si>
  <si>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</si>
  <si>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</si>
  <si>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</si>
  <si>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</si>
  <si>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</si>
  <si>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</si>
  <si>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</si>
  <si>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</si>
  <si>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</si>
  <si>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</si>
  <si>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</si>
  <si>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</si>
  <si>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</si>
  <si>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</si>
  <si>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</si>
  <si>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 xml:space="preserve">UNHCR 08/11/2022 </t>
  </si>
  <si>
    <t>https://reliefweb.int/report/burundi/burundi-situation-population-concern-unhcr-30-september-2022</t>
  </si>
  <si>
    <t xml:space="preserve">Total displaced population includes IDPs, Burundian refugees in neighboring countries, refugees/asylum seekers in Burundi and returnees. </t>
  </si>
  <si>
    <t>BDI001People displaced</t>
  </si>
  <si>
    <t>ACLED accessed 10/11/2022</t>
  </si>
  <si>
    <t>Total fatalities reported in the entire country from 4/05/2022 to 4/11/2022</t>
  </si>
  <si>
    <t>BDI001Fatalities reported</t>
  </si>
  <si>
    <t>BDI001Fatalities in all crises</t>
  </si>
  <si>
    <t>World Population 11/2022</t>
  </si>
  <si>
    <t>The total population of Algeria in 2022</t>
  </si>
  <si>
    <t>DZA003Total population</t>
  </si>
  <si>
    <t>ACLED accessed 02/11/2022</t>
  </si>
  <si>
    <t>Fatalities in Tindouf between May to Oct</t>
  </si>
  <si>
    <t>DZA003Fatalities reported</t>
  </si>
  <si>
    <t>IOM accessed 07/11/2022 ; ACLED accessed 02/11/2022</t>
  </si>
  <si>
    <t xml:space="preserve">https://acleddata.com/data-export-tool/ ; https://missingmigrants.iom.int/region/mediterranean?migrant_route%5B%5D=1376 </t>
  </si>
  <si>
    <t>Fatalities in all crises between May to Oct</t>
  </si>
  <si>
    <t>DZA003Fatalities in all crises</t>
  </si>
  <si>
    <t>DZA002Total population</t>
  </si>
  <si>
    <t>The whole population is exposed to the mixed migration crisis</t>
  </si>
  <si>
    <t>DZA002People exposed</t>
  </si>
  <si>
    <t>Dead or missing migrants in the Eastern Mediterranean route and fatalities related to migrants between May and Oct</t>
  </si>
  <si>
    <t>DZA002Fatalities reported</t>
  </si>
  <si>
    <t>DZA002Fatalities in all crises</t>
  </si>
  <si>
    <t>World Population 11/2022 ; UNHCR 26/05/2022 ; Migrants Refugees accessed 21/08/2022</t>
  </si>
  <si>
    <t>https://worldpopulationreview.com/countries/algeria-population ; https://reliefweb.int/report/algeria/unhcr-middle-east-and-north-africa-algeria-may-2022 ; https://migrants-refugees.va/country-profile/algeria/#:~:text=In%20mid%2D2020%20there%20were,and%20100.6%20thousand%20in%202019.</t>
  </si>
  <si>
    <t>DZA002Minimal humanitarian conditions - Level 1</t>
  </si>
  <si>
    <t>DZA004Total population</t>
  </si>
  <si>
    <t>World Population 11/2022 ; City Population 09/2022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</si>
  <si>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</si>
  <si>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</si>
  <si>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</si>
  <si>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26/05/2022 ; Migrants Refugees accessed 21/08/2022 ; UNHCR 03/2018</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</si>
  <si>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</si>
  <si>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</si>
  <si>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</si>
  <si>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DZA004Fatalities reported</t>
  </si>
  <si>
    <t>DZA004Fatalities in all crises</t>
  </si>
  <si>
    <t>UNHCR 26/05/2022 ; Migrants Refugees accessed 21/08/2022 ; UNHCR 30/04/2022</t>
  </si>
  <si>
    <t>https://reliefweb.int/report/algeria/unhcr-middle-east-and-north-africa-algeria-may-2022 ; https://migrants-refugees.va/country-profile/algeria/#:~:text=In%20mid%2D2020%20there%20were,and%20100.6%20thousand%20in%202019. ; https://reliefweb.int/report/algeria/unhcr-algeria-operational-update-january-april-2022</t>
  </si>
  <si>
    <t>DZA004People in Need</t>
  </si>
  <si>
    <t>World Population 11/2022 ; UNHCR 26/05/2022 ; Migrants Refugees accessed 21/08/2022 ; City Population 09/2022 , UNHCR 03/2018</t>
  </si>
  <si>
    <t>https://worldpopulationreview.com/countries/algeria-population ; https://reliefweb.int/report/algeria/unhcr-middle-east-and-north-africa-algeria-may-2022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</si>
  <si>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</si>
  <si>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</si>
  <si>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26/05/2022 ; Migrants Refugees accessed 21/08/2022 ; UNHCR 03/2018 ; UNHCR 30/04/2022</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</si>
  <si>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 ; https://reliefweb.int/report/algeria/unhcr-algeria-operational-update-january-april-2022</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</si>
  <si>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</si>
  <si>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</si>
  <si>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</si>
  <si>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</si>
  <si>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</si>
  <si>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</si>
  <si>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</si>
  <si>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</si>
  <si>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https://worldpopulationreview.com/countries/morocco-population</t>
  </si>
  <si>
    <t>The total population of Morocco in 2022</t>
  </si>
  <si>
    <t>MAR002Total population</t>
  </si>
  <si>
    <t>The total population is affected by the mixed migration crisis</t>
  </si>
  <si>
    <t>MAR002People exposed</t>
  </si>
  <si>
    <t>IOM accessed 07/11/2022</t>
  </si>
  <si>
    <t>https://missingmigrants.iom.int/region/mediterranean?region_incident=All&amp;route=3956&amp;year%5B%5D=10121&amp;month=All&amp;incident_date%5Bmin%5D=&amp;incident_date%5Bmax%5D=</t>
  </si>
  <si>
    <t>The number of dead or missing migrants between May to Oct in the Western Mediterranean route</t>
  </si>
  <si>
    <t>MAR002Fatalities reported</t>
  </si>
  <si>
    <t>IOM accessed 07/11/2022, ACLED accessed 02/11/2022</t>
  </si>
  <si>
    <t>https://missingmigrants.iom.int/region/mediterranean?region_incident=All&amp;route=3956&amp;year%5B%5D=10121&amp;month=All&amp;incident_date%5Bmin%5D=&amp;incident_date%5Bmax%5D= ; https://acleddata.com/data-export-tool/</t>
  </si>
  <si>
    <t>Fatalities in all the country between May to Oct</t>
  </si>
  <si>
    <t>MAR002Fatalities in all crises</t>
  </si>
  <si>
    <t>MAR002Minimal humanitarian conditions - Level 1</t>
  </si>
  <si>
    <t>https://worldpopulationreview.com/countries/spain-population</t>
  </si>
  <si>
    <t>The total population of Spain in 2022</t>
  </si>
  <si>
    <t>ESP002Total population</t>
  </si>
  <si>
    <t>City Population 11/2022 ; UNHCR accessed 07/11/2022 ; UNHCR 03/11/2022 ; UNHCR 03/11/2022</t>
  </si>
  <si>
    <t>https://www.citypopulation.de/en/spain/admin/ ; https://data.unhcr.org/en/country/esp ; hhttps://reliefweb.int/report/spain/spain-asylum-applications-1-jan-30-sep-2022 ; https://reliefweb.int/report/spain/unhcr-spain-weekly-snapshot-week-43-24-30-oct-2022</t>
  </si>
  <si>
    <t>The figure represents the total population of the most affected areas: Canary Islands (2,172,944), Mainland Andalucia (8,472,407), Melilla (86,261), Balearic Islands (1,173,008), and Ceuta (83,517) + total arrival of migrants to Spain in 2022 as of 30 Oct (27,970) + the number of pending asylum seekers applications as 30 Sep (131,290)</t>
  </si>
  <si>
    <t>ESP002People exposed</t>
  </si>
  <si>
    <t>UNHCR 06/10/2022 ; UNHCR 14/10/2022</t>
  </si>
  <si>
    <t>https://reliefweb.int/report/spain/spain-asylum-applications-1-jan-31-aug-2022 ; https://reliefweb.int/report/spain/unhcr-spain-weekly-snapshot-week-40-3-9-oct-2022</t>
  </si>
  <si>
    <t>The figure represents the total arrival of migrants to Spain in 2022 as of 9 Oct (24,511) + the number of pending asylum seekers applications as of 31 Aug (121,155)</t>
  </si>
  <si>
    <t>ESP002People affected</t>
  </si>
  <si>
    <t>ESP002People displaced</t>
  </si>
  <si>
    <t>IOM accesssed 07/11/2022</t>
  </si>
  <si>
    <t>All fatalities in the country + dead or missing on Western route.</t>
  </si>
  <si>
    <t>ESP002Fatalities reported</t>
  </si>
  <si>
    <t>ACLED accessed 02/11/2022 ; IOM accesssed 07/11/2022</t>
  </si>
  <si>
    <t>https://acleddata.com/data-export-tool/ ; https://missingmigrants.iom.int/region/mediterranean?region_incident=All&amp;route=3956&amp;year%5B%5D=10121&amp;month=All&amp;incident_date%5Bmin%5D=&amp;incident_date%5Bmax%5D=</t>
  </si>
  <si>
    <t>The total number of dead and missing according to IOM's missing migrants project. May - Oct 2022 , Only Western Mediterranean Route was calculated.</t>
  </si>
  <si>
    <t>ESP002Fatalities in all crises</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</si>
  <si>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</si>
  <si>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</si>
  <si>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</si>
  <si>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</si>
  <si>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</si>
  <si>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</si>
  <si>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 xml:space="preserve">World Population 11/2022 World Population 11/2022 World Population 11/2022     </t>
  </si>
  <si>
    <t xml:space="preserve">https://worldpopulationreview.com/countries/algeria-population https://worldpopulationreview.com/countries/morocco-population https://worldpopulationreview.com/countries/spain-population     </t>
  </si>
  <si>
    <t>Total population of Algeria, Morocco, and Spain</t>
  </si>
  <si>
    <t>REG008Total population</t>
  </si>
  <si>
    <t xml:space="preserve">World Population 11/2022 World Bank 2021 City Population 07/2022 ; UNHCR accessed 11/07/2022     </t>
  </si>
  <si>
    <t xml:space="preserve">https://worldpopulationreview.com/countries/algeria-population https://data.worldbank.org/indicator/AG.LND.TOTL.K2?locations=MA https://www.citypopulation.de/en/spain/admin/ ; https://data.unhcr.org/en/country/esp     </t>
  </si>
  <si>
    <t>Total area affected in Algeria, Morocco, and Spain</t>
  </si>
  <si>
    <t>REG008Landmass affected</t>
  </si>
  <si>
    <t xml:space="preserve">World Population 11/2022 World Population 11/2022 City Population 11/2022 ; UNHCR accessed 07/11/2022 ; UNHCR 03/11/2022 ; UNHCR 03/11/2022     </t>
  </si>
  <si>
    <t xml:space="preserve">https://worldpopulationreview.com/countries/algeria-population https://worldpopulationreview.com/countries/morocco-population https://www.citypopulation.de/en/spain/admin/ ; https://data.unhcr.org/en/country/esp ; hhttps://reliefweb.int/report/spain/spain-asylum-applications-1-jan-30-sep-2022 ; https://reliefweb.int/report/spain/unhcr-spain-weekly-snapshot-week-43-24-30-oct-2022     </t>
  </si>
  <si>
    <t>REG008People exposed</t>
  </si>
  <si>
    <t xml:space="preserve">UNHCR 26/05/2022 ; Migrants Refugees accessed 21/08/2022 UNHCR 27/5/2022; Al Jazeera 25/06/2022 UNHCR 06/10/2022 ; UNHCR 14/10/2022     </t>
  </si>
  <si>
    <t xml:space="preserve">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https://reliefweb.int/report/spain/spain-asylum-applications-1-jan-31-aug-2022 ; https://reliefweb.int/report/spain/unhcr-spain-weekly-snapshot-week-40-3-9-oct-2022     </t>
  </si>
  <si>
    <t>REG008People affected</t>
  </si>
  <si>
    <t>IPDs in Algeria, Morocco, and Spain</t>
  </si>
  <si>
    <t>REG008People displaced</t>
  </si>
  <si>
    <t>https://missingmigrants.iom.int/region/mediterranean?region_incident=All&amp;route=3956&amp;year%5B%5D=10121&amp;month=3966&amp;incident_date%5Bmin%5D=&amp;incident_date%5Bmax%5D=30%2F07%2F2022</t>
  </si>
  <si>
    <t>The number of dead an missing migrants in the Western Mediterranean route between May and Oct</t>
  </si>
  <si>
    <t>REG008Fatalities reported</t>
  </si>
  <si>
    <t>https://missingmigrants.iom.int/region/mediterranean?region_incident=All&amp;route=3956&amp;year%5B%5D=10121&amp;month=3966&amp;incident_date%5Bmin%5D=&amp;incident_date%5Bmax%5D=30%2F07%2F2022 ; https://acleddata.com/data-export-tool/</t>
  </si>
  <si>
    <t>fatalities in Algeria, Morocco, and Spain between May and Oct</t>
  </si>
  <si>
    <t>REG008Fatalities in all crises</t>
  </si>
  <si>
    <t>REG008People in Need</t>
  </si>
  <si>
    <t xml:space="preserve">World Population 11/2022 ; UNHCR 26/05/2022 ; Migrants Refugees accessed 21/08/2022 World Population 11/2022 City Population 11/2022 ; UNHCR accessed 07/11/2022 ; UNHCR 03/11/2022 ; UNHCR 03/11/2022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</si>
  <si>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https://worldpopulationreview.com/countries/morocco-population https://www.citypopulation.de/en/spain/admin/ ; https://data.unhcr.org/en/country/esp ; hhttps://reliefweb.int/report/spain/spain-asylum-applications-1-jan-30-sep-2022 ; https://reliefweb.int/report/spain/unhcr-spain-weekly-snapshot-week-43-24-30-oct-2022     </t>
  </si>
  <si>
    <t>The sum of Level 1 figures for mixed migration  from ACAPS INFORM Severity Index of each country ( Algeria, Morocco, and Spain)</t>
  </si>
  <si>
    <t>REG008Minimal humanitarian conditions - Level 1</t>
  </si>
  <si>
    <t>The sum of Level 2 figures for mixed migration from ACAPS INFORM Severity Index of each country (Algeria, Morocco, and Spain)</t>
  </si>
  <si>
    <t>REG008Stressed humanitarian conditions - Level 2</t>
  </si>
  <si>
    <t>The sum of Level 3 figures for mixed migration from ACAPS INFORM Severity Index of each country (Algeria, Morocco, and Spain)</t>
  </si>
  <si>
    <t>REG008Moderate humanitarian conditions - Level 3</t>
  </si>
  <si>
    <t>The sum of Level 4 figures for mixed migration from ACAPS INFORM Severity Index of each country (Algeria, Morocco, and Spain)</t>
  </si>
  <si>
    <t>REG008Severe humanitarian conditions - Level 4</t>
  </si>
  <si>
    <t>The sum of Level 5 figures for mixed migration from ACAPS INFORM Severity Index of each country (Algeria, Morocco, and Spain)</t>
  </si>
  <si>
    <t>REG008Extreme humanitarian conditions - Level 5</t>
  </si>
  <si>
    <t>World Population Review Accessed 22/10/2022</t>
  </si>
  <si>
    <t>https://worldpopulationreview.com/countries/uganda-population</t>
  </si>
  <si>
    <t>Total population of Uganda</t>
  </si>
  <si>
    <t>UGA007Total population</t>
  </si>
  <si>
    <t>UGA005Total population</t>
  </si>
  <si>
    <t>UNHCR 31/10/2022</t>
  </si>
  <si>
    <t>https://data.unhcr.org/en/documents/details/96816</t>
  </si>
  <si>
    <t>The people affected is a cumulative number of refugees in Uganda. The highest population of refugees originate from South Sudan and DRC. There are also refugees in smaller numbers from Rwanda, Burundi, Somalia, Eritrea, Ethiopia and Sudan</t>
  </si>
  <si>
    <t>UGA005People affected</t>
  </si>
  <si>
    <t>This is the cumulative number of refugees in Uganda. The highest population of refugees originate from South Sudan and DRC. There are also refugees in smaller numbers from Rwanda, Burundi, Somalia, Eritrea, Ethiopia and Sudan</t>
  </si>
  <si>
    <t>UGA005People displaced</t>
  </si>
  <si>
    <t>UGA005People in Need</t>
  </si>
  <si>
    <t>Level 1 and 2 figures were calculated according to ACAPS methodology. All refugees are assumed to have moderate(Level 3) humanitarian needs. While there may be refugees living in Uganda that are experiencing level 4  and 5 humanitarian conditions, there is no clear evidence for this.</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</si>
  <si>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</si>
  <si>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</si>
  <si>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</si>
  <si>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</si>
  <si>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</si>
  <si>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World Population Review Accessed 22/11/2022</t>
  </si>
  <si>
    <t>UGA001Total population</t>
  </si>
  <si>
    <t>IPC 31/05/2022;UNHCR 31/10/2022</t>
  </si>
  <si>
    <t xml:space="preserve"> https://www.ipcinfo.org/ipc-country-analysis/details-map/es/c/1155648/; https://data.unhcr.org/en/documents/details/96816</t>
  </si>
  <si>
    <t>Aggregated figure of people affected by the food security crisis in Karamoja and international displacement crisis.</t>
  </si>
  <si>
    <t>UGA001People affected</t>
  </si>
  <si>
    <t>Refugees in Uganda</t>
  </si>
  <si>
    <t>UGA001People displaced</t>
  </si>
  <si>
    <t>Fatalities due to food insecurity in Karamoja. No information about refugee fatalities.</t>
  </si>
  <si>
    <t>UGA001Fatalities reported</t>
  </si>
  <si>
    <t>UGA001Fatalities in all crises</t>
  </si>
  <si>
    <t>UGA001People in Need</t>
  </si>
  <si>
    <t>IPC 31/05/2022; UNHCR 31/10/2022; City Population Accessed 20/09/2022</t>
  </si>
  <si>
    <t>https://www.ipcinfo.org/ipc-country-analysis/details-map/es/c/1155648/; https://data.unhcr.org/en/documents/details/96816; https://www.citypopulation.de/en/uganda/admin/</t>
  </si>
  <si>
    <t xml:space="preserve"> Level 1 to 5 are aggregated figures of the food security crisis in Karamoja and international displacement crisis</t>
  </si>
  <si>
    <t>UGA001Minimal humanitarian conditions - Level 1</t>
  </si>
  <si>
    <t>IPC 31/05/2022; UNHCR 31/10/2022</t>
  </si>
  <si>
    <t>https://www.ipcinfo.org/ipc-country-analysis/details-map/en/c/1155648/;https://data.unhcr.org/en/documents/details/96816</t>
  </si>
  <si>
    <t>UGA001Stressed humanitarian conditions - Level 2</t>
  </si>
  <si>
    <t>UGA001Moderate humanitarian conditions - Level 3</t>
  </si>
  <si>
    <t>https://www.ipcinfo.org/ipc-country-analysis/details-map/en/c/1155648/?iso3=UGA; https://data.unhcr.org/en/documents/details/96816</t>
  </si>
  <si>
    <t>UGA001Severe humanitarian conditions - Level 4</t>
  </si>
  <si>
    <t>UGA001Extreme humanitarian conditions - Level 5</t>
  </si>
  <si>
    <t>World Population Accessed 15/11/2022</t>
  </si>
  <si>
    <t>https://worldpopulationreview.com/countries/nigeria-population</t>
  </si>
  <si>
    <t>According to World Population Review, the current population of Nigeria is 220, 472,630.</t>
  </si>
  <si>
    <t>NGA008Total population</t>
  </si>
  <si>
    <t>https://data.unhcr.org/en/documents/details/96998</t>
  </si>
  <si>
    <t>Total number of Cameroonian refugees in Nigeria according to UNHCR.</t>
  </si>
  <si>
    <t>NGA008People affected</t>
  </si>
  <si>
    <t>Total number of Cameroonian refugees in Nigeria</t>
  </si>
  <si>
    <t>NGA008People displaced</t>
  </si>
  <si>
    <t>ACLED Accessed 22/11/2022, OCHA 19/10/2022</t>
  </si>
  <si>
    <t>https://acleddata.com/dashboard/#/dashboard; https://acleddata.com/dashboard/#/dashboard</t>
  </si>
  <si>
    <t xml:space="preserve">Number of fatalities in Nigeria based on ACLED data from May to October 2022 and fatalities due to floods.  </t>
  </si>
  <si>
    <t>NGA008Fatalities in all crises</t>
  </si>
  <si>
    <t>NGA008People in Need</t>
  </si>
  <si>
    <t>UNHCR 31/10/2022; NBS Accessed 19/09/2022</t>
  </si>
  <si>
    <t>https://nigeria.opendataforafrica.org/xspplpb/nigeria-census; https://data.unhcr.org/en/documents/details/96588</t>
  </si>
  <si>
    <t>ACAPS Methodology was used to compute Level 1 and 2. All Cameroonian refugees potentially have Level 3 needs. No information to indicate that the refugees face Level 4 or 5 needs.</t>
  </si>
  <si>
    <t>NGA008Minimal humanitarian conditions - Level 1</t>
  </si>
  <si>
    <t>https://data.unhcr.org/en/documents/details/96588</t>
  </si>
  <si>
    <t>NGA008Stressed humanitarian conditions - Level 2</t>
  </si>
  <si>
    <t>NGA008Moderate humanitarian conditions - Level 3</t>
  </si>
  <si>
    <t>NGA008Severe humanitarian conditions - Level 4</t>
  </si>
  <si>
    <t>NGA008Extreme humanitarian conditions - Level 5</t>
  </si>
  <si>
    <t>According to World Population Review, the current population of Nigeria is 220,472,630</t>
  </si>
  <si>
    <t>NGA007Total population</t>
  </si>
  <si>
    <t>ACLED Accessed 22/11/2022</t>
  </si>
  <si>
    <t xml:space="preserve">Number of fatalities from 1st May 2022 to 31 October 2022 in Sokoto, Kebbi, Niger, Kaduna, Katsina and Zamfara states, which are most affected by north west banditry. Some of these fatalities may actually be related to the Middle Belt crisis. </t>
  </si>
  <si>
    <t>NGA007Fatalities reported</t>
  </si>
  <si>
    <t>https://acleddata.com/data-export-tool/; https://acleddata.com/dashboard/#/dashboard</t>
  </si>
  <si>
    <t>NGA007Fatalities in all crises</t>
  </si>
  <si>
    <t>According to World Population Review, the current population of Nigeria is 220,472,630 based on projections of the latest United Nations data.</t>
  </si>
  <si>
    <t>NGA004Total population</t>
  </si>
  <si>
    <t>Number of fatalities related to the insurgency from 1st May 2022 to 31st October 2022 in Borno, Adamawa and Yobe states</t>
  </si>
  <si>
    <t>NGA004Fatalities reported</t>
  </si>
  <si>
    <t>NGA004Fatalities in all crises</t>
  </si>
  <si>
    <t xml:space="preserve">According to World Population Review, the current population of Nigeria is 220,472,630. </t>
  </si>
  <si>
    <t>NGA003Total population</t>
  </si>
  <si>
    <t>Number of fatalities from 1st May 2022 to 31st October  2022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</si>
  <si>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</si>
  <si>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ACLED Accessed 22/11/2022; OCHA 19/10/2022</t>
  </si>
  <si>
    <t>NGA003Fatalities in all crises</t>
  </si>
  <si>
    <t>World Population Review Accessed 15/11/2022</t>
  </si>
  <si>
    <t>NGA001Total population</t>
  </si>
  <si>
    <t>World Population Review 15/11/2022</t>
  </si>
  <si>
    <t>The entire Nigerian population is exposed to the complex crisis</t>
  </si>
  <si>
    <t>NGA001People exposed</t>
  </si>
  <si>
    <t>UNHCR 31/10/2022; Cadre Harmonise  11/03/2022, OCHA 19/10/2022</t>
  </si>
  <si>
    <t>https://data.unhcr.org/en/documents/details/96998;  https://fscluster.org/sites/default/files/documents/fiche-nigeria_mar_2022_final_reviewed.pdf; https://reliefweb.int/report/nigeria/nigeria-floods-response-flash-update-1-last-updated-19-october-2022</t>
  </si>
  <si>
    <t>Total number of people affected by the Boko Haram crisis, the Middle belt crisis,  Northwest banditry, the Cameroonian refugee crisis and floods. To avoid double counting errors due to the overlap in areas affected by floods and the Boko Haram, Middle belt and Northwest banditry crises, people affected by floods in Zamfara, Kaduna, Niger, Sokoto, Kebbi, Katsina Borno, Yobe, Adamawa, Taraba, Benue, Plateau and Nasarawa states are not included in the aggregation.</t>
  </si>
  <si>
    <t>NGA001People affected</t>
  </si>
  <si>
    <t>UNHCR 30/09/2022; UNHCR 31/08/2022;  IOM 11/04/2022;</t>
  </si>
  <si>
    <t xml:space="preserve">https://data.unhcr.org/es/documents/details/95478; https://data.unhcr.org/en/documents/details/96298; https://displacement.iom.int/sites/g/files/tmzbdl1461/files/reports/R9%20LIST%20OF%20WARDS%20ASSESSED.pdf; </t>
  </si>
  <si>
    <t>Total number of people displaced by the Boko Haram crisis, the Middle belt crisis,  Northwest banditry, the Cameroonian refugee crisis and floods. There are reports of secondary displacement of IDPs due to floods. To avoid double counting errors due to the overlap in areas affected by floods and the Boko Haram, Middle belt and Northwest banditry crises, people displaced by floods in Zamfara, Kaduna, Niger, Sokoto, Kebbi, Katsina Borno, Yobe, Adamawa, Taraba, Benue, Plateau and Nasarawa states are not included in the aggregation.</t>
  </si>
  <si>
    <t>NGA001People displaced</t>
  </si>
  <si>
    <t>OCHA 19/10/2022; AOAV Accessed 22/11/2022</t>
  </si>
  <si>
    <t xml:space="preserve"> https://reliefweb.int/report/nigeria/nigeria-floods-response-flash-update-1-last-updated-19-october-2022; http://www.explosiveviolencedata.com/filters#results-title;</t>
  </si>
  <si>
    <t>People in Nigeria injured due to floods and explosive devices, for 6 months from May -October 2022. Figure does not include injuries due to other events</t>
  </si>
  <si>
    <t>NGA001Injuries reported</t>
  </si>
  <si>
    <t>ACLED Accessed 21/11/2022; OCHA 19/10/2022</t>
  </si>
  <si>
    <t>https://acleddata.com/dashboard/#/dashboard; https://reliefweb.int/report/nigeria/nigeria-floods-response-flash-update-1-last-updated-19-october-2022</t>
  </si>
  <si>
    <t>NGA001Fatalities reported</t>
  </si>
  <si>
    <t>NGA001Fatalities in all crises</t>
  </si>
  <si>
    <t xml:space="preserve">The PIN and levels 1-5 are the aggregated figures from the Boko Haram crisis, the middle belt crisis, the northwest banditry, the Cameroonian refugee crisis and floods. </t>
  </si>
  <si>
    <t>NGA001People in Need</t>
  </si>
  <si>
    <t>UNHCR 31/10/2022; NBS Accessed 19/09/2022; Cadre Harmonise  11/03/2022;  OCHA 09/02/2022</t>
  </si>
  <si>
    <t xml:space="preserve">https://data.unhcr.org/en/documents/details/96998; https://nigeria.opendataforafrica.org/xspplpb/nigeria-census;  https://reliefweb.int/sites/reliefweb.int/files/resources/fiche-nigeria_oct_2021_final.pdf;  https://reliefweb.int/report/nigeria/nigeria-humanitarian-needs-overview-2022-february-2022;  </t>
  </si>
  <si>
    <t>NGA001Minimal humanitarian conditions - Level 1</t>
  </si>
  <si>
    <t xml:space="preserve">https://data.unhcr.org/en/documents/details/96998 ; https://nigeria.opendataforafrica.org/xspplpb/nigeria-census;  https://reliefweb.int/sites/reliefweb.int/files/resources/fiche-nigeria_oct_2021_final.pdf;  https://reliefweb.int/report/nigeria/nigeria-humanitarian-needs-overview-2022-february-2022;  </t>
  </si>
  <si>
    <t>NGA001Stressed humanitarian conditions - Level 2</t>
  </si>
  <si>
    <t>UNHCR 31/10/2022; NBS Accessed 19/09/2022; Cadre Harmonise  11/03/2022;  OCHA 09/02/2022; OCHA 19/10/2022</t>
  </si>
  <si>
    <t>https://data.unhcr.org/en/documents/details/96998; https://nigeria.opendataforafrica.org/xspplpb/nigeria-census;  https://reliefweb.int/sites/reliefweb.int/files/resources/fiche-nigeria_oct_2021_final.pdf;  https://reliefweb.int/report/nigeria/nigeria-humanitarian-needs-overview-2022-february-2022;  https://reliefweb.int/report/nigeria/nigeria-floods-response-flash-update-1-last-updated-19-october-2022</t>
  </si>
  <si>
    <t>NGA001Moderate humanitarian conditions - Level 3</t>
  </si>
  <si>
    <t>NGA001Severe humanitarian conditions - Level 4</t>
  </si>
  <si>
    <t>NGA001Extreme humanitarian conditions - Level 5</t>
  </si>
  <si>
    <t>IPC  23/11/2022; NCDC 23/11/2022; NCDC 23/11/2022; NCDC  30/10/2022 +NCDC 2/10/2022</t>
  </si>
  <si>
    <t>https://www.ipcinfo.org/fileadmin/user_upload/ipcinfo/docs/IPC_Nigeria_Acute_Malnutrition_May22_April23_Snapshot.pdf; https://ncdc.gov.ng/themes/common/files/sitreps/884a52a2982dcbac3c332216f1624f2e.pdf; https://ncdc.gov.ng/themes/common/files/sitreps/a57f1ae5042f7df5062900925ad193d0.pdf; https://ncdc.gov.ng/diseases/sitreps/?cat=8&amp;name=An%20Update%20of%20Monkeypox%20Outbreak%20in%20Nigeria; https://ncdc.gov.ng/themes/common/files/sitreps/983477614bd2dc4fe1250b98efc113d8.pdf</t>
  </si>
  <si>
    <t>Acutely malnutrition  +   Yellow Fever +  Lassa Fever  +  Monkeypox + Cholera</t>
  </si>
  <si>
    <t>NGA001Illness cases reported</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</si>
  <si>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</si>
  <si>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</si>
  <si>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</si>
  <si>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</si>
  <si>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</si>
  <si>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</si>
  <si>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</si>
  <si>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</si>
  <si>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</si>
  <si>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</si>
  <si>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2021; UNHCR 2021</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</si>
  <si>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</si>
  <si>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</si>
  <si>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</si>
  <si>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</si>
  <si>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There are no approximate or exact figures about injuries reported</t>
  </si>
  <si>
    <t>MEX001Injuries reported</t>
  </si>
  <si>
    <t>ACLED 23/11/2022; IOM 2022</t>
  </si>
  <si>
    <t>https://acleddata.com/dashboard/#/dashboard; https://missingmigrants.iom.int/region/americas?region_incident=4041&amp;route=3936&amp;incident_date%5Bmin%5D=&amp;incident_date%5Bmax%5D=</t>
  </si>
  <si>
    <t>Fatalities reported in battles, riots, and violence against civilians. Time period: 18/11/2021-18/11/2022</t>
  </si>
  <si>
    <t>MEX001Fatalities reported</t>
  </si>
  <si>
    <t>MEX001Fatalities in all crises</t>
  </si>
  <si>
    <t>COMAR 2022</t>
  </si>
  <si>
    <t>https://www.gob.mx/comar/articulos/la-comar-en-numeros-313659?idiom=es</t>
  </si>
  <si>
    <t>Migrants recognized as refugees or in complementary protection by the Mexican Commission for Refugee Assistance (COMAR) from 2013 to 2022 (until july). However, there are no exact figures about the total people in need as they are in constant movement through the country and not all of them are registered.</t>
  </si>
  <si>
    <t>MEX001People in Need</t>
  </si>
  <si>
    <t>World Bank 2021; Instituto para la Economía y la Paz (IEP) 2021; Internal Displacement Monitoring Centre (IMDC) 2021; UNHCR 2021</t>
  </si>
  <si>
    <t>https://www.internal-displacement.org/sites/default/files/publications/documents/grid2021_idmc.pdf</t>
  </si>
  <si>
    <t>MEX001Minimal humanitarian conditions - Level 1</t>
  </si>
  <si>
    <t>People affected - people in need</t>
  </si>
  <si>
    <t>MEX001Stressed humanitarian conditions - Level 2</t>
  </si>
  <si>
    <t>MEX001Moderate humanitarian conditions - Level 3</t>
  </si>
  <si>
    <t>There are no approximate or exact figures about severe humanitarian conditions</t>
  </si>
  <si>
    <t>MEX001Severe humanitarian conditions - Level 4</t>
  </si>
  <si>
    <t>There are no approximate or exact figures about extreme humanitarian conditions</t>
  </si>
  <si>
    <t>MEX001Extreme humanitarian conditions - Level 5</t>
  </si>
  <si>
    <t>MEX001Crisis affected groups</t>
  </si>
  <si>
    <t>There are no approximate or exact figures about people in need facing limited access constraints</t>
  </si>
  <si>
    <t>MEX001People facing limited access constraints</t>
  </si>
  <si>
    <t>There are no approximate or exact figures about people in need facing restricted access constraints</t>
  </si>
  <si>
    <t>MEX001People facing restricted access constraints</t>
  </si>
  <si>
    <t>There are no approximate or exact figures about illness cases reported</t>
  </si>
  <si>
    <t>MEX001Illness cases reported</t>
  </si>
  <si>
    <t>There are no approximate or exact figures about buildings damaged</t>
  </si>
  <si>
    <t>MEX001Buildings damaged</t>
  </si>
  <si>
    <t>There are no approximate or exact figures about buildings destroyed</t>
  </si>
  <si>
    <t>MEX001Buildings destroyed</t>
  </si>
  <si>
    <t>There are no approximate or exact figures about economic losses</t>
  </si>
  <si>
    <t>MEX001Economic Losses</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</si>
  <si>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</si>
  <si>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</si>
  <si>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</si>
  <si>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</si>
  <si>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</si>
  <si>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</si>
  <si>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</si>
  <si>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</si>
  <si>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</si>
  <si>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</si>
  <si>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</si>
  <si>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Total number of IDPs because of conflict and violence as of the end of 2021 according to the annual report of IMDC.</t>
  </si>
  <si>
    <t>MEX002People displaced</t>
  </si>
  <si>
    <t>MEX002Injuries reported</t>
  </si>
  <si>
    <t>ACLED 23/11/22</t>
  </si>
  <si>
    <t>MEX002Fatalities reported</t>
  </si>
  <si>
    <t>MEX002Fatalities in all crises</t>
  </si>
  <si>
    <t>MEX002People in Need</t>
  </si>
  <si>
    <t>World Bank 2021; Instituto para la Economía y la Paz (IEP) 2021; Internal Displacement Monitoring Centre (IMDC) 2022</t>
  </si>
  <si>
    <t>MEX002Minimal humanitarian conditions - Level 1</t>
  </si>
  <si>
    <t>People affected - People in need</t>
  </si>
  <si>
    <t>MEX002Stressed humanitarian conditions - Level 2</t>
  </si>
  <si>
    <t>There are no approximate or exact figures about moderate humanitarian conditions</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</si>
  <si>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</si>
  <si>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</si>
  <si>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</si>
  <si>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</si>
  <si>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</si>
  <si>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</si>
  <si>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</si>
  <si>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</si>
  <si>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</si>
  <si>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MEX002Economic Losses</t>
  </si>
  <si>
    <t>MEX003Total population</t>
  </si>
  <si>
    <t>https://reliefweb.int/report/kenya/kenya-registered-refugees-and-asylum-seekers-31-october-2022</t>
  </si>
  <si>
    <t>Total number of registered refugees in Kenya according to UNHCR</t>
  </si>
  <si>
    <t>KEN002People affected</t>
  </si>
  <si>
    <t>KEN002People displaced</t>
  </si>
  <si>
    <t>https://worldpopulationreview.com/countries/moldova-population</t>
  </si>
  <si>
    <t>The figure represents the total population of Moldova in 2022</t>
  </si>
  <si>
    <t>MDA002Total population</t>
  </si>
  <si>
    <t>World Population Review Accessed 23/11/2022</t>
  </si>
  <si>
    <t>https://worldpopulationreview.com/countries/somalia-population</t>
  </si>
  <si>
    <t xml:space="preserve">According to World Population Review The current population of Somalia is 17,802,592 based on projections of the latest United Nations data. </t>
  </si>
  <si>
    <t>SOM002Total population</t>
  </si>
  <si>
    <t xml:space="preserve"> UNHCR  31/10/2022 </t>
  </si>
  <si>
    <t>https://data.unhcr.org/en/documents/details/96728</t>
  </si>
  <si>
    <t>Refugees and asylum seekers in Somalia are affected by this crisis</t>
  </si>
  <si>
    <t>SOM002People affected</t>
  </si>
  <si>
    <t xml:space="preserve"> UNHCR 31/10/2022 </t>
  </si>
  <si>
    <t xml:space="preserve">Total number of  Asylum Seekers and  Refugees </t>
  </si>
  <si>
    <t>SOM002People displaced</t>
  </si>
  <si>
    <t>IOM Accessed 23/11/2022</t>
  </si>
  <si>
    <t>https://missingmigrants.iom.int/region/africa?region_incident=4051&amp;route=3906&amp;year%5B%5D=10121&amp;incident_date%5Bmin%5D=&amp;incident_date%5Bmax%5D=</t>
  </si>
  <si>
    <t xml:space="preserve">Migrant fatalities on the Eastern migration route. Fatalities are underreported. </t>
  </si>
  <si>
    <t>SOM002Fatalities reported</t>
  </si>
  <si>
    <t>ACLED Accessed 23/11/2022; IOM Accessed 23/11/2022, UNICEF 06/09/2022</t>
  </si>
  <si>
    <t>https://acleddata.com/dashboard/#/dashboard; https://missingmigrants.iom.int/region/africa?region_incident=4051&amp;route=3906&amp;year%5B%5D=10121&amp;incident_date%5Bmin%5D=&amp;incident_date%5Bmax%5D=; https://reliefweb.int/report/somalia/unicef-geneva-palais-briefing-note-threat-famine-children-somalia#:~:text=Some%20730%20children%20have%20been%20reported%20to%20have%20died%20in%20food%20and%20nutrition%20centers%20across%20the%20country%20between%20January%2DJuly%20this%20year%20but%20the%20numbers%20could%20be%20more%20as%20many%20deaths%20go%20unreported</t>
  </si>
  <si>
    <t>Total fatalities reported in Somalia due to conflict, drought  and the mixed migration crisis, from 1st May 2022 to 31st October 2022</t>
  </si>
  <si>
    <t>SOM002Fatalities in all crises</t>
  </si>
  <si>
    <t>SOM002People in Need</t>
  </si>
  <si>
    <t xml:space="preserve"> UNHCR 31/10/2022; City Population Accessed 15/09/2022</t>
  </si>
  <si>
    <t>https://data.unhcr.org/en/documents/details/96728; https://www.citypopulation.de/en/somalia/</t>
  </si>
  <si>
    <t>ACAPS Methodology is used to compute Level 1 and 2. All the refugees and asylum seekers in Somalia are categorised under Level 3. While some refugees may be facing Level 4 and 5 conditions, there is no information to indicate this.</t>
  </si>
  <si>
    <t>SOM002Minimal humanitarian conditions - Level 1</t>
  </si>
  <si>
    <t xml:space="preserve"> UNHCR 31/10/2022</t>
  </si>
  <si>
    <t>SOM002Stressed humanitarian conditions - Level 2</t>
  </si>
  <si>
    <t>SOM002Moderate humanitarian conditions - Level 3</t>
  </si>
  <si>
    <t>SOM002Severe humanitarian conditions - Level 4</t>
  </si>
  <si>
    <t>SOM002Extreme humanitarian conditions - Level 5</t>
  </si>
  <si>
    <t>World Population Review Accessed  23/10/2022</t>
  </si>
  <si>
    <t xml:space="preserve">According to World Population Review, the current population of Somalia is 17,802,592 based on projections of the latest United Nations data. </t>
  </si>
  <si>
    <t>SOM001Total population</t>
  </si>
  <si>
    <t>World Population Review Accessed  23/11/2022</t>
  </si>
  <si>
    <t>Total population of Somalia, who are all exposed to the ongoing complex crisis.</t>
  </si>
  <si>
    <t>SOM001People exposed</t>
  </si>
  <si>
    <t xml:space="preserve">The entire population of Somalia is affected by the on going complex crisis. </t>
  </si>
  <si>
    <t>SOM001People affected</t>
  </si>
  <si>
    <t xml:space="preserve">  UNHCR 31/10/2022; UNHCR Accessed 23/11/2022 </t>
  </si>
  <si>
    <t>https://data.unhcr.org/en/documents/details/96728; https://data.unhcr.org/en/situations/horn</t>
  </si>
  <si>
    <t>Total displaced population includes IDPs, Somali refugees in neighboring countries, refugees/asylum seekers in Somalia and returnees.</t>
  </si>
  <si>
    <t>SOM001People displaced</t>
  </si>
  <si>
    <t>AOAV Accessed 23/11/2022</t>
  </si>
  <si>
    <t>http://www.explosiveviolencedata.com/filters#results-title</t>
  </si>
  <si>
    <t>People in Somalia injured due to explosive devices, for 6 months from 1st May - 31st October  2022. Figure does not include injuries due to other events</t>
  </si>
  <si>
    <t>SOM001Injuries reported</t>
  </si>
  <si>
    <t xml:space="preserve">ACLED Accessed 23/11/2022; IOM Accessed 23/11/2022; UNICEF 06/09/22 </t>
  </si>
  <si>
    <t>https://acleddata.com/data-export-tool/; https://missingmigrants.iom.int/region/africa?region_incident=4051&amp;route=3906&amp;year%5B%5D=10121&amp;incident_date%5Bmin%5D=&amp;incident_date%5Bmax%5D=; https://reliefweb.int/report/somalia/unicef-geneva-palais-briefing-note-threat-famine-children-somalia</t>
  </si>
  <si>
    <t>SOM001Fatalities reported</t>
  </si>
  <si>
    <t>SOM001Fatalities in all crises</t>
  </si>
  <si>
    <t>IPC Accessed 12/09/2022; World Population Review Accessed  23/11/2022</t>
  </si>
  <si>
    <t>https://www.ipcinfo.org/fileadmin/user_upload/ipcinfo/docs/Multi-Partner-Technical-Release-on-Somalia-2022-Post-Gu-Assessment-and-IPC-Analysis-Results-12-Sep-2022.pdf; https://worldpopulationreview.com/countries/somalia-population</t>
  </si>
  <si>
    <t>Level 1 and 2 are computed according to ACAPS Methodology. Level  4 and 5 correspond with IPC Phase   4 and 5 figures for the period October-December 2022. while the rest of the population in need is categorised as Level 3.</t>
  </si>
  <si>
    <t>SOM001Minimal humanitarian conditions - Level 1</t>
  </si>
  <si>
    <t>IPC  Accessed 12/09/2022; World Population Review Accessed  23/11/2022</t>
  </si>
  <si>
    <t>Level 1 and 2 are computed according to ACAPS Methodology. Leve  4 and 5 correspond with IPC Phase  4 and 5 figures for the period October-December 2022. while the rest of the population in need is categorised as Level 3.</t>
  </si>
  <si>
    <t>SOM001Stressed humanitarian conditions - Level 2</t>
  </si>
  <si>
    <t xml:space="preserve"> IPC Accessed 12/09/2022; OCHA 18/08/2022</t>
  </si>
  <si>
    <t>https://www.ipcinfo.org/fileadmin/user_upload/ipcinfo/docs/Multi-Partner-Technical-Release-on-Somalia-2022-Post-Gu-Assessment-and-IPC-Analysis-Results-12-Sep-2022.pdf; https://reliefweb.int/report/somalia/somalia-2022-drought-impact-snapshot-august-2022</t>
  </si>
  <si>
    <t>SOM001Moderate humanitarian conditions - Level 3</t>
  </si>
  <si>
    <t>IPC Accessed 12/09/2022</t>
  </si>
  <si>
    <t>https://www.ipcinfo.org/fileadmin/user_upload/ipcinfo/docs/Multi-Partner-Technical-Release-on-Somalia-2022-Post-Gu-Assessment-and-IPC-Analysis-Results-12-Sep-2022.pdf</t>
  </si>
  <si>
    <t>Level 1 and 2 are computed according to ACAPS Methodology. Level 4 and 5 correspond with IPC Phase 4 and 5 figures for the period October-December 2022, while the rest of the population in need is categorised as Level 3.</t>
  </si>
  <si>
    <t>SOM001Severe humanitarian conditions - Level 4</t>
  </si>
  <si>
    <t xml:space="preserve"> IPC Accessed 12/09/2022</t>
  </si>
  <si>
    <t>Level 1 and 2 are computed according to ACAPS Methodology. Level 4 and 5 correspond with IPC Phase 4 and 5 figures for the period October-December  2022, while the rest of the population in need is categorised as Level 3.</t>
  </si>
  <si>
    <t>SOM001Extreme humanitarian conditions - Level 5</t>
  </si>
  <si>
    <t>Amnesty International 2010</t>
  </si>
  <si>
    <t>https://www.amnesty.org/es/documents/amr41/014/2010/es/</t>
  </si>
  <si>
    <t>Total # of square kilometers of states through which migrant routes pass (overestimation), according to migrant route map from 2010 (no recent maps available)</t>
  </si>
  <si>
    <t>MEX003Landmass affected</t>
  </si>
  <si>
    <t>Amnesty International 2010 ; Gobierno de Mexico ; Strauss Center 2022</t>
  </si>
  <si>
    <t>https://www.amnesty.org/es/documents/amr41/014/2010/es/ ; http://portales.segob.gob.mx/es/PoliticaMigratoria/Sintesis_Grafica/?Sintesis=2022 ; https://www.strausscenter.org/wp-content/uploads/Aug_2022_Metering.pdf</t>
  </si>
  <si>
    <t>Total # of people living in the affected area + Mexicans forcefully returned from the USA in 2022 (january to september) + Asylum-seekers on metering waitlists in August 2022.</t>
  </si>
  <si>
    <t>MEX003People exposed</t>
  </si>
  <si>
    <t>UNHCR 2021</t>
  </si>
  <si>
    <t>https://www.unhcr.org/refugee-statistics/download/?url=JZ3p8k</t>
  </si>
  <si>
    <t>Others of concern + Venezueleans displaced abroad from the Refugees in Mexico</t>
  </si>
  <si>
    <t>MEX003People affected</t>
  </si>
  <si>
    <t>MEX003People displaced</t>
  </si>
  <si>
    <t>MEX003Injuries reported</t>
  </si>
  <si>
    <t>IOM 2022</t>
  </si>
  <si>
    <t>https://missingmigrants.iom.int/region/americas?region_incident=4041&amp;route=3936&amp;incident_date%5Bmin%5D=&amp;incident_date%5Bmax%5D=</t>
  </si>
  <si>
    <t>Missing migrants in the US-Mexican border since 2014. The figures were last updated on 20 november 2022</t>
  </si>
  <si>
    <t>MEX003Fatalities reported</t>
  </si>
  <si>
    <t>MEX003Fatalities in all crises</t>
  </si>
  <si>
    <t>MEX003People in Need</t>
  </si>
  <si>
    <t>Amnesty International 2010 ; Gobierno de Mexico ; Strauss Center 2022 ; UNHCR 2021</t>
  </si>
  <si>
    <t>https://www.unhcr.org/refugee-statistics-uat/download/?url=JZ3p8k</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</si>
  <si>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</si>
  <si>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</si>
  <si>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</si>
  <si>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</si>
  <si>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</si>
  <si>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UNCHR2018</t>
  </si>
  <si>
    <t>Hosts, migrants/refugees, returnees</t>
  </si>
  <si>
    <t>MEX003Crisis affected groups</t>
  </si>
  <si>
    <t>There are no approximate or exact figures about people in need facing limited accesss constraints</t>
  </si>
  <si>
    <t>MEX003People facing limited access constraints</t>
  </si>
  <si>
    <t>There are no approximate or exact figures about people in need facing restricted accesss constraints</t>
  </si>
  <si>
    <t>MEX003People facing restricted access constraints</t>
  </si>
  <si>
    <t>MEX003Illness cases reported</t>
  </si>
  <si>
    <t>MEX003Buildings damaged</t>
  </si>
  <si>
    <t>MEX003Buildings destroyed</t>
  </si>
  <si>
    <t>MEX003Economic Losses</t>
  </si>
  <si>
    <t>OCHA 2022</t>
  </si>
  <si>
    <t>https://www.humanitarianresponse.info/sites/www.humanitarianresponse.info/files/documents/files/hti_hpc_2022-hno_fr_final.pdf</t>
  </si>
  <si>
    <t>Total population of the country according to OCHA</t>
  </si>
  <si>
    <t>HTI001Total population</t>
  </si>
  <si>
    <t>https://data.worldbank.org/indicator/AG.LND.TOTL.K2?locations=HT</t>
  </si>
  <si>
    <t>Total landmass of the country according to WB</t>
  </si>
  <si>
    <t>HTI001Landmass affected</t>
  </si>
  <si>
    <t>HTI001People exposed</t>
  </si>
  <si>
    <t>Sum of Levels 2, 3, 4 and 5 of humanitarian conditions</t>
  </si>
  <si>
    <t>HTI001People affected</t>
  </si>
  <si>
    <t>https://www.iom.int/news/96000-haitians-displaced-recent-gang-violence-capital-iom-report</t>
  </si>
  <si>
    <t>People displaced according to IOM due to inter-gang violence and social unrest (until august)</t>
  </si>
  <si>
    <t>HTI001People displaced</t>
  </si>
  <si>
    <t>https://www.humanitarianresponse.info/sites/www.humanitarianresponse.info/files/documents/files/hti_hpc_2022-hno_fr_final.pdf
https://reliefweb.int/report/haiti/haiti-violences-dans-la-zone-metropolitaine-de-port-au-prince-cite-soleil-rapport-de-situation-2-au-26-juillet-2022</t>
  </si>
  <si>
    <t>Injuries reported according to OCHA (until march) + injuries reported according to OCHA because of the new clashes erupted in Cité-Soleil (in july)</t>
  </si>
  <si>
    <t>HTI001Injuries reported</t>
  </si>
  <si>
    <t>Fatalities reported according to OCHA (until march) + fatalities reported according to OCHA because of the new clashes erupted in Cité-Soleil (in july)</t>
  </si>
  <si>
    <t>HTI001Fatalities reported</t>
  </si>
  <si>
    <t>OCHA 2022; OCHA 2021</t>
  </si>
  <si>
    <t xml:space="preserve">https://reliefweb.int/sites/reliefweb.int/files/resources/2021-08-26_OCHA_Haiti%20Earthquake_SitRep%232%20PDF.pdf ; https://www.humanitarianresponse.info/sites/www.humanitarianresponse.info/files/documents/files/hti_hpc_2022-hno_fr_final.pdf ; </t>
  </si>
  <si>
    <t>Fatalities reported for both crises according to OCHA</t>
  </si>
  <si>
    <t>HTI001Fatalities in all crises</t>
  </si>
  <si>
    <t>OCHA 2021</t>
  </si>
  <si>
    <t>HTI001People in Need</t>
  </si>
  <si>
    <t>People in minimal humanitarian conditions according to OCHA (until march). There are no exact figures about people in minimal humanitarian conditions because of the new clashes erupted in Cité-Soleil (in july).</t>
  </si>
  <si>
    <t>HTI001Minimal humanitarian conditions - Level 1</t>
  </si>
  <si>
    <t>People in stressed humanitarian conditions according to OCHA (until march). There are no exact figures about people in stressed humanitarian conditions because of the new clashes erupted in Cité-Soleil (in july).</t>
  </si>
  <si>
    <t>HTI001Stressed humanitarian conditions - Level 2</t>
  </si>
  <si>
    <t>People in severe humanitarian conditions according to OCHA (until march). There are no exact figures about people in moderate humanitarian conditions because of the new clashes erupted in Cité-Soleil (in july).</t>
  </si>
  <si>
    <t>HTI001Moderate humanitarian conditions - Level 3</t>
  </si>
  <si>
    <t>People in extreme humanitarian conditions according to OCHA (until march). There are no exact figures about people in severe humanitarian conditions because of the new clashes erupted in Cité-Soleil (in july).</t>
  </si>
  <si>
    <t>HTI001Severe humanitarian conditions - Level 4</t>
  </si>
  <si>
    <t>People in catastrophique humanitarian conditions according to OCHA (until march). There are no exact figures about people in extreme humanitarian conditions because of the new clashes erupted in Cité-Soleil (in july).</t>
  </si>
  <si>
    <t>HTI001Extreme humanitarian conditions - Level 5</t>
  </si>
  <si>
    <t>All the population is affected</t>
  </si>
  <si>
    <t>HTI001Crisis affected groups</t>
  </si>
  <si>
    <t>HTI001People facing limited access constraints</t>
  </si>
  <si>
    <t>HTI001People facing restricted access constraints</t>
  </si>
  <si>
    <t>There are no approximate or exact figures about people illness cases reported</t>
  </si>
  <si>
    <t>HTI001Illness cases reported</t>
  </si>
  <si>
    <t>https://reliefweb.int/sites/reliefweb.int/files/resources/2021-08-26_OCHA_Haiti%20Earthquake_SitRep%232%20PDF.pdf</t>
  </si>
  <si>
    <t>Buildings damages by the earthquake according to the Haitian Civil Protection General Directorate (DGPC). There are no exact figures about buildings damaged because of the new clashes erupted in Cité-Soleil (in july).</t>
  </si>
  <si>
    <t>HTI001Buildings damaged</t>
  </si>
  <si>
    <t>OCHA 2021; OCHA 2022</t>
  </si>
  <si>
    <t>https://reliefweb.int/sites/reliefweb.int/files/resources/2021-08-26_OCHA_Haiti%20Earthquake_SitRep%232%20PDF.pdf
https://reliefweb.int/report/haiti/haiti-violences-dans-la-zone-metropolitaine-de-port-au-prince-cite-soleil-rapport-de-situation-2-au-26-juillet-2022</t>
  </si>
  <si>
    <t>Buildings destroyed by the earthquake according to the Haitian Civil Protection General Directorate (DGPC) + destroyed houses reported according to OCHA because of the new clashes erupted in Cité-Soleil (in july)</t>
  </si>
  <si>
    <t>HTI001Buildings destroyed</t>
  </si>
  <si>
    <t>https://reliefweb.int/report/haiti/haiti-earthquake-situation-report-no-4-7-september-2021#:~:text=Preliminary%20estimates%20of%20damages%20and,the%20country's%20gross%20domestic%20product.</t>
  </si>
  <si>
    <t>Preliminary estimates of damages and economic losses are at least US$1.5 billion, about 10 per cent of the country’s gross domestic product. There are no exact figures about economic losses because of the new clashes erupted in Cité-Soleil (in july).</t>
  </si>
  <si>
    <t>HTI001Economic Losses</t>
  </si>
  <si>
    <t>HTI002Total population</t>
  </si>
  <si>
    <t>OCHA 2021 ; OCHA 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</si>
  <si>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</si>
  <si>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</si>
  <si>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</si>
  <si>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 xml:space="preserve">USAID 2021; USAID 2021
</t>
  </si>
  <si>
    <t>https://reliefweb.int/sites/reliefweb.int/files/resources/2021_08_30%20USAID-BHA%20Haiti%20Earthquake%20Fact%20Sheet%20%239.pdf</t>
  </si>
  <si>
    <t>Number of people exposed according to USAID (30/08/2021).</t>
  </si>
  <si>
    <t>HTI002People exposed</t>
  </si>
  <si>
    <t>IFRC 2022</t>
  </si>
  <si>
    <t>https://reliefweb.int/report/haiti/haiti-earthquake-operation-6-month-update-emergency-appeal-no-mdrht018</t>
  </si>
  <si>
    <t>People affected according to IFRC 2022</t>
  </si>
  <si>
    <t>HTI002People affected</t>
  </si>
  <si>
    <t>People displaced according to IOM</t>
  </si>
  <si>
    <t>HTI002People displaced</t>
  </si>
  <si>
    <t>Reported by the the Haitian Civil Protection General Directorate (DGPC)</t>
  </si>
  <si>
    <t>HTI002Injuries reported</t>
  </si>
  <si>
    <t>HTI002Fatalities reported</t>
  </si>
  <si>
    <t>OCHA 2022; IFRC 2022</t>
  </si>
  <si>
    <t>Fatalities reported for both crises according to OCHA and IFRC</t>
  </si>
  <si>
    <t>HTI002Fatalities in all crises</t>
  </si>
  <si>
    <t>https://reliefweb.int/report/haiti/haiti-earthquake-situation-report-no-5-14-september-2021</t>
  </si>
  <si>
    <t>People in need according to OCHA in 2021. There no exact figures of people in need reported by the IFRC in 2022.</t>
  </si>
  <si>
    <t>HTI002People in Need</t>
  </si>
  <si>
    <t>People exposed - people affected (in 2022).</t>
  </si>
  <si>
    <t>HTI002Minimal humanitarian conditions - Level 1</t>
  </si>
  <si>
    <t xml:space="preserve">People affected (2022) - people in need (2021). </t>
  </si>
  <si>
    <t>HTI002Stressed humanitarian conditions - Level 2</t>
  </si>
  <si>
    <t>HTI002Moderate humanitarian conditions - Level 3</t>
  </si>
  <si>
    <t>HTI002Severe humanitarian conditions - Level 4</t>
  </si>
  <si>
    <t>HTI002Extreme humanitarian conditions - Level 5</t>
  </si>
  <si>
    <t>Non-host,host, IDPs</t>
  </si>
  <si>
    <t>HTI002Crisis affected groups</t>
  </si>
  <si>
    <t>HTI002People facing limited access constraints</t>
  </si>
  <si>
    <t>HTI002People facing restricted access constraints</t>
  </si>
  <si>
    <t>HTI002Illness cases reported</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</si>
  <si>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</si>
  <si>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</si>
  <si>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</si>
  <si>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</si>
  <si>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Preliminary estimates of damages and economic losses are at least US$1.5 billion, about 10 per cent of the country’s gross domestic product.</t>
  </si>
  <si>
    <t>HTI002Economic Losses</t>
  </si>
  <si>
    <t>https://reliefweb.int/sites/reliefweb.int/files/resources/El%20Salvador%2C%20Guatemala%20y%20Honduras%20-%20Panorama%20de%20Necesidades%20Humanitarias%20%28Ciclo%20del%20Programa%20Humanitario%202021%2C%20Julio%202021%29.pdf</t>
  </si>
  <si>
    <t>Total number of people living in El Salvador</t>
  </si>
  <si>
    <t>SLV001Total population</t>
  </si>
  <si>
    <t>https://data.worldbank.org/indicator/AG.LND.TOTL.K2?locations=SV</t>
  </si>
  <si>
    <t>Total # of square kilometers of the entire country as the crisis affect all of it</t>
  </si>
  <si>
    <t>SLV001Landmass affected</t>
  </si>
  <si>
    <t>SLV001People exposed</t>
  </si>
  <si>
    <t>Total number of affected people according to OCHA</t>
  </si>
  <si>
    <t>SLV001People affected</t>
  </si>
  <si>
    <t>Internal Displacement Monitoring Center (IDMC) 2022</t>
  </si>
  <si>
    <t>New displacements in 2021 (conflict and violence and disasters) according to Internal Displacement Monitoring Center. However there are no other figures about the rest of affected people.</t>
  </si>
  <si>
    <t>SLV001People displaced</t>
  </si>
  <si>
    <t>SLV001Injuries reported</t>
  </si>
  <si>
    <t>SLV001Fatalities reported</t>
  </si>
  <si>
    <t>SLV001Fatalities in all crises</t>
  </si>
  <si>
    <t>SLV001People in Need</t>
  </si>
  <si>
    <t>SLV001Minimal humanitarian conditions - Level 1</t>
  </si>
  <si>
    <t>SLV001Stressed humanitarian conditions - Level 2</t>
  </si>
  <si>
    <t>People in need</t>
  </si>
  <si>
    <t>SLV001Moderate humanitarian conditions - Level 3</t>
  </si>
  <si>
    <t>SLV001Severe humanitarian conditions - Level 4</t>
  </si>
  <si>
    <t>SLV001Extreme humanitarian conditions - Level 5</t>
  </si>
  <si>
    <t>IDPs, host, and non-host</t>
  </si>
  <si>
    <t>SLV001Crisis affected groups</t>
  </si>
  <si>
    <t>SLV001People facing limited access constraints</t>
  </si>
  <si>
    <t>SLV001People facing restricted access constraints</t>
  </si>
  <si>
    <t>Government of El Salvador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</si>
  <si>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</si>
  <si>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</si>
  <si>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</si>
  <si>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SLV001Buildings damaged</t>
  </si>
  <si>
    <t>SLV001Buildings destroyed</t>
  </si>
  <si>
    <t>Institute for Economics &amp; Peace (IEP) 2021</t>
  </si>
  <si>
    <t>https://www.economicsandpeace.org/wp-content/uploads/2021/01/EVP-2021-web-1.pdf</t>
  </si>
  <si>
    <t>Economic cost of violence in millions of dollars</t>
  </si>
  <si>
    <t>SLV001Economic Losses</t>
  </si>
  <si>
    <t>https://data.worldbank.org/indicator/SP.POP.TOTL?locations=CR ; https://data.worldbank.org/indicator/SM.POP.TOTL ; https://datosmacro.expansion.com/demografia/migracion/emigracion/costa-rica#:~:text=Costa%20Rica%20tiene%2C%20seg%C3%BAn%20publica,195%20del%20ranking%20de%20emigrantes.</t>
  </si>
  <si>
    <t>Total population of the country according to the World Bank + Total International migrant stock (2015) - # of Costaricans living abroad (2019)</t>
  </si>
  <si>
    <t>CRI002Total population</t>
  </si>
  <si>
    <t>Migration Policy Institute 2021</t>
  </si>
  <si>
    <t>https://www.migrationpolicy.org/article/costa-rica-nicaragua-migrants-subtle-barriers ; https://es.db-city.com/Costa-Rica--San-Jos%C3%A9--San-Jos%C3%A9</t>
  </si>
  <si>
    <t>Total # of square kilometers of San Jose as it is the city in which most of the nicaraguan refugees have arrived.</t>
  </si>
  <si>
    <t>CRI002Landmass affected</t>
  </si>
  <si>
    <t>Costa Rica 21</t>
  </si>
  <si>
    <t>https://www.costarica21.com/San-Jose-s.html</t>
  </si>
  <si>
    <t>Total # of people of San Jose as it is the city in which most of the Nicaraguan refugees have arrives</t>
  </si>
  <si>
    <t>CRI002People exposed</t>
  </si>
  <si>
    <t>UNHCR 2022; IDMC 2021</t>
  </si>
  <si>
    <t>https://reliefweb.int/report/panama/panama-multi-country-office-monthly-operational-update-june-2022 ; https://www.internal-displacement.org/countries/costa-rica</t>
  </si>
  <si>
    <t>The number of Nicaraguan refugees and asylum seekers in Costa Rica + the number of internal displacements</t>
  </si>
  <si>
    <t>CRI002People affected</t>
  </si>
  <si>
    <t>UNHCR 2022</t>
  </si>
  <si>
    <t>https://reliefweb.int/report/panama/panama-multi-country-office-monthly-operational-update-june-2022</t>
  </si>
  <si>
    <t>The number of Nicaraguan refugees and asylum seekers in Costa Rica</t>
  </si>
  <si>
    <t>CRI002People displaced</t>
  </si>
  <si>
    <t>CRI002Injuries reported</t>
  </si>
  <si>
    <t>There are no approximate or exact figures about fatalities reported because of this crisis</t>
  </si>
  <si>
    <t>CRI002Fatalities reported</t>
  </si>
  <si>
    <t>CRI002Fatalities in all crises</t>
  </si>
  <si>
    <t>CRI002People in Need</t>
  </si>
  <si>
    <t>https://www.unhcr.org/news/briefing/2022/3/623d894c4/number-displaced-nicaraguans-costa-rica-doubles-year.html#:~:text=The%20number%20of%20Nicaraguan%20refugees,total%20population%20of%20five%20million.</t>
  </si>
  <si>
    <t>CRI002Minimal humanitarian conditions - Level 1</t>
  </si>
  <si>
    <t>CRI002Stressed humanitarian conditions - Level 2</t>
  </si>
  <si>
    <t>CRI002Moderate humanitarian conditions - Level 3</t>
  </si>
  <si>
    <t>CRI002Severe humanitarian conditions - Level 4</t>
  </si>
  <si>
    <t>CRI002Extreme humanitarian conditions - Level 5</t>
  </si>
  <si>
    <t>Refugees and host community is affected</t>
  </si>
  <si>
    <t>CRI002Crisis affected groups</t>
  </si>
  <si>
    <t>CRI002People facing limited access constraints</t>
  </si>
  <si>
    <t>CRI002People facing restricted access constraints</t>
  </si>
  <si>
    <t>CRI002Illness cases reported</t>
  </si>
  <si>
    <t>CRI002Buildings damaged</t>
  </si>
  <si>
    <t>CRI002Buildings destroyed</t>
  </si>
  <si>
    <t>CRI002Economic Losses</t>
  </si>
  <si>
    <t>Total population of the country according to OCHA (2021)</t>
  </si>
  <si>
    <t>GTM001Total population</t>
  </si>
  <si>
    <t>https://data.worldbank.org/indicator/AG.LND.TOTL.K2?locations=GT</t>
  </si>
  <si>
    <t>Total landmass of the country as the whole country is exposed</t>
  </si>
  <si>
    <t>GTM001Landmass affected</t>
  </si>
  <si>
    <t>GTM001People exposed</t>
  </si>
  <si>
    <t>People affected according to OCHA</t>
  </si>
  <si>
    <t>GTM001People affected</t>
  </si>
  <si>
    <t>https://reliefweb.int/report/guatemala/guatemala-humanitarian-response-plan-august-2021-december-2022</t>
  </si>
  <si>
    <t>People in need on the move (displaced people, asylum seekers, refugees, migrants and returnees) according to OCHA</t>
  </si>
  <si>
    <t>GTM001People displaced</t>
  </si>
  <si>
    <t>GTM001Injuries reported</t>
  </si>
  <si>
    <t>GTM001Fatalities reported</t>
  </si>
  <si>
    <t>GTM001Fatalities in all crises</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</si>
  <si>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</si>
  <si>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</si>
  <si>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</si>
  <si>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</si>
  <si>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</si>
  <si>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</si>
  <si>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</si>
  <si>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</si>
  <si>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</si>
  <si>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</si>
  <si>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</si>
  <si>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</si>
  <si>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</si>
  <si>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</si>
  <si>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</si>
  <si>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</si>
  <si>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</si>
  <si>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</si>
  <si>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</si>
  <si>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</si>
  <si>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HND001Total population</t>
  </si>
  <si>
    <t>https://data.worldbank.org/indicator/AG.LND.TOTL.K2?locations=HN</t>
  </si>
  <si>
    <t>HND001Landmass affected</t>
  </si>
  <si>
    <t>HND001People exposed</t>
  </si>
  <si>
    <t>People affected according to OCHA 2021</t>
  </si>
  <si>
    <t>HND001People affected</t>
  </si>
  <si>
    <t>Internally displaced people according to IDMC</t>
  </si>
  <si>
    <t>HND001People displaced</t>
  </si>
  <si>
    <t>HND001Injuries reported</t>
  </si>
  <si>
    <t>HND001Fatalities reported</t>
  </si>
  <si>
    <t>HND001Fatalities in all crises</t>
  </si>
  <si>
    <t>HND001People in Need</t>
  </si>
  <si>
    <t>HND001Minimal humanitarian conditions - Level 1</t>
  </si>
  <si>
    <t>HND001Stressed humanitarian conditions - Level 2</t>
  </si>
  <si>
    <t>HND001Moderate humanitarian conditions - Level 3</t>
  </si>
  <si>
    <t>HND001Severe humanitarian conditions - Level 4</t>
  </si>
  <si>
    <t>HND001Extreme humanitarian conditions - Level 5</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</si>
  <si>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</si>
  <si>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</si>
  <si>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</si>
  <si>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</si>
  <si>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</si>
  <si>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</si>
  <si>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</si>
  <si>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</si>
  <si>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</si>
  <si>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</si>
  <si>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</si>
  <si>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</si>
  <si>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The economic losses produced by COVID-19 lockdowns, added to those incurred following the passage of Eta and Iota, exceed 55 billion lempiras (US$2.258 billion)</t>
  </si>
  <si>
    <t>HND001Economic Losses</t>
  </si>
  <si>
    <t>OCHA 10/11/2019</t>
  </si>
  <si>
    <t>https://data.humdata.org/dataset/nicaragua-administrative-level-0</t>
  </si>
  <si>
    <t>New figures for Nicaraguan refugees</t>
  </si>
  <si>
    <t>NIC001Total population</t>
  </si>
  <si>
    <t>https://data.worldbank.org/indicator/AG.LND.TOTL.K2?locations=NI</t>
  </si>
  <si>
    <t>NIC001Landmass affected</t>
  </si>
  <si>
    <t>NIC001People exposed</t>
  </si>
  <si>
    <t>https://reliefweb.int/report/nicaragua/presentation-report-human-rights-situation-nicaragua-human-rights-council-resolution-493</t>
  </si>
  <si>
    <t>The number of Nicaraguan refugees and asylum seekers according to UNHCR.</t>
  </si>
  <si>
    <t>NIC001People affected</t>
  </si>
  <si>
    <t>NIC001People displaced</t>
  </si>
  <si>
    <t>NIC001Injuries reported</t>
  </si>
  <si>
    <t>NIC001Fatalities reported</t>
  </si>
  <si>
    <t>NIC001Fatalities in all crises</t>
  </si>
  <si>
    <t>NIC001People in Need</t>
  </si>
  <si>
    <t>https://data.worldbank.org/indicator/SP.POP.TOTL?locations=NI ; https://data.worldbank.org/indicator/SM.POP.TOTL ; https://datosmacro.expansion.com/demografia/migracion/emigracion/nicaragua</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</si>
  <si>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</si>
  <si>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</si>
  <si>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</si>
  <si>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</si>
  <si>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</si>
  <si>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There are no approximate or exact figures about the affected groups</t>
  </si>
  <si>
    <t>NIC001Crisis affected groups</t>
  </si>
  <si>
    <t>NIC001People facing limited access constraints</t>
  </si>
  <si>
    <t>NIC001People facing restricted access constraints</t>
  </si>
  <si>
    <t>NIC001Illness cases reported</t>
  </si>
  <si>
    <t>NIC001Buildings damaged</t>
  </si>
  <si>
    <t>NIC001Buildings destroyed</t>
  </si>
  <si>
    <t>NIC001Economic Losses</t>
  </si>
  <si>
    <t>World Bank 2021 ; R4V 2022</t>
  </si>
  <si>
    <t>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</si>
  <si>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(2022) + Total migrants from other countries (2019) - # of Dominicans living abroad (2019)</t>
  </si>
  <si>
    <t>DOM002Total population</t>
  </si>
  <si>
    <t>https://data.worldbank.org/indicator/AG.LND.TOTL.K2?locations=DO</t>
  </si>
  <si>
    <t>DOM002Landmass affected</t>
  </si>
  <si>
    <t>DOM002People exposed</t>
  </si>
  <si>
    <t>https://data.worldbank.org/indicator/SP.POP.TOTL?locations=DO ; https://www.r4v.info/es/document/r4v-america-latina-y-el-caribe-refugiados-y-migrantes-venezolanos-en-la-region-agosto-2022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</si>
  <si>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(2022) - # of Dominicans living abroad (2019)</t>
  </si>
  <si>
    <t>DOM002People affected</t>
  </si>
  <si>
    <t>https://www.r4v.info/es/document/r4v-america-latina-y-el-caribe-refugiados-y-migrantes-venezolanos-en-la-region-nov-2022-0</t>
  </si>
  <si>
    <t>Total venezuelans refugees and migrants (november 2022)</t>
  </si>
  <si>
    <t>DOM002People displaced</t>
  </si>
  <si>
    <t>DOM002Injuries reported</t>
  </si>
  <si>
    <t>There are no approximate or exact figures about fatalities reported</t>
  </si>
  <si>
    <t>DOM002Fatalities reported</t>
  </si>
  <si>
    <t>DOM002Fatalities in all crises</t>
  </si>
  <si>
    <t>https://data.humdata.org/dataset/rmrp-2022</t>
  </si>
  <si>
    <t>DOM002People in Need</t>
  </si>
  <si>
    <t>World Bank 2020 ; R4V 2022</t>
  </si>
  <si>
    <t>DOM002Minimal humanitarian conditions - Level 1</t>
  </si>
  <si>
    <t>DOM002Stressed humanitarian conditions - Level 2</t>
  </si>
  <si>
    <t xml:space="preserve">People in need according to R4V </t>
  </si>
  <si>
    <t>DOM002Moderate humanitarian conditions - Level 3</t>
  </si>
  <si>
    <t>DOM002Severe humanitarian conditions - Level 4</t>
  </si>
  <si>
    <t>DOM002Extreme humanitarian conditions - Level 5</t>
  </si>
  <si>
    <t>Host and migrants</t>
  </si>
  <si>
    <t>DOM002Crisis affected groups</t>
  </si>
  <si>
    <t>DOM002People facing limited access constraints</t>
  </si>
  <si>
    <t>DOM002People facing restricted access constraints</t>
  </si>
  <si>
    <t>DOM002Illness cases reported</t>
  </si>
  <si>
    <t>DOM002Buildings damaged</t>
  </si>
  <si>
    <t>DOM002Buildings destroyed</t>
  </si>
  <si>
    <t>DOM002Economic Losses</t>
  </si>
  <si>
    <t>https://data.worldbank.org/indicator/SP.POP.TOTL?locations=PA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</si>
  <si>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Total population of the country according to the World Bank + Total venezuelans refugees and migrants (2022) + Total migrants from other countries (2019) - # of Panamans living abroad (2019)</t>
  </si>
  <si>
    <t>PAN002Total population</t>
  </si>
  <si>
    <t>https://data.worldbank.org/indicator/AG.LND.TOTL.K2?locations=PA</t>
  </si>
  <si>
    <t>PAN002Landmass affected</t>
  </si>
  <si>
    <t>https://www.r4v.info/es/document/r4v-america-latina-y-el-caribe-refugiados-y-migrantes-venezolanos-en-la-region-sept-2022</t>
  </si>
  <si>
    <t>Total venezuelans refugees and migrants in Panama (november 2022)</t>
  </si>
  <si>
    <t>PAN002People exposed</t>
  </si>
  <si>
    <t>R4V 2022; R4V 02/2022; APNEWS 01/02/2022</t>
  </si>
  <si>
    <t>https://www.r4v.info/es/document/r4v-america-latina-y-el-caribe-refugiados-y-migrantes-venezolanos-en-la-region-febrero-1   https://data.humdata.org/dataset/rmrp-2022 https://apnews.com/article/noticias-9412f9ff99ff5e89b36dcdec57802516</t>
  </si>
  <si>
    <t>Number of people in need (migrants+refugees+host community+approximation of venezuelan migrants in transit through darien during january and february 2022)</t>
  </si>
  <si>
    <t>PAN002People affected</t>
  </si>
  <si>
    <t>https://www.r4v.info/es/document/r4v-america-latina-y-el-caribe-refugiados-y-migrantes-venezolanos-en-la-region-mayo-2022</t>
  </si>
  <si>
    <t>Total venezuelans refugees and migrants (2022)</t>
  </si>
  <si>
    <t>PAN002People displaced</t>
  </si>
  <si>
    <t>PAN002Injuries reported</t>
  </si>
  <si>
    <t>BBC 2021 ; El Pitazo 2022</t>
  </si>
  <si>
    <t>https://www.bbc.com/mundo/noticias-america-latina-58800345 ; https://elpitazo.net/migracion/al-menos-10-venezolanos-han-muerto-en-la-selva-del-darien-en-lo-que-va-de-2022/</t>
  </si>
  <si>
    <t>About 50 lifeless bodies have been found in the jungle of the territory known as the Darién Gap, between Colombia and Panama, so far in 2021 (october). In 2022, 11 Venezuelans have died in the Darien jungle.</t>
  </si>
  <si>
    <t>PAN002Fatalities reported</t>
  </si>
  <si>
    <t>PAN002Fatalities in all crises</t>
  </si>
  <si>
    <t>PAN002People in Need</t>
  </si>
  <si>
    <t>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</si>
  <si>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PAN002Minimal humanitarian conditions - Level 1</t>
  </si>
  <si>
    <t>PAN002Stressed humanitarian conditions - Level 2</t>
  </si>
  <si>
    <t>PAN002Moderate humanitarian conditions - Level 3</t>
  </si>
  <si>
    <t>PAN002Severe humanitarian conditions - Level 4</t>
  </si>
  <si>
    <t>PAN002Extreme humanitarian conditions - Level 5</t>
  </si>
  <si>
    <t>PAN002Crisis affected groups</t>
  </si>
  <si>
    <t>PAN002People facing limited access constraints</t>
  </si>
  <si>
    <t>PAN002People facing restricted access constraints</t>
  </si>
  <si>
    <t>PAN002Illness cases reported</t>
  </si>
  <si>
    <t>PAN002Buildings damaged</t>
  </si>
  <si>
    <t>PAN002Buildings destroyed</t>
  </si>
  <si>
    <t>PAN002Economic Losses</t>
  </si>
  <si>
    <t>OCHA Updated 20/11/22; IOM accessed on 26/05/2022; UNHCR 31/03/2022</t>
  </si>
  <si>
    <t>https://www.humanitarianresponse.info/en/operations/afghanistan/idps; https://data.humdata.org/dataset/afghanistan-displacement-data-baseline-assessment-iom-dtm; https://reliefweb.int/sites/reliefweb.int/files/resources/Afghanistan%20Situation%20Regional%20RRP%202021%20Final%20Report.pdf</t>
  </si>
  <si>
    <t xml:space="preserve">IDPs (natural disaster and conflict) + Returnees + Refugees who went outside Afghanistan, including Iran, Pakistan, Uzbekistan, and Tajikistan
Displacement is difficult to track given that it is often recurring (multiple displacements) and especially along border regions with Pakistan and Iran, there is incoming and outgoing refugee movement and many people might use unoffical border crossing. Insecurity makes it difficult to gather accurate data. </t>
  </si>
  <si>
    <t>AFG001People displaced</t>
  </si>
  <si>
    <t>OCHA (01/05/2022-31/10/2022); ACLED (01/05/2022-31/10/2022)</t>
  </si>
  <si>
    <t>https://www.humanitarianresponse.info/en/operations/afghanistan/natural-disasters-0; https://www.acleddata.com/data/</t>
  </si>
  <si>
    <t xml:space="preserve">All casualties in previous 6 months. It can be assumed that this is an understimate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</si>
  <si>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</si>
  <si>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ECHO 27/06/2022; OCHA (01/05/2022-31/10/2022); ACLED (01/05/2022-31/10/2022)</t>
  </si>
  <si>
    <t>AFG001Fatalities in all crises</t>
  </si>
  <si>
    <t>https://acleddata.com/dashboard/#/dashboard ; https://reliefweb.int/report/afghanistan/afghanistan-earthquake-update-gdacs-usgs-who-copernicus-ems-echo-daily-flash-27-june-2022</t>
  </si>
  <si>
    <t xml:space="preserve">The total number of deaths because of the earthquake according to ECHO and the total </t>
  </si>
  <si>
    <t>AFG005Fatalities in all crises</t>
  </si>
  <si>
    <t>ACLED 31/10/2022</t>
  </si>
  <si>
    <t>https://acleddata.com/#/dashboard</t>
  </si>
  <si>
    <t xml:space="preserve">The total number of recorded fatalities in the past 6 months </t>
  </si>
  <si>
    <t>PRK001Fatalities reported</t>
  </si>
  <si>
    <t>PRK001Fatalities in all crises</t>
  </si>
  <si>
    <t>ACLED accessed 31/10/2022</t>
  </si>
  <si>
    <t>PAK001Fatalities reported</t>
  </si>
  <si>
    <t>ACLED accessed 30/11/2022; NDMA 18/11/2022</t>
  </si>
  <si>
    <t>https://acleddata.com/data-export-tool/; https://cms.ndma.gov.pk/storage/app/public/situation-reports/November2022/N2n1eEarMt6q6Rb8ZYwn.pdf</t>
  </si>
  <si>
    <t>PAK001Fatalities in all crises</t>
  </si>
  <si>
    <t>THA001Fatalities reported</t>
  </si>
  <si>
    <t>PAK004Fatalities in all crises</t>
  </si>
  <si>
    <t>PAK005Fatalities in all crises</t>
  </si>
  <si>
    <t>THA001Fatalities in all crises</t>
  </si>
  <si>
    <t>THA002Fatalities reported</t>
  </si>
  <si>
    <t>THA002Fatalities in all crises</t>
  </si>
  <si>
    <t>PNG003Fatalities reported</t>
  </si>
  <si>
    <t>THA003Fatalities in all crises</t>
  </si>
  <si>
    <t>PNG003Fatalities in all crises</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</si>
  <si>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</si>
  <si>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</si>
  <si>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</si>
  <si>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</si>
  <si>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Total number of crisis-related injuries in the last 6 months</t>
  </si>
  <si>
    <t>LKA002Injuries reported</t>
  </si>
  <si>
    <t>Total number of crisis-related fatalities in the last 6 months</t>
  </si>
  <si>
    <t>LKA002Fatalities reported</t>
  </si>
  <si>
    <t>LKA002Fatalities in all crises</t>
  </si>
  <si>
    <t xml:space="preserve">OCHA 08/11/2022 </t>
  </si>
  <si>
    <t>LKA002People in Need</t>
  </si>
  <si>
    <t>Department of Census and Statistics accessed 15/06/2022; OCHA 08/11/2022 (HNP 2022)</t>
  </si>
  <si>
    <t xml:space="preserve">Level 2 = Stressed = Affected population – PiN. 
Considering the situation mentioned above in L1, L2 = the number of people affected - PIN </t>
  </si>
  <si>
    <t>LKA002Stressed humanitarian conditions - Level 2</t>
  </si>
  <si>
    <t>There is no clear figure/percentage about the severity of needs in Sri Lanka based on the HNP. Therefore, the number of people who are vulnerable and malnourished children were used to estimate the PIN's severity levels. 
L3 = PIN - L4 - L5 = 5,700,000 (total number of PIN) - 1,700,000 (the ones who are most vulnerable according to HNP 2022) - 0 = 4,000,000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</si>
  <si>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</si>
  <si>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1,700,000 (the ones who are most vulnerable according to HNP 2022) - 56,000 (children suffering from severe acute malnutrition according to HNP 2022) =  1,644,000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</si>
  <si>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</si>
  <si>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</si>
  <si>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</si>
  <si>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world population review accessed on 16/11/2022</t>
  </si>
  <si>
    <t>https://worldpopulationreview.com/countries/zambia-population</t>
  </si>
  <si>
    <t>Total population in Zambia</t>
  </si>
  <si>
    <t>ZMB002Total population</t>
  </si>
  <si>
    <t>ACLED accessed on 16/11/2022</t>
  </si>
  <si>
    <t>fatalities between 01 May 2022 and 11 November 2022 because of drought</t>
  </si>
  <si>
    <t>ZMB002Fatalities reported</t>
  </si>
  <si>
    <t xml:space="preserve">fatalities between 01 May 2022 and 11 November 2022 </t>
  </si>
  <si>
    <t>ZMB002Fatalities in all crises</t>
  </si>
  <si>
    <t>world population review accessed on 17/11/2022</t>
  </si>
  <si>
    <t>Total population of Eswatini</t>
  </si>
  <si>
    <t>SWZ001Total population</t>
  </si>
  <si>
    <t>ACLED accessed on 17/11/2022</t>
  </si>
  <si>
    <t>fatalities between 01 May 2022 and 11 November 2022 because of food insecurity</t>
  </si>
  <si>
    <t>SWZ001Fatalities reported</t>
  </si>
  <si>
    <t>fatalities between 01 May 2022  and 11 November  2022</t>
  </si>
  <si>
    <t>SWZ001Fatalities in all crises</t>
  </si>
  <si>
    <t>Total population of Namibia</t>
  </si>
  <si>
    <t>NAM002Total population</t>
  </si>
  <si>
    <t>ACLED accessed on 17 /11/2022</t>
  </si>
  <si>
    <t>NAM002Fatalities reported</t>
  </si>
  <si>
    <t>fatalities between 01 May 2022  and 11 November 2022</t>
  </si>
  <si>
    <t>NAM002Fatalities in all crises</t>
  </si>
  <si>
    <t>world population review accessed on  19/11/2022</t>
  </si>
  <si>
    <t>https://worldpopulationreview.com/countries/tanzania-population</t>
  </si>
  <si>
    <t>Total population of Tanzania in 2022</t>
  </si>
  <si>
    <t>TZA001Total population</t>
  </si>
  <si>
    <t>IPC 01/03/2022 ;  National Bureau of Statistics 01/12/2017 ; UNHCR 27/04/2021 , UNHCR accessed on 19/11/2022</t>
  </si>
  <si>
    <t>https://reliefweb.int/report/united-republic-tanzania/tanzania-ipc-acute-food-insecurity-analysis-november-2021-september ; https://www.nbs.go.tz/nbs/takwimu/census2012/Tanzania_Total_Population_by_District-Regions-2016_2017r.pdf ; https://data2.unhcr.org/en/documents/details/86371 , https://data2.unhcr.org/en/country/tza</t>
  </si>
  <si>
    <t>Exposed people= Levels 1 to 5, and it also includes people exposed to the food insecurity crisis and the refugees crisis.</t>
  </si>
  <si>
    <t>TZA001People exposed</t>
  </si>
  <si>
    <t>TZA001People affected</t>
  </si>
  <si>
    <t>UNHCR accessed on 19/11/2022</t>
  </si>
  <si>
    <t>https://data2.unhcr.org/en/country/tza</t>
  </si>
  <si>
    <t>is the number of refugees in Tanzania as of 31 October ( 247000)</t>
  </si>
  <si>
    <t>TZA001People displaced</t>
  </si>
  <si>
    <t>ACLED accessed on 19\11\2022</t>
  </si>
  <si>
    <t>fatalities between 01 May  2022 and 11/11/ 2022 in Multiple crisis</t>
  </si>
  <si>
    <t>TZA001Fatalities reported</t>
  </si>
  <si>
    <t>fatalities between 01  May  2022 and 11/11/2022</t>
  </si>
  <si>
    <t>TZA001Fatalities in all crises</t>
  </si>
  <si>
    <t>IPC 01/03/2022 ; UNHCR accessed on 19 /11/2022</t>
  </si>
  <si>
    <t>TZA001People in Need</t>
  </si>
  <si>
    <t>The sum of people in Level 1 in the food insecurity crisis + the refugees crisis</t>
  </si>
  <si>
    <t>TZA001Minimal humanitarian conditions - Level 1</t>
  </si>
  <si>
    <t>IPC 01/03/2022 ;  National Bureau of Statistics 01/12/2017 ; UNHCR 27/04/2021 , UNHCR accessed on19/11/2022</t>
  </si>
  <si>
    <t>The sum of people in Level 2 in the food insecurity crisis + the refugees crisis</t>
  </si>
  <si>
    <t>TZA001Stressed humanitarian conditions - Level 2</t>
  </si>
  <si>
    <t>The sum of people in Level 3 in the food insecurity crisis (497,000) + the refugees crisis ( 247,000 )</t>
  </si>
  <si>
    <t>TZA001Moderate humanitarian conditions - Level 3</t>
  </si>
  <si>
    <t>The sum of people in Level 4 in the food insecurity crisis + + the refugees crisis</t>
  </si>
  <si>
    <t>TZA001Severe humanitarian conditions - Level 4</t>
  </si>
  <si>
    <t>The sum of people in Level 5 in the food insecurity crisis + the refugees crisis</t>
  </si>
  <si>
    <t>TZA001Extreme humanitarian conditions - Level 5</t>
  </si>
  <si>
    <t>TZA003Total population</t>
  </si>
  <si>
    <t>ACLED accessed on  19\11\2022</t>
  </si>
  <si>
    <t>fatalities between 01 May and 11 November 2022 because of food insecurity .</t>
  </si>
  <si>
    <t>TZA003Fatalities reported</t>
  </si>
  <si>
    <t>fatalities between 01 May 2022 and 11/11/2022</t>
  </si>
  <si>
    <t>TZA003Fatalities in all crises</t>
  </si>
  <si>
    <t>TZA002Total population</t>
  </si>
  <si>
    <t>is the number of refugees in Tanzania as of 31 October (247,000)</t>
  </si>
  <si>
    <t>TZA002People displaced</t>
  </si>
  <si>
    <t>fatalities between 01 May and 11 November 2022 related to refugees</t>
  </si>
  <si>
    <t>TZA002Fatalities reported</t>
  </si>
  <si>
    <t>fatalities between 01 May  2022 and 11/11/2022</t>
  </si>
  <si>
    <t>TZA002Fatalities in all crises</t>
  </si>
  <si>
    <t>TZA002People in Need</t>
  </si>
  <si>
    <t xml:space="preserve"> National Bureau of Statistics 01/12/2017 ; UNHCR 27/04/2021 , UNHCR accessed on 19/11/2022</t>
  </si>
  <si>
    <t>https://www.nbs.go.tz/nbs/takwimu/census2012/Tanzania_Total_Population_by_District-Regions-2016_2017r.pdf ; https://data2.unhcr.org/en/documents/details/86371 , https://data2.unhcr.org/en/country/tza</t>
  </si>
  <si>
    <t>ACAPS methodology: Level1= Exposed population - affected population.</t>
  </si>
  <si>
    <t>TZA002Minimal humanitarian conditions - Level 1</t>
  </si>
  <si>
    <t>https://data2.unhcr.org/en/country/tza , https://www.nbs.go.tz/nbs/takwimu/census2012/Tanzania_Total_Population_by_District-Regions-2016_2017r.pdf ; https://data2.unhcr.org/en/documents/details/86371</t>
  </si>
  <si>
    <t>TZA002Stressed humanitarian conditions - Level 2</t>
  </si>
  <si>
    <t>is the number of refugees in Tanzania as of 31 October 2022</t>
  </si>
  <si>
    <t>TZA002Moderate humanitarian conditions - Level 3</t>
  </si>
  <si>
    <t>The severity of needs is not identified for refugees</t>
  </si>
  <si>
    <t>TZA002Severe humanitarian conditions - Level 4</t>
  </si>
  <si>
    <t>TZA002Extreme humanitarian conditions - Level 5</t>
  </si>
  <si>
    <t>OCHA 12/07/2022 , UNHCR accessed on 17/11/2022</t>
  </si>
  <si>
    <t>https://reliefweb.int/report/malawi/malawi-humanitarian-response-dashboard-may-2022 , https://data.unhcr.org/en/country/mwi</t>
  </si>
  <si>
    <t>The number of displaced people because of tropical storm Ana (53800) + the total number of refugees and asylum seekers as of 31 August 2022 (90359)</t>
  </si>
  <si>
    <t>MWI002People displaced</t>
  </si>
  <si>
    <t>WHO 7/11/2022</t>
  </si>
  <si>
    <t xml:space="preserve"> https://www.who.int/emergencies/disease-outbreak-news/item/2022-DON419</t>
  </si>
  <si>
    <t>The number of Cholera cases as of 31 October 2022</t>
  </si>
  <si>
    <t>MWI002Illness cases reported</t>
  </si>
  <si>
    <t>ACLED accessed on 17/11/2022 ; IFRC 18/02/2022 , WHO 7/11/2022</t>
  </si>
  <si>
    <t>https://acleddata.com/dashboard/#/dashboard ; https://reliefweb.int/report/malawi/malawi-africa-tropical-storm-ana-emergency-appeal-n-mdrmw015-operational-strategy-24 , https://www.who.int/emergencies/disease-outbreak-news/item/2022-DON419</t>
  </si>
  <si>
    <t>fatalities between 01 January 2022 and 11 November 2022 in the complex crisis and Tropical Cyclone Ana crisis</t>
  </si>
  <si>
    <t>MWI002Fatalities reported</t>
  </si>
  <si>
    <t>MWI002Fatalities in all crises</t>
  </si>
  <si>
    <t>MWI004Fatalities in all crises</t>
  </si>
  <si>
    <t>World Population Review accessed on 19/11/2022</t>
  </si>
  <si>
    <t>https://worldpopulationreview.com/countries/mauritania-population</t>
  </si>
  <si>
    <t>Total population of Mauritania</t>
  </si>
  <si>
    <t>MRT003Total population</t>
  </si>
  <si>
    <t>ACLED accessed on 19/11/2022</t>
  </si>
  <si>
    <t>fatalities between 01 May and 11 November  2022 because of food insecurity .</t>
  </si>
  <si>
    <t>MRT003Fatalities reported</t>
  </si>
  <si>
    <t>fatalities between 01 May 2022 and11 November 2022</t>
  </si>
  <si>
    <t>MRT003Fatalities in all crises</t>
  </si>
  <si>
    <t>MRT002Total population</t>
  </si>
  <si>
    <t>https://data.unhcr.org/en/country/mrt</t>
  </si>
  <si>
    <t>People displaced is the number of Malian refugees in Mauritania as of 31 October 2022 (97,000)</t>
  </si>
  <si>
    <t>MRT002People displaced</t>
  </si>
  <si>
    <t>fatalities between 01 May and 11 November 2022 related to Malian refugees .</t>
  </si>
  <si>
    <t>MRT002Fatalities reported</t>
  </si>
  <si>
    <t>fatalities between 01 May 2022 and 11 November 2022</t>
  </si>
  <si>
    <t>MRT002Fatalities in all crises</t>
  </si>
  <si>
    <t>MRT002People in Need</t>
  </si>
  <si>
    <t>MRT002Minimal humanitarian conditions - Level 1</t>
  </si>
  <si>
    <t>City Populaation acceessed on 25/07/2022 , GIZ,UNHCR 20/04/2022 , UNHCR accessed on 19/11/2022</t>
  </si>
  <si>
    <t>https://data.unhcr.org/en/country/mrt , https://www.citypopulation.de/en/mauritania/cities/ , https://data.unhcr.org/en/documents/details/92148</t>
  </si>
  <si>
    <t>MRT002Stressed humanitarian conditions - Level 2</t>
  </si>
  <si>
    <t>Level 3 is the number of Malian refugees in Mauritania as of 31 October 2022 (97,000)</t>
  </si>
  <si>
    <t>MRT002Moderate humanitarian conditions - Level 3</t>
  </si>
  <si>
    <t>MRT002Severe humanitarian conditions - Level 4</t>
  </si>
  <si>
    <t>MRT002Extreme humanitarian conditions - Level 5</t>
  </si>
  <si>
    <t>total population in Zimbabwe</t>
  </si>
  <si>
    <t>ZWE001Total population</t>
  </si>
  <si>
    <t>OCHA 08/08/2022, UNHCR accessed 26/11/2022</t>
  </si>
  <si>
    <t>https://reliefweb.int/report/ukraine/ukraine-flash-appeal-march-december-2022 ; https://data2.unhcr.org/en/situations/ukraine</t>
  </si>
  <si>
    <t>Population as identified in the Flash appeal 2022 (44 million) + people returned to Ukraine (7,795,999) as of 22 Nov - People displaced out of the country (7,867,219) as of 22 Nov</t>
  </si>
  <si>
    <t>UKR002Total population</t>
  </si>
  <si>
    <t>The total population is considered to be exposed to the conflict</t>
  </si>
  <si>
    <t>UKR002People exposed</t>
  </si>
  <si>
    <t>The total population is considered to be affected by the conflict</t>
  </si>
  <si>
    <t>UKR002People affected</t>
  </si>
  <si>
    <t>OCHA 26/10/2022 ; UNHCR accessed 27/11/2022</t>
  </si>
  <si>
    <t>https://reliefweb.int/report/ukraine/ukraine-situation-report-26-oct-2022-enukru ; https://data2.unhcr.org/en/situations/ukraine</t>
  </si>
  <si>
    <t>The figure represents the number of internally displaced people inside Ukraine (6.24 million) as of 28 Oct and the number of people who left Ukraine and went to Europe (7,867,219) as of 22 Nov + the number of returnees (Border crossings to Ukraine since 28 February 2022) (7,938,861) as of 22 Nov.</t>
  </si>
  <si>
    <t>UKR002People displaced</t>
  </si>
  <si>
    <t>OHCHR 21/11/2022</t>
  </si>
  <si>
    <t>https://reliefweb.int/report/ukraine/ukraine-civilian-casualties-2400-20-november-2022-enruuk</t>
  </si>
  <si>
    <t>Fatalities between 24 Feb to 20 Nov</t>
  </si>
  <si>
    <t>UKR002Fatalities reported</t>
  </si>
  <si>
    <t>UKR002Fatalities in all crises</t>
  </si>
  <si>
    <t>UKR002People in Need</t>
  </si>
  <si>
    <t xml:space="preserve">According to ACAPS methodology, Level 1 = People exposed - People affected
</t>
  </si>
  <si>
    <t>UKR002Minimal humanitarian conditions - Level 1</t>
  </si>
  <si>
    <t>OCHA 08/08/2022, UNHCR accessed 26/11/2022 ; OCHA 26/10/2022 ; UNHCR accessed 27/11/2022</t>
  </si>
  <si>
    <t xml:space="preserve">According to ACAPS methodology, Level 2 = People affected - People in need
</t>
  </si>
  <si>
    <t>UKR002Stressed humanitarian conditions - Level 2</t>
  </si>
  <si>
    <t>OCHA 08/08/2022, OCHA 20/05/2022</t>
  </si>
  <si>
    <t>https://reliefweb.int/sites/reliefweb.int/files/resources/ukraine_2022_hno_eng_2022-02-10.pdf ;https://reliefweb.int/report/ukraine/ukraine-flash-appeal-march-december-2022</t>
  </si>
  <si>
    <t xml:space="preserve">According to ACAPS methodology, Level 3 = PiN - (Level 4 + Level 5)
</t>
  </si>
  <si>
    <t>UKR002Moderate humanitarian conditions - Level 3</t>
  </si>
  <si>
    <t>WFP accessed 27/11/2022</t>
  </si>
  <si>
    <t>https://static.hungermapdata.org/insight-reports/latest/ukr-summary.pdf</t>
  </si>
  <si>
    <t xml:space="preserve">According to WFP Hunger Map, about 15.1% of the analysed population (38.7 million) are facing crisis and above food security levels as of 27 Nov, meaning that 5.84 million people are food insecure. 
</t>
  </si>
  <si>
    <t>UKR002Severe humanitarian conditions - Level 4</t>
  </si>
  <si>
    <t>Currently, there are not enough information about the severity of needs</t>
  </si>
  <si>
    <t>UKR002Extreme humanitarian conditions - Level 5</t>
  </si>
  <si>
    <t>https://worldpopulationreview.com/countries/tunisia-population</t>
  </si>
  <si>
    <t>The total population of Tunisia in 2022</t>
  </si>
  <si>
    <t>TUN002Total population</t>
  </si>
  <si>
    <t>The total population is considered exposed to the migration crisis</t>
  </si>
  <si>
    <t>TUN002People exposed</t>
  </si>
  <si>
    <t>UNHCR 31/08/2022 ; UNHCR 31/08/2022</t>
  </si>
  <si>
    <t>https://data.unhcr.org/en/documents/details/95810 ; https://data.unhcr.org/en/documents/details/95809</t>
  </si>
  <si>
    <t>The figure represents the number of migrants arriving at Tunisia (persons profiled) between 2019 to August 2022 (2,295) + the number of refugees and asylum seekers as of 31 Aug (9,676).</t>
  </si>
  <si>
    <t>TUN002People affected</t>
  </si>
  <si>
    <t>TUN002People displaced</t>
  </si>
  <si>
    <t>IOM accessed 13/11/2022</t>
  </si>
  <si>
    <t>https://missingmigrants.iom.int/region/mediterranean?region_incident=All&amp;route=3861&amp;year%5B%5D=10121&amp;month=3961&amp;incident_date%5Bmin%5D=&amp;incident_date%5Bmax%5D=06%2F30%2F2022</t>
  </si>
  <si>
    <t>The number of dead and missing migrants in the Central Mediterranean route</t>
  </si>
  <si>
    <t>TUN002Fatalities reported</t>
  </si>
  <si>
    <t>IOM accessed 13/11/2022 ; ACLED 02/11/2022</t>
  </si>
  <si>
    <t xml:space="preserve">https://missingmigrants.iom.int/region/mediterranean?region_incident=All&amp;route=3861&amp;year%5B%5D=10121&amp;month=3961&amp;incident_date%5Bmin%5D=&amp;incident_date%5Bmax%5D=06%2F30%2F2022 ; https://acleddata.com/data-export-tool/ </t>
  </si>
  <si>
    <t>Fatalities in all the country between May and Oct</t>
  </si>
  <si>
    <t>TUN002Fatalities in all crises</t>
  </si>
  <si>
    <t>TUN002People in Need</t>
  </si>
  <si>
    <t>World Population 11/2022 ; UNHCR 31/08/2022 ; UNHCR 31/08/2022</t>
  </si>
  <si>
    <t>https://worldpopulationreview.com/countries/tunisia-population ; https://data.unhcr.org/en/documents/details/95810 ; https://data.unhcr.org/en/documents/details/95809</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</si>
  <si>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</si>
  <si>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</si>
  <si>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</si>
  <si>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</si>
  <si>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</si>
  <si>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https://worldpopulationreview.com/countries/romania-population</t>
  </si>
  <si>
    <t>The figure represents the total population of Romania in 2022</t>
  </si>
  <si>
    <t>ROU002Total population</t>
  </si>
  <si>
    <t>MVU accessed 07/2022 ; CIRCABC accessed 07/2022 ; UNHCR accessed 23/11/2022</t>
  </si>
  <si>
    <t>https://mvu.ro/union-of-bucovina-with-romania-2/ ; https://circabc.europa.eu/webdav/CircaBC/ESTAT/regportraits/Information/ro064_geo.htm ; https://data2.unhcr.org/en/situations/ukraine</t>
  </si>
  <si>
    <t>The figure represents the population of the three border regions Moldavia (4,178,694), Maramures (463,117), and Bucovina(407,438) + people displaced from Ukraine to Romania as of 20 Nov (1,556,746)</t>
  </si>
  <si>
    <t>ROU002People exposed</t>
  </si>
  <si>
    <t>UNHCR accessed 23/11/2022</t>
  </si>
  <si>
    <t>https://data2.unhcr.org/en/situations/ukraine</t>
  </si>
  <si>
    <t>The figure represents the number of people displaced from Ukraine to Romania as of 20 Nov (1,556,746)</t>
  </si>
  <si>
    <t>ROU002People affected</t>
  </si>
  <si>
    <t>ROU002People displaced</t>
  </si>
  <si>
    <t>All crisis fatalities in Last 6 months (01/05/2022 to 31/10/2022) related to refugees from Ukraine</t>
  </si>
  <si>
    <t>ROU002Fatalities reported</t>
  </si>
  <si>
    <t>All fatalities in Last 6 months (01/05/2022 to 31/10/2022) across the country</t>
  </si>
  <si>
    <t>ROU002Fatalities in all crises</t>
  </si>
  <si>
    <t>ROU002People in Need</t>
  </si>
  <si>
    <t>According to ACAPS methodology, Level 1 = the number of people exposed - people affected</t>
  </si>
  <si>
    <t>ROU002Minimal humanitarian conditions - Level 1</t>
  </si>
  <si>
    <t>According to ACAPS methodology, Level 2 = the number of people affected - people in need</t>
  </si>
  <si>
    <t>ROU002Stressed humanitarian conditions - Level 2</t>
  </si>
  <si>
    <t>ROU002Moderate humanitarian conditions - Level 3</t>
  </si>
  <si>
    <t>ROU002Severe humanitarian conditions - Level 4</t>
  </si>
  <si>
    <t>ROU002Extreme humanitarian conditions - Level 5</t>
  </si>
  <si>
    <t>World Population accessed 11/2022 ; UNHCR accessed 23/11/2022</t>
  </si>
  <si>
    <t>https://worldpopulationreview.com/countries/poland-population ; https://data.unhcr.org/en/situations/ukraine</t>
  </si>
  <si>
    <t>The total population represents the population of Poland in 2022 (41,099,388) and people who crossed from Ukraine as at 22 Nov (7,583,850)</t>
  </si>
  <si>
    <t>POL002Total population</t>
  </si>
  <si>
    <t>The figure represents the population of Lublin region in 2022 (360,044) + The number of displaced from Ukraine as of 22 Nov (7,583,850)</t>
  </si>
  <si>
    <t>POL002People exposed</t>
  </si>
  <si>
    <t>The figure represents the number of people displaced from Ukraine to Poland as of 22 Nov (7,583,850)</t>
  </si>
  <si>
    <t>POL002People affected</t>
  </si>
  <si>
    <t>POL002People displaced</t>
  </si>
  <si>
    <t>All crisis fatalities in Last 6 months (01/05/2022 to 31/10/2022 related to refugees from Ukraine</t>
  </si>
  <si>
    <t>POL002Fatalities reported</t>
  </si>
  <si>
    <t>POL002Fatalities in all crises</t>
  </si>
  <si>
    <t>POL002People in Need</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</si>
  <si>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</si>
  <si>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</si>
  <si>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</si>
  <si>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</si>
  <si>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</si>
  <si>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UNHCR accessed 20/11/2022 ; IOM 31/10/2022</t>
  </si>
  <si>
    <t>https://data.unhcr.org/en/country/lby ; https://dtm.iom.int/reports/libya-%E2%80%94-migrant-report-43-july%E2%80%94august-2022</t>
  </si>
  <si>
    <t>The figure represents the total IDPs in Libya as of 30 April (159,996) + the total IDP returnees as of 30 April (680,772) + the registered refugees and asylum-seekers in Libya as of 1 Nov (43,000) + the number of migrants in Libya as of 31 Aug (679,974)</t>
  </si>
  <si>
    <t>LBY001People displaced</t>
  </si>
  <si>
    <t>IOM accessed 20/11/2022 ; ACLED accessed 02/11/2022</t>
  </si>
  <si>
    <t xml:space="preserve">https://missingmigrants.iom.int/region/mediterranean?region_incident=All&amp;route=3861&amp;year%5B%5D=10121&amp;month=All&amp;incident_date%5Bmin%5D=&amp;incident_date%5Bmax%5D= ; https://www.acleddata.com/data/ </t>
  </si>
  <si>
    <t>The number of fatalities in the country between May and Oct</t>
  </si>
  <si>
    <t>LBY001Fatalities reported</t>
  </si>
  <si>
    <t>Total fatalities in the country between May and Oct</t>
  </si>
  <si>
    <t>LBY001Fatalities in all crises</t>
  </si>
  <si>
    <t>The figure represents the registered refugees and asylum-seekers in Libya as of 1 Nov (43,000) + the number of migrants in Libya as of 31 Aug (679,974)</t>
  </si>
  <si>
    <t>LBY002People affected</t>
  </si>
  <si>
    <t>LBY002People displaced</t>
  </si>
  <si>
    <t>IOM accessed 20/11/2022</t>
  </si>
  <si>
    <t>https://missingmigrants.iom.int/region/mediterranean?region_incident=All&amp;route=3861&amp;year%5B%5D=10121&amp;month=All&amp;incident_date%5Bmin%5D=&amp;incident_date%5Bmax%5D=</t>
  </si>
  <si>
    <t>The dead and missing migrants between May and Oct</t>
  </si>
  <si>
    <t>LBY002Fatalities reported</t>
  </si>
  <si>
    <t>LBY002Fatalities in all crises</t>
  </si>
  <si>
    <t>LBY002People in Need</t>
  </si>
  <si>
    <t>OCHA HNO 06/12/2021 ; UNHCR accessed 20/11/2022 ; IOM 31/10/2022</t>
  </si>
  <si>
    <t>https://reliefweb.int/report/libya/libya-humanitarian-needs-overview-2022-december-2021-enar ; https://data.unhcr.org/en/country/lby ; https://dtm.iom.int/reports/libya-%E2%80%94-migrant-report-43-july%E2%80%94august-2022</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</si>
  <si>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</si>
  <si>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</si>
  <si>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</si>
  <si>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</si>
  <si>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</si>
  <si>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World Meter accessed 20/11/2022</t>
  </si>
  <si>
    <t>https://www.worldometers.info/world-population/italy-population/#:~:text=Italy%202020%20population%20is%20estimated,532%20people%20per%20mi2).</t>
  </si>
  <si>
    <t>The total population of Italy in 2022</t>
  </si>
  <si>
    <t>ITA002Total population</t>
  </si>
  <si>
    <t>UNHCR accessed 20/11/2022 ; City Population accessed 11/2022</t>
  </si>
  <si>
    <t>The figure represents the 2022 estimates of the total population of areas that recieves most migrants: Sicily (4,801,468) and Calabria (1,844,586) and the number of migrants registered by UNHCR in Sicily (67,074) and Calabria (16,826) as of 13 Nov 2022</t>
  </si>
  <si>
    <t>ITA002People exposed</t>
  </si>
  <si>
    <t>UNHCR accessed 20/11/2022</t>
  </si>
  <si>
    <t xml:space="preserve">https://data2.unhcr.org/en/situations/mediterranean/location/5205
</t>
  </si>
  <si>
    <t>As there are no information on the total number of asylum seekers and refugees in Italy, ACAPS considers affected people are sea arrivals to Italy between 2018 - 13 Nov 2022</t>
  </si>
  <si>
    <t>ITA002People affected</t>
  </si>
  <si>
    <t>The figure represents sea arrivals to Italy between 2018 - 13 Nov 2022</t>
  </si>
  <si>
    <t>ITA002People displaced</t>
  </si>
  <si>
    <t>Dead or missing on Central Mediterranean route between May to Oct</t>
  </si>
  <si>
    <t>ITA002Fatalities reported</t>
  </si>
  <si>
    <t>All fatalities in the affected areas (Sicily and Calabria) + dead or missing on Central Mediterranean route between May to Oct</t>
  </si>
  <si>
    <t>ITA002Fatalities in all crises</t>
  </si>
  <si>
    <t>ITA002People in Need</t>
  </si>
  <si>
    <t>UNHCR accessed 20/11/2022 ; City Population accessed 11/2022 ; UNHCR accessed 20/11/2022</t>
  </si>
  <si>
    <t xml:space="preserve">https://data2.unhcr.org/en/situations/mediterranean/location/5205 ; https://www.citypopulation.de/en/italy/cities/calabria/ ; https://www.citypopulation.de/en/italy/cities/sicilia/
 ; https://data2.unhcr.org/en/situations/mediterranean/location/5205
</t>
  </si>
  <si>
    <t>Accordinf to ACAPS methodology, Level 1 = the number of people exposed - people affected</t>
  </si>
  <si>
    <t>ITA002Minimal humanitarian conditions - Level 1</t>
  </si>
  <si>
    <t>Accordinf to ACAPS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</si>
  <si>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</si>
  <si>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</si>
  <si>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</si>
  <si>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</si>
  <si>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https://worldpopulationreview.com/countries/egypt-population</t>
  </si>
  <si>
    <t>The total population of Egypt in 2022</t>
  </si>
  <si>
    <t>EGY002Total population</t>
  </si>
  <si>
    <t>World Population 11/2022 ; UNHCR accessed 13/11/2022</t>
  </si>
  <si>
    <t>https://worldpopulationreview.com/countries/egypt-population ; https://data.unhcr.org/en/situations/syria/location/1</t>
  </si>
  <si>
    <t>The figure represents the total population of admin level 1 areas that are hosting over 21,000 syrian refugees = Cairo (7,734,614) + Alexandria (3,811,516) + Giza (2,443,203) + Registered Syrian refugees as of 30 Sep 2022 (144,768)</t>
  </si>
  <si>
    <t>EGY002People exposed</t>
  </si>
  <si>
    <t>UNHCR accessed 13/11/2022</t>
  </si>
  <si>
    <t>https://data.unhcr.org/en/situations/syria/location/1</t>
  </si>
  <si>
    <t>The figure represents the number of Syrian refugees in Egypt as of 30 Sep</t>
  </si>
  <si>
    <t>EGY002People affected</t>
  </si>
  <si>
    <t>EGY002People displaced</t>
  </si>
  <si>
    <t xml:space="preserve">Fatalities related to Syrian refugees between May to Oct </t>
  </si>
  <si>
    <t>EGY002Fatalities reported</t>
  </si>
  <si>
    <t>Fatalities in the country between May to Oct</t>
  </si>
  <si>
    <t>EGY002Fatalities in all crises</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</si>
  <si>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</si>
  <si>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</si>
  <si>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</si>
  <si>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</si>
  <si>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</si>
  <si>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</si>
  <si>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All of Zimbabwe is affected by multiple crises</t>
  </si>
  <si>
    <t>ZWE001People exposed</t>
  </si>
  <si>
    <t xml:space="preserve">World Population 10/2022 World Population 11/2022 OCHA HNO 06/12/2021 World Meter accessed 20/11/2022    </t>
  </si>
  <si>
    <t xml:space="preserve">https://worldpopulationreview.com/countries/algeria-population https://worldpopulationreview.com/countries/tunisia-population https://reliefweb.int/report/libya/libya-humanitarian-needs-overview-2022-december-2021-enar https://www.worldometers.info/world-population/italy-population/#:~:text=Italy%202020%20population%20is%20estimated,532%20people%20per%20mi2).    </t>
  </si>
  <si>
    <t>Total population of Algeria, Tunisia, Libya, and Italy</t>
  </si>
  <si>
    <t>REG007Total population</t>
  </si>
  <si>
    <t xml:space="preserve">World Population 10/2022 World Bank 2020 World Bank 2021 UNHCR accessed 11/07/2022 ; City Population accessed 10/2022    </t>
  </si>
  <si>
    <t xml:space="preserve">https://worldpopulationreview.com/countries/algeria-population https://data.worldbank.org/indicator/AG.SRF.TOTL.K2?locations=TN&amp;page=2  https://data.worldbank.org/indicator/AG.LND.TOTL.K2?locations=LY https://data2.unhcr.org/en/situations/mediterranean/location/5205 ; https://www.citypopulation.de/en/italy/cities/calabria/ ; https://www.citypopulation.de/en/italy/cities/sicilia/
    </t>
  </si>
  <si>
    <t>Total area affected in Algeria, Tunisia, Libya, and Italy</t>
  </si>
  <si>
    <t>REG007Landmass affected</t>
  </si>
  <si>
    <t xml:space="preserve">World Population 10/2022 World Population 11/2022 OCHA HNO 06/12/2021 UNHCR accessed 20/11/2022 ; City Population accessed 11/2022    </t>
  </si>
  <si>
    <t xml:space="preserve">https://worldpopulationreview.com/countries/algeria-population https://worldpopulationreview.com/countries/tunisia-population https://reliefweb.int/report/libya/libya-humanitarian-needs-overview-2022-december-2021-enar https://data2.unhcr.org/en/situations/mediterranean/location/5205 ; https://www.citypopulation.de/en/italy/cities/calabria/ ; https://www.citypopulation.de/en/italy/cities/sicilia/
    </t>
  </si>
  <si>
    <t>REG007People exposed</t>
  </si>
  <si>
    <t xml:space="preserve">UNHCR 26/05/2022 ; Migrants Refugees accessed 21/08/2022 UNHCR 31/08/2022 ; UNHCR 31/08/2022 UNHCR accessed 20/11/2022 ; IOM 31/10/2022 UNHCR accessed 20/11/2022    </t>
  </si>
  <si>
    <t xml:space="preserve">https://reliefweb.int/report/algeria/unhcr-middle-east-and-north-africa-algeria-may-2022 ; https://migrants-refugees.va/country-profile/algeria/#:~:text=In%20mid%2D2020%20there%20were,and%20100.6%20thousand%20in%202019. https://data.unhcr.org/en/documents/details/95810 ; https://data.unhcr.org/en/documents/details/95809 https://data.unhcr.org/en/country/lby ; https://dtm.iom.int/reports/libya-%E2%80%94-migrant-report-43-july%E2%80%94august-2022 https://data2.unhcr.org/en/situations/mediterranean/location/5205
    </t>
  </si>
  <si>
    <t>REG007People affected</t>
  </si>
  <si>
    <t xml:space="preserve">IPDs in Algeria, Tunisia, Libya, and Italy </t>
  </si>
  <si>
    <t>REG007People displaced</t>
  </si>
  <si>
    <t>https://missingmigrants.iom.int/region/mediterranean?region_incident=All&amp;route=3861&amp;year%5B%5D=10121&amp;month=3966&amp;incident_date%5Bmin%5D=&amp;incident_date%5Bmax%5D=30%2F07%2F2022</t>
  </si>
  <si>
    <t>The number of dead an missing migrants in the Central Mediterranean route between April and Sep</t>
  </si>
  <si>
    <t>REG007Fatalities reported</t>
  </si>
  <si>
    <t>https://missingmigrants.iom.int/region/mediterranean?region_incident=All&amp;route=3861&amp;year%5B%5D=10121&amp;month=3966&amp;incident_date%5Bmin%5D=&amp;incident_date%5Bmax%5D=30%2F07%2F2022 ; https://acleddata.com/data-export-tool/</t>
  </si>
  <si>
    <t>fatalities in Algeria, Tunisia, Libya, and Italy between April and Sep</t>
  </si>
  <si>
    <t>REG007Fatalities in all crises</t>
  </si>
  <si>
    <t>REG007People in Need</t>
  </si>
  <si>
    <t xml:space="preserve">World Population 10/2022 ; UNHCR 26/05/2022 ; Migrants Refugees accessed 21/08/2022 World Population 11/2022 ; UNHCR 31/08/2022 ; UNHCR 31/08/2022 OCHA HNO 06/12/2021 ; UNHCR accessed 20/11/2022 ; IOM 31/10/2022 UNHCR accessed 20/11/2022 ; City Population accessed 11/2022 ; UNHCR accessed 20/11/2022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</si>
  <si>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https://worldpopulationreview.com/countries/tunisia-population ; https://data.unhcr.org/en/documents/details/95810 ; https://data.unhcr.org/en/documents/details/95809 https://reliefweb.int/report/libya/libya-humanitarian-needs-overview-2022-december-2021-enar ; https://data.unhcr.org/en/country/lby ; https://dtm.iom.int/reports/libya-%E2%80%94-migrant-report-43-july%E2%80%94august-2022 https://data2.unhcr.org/en/situations/mediterranean/location/5205 ; https://www.citypopulation.de/en/italy/cities/calabria/ ; https://www.citypopulation.de/en/italy/cities/sicilia/
 ; https://data2.unhcr.org/en/situations/mediterranean/location/5205
    </t>
  </si>
  <si>
    <t>The sum of Level 1 figures for mixed migration from ACAPS INFORM Severity Index of each country ( Algeria, Tunisia, Libya, and Italy )</t>
  </si>
  <si>
    <t>REG007Minimal humanitarian conditions - Level 1</t>
  </si>
  <si>
    <t>The sum of Level 2 figures for mixed migration from ACAPS INFORM Severity Index of each country (Algeria, Tunisia, Libya, and Italy)</t>
  </si>
  <si>
    <t>REG007Stressed humanitarian conditions - Level 2</t>
  </si>
  <si>
    <t>The sum of Level 3 figures for mixed migration from ACAPS INFORM Severity Index of each country (Algeria, Tunisia, Libya, and Italy)</t>
  </si>
  <si>
    <t>REG007Moderate humanitarian conditions - Level 3</t>
  </si>
  <si>
    <t>The sum of Level 4 figures for mixed migration from ACAPS INFORM Severity Index of each country (Algeria, Tunisia, Libya, and Italy)</t>
  </si>
  <si>
    <t>REG007Severe humanitarian conditions - Level 4</t>
  </si>
  <si>
    <t>The sum of Level 5 figures for mixed migration ACAPS INFORM Severity Index of each country (Algeria, Tunisia, Libya, and Italy)</t>
  </si>
  <si>
    <t>REG007Extreme humanitarian conditions - Level 5</t>
  </si>
  <si>
    <t>UNHCR accessed on 16/11/2022</t>
  </si>
  <si>
    <t>https://reporting.unhcr.org/zimbabwe?year=2022</t>
  </si>
  <si>
    <t>The total number of refugees ( 9939) + Asylum seekers (11840) + other of concern (904 ) as of 16/11/2022</t>
  </si>
  <si>
    <t>ZWE001People displaced</t>
  </si>
  <si>
    <t>UNICEF 15/11/2022</t>
  </si>
  <si>
    <t>https://reliefweb.int/report/zimbabwe/unicef-zimbabwe-humanitarian-situation-report-no-5-31-october-2022</t>
  </si>
  <si>
    <t>A total of 355 laboratory confirmed measles cases  had been reported as of 18 September 2022 .</t>
  </si>
  <si>
    <t>ZWE001Illness cases reported</t>
  </si>
  <si>
    <t xml:space="preserve">ACLED accessed on 16/11/2022 , IFRC 11/11/2022 </t>
  </si>
  <si>
    <t>https://acleddata.com/dashboard/#/dashboard , https://reliefweb.int/report/zimbabwe/zimbabwe-measles-outbreak-operation-update-ndeg-1-dref-ndeg-mdrzw018</t>
  </si>
  <si>
    <t>fatalities between 01 April 2022 and 11 November 2022 for the complex crisis</t>
  </si>
  <si>
    <t>ZWE001Fatalities reported</t>
  </si>
  <si>
    <t>fatalities between 01 April 2022 and 11 November 2022</t>
  </si>
  <si>
    <t>ZWE001Fatalities in all crises</t>
  </si>
  <si>
    <t>OCHA HNO 29/02/2021 ; world population review accessed on 16/11/2022</t>
  </si>
  <si>
    <t>https://reliefweb.int/report/zimbabwe/zimbabwe-humanitarian-needs-overview-2020-february-2020 ; https://worldpopulationreview.com/countries/zimbabwe-population</t>
  </si>
  <si>
    <t>ZWE001Minimal humanitarian conditions - Level 1</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</si>
  <si>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</si>
  <si>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IDN007Total population</t>
  </si>
  <si>
    <t>Statistics Indonesia; City Population accessed 28/11/2022; AHA Centre 22/11/2022; ECHO 21/11/2022</t>
  </si>
  <si>
    <t>https://www.bps.go.id/
https://www.citypopulation.de/en/indonesia/admin/</t>
  </si>
  <si>
    <t xml:space="preserve">The total landmass of crisis affected areas. </t>
  </si>
  <si>
    <t>IDN007Landmass affected</t>
  </si>
  <si>
    <t>Total population living in the areas considered affected.</t>
  </si>
  <si>
    <t>IDN007People exposed</t>
  </si>
  <si>
    <t>Statistics Indonesia; City Population accessed 28/11/2022; ECHO 21/11/2022</t>
  </si>
  <si>
    <t>https://www.bps.go.id/
https://www.citypopulation.de/en/indonesia/admin/
https://erccportal.jrc.ec.europa.eu/ercmaps/ECDM_20221121_EQ_Indonesia.pdf</t>
  </si>
  <si>
    <t>Total people affected by the crises in Indonesia.</t>
  </si>
  <si>
    <t>IDN007People affected</t>
  </si>
  <si>
    <t>UN 01/03/2022; ECHO 24/11/2022</t>
  </si>
  <si>
    <t>https://news.un.org/en/story/2022/03/1113062
https://erccportal.jrc.ec.europa.eu/ECHO-Products/Echo-Flash#/daily-flash-archive/4650</t>
  </si>
  <si>
    <t>The total number of displaced people because of crises in the Indonesia.</t>
  </si>
  <si>
    <t>IDN007People displaced</t>
  </si>
  <si>
    <t>ECHO 24/11/2022</t>
  </si>
  <si>
    <t>https://erccportal.jrc.ec.europa.eu/ECHO-Products/Echo-Flash#/daily-flash-archive/4650</t>
  </si>
  <si>
    <t>Number of crisis related in juries in the last 6 months</t>
  </si>
  <si>
    <t>IDN007Injuries reported</t>
  </si>
  <si>
    <t>ACLED accessed 22/11/2022; ECHO 24/11/2022</t>
  </si>
  <si>
    <t>https://acleddata.com/data-export-tool/
https://erccportal.jrc.ec.europa.eu/ECHO-Products/Echo-Flash#/daily-flash-archive/4650</t>
  </si>
  <si>
    <t>IDN007Fatalities reported</t>
  </si>
  <si>
    <t>The number of fatalities in all the crises in the last 6 months.</t>
  </si>
  <si>
    <t>IDN007Fatalities in all crises</t>
  </si>
  <si>
    <t>IDN007People in Need</t>
  </si>
  <si>
    <t>Statistics Indonesia; City Population accessed 28/11/2022; AHA Centre 22/11/2022; ECHO 21/11/2022 and 24/11/2022</t>
  </si>
  <si>
    <t>https://www.bps.go.id/
https://www.citypopulation.de/en/indonesia/admin/
https://ahacentre.org/flash-update/flash-update-no-01-m5-6-earthquake-in-cianjur-regency-indonesia-22-november-2022/
https://erccportal.jrc.ec.europa.eu/ercmaps/ECDM_20221121_EQ_Indonesia.pdf
https://erccportal.jrc.ec.europa.eu/ECHO-Products/Echo-Flash#/daily-flash-archive/4650</t>
  </si>
  <si>
    <t>Level 1 = Total number of people exposed minus total people affected</t>
  </si>
  <si>
    <t>IDN007Minimal humanitarian conditions - Level 1</t>
  </si>
  <si>
    <t>UN 01/03/2022; Statistics Indonesia; City Population accessed 28/11/2022; AHA Centre 22/11/2022; ECHO 21/11/2022 and 24/11/2022</t>
  </si>
  <si>
    <t>https://reliefweb.int/report/indonesia/indonesia-un-experts-sound-alarm-serious-papua-abuses-call-urgent-aid
https://www.bps.go.id/
https://www.citypopulation.de/en/indonesia/admin/
https://erccportal.jrc.ec.europa.eu/ercmaps/ECDM_20221121_EQ_Indonesia.pdf</t>
  </si>
  <si>
    <t>Level 2 = Total number fo people affceted minus total number of people in need</t>
  </si>
  <si>
    <t>IDN007Stressed humanitarian conditions - Level 2</t>
  </si>
  <si>
    <t>UN 01/03/2022;; Statistics Indonesia; City Population accessed 28/11/2022; AHA Centre 22/11/2022; ECHO 21/11/2022 and 24/11/2022</t>
  </si>
  <si>
    <t>https://reliefweb.int/report/indonesia/indonesia-un-experts-sound-alarm-serious-papua-abuses-call-urgent-aid
https://www.bps.go.id/
https://www.citypopulation.de/en/indonesia/admin/
https://ahacentre.org/flash-update/flash-update-no-01-m5-6-earthquake-in-cianjur-regency-indonesia-22-november-2022/
https://erccportal.jrc.ec.europa.eu/ercmaps/ECDM_20221121_EQ_Indonesia.pdf
https://erccportal.jrc.ec.europa.eu/ECHO-Products/Echo-Flash#/daily-flash-archive/4650</t>
  </si>
  <si>
    <t>The total number of people in need, all people in need are considered at level 3</t>
  </si>
  <si>
    <t>IDN007Moderate humanitarian conditions - Level 3</t>
  </si>
  <si>
    <t>Not enough data to assign figure for this level.</t>
  </si>
  <si>
    <t>IDN007Severe humanitarian conditions - Level 4</t>
  </si>
  <si>
    <t>IDN007Extreme humanitarian conditions - Level 5</t>
  </si>
  <si>
    <t>UN HRC 01/03/2022; ECHO 24/11/2022; CARE 25/11/2022</t>
  </si>
  <si>
    <t>https://reliefweb.int/report/indonesia/indonesia-un-experts-sound-alarm-serious-papua-abuses-call-urgent-aid
https://erccportal.jrc.ec.europa.eu/ECHO-Products/Echo-Flash#/daily-flash-archive/4650
https://reliefweb.int/report/indonesia/care-international-begin-supporting-earthquake-affected-families-indonesia</t>
  </si>
  <si>
    <t>Host, non-host, returnees and IDPs affceted by all the crises</t>
  </si>
  <si>
    <t>IDN007Crisis affected groups</t>
  </si>
  <si>
    <t>Earthquake in West Java province</t>
  </si>
  <si>
    <t>IDN008</t>
  </si>
  <si>
    <t>IDN008Total population</t>
  </si>
  <si>
    <t>https://www.bps.go.id/
https://www.citypopulation.de/en/indonesia/admin/
https://ahacentre.org/flash-update/flash-update-no-01-m5-6-earthquake-in-cianjur-regency-indonesia-22-november-2022/
https://erccportal.jrc.ec.europa.eu/ercmaps/ECDM_20221121_EQ_Indonesia.pdf</t>
  </si>
  <si>
    <t xml:space="preserve">Affected regencies: Cianjur, Bogor, Karawang, Purwakarta, Bandung, West Bandung, Bekasi </t>
  </si>
  <si>
    <t>IDN008Landmass affected</t>
  </si>
  <si>
    <t>People living in affected regencies</t>
  </si>
  <si>
    <t>IDN008People exposed</t>
  </si>
  <si>
    <t>ECHO 21/11/2022</t>
  </si>
  <si>
    <t>https://erccportal.jrc.ec.europa.eu/ercmaps/ECDM_20221121_EQ_Indonesia.pdf</t>
  </si>
  <si>
    <t>Estimate for number of people affected by the shaking</t>
  </si>
  <si>
    <t>IDN008People affected</t>
  </si>
  <si>
    <t>Number of people displaced due to the earthquake</t>
  </si>
  <si>
    <t>IDN008People displaced</t>
  </si>
  <si>
    <t>Number of people injured due to the earthquake</t>
  </si>
  <si>
    <t>IDN008Injuries reported</t>
  </si>
  <si>
    <t>Total number of fatalities due to the earthquake</t>
  </si>
  <si>
    <t>IDN008Fatalities reported</t>
  </si>
  <si>
    <t>ACLED accessed 22/11/2022</t>
  </si>
  <si>
    <t>Total number of fatalities in all crises</t>
  </si>
  <si>
    <t>IDN008Fatalities in all crises</t>
  </si>
  <si>
    <t>IDN008People in Need</t>
  </si>
  <si>
    <t>Level 1 = Number of people exposed - number of people affected</t>
  </si>
  <si>
    <t>IDN008Minimal humanitarian conditions - Level 1</t>
  </si>
  <si>
    <t>Level 2 = Number of people affected - number of people in need (i.e., the number of people displaced)</t>
  </si>
  <si>
    <t>IDN008Stressed humanitarian conditions - Level 2</t>
  </si>
  <si>
    <t>Level 3 = Number of people in need (i.e., the number of people displaced)</t>
  </si>
  <si>
    <t>IDN008Moderate humanitarian conditions - Level 3</t>
  </si>
  <si>
    <t>Not enough information regarding the severity of the humanitarian conditions of the affected people to assign a population figure for Level 4.</t>
  </si>
  <si>
    <t>IDN008Severe humanitarian conditions - Level 4</t>
  </si>
  <si>
    <t>Not enough information regarding the severity of the humanitarian conditions of the affected people to assign a population figure for Level 5.</t>
  </si>
  <si>
    <t>IDN008Extreme humanitarian conditions - Level 5</t>
  </si>
  <si>
    <t>ECHO 24/11/2022; CARE 25/11/2022</t>
  </si>
  <si>
    <t>https://erccportal.jrc.ec.europa.eu/ECHO-Products/Echo-Flash#/daily-flash-archive/4650
https://reliefweb.int/report/indonesia/care-international-begin-supporting-earthquake-affected-families-indonesia</t>
  </si>
  <si>
    <t xml:space="preserve">IDPs, returnees, host communities, and non-host </t>
  </si>
  <si>
    <t>IDN008Crisis affected groups</t>
  </si>
  <si>
    <t>Total number of fatalities in the last 6 months in the Papua and West Papua provinces.</t>
  </si>
  <si>
    <t>IDN002Fatalities reported</t>
  </si>
  <si>
    <t>IDN002Fatalities in all crises</t>
  </si>
  <si>
    <t>Lesotho info accessed 24/11/2022</t>
  </si>
  <si>
    <t>The landmass of areas facing IPC Phase 3 outcomes: Berea; Mafeteng; Maseru; Quthing; Mokhotlong; Thaba Tsek; Mohale's Hoek &amp; Qacha'S Nek</t>
  </si>
  <si>
    <t>LSO003Landmass affected</t>
  </si>
  <si>
    <t>IPC 19/08/2022</t>
  </si>
  <si>
    <t>https://reliefweb.int/report/lesotho/lesotho-ipc-acute-food-insecurity-analysis-july-2022-march-2023-published-august-19-2022</t>
  </si>
  <si>
    <t>Food insecurity faced by population in rural Lesotho. Therefore exposed population is the population of rural areas in Lesotho . Population data is old and therefore less reliable.</t>
  </si>
  <si>
    <t>LSO003People exposed</t>
  </si>
  <si>
    <t>LSO003People affected</t>
  </si>
  <si>
    <t>No data/ Information</t>
  </si>
  <si>
    <t>LSO003People displaced</t>
  </si>
  <si>
    <t>LSO003Illness cases reported</t>
  </si>
  <si>
    <t>LSO003Injuries reported</t>
  </si>
  <si>
    <t>LSO003Fatalities reported</t>
  </si>
  <si>
    <t>LSO003Fatalities in all crises</t>
  </si>
  <si>
    <t>LSO003Buildings damaged</t>
  </si>
  <si>
    <t>LSO003Buildings destroyed</t>
  </si>
  <si>
    <t>LSO003Economic Losses</t>
  </si>
  <si>
    <t>LSO003People in Need</t>
  </si>
  <si>
    <t>Food insecurity IPC phase 1 for Lesotho projected numbers between October 2022 and March 2023.</t>
  </si>
  <si>
    <t>LSO003Minimal humanitarian conditions - Level 1</t>
  </si>
  <si>
    <t>Food insecurity IPC phase 2 for Lesotho projected numbers between October 2022 and March 2023</t>
  </si>
  <si>
    <t>LSO003Stressed humanitarian conditions - Level 2</t>
  </si>
  <si>
    <t>Food insecurity IPC phase 3 for Lesotho projected numbers between October 2022 and March 2023</t>
  </si>
  <si>
    <t>LSO003Moderate humanitarian conditions - Level 3</t>
  </si>
  <si>
    <t>Food insecurity IPC phase 4 for Lesotho projected numbers between October 2022 and March 2023</t>
  </si>
  <si>
    <t>LSO003Severe humanitarian conditions - Level 4</t>
  </si>
  <si>
    <t>Food insecurity IPC phase 5 for Lesotho projected numbers between October 2022 and March 2023</t>
  </si>
  <si>
    <t>LSO003Extreme humanitarian conditions - Level 5</t>
  </si>
  <si>
    <t>Host community</t>
  </si>
  <si>
    <t>LSO003Crisis affected groups</t>
  </si>
  <si>
    <t>LSO003People facing limited access constraints</t>
  </si>
  <si>
    <t>LSO003People facing restricted access constraints</t>
  </si>
  <si>
    <t>IPC 30/05/2022</t>
  </si>
  <si>
    <t>https://www.ipcinfo.org/ipc-country-analysis/details-map/en/c/1155618/?iso3=MDG</t>
  </si>
  <si>
    <t>The total population of regions affected the drought: Andoy, Anosy, Atsimo-Anderfana, Atsimo-Atsinana, and Vatovavy Fitovinany accoring to latest IPC</t>
  </si>
  <si>
    <t>MDG002People exposed</t>
  </si>
  <si>
    <t>IPC 08/09/2022</t>
  </si>
  <si>
    <t xml:space="preserve">https://www.ipcinfo.org/ipc-country-analysis/details-map/en/c/1155618/?iso3=MDG ; </t>
  </si>
  <si>
    <t>IPC level 2-5 representing people affected</t>
  </si>
  <si>
    <t>MDG002People affected</t>
  </si>
  <si>
    <t>MDG002People in Need</t>
  </si>
  <si>
    <t xml:space="preserve">People in Crisis level 1 according to IPC for period of September-November 2022 </t>
  </si>
  <si>
    <t>MDG002Minimal humanitarian conditions - Level 1</t>
  </si>
  <si>
    <t xml:space="preserve">People in Crisis level 2 according to IPC for period of September-November 2022 </t>
  </si>
  <si>
    <t>MDG002Stressed humanitarian conditions - Level 2</t>
  </si>
  <si>
    <t xml:space="preserve">People in Crisis level 3 according to IPC for period of September-November 2022 </t>
  </si>
  <si>
    <t>MDG002Moderate humanitarian conditions - Level 3</t>
  </si>
  <si>
    <t>People in Crisis level 4 according to IPC for period of September-November 2022</t>
  </si>
  <si>
    <t>MDG002Severe humanitarian conditions - Level 4</t>
  </si>
  <si>
    <t xml:space="preserve">People in Crisis level 5 according to IPC for period of September-November 2022 </t>
  </si>
  <si>
    <t>MDG002Extreme humanitarian conditions - Level 5</t>
  </si>
  <si>
    <t>IPC 30/05/2022; USAID 18/04/2022</t>
  </si>
  <si>
    <t>https://www.ipcinfo.org/ipc-country-analysis/details-map/en/c/1155618/?iso3=MDG ; https://www.usaid.gov/sites/default/files/documents/2022-04-18_USAID_Madagascar_Drought_and_Cyclone_Response_Fact_Sheet_1.pdf</t>
  </si>
  <si>
    <t>Total number of people affected by the cyclones as well as the continued drought in Madagascar</t>
  </si>
  <si>
    <t>MDG001People affected</t>
  </si>
  <si>
    <t>MDG001People in Need</t>
  </si>
  <si>
    <t>IPC 30/05/2022 ; WPR Accessed 26/09/2022 ; USAID 18/04/2022</t>
  </si>
  <si>
    <t>https://www.ipcinfo.org/ipc-country-analysis/details-map/en/c/1155618/?iso3=MDG ; https://worldpopulationreview.com/countries/madagascar-population ; https://www.usaid.gov/sites/default/files/documents/2022-04-</t>
  </si>
  <si>
    <t>These figures are an aggregation of the cyclone and drought crises. ACAPS methodology was used to compute level 1. Level 2 to 5 are aggregation of cyclone and drought.</t>
  </si>
  <si>
    <t>MDG001Minimal humanitarian conditions - Level 1</t>
  </si>
  <si>
    <t>IPC 30/05/2022 ; OCHA 02/02/2022 ; IDMC 25/03/2022 ; 07/02/2022 ; USAID 18/04/2022</t>
  </si>
  <si>
    <t xml:space="preserve">https://www.ipcinfo.org/ipc-country-analysis/details-map/en/c/1155618/?iso3=MDG ; https://worldpopulationreview.com/countries/madagascar-population ; https://reliefweb.int/report/madagascar/southern-africa-cyclone-season-flash-update-no-1-2-february-2022 ; https://reliefweb.int/report/madagascar/more-half-million-displacements-across-south-eastern-africa-five-tropical-storms ; https://reliefweb.int/report/madagascar/madagascar-tropical-cyclone-batsirai-update-dg-echo-gdacs-jtwc-bngrc ; https://www.usaid.gov/sites/default/files/documents/2022-04-; </t>
  </si>
  <si>
    <t>MDG001Stressed humanitarian conditions - Level 2</t>
  </si>
  <si>
    <t>IPC 30/05/2022 ; OCHA 02/02/2022 ; IDMC 25/03/2022 ; ECHO 07/02/2022</t>
  </si>
  <si>
    <t xml:space="preserve">https://www.ipcinfo.org/ipc-country-analysis/details-map/en/c/1155618/?iso3=MDG ; https://reliefweb.int/report/madagascar/southern-africa-cyclone-season-flash-update-no-1-2-february-2022 ; https://reliefweb.int/report/madagascar/more-half-million-displacements-across-south-eastern-africa-five-tropical-storms ; https://reliefweb.int/report/madagascar/madagascar-tropical-cyclone-batsirai-update-dg-echo-gdacs-jtwc-bngrc ; </t>
  </si>
  <si>
    <t>MDG001Moderate humanitarian conditions - Level 3</t>
  </si>
  <si>
    <t>MDG001Severe humanitarian conditions - Level 4</t>
  </si>
  <si>
    <t>MDG001Extreme humanitarian conditions - Level 5</t>
  </si>
  <si>
    <t>IPC 4/05/2022</t>
  </si>
  <si>
    <t>https://www.ipcinfo.org/ipc-country-analysis/details-map/en/c/1155581/#rand=0.31168880020836625&amp;iit=1666809274119&amp;tmr=load%3D1666809262869%26core%3D1666809269652%26main%3D1666809273906%26ifr%3D1666809274342&amp;cb=0&amp;cdn=0&amp;md=0&amp;kw=&amp;ab=-&amp;dh=www.ipcinfo.org&amp;dr=&amp;du=https%3A%2F%2Fwww.ipcinfo.org%2Fipc-country-analysis%2Fdetails-map%2Fen%2Fc%2F1155581%2F&amp;href=https%3A%2F%2Fwww.ipcinfo.org%2Fipc-country-analysis%2Fdetails-map%2Fen%2Fc%2F1155581%2F&amp;dt=Djibouti%3A%20Acute%20Food%20Insecurity%20Situation%20March%20-%20June%202022%20and%20Projection%20for%20July%20-%20December%202022%C2%A0%7C%20IPC%20Global%20Platform&amp;dbg=0&amp;cap=tc%3D0%26ab%3D0&amp;inst=1&amp;jsl=33&amp;prod=undefined&amp;lng=en&amp;ogt=&amp;pc=men&amp;pub=ra-5af1962619e822be&amp;ssl=1&amp;sid=63597db5b1cfb992&amp;srf=0.01&amp;ver=300&amp;xck=0&amp;xtr=0&amp;og=&amp;csi=undefined&amp;rev=v8.28.8-wp&amp;ct=1&amp;xld=1&amp;xd=1</t>
  </si>
  <si>
    <t>1,181,675 is the total population of Djibouti in 2022 According to IPC which is the most updated figure.</t>
  </si>
  <si>
    <t>DJI003Total population</t>
  </si>
  <si>
    <t>World Bank 07/07/2021</t>
  </si>
  <si>
    <t>https://data.worldbank.org/indicator/AG.LND.TOTL.K2?locations=DJ</t>
  </si>
  <si>
    <t>The whole country is affected by the drought crisis</t>
  </si>
  <si>
    <t>DJI003Landmass affected</t>
  </si>
  <si>
    <t>IPC 04/05/2022</t>
  </si>
  <si>
    <t>https://www.ipcinfo.org/ipc-country-analysis/details-map/en/c/1155581/</t>
  </si>
  <si>
    <t>The whole population is exposed to the drought crisis</t>
  </si>
  <si>
    <t>DJI003People exposed</t>
  </si>
  <si>
    <t>People in IPC level 2 and above (606,935) as between July to Dec</t>
  </si>
  <si>
    <t>DJI003People affected</t>
  </si>
  <si>
    <t>No figures of people being internally displaced because of the drought crisis</t>
  </si>
  <si>
    <t>DJI003People displaced</t>
  </si>
  <si>
    <t>No Data/ Information on this</t>
  </si>
  <si>
    <t>DJI003Illness cases reported</t>
  </si>
  <si>
    <t>DJI003Injuries reported</t>
  </si>
  <si>
    <t>DJI003Fatalities reported</t>
  </si>
  <si>
    <t>Missingmigrants.com Accessed on 22/11/2022</t>
  </si>
  <si>
    <t>https://missingmigrants.iom.int/region/africa?region_incident=4051&amp;route=3906&amp;incident_date%5Bmin%5D=01%2F21%2F2022&amp;incident_date%5Bmax%5D=07%2F21%2F2022</t>
  </si>
  <si>
    <t>fatalities between 21 Jun and 21 Nov 2022</t>
  </si>
  <si>
    <t>DJI003Fatalities in all crises</t>
  </si>
  <si>
    <t>DJI003Buildings damaged</t>
  </si>
  <si>
    <t>DJI003Buildings destroyed</t>
  </si>
  <si>
    <t>DJI003Economic Losses</t>
  </si>
  <si>
    <t>DJI003People in Need</t>
  </si>
  <si>
    <t>IPC 04/05/2021</t>
  </si>
  <si>
    <t>Crisis level 1 equal to IPC 1 for Djibouti between July and December</t>
  </si>
  <si>
    <t>DJI003Minimal humanitarian conditions - Level 1</t>
  </si>
  <si>
    <t>Crisis level 2 equal to IPC 2 for Djibouti between July and December</t>
  </si>
  <si>
    <t>DJI003Stressed humanitarian conditions - Level 2</t>
  </si>
  <si>
    <t>People in Ciris IPC-3 between July and December</t>
  </si>
  <si>
    <t>DJI003Moderate humanitarian conditions - Level 3</t>
  </si>
  <si>
    <t>People in Emergency IPC-4 between July and December</t>
  </si>
  <si>
    <t>DJI003Severe humanitarian conditions - Level 4</t>
  </si>
  <si>
    <t>There is no data available of extreme needs in Djibouti and no one is in Catastrophe (IPC-5) between  July and December</t>
  </si>
  <si>
    <t>DJI003Extreme humanitarian conditions - Level 5</t>
  </si>
  <si>
    <t>Refugees, host, non-host population,  retunrees, IDPs</t>
  </si>
  <si>
    <t>DJI003Crisis affected groups</t>
  </si>
  <si>
    <t>DJI003People facing limited access constraints</t>
  </si>
  <si>
    <t>DJI003People facing restricted access constraints</t>
  </si>
  <si>
    <t>DJI002Total population</t>
  </si>
  <si>
    <t>Land size of regions that host refugees Ali Sabieh (2400km2) Djibouti (200km2) and Obock (4700km2)</t>
  </si>
  <si>
    <t>DJI002Landmass affected</t>
  </si>
  <si>
    <t xml:space="preserve">WPR 21/07/2021 ; UNHCR 18/11/2022 </t>
  </si>
  <si>
    <t xml:space="preserve">https://worldpopulationreview.com/countries/djibouti-population; https://reliefweb.int/report/djibouti/djibouti-refugees-and-asylum-seekers-30-june-2022 ; </t>
  </si>
  <si>
    <t>Sum of populations of the 4 regions hosting refugees: holhol (3,519) + refugees population (8360), Obock (17,776) + refugees population (3026), Djibouti City (623,891) + refugees population (7233), refugees population of Ali adde (16,922) as no information was found on the total population of the town</t>
  </si>
  <si>
    <t>DJI002People exposed</t>
  </si>
  <si>
    <t>UNHCR 18/11/2022 ; IOM 16/11/2022</t>
  </si>
  <si>
    <t>https://reliefweb.int/report/djibouti/djibouti-operational-update-october-2022 ; https://dtm.iom.int/reports/djibouti-%E2%80%94-migration-trends-dashboard-october-2022</t>
  </si>
  <si>
    <t>Refugees and asylum seekers (36,656) as of 30 Oct + Stranded migrants (1,397) as of 30 October 2022.</t>
  </si>
  <si>
    <t>DJI002People affected</t>
  </si>
  <si>
    <t>https://reliefweb.int/report/djibouti/djibouti-operational-update-october-2022</t>
  </si>
  <si>
    <t>DJI002People displaced</t>
  </si>
  <si>
    <t>DJI002Illness cases reported</t>
  </si>
  <si>
    <t>DJI002Injuries reported</t>
  </si>
  <si>
    <t>DJI002Fatalities reported</t>
  </si>
  <si>
    <t>DJI002Fatalities in all crises</t>
  </si>
  <si>
    <t>DJI002Buildings damaged</t>
  </si>
  <si>
    <t>DJI002Buildings destroyed</t>
  </si>
  <si>
    <t>DJI002Economic Losses</t>
  </si>
  <si>
    <t xml:space="preserve">People in Need =Refugees and asylum seekers (36,656) as of 30 Oct + Stranded migrants (1,397) as of 30 October 2022. </t>
  </si>
  <si>
    <t>DJI002People in Need</t>
  </si>
  <si>
    <t>DJI002Minimal humanitarian conditions - Level 1</t>
  </si>
  <si>
    <t xml:space="preserve">ACAPS methodology: Level 2 = Affected population - PIN 
</t>
  </si>
  <si>
    <t>DJI002Stressed humanitarian conditions - Level 2</t>
  </si>
  <si>
    <t>DJI002Moderate humanitarian conditions - Level 3</t>
  </si>
  <si>
    <t>UNHCR 30/06/2022 ; IOM 14/09/2022</t>
  </si>
  <si>
    <t>https://data2.unhcr.org/en/documents/details/92638 ; https://dtm.iom.int/reports/djibouti-%E2%80%94-migration-trends-dashboard-august-2022</t>
  </si>
  <si>
    <t>Theres is lack of information on the severity of needs.</t>
  </si>
  <si>
    <t>DJI002Severe humanitarian conditions - Level 4</t>
  </si>
  <si>
    <t>DJI002Extreme humanitarian conditions - Level 5</t>
  </si>
  <si>
    <t>Refugees and asylum seekers</t>
  </si>
  <si>
    <t>DJI002Crisis affected groups</t>
  </si>
  <si>
    <t>DJI002People facing limited access constraints</t>
  </si>
  <si>
    <t>DJI002People facing restricted access constraints</t>
  </si>
  <si>
    <t>DJI001Total population</t>
  </si>
  <si>
    <t>DJI001Landmass affected</t>
  </si>
  <si>
    <t>WPR 07/07/2021 ; UNHCR 06/05/2022 ; IOM 14/09/2022</t>
  </si>
  <si>
    <t>https://worldpopulationreview.com/countries/djibouti-population; https://reliefweb.int/report/djibouti/djibouti-refugees-and-asylum-seekers-30-june-2022 ; https://dtm.iom.int/reports/djibouti-%E2%80%94-migration-trends-dashboard-may-2022</t>
  </si>
  <si>
    <t>1,181,675 is the total population of Djibouti in 2020 according to IPC  Review live figure + Refugees and Asylum seekers (36,656) as of 30 Oct + Stranded migrants (1,397) as of 30 Oct 2022.</t>
  </si>
  <si>
    <t>DJI001People exposed</t>
  </si>
  <si>
    <t>UNHCR 18/11/2022 ; IOM 16/11/2022 ; IPC 04/05/2022</t>
  </si>
  <si>
    <t>https://reliefweb.int/report/djibouti/djibouti-operational-update-october-2022 ; https://dtm.iom.int/reports/djibouti-%E2%80%94-migration-trends-dashboard-october-2022 ; https://www.ipcinfo.org/ipc-country-analysis/details-map/en/c/1155581/</t>
  </si>
  <si>
    <t>Refugees and Asylum seekers (36,656) as of 30 Oct + Stranded migrants (1,397) as of 30 Oct 2022. + People in IPC level 2 and above (606,935) between July and December. This figure accounts for people affected both by the drought and mixed migration crisis.</t>
  </si>
  <si>
    <t>DJI001People affected</t>
  </si>
  <si>
    <t>https://data2.unhcr.org/en/documents/details/92638 ; https://reliefweb.int/report/djibouti/iom-djibouti-dtm-migration-trends-dashboard-january-2022</t>
  </si>
  <si>
    <t>Refugees and asylum seekers (36,656) as of 30 Oct + Stranded migrants (1,397) as of 30 Oct 2022.</t>
  </si>
  <si>
    <t>DJI001People displaced</t>
  </si>
  <si>
    <t>DJI001Illness cases reported</t>
  </si>
  <si>
    <t>DJI001Injuries reported</t>
  </si>
  <si>
    <t>DJI001Fatalities reported</t>
  </si>
  <si>
    <t>DJI001Fatalities in all crises</t>
  </si>
  <si>
    <t>DJI001Buildings damaged</t>
  </si>
  <si>
    <t>DJI001Buildings destroyed</t>
  </si>
  <si>
    <t>DJI001Economic Losses</t>
  </si>
  <si>
    <t>DJI001People in Need</t>
  </si>
  <si>
    <t>DJI001Minimal humanitarian conditions - Level 1</t>
  </si>
  <si>
    <t>DJI001Stressed humanitarian conditions - Level 2</t>
  </si>
  <si>
    <t>People in Ciris IPC-3 (179,778) between July and December + Refugees and asylum seekers (35,540) as of 30 June 2022 + Stranded migrants (950) as of 30 August 2022.</t>
  </si>
  <si>
    <t>DJI001Moderate humanitarian conditions - Level 3</t>
  </si>
  <si>
    <t xml:space="preserve"> IPC 04/05/2022</t>
  </si>
  <si>
    <t>DJI001Severe humanitarian conditions - Level 4</t>
  </si>
  <si>
    <t>There is no data available of extreme needs in Djibouti and no one is in Catastrophe (IPC-5)</t>
  </si>
  <si>
    <t>DJI001Extreme humanitarian conditions - Level 5</t>
  </si>
  <si>
    <t>DJI001Crisis affected groups</t>
  </si>
  <si>
    <t>DJI001People facing limited access constraints</t>
  </si>
  <si>
    <t>DJI001People facing restricted access constraints</t>
  </si>
  <si>
    <t>Typhoon Nalgae</t>
  </si>
  <si>
    <t>PHL012</t>
  </si>
  <si>
    <t>PHL012Total population</t>
  </si>
  <si>
    <t>Population Census Data 2020; DSWD 25/11/2022</t>
  </si>
  <si>
    <t>https://psa.gov.ph/population-and-housing/node/164857
https://dromic.dswd.gov.ph/wp-content/uploads/2022/11/DSWD-DROMIC-Report-46-on-Severe-Tropical-Storm-Paeng-as-of-25-November-2022-6AM.pdf</t>
  </si>
  <si>
    <t>This is the total area of the affected regions: the entire country except the Region X, Region XI, and Caraga (regions with less that 10,000 affected are excluded from being considered to be affected)</t>
  </si>
  <si>
    <t>PHL012Landmass affected</t>
  </si>
  <si>
    <t>Total population living in the areas: the entire country except the Region X, Region XI, and Caraga (regions with less that 10,000 affected are excluded from being considered to be affected)</t>
  </si>
  <si>
    <t>PHL012People exposed</t>
  </si>
  <si>
    <t>DSWD 25/11/2022</t>
  </si>
  <si>
    <t>https://dromic.dswd.gov.ph/wp-content/uploads/2022/11/DSWD-DROMIC-Report-46-on-Severe-Tropical-Storm-Paeng-as-of-25-November-2022-6AM.pdf</t>
  </si>
  <si>
    <t>PHL012People affected</t>
  </si>
  <si>
    <t>PHL012People displaced</t>
  </si>
  <si>
    <t>NDRRMC 19/11/2022</t>
  </si>
  <si>
    <t>https://monitoring-dashboard.ndrrmc.gov.ph/assets/uploads/situations/Whole_Report.pdf</t>
  </si>
  <si>
    <t>PHL012Injuries reported</t>
  </si>
  <si>
    <t>PHL012Fatalities reported</t>
  </si>
  <si>
    <t>ACLED accessed 28/11/2022 ; NDRRMC 22/08/2022</t>
  </si>
  <si>
    <t>https://acleddata.com/dashboard/#/dashboard ; https://reliefweb.int/report/philippines/ndrrmc-situational-report-magnitude-70-earthquake-tayum-abra-2022-sitrep-no-20-august-22-2022-0800-am ; https://monitoring-dashboard.ndrrmc.gov.ph/assets/uploads/situations/Whole_Report.pdf</t>
  </si>
  <si>
    <t>PHL012Fatalities in all crises</t>
  </si>
  <si>
    <t>PHL012People in Need</t>
  </si>
  <si>
    <t>PHL012Minimal humanitarian conditions - Level 1</t>
  </si>
  <si>
    <t>PHL012Stressed humanitarian conditions - Level 2</t>
  </si>
  <si>
    <t>PHL012Moderate humanitarian conditions - Level 3</t>
  </si>
  <si>
    <t>Not enough data to assign a figure for this level.</t>
  </si>
  <si>
    <t>PHL012Severe humanitarian conditions - Level 4</t>
  </si>
  <si>
    <t>PHL012Extreme humanitarian conditions - Level 5</t>
  </si>
  <si>
    <t>Host, non-host, IDPs, and returnees that are affected by Typhoon Nalgae</t>
  </si>
  <si>
    <t>PHL012Crisis affected groups</t>
  </si>
  <si>
    <t>Total # of houses damaged because of Typhoon Nalgae</t>
  </si>
  <si>
    <t>PHL012Buildings damaged</t>
  </si>
  <si>
    <t>Total # houses destroyed because of Typhoon Nalgae</t>
  </si>
  <si>
    <t>PHL012Buildings destroyed</t>
  </si>
  <si>
    <t>PHL012Economic Losses</t>
  </si>
  <si>
    <t>PHL011Fatalities in all crises</t>
  </si>
  <si>
    <t>ACLED accessed 28/11/2022</t>
  </si>
  <si>
    <t>Number of fatalities in Mindanao in the last 6 months.</t>
  </si>
  <si>
    <t>PHL003Fatalities reported</t>
  </si>
  <si>
    <t>NDRRMC 22/08/2022, ACLED accessed 31/08/2022</t>
  </si>
  <si>
    <t>PHL003Fatalities in all crises</t>
  </si>
  <si>
    <t>PHL001Total population</t>
  </si>
  <si>
    <t>PHL001Landmass affected</t>
  </si>
  <si>
    <t>PHL001People exposed</t>
  </si>
  <si>
    <t>UNHCR Protection Cluster 26/09/2022 ; DSWD 7/10/2022 ; DSWD 15/9/2022 ; DSWD 25/11/2022</t>
  </si>
  <si>
    <t>https://reliefweb.int/report/philippines/philippines-mindanao-displacement-dashboard-august-2022-issue-no-95 ; https://reliefweb.int/report/philippines/dswd-dromic-report-153-typhoon-odette-19-august-2022-6pm ; https://reliefweb.int/report/philippines/dswd-dromic-report-37-mw-70-earthquake-incident-tayum-abra-15-september-2022-6am ; https://dromic.dswd.gov.ph/wp-content/uploads/2022/11/DSWD-DROMIC-Report-46-on-Severe-Tropical-Storm-Paeng-as-of-25-November-2022-6AM.pdf</t>
  </si>
  <si>
    <t>Total people affected by the crises in Philippines</t>
  </si>
  <si>
    <t>PHL001People affected</t>
  </si>
  <si>
    <t xml:space="preserve">The total number of displaced people because of crises in the Philippines. </t>
  </si>
  <si>
    <t>PHL001People displaced</t>
  </si>
  <si>
    <t>NDRRMC 22/08/2022 ; NDRRMC 19/11/2022</t>
  </si>
  <si>
    <t>x ; x ; https://reliefweb.int/report/philippines/ndrrmc-situational-report-magnitude-70-earthquake-tayum-abra-2022-sitrep-no-20-august-22-2022-0800-am ; https://monitoring-dashboard.ndrrmc.gov.ph/assets/uploads/situations/Whole_Report.pdf</t>
  </si>
  <si>
    <t>PHL001Injuries reported</t>
  </si>
  <si>
    <t>PHL001Fatalities reported</t>
  </si>
  <si>
    <t>PHL001Fatalities in all crises</t>
  </si>
  <si>
    <t>UNHCR Protection Cluster 26/09/2022 ; OCHA 2/2/2022 ; DSWD 15/9/2022 ; DSWD 25/11/2022</t>
  </si>
  <si>
    <t>PHL001People in Need</t>
  </si>
  <si>
    <t>Population Census Data 2020 ; UNHCR Protection Cluster 26/09/2022 ; DSWD 7/10/2022 ; DSWD 15/10/2022; DSWD 25/11/2022</t>
  </si>
  <si>
    <t>https://psa.gov.ph/population-and-housing/node/164857; https://reliefweb.int/report/philippines/philippines-mindanao-displacement-dashboard-july-2022-issue-no-94 ; https://reliefweb.int/report/philippines/dswd-dromic-report-151-typhoon-odette-01-july-2022-6pm ; https://psa.gov.ph/population-and-housing
https://reliefweb.int/report/philippines/dswd-dromic-report-37-mw-70-earthquake-incident-tayum-abra-15-september-2022-6am; 
https://dromic.dswd.gov.ph/wp-content/uploads/2022/11/DSWD-DROMIC-Report-46-on-Severe-Tropical-Storm-Paeng-as-of-25-November-2022-6AM.pdf</t>
  </si>
  <si>
    <t>PHL001Minimal humanitarian conditions - Level 1</t>
  </si>
  <si>
    <t>UNHCR Protection Cluster 17/08/2022; Govt of Philippines 2015 ; Population Census Data 2020, DSWD 7/10/2022 ; DSWD 15/9/2022 ; DSWD 25/11/2022</t>
  </si>
  <si>
    <t>https://reliefweb.int/report/philippines/philippines-mindanao-displacement-dashboard-june-2022-issue-no-93; https://data.humdata.org/dataset/philippines-2015-census-population-administrative-level-1-to-4  ; https://psa.gov.ph/population-and-housing; https://reliefweb.int/report/philippines/dswd-dromic-report-151-typhoon-odette-01-july-2022-6pm ; https://reliefweb.int/report/philippines/dswd-dromic-report-37-mw-70-earthquake-incident-tayum-abra-15-september-2022-6am ; https://dromic.dswd.gov.ph/wp-content/uploads/2022/11/DSWD-DROMIC-Report-46-on-Severe-Tropical-Storm-Paeng-as-of-25-November-2022-6AM.pdf</t>
  </si>
  <si>
    <t>PHL001Stressed humanitarian conditions - Level 2</t>
  </si>
  <si>
    <t>https://reliefweb.int/report/philippines/philippines-mindanao-displacement-dashboard-july-2022-issue-no-94 ; https://reliefweb.int/report/philippines/philippines-super-typhoon-rai-odette-humanitarian-needs-and-priorities-revision ; https://reliefweb.int/report/philippines/dswd-dromic-report-37-mw-70-earthquake-incident-tayum-abra-15-september-2022-6am ; https://dromic.dswd.gov.ph/wp-content/uploads/2022/11/DSWD-DROMIC-Report-46-on-Severe-Tropical-Storm-Paeng-as-of-25-November-2022-6AM.pdf</t>
  </si>
  <si>
    <t>PHL001Moderate humanitarian conditions - Level 3</t>
  </si>
  <si>
    <t>PHL001Severe humanitarian conditions - Level 4</t>
  </si>
  <si>
    <t>PHL001Extreme humanitarian conditions - Level 5</t>
  </si>
  <si>
    <t>PHL001Crisis affected groups</t>
  </si>
  <si>
    <t>DSWD 7/10/2022 ; DSWD 15/09/2022 ; DSWD 25/11/2022</t>
  </si>
  <si>
    <t>https://reliefweb.int/report/philippines/dswd-dromic-report-153-typhoon-odette-19-august-2022-6pm ; https://reliefweb.int/report/philippines/dswd-dromic-report-37-mw-70-earthquake-incident-tayum-abra-15-september-2022-6am</t>
  </si>
  <si>
    <t>Total # of buildings damaged because of Typhoon RAI, Earthquake in Abra, and Typhoon Nalgae</t>
  </si>
  <si>
    <t>PHL001Buildings damaged</t>
  </si>
  <si>
    <t>Total # of buildings destroyed because of Typhoon RAI, Earthquake in Abra, and Typhoon Nalgae</t>
  </si>
  <si>
    <t>PHL001Buildings destroyed</t>
  </si>
  <si>
    <t>OCHA PDC WFP 15/12/2021 ; Inquirer 10/08/2022; The Manila Times 10/08/2022 ; NDRRMC 19/11/2022</t>
  </si>
  <si>
    <t>https://reliefweb.int/report/philippines/typhoon-rai-odette-philippines-advisory-12-15-december-2021-2100-utc-joint ; https://newsinfo.inquirer.net/1644422/abra-earthquake-damage-now-over-p1-8b-agriculture-damage-over-p56m
https://www.manilatimes.net/2022/08/10/latest-stories/ndrrmc-abra-quake-damageto-infrastructure-breaches-p18b/1854086</t>
  </si>
  <si>
    <t>Total economic loss due to Typhoon RAI, Earthquake in Abra, and Typhoon Nalgae</t>
  </si>
  <si>
    <t>PHL001Economic Losses</t>
  </si>
  <si>
    <t>Ministry of Planning - Iraq 03/01/2022</t>
  </si>
  <si>
    <t>The ministry of planning estimation for the whole population in 2021</t>
  </si>
  <si>
    <t>IRQ002Total population</t>
  </si>
  <si>
    <t>World Bank 2019; IAU 04/2022</t>
  </si>
  <si>
    <t>https://databank.worldbank.org/reports.aspx?source=2&amp;country=IRQ; http://www.iauiraq.org/gp/print/GP-Muthanna.asp</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</si>
  <si>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</si>
  <si>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IRQ002Landmass affected</t>
  </si>
  <si>
    <t>Ministry of Planning - Iraq 03/01/2022; IAU 04/2022</t>
  </si>
  <si>
    <t>https://mop.gov.iq/news/view/details?id=841; http://www.iauiraq.org/gp/print/GP-Muthanna.asp</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</si>
  <si>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</si>
  <si>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</si>
  <si>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</si>
  <si>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</si>
  <si>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(31/03/2022);IOM (31/03/2022);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</si>
  <si>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</si>
  <si>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and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</si>
  <si>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</si>
  <si>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ACLED (20/05/2022-20/11/2022)</t>
  </si>
  <si>
    <t>The fatalities figure in the past six months. This figure includes people who killed in protests, riots, violence against civilians, explosions/remote violence and battles.</t>
  </si>
  <si>
    <t>IRQ002Fatalities reported</t>
  </si>
  <si>
    <t>Total fatalities figure in the past six months. This figure includes people who killed in protests, riots, violence against civilians, explosions/remote violence and battles.</t>
  </si>
  <si>
    <t>IRQ002Fatalities in all crises</t>
  </si>
  <si>
    <t>IRQ002People in Need</t>
  </si>
  <si>
    <t>Level 1 = Exposed population – Affected population – PiN.</t>
  </si>
  <si>
    <t>IRQ002Minimal humanitarian conditions - Level 1</t>
  </si>
  <si>
    <t>Level 2 = Affected population – PiN</t>
  </si>
  <si>
    <t>IRQ002Stressed humanitarian conditions - Level 2</t>
  </si>
  <si>
    <t>IRQ002Moderate humanitarian conditions - Level 3</t>
  </si>
  <si>
    <t>IRQ002Extreme humanitarian conditions - Level 5</t>
  </si>
  <si>
    <t>https://mop.gov.iq/news/view/details?id=841</t>
  </si>
  <si>
    <t>IRQ001Total population</t>
  </si>
  <si>
    <t>IRQ001Landmass affected</t>
  </si>
  <si>
    <t xml:space="preserve">The whole country is considered exposed by the crisis, excpet AL-MUTHANNA governorate as it was flagged in the 2022 HNO that AL-MUTHANNA governorate is not affected or has people in needs.  
People exposed include people exposed from the conflict crisis and syrian refugees crisis. 
Since this figure is estimate and depends on outdated data, the reliability considers low as there is no evidence to support this claim. </t>
  </si>
  <si>
    <t>IRQ001People exposed</t>
  </si>
  <si>
    <t>OCHA 27/03/2022; UNHCR 02/2022; UNHCR 02/2022</t>
  </si>
  <si>
    <t>https://reliefweb.int/sites/reliefweb.int/files/resources/iraq_humanitarian_needs_overview_2022_-_issued_27_march_0.pdf; https://www.3rpsyriacrisis.org/wp-content/uploads/2022/02/RSO2022.pdf; http://data2.unhcr.org/en/situations/syria/location/5</t>
  </si>
  <si>
    <t xml:space="preserve">The number of people affected by the conflict and protracted displacement based on the 2022 HNO. This figure includes in-camp IDPS, out-of-camp IDPS, and returnees. However, not every returnees in Iraq are considered affected or in needs. 
People affected by the Syrian refugees crisis are added as well. Host communities impacted by the Syrian refugees are not added to avoid double counting. 
</t>
  </si>
  <si>
    <t>IRQ001People affected</t>
  </si>
  <si>
    <t>IOM (31/03/2022); UNHCR (01/11/2022); Migration Portal (31/12/2020)</t>
  </si>
  <si>
    <t>http://iraqdtm.iom.int/; http://data2.unhcr.org/en/situations/syria/location/5;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</si>
  <si>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International migration (2.1 million) based on 2020 figures of Migration Portal, and Syrian refugees (about 250K) based on UNHCR tracking system.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</si>
  <si>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</si>
  <si>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ACLED(20/05/2022 - 20/11/2022)</t>
  </si>
  <si>
    <t>IRQ001Fatalities reported</t>
  </si>
  <si>
    <t>ACLED(20/5/2022 - 20/11/2022)</t>
  </si>
  <si>
    <t>The cumulative fatalities figure in the past six months from all type of crisis. This figure includes people who killed in protests, riots, violence against civilians, explosions/remote violence and battles.</t>
  </si>
  <si>
    <t>IRQ001Fatalities in all crises</t>
  </si>
  <si>
    <t>OCHA 27/03/2022; UNHCR 02/2022; UNHCR (01/11/2022)</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</si>
  <si>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</si>
  <si>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IRQ001People in Need</t>
  </si>
  <si>
    <t>Level 1 = Exposed population – Affected population – PiN.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</si>
  <si>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</si>
  <si>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</si>
  <si>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</si>
  <si>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</si>
  <si>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</si>
  <si>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</si>
  <si>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IRQ001Extreme humanitarian conditions - Level 5</t>
  </si>
  <si>
    <t>IRQ003Total population</t>
  </si>
  <si>
    <t>Iraq MoP 2020</t>
  </si>
  <si>
    <t>https://mop.gov.iq/min_publications/view/list?id=22&amp;lastcontent=485</t>
  </si>
  <si>
    <t>Kurdistan Iraq area only. The majority of the Syrian refugees (96% per UNHCR https://reliefweb.int/report/syrian-arab-republic/unhcr-iraq-spontaneous-return-overview-2021) in Iraq reside in Kurdistan Iraq, while the majority of Palestinian refugees reside in Baghdad. However, the Palestinian refugees are only 10,000 compared to 265,384 of Syrian so Baghdad won't be included.</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</si>
  <si>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</si>
  <si>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</si>
  <si>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</si>
  <si>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</si>
  <si>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</si>
  <si>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UNHCR 02/2022; UNHCR 02/2022</t>
  </si>
  <si>
    <t>https://www.3rpsyriacrisis.org/wp-content/uploads/2022/02/RSO2022.pdf;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</si>
  <si>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</si>
  <si>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</si>
  <si>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UNHCR (01/11/2022)</t>
  </si>
  <si>
    <t>http://data2.unhcr.org/en/situations/syria/location/5</t>
  </si>
  <si>
    <t>Total number of Syrian refugees registered in UNHCR Iraq and consider persons of concern</t>
  </si>
  <si>
    <t>IRQ003People displaced</t>
  </si>
  <si>
    <t>IRQ003Fatalities reported</t>
  </si>
  <si>
    <t>IRQ003Fatalities in all crises</t>
  </si>
  <si>
    <t>IRQ003People in Need</t>
  </si>
  <si>
    <t>UNHCR (01/11/2022); UNHCR 02/2022; UNCHR/Impact (may 2019); UNFPA demographic survey/Kurdistan Region of Iraq (Jul 2018) ; UNHCR and WFP (06/2018); UNHCR (02/2020)</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</si>
  <si>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</si>
  <si>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</si>
  <si>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</si>
  <si>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</si>
  <si>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</si>
  <si>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</si>
  <si>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</si>
  <si>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</si>
  <si>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</si>
  <si>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OCHA 25/11/2022</t>
  </si>
  <si>
    <t>https://reliefweb.int/report/south-sudan/south-sudan-humanitarian-needs-overview-2023-november-2022</t>
  </si>
  <si>
    <t>Total population of South Sudan</t>
  </si>
  <si>
    <t>SSD003Total population</t>
  </si>
  <si>
    <t>City Population Accessed 28/11/2022</t>
  </si>
  <si>
    <t>https://www.citypopulation.de/en/southsudan/cities/</t>
  </si>
  <si>
    <t xml:space="preserve">Landmass of Jonglei, Unity, Upper Nile, Western Equatoria Lakes, Warrap, Eastern Equitorial,  Western Bahr el Ghazal, Warrap and Northern Bahr el Ghazal States, which have all been affected by flooding. </t>
  </si>
  <si>
    <t>SSD003Landmass affected</t>
  </si>
  <si>
    <t>Total population of states affected by flooding</t>
  </si>
  <si>
    <t>SSD003People exposed</t>
  </si>
  <si>
    <t>OCHA 31/10/2022</t>
  </si>
  <si>
    <t>https://reliefweb.int/report/south-sudan/south-sudan-flooding-situation-report-no-1-31-october-2022</t>
  </si>
  <si>
    <t xml:space="preserve"> According to OCHA, over 1 million people were verified as affected by floods in 36 counties across South Sudan </t>
  </si>
  <si>
    <t>SSD003People affected</t>
  </si>
  <si>
    <t>ACLED Accessed 24/11/2022; WHO 18/10/2022</t>
  </si>
  <si>
    <t>https://acleddata.com/dashboard/#/dashboard; https://www.humanitarianresponse.info/sites/www.humanitarianresponse.info/files/documents/files/south_sudan_humanitarian_situation_report_-_issue_9_-_september_2022.pdf</t>
  </si>
  <si>
    <t>The total fatalities in South Sudan from May 2022 to October  2022  and the severe flooding has also occasioned 62 death. It  is very likely that the number of fatalities reported  is higher than reported.</t>
  </si>
  <si>
    <t>SSD003Fatalities in all crises</t>
  </si>
  <si>
    <t>SSD003People in Need</t>
  </si>
  <si>
    <t>OCHA 31/10/2022; City Population Accessed 14/10/2022</t>
  </si>
  <si>
    <t>https://reliefweb.int/report/south-sudan/south-sudan-flooding-situation-report-no-1-31-october-2022; https://www.citypopulation.de/en/southsudan/cities/</t>
  </si>
  <si>
    <t>ACAPS Methodology was used to compute Level 1 and 2.  The population affected by flooding potentially has Level 3 needs. While some people may be facing Level 4 and 5 conditions, there is no information to indicate this.</t>
  </si>
  <si>
    <t>SSD003Minimal humanitarian conditions - Level 1</t>
  </si>
  <si>
    <t>SSD003Stressed humanitarian conditions - Level 2</t>
  </si>
  <si>
    <t>SSD003Moderate humanitarian conditions - Level 3</t>
  </si>
  <si>
    <t>SSD003Severe humanitarian conditions - Level 4</t>
  </si>
  <si>
    <t>SSD003Extreme humanitarian conditions - Level 5</t>
  </si>
  <si>
    <t>Due to the widespread impact of the floods, all 5 population groups have been affected-Host population, IDPs, refugees/asylum seekers and non-host population.</t>
  </si>
  <si>
    <t>SSD003Crisis affected groups</t>
  </si>
  <si>
    <t>Total population of South Sudan. This figure includes the population of refugees in the country.</t>
  </si>
  <si>
    <t>SSD001Total population</t>
  </si>
  <si>
    <t>Total landmass of South Sudan</t>
  </si>
  <si>
    <t>SSD001Landmass affected</t>
  </si>
  <si>
    <t xml:space="preserve">Since the entire country is affected by the complex crisis, the entire population is considered exposed </t>
  </si>
  <si>
    <t>SSD001People exposed</t>
  </si>
  <si>
    <t>Since whole country is affcted and this is a complex crisis</t>
  </si>
  <si>
    <t>SSD001People affected</t>
  </si>
  <si>
    <t>OCHA 12/10/2022; UNHCR 09/09/2022</t>
  </si>
  <si>
    <t>https://www.humanitarianresponse.info/sites/www.humanitarianresponse.info/files/documents/files/south_sudan_humanitarian_snapshot_september.pdf; https://reliefweb.int/report/south-sudan/unhcr-south-sudan-refugee-returnee-household-survey-apr-jun-2022</t>
  </si>
  <si>
    <t>Total number of IDPs, incoming refugees/asylum seekers, returnees to South Sudan and outgoing South Sudanese refugees in other countries.</t>
  </si>
  <si>
    <t>SSD001People displaced</t>
  </si>
  <si>
    <t>SSD001Fatalities reported</t>
  </si>
  <si>
    <t>ACLED Accessed 24/11/2022; WHO 18/10/2022.</t>
  </si>
  <si>
    <t>The total fatalities in South Sudan from May 2022 to October  2022 and severe flooding has also occasioned 62 death. It  is very likely that the number of fatalities reported  is higher than reported.</t>
  </si>
  <si>
    <t>SSD001Fatalities in all crises</t>
  </si>
  <si>
    <t>SSD001People in Need</t>
  </si>
  <si>
    <t>The methodology applied in the HNO to compute Minimal, Stress, Severe, Extreme and Catastrophic needs is in line with ACAPS methodology. The number of people facing Minimal and Stress conditions correspond with HNO figures classified in those categories. Severe in the HNO corresponds with ACAPS' Moderate condition. Extreme in the HNO corresponds with ACAPS' Severe condition. Catastrophic in the HNO corresponds with ACAPS' Extreme condition.</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</si>
  <si>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</si>
  <si>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</si>
  <si>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</si>
  <si>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</si>
  <si>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</si>
  <si>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Host, Refugees, Non-host, IDPs, Returnees</t>
  </si>
  <si>
    <t>SSD001Crisis affected groups</t>
  </si>
  <si>
    <t>WHO 06/11/2022; IPC Accessed 23/09/2022</t>
  </si>
  <si>
    <t>https://reliefweb.int/report/south-sudan/south-sudan-cholera-outbreak-situation-report-no-019-30-october-2022; https://www.ipcinfo.org/fileadmin/user_upload/ipcinfo/docs/IPC_South_Sudan_Acute_Food_Insecurity_Malnutrition_2022_Snapshot.pdf</t>
  </si>
  <si>
    <t>Cholera+Malnutrition cases</t>
  </si>
  <si>
    <t>SSD001Illness cases reported</t>
  </si>
  <si>
    <t>https://data.worldbank.org/country/CO</t>
  </si>
  <si>
    <t>Total country population</t>
  </si>
  <si>
    <t>COL001Total population</t>
  </si>
  <si>
    <t>Country total landmass</t>
  </si>
  <si>
    <t>COL001Landmass affected</t>
  </si>
  <si>
    <t>People exposed is equal to total poopulation</t>
  </si>
  <si>
    <t>COL001People exposed</t>
  </si>
  <si>
    <t>https://www.humanitarianresponse.info/es/operations/colombia/document/panorama-de-necesidades-humanitarias-2022</t>
  </si>
  <si>
    <t xml:space="preserve">Number of people affected reported by HNO
</t>
  </si>
  <si>
    <t>COL001People affected</t>
  </si>
  <si>
    <t>IDMC 2022</t>
  </si>
  <si>
    <t>https://www.internal-displacement.org/countries/colombia   https://reliefweb.int/report/colombia/informe-tendencias-e-impacto-humanitario-en-colombia-2022-fecha-de-corte-enero-octubre-de-2022-fecha-de-publicacion-21-de-noviembre-de-2022</t>
  </si>
  <si>
    <t xml:space="preserve">IDPs during 2021 accoridng ICDM were 5.2 million. 
However, according most recent OCHA repor, from that 5.2 million IDPs, 295955 are people that have not overcame vulnerability conditions according HNO.  </t>
  </si>
  <si>
    <t>COL001People displaced</t>
  </si>
  <si>
    <t>https://reliefweb.int/report/colombia/informe-tendencias-e-impacto-humanitario-en-colombia-2022-fecha-de-corte-enero-octubre-de-2022-fecha-de-publicacion-21-de-noviembre-de-2022</t>
  </si>
  <si>
    <t xml:space="preserve">Number of people injured due to natural disasters between january and october 2022 (HNO does not report injuries due to other causes)
</t>
  </si>
  <si>
    <t>COL001Injuries reported</t>
  </si>
  <si>
    <t>OCHA 2022, Indepaz 2022, Medicina Legal 2022</t>
  </si>
  <si>
    <t>The total of fatalities reported is distributed in masassacre (274),  social leaders assesianted (162),  ex guerilla assesinated (36), and natural disasters (205)</t>
  </si>
  <si>
    <t>COL001Fatalities reported</t>
  </si>
  <si>
    <t>The total of fatalities reported is distributed in masassacre (274),  social leaders assesianted (162),  ex guerilla assesinated (36), and natural disasters (205) and migrant fatalities (795) registered by Medicina Legal since january 2022 until october 2022</t>
  </si>
  <si>
    <t>COL001Fatalities in all crises</t>
  </si>
  <si>
    <t>HNO2022</t>
  </si>
  <si>
    <t>COL001People in Need</t>
  </si>
  <si>
    <t>This number corresponds to people exposed (51000000) minus people affected (11100000)</t>
  </si>
  <si>
    <t>COL001Minimal humanitarian conditions - Level 1</t>
  </si>
  <si>
    <t>This number corresponds to people affected (11100000) minus level 3 (4507000), level 4(2900000), and level 5 (293000)6</t>
  </si>
  <si>
    <t>COL001Stressed humanitarian conditions - Level 2</t>
  </si>
  <si>
    <t>This number corresponds to tototal people in need (7700000) minus level 4 (2900000) and level 5 (293000)</t>
  </si>
  <si>
    <t>COL001Moderate humanitarian conditions - Level 3</t>
  </si>
  <si>
    <t>This number corresponds to 'extreme' level of needs according HNO</t>
  </si>
  <si>
    <t>COL001Severe humanitarian conditions - Level 4</t>
  </si>
  <si>
    <t>This number corresponds to 'catastrophic' level of needs according HNO</t>
  </si>
  <si>
    <t>COL001Extreme humanitarian conditions - Level 5</t>
  </si>
  <si>
    <t>COL001Crisis affected groups</t>
  </si>
  <si>
    <t>COL001People facing limited access constraints</t>
  </si>
  <si>
    <t>COL001People facing restricted access constraints</t>
  </si>
  <si>
    <t>COL001Illness cases reported</t>
  </si>
  <si>
    <t>COL001Buildings damaged</t>
  </si>
  <si>
    <t>COL001Buildings destroyed</t>
  </si>
  <si>
    <t>COL002Total population</t>
  </si>
  <si>
    <t xml:space="preserve">World Bank 2021
</t>
  </si>
  <si>
    <t>COL002Landmass affected</t>
  </si>
  <si>
    <t xml:space="preserve">Ministerio de Relaciones Exteriores 2022
</t>
  </si>
  <si>
    <t>https://www.migracioncolombia.gov.co/infografias/distribucion-de-venezolanos-en-colombia-corte28-de-febrero-de-2022</t>
  </si>
  <si>
    <t>La guajira (825364); atlantico (2342265); antioquia (5974788); valle del cauca (3789874) Santander (2008841) Norte de Santander (1346806); Cundinamarca (2792877); Bogotá (7181469)</t>
  </si>
  <si>
    <t>COL002People exposed</t>
  </si>
  <si>
    <t xml:space="preserve">Ministerio de Relaciones Exteriores 2022, R4V 2021
</t>
  </si>
  <si>
    <t>https://www.migracioncolombia.gov.co/infografias/distribucion-de-venezolanos-en-colombia-corte28-de-febrero-de-2022  https://www.r4v.info/en/document/rmrp-2022    https://www.r4v.info/en/document/rmrp-2022</t>
  </si>
  <si>
    <t>Number carried out from total venezuelans in colombia according colombian govenment (2477000) plus venezuelan pendular (1870000), plus colombian returnees (980000) plus in transit (211000)</t>
  </si>
  <si>
    <t>COL002People affected</t>
  </si>
  <si>
    <t>Number of venezuelans living in Colombia accoring Colombian government</t>
  </si>
  <si>
    <t>COL002People displaced</t>
  </si>
  <si>
    <t>COL002Injuries reported</t>
  </si>
  <si>
    <t>Medicina Legal, 2022</t>
  </si>
  <si>
    <t>https://www.medicinalegal.gov.co/lesiones-fatales-de-ciudadanos-venezolanos-en-colombia</t>
  </si>
  <si>
    <t>Venezuelan migrant fatalities (795) registered by Medicina Legal since january 2022 until october 2022</t>
  </si>
  <si>
    <t>COL002Fatalities reported</t>
  </si>
  <si>
    <t>The total of fatalities reported is distributed in masassacre (222),  social leaders assesianted (120),  ex guerilla assesinated (32), natural disasters fatalities (166), and migrants fatalities (367)</t>
  </si>
  <si>
    <t>COL002Fatalities in all crises</t>
  </si>
  <si>
    <t>RMRP 2022</t>
  </si>
  <si>
    <t>https://www.r4v.info/en/document/rmrp-2022</t>
  </si>
  <si>
    <t xml:space="preserve">People in need according r4v
</t>
  </si>
  <si>
    <t>COL002People in Need</t>
  </si>
  <si>
    <t xml:space="preserve">Ministerio de Relaciones Exteriores 2022 , R4V 2021
</t>
  </si>
  <si>
    <t>Calculated by people exposed minus people affected</t>
  </si>
  <si>
    <t>COL002Minimal humanitarian conditions - Level 1</t>
  </si>
  <si>
    <t xml:space="preserve">People affected minus people in need
</t>
  </si>
  <si>
    <t>COL002Stressed humanitarian conditions - Level 2</t>
  </si>
  <si>
    <t>COL002Moderate humanitarian conditions - Level 3</t>
  </si>
  <si>
    <t>COL002Severe humanitarian conditions - Level 4</t>
  </si>
  <si>
    <t>COL002Extreme humanitarian conditions - Level 5</t>
  </si>
  <si>
    <t>IDPs, Hotsts, Non-Host</t>
  </si>
  <si>
    <t>COL002Crisis affected groups</t>
  </si>
  <si>
    <t>COL002People facing limited access constraints</t>
  </si>
  <si>
    <t>COL002People facing restricted access constraints</t>
  </si>
  <si>
    <t>COL002Illness cases reported</t>
  </si>
  <si>
    <t>COL002Buildings damaged</t>
  </si>
  <si>
    <t>COL002Buildings destroyed</t>
  </si>
  <si>
    <t>https://hum-insight.info/</t>
  </si>
  <si>
    <t>Total population taken from OCHA dataset Humanitarian needs overview 2022</t>
  </si>
  <si>
    <t>VEN001Total population</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</si>
  <si>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</si>
  <si>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</si>
  <si>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</si>
  <si>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</si>
  <si>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</si>
  <si>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</si>
  <si>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</si>
  <si>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</si>
  <si>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</si>
  <si>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</si>
  <si>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UNHCR 31/10/2022; Government of Jordan &amp; Governement of Germany 14/02/2021; UNHCR 02/2022</t>
  </si>
  <si>
    <t>https://data2.unhcr.org/en/situations/syria/location/36; https://reliefweb.int/sites/reliefweb.int/files/resources/2021_Influx%20of%20Syrian%20Refugees%20in%20Jordan%20-%20Effects%20on%20the%20Water%20Sector.pdf; https://www.3rpsyriacrisis.org/wp-content/uploads/2022/02/RSO2022.pdf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</si>
  <si>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</si>
  <si>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</si>
  <si>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</si>
  <si>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</si>
  <si>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UNHCR 02/2022; UNHCR 30/03/2022; UNHCR 30/03/2022; UNRWA (06/2020)</t>
  </si>
  <si>
    <t>https://www.3rpsyriacrisis.org/wp-content/uploads/2022/02/RSO2022.pdf; https://reliefweb.int/sites/reliefweb.int/files/resources/UNHCR%20Jordan%20VAF%20Preliminary%20Results%202021-2022%20Out%20of%20Camp.pdf; https://reliefweb.int/sites/reliefweb.int/files/resources/UNHCR%20Jordan%20VAF%20Preliminary%20Results%202021-2022%20Camp.pdf; https://www.unrwa.org/sites/default/files/unrwa_jfo_prs_snapshot_june_2020.pdf</t>
  </si>
  <si>
    <t>The people in need is the Syrian refugees in needs and Palestinian refugees from Syria. There is no clear figure about the severity of needs in Jordan. However, 18% of Syrian Refugees are food insecure, while the rest are either vulnerable to food insecurity or food secure. 
Therefore, the number of PiN is estimated based on the rate of food insecurity. PiN = level 3 (82% of Syrian refugees) + level 4 (18% of Syrian refugees + all PRS) + level 5 (no refugees face extreme humanitarian conditions) )</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</si>
  <si>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</si>
  <si>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</si>
  <si>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</si>
  <si>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</si>
  <si>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</si>
  <si>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</si>
  <si>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</si>
  <si>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JOR002Extreme humanitarian conditions - Level 5</t>
  </si>
  <si>
    <t>World Bank 2021, UNFPA accessed 26/08/2022</t>
  </si>
  <si>
    <t>https://data.worldbank.org/indicator/SP.POP.TOTL?locations=LB; 
https://www.unfpa.org/data/world-population/LB</t>
  </si>
  <si>
    <t>This figure is from the World Bank population data</t>
  </si>
  <si>
    <t>LBN004Total population</t>
  </si>
  <si>
    <t>World Bank 2018, Gov Leb 2001</t>
  </si>
  <si>
    <t>https://data.worldbank.org/indicator/AG.SRF.TOTL.K2?locations=LB
http://www.moe.gov.lb/ledo/soer2001pdf/appendix.pdf</t>
  </si>
  <si>
    <t>The socio-economic crisis is affecting the whole of Lebanon and thus the total surface area is reported.</t>
  </si>
  <si>
    <t>LBN004Landmass affected</t>
  </si>
  <si>
    <t>The socio-economic crisis is affecting the whole of Lebanon and thus the whole population of Lebanon is reported, this automatically includes the population exposed to the Syrian refugee crisis.</t>
  </si>
  <si>
    <t>LBN004People exposed</t>
  </si>
  <si>
    <t>https://data2.unhcr.org/en/documents/details/90915; https://www.unescwa.org/sites/default/files/news/docs/21-00634-_multidimentional_poverty_in_lebanon_-policy_brief_-_en.pdf; https://reliefweb.int/sites/reliefweb.int/files/resources/VASyR%202021.pdf</t>
  </si>
  <si>
    <t xml:space="preserve">Despite all the population is exposed to the socio-economic crisis, about 6,2 million people are affected by the crisis - including Lebanese, Migrants and Palestinian refugees, Syrian refugees, and the Palestinian refugees from Syria, based on the recent figures and taking in the account the 2021 dymanics.
It was estimated that 67% of Lebanese live in the most vulnerable areas which equals the impact host communities were only included in the affected population. </t>
  </si>
  <si>
    <t>LBN004People affected</t>
  </si>
  <si>
    <t xml:space="preserve">The figure is the total number of fatalities killed by the Battles, Riots, Violence against civilians, Protest, Explosions/Remote violence &amp; Strategic developments for the past six months from ACLED database </t>
  </si>
  <si>
    <t>LBN004Fatalities reported</t>
  </si>
  <si>
    <t>LBN004Fatalities in all crises</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</si>
  <si>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</si>
  <si>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and PRL PiN who are extreme poor + 46% of the Syrian Refugees households who are moderatly food insecure and Palestine refugees from Syria. All of them are located in level 4 
Level 3: 48% of the Lebanese and PRL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</si>
  <si>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</si>
  <si>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</si>
  <si>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</si>
  <si>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</si>
  <si>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</si>
  <si>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LBN002Total population</t>
  </si>
  <si>
    <t xml:space="preserve">The total surface area is affected as the refugees are in all governorates </t>
  </si>
  <si>
    <t>LBN002Landmass affected</t>
  </si>
  <si>
    <t>The Syrian crisis involves the whole country and thus the whole population of Lebanon is exposed</t>
  </si>
  <si>
    <t>LBN002People exposed</t>
  </si>
  <si>
    <t>The Government of Lebanon and the United Nations 15/02/2022, ESCWA 03/09/2021; UNHCR, UNICEF, and WFP 25/01/2022</t>
  </si>
  <si>
    <t>https://data.unhcr.org/en/situations/syria/location/71</t>
  </si>
  <si>
    <t xml:space="preserve">The figure includes the populaiton groups who are affected by the displacment; registered and unregistered Syrian refugees + Palestinian refugees from syria +  impacted host community + Palestinian refugees from Lebanon. 
It was estimated that 67% of Lebanese live in the most vulnerable areas whihc equals the impact host communities. </t>
  </si>
  <si>
    <t>LBN002People affected</t>
  </si>
  <si>
    <t>The Government of Lebanon and the United Nations 15/02/2022; The Government of Lebanon and the United Nations 15/02/2022</t>
  </si>
  <si>
    <t>https://data2.unhcr.org/en/documents/details/90915; http://data2.unhcr.org/en/situations/syria/location/71</t>
  </si>
  <si>
    <t xml:space="preserve">The figure includes registered and unregistered Syrian refugees + Palestinian refugees from syria </t>
  </si>
  <si>
    <t>LBN002People displaced</t>
  </si>
  <si>
    <t>LBN002Fatalities in all crises</t>
  </si>
  <si>
    <t>LBN002People in Need</t>
  </si>
  <si>
    <t>LBN002Minimal humanitarian conditions - Level 1</t>
  </si>
  <si>
    <t>LBN002Stressed humanitarian conditions - Level 2</t>
  </si>
  <si>
    <t>LBN002Extreme humanitarian conditions - Level 5</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</si>
  <si>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</si>
  <si>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</si>
  <si>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</si>
  <si>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</si>
  <si>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</si>
  <si>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</si>
  <si>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</si>
  <si>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</si>
  <si>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</si>
  <si>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</si>
  <si>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</si>
  <si>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</si>
  <si>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</si>
  <si>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</si>
  <si>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</si>
  <si>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</si>
  <si>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OCHA (08/03/2022-08/09/2022)</t>
  </si>
  <si>
    <t>https://www.ochaopt.org/data/casualties</t>
  </si>
  <si>
    <t>Total number of injuries resulting directly from conflict (Palestinians), reported for the past six months</t>
  </si>
  <si>
    <t>PSE002Injuries reported</t>
  </si>
  <si>
    <t xml:space="preserve">Accled (20/05/2022-20/11/2022) </t>
  </si>
  <si>
    <t>Total number of fatalities resulting directly from conflict (Palestinians), reported for the past six months</t>
  </si>
  <si>
    <t>PSE002Fatalities reported</t>
  </si>
  <si>
    <t>PSE002Fatalities in all crises</t>
  </si>
  <si>
    <t>PSE002People in Need</t>
  </si>
  <si>
    <t>PSE002Minimal humanitarian conditions - Level 1</t>
  </si>
  <si>
    <t>PSE002Stressed humanitarian conditions - Level 2</t>
  </si>
  <si>
    <t>PSE002Moderate humanitarian conditions - Level 3</t>
  </si>
  <si>
    <t>OCHA HNO 7/11/2022</t>
  </si>
  <si>
    <t>https://reliefweb.int/report/sudan/sudan-humanitarian-needs-overview-2023-november-2022</t>
  </si>
  <si>
    <t>The total population of Sudan according to OCHA's HNO 2023 (49.7 million including 0.93 million refugees)</t>
  </si>
  <si>
    <t>SDN001Total population</t>
  </si>
  <si>
    <t xml:space="preserve"> UNHCR Sudan accessed on 17/10/2022 ; UNHCR South Sudan accesed on 17/10/2022   ; UNHCR Chad accessed on 17 /10/2022  </t>
  </si>
  <si>
    <t>https://data2.unhcr.org/en/country/sdn; https://data2.unhcr.org/en/country/ssd ; https://data2.unhcr.org/en/country/tcd</t>
  </si>
  <si>
    <t>The number includes IDPs in Sudan (3,714,377) as of 31 July 2022, Refugees in Sudan(1139163) as of 31 October 2022, Refugee returnees (2,060) as of 31 Dec. 2019, Sudanese  refugees in South Sudan (306,001) as of 31 October 2022 and Chad (394,666) as of 31 October 2022.</t>
  </si>
  <si>
    <t>SDN001People displaced</t>
  </si>
  <si>
    <t xml:space="preserve"> ACLED accessed on 29/11/2022 , OCHA 26/09/2022</t>
  </si>
  <si>
    <t>https://acleddata.com/dashboard/#/dashboard , https://reliefweb.int/report/sudan/sudan-weekly-floods-round-no-08-26-september-2022</t>
  </si>
  <si>
    <t>fatalities between 01 May 2022 and 25 November 2022 for the complex crisis</t>
  </si>
  <si>
    <t>SDN001Fatalities reported</t>
  </si>
  <si>
    <t>fatalities between 01 May 2022 and 25 November 2022</t>
  </si>
  <si>
    <t>SDN001Fatalities in all crises</t>
  </si>
  <si>
    <t>OCHA accessed  29/11/2022</t>
  </si>
  <si>
    <t>https://app.powerbi.com/view?r=eyJrIjoiZWVmMmU3YzMtNGNkMC00NDU3LWFmOTItM2ZmMjc3YjZhOGI2IiwidCI6IjBmOWUzNWRiLTU0NGYtNGY2MC1iZGNjLTVlYTQxNmU2ZGM3MCIsImMiOjh9</t>
  </si>
  <si>
    <t>The number of houses damaged because of floods as of 25 October 2022</t>
  </si>
  <si>
    <t>SDN001Buildings damaged</t>
  </si>
  <si>
    <t>The number of houses destroyed because of floods as of 25 October</t>
  </si>
  <si>
    <t>SDN001Buildings destroyed</t>
  </si>
  <si>
    <t>SDN001People in Need</t>
  </si>
  <si>
    <t>Severity of needs for minimal humanitarian conditions based on OCHA's HNO 2023</t>
  </si>
  <si>
    <t>SDN001Minimal humanitarian conditions - Level 1</t>
  </si>
  <si>
    <t xml:space="preserve"> Severity of needs for stressed humanitarian conditions based on OCHA's HNO 2023</t>
  </si>
  <si>
    <t>SDN001Stressed humanitarian conditions - Level 2</t>
  </si>
  <si>
    <t>Severity of needs for moderated humanitartian conditions based on OCHA's HNO 2023</t>
  </si>
  <si>
    <t>SDN001Moderate humanitarian conditions - Level 3</t>
  </si>
  <si>
    <t>Severity of needs for sever humanitarian needs based on OCHA's HNO 2023</t>
  </si>
  <si>
    <t>SDN001Severe humanitarian conditions - Level 4</t>
  </si>
  <si>
    <t>Severity of needs for extreme humanitarian needs based on OCHA's HNO  2023</t>
  </si>
  <si>
    <t>SDN001Extreme humanitarian conditions - Level 5</t>
  </si>
  <si>
    <t>SDN001Crisis affected groups</t>
  </si>
  <si>
    <t>SDN006Total population</t>
  </si>
  <si>
    <t>The whole population is considered exposed to the 2022 floods season</t>
  </si>
  <si>
    <t>SDN006People exposed</t>
  </si>
  <si>
    <t>The figure represents the number of people affected by floods as of 25 October 2022</t>
  </si>
  <si>
    <t>SDN006People affected</t>
  </si>
  <si>
    <t xml:space="preserve">The number of displaced people is estimated based on the average household size in Sudan (5,6) and the number of houses destroyed (24,800) as of 25 October. </t>
  </si>
  <si>
    <t>SDN006People displaced</t>
  </si>
  <si>
    <t>fatalities between 01 May 2022 and  25 November 2022</t>
  </si>
  <si>
    <t>SDN006Fatalities in all crises</t>
  </si>
  <si>
    <t>SDN006Buildings damaged</t>
  </si>
  <si>
    <t>SDN006Buildings destroyed</t>
  </si>
  <si>
    <t>SDN006People in Need</t>
  </si>
  <si>
    <t>OCHA HNO 7/11/2022 ; OCHA accessed  29/11/2022</t>
  </si>
  <si>
    <t>https://reliefweb.int/report/sudan/sudan-humanitarian-needs-overview-2023-november-2022 ; https://app.powerbi.com/view?r=eyJrIjoiZWVmMmU3YzMtNGNkMC00NDU3LWFmOTItM2ZmMjc3YjZhOGI2IiwidCI6IjBmOWUzNWRiLTU0NGYtNGY2MC1iZGNjLTVlYTQxNmU2ZGM3MCIsImMiOjh9</t>
  </si>
  <si>
    <t>Level1= Exposed population - affected population (ACAPS methodology)</t>
  </si>
  <si>
    <t>SDN006Minimal humanitarian conditions - Level 1</t>
  </si>
  <si>
    <t>SDN006Stressed humanitarian conditions - Level 2</t>
  </si>
  <si>
    <t>There is no analysis of the severity of needs for refugees. People in need are considered in Level 3</t>
  </si>
  <si>
    <t>SDN006Moderate humanitarian conditions - Level 3</t>
  </si>
  <si>
    <t xml:space="preserve">There is no analysis of the severity of needs for refugees </t>
  </si>
  <si>
    <t>SDN006Severe humanitarian conditions - Level 4</t>
  </si>
  <si>
    <t>SDN006Extreme humanitarian conditions - Level 5</t>
  </si>
  <si>
    <t>SDN005Total population</t>
  </si>
  <si>
    <t>UNHCR accessed on 29/11/2022 ; IPC 21/6/2022</t>
  </si>
  <si>
    <t>https://www.ipcinfo.org/ipc-country-analysis/details-map/en/c/1155716/?iso3=SDN , https://data2.unhcr.org/en/country/sdn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</si>
  <si>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</si>
  <si>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</si>
  <si>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</si>
  <si>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</si>
  <si>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UNHCR accessed on 29/11/2022</t>
  </si>
  <si>
    <t>https://data2.unhcr.org/en/country/sdn</t>
  </si>
  <si>
    <t>The number represents refugees in Sudan,  as of 31 October 2022</t>
  </si>
  <si>
    <t>SDN005People displaced</t>
  </si>
  <si>
    <t>ACLED accessed on 29/11/2022</t>
  </si>
  <si>
    <t xml:space="preserve">fatalities between 01 May 2022 and 25 November 2022 related to refugees </t>
  </si>
  <si>
    <t>SDN005Fatalities reported</t>
  </si>
  <si>
    <t>SDN005Fatalities in all crises</t>
  </si>
  <si>
    <t>SDN005People in Need</t>
  </si>
  <si>
    <t>SDN005Minimal humanitarian conditions - Level 1</t>
  </si>
  <si>
    <t>SDN005Stressed humanitarian conditions - Level 2</t>
  </si>
  <si>
    <t>SDN005Moderate humanitarian conditions - Level 3</t>
  </si>
  <si>
    <t>SDN005Severe humanitarian conditions - Level 4</t>
  </si>
  <si>
    <t>SDN005Extreme humanitarian conditions - Level 5</t>
  </si>
  <si>
    <t>SDN008Total population</t>
  </si>
  <si>
    <t>IPC 21/06/2022</t>
  </si>
  <si>
    <t>https://www.ipcinfo.org/ipc-country-analysis/details-map/en/c/1155716/?iso3=SDN</t>
  </si>
  <si>
    <t xml:space="preserve">Darfur and Kordofan regions are considered exposed. </t>
  </si>
  <si>
    <t>SDN008People exposed</t>
  </si>
  <si>
    <t>people living in Darfur and Kordofan regions are affected</t>
  </si>
  <si>
    <t>SDN008People affected</t>
  </si>
  <si>
    <t>OCHA 17/11/2022</t>
  </si>
  <si>
    <t>https://reliefweb.int/report/sudan/sudan-humanitarian-snapshot-october-2022</t>
  </si>
  <si>
    <t>Number of IDPs in Darfur and kordofan regions from January to October 2022</t>
  </si>
  <si>
    <t>SDN008People displaced</t>
  </si>
  <si>
    <t xml:space="preserve">fatalities between 01 May 2022 and 25 November 2022 in Kordofan and Darfur regions . </t>
  </si>
  <si>
    <t>SDN008Fatalities reported</t>
  </si>
  <si>
    <t>SDN008Fatalities in all crises</t>
  </si>
  <si>
    <t>SDN008People in Need</t>
  </si>
  <si>
    <t>SDN008Minimal humanitarian conditions - Level 1</t>
  </si>
  <si>
    <t>IPC 21/06/2022 , OCHA HNO 7/11/2022</t>
  </si>
  <si>
    <t>https://www.ipcinfo.org/ipc-country-analysis/details-map/en/c/1155716/?iso3=SDN
  ,
  https://reliefweb.int/report/sudan/sudan-humanitarian-needs-overview-2023-november-2022</t>
  </si>
  <si>
    <t>SDN008Stressed humanitarian conditions - Level 2</t>
  </si>
  <si>
    <t>People facing moderate humanitarian needs as a result of violence in Kordofan and Darfur regions including host community, IDPs, Returnees, refugees (HNO 2023 p.35)</t>
  </si>
  <si>
    <t>SDN008Moderate humanitarian conditions - Level 3</t>
  </si>
  <si>
    <t>People facing severe humanitarian needs as a result of violence in Kordofan and Darfur regions including host community, IDPs,  refugees and Returnees. (HNO 2023 p.35)</t>
  </si>
  <si>
    <t>SDN008Severe humanitarian conditions - Level 4</t>
  </si>
  <si>
    <t>people facing extreme humanitarian needs as a result of violence in Kordofan and Darfur regions including host community, IDPs, refugees and Returnees.</t>
  </si>
  <si>
    <t>SDN008Extreme humanitarian conditions - Level 5</t>
  </si>
  <si>
    <t>OCHA 22/02/2022; World Bank (projection) accessed on 29/11/2022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</si>
  <si>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</si>
  <si>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</si>
  <si>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</si>
  <si>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</si>
  <si>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</si>
  <si>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</si>
  <si>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exposed by the crisis.</t>
  </si>
  <si>
    <t>SYR001People exposed</t>
  </si>
  <si>
    <t>Everyone has been impacted and affected by the war due to its protracted nature and displacement.</t>
  </si>
  <si>
    <t>SYR001People affected</t>
  </si>
  <si>
    <t>Government of Jordan &amp; Governement of Germany 14/02/2021; UNHCR 02/2022; UNHCR 24/11/2022; UNHCR 18/03/2021, BBC 18/09/2018, Pew Research Center 29/01/2018; IDMC 19/05/2022</t>
  </si>
  <si>
    <t>https://reliefweb.int/sites/reliefweb.int/files/resources/2021_Influx%20of%20Syrian%20Refugees%20in%20Jordan%20-%20Effects%20on%20the%20Water%20Sector.pdf; https://www.3rpsyriacrisis.org/wp-content/uploads/2022/02/RSO2022.pdf; https://www.unhcr.org/cy/2021/03/18/syria-refugee-crisis-globally-in-europe-and-in-cyprus-meet-some-syrian-refugees-in-cyprus/
https://www.bbc.com/news/world-europe-44660699
https://www.pewresearch.org/fact-tank/2018/01/29/where-displaced-syrians-have-resettled/; https://www.internal-displacement.org/countries/syria#:~:text=Overview,-2021&amp;text=Around%206.7%20million%20people%20in,for%20four%20or%20more%20years.</t>
  </si>
  <si>
    <t xml:space="preserve">Total number of Syrian refugees (regional, and in Europe) and IDPs. </t>
  </si>
  <si>
    <t>SYR001People displaced</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</si>
  <si>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</si>
  <si>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</si>
  <si>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SYR001Fatalities in all crises</t>
  </si>
  <si>
    <t>OCHA 22/02/2022</t>
  </si>
  <si>
    <t>https://reliefweb.int/sites/reliefweb.int/files/resources/hno_2022_final_version_210222-2.pdf</t>
  </si>
  <si>
    <t xml:space="preserve">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
Not the all population are in needs. </t>
  </si>
  <si>
    <t>SYR001People in Need</t>
  </si>
  <si>
    <t>SYR001Stressed humanitarian conditions - Level 2</t>
  </si>
  <si>
    <t>SYR001Moderate humanitarian conditions - Level 3</t>
  </si>
  <si>
    <t>SYR001Severe humanitarian conditions - Level 4</t>
  </si>
  <si>
    <t>SYR001Extreme humanitarian conditions - Level 5</t>
  </si>
  <si>
    <t>Gov. of Greece 2021</t>
  </si>
  <si>
    <t>https://www.statistics.gr/en/press-kit_census_results_2021</t>
  </si>
  <si>
    <t>Total population according to teh 2021 population census</t>
  </si>
  <si>
    <t>GRC002Total population</t>
  </si>
  <si>
    <t>World bank 2017; UNHCR 14/05/2020</t>
  </si>
  <si>
    <t>https://data.worldbank.org/indicator/SP.POP.TOTL?locations=GR; https://data2.unhcr.org/en/documents/download/74134</t>
  </si>
  <si>
    <t>Only the areas most affected have been considered (Lesvos, Samos, Chios, Kos, Leros).For cities, the municipal areas and population have been used.</t>
  </si>
  <si>
    <t>GRC002Landmass affected</t>
  </si>
  <si>
    <t>UNHCR 17/08/2022</t>
  </si>
  <si>
    <t>https://data.unhcr.org/en/documents/details/94932; https://data.unhcr.org/en/documents/details/94932</t>
  </si>
  <si>
    <t>Only the areas most affected are counted: Lesvos, Samos, Chios, Kos, Leros.  Displacement data is added.</t>
  </si>
  <si>
    <t>GRC002People exposed</t>
  </si>
  <si>
    <t xml:space="preserve">We consider only the displaced community to be affected </t>
  </si>
  <si>
    <t>GRC002People affected</t>
  </si>
  <si>
    <t xml:space="preserve">Refugees and asylum seekers in Greece according to UNHCR. </t>
  </si>
  <si>
    <t>GRC002People displaced</t>
  </si>
  <si>
    <t>ACLED (20/5/2022 - 20/11/2022)</t>
  </si>
  <si>
    <t>https://missingmigrants.iom.int/downloads</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</si>
  <si>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</si>
  <si>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</si>
  <si>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</si>
  <si>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UNHCR 17/08/2022; UNHCR 17/08/2022; UNHCR 09/03/2021; UNHCR 12/09/2021; UNHCR 01/04/2021; UNHCR 27/07/2021</t>
  </si>
  <si>
    <t>https://data.unhcr.org/en/documents/details/94932; https://data.unhcr.org/en/documents/details/94932;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</si>
  <si>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</si>
  <si>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</si>
  <si>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</si>
  <si>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</si>
  <si>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</si>
  <si>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</si>
  <si>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</si>
  <si>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https://data.worldbank.org/indicator/SP.POP.TOTL?locations=TR</t>
  </si>
  <si>
    <t>World Bank figures, includes refugee population</t>
  </si>
  <si>
    <t>TUR001Total population</t>
  </si>
  <si>
    <t>Province area: wikipedia</t>
  </si>
  <si>
    <t>https://en.wikipedia.org/wiki/Provinces_of_Turkey</t>
  </si>
  <si>
    <t xml:space="preserve">Represents the total area of provinces affected by one or more crisis. </t>
  </si>
  <si>
    <t>TUR001Landmass affected</t>
  </si>
  <si>
    <t>Province population: GoT</t>
  </si>
  <si>
    <t>http://web.turkstat.gov.tr/UstMenu.do?metod=temelist</t>
  </si>
  <si>
    <t xml:space="preserve">Represents the total population of provinces affected by one or more crisis. </t>
  </si>
  <si>
    <t>TUR001People exposed</t>
  </si>
  <si>
    <t>UNHCR 24/11/2022; UNHCR 02/2022; UNHCR 25/11/2021</t>
  </si>
  <si>
    <t>https://data2.unhcr.org/en/situations/syria/location/113; https://www.3rpsyriacrisis.org/wp-content/uploads/2022/02/RSO2022.pdf; https://reliefweb.int/sites/reliefweb.int/files/resources/3RP%20Regional%20Needs%20Overview%202022.pdf</t>
  </si>
  <si>
    <t>Total number of affected population in all crises.</t>
  </si>
  <si>
    <t>TUR001People affected</t>
  </si>
  <si>
    <t>UNHCR 24/11/2022; UNHCR 02/2022</t>
  </si>
  <si>
    <t>https://data2.unhcr.org/en/situations/syria/location/113; https://www.3rpsyriacrisis.org/wp-content/uploads/2022/02/RSO2022.pdf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</si>
  <si>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</si>
  <si>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</si>
  <si>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ACLED (20/05/2022 - 20/11/2022)</t>
  </si>
  <si>
    <t>TUR001Fatalities reported</t>
  </si>
  <si>
    <t>The number of total fatalities in the last 6 months</t>
  </si>
  <si>
    <t>TUR001Fatalities in all crises</t>
  </si>
  <si>
    <t>UNHCR 24/11/2022; UNHCR 02/2022; WFP 04/2020</t>
  </si>
  <si>
    <t>https://data2.unhcr.org/en/situations/syria/location/113; https://www.3rpsyriacrisis.org/wp-content/uploads/2022/02/RSO2022.pdf; https://reliefweb.int/sites/reliefweb.int/files/resources/WFP-0000129382.pdf</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</si>
  <si>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</si>
  <si>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</si>
  <si>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</si>
  <si>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</si>
  <si>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</si>
  <si>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</si>
  <si>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</si>
  <si>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TUR002Total population</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</si>
  <si>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</si>
  <si>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</si>
  <si>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</si>
  <si>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</si>
  <si>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</si>
  <si>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</si>
  <si>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</si>
  <si>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</si>
  <si>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</si>
  <si>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</si>
  <si>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24/11/2022</t>
  </si>
  <si>
    <t>https://data2.unhcr.org/en/situations/syria/location/113</t>
  </si>
  <si>
    <t xml:space="preserve">Figure represents registered Syrian refugees in Turkey. Data comes from the most recent operational update for UNHCR Turkey </t>
  </si>
  <si>
    <t>TUR002People displaced</t>
  </si>
  <si>
    <t>TUR002Fatalities in all crises</t>
  </si>
  <si>
    <t>WFP 04/2020; UNHCR 24/11/2022; UNHCR 02/2022</t>
  </si>
  <si>
    <t>https://reliefweb.int/sites/reliefweb.int/files/resources/WFP-0000129382.pdf; https://data2.unhcr.org/en/situations/syria/location/113; https://www.3rpsyriacrisis.org/wp-content/uploads/2022/02/RSO2022.pdf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</si>
  <si>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</si>
  <si>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</si>
  <si>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</si>
  <si>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</si>
  <si>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</si>
  <si>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</si>
  <si>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</si>
  <si>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</si>
  <si>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TUR003Total population</t>
  </si>
  <si>
    <t>Province area: wikipedia
Affected provinces: IOM</t>
  </si>
  <si>
    <t xml:space="preserve">https://en.wikipedia.org/wiki/Provinces_of_Turkey
https://reliefweb.int/sites/reliefweb.int/files/resources/Q4_quarterly-oct-nov-dec-18.pdf
</t>
  </si>
  <si>
    <t>Figure represents the combined total area of provinces with &gt; 100,000 refugees and asylme seeker. Likely to be over-estimation. Provinces included: Edirne, Kirklareli, Canakkale, Istanbul, Izmir, Mugla, Antala, Hatay, Kilis, Ankara, Gaziantep, Sanliurfa, Agri, Van, Hakkari, Sirnak</t>
  </si>
  <si>
    <t>TUR003Landmass affected</t>
  </si>
  <si>
    <t>Province population: GoT
Affected provinces: IOM</t>
  </si>
  <si>
    <t xml:space="preserve">
http://web.turkstat.gov.tr/UstMenu.do?metod=temelist
https://reliefweb.int/sites/reliefweb.int/files/resources/Q4_quarterly-oct-nov-dec-18.pdf</t>
  </si>
  <si>
    <t>TUR003People exposed</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</si>
  <si>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</si>
  <si>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</si>
  <si>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 xml:space="preserve">Figure represents the total number of refugees and asylum seekers in Turkey of all nationalities.  </t>
  </si>
  <si>
    <t>TUR003People displaced</t>
  </si>
  <si>
    <t>IOM (01/4/2022 - 24/04/2022)</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</si>
  <si>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</si>
  <si>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</si>
  <si>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</si>
  <si>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</si>
  <si>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</si>
  <si>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</si>
  <si>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</si>
  <si>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</si>
  <si>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</si>
  <si>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</si>
  <si>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TUR004Total population</t>
  </si>
  <si>
    <t>Acled, ICG, Wikipedia</t>
  </si>
  <si>
    <t>https://en.wikipedia.org/wiki/Provinces_of_Turkey
https://www.acleddata.com/
http://www.crisisgroup.be/interactives/turkey/</t>
  </si>
  <si>
    <t>Figure represents the combined total area of provinces that have experienced violent events in the past 6 months. The list of provinces comes from Acled, and is cross-referenced using data from ICG. Area figures are from wikipedia. Provinces included: Igdir, Siirt, Agri, Hatay, Sirnak, Van, Diyarbakir, Birlis, hakkari, Giresun, Mus, Tunceli, Batman, Sanliurfa, Gumushane, Kars, Bingol, Ezurum, Mardin, Adiyaman</t>
  </si>
  <si>
    <t>TUR004Landmass affected</t>
  </si>
  <si>
    <t>GoT, ACLED (12/02/2022-12/08/2022), ICG (18/07/2022)</t>
  </si>
  <si>
    <t xml:space="preserve">
http://web.turkstat.gov.tr/UstMenu.do?metod=temelist
https://www.acleddata.com/
http://www.crisisgroup.be/interactives/turkey/</t>
  </si>
  <si>
    <t>Figure represents the combined total population of provinces that have experienced violent events in the past 6 months. The list of provinces comes from Acled, and is cross-referenced using data from ICG. Population estimates are from the Turkish government. Provinces included: Igdir, Siirt, Agri, Hatay, Sirnak, Van, Diyarbakir, Birlis, hakkari, Giresun, Mus, Tunceli, Batman, Sanliurfa, Gumushane, Kars, Bingol, Ezurum, Mardin, Adiyaman</t>
  </si>
  <si>
    <t>TUR004People exposed</t>
  </si>
  <si>
    <t>TUR004Fatalities in all crises</t>
  </si>
  <si>
    <t xml:space="preserve">National bureau of statistics of the Republic of Moldova 2014 ; UNHCR 24/11/2022 </t>
  </si>
  <si>
    <t>https://statistica.gov.md/pageview.php?l=en&amp;idc=479&amp; ; https://reliefweb.int/report/moldova/regional-inter-agency-operational-update-ukraine-refugee-situation-1-31-august-2022 ; https://data.unhcr.org/en/situations/ukraine</t>
  </si>
  <si>
    <t>The figure represents the population of the two border areas, mainly to Ştefan Vodă (62,072) and Ocnita (47,425) + the number of Refugees from Ukraine in Moldova as of 22 Nov (697,937)</t>
  </si>
  <si>
    <t>MDA002People exposed</t>
  </si>
  <si>
    <t>UNHCR accessed 24/11/2022</t>
  </si>
  <si>
    <t>The figure represents the number of people displaced from Ukraine to Moldova as of 22 Nov (697,937)</t>
  </si>
  <si>
    <t>MDA002People affected</t>
  </si>
  <si>
    <t>MDA002People displaced</t>
  </si>
  <si>
    <t>ACLED accessed 24/11/2022</t>
  </si>
  <si>
    <t>All crisis fatalities in Last 6 months (18/05/2022 to 18/11/2022) related to refugees from Ukraine</t>
  </si>
  <si>
    <t>MDA002Fatalities reported</t>
  </si>
  <si>
    <t>All fatalities in Last 6 months (18/05/2022 to 18/11/2022) across the country</t>
  </si>
  <si>
    <t>MDA002Fatalities in all crises</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</si>
  <si>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</si>
  <si>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</si>
  <si>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</si>
  <si>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</si>
  <si>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</si>
  <si>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</si>
  <si>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https://worldpopulationreview.com/countries/slovakia-population</t>
  </si>
  <si>
    <t>The total population of Slovakia in 2022</t>
  </si>
  <si>
    <t>SVK002Total population</t>
  </si>
  <si>
    <t>Slovakiasite accessed 07/2022, UNHCR accessed 24/11/2022</t>
  </si>
  <si>
    <t>http://www.slovakiasite.com/regions.php ; https://data2.unhcr.org/en/situations/ukraine</t>
  </si>
  <si>
    <t>The figure represented the population of the two border regions Presov (798,596) and Kocise (771,947) + Displaced people from Ukraine as at 22 Nov (953,910)</t>
  </si>
  <si>
    <t>SVK002People exposed</t>
  </si>
  <si>
    <t>The figure represents the number of people who are displaced from Ukraine to Slovakia as of 24 Nov (953,910)</t>
  </si>
  <si>
    <t>SVK002People affected</t>
  </si>
  <si>
    <t>SVK002People displaced</t>
  </si>
  <si>
    <t>All crisis fatalities in Last 6 months (18/05/2022 to 18/12/2022) related to refugees from Ukraine</t>
  </si>
  <si>
    <t>SVK002Fatalities reported</t>
  </si>
  <si>
    <t>All fatalities in Last 6 months (18/05/2022 to 18/12/2022).</t>
  </si>
  <si>
    <t>SVK002Fatalities in all crises</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</si>
  <si>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</si>
  <si>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</si>
  <si>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</si>
  <si>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</si>
  <si>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</si>
  <si>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</si>
  <si>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https://worldpopulationreview.com/countries/hungary-population</t>
  </si>
  <si>
    <t>The figure represents the total population of Hungary in 2022</t>
  </si>
  <si>
    <t>HUN002Total population</t>
  </si>
  <si>
    <t>City Population accessed 07/2022 ; UNHCR accessed 24/11/2022</t>
  </si>
  <si>
    <t>http://www.citypopulation.de/en/hungary/admin/ ; https://data.unhcr.org/en/situations/ukraine</t>
  </si>
  <si>
    <t xml:space="preserve">The figure represents the population of one border county, Szabolcs-Szatmár-Bereg (553,000) + the number of people displaced from Ukraine to Hungary as of 22 Nov (1,589,558)
</t>
  </si>
  <si>
    <t>HUN002People exposed</t>
  </si>
  <si>
    <t xml:space="preserve">The figure represents the number of people displaced from Ukraine to Hungary as of 22 Nov (1,589,558)
</t>
  </si>
  <si>
    <t>HUN002People affected</t>
  </si>
  <si>
    <t>HUN002People displaced</t>
  </si>
  <si>
    <t>HUN002Fatalities reported</t>
  </si>
  <si>
    <t>All crisis fatalities in Last 6 months (18/05/2022 to 18/11/2022) in the country</t>
  </si>
  <si>
    <t>HUN002Fatalities in all crises</t>
  </si>
  <si>
    <t>HUN002People in Need</t>
  </si>
  <si>
    <t>HUN002Minimal humanitarian conditions - Level 1</t>
  </si>
  <si>
    <t>HUN002Stressed humanitarian conditions - Level 2</t>
  </si>
  <si>
    <t>HUN002Moderate humanitarian conditions - Level 3</t>
  </si>
  <si>
    <t>HUN002Severe humanitarian conditions - Level 4</t>
  </si>
  <si>
    <t>HUN002Extreme humanitarian conditions - Level 5</t>
  </si>
  <si>
    <t>WPR Accessed 28/11/2022</t>
  </si>
  <si>
    <t>KEN003Total population</t>
  </si>
  <si>
    <t>KNBS 04/11/2019; UNHCR 30/06/2022</t>
  </si>
  <si>
    <t>https://www.knbs.or.ke/?wpdmpro=2019-kenya-population-and-housing-census-volume-i-population-by-county-and-sub-county; https://data.unhcr.org/en/country/ken</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</si>
  <si>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</si>
  <si>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KEN003People exposed</t>
  </si>
  <si>
    <t>The population of all ASAL counties is affected by the drought</t>
  </si>
  <si>
    <t>KEN003People affected</t>
  </si>
  <si>
    <t>https://www.ipcinfo.org/fileadmin/user_upload/ipcinfo/docs/IPC_Kenya_Acute_Food_Insecurity_Malnutrition_2022JulDec_Report.pdf</t>
  </si>
  <si>
    <t>KEN003People in Need</t>
  </si>
  <si>
    <t>KNBS 04/11/2019; UNHCR 31/05/2022; GOVT KENYA 10/06/2022</t>
  </si>
  <si>
    <t>https://www.knbs.or.ke/?wpdmpro=2019-kenya-population-and-housing-census-volume-i-population-by-county-and-sub-county ; https://data.unhcr.org/en/country/ken; https://reliefweb.int/report/kenya/national-drought-early-warning-bulletin-june-2022</t>
  </si>
  <si>
    <t>KEN003Minimal humanitarian conditions - Level 1</t>
  </si>
  <si>
    <t>KNBS 04/11/2019; UNHCR 31/05/2022</t>
  </si>
  <si>
    <t>https://www.knbs.or.ke/?wpdmpro=2019-kenya-population-and-housing-census-volume-i-population-by-county-and-sub-county ; https://data.unhcr.org/en/country/ken; https://reliefweb.int/report/kenya/national-drought-early-warning-bulletin-june-2023</t>
  </si>
  <si>
    <t>KEN003Stressed humanitarian conditions - Level 2</t>
  </si>
  <si>
    <t>KEN003Moderate humanitarian conditions - Level 3</t>
  </si>
  <si>
    <t>KEN003Severe humanitarian conditions - Level 4</t>
  </si>
  <si>
    <t>KEN003Extreme humanitarian conditions - Level 5</t>
  </si>
  <si>
    <t>Cases of malnutrition among children and pregnant women</t>
  </si>
  <si>
    <t>KEN003Illness cases reported</t>
  </si>
  <si>
    <t>SYR001Minimal humanitarian conditions - Level 1</t>
  </si>
  <si>
    <t>IDN007Denial of existence of humanitarian needs or entitlements to assistance</t>
  </si>
  <si>
    <t>IDN007Impediments to entry into country (bureaucratic and administrative)</t>
  </si>
  <si>
    <t>IDN007Interference into implementation of humanitarian activities</t>
  </si>
  <si>
    <t>IDN007Ongoing insecurity/hostilities affecting humanitarian assistance</t>
  </si>
  <si>
    <t>IDN007Physical constraints in the environment (obstacles related to terrain, climate, lack of infrastructure, etc.)</t>
  </si>
  <si>
    <t>IDN007Presence of mines and improvised explosive devices</t>
  </si>
  <si>
    <t>IDN007Restriction and obstruction of access to services and assistance</t>
  </si>
  <si>
    <t>IDN007Restriction of movement (impediments to freedom of movement and/or administrative restrictions)</t>
  </si>
  <si>
    <t>IDN007Violence against personnel, facilities and assets</t>
  </si>
  <si>
    <t>IDN008Denial of existence of humanitarian needs or entitlements to assistance</t>
  </si>
  <si>
    <t>IDN008Impediments to entry into country (bureaucratic and administrative)</t>
  </si>
  <si>
    <t>IDN008Interference into implementation of humanitarian activities</t>
  </si>
  <si>
    <t>IDN008Ongoing insecurity/hostilities affecting humanitarian assistance</t>
  </si>
  <si>
    <t>IDN008Physical constraints in the environment (obstacles related to terrain, climate, lack of infrastructure, etc.)</t>
  </si>
  <si>
    <t>IDN008Presence of mines and improvised explosive devices</t>
  </si>
  <si>
    <t>IDN008Restriction and obstruction of access to services and assistance</t>
  </si>
  <si>
    <t>IDN008Restriction of movement (impediments to freedom of movement and/or administrative restrictions)</t>
  </si>
  <si>
    <t>IDN008Violence against personnel, facilities and assets</t>
  </si>
  <si>
    <t>World Bank, 2021</t>
  </si>
  <si>
    <t>https://data.worldbank.org/indicator/AG.LND.TOTL.K2?locations=VE</t>
  </si>
  <si>
    <t>Landmass affected equivalent to countrywide landmass according world bank figures</t>
  </si>
  <si>
    <t>VEN001Landmass affected</t>
  </si>
  <si>
    <t>Total population is exposed to this crisis</t>
  </si>
  <si>
    <t>VEN001People exposed</t>
  </si>
  <si>
    <t xml:space="preserve">UCAB, 2021; IDMC, 2021
</t>
  </si>
  <si>
    <t>https://www.internal-displacement.org/countries/venezuela  https://assets.website-files.com/5d14c6a5c4ad42a4e794d0f7/6153ad6fb92e4428cada4fb7_Presentacion%20ENCOVI%202021%20V1.pdf</t>
  </si>
  <si>
    <t xml:space="preserve">People affected figure is taken as the total population in condition of multydimentional poverty  (People in need) plus IDPS
</t>
  </si>
  <si>
    <t>VEN001People affected</t>
  </si>
  <si>
    <t>https://reliefweb.int/report/world/unhcr-mid-year-trends-2022</t>
  </si>
  <si>
    <t xml:space="preserve">As UNHCR reportd: By mid-2022, there were 5.6 million Venezuelan refugees and other people in need of international protection, 17 per cent of the global total. Their number grew by 21 per cent in the first six months of 2022. The largest increases were reported in Colombia (+635,200), Peru (+163,300) and Brazil (+118,900), reflecting revised estimates by the Governments of Colombia and Peru.  </t>
  </si>
  <si>
    <t>VEN001People displaced</t>
  </si>
  <si>
    <t>VEN001Injuries reported</t>
  </si>
  <si>
    <t>ACLED 2022</t>
  </si>
  <si>
    <t xml:space="preserve">Fatalities reported between 29/05/2022 and 25/11
/2022 </t>
  </si>
  <si>
    <t>VEN001Fatalities reported</t>
  </si>
  <si>
    <t>VEN001Fatalities in all crises</t>
  </si>
  <si>
    <t>VEN001People in Need</t>
  </si>
  <si>
    <t xml:space="preserve">UCAB, 2021; IDMC, 2021; OCHA 2022
</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</si>
  <si>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t>
  </si>
  <si>
    <t>Figure calculeted according ACAPS methodology</t>
  </si>
  <si>
    <t>VEN001Minimal humanitarian conditions - Level 1</t>
  </si>
  <si>
    <t>VEN001Stressed humanitarian conditions - Level 2</t>
  </si>
  <si>
    <t>VEN001Moderate humanitarian conditions - Level 3</t>
  </si>
  <si>
    <t>VEN001Severe humanitarian conditions - Level 4</t>
  </si>
  <si>
    <t>VEN001Extreme humanitarian conditions - Level 5</t>
  </si>
  <si>
    <t>IDPs, Hotsts, Non-Host, Refugees, Returnees</t>
  </si>
  <si>
    <t>VEN001Crisis affected groups</t>
  </si>
  <si>
    <t>VEN001People facing limited access constraints</t>
  </si>
  <si>
    <t>VEN001People facing restricted access constraints</t>
  </si>
  <si>
    <t>VEN001Illness cases reported</t>
  </si>
  <si>
    <t>VEN001Buildings damaged</t>
  </si>
  <si>
    <t>VEN001Buildings destroyed</t>
  </si>
  <si>
    <t>VEN001Economic Losses</t>
  </si>
  <si>
    <t>World Bank, 2020</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</si>
  <si>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</si>
  <si>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</si>
  <si>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BRA001Total population</t>
  </si>
  <si>
    <t xml:space="preserve">World Bank 2020
</t>
  </si>
  <si>
    <t>https://data.worldbank.org/indicator/AG.LND.TOTL.K2?locations=BR</t>
  </si>
  <si>
    <t xml:space="preserve">Total country landmass
</t>
  </si>
  <si>
    <t>BRA001Landmass affected</t>
  </si>
  <si>
    <t>IBGE, 2021; CEMADEM, 2022; Reuters, 2022; DW, 2022</t>
  </si>
  <si>
    <t>https://www.ibge.gov.br/  https://www.gov.br/cemaden/pt-br/assuntos/riscos-geo-hidrologicos/12-06-2022-previsao-de-risco-geo-hidrologicos https://www.reuters.com/world/americas/heavy-rains-brazils-northeast-kill-least-35-2022-05-28/</t>
  </si>
  <si>
    <t>People exposed is calculated according people living in both: highest host states and most affected states by floods and rainy season during 2021-2022</t>
  </si>
  <si>
    <t>BRA001People exposed</t>
  </si>
  <si>
    <t xml:space="preserve">R4V, 2022; UNHCR 2022
Floolist, 2022
</t>
  </si>
  <si>
    <t xml:space="preserve">https://floodlist.com/america/brazil-floods-amazonas-may-2022   </t>
  </si>
  <si>
    <t>Figure calculated adding people affected by floods and rainy season with people affected in venezuelan migration crisis</t>
  </si>
  <si>
    <t>BRA001People affected</t>
  </si>
  <si>
    <t xml:space="preserve">CDP,2022; UNHCR, 2022; Humdata, 2021
</t>
  </si>
  <si>
    <t>https://disasterphilanthropy.org/disasters/2022-northeastern-brazil-floods/  https://reporting.unhcr.org/brazil   https://data.humdata.org/dataset/idmc-idp-data-for-brazil</t>
  </si>
  <si>
    <t>Sum of people displaced by the floods  + number of Venezuelans displaced + idps</t>
  </si>
  <si>
    <t>BRA001People displaced</t>
  </si>
  <si>
    <t>BRA001Injuries reported</t>
  </si>
  <si>
    <t xml:space="preserve">ACLED 
</t>
  </si>
  <si>
    <t>https://disasterphilanthropy.org/disasters/2022-northeastern-brazil-floods/</t>
  </si>
  <si>
    <t>taking period: 29/05/2022 to 25/11
/2022</t>
  </si>
  <si>
    <t>BRA001Fatalities reported</t>
  </si>
  <si>
    <t xml:space="preserve">Floodlist, ACLED
</t>
  </si>
  <si>
    <t>Total number of reported flood fatalities and ACLED taking period: 30/04/2022 to 21/10/2022</t>
  </si>
  <si>
    <t>BRA001Fatalities in all crises</t>
  </si>
  <si>
    <t xml:space="preserve">CDP,2022 R4V, 2022
</t>
  </si>
  <si>
    <t>https://www.r4v.info/pt/document/rmrp-2022-plano-regional-e-capitulo-brasil  https://disasterphilanthropy.org/disasters/2022-northeastern-brazil-floods/</t>
  </si>
  <si>
    <t>BRA001People in Need</t>
  </si>
  <si>
    <t xml:space="preserve">IBGE, 2021; CEMADEM, 2022; Reuters, 2022; DW, 2022; R4V, 2022; UNHCR 2022
Floolist, 2022; HUM DATA 2021
</t>
  </si>
  <si>
    <t>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t>
  </si>
  <si>
    <t>Approximation calculated according Acaps methodology</t>
  </si>
  <si>
    <t>BRA001Minimal humanitarian conditions - Level 1</t>
  </si>
  <si>
    <t>BRA001Stressed humanitarian conditions - Level 2</t>
  </si>
  <si>
    <t>BRA001Moderate humanitarian conditions - Level 3</t>
  </si>
  <si>
    <t>BRA001Severe humanitarian conditions - Level 4</t>
  </si>
  <si>
    <t>BRA001Extreme humanitarian conditions - Level 5</t>
  </si>
  <si>
    <t>IDPs, Hotsts, Non-Hosts, Returnees, Refugees</t>
  </si>
  <si>
    <t>BRA001Crisis affected groups</t>
  </si>
  <si>
    <t>BRA001People facing limited access constraints</t>
  </si>
  <si>
    <t>BRA001People facing restricted access constraints</t>
  </si>
  <si>
    <t>BRA001Illness cases reported</t>
  </si>
  <si>
    <t>BRA001Buildings damaged</t>
  </si>
  <si>
    <t>BRA001Buildings destroyed</t>
  </si>
  <si>
    <t>BRA001Economic Losses</t>
  </si>
  <si>
    <t>BRA002Total population</t>
  </si>
  <si>
    <t>Brazilian Government, 2022</t>
  </si>
  <si>
    <t>https://www.gov.br/casacivil/pt-br/acolhida/noticias/em-quatro-anos-mais-de-70-mil-refugiados-e-migrantes-venezuelanos-foram-interiorizados-no-brasil-1  https://www.embajadadebrasil.org/</t>
  </si>
  <si>
    <t>Altought Venezuelan migrants are spread over the country, the landmass affected istaken as the area of most important host States: Paraná, Santa Catarina, Rio Grande do Sul and Amazonas</t>
  </si>
  <si>
    <t>BRA002Landmass affected</t>
  </si>
  <si>
    <t>IBGE, 2021</t>
  </si>
  <si>
    <t>https://www.ibge.gov.br/</t>
  </si>
  <si>
    <t>People exposed to crisis is the total country population in the States with higher concentration of venezuelan migrants (Paraná, Santa Catarina, Rio Grande do Sul and Amazonas)</t>
  </si>
  <si>
    <t>BRA002People exposed</t>
  </si>
  <si>
    <t xml:space="preserve">R4V, 2022; UNHCR 2022
</t>
  </si>
  <si>
    <t>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t>
  </si>
  <si>
    <t>Figure calculated adding people in need and people displaced</t>
  </si>
  <si>
    <t>BRA002People affected</t>
  </si>
  <si>
    <t>UNHCR, 2022; Humdata, 2021</t>
  </si>
  <si>
    <t>https://reporting.unhcr.org/brazil   https://data.humdata.org/dataset/idmc-idp-data-for-brazil</t>
  </si>
  <si>
    <t>People displaced figure is equal to the number of venezuelan displaced abroad  according UNHCR figures</t>
  </si>
  <si>
    <t>BRA002People displaced</t>
  </si>
  <si>
    <t>BRA002Injuries reported</t>
  </si>
  <si>
    <t>BRA002Fatalities reported</t>
  </si>
  <si>
    <t>ACLED 2022, CDP, 2022</t>
  </si>
  <si>
    <t>https://disasterphilanthropy.org/?s=brazil https://acleddata.com/dashboard/#/dashboard</t>
  </si>
  <si>
    <t>BRA002Fatalities in all crises</t>
  </si>
  <si>
    <t xml:space="preserve">R4V, 2022
</t>
  </si>
  <si>
    <t>BRA002People in Need</t>
  </si>
  <si>
    <t xml:space="preserve">R4V, 2022; UNHCR 2022; IBGE, 2021
</t>
  </si>
  <si>
    <t>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t>
  </si>
  <si>
    <t>Approximation calculated following Acaps methodology</t>
  </si>
  <si>
    <t>BRA002Minimal humanitarian conditions - Level 1</t>
  </si>
  <si>
    <t>BRA002Stressed humanitarian conditions - Level 2</t>
  </si>
  <si>
    <t>BRA002Moderate humanitarian conditions - Level 3</t>
  </si>
  <si>
    <t>BRA002Severe humanitarian conditions - Level 4</t>
  </si>
  <si>
    <t>BRA002Extreme humanitarian conditions - Level 5</t>
  </si>
  <si>
    <t>IDPs, Hotsts, Non-Hosts, Refugees</t>
  </si>
  <si>
    <t>BRA002Crisis affected groups</t>
  </si>
  <si>
    <t>BRA002People facing limited access constraints</t>
  </si>
  <si>
    <t>BRA002Illness cases reported</t>
  </si>
  <si>
    <t>BRA002Buildings damaged</t>
  </si>
  <si>
    <t>BRA002Buildings destroyed</t>
  </si>
  <si>
    <t>BRA002Economic Losses</t>
  </si>
  <si>
    <t>BRA003Total population</t>
  </si>
  <si>
    <t>CEMADEM, 2022; Reuters, 2022; DW, 2022</t>
  </si>
  <si>
    <t>https://www.gov.br/cemaden/pt-br/assuntos/riscos-geo-hidrologicos/12-06-2022-previsao-de-risco-geo-hidrologicos https://www.reuters.com/world/americas/heavy-rains-brazils-northeast-kill-least-35-2022-05-28/</t>
  </si>
  <si>
    <t>Landmass affected is calculated according the area of the most affected states by rain season events during 2021-2022 and also the area of those states wit high hydrological risk forecast, such states are: Rio de Janeiro, Pernambuco, Alagoas, Bahía, Sao Paulo, Amazonas, Roraima and Pará</t>
  </si>
  <si>
    <t>BRA003Landmass affected</t>
  </si>
  <si>
    <t>People exposed is taken by population figures of the most affected states during 2021-2022 rainy season, taking also into account the CEMADEM high hydrology risks</t>
  </si>
  <si>
    <t>BRA003People exposed</t>
  </si>
  <si>
    <t xml:space="preserve">Floodlist, 2022
</t>
  </si>
  <si>
    <t>https://floodlist.com/america/brazil-floods-amazonas-may-2022</t>
  </si>
  <si>
    <t>From those States affected by rain during last six months, amazonas and Rio de Janeiro state affected people is taken as people affected</t>
  </si>
  <si>
    <t>BRA003People affected</t>
  </si>
  <si>
    <t>CDP,2022</t>
  </si>
  <si>
    <t>As june 2 2022, 70000 people were displaced becouse floods in B</t>
  </si>
  <si>
    <t>BRA003People displaced</t>
  </si>
  <si>
    <t>BRA003Injuries reported</t>
  </si>
  <si>
    <t xml:space="preserve">Floodlist fron january to july 2022
</t>
  </si>
  <si>
    <t>https://floodlist.com/tag/brazil</t>
  </si>
  <si>
    <t>As of july 2022,  at least 287 people have died in Northeastern Brazil floods. Causes of death include floods and landslides.</t>
  </si>
  <si>
    <t>BRA003Fatalities reported</t>
  </si>
  <si>
    <t>Floodist, ACLED</t>
  </si>
  <si>
    <t>Total number of reported flood fatalities and ACLED taking period: 29/05/2022 to 25/11/2022 (3260), plus fatalites because floods and landslides until july 2022 (287)</t>
  </si>
  <si>
    <t>BRA003Fatalities in all crises</t>
  </si>
  <si>
    <t>BRA003People in Need</t>
  </si>
  <si>
    <t xml:space="preserve">CEMADEM, 2022; Reuters, 2022; DW, 2022 ; Floodlist, 2022
</t>
  </si>
  <si>
    <t>https://floodlist.com/america/brazil-floods-amazonas-may-2022  https://www.gov.br/cemaden/pt-br/assuntos/riscos-geo-hidrologicos/12-06-2022-previsao-de-risco-geo-hidrologicos https://www.reuters.com/world/americas/heavy-rains-brazils-northeast-kill-least-35-2022-05-28/</t>
  </si>
  <si>
    <t>BRA003Minimal humanitarian conditions - Level 1</t>
  </si>
  <si>
    <t>BRA003Stressed humanitarian conditions - Level 2</t>
  </si>
  <si>
    <t>Floodlist 2022</t>
  </si>
  <si>
    <t>BRA003Moderate humanitarian conditions - Level 3</t>
  </si>
  <si>
    <t>BRA003Severe humanitarian conditions - Level 4</t>
  </si>
  <si>
    <t>BRA003Extreme humanitarian conditions - Level 5</t>
  </si>
  <si>
    <t>IDPs, Hotsts, Returnees</t>
  </si>
  <si>
    <t>BRA003Crisis affected groups</t>
  </si>
  <si>
    <t>BRA003People facing limited access constraints</t>
  </si>
  <si>
    <t>BRA003People facing restricted access constraints</t>
  </si>
  <si>
    <t>BRA003Illness cases reported</t>
  </si>
  <si>
    <t>BRA003Buildings damaged</t>
  </si>
  <si>
    <t>BRA003Buildings destroyed</t>
  </si>
  <si>
    <t>BRA003Economic Losses</t>
  </si>
  <si>
    <t>world population review accessed on 16/11/2022 WPR Accessed 26/09/2022 world population review accessed on 16/11/2022 world population review accessed on 17/11/2022 World Bank 2020 world population review accessed on 17/11/2022 WPR Accessed 22/11/2022 world population review accessed on  19/11/2022</t>
  </si>
  <si>
    <t>https://worldpopulationreview.com/countries/zimbabwe-population https://worldpopulationreview.com/countries/madagascar-population https://worldpopulationreview.com/countries/zambia-population https://worldpopulationreview.com/countries/eswatini-population https://data.worldbank.org/indicator/SP.POP.TOTL?locations=MW https://worldpopulationreview.com/countries/namibia-population https://worldpopulationreview.com/countries/lesotho-population https://worldpopulationreview.com/countries/tanzania-population</t>
  </si>
  <si>
    <t>Total population of Zimbabwe, Madagascar, Zambia, Eswatini, Malawi, Namibia, Lesotho, and Tanzania</t>
  </si>
  <si>
    <t>REG012Total population</t>
  </si>
  <si>
    <t>world population review accessed on 13/09/2022 City popualtion 01/06/2020 UN Statistics 2004 world population review accessed on 18/09/2022 World Bank 2020 world population review accessed on 18/09/2022 Lesotho info accessed 24/11/2022 Statoids 23/02/2022 ; IPC 11/02/2022</t>
  </si>
  <si>
    <t>https://worldpopulationreview.com/countries/zimbabwe-population https://www.citypopulation.de/en/madagascar/admin/ https://unstats.un.org/unsd/demographic/products/dyb/DYB2004/Table03.pdf https://worldpopulationreview.com/countries/eswatini-population https://data.worldbank.org/indicator/AG.LND.TOTL.K2?locations=MW https://worldpopulationreview.com/countries/namibia-population https://worldpopulationreview.com/countries/lesotho-population http://www.statoids.com/utz.html ; https://reliefweb.int/report/united-republic-tanzania/tanzania-consecutive-prolonged-dry-spells-pests-and-diseases-drive</t>
  </si>
  <si>
    <t>Total area affected in Zimbabwe, Madagascar, Zambia, Eswatini, Malawi, Namibia, Lesotho, and Tanzania</t>
  </si>
  <si>
    <t>REG012Landmass affected</t>
  </si>
  <si>
    <t>world population review accessed on 16/11/2022 IPC 30/05/2022 IPC 30/8/2022 IPC 04/07/2022 World Bank 2020 IPC 15/12/2021 IPC 19/08/2022 IPC 01/03/2022</t>
  </si>
  <si>
    <t>https://worldpopulationreview.com/countries/zimbabwe-population https://www.ipcinfo.org/ipc-country-analysis/details-map/en/c/1155618/?iso3=MDG https://www.ipcinfo.org/ipc-country-analysis/details-map/en/c/1155845/ https://www.ipcinfo.org/ipc-country-analysis/details-map/en/c/1155762/?iso3=SWZ https://data.worldbank.org/indicator/SP.POP.TOTL?locations=MW https://reliefweb.int/report/namibia/namibia-acute-food-insecurity-analysis-october-2021-march-2022-issued-december-2021 https://reliefweb.int/report/lesotho/lesotho-ipc-acute-food-insecurity-analysis-july-2022-march-2023-published-august-19-2022 https://reliefweb.int/report/united-republic-tanzania/tanzania-ipc-acute-food-insecurity-analysis-november-2021-september</t>
  </si>
  <si>
    <t>REG012People exposed</t>
  </si>
  <si>
    <t>IPC 10/2020 IPC 08/09/2022 IPC 30/8/2022 IPC 04/07/2022 IPC 08/08/2022 ; OCHA 26/02/2022 IPC 15/12/2021 IPC 19/08/2022 IPC 01/03/2022</t>
  </si>
  <si>
    <t>http://www.ipcinfo.org/ipc-country-analysis/details-map/en/c/1152928/?iso3=ZWE https://www.ipcinfo.org/ipc-country-analysis/details-map/en/c/1155618/?iso3=MDG ;  https://www.ipcinfo.org/ipc-country-analysis/details-map/en/c/1155845/ https://www.ipcinfo.org/ipc-country-analysis/details-map/en/c/1155762/?iso3=SWZ https://reliefweb.int/report/malawi/malawi-flash-appeal-tropical-storm-ana-february-2022-may-2022 , https://www.ipcinfo.org/ipc-country-analysis/details-map/en/c/1155839/ https://reliefweb.int/report/namibia/namibia-acute-food-insecurity-analysis-october-2021-march-2022-issued-december-2021 https://reliefweb.int/report/lesotho/lesotho-ipc-acute-food-insecurity-analysis-july-2022-march-2023-published-august-19-2022 https://reliefweb.int/report/united-republic-tanzania/tanzania-ipc-acute-food-insecurity-analysis-november-2021-september</t>
  </si>
  <si>
    <t>REG012People affected</t>
  </si>
  <si>
    <t>UNHCR accessed on 16/11/2022 WB Accessed 26/09/2022   OCHA 12/07/2022 , UNHCR accessed on 17/11/2022  X x</t>
  </si>
  <si>
    <t>https://reporting.unhcr.org/zimbabwe?year=2022 https://data.worldbank.org/indicator/VC.IDP.NWDS?locations=MG   https://reliefweb.int/report/malawi/malawi-humanitarian-response-dashboard-may-2022 , https://data.unhcr.org/en/country/mwi  X x</t>
  </si>
  <si>
    <t xml:space="preserve">IPDs in Zimbabwe , Malawi  and Madagascar only as there is no information indicating that there IDPs in the other countries. </t>
  </si>
  <si>
    <t>REG012People displaced</t>
  </si>
  <si>
    <t>UNICEF 15/11/2022 IPC 11/10/2022   WHO 7/11/2022  X x</t>
  </si>
  <si>
    <t>https://reliefweb.int/report/zimbabwe/unicef-zimbabwe-humanitarian-situation-report-no-5-31-october-2022 https://www.ipcinfo.org/ipc-country-analysis/details-map/en/c/1155947/?iso3=MDG    https://www.who.int/emergencies/disease-outbreak-news/item/2022-DON419  X x</t>
  </si>
  <si>
    <t>The number of illness cases reported in Malawi and Madagascar , there is no information about the ilness cases in the other countries</t>
  </si>
  <si>
    <t>REG012Illness cases reported</t>
  </si>
  <si>
    <t xml:space="preserve"> x   IFRC 18/02/2022  X x</t>
  </si>
  <si>
    <t xml:space="preserve"> x   https://reliefweb.int/report/malawi/malawi-africa-tropical-storm-ana-emergency-appeal-n-mdrmw015-operational-strategy-24  X x</t>
  </si>
  <si>
    <t>The number of injuries reported in Malawi , there is no information about the injuries in the other countries</t>
  </si>
  <si>
    <t>REG012Injuries reported</t>
  </si>
  <si>
    <t>ACLED accessed on 16/11/2022 , IFRC 11/11/2022  Aljazeera 26/04/2022 ACLED accessed on 16/11/2022 ACLED accessed on 17/11/2022 ACLED accessed on 17/11/2022 ; IFRC 18/02/2022 , WHO 7/11/2022 ACLED accessed on 17 /11/2022 X ACLED accessed on  19\11\2022</t>
  </si>
  <si>
    <t>https://acleddata.com/dashboard/#/dashboard , https://reliefweb.int/report/zimbabwe/zimbabwe-measles-outbreak-operation-update-ndeg-1-dref-ndeg-mdrzw018 https://www.aljazeera.com/news/longform/2022/4/26/new-harvest-brings-hope-spectre-of-more-despair-in-madagascar https://acleddata.com/dashboard/#/dashboard https://acleddata.com/data-export-tool/ https://acleddata.com/dashboard/#/dashboard ; https://reliefweb.int/report/malawi/malawi-africa-tropical-storm-ana-emergency-appeal-n-mdrmw015-operational-strategy-24 , https://www.who.int/emergencies/disease-outbreak-news/item/2022-DON419 https://acleddata.com/dashboard/#/dashboard X https://acleddata.com/data-export-tool/</t>
  </si>
  <si>
    <t>Fatalities between 01 January and 11 November 2022 , due to the regional food insecurity crisis</t>
  </si>
  <si>
    <t>REG012Fatalities reported</t>
  </si>
  <si>
    <t>ACLED accessed on 16/11/2022 , IFRC 11/11/2022  IFRC 23/09/2022 ; Aljazeera 26/04/2022 ACLED accessed on 16/11/2022 ACLED accessed on 17/11/2022 ACLED accessed on 17/11/2022 ; IFRC 18/02/2022 , WHO 7/11/2022 ACLED accessed on 17 /11/2022 X ACLED accessed on 19\11\2022</t>
  </si>
  <si>
    <t>https://acleddata.com/dashboard/#/dashboard , https://reliefweb.int/report/zimbabwe/zimbabwe-measles-outbreak-operation-update-ndeg-1-dref-ndeg-mdrzw018 https://www.aljazeera.com/news/longform/2022/4/26/new-harvest-brings-hope-spectre-of-more-despair-in-madagascar ; https://reliefweb.int/report/madagascar/madagascar-tropical-storms-and-cyclones-operations-update-3-emergency-appeal-ndeg-mdrmg018https://reliefweb.int/report/madagascar/madagascar-tropical-storms-and-cyclones-operations-update-3-emergency-appeal-ndeg-mdrmg018 https://acleddata.com/dashboard/#/dashboard https://acleddata.com/data-export-tool/ https://acleddata.com/dashboard/#/dashboard ; https://reliefweb.int/report/malawi/malawi-africa-tropical-storm-ana-emergency-appeal-n-mdrmw015-operational-strategy-24 , https://www.who.int/emergencies/disease-outbreak-news/item/2022-DON419 https://acleddata.com/dashboard/#/dashboard X https://acleddata.com/dashboard/#/dashboard</t>
  </si>
  <si>
    <t>Fatalities between 01 January and 11 November 2022</t>
  </si>
  <si>
    <t>REG012Fatalities in all crises</t>
  </si>
  <si>
    <t>REG012People in Need</t>
  </si>
  <si>
    <t>OCHA HNO 29/02/2021 ; world population review accessed on 16/11/2022 IPC 30/05/2022 IPC 30/8/2022 IPC 04/07/2022 IPC 08/08/2022 ; OCHA 26/02/2022 IPC 15/12/2021 IPC 19/08/2022 IPC 01/03/2022</t>
  </si>
  <si>
    <t>https://reliefweb.int/report/zimbabwe/zimbabwe-humanitarian-needs-overview-2020-february-2020 ; https://worldpopulationreview.com/countries/zimbabwe-population https://www.ipcinfo.org/ipc-country-analysis/details-map/en/c/1155618/?iso3=MDG https://www.ipcinfo.org/ipc-country-analysis/details-map/en/c/1155845/ https://www.ipcinfo.org/ipc-country-analysis/details-map/en/c/1155762/?iso3=SWZ  https://www.ipcinfo.org/ipc-country-analysis/details-map/en/c/1155839/ ; https://reliefweb.int/report/malawi/malawi-flash-appeal-tropical-storm-ana-february-2022-may-2022 https://reliefweb.int/report/namibia/namibia-acute-food-insecurity-analysis-october-2021-march-2022-issued-december-2021 https://reliefweb.int/report/lesotho/lesotho-ipc-acute-food-insecurity-analysis-july-2022-march-2023-published-august-19-2022 https://reliefweb.int/report/united-republic-tanzania/tanzania-ipc-acute-food-insecurity-analysis-november-2021-september</t>
  </si>
  <si>
    <t>The sum of Level 1 figures for food/drought/complex crisis from ACAPS INFORM Severity Index of each country (Zimbabwe, Madagascar, Zambia, Eswatini, Malawi, Namibia, Lesotho, and Tanzania)</t>
  </si>
  <si>
    <t>REG012Minimal humanitarian conditions - Level 1</t>
  </si>
  <si>
    <t>OCHA HNO 29/02/2021 ; IPC 10/2020 IPC 30/05/2022 IPC 30/8/2022 IPC 04/07/2022 IPC 08/08/2022 ; OCHA 12/07/2022 IPC 15/12/2021 IPC 19/08/2022 IPC 01/03/2022</t>
  </si>
  <si>
    <t>https://reliefweb.int/report/zimbabwe/zimbabwe-humanitarian-needs-overview-2020-february-2020 ; http://www.ipcinfo.org/ipc-country-analysis/details-map/en/c/1152928/?iso3=ZWE https://www.ipcinfo.org/ipc-country-analysis/details-map/en/c/1155618/?iso3=MDG https://www.ipcinfo.org/ipc-country-analysis/details-map/en/c/1155845/ https://www.ipcinfo.org/ipc-country-analysis/details-map/en/c/1155762/?iso3=SWZ  https://www.ipcinfo.org/ipc-country-analysis/details-map/en/c/1155839/ ; https://reliefweb.int/report/malawi/malawi-humanitarian-response-dashboard-may-2022 https://reliefweb.int/report/namibia/namibia-acute-food-insecurity-analysis-october-2021-march-2022-issued-december-2021 https://reliefweb.int/report/lesotho/lesotho-ipc-acute-food-insecurity-analysis-july-2022-march-2023-published-august-19-2022 https://reliefweb.int/report/united-republic-tanzania/tanzania-ipc-acute-food-insecurity-analysis-november-2021-september</t>
  </si>
  <si>
    <t>The sum of Level 2 figures for food/drought/complex crisis from ACAPS INFORM Severity Index of each country (Zimbabwe, Madagascar, Zambia, Eswatini, Malawi, Namibia, Lesotho, and Tanzania)</t>
  </si>
  <si>
    <t>REG012Stressed humanitarian conditions - Level 2</t>
  </si>
  <si>
    <t>The sum of Level 3 figures for food/drought/complex crisis from ACAPS INFORM Severity Index of each country (Zimbabwe, Madagascar, Zambia, Eswatini, Malawi, Namibia, Lesotho, and Tanzania)</t>
  </si>
  <si>
    <t>REG012Moderate humanitarian conditions - Level 3</t>
  </si>
  <si>
    <t>The sum of Level 4 figures for food/drought/complex crisis from ACAPS INFORM Severity Index of each country (Zimbabwe, Madagascar, Zambia, Eswatini, Malawi, Namibia, Lesotho, and Tanzania)</t>
  </si>
  <si>
    <t>REG012Severe humanitarian conditions - Level 4</t>
  </si>
  <si>
    <t>The sum of Level 5 figures for food/drought/complex crisis from ACAPS INFORM Severity Index of each country (Zimbabwe, Madagascar, Zambia, Eswatini, Malawi, Namibia, Lesotho, and Tanzania)</t>
  </si>
  <si>
    <t>REG012Extreme humanitarian conditions - Level 5</t>
  </si>
  <si>
    <t>x x UNHCR 31/03/2021 IPC 04/07/2022 UNHCR 31/05/2021 IPC 15/12/2021 x IPC 01/03/2022</t>
  </si>
  <si>
    <t>x x https://data2.unhcr.org/en/country/zmb https://www.ipcinfo.org/ipc-country-analysis/details-map/en/c/1155762/?iso3=SWZ https://data2.unhcr.org/en/country/mwi https://reliefweb.int/report/namibia/namibia-acute-food-insecurity-analysis-october-2021-march-2022-issued-december-2021 x https://reliefweb.int/report/united-republic-tanzania/tanzania-ipc-acute-food-insecurity-analysis-november-2021-september</t>
  </si>
  <si>
    <t>Host community, IDPs, Refugees and returnees</t>
  </si>
  <si>
    <t>REG012Crisis affected groups</t>
  </si>
  <si>
    <t>https://data.humdata.org/dataset/3d9b037f-5112-4afd-92a7-190a9082bd80/resource/2ec96e53-b38f-4994-9a8c-5bbaa4c49e82/download/eth_admpop_adm1_2022_v2.csv</t>
  </si>
  <si>
    <t>Number of people living in Oromia (39, million), Somali (6,3 million), Afar (2 million) and SNNP (13 million) regions</t>
  </si>
  <si>
    <t>ETH005People exposed</t>
  </si>
  <si>
    <t>WFP 22/11/2022</t>
  </si>
  <si>
    <t>https://reliefweb.int/report/ethiopia/wfp-regional-bureau-eastern-africa-drought-response-horn-africa-situational-report-1</t>
  </si>
  <si>
    <t>The total estimated population of persons affected by drought in the drought affected Ethiopia according to WFP drought in the Horn of Africa October Sitrep.</t>
  </si>
  <si>
    <t>ETH005People affected</t>
  </si>
  <si>
    <t>WFP 22/11/2022; WHO 18/11/2022</t>
  </si>
  <si>
    <t>https://reliefweb.int/report/ethiopia/wfp-regional-bureau-eastern-africa-drought-response-horn-africa-situational-report-1 ; https://reliefweb.int/report/uganda/weekly-bulletin-outbreaks-and-other-emergencies-week-46-7-13-november-2022</t>
  </si>
  <si>
    <t>2.2 Million of children under 5, PLWs facing acute malnutrition and an additional 6719 cholera and measles confirmed outbreaks.</t>
  </si>
  <si>
    <t>ETH005Illness cases reported</t>
  </si>
  <si>
    <t>WHO 18/11/2022</t>
  </si>
  <si>
    <t>https://reliefweb.int/report/uganda/weekly-bulletin-outbreaks-and-other-emergencies-week-46-7-13-november-2022</t>
  </si>
  <si>
    <t>Fatalities arising from cholera and measles in drought stricken areas.</t>
  </si>
  <si>
    <t>ETH005Fatalities reported</t>
  </si>
  <si>
    <t>ACLED accessed on 25/11/2022; WHO 18/11/2022</t>
  </si>
  <si>
    <t>https://acleddata.com/data-export-tool/ ; https://reliefweb.int/report/uganda/weekly-bulletin-outbreaks-and-other-emergencies-week-46-7-13-november-2022</t>
  </si>
  <si>
    <t>Number of fatalaties from all crises between 25 May to 25 Nov 2022</t>
  </si>
  <si>
    <t>ETH005Fatalities in all crises</t>
  </si>
  <si>
    <t>ETH005People in Need</t>
  </si>
  <si>
    <t> OCHA HDX 24/05/2021 ; OCHA 03/06/2022</t>
  </si>
  <si>
    <t> https://data.humdata.org/dataset/ethiopia-population-data-_-admin-level-0-3 ; https://reliefweb.int/report/ethiopia/ethiopia-drought-update-no-4-june-2022</t>
  </si>
  <si>
    <t>Levels 1 = the number of people exposed - affected population</t>
  </si>
  <si>
    <t>ETH005Minimal humanitarian conditions - Level 1</t>
  </si>
  <si>
    <t>OCHA 03/06/2022 ; IOM 15/04/2022</t>
  </si>
  <si>
    <t>https://displacement.iom.int/ethiopia; https://reliefweb.int/report/ethiopia/ethiopia-drought-update-no-4-june-2022 ; https://dtm.iom.int/reports/ethiopia-%E2%80%94-national-displacement-report-11-december-2021-%E2%80%94-february-2022-1</t>
  </si>
  <si>
    <t>ETH005Stressed humanitarian conditions - Level 2</t>
  </si>
  <si>
    <t>People in Need/ IPC3+ populations (9,900,000) affected  by drought according to WFP Drought in the Horn of Africa Sitrep. To arrive at 7,700,000, the population of people in IPC level 4 (1,440,000) as well as Crisis level 5 (760,000) was deducted.</t>
  </si>
  <si>
    <t>ETH005Moderate humanitarian conditions - Level 3</t>
  </si>
  <si>
    <t>WFP October Sitrep on Drought in The Horn of Africa indicates that 760,000 children fron 2.2 million with malnutrition suffer Severe Acute Malnutrition. This means 1.44 Million people have Acute Malnutrition.</t>
  </si>
  <si>
    <t>ETH005Severe humanitarian conditions - Level 4</t>
  </si>
  <si>
    <t>ETH005Extreme humanitarian conditions - Level 5</t>
  </si>
  <si>
    <t>WPR Accessed on 22/11/2022</t>
  </si>
  <si>
    <t>ETH004Total population</t>
  </si>
  <si>
    <t xml:space="preserve"> USAID 28/10/2022</t>
  </si>
  <si>
    <t>https://reliefweb.int/report/ethiopia/ethiopia-northern-ethiopia-crisis-fact-sheet-10-fiscal-year-fy-2022</t>
  </si>
  <si>
    <t>2.4 million people displaced in Nothern Ethiopia Afar, Tigray and and Amhara, as well as 57,400 refugees in Eastern Sudan from Northen Ethiopia.</t>
  </si>
  <si>
    <t>ETH004People displaced</t>
  </si>
  <si>
    <t>NDMA 18/11/2022</t>
  </si>
  <si>
    <t>https://cms.ndma.gov.pk/storage/app/public/situation-reports/November2022/N2n1eEarMt6q6Rb8ZYwn.pdf</t>
  </si>
  <si>
    <t>PAK005Fatalities reported</t>
  </si>
  <si>
    <t>ACLED accessed on 25/11/2022</t>
  </si>
  <si>
    <t>Resultant civilian fatalities due to ongoing conflict  and violence in Northern Ethiopia from 25th May to 25 Novemeber in Afar, Amhara, and Tigray regions</t>
  </si>
  <si>
    <t>ETH004Fatalities reported</t>
  </si>
  <si>
    <t>Number of fatalaties from all crises between 25 May to 25 Nov 2022 meted on civilians only as a result of the drought, Internatonal Displacemet and Northern Ethiopia conflict.</t>
  </si>
  <si>
    <t>ETH004Fatalities in all crises</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</si>
  <si>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</si>
  <si>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</si>
  <si>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</si>
  <si>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</si>
  <si>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</si>
  <si>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ETH003People exposed</t>
  </si>
  <si>
    <t>  OCHA HDX 28/07/2022</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</si>
  <si>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</si>
  <si>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</si>
  <si>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</si>
  <si>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UNHCR 23/11/2022</t>
  </si>
  <si>
    <t>https://data.unhcr.org/en/country/eth</t>
  </si>
  <si>
    <t>Refugees and asylum seekers in Ethiopia (878,078) 22/11/2022 according to UNHCR dashboard</t>
  </si>
  <si>
    <t>ETH003People displaced</t>
  </si>
  <si>
    <t xml:space="preserve">The total number of recorded injuries in the past 6 months </t>
  </si>
  <si>
    <t>PAK001Injuries reported</t>
  </si>
  <si>
    <t>https://data2.unhcr.org/en/country/eth</t>
  </si>
  <si>
    <t>ETH003People in Need</t>
  </si>
  <si>
    <t>WPR Accessed on 22/11/2022; UNHCR accessed on 22/11/2022</t>
  </si>
  <si>
    <t>https://worldpopulationreview.com/countries/ethiopia-population ; https://data2.unhcr.org/en/country/eth</t>
  </si>
  <si>
    <t xml:space="preserve"> ACAPS methodology was used to compute level 1 and 2. Level 3 to 5 is sumation of people in need. </t>
  </si>
  <si>
    <t>ETH003Minimal humanitarian conditions - Level 1</t>
  </si>
  <si>
    <t> OCHA HDX 28/07/2022 ; UNHCR accessed on 22/11/2022</t>
  </si>
  <si>
    <t>https://data.humdata.org/dataset/ethiopia-population-data-_-admin-level-0-3 ; https://data2.unhcr.org/en/country/eth</t>
  </si>
  <si>
    <t>ETH003Stressed humanitarian conditions - Level 2</t>
  </si>
  <si>
    <t>UNHCR accessed on 23/11/2022</t>
  </si>
  <si>
    <t>ETH003Moderate humanitarian conditions - Level 3</t>
  </si>
  <si>
    <t>UNHCR 16/09/2021</t>
  </si>
  <si>
    <t>ETH003Severe humanitarian conditions - Level 4</t>
  </si>
  <si>
    <t>ETH003Extreme humanitarian conditions - Level 5</t>
  </si>
  <si>
    <t>ETH001Total population</t>
  </si>
  <si>
    <t>ETH001Landmass affected</t>
  </si>
  <si>
    <t>The whole country is imapcted by the crisis and the figure is the total population of Ethiopia/Total number of people exposed is the summation of Level 1-5 humanitarian needs according to ACAPS methodology.</t>
  </si>
  <si>
    <t>ETH001People exposed</t>
  </si>
  <si>
    <t> https://data.humdata.org/dataset/ethiopia-population-data-_-admin-level-0-3 ; https://reliefweb.int/report/ethiopia/wfp-regional-bureau-eastern-africa-drought-response-horn-africa-situational-report-1</t>
  </si>
  <si>
    <t>All population in Ethiopia is affected by the crisis/ Total number of people affected by the crisis is the summation of Level 2-5 humanitarian needs according to ACAPS methodology.</t>
  </si>
  <si>
    <t>ETH001People affected</t>
  </si>
  <si>
    <t>UNHCR 23/11/2022 ; USAID 28/10/2022 ; IOM 17/10/2022</t>
  </si>
  <si>
    <t>https://data.unhcr.org/en/country/eth ; https://www.usaid.gov/sites/default/files/documents/2022-07-29_USG_Northern_Ethiopia_Crisis_Fact_Sheet_9.pdf ; https://reliefweb.int/report/ethiopia/situational-analysis-internally-displaced-people-drought-affected-regions-ethiopia-june-2022</t>
  </si>
  <si>
    <t>Complex crisis displaced is an aggregation of of all displaced populations from International Displacement crisis; Northern Ethiopia; and Drought.</t>
  </si>
  <si>
    <t>ETH001People displaced</t>
  </si>
  <si>
    <t>World vision 12/10/2022 ; WFP 22/11/2022; WHO 18/11/2022</t>
  </si>
  <si>
    <t>https://reliefweb.int/report/ethiopia/wfp-regional-bureau-eastern-africa-drought-response-horn-africa-situational-report-1 ; https://reliefweb.int/report/uganda/weekly-bulletin-outbreaks-and-other-emergencies-week-46-7-13-november-2022 ; https:/reliefweb.int/report/ethiopia/northern-ethiopia-crisis-response-situation-report-28-september-2022</t>
  </si>
  <si>
    <t>Number of children under 5, PLWs facing acute malnutrition in all the crises.</t>
  </si>
  <si>
    <t>ETH001Illness cases reported</t>
  </si>
  <si>
    <t>No data / information</t>
  </si>
  <si>
    <t>ETH001Injuries reported</t>
  </si>
  <si>
    <t>Number of fatalaties from all crises between 25 May to 25 Nov 2022 meted on civilians on civilians only as a result of the drought, Internatonal Displacemet and Northern Ethiopia conflict.</t>
  </si>
  <si>
    <t>ETH001Fatalities reported</t>
  </si>
  <si>
    <t>ACLED accessed on 25/11/2022; WHO 18/11/2023</t>
  </si>
  <si>
    <t>https://acleddata.com/data-export-tool/ ; https://reliefweb.int/report/uganda/weekly-bulletin-outbreaks-and-other-emergencies-week-46-7-13-november-2023</t>
  </si>
  <si>
    <t>ETH001Fatalities in all crises</t>
  </si>
  <si>
    <t>ETH001Buildings damaged</t>
  </si>
  <si>
    <t>ETH001Buildings destroyed</t>
  </si>
  <si>
    <t>ETH001Economic Losses</t>
  </si>
  <si>
    <t>OCHA Accessed 20/10/2022</t>
  </si>
  <si>
    <t>https://gho.unocha.org/ethiopia#:~:text=The%20response%20priorities%20for%202022,persons%20and%20people%20with%20disabilities</t>
  </si>
  <si>
    <t>ETH001People in Need</t>
  </si>
  <si>
    <t>ACAPS methodology was used to compute level 1 and 2. Level 3 to 5 is a sumation of people in need.</t>
  </si>
  <si>
    <t>ETH001Minimal humanitarian conditions - Level 1</t>
  </si>
  <si>
    <t>ETH001Stressed humanitarian conditions - Level 2</t>
  </si>
  <si>
    <t>ETH001Moderate humanitarian conditions - Level 3</t>
  </si>
  <si>
    <t>ETH001Severe humanitarian conditions - Level 4</t>
  </si>
  <si>
    <t>ETH001Extreme humanitarian conditions - Level 5</t>
  </si>
  <si>
    <t>ACLED accessed 30/09/2022;UNB 18/8/2022</t>
  </si>
  <si>
    <t>https://unb.com.bd/category/bangladesh/flood-death-toll-now-121-dghs/96911; https://acleddata.com/data-export-tool/</t>
  </si>
  <si>
    <t>The total number of fatalities in all the crisis in the last 6 months.</t>
  </si>
  <si>
    <t>BGD008Fatalities in all crises</t>
  </si>
  <si>
    <t>JRP 2022; UNHCR 30/09/2022</t>
  </si>
  <si>
    <t>https://reliefweb.int/report/bangladesh/rohingya-refugee-responsebangladesh-joint-government-bangladesh-unhcr-population-factsheet-30-sep-2022; https://www.humanitarianresponse.info/en/operations/bangladesh/document/bangladesh-2022-joint-response-plan-rohingya-humanitarian-crisis</t>
  </si>
  <si>
    <t>Population Exposed = total no. of Rohingya population + host community population= 945,953+ 541,021=1,486,974</t>
  </si>
  <si>
    <t>BGD002People exposed</t>
  </si>
  <si>
    <t>Affected population = affected refugee population + affected host population= 945,953+ 541,021=1,486,974</t>
  </si>
  <si>
    <t>BGD002People affected</t>
  </si>
  <si>
    <t>UNHCR 30/09/2022</t>
  </si>
  <si>
    <t>https://reliefweb.int/report/bangladesh/rohingya-refugee-responsebangladesh-joint-government-bangladesh-unhcr-population-factsheet-30-sep-2022</t>
  </si>
  <si>
    <t>Total number of Rohingya refugees</t>
  </si>
  <si>
    <t>BGD002People displaced</t>
  </si>
  <si>
    <t>Total fatalities in the affected areas--Teknaf and Ukhiya.</t>
  </si>
  <si>
    <t>BGD002Fatalities reported</t>
  </si>
  <si>
    <t>BGD002Fatalities in all crises</t>
  </si>
  <si>
    <t>BGD002People in Need</t>
  </si>
  <si>
    <t>The number of people in need.</t>
  </si>
  <si>
    <t>BGD002Moderate humanitarian conditions - Level 3</t>
  </si>
  <si>
    <t>https://acleddata.com/dashboard#/dashboard</t>
  </si>
  <si>
    <t>The number of crisis related fatalities in the last 6 months</t>
  </si>
  <si>
    <t>IND002Fatalities reported</t>
  </si>
  <si>
    <t>The number of fatalities in  all crises in the last 6 months.</t>
  </si>
  <si>
    <t>IND002Fatalities in all crises</t>
  </si>
  <si>
    <t>ACLED 30/11/2022</t>
  </si>
  <si>
    <t>The number of fatality related to the crisis for the last 6 months.</t>
  </si>
  <si>
    <t>MYS001Fatalities reported</t>
  </si>
  <si>
    <t>The number of fatalities of all the crises for the last 6 months.</t>
  </si>
  <si>
    <t>MYS001Fatalities in all crises</t>
  </si>
  <si>
    <t xml:space="preserve">The civilian deaths recorded in India and Pakistan were caused by the conflict in the last six months which is the fatalities reported in IND002 and PAK004. </t>
  </si>
  <si>
    <t>REG003Fatalities reported</t>
  </si>
  <si>
    <t>ACLED accessed 30/11/2022NDMA 18/11/2022</t>
  </si>
  <si>
    <t>The civilian deaths recorded in all crises in India and Pakistan in the last six months.</t>
  </si>
  <si>
    <t>REG003Fatalities in all crises</t>
  </si>
  <si>
    <t>JRP 2022; UNHCR 31/10/2022;Bangladesh Bureau of Statistics 11/2015</t>
  </si>
  <si>
    <t>https://reliefweb.int/report/bangladesh/rohingya-refugee-responsebangladesh-joint-government-bangladesh-unhcr-population-factsheet-31-oct-2022; https://www.humanitarianresponse.info/en/operations/bangladesh/document/bangladesh-2022-joint-response-plan-rohingya-humanitarian-crisis;http://203.112.218.65:8008/WebTestApplication/userfiles/Image/PopMonographs/PopulationProjection.pdf</t>
  </si>
  <si>
    <t>The total number of people living in the affected areas in all the crises.</t>
  </si>
  <si>
    <t>BGD001People exposed</t>
  </si>
  <si>
    <t>JRP 2022; UNHCR 31/10/2022;UNCT Bangladesh 27/06/2022</t>
  </si>
  <si>
    <t>https://reliefweb.int/report/bangladesh/rohingya-refugee-responsebangladesh-joint-government-bangladesh-unhcr-population-factsheet-31-oct-2022; https://www.humanitarianresponse.info/en/operations/bangladesh/document/bangladesh-2022-joint-response-plan-rohingya-humanitarian-crisis;https://reliefweb.int/report/bangladesh/flash-floods-humanitarian-response-plan-2022-united-nations-bangladesh-coordinated-appeal-july-december-2022</t>
  </si>
  <si>
    <t>Total number of people affected in all the crises.</t>
  </si>
  <si>
    <t>BGD001People affected</t>
  </si>
  <si>
    <t>https://reliefweb.int/report/bangladesh/rohingya-refugee-responsebangladesh-joint-government-bangladesh-unhcr-population-factsheet-31-oct-2022</t>
  </si>
  <si>
    <t>Total number of Rohingya refugees + total number of people displaced due to floods.</t>
  </si>
  <si>
    <t>BGD001People displaced</t>
  </si>
  <si>
    <t>ACLED accessed 31/10/2022;UNB 18/8/2022</t>
  </si>
  <si>
    <t>https://acleddata.com/data-export-tool/;https://www.unb.com.bd/category/Bangladesh/flood-death-toll-rises-to-140/99077</t>
  </si>
  <si>
    <t>The total number of fatalities in all the crisescrisis in the last 6 months.</t>
  </si>
  <si>
    <t>BGD001Fatalities reported</t>
  </si>
  <si>
    <t>BGD001Fatalities in all crises</t>
  </si>
  <si>
    <t>BGD001People in Need</t>
  </si>
  <si>
    <t>Total number of level 3 population in the Rohingya and flood crises.</t>
  </si>
  <si>
    <t>BGD001Moderate humanitarian conditions - Level 3</t>
  </si>
  <si>
    <t>WPR accessed 29/11/2022</t>
  </si>
  <si>
    <t>https://worldpopulationreview.com/countries/mozambique-population</t>
  </si>
  <si>
    <t>MOZ008Total population</t>
  </si>
  <si>
    <t>UNHCR 31/10/2022; UNHCR accessed 30/11/2022 (Malaysia); UNHCR 22/11/2022; OCHA 03/11/2022</t>
  </si>
  <si>
    <t xml:space="preserve">https://reliefweb.int/report/bangladesh/rohingya-refugee-responsebangladesh-joint-government-bangladesh-unhcr-population-factsheet-31-oct-2022;
https://www.unhcr.org/figures-at-a-glance-in-malaysia.html;
https://reliefweb.int/map/myanmar/myanmar-emergency-overview-map-number-people-displaced-feb-2021-and-remain-displaced-21-nov-2022;
https://reliefweb.int/map/myanmar/myanmar-displacement-due-myanmar-armed-forces-arakan-army-conflict-rakhine-and-chin-states-31-october-2022
</t>
  </si>
  <si>
    <t>People displaced (MMR002 + MMR003 + MMR004)</t>
  </si>
  <si>
    <t>MMR001People displaced</t>
  </si>
  <si>
    <t>ACLED accessed 30/11/2022</t>
  </si>
  <si>
    <t>Total number of fatalities for all the crises for the last 6 months.</t>
  </si>
  <si>
    <t>MMR001Fatalities reported</t>
  </si>
  <si>
    <t>MMR001Fatalities in all crises</t>
  </si>
  <si>
    <t xml:space="preserve">Number of Rohingya refugees in Bangladesh and Malaysia (0 in Thailand): 948,402 + 105,870
Protracted IDPs in Rakhine (Central): 199,800
Protracted IDPs in Rakhine (North): 40,500
IDPs in Paletwa, Chin due to Myanmar Armed Forces &amp; Arakan Army conflict: 9,059
Total:1,303,631
</t>
  </si>
  <si>
    <t>MMR002People displaced</t>
  </si>
  <si>
    <t>Total number of fatalities in Rakhine and Paletwa township (Chin state) in the last 6 months.</t>
  </si>
  <si>
    <t>MMR002Fatalities reported</t>
  </si>
  <si>
    <t>MMR002Fatalities in all crises</t>
  </si>
  <si>
    <t>The total number of fatalities for the crisis in Kachin and Northern Shan for the last 6 months.</t>
  </si>
  <si>
    <t>MMR003Fatalities reported</t>
  </si>
  <si>
    <t>MMR003Fatalities in all crises</t>
  </si>
  <si>
    <t>UNHCR 22/11/2022</t>
  </si>
  <si>
    <t>https://reliefweb.int/map/myanmar/myanmar-emergency-overview-map-number-people-displaced-feb-2021-and-remain-displaced-21-nov-2022</t>
  </si>
  <si>
    <t>People displaced by military clashes with armed groups in new areas(except Rakhine) in Myanmar since the 1 Feb coup. (including displaced people to India and Thailand)</t>
  </si>
  <si>
    <t>MMR004People displaced</t>
  </si>
  <si>
    <t>Total number of fatalities for the crisis for the last 6 months.</t>
  </si>
  <si>
    <t>MMR004Fatalities reported</t>
  </si>
  <si>
    <t>MMR004Fatalities in all crises</t>
  </si>
  <si>
    <t>JRP 2022; UNHCR 31/10/2022; UNFPA 2015;  2014 Myanmar Population and Housing Census:
Paletwa Township Report; OCHA 2022</t>
  </si>
  <si>
    <t>https://reliefweb.int/report/bangladesh/rohingya-refugee-responsebangladesh-joint-government-bangladesh-unhcr-population-factsheet-31-oct-2022; https://www.humanitarianresponse.info/en/operations/bangladesh/document/bangladesh-2022-joint-response-plan-rohingya-humanitarian-crisis; https://myanmar.unfpa.org/sites/default/files/pub-pdf/Rakhine%20State%20Census%20Report%20-%20ENGLISH-3.pdf;
https://dop.gov.mm/sites/dop.gov.mm/files/publication_docs/paletwa_0.pdf
https://reliefweb.int/sites/reliefweb.int/files/resources/mmr_humanitarian_needs_overview_2022.pdf</t>
  </si>
  <si>
    <t xml:space="preserve">Sum of the exposed people in the individual crises BGD002 and MMR002. </t>
  </si>
  <si>
    <t>REG011People exposed</t>
  </si>
  <si>
    <t>JRP 2022; UNHCR 31/10/2022; OCHA 2022; OCHA 16/03/2022</t>
  </si>
  <si>
    <t>https://reliefweb.int/report/bangladesh/rohingya-refugee-responsebangladesh-joint-government-bangladesh-unhcr-population-factsheet-31-oct-2022; https://www.humanitarianresponse.info/en/operations/bangladesh/document/bangladesh-2022-joint-response-plan-rohingya-humanitarian-crisis; https://reliefweb.int/sites/reliefweb.int/files/resources/mmr_humanitarian_needs_overview_2022.pdf;
https://reliefweb.int/sites/reliefweb.int/files/resources/2022_0314_MMR_Rakhine_and_Chin_Recent_Displacement%20map.pdf</t>
  </si>
  <si>
    <t xml:space="preserve">Sum of the people affected in the individual crises BGD002 and MMR002. </t>
  </si>
  <si>
    <t>REG011People affected</t>
  </si>
  <si>
    <t xml:space="preserve">The total number of displaced people in MMR002. </t>
  </si>
  <si>
    <t>REG011People displaced</t>
  </si>
  <si>
    <t xml:space="preserve">The civilian deaths recorded in Bangladesh and Myanmar were caused by the conflict in the last six months which is the fatalities reported in BGD002 and MMR002. </t>
  </si>
  <si>
    <t>REG011Fatalities reported</t>
  </si>
  <si>
    <t>The civilian deaths recorded in all crises in Bangladesh and Myanmar as part of the Rohingya Regional Crisis in the last six months.</t>
  </si>
  <si>
    <t>REG011Fatalities in all crises</t>
  </si>
  <si>
    <t>REG011People in Need</t>
  </si>
  <si>
    <t>JRP 2022; UNHCR 31/10/2022; OCHA 2022</t>
  </si>
  <si>
    <t>https://reliefweb.int/report/bangladesh/rohingya-refugee-responsebangladesh-joint-government-bangladesh-unhcr-population-factsheet-31-oct-2022; https://www.humanitarianresponse.info/en/operations/bangladesh/document/bangladesh-2022-joint-response-plan-rohingya-humanitarian-crisis; https://reliefweb.int/sites/reliefweb.int/files/resources/mmr_humanitarian_needs_overview_2022.pdf</t>
  </si>
  <si>
    <t>REG011Moderate humanitarian conditions - Level 3</t>
  </si>
  <si>
    <t>Number of people who died as a result of tropical cyclones</t>
  </si>
  <si>
    <t>MOZ008Fatalities reported</t>
  </si>
  <si>
    <t>ACLED ACCESSED ON 14/10/2022; WHO 3/07/2022</t>
  </si>
  <si>
    <t>https://acleddata.com/data-export-tool/; https://apps.who.int/iris/bitstream/handle/10665/359281/OEW27-270603072022.pdf</t>
  </si>
  <si>
    <t>Cumulative fatalities from the cyclones and the Cabo Delgado insurgency</t>
  </si>
  <si>
    <t>MOZ008Fatalities in all crises</t>
  </si>
  <si>
    <t>MOZ004Total population</t>
  </si>
  <si>
    <t>ACLED ACCESSED ON 30/11/2022</t>
  </si>
  <si>
    <t>Fatalities reported  as from 25/05/2021 - 25/11/2022 on ACLED data dashboard in Cabo Delgado, Niassa and Nampula provinces.</t>
  </si>
  <si>
    <t>MOZ004Fatalities reported</t>
  </si>
  <si>
    <t>ACLED ACCESSED ON 14/10/2022</t>
  </si>
  <si>
    <t>https://acleddata.com/dashboard/#/dashboard; https://reliefweb.int/sites/reliefweb.int/files/resources/Flash%20Update%20No.%209%20Gombe%20Response%2020220413.pdf</t>
  </si>
  <si>
    <t>The sum of fatalities due to cyclones and the insurgency</t>
  </si>
  <si>
    <t>MOZ004Fatalities in all crises</t>
  </si>
  <si>
    <t>ACLED Accessed on 14/10/2022; WHO 3/07/2022</t>
  </si>
  <si>
    <t>https://acleddata.com/dashboard/#/dashboard; https://apps.who.int/iris/bitstream/handle/10665/359281/OEW27-270603072022.pdf</t>
  </si>
  <si>
    <t>MOZ001Fatalities reported</t>
  </si>
  <si>
    <t>ACLED ACCESSED ON 04/04/2022; OCHA 13/04/2022</t>
  </si>
  <si>
    <t>MOZ001Fatalities in all crises</t>
  </si>
  <si>
    <t>ICASEES 2020</t>
  </si>
  <si>
    <t>https://www.icasees.org/index.php?q=statistiques&amp;r=resultats</t>
  </si>
  <si>
    <t>Population according to ICASEES + Refugees &amp; Asylum Seekers - Car refugees abroad as of 30 June 2022.</t>
  </si>
  <si>
    <t>CAF001Total population</t>
  </si>
  <si>
    <t>UNHCR 31/10/2022; OCHA 24/11/2022</t>
  </si>
  <si>
    <t>https://www.humanitarianresponse.info/sites/www.humanitarianresponse.info/files/documents/files/ocha_carte_deplacement_en_oct_vf.pdf; https://data.unhcr.org/en/country/caf</t>
  </si>
  <si>
    <t>Sum of IDPs + Refugees &amp; Asylum Seekers + Returnees + Central African refugees abroad</t>
  </si>
  <si>
    <t>CAF001People displaced</t>
  </si>
  <si>
    <t>CAF001People exposed</t>
  </si>
  <si>
    <t>Fatalities from May 2022 to November 2022</t>
  </si>
  <si>
    <t>CAF001Fatalities in all crises</t>
  </si>
  <si>
    <t>OCHA 27/10/2021; ICASEES 2020</t>
  </si>
  <si>
    <t>https://www.icasees.org/index.php?q=statistiques&amp;r=resultats; https://www.humanitarianresponse.info/sites/www.humanitarianresponse.info/files/documents/files/hno_car_2022_final.pdf</t>
  </si>
  <si>
    <t>CAF001Minimal humanitarian conditions - Level 1</t>
  </si>
  <si>
    <t>OCHA 01/01/2022; UNHCR 30/09/2022</t>
  </si>
  <si>
    <t>https://www.humanitarianresponse.info/sites/www.humanitarianresponse.info/files/documents/files/hno_2022_drc_20211224vf.pdf; https://data.unhcr.org/en/country/cod</t>
  </si>
  <si>
    <t xml:space="preserve">106,700,000 OCHA population projection from Jan 2022 HNO + refugees and Asylum seekers from neighboring countries +Repatriated From neighboring countries to DRC - Congolese Refugee in Africa. </t>
  </si>
  <si>
    <t>COD001Total population</t>
  </si>
  <si>
    <t xml:space="preserve">UNHCR 17/10/2022; </t>
  </si>
  <si>
    <t>https://data.unhcr.org/en/documents/download/96432</t>
  </si>
  <si>
    <t>Refugees and asylum seekers in DRC + refugees and asylum seekers from DRC + IDPs  + returnees+ Repatriated from DRC to neighboring countries+Repatriated from neighboring countries to DRC+ Congolese Refugees in Africa</t>
  </si>
  <si>
    <t>COD001People displaced</t>
  </si>
  <si>
    <t>https://www.humanitarianresponse.info/sites/www.humanitarianresponse.info/files/documents/files/hno_2022_drc_20211224vf.pdf</t>
  </si>
  <si>
    <t>COD001People exposed</t>
  </si>
  <si>
    <t>The part of the population that is not in Level 2,3,4 or 5 is considered as exposed and therefore put in Level 1</t>
  </si>
  <si>
    <t>COD001Minimal humanitarian conditions - Level 1</t>
  </si>
  <si>
    <t>Fatalities from May to November 2022</t>
  </si>
  <si>
    <t>COD001Fatalities reported</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</si>
  <si>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</si>
  <si>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</si>
  <si>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</si>
  <si>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</si>
  <si>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</si>
  <si>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</si>
  <si>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</si>
  <si>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</si>
  <si>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</si>
  <si>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</si>
  <si>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</si>
  <si>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</si>
  <si>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</si>
  <si>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</si>
  <si>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</si>
  <si>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</si>
  <si>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</si>
  <si>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</si>
  <si>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</si>
  <si>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</si>
  <si>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</si>
  <si>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</si>
  <si>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</si>
  <si>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</si>
  <si>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</si>
  <si>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</si>
  <si>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</si>
  <si>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</si>
  <si>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</si>
  <si>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</si>
  <si>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</si>
  <si>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</si>
  <si>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</si>
  <si>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</si>
  <si>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</si>
  <si>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</si>
  <si>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</si>
  <si>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</si>
  <si>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</si>
  <si>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</si>
  <si>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</si>
  <si>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</si>
  <si>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</si>
  <si>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https://data.worldbank.org/indicator/SP.POP.TOTL?locations=CL</t>
  </si>
  <si>
    <t>Population figure from World Bank most recent data</t>
  </si>
  <si>
    <t>CHL002Total population</t>
  </si>
  <si>
    <t>figure from World Bank most recent data</t>
  </si>
  <si>
    <t>CHL002Landmass affected</t>
  </si>
  <si>
    <t>All the population of the country is exposed to this crisis</t>
  </si>
  <si>
    <t>CHL002People exposed</t>
  </si>
  <si>
    <t>INE, 2017; R4V,2021</t>
  </si>
  <si>
    <t>http://resultados.censo2017.cl/  https://www.r4v.info/es/document/chile-two-pager</t>
  </si>
  <si>
    <t>According R4V, the most important host regions for venezeualan migrants are: Arica, Tarapacá, Antofagasta, Valparaíso, Región Metropolitana and Bíobío. People affected figure is the result of the whole population of such regions according 2017 INE census</t>
  </si>
  <si>
    <t>CHL002People affected</t>
  </si>
  <si>
    <t>R4V,  December 9th, 2021</t>
  </si>
  <si>
    <t>https://www.r4v.info/es/document/chile-two-pager</t>
  </si>
  <si>
    <t>Figures taken from R4V projections about migrant poulation in Chile</t>
  </si>
  <si>
    <t>CHL002People displaced</t>
  </si>
  <si>
    <t>CHL002Injuries reported</t>
  </si>
  <si>
    <t>ACLED, 2022</t>
  </si>
  <si>
    <t xml:space="preserve">Fatallities reported by ACLED between 25/05/2022 and 25/11/2022
</t>
  </si>
  <si>
    <t>CHL002Fatalities reported</t>
  </si>
  <si>
    <t xml:space="preserve">Fatallities reported by ACLED between 12/02/2022 and 12/08/2022
</t>
  </si>
  <si>
    <t>CHL002Fatalities in all crises</t>
  </si>
  <si>
    <t>CHL002People in Need</t>
  </si>
  <si>
    <t>World Bank, 2020 INE, 2017; R4V,2021</t>
  </si>
  <si>
    <t>http://resultados.censo2017.cl/  https://www.r4v.info/es/document/chile-two-pager   https://data.worldbank.org/indicator/SP.POP.TOTL?locations=CL</t>
  </si>
  <si>
    <t>Figure calculated using ACPS methodology</t>
  </si>
  <si>
    <t>CHL002Minimal humanitarian conditions - Level 1</t>
  </si>
  <si>
    <t>CHL002Stressed humanitarian conditions - Level 2</t>
  </si>
  <si>
    <t>R4V</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</si>
  <si>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</si>
  <si>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</si>
  <si>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</si>
  <si>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</si>
  <si>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</si>
  <si>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</si>
  <si>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</si>
  <si>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</si>
  <si>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</si>
  <si>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</si>
  <si>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CHL002Economic Losses</t>
  </si>
  <si>
    <t>https://data.worldbank.org/indicator/SP.POP.TOTL?locations=EC</t>
  </si>
  <si>
    <t>Population figure from World Bank data</t>
  </si>
  <si>
    <t>ECU002Total population</t>
  </si>
  <si>
    <t>Landmass figure from world Bank</t>
  </si>
  <si>
    <t>ECU002Landmass affected</t>
  </si>
  <si>
    <t>People exposed is equal to total population figure following ACAPS Methdology</t>
  </si>
  <si>
    <t>ECU002People exposed</t>
  </si>
  <si>
    <t>R4V, 2022; Inec 2022</t>
  </si>
  <si>
    <t>https://rmrp.r4v.info/rmrp-2022-pagina-principal-ecuador/  https://www.ecuadorencifras.gob.ec/estadisticas/</t>
  </si>
  <si>
    <t>Accoridng r4v the principal host comunities in ecuador are: Pichincha, Guayas, Manabí y Azuay. People affected is taken as population of such regions</t>
  </si>
  <si>
    <t>ECU002People affected</t>
  </si>
  <si>
    <t>R4V,2022</t>
  </si>
  <si>
    <t>Total people displaced is calculated taking Venezuelans in destination (551000) plus Venezuelan in transit (252000)</t>
  </si>
  <si>
    <t>ECU002People displaced</t>
  </si>
  <si>
    <t>ECU002Injuries reported</t>
  </si>
  <si>
    <t>Fatalities reported between 25/05/2022 to 25/11/2022</t>
  </si>
  <si>
    <t>ECU002Fatalities reported</t>
  </si>
  <si>
    <t>ECU002Fatalities in all crises</t>
  </si>
  <si>
    <t>ECU002People in Need</t>
  </si>
  <si>
    <t>R4V, 2022; Inec 2022, World Bank 2020</t>
  </si>
  <si>
    <t>https://rmrp.r4v.info/rmrp-2022-pagina-principal-ecuador/  https://www.ecuadorencifras.gob.ec/estadisticas/ https://data.worldbank.org/indicator/SP.POP.TOTL?locations=EC</t>
  </si>
  <si>
    <t>Number calculated following ACAPS methodology</t>
  </si>
  <si>
    <t>ECU002Minimal humanitarian conditions - Level 1</t>
  </si>
  <si>
    <t>ECU002Stressed humanitarian conditions - Level 2</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</si>
  <si>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</si>
  <si>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</si>
  <si>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</si>
  <si>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</si>
  <si>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</si>
  <si>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</si>
  <si>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</si>
  <si>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</si>
  <si>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</si>
  <si>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ECU002Economic Losses</t>
  </si>
  <si>
    <t xml:space="preserve">World Bank, 2021
</t>
  </si>
  <si>
    <t>https://data.worldbank.org/country/peru?view=chart</t>
  </si>
  <si>
    <t>PER002Total population</t>
  </si>
  <si>
    <t>https://data.worldbank.org/indicator/AG.LND.TOTL.K2?locations=PE</t>
  </si>
  <si>
    <t>PER002Landmass affected</t>
  </si>
  <si>
    <t>PER002People exposed</t>
  </si>
  <si>
    <t>R4V, 2022; Inei 2017</t>
  </si>
  <si>
    <t>Accoridng r4v the principal host comunities in ecuador are: Lima, Callao, Tubes, Tacna and Puno. People affected is taken as population of such regions</t>
  </si>
  <si>
    <t>PER002People affected</t>
  </si>
  <si>
    <t>PER002People displaced</t>
  </si>
  <si>
    <t>PER002Injuries reported</t>
  </si>
  <si>
    <t>Fatalities reported from 25/05/2022 to 25/11/2022</t>
  </si>
  <si>
    <t>PER002Fatalities reported</t>
  </si>
  <si>
    <t>PER002Fatalities in all crises</t>
  </si>
  <si>
    <t>PER002People in Need</t>
  </si>
  <si>
    <t>R4V, 2022; Inei 2017, World Bank 2021</t>
  </si>
  <si>
    <t>https://rmrp.r4v.info/rmrp-2022-pagina-principal-ecuador/  https://www.ecuadorencifras.gob.ec/estadisticas/      https://data.worldbank.org/country/peru?view=chart|</t>
  </si>
  <si>
    <t>Numer calculated according ACAPS methodology</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</si>
  <si>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</si>
  <si>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</si>
  <si>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</si>
  <si>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</si>
  <si>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</si>
  <si>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</si>
  <si>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</si>
  <si>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</si>
  <si>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</si>
  <si>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</si>
  <si>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</si>
  <si>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PER002Economic Losses</t>
  </si>
  <si>
    <t>https://data.worldbank.org/country/TT</t>
  </si>
  <si>
    <t>TTO002Total population</t>
  </si>
  <si>
    <t>https://data.worldbank.org/indicator/AG.LND.TOTL.K2?locations=TT</t>
  </si>
  <si>
    <t>TTO002Landmass affected</t>
  </si>
  <si>
    <t>TTO002People exposed</t>
  </si>
  <si>
    <t>IOM 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</si>
  <si>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</si>
  <si>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</si>
  <si>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</si>
  <si>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https://www.r4v.info/es/document/2022-rmrp-trinidad-y-tobago-hoja-informativa</t>
  </si>
  <si>
    <t>Total people displaced is calculated taking Venezuelans in transit</t>
  </si>
  <si>
    <t>TTO002People displaced</t>
  </si>
  <si>
    <t>TTO002Injuries reported</t>
  </si>
  <si>
    <t>TTO002Fatalities reported</t>
  </si>
  <si>
    <t>TTO002Fatalities in all crises</t>
  </si>
  <si>
    <t>TTO002People in Need</t>
  </si>
  <si>
    <t>World Bank, 2021 IOM 2020</t>
  </si>
  <si>
    <t>https://dtm.iom.int/reports/trinidad-and-tobago-%E2%80%94-monitoring-venezuelan-citizens-presence-round-3-december-2020 https://data.worldbank.org/country/TT</t>
  </si>
  <si>
    <t>Number calculated following ACAPS metholodogy</t>
  </si>
  <si>
    <t>TTO002Minimal humanitarian conditions - Level 1</t>
  </si>
  <si>
    <t>TTO002Stressed humanitarian conditions - Level 2</t>
  </si>
  <si>
    <t>Number calculated accoridng ACAPS methodology</t>
  </si>
  <si>
    <t>TTO002Moderate humanitarian conditions - Level 3</t>
  </si>
  <si>
    <t>TTO002Severe humanitarian conditions - Level 4</t>
  </si>
  <si>
    <t>TTO002Extreme humanitarian conditions - Level 5</t>
  </si>
  <si>
    <t>TTO002Crisis affected groups</t>
  </si>
  <si>
    <t>TTO002People facing limited access constraints</t>
  </si>
  <si>
    <t>TTO002People facing restricted access constraints</t>
  </si>
  <si>
    <t>TTO002Illness cases reported</t>
  </si>
  <si>
    <t>TTO002Buildings damaged</t>
  </si>
  <si>
    <t>TTO002Buildings destroyed</t>
  </si>
  <si>
    <t>TTO002Economic Losses</t>
  </si>
  <si>
    <t>LSO003Denial of existence of humanitarian needs or entitlements to assistance</t>
  </si>
  <si>
    <t>LSO003Impediments to entry into country (bureaucratic and administrative)</t>
  </si>
  <si>
    <t>LSO003Interference into implementation of humanitarian activities</t>
  </si>
  <si>
    <t>LSO003Ongoing insecurity/hostilities affecting humanitarian assistance</t>
  </si>
  <si>
    <t>LSO003Physical constraints in the environment (obstacles related to terrain, climate, lack of infrastructure, etc.)</t>
  </si>
  <si>
    <t>LSO003Presence of mines and improvised explosive devices</t>
  </si>
  <si>
    <t>LSO003Restriction and obstruction of access to services and assistance</t>
  </si>
  <si>
    <t>LSO003Restriction of movement (impediments to freedom of movement and/or administrative restrictions)</t>
  </si>
  <si>
    <t>LSO003Violence against personnel, facilities and assets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</si>
  <si>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</si>
  <si>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</si>
  <si>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</si>
  <si>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</si>
  <si>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</si>
  <si>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</si>
  <si>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</si>
  <si>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</si>
  <si>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</si>
  <si>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PHL012Denial of existence of humanitarian needs or entitlements to assistance</t>
  </si>
  <si>
    <t>PHL012Impediments to entry into country (bureaucratic and administrative)</t>
  </si>
  <si>
    <t>PHL012Interference into implementation of humanitarian activities</t>
  </si>
  <si>
    <t>PHL012Ongoing insecurity/hostilities affecting humanitarian assistance</t>
  </si>
  <si>
    <t>PHL012Physical constraints in the environment (obstacles related to terrain, climate, lack of infrastructure, etc.)</t>
  </si>
  <si>
    <t>PHL012Presence of mines and improvised explosive devices</t>
  </si>
  <si>
    <t>PHL012Restriction and obstruction of access to services and assistance</t>
  </si>
  <si>
    <t>PHL012Restriction of movement (impediments to freedom of movement and/or administrative restrictions)</t>
  </si>
  <si>
    <t>PHL012Violence against personnel, facilities and assets</t>
  </si>
  <si>
    <t>release:</t>
  </si>
  <si>
    <t>30/11/2022</t>
  </si>
  <si>
    <t>INFORM SEVERITY INDEX</t>
  </si>
  <si>
    <t>November 2022</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</si>
  <si>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</si>
  <si>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</si>
  <si>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</si>
  <si>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</si>
  <si>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</si>
  <si>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</si>
  <si>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</si>
  <si>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</si>
  <si>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</si>
  <si>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</si>
  <si>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</si>
  <si>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</si>
  <si>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</si>
  <si>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</si>
  <si>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</si>
  <si>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</si>
  <si>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</si>
  <si>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</si>
  <si>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</si>
  <si>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</si>
  <si>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</si>
  <si>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</si>
  <si>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</si>
  <si>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</si>
  <si>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</si>
  <si>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</si>
  <si>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</si>
  <si>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</si>
  <si>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</si>
  <si>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</si>
  <si>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</si>
  <si>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</si>
  <si>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</si>
  <si>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</si>
  <si>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</si>
  <si>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</si>
  <si>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</si>
  <si>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</si>
  <si>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</si>
  <si>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</si>
  <si>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</si>
  <si>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</si>
  <si>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</si>
  <si>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</si>
  <si>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</si>
  <si>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</si>
  <si>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</si>
  <si>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</si>
  <si>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</si>
  <si>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</si>
  <si>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</si>
  <si>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</si>
  <si>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</si>
  <si>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</si>
  <si>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</si>
  <si>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</si>
  <si>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</si>
  <si>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</si>
  <si>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</si>
  <si>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</si>
  <si>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</si>
  <si>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</si>
  <si>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</si>
  <si>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</si>
  <si>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</si>
  <si>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</si>
  <si>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</si>
  <si>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</si>
  <si>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</si>
  <si>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</si>
  <si>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</si>
  <si>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</si>
  <si>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</si>
  <si>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</si>
  <si>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</si>
  <si>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</si>
  <si>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</si>
  <si>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</si>
  <si>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</si>
  <si>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</si>
  <si>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</si>
  <si>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</si>
  <si>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</si>
  <si>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</si>
  <si>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</si>
  <si>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</si>
  <si>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</si>
  <si>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</si>
  <si>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</si>
  <si>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</si>
  <si>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</si>
  <si>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</si>
  <si>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</si>
  <si>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</si>
  <si>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</si>
  <si>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</si>
  <si>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</si>
  <si>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</si>
  <si>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</si>
  <si>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</si>
  <si>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</si>
  <si>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</si>
  <si>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</si>
  <si>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</si>
  <si>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</si>
  <si>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</si>
  <si>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</si>
  <si>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</si>
  <si>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</si>
  <si>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</si>
  <si>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</si>
  <si>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</si>
  <si>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</si>
  <si>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</si>
  <si>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</si>
  <si>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</si>
  <si>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</si>
  <si>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</si>
  <si>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</si>
  <si>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</si>
  <si>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</si>
  <si>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</si>
  <si>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</si>
  <si>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</si>
  <si>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</si>
  <si>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</si>
  <si>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</si>
  <si>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</si>
  <si>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</si>
  <si>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</si>
  <si>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</si>
  <si>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</si>
  <si>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</si>
  <si>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</si>
  <si>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</si>
  <si>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</si>
  <si>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</si>
  <si>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</si>
  <si>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</si>
  <si>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</si>
  <si>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</si>
  <si>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</si>
  <si>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</si>
  <si>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</si>
  <si>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</si>
  <si>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</si>
  <si>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</si>
  <si>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</si>
  <si>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</si>
  <si>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</si>
  <si>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</si>
  <si>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</si>
  <si>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</si>
  <si>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</si>
  <si>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</si>
  <si>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</si>
  <si>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</si>
  <si>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</si>
  <si>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</si>
  <si>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</si>
  <si>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</si>
  <si>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</si>
  <si>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</si>
  <si>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</si>
  <si>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</si>
  <si>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</si>
  <si>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</si>
  <si>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</si>
  <si>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</si>
  <si>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</si>
  <si>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</si>
  <si>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</si>
  <si>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</si>
  <si>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</si>
  <si>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</si>
  <si>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</si>
  <si>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</si>
  <si>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</si>
  <si>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</si>
  <si>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</si>
  <si>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</si>
  <si>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</si>
  <si>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</si>
  <si>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</si>
  <si>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</si>
  <si>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</si>
  <si>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</si>
  <si>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</si>
  <si>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</si>
  <si>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</si>
  <si>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</si>
  <si>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</si>
  <si>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</si>
  <si>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</si>
  <si>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</si>
  <si>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</si>
  <si>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</si>
  <si>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</si>
  <si>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</si>
  <si>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</si>
  <si>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</si>
  <si>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</si>
  <si>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</si>
  <si>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</si>
  <si>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</si>
  <si>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</si>
  <si>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</si>
  <si>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</si>
  <si>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</si>
  <si>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</si>
  <si>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</si>
  <si>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</si>
  <si>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</si>
  <si>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</si>
  <si>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</si>
  <si>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</si>
  <si>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</si>
  <si>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</si>
  <si>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</si>
  <si>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</si>
  <si>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</si>
  <si>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</si>
  <si>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</si>
  <si>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</si>
  <si>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</si>
  <si>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</si>
  <si>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</si>
  <si>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</si>
  <si>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</si>
  <si>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</si>
  <si>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</si>
  <si>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</si>
  <si>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</si>
  <si>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</si>
  <si>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</si>
  <si>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</si>
  <si>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</si>
  <si>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</si>
  <si>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</si>
  <si>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</si>
  <si>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</si>
  <si>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</si>
  <si>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</si>
  <si>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</si>
  <si>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</si>
  <si>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</si>
  <si>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</si>
  <si>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</si>
  <si>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</si>
  <si>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</si>
  <si>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</si>
  <si>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</si>
  <si>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</si>
  <si>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</si>
  <si>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</si>
  <si>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</si>
  <si>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</si>
  <si>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</si>
  <si>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</si>
  <si>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</si>
  <si>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</si>
  <si>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</si>
  <si>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</si>
  <si>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</si>
  <si>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</si>
  <si>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</si>
  <si>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</si>
  <si>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</si>
  <si>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</si>
  <si>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</si>
  <si>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</si>
  <si>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</si>
  <si>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</si>
  <si>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</si>
  <si>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</si>
  <si>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</si>
  <si>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</si>
  <si>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</si>
  <si>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</si>
  <si>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</si>
  <si>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</si>
  <si>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</si>
  <si>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</si>
  <si>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</si>
  <si>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</si>
  <si>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</si>
  <si>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</si>
  <si>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</si>
  <si>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</si>
  <si>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</si>
  <si>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</si>
  <si>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</si>
  <si>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</si>
  <si>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</si>
  <si>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</si>
  <si>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</si>
  <si>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</si>
  <si>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</si>
  <si>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</si>
  <si>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</si>
  <si>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</si>
  <si>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</si>
  <si>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</si>
  <si>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</si>
  <si>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</si>
  <si>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</si>
  <si>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</si>
  <si>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</si>
  <si>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</si>
  <si>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</si>
  <si>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</si>
  <si>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</si>
  <si>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</si>
  <si>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</si>
  <si>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</si>
  <si>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</si>
  <si>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</si>
  <si>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</si>
  <si>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</si>
  <si>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</si>
  <si>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</si>
  <si>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</si>
  <si>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</si>
  <si>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</si>
  <si>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</si>
  <si>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</si>
  <si>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</si>
  <si>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</si>
  <si>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</si>
  <si>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</si>
  <si>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</si>
  <si>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</si>
  <si>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</si>
  <si>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</si>
  <si>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</si>
  <si>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</si>
  <si>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</si>
  <si>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</si>
  <si>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</si>
  <si>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</si>
  <si>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</si>
  <si>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</si>
  <si>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</si>
  <si>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</si>
  <si>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</si>
  <si>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</si>
  <si>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</si>
  <si>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</si>
  <si>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</si>
  <si>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</si>
  <si>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</si>
  <si>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</si>
  <si>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</si>
  <si>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</si>
  <si>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</si>
  <si>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</si>
  <si>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</si>
  <si>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</si>
  <si>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</si>
  <si>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</si>
  <si>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</si>
  <si>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</si>
  <si>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</si>
  <si>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</si>
  <si>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</si>
  <si>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</si>
  <si>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</si>
  <si>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</si>
  <si>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</si>
  <si>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</si>
  <si>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</si>
  <si>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</si>
  <si>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</si>
  <si>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</si>
  <si>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</si>
  <si>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</si>
  <si>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</si>
  <si>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</si>
  <si>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</si>
  <si>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</si>
  <si>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</si>
  <si>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</si>
  <si>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</si>
  <si>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</si>
  <si>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</si>
  <si>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</si>
  <si>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</si>
  <si>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</si>
  <si>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</si>
  <si>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</si>
  <si>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</si>
  <si>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</si>
  <si>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</si>
  <si>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</si>
  <si>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</si>
  <si>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</si>
  <si>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</si>
  <si>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</si>
  <si>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</si>
  <si>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</si>
  <si>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</si>
  <si>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</si>
  <si>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</si>
  <si>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</si>
  <si>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</si>
  <si>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</si>
  <si>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</si>
  <si>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</si>
  <si>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</si>
  <si>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</si>
  <si>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</si>
  <si>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</si>
  <si>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</si>
  <si>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</si>
  <si>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</si>
  <si>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</si>
  <si>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</si>
  <si>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</si>
  <si>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</si>
  <si>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</si>
  <si>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</si>
  <si>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</si>
  <si>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</si>
  <si>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</si>
  <si>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</si>
  <si>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</si>
  <si>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</si>
  <si>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</si>
  <si>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</si>
  <si>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</si>
  <si>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</si>
  <si>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</si>
  <si>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</si>
  <si>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</si>
  <si>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</si>
  <si>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</si>
  <si>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</si>
  <si>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</si>
  <si>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</si>
  <si>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</si>
  <si>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</si>
  <si>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</si>
  <si>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</si>
  <si>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</si>
  <si>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</si>
  <si>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</si>
  <si>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</si>
  <si>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</si>
  <si>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</si>
  <si>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</si>
  <si>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</si>
  <si>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</si>
  <si>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</si>
  <si>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</si>
  <si>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</si>
  <si>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</si>
  <si>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</si>
  <si>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</si>
  <si>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</si>
  <si>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</si>
  <si>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</si>
  <si>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</si>
  <si>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</si>
  <si>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</si>
  <si>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</si>
  <si>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</si>
  <si>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</si>
  <si>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</si>
  <si>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</si>
  <si>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</si>
  <si>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</si>
  <si>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</si>
  <si>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</si>
  <si>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</si>
  <si>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</si>
  <si>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</si>
  <si>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</si>
  <si>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</si>
  <si>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</si>
  <si>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</si>
  <si>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</si>
  <si>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</si>
  <si>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</si>
  <si>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</si>
  <si>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</si>
  <si>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</si>
  <si>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</si>
  <si>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</si>
  <si>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</si>
  <si>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</si>
  <si>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</si>
  <si>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</si>
  <si>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</si>
  <si>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</si>
  <si>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</si>
  <si>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</si>
  <si>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</si>
  <si>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</si>
  <si>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</si>
  <si>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</si>
  <si>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</si>
  <si>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</si>
  <si>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</si>
  <si>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</si>
  <si>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</si>
  <si>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</si>
  <si>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</si>
  <si>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</si>
  <si>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</si>
  <si>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</si>
  <si>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</si>
  <si>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</si>
  <si>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</si>
  <si>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</si>
  <si>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</si>
  <si>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</si>
  <si>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</si>
  <si>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</si>
  <si>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</si>
  <si>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</si>
  <si>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</si>
  <si>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</si>
  <si>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</si>
  <si>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</si>
  <si>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</si>
  <si>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</si>
  <si>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</si>
  <si>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</si>
  <si>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</si>
  <si>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</si>
  <si>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</si>
  <si>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</si>
  <si>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</si>
  <si>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</si>
  <si>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</si>
  <si>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</si>
  <si>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</si>
  <si>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</si>
  <si>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</si>
  <si>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</si>
  <si>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</si>
  <si>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</si>
  <si>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</si>
  <si>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</si>
  <si>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</si>
  <si>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</si>
  <si>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</si>
  <si>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</si>
  <si>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</si>
  <si>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</si>
  <si>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</si>
  <si>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</si>
  <si>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</si>
  <si>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</si>
  <si>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</si>
  <si>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</si>
  <si>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</si>
  <si>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</si>
  <si>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</si>
  <si>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</si>
  <si>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</si>
  <si>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</si>
  <si>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</si>
  <si>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</si>
  <si>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</si>
  <si>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</si>
  <si>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</si>
  <si>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</si>
  <si>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</si>
  <si>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</si>
  <si>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</si>
  <si>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</si>
  <si>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</si>
  <si>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</si>
  <si>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</si>
  <si>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</si>
  <si>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</si>
  <si>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</si>
  <si>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</si>
  <si>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</si>
  <si>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</si>
  <si>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</si>
  <si>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</si>
  <si>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</si>
  <si>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</si>
  <si>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</si>
  <si>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</si>
  <si>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</si>
  <si>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</si>
  <si>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</si>
  <si>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</si>
  <si>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</si>
  <si>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</si>
  <si>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</si>
  <si>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</si>
  <si>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</si>
  <si>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</si>
  <si>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</si>
  <si>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</si>
  <si>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</si>
  <si>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</si>
  <si>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</si>
  <si>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</si>
  <si>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</si>
  <si>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</si>
  <si>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</si>
  <si>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</si>
  <si>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</si>
  <si>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</si>
  <si>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</si>
  <si>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</si>
  <si>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</si>
  <si>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</si>
  <si>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</si>
  <si>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</si>
  <si>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</si>
  <si>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</si>
  <si>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</si>
  <si>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</si>
  <si>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</si>
  <si>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</si>
  <si>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</si>
  <si>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</si>
  <si>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</si>
  <si>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</si>
  <si>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</si>
  <si>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</si>
  <si>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</si>
  <si>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</si>
  <si>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</si>
  <si>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</si>
  <si>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</si>
  <si>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</si>
  <si>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</si>
  <si>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</si>
  <si>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BGD004</t>
  </si>
  <si>
    <t>BGD006</t>
  </si>
  <si>
    <t>BGD007</t>
  </si>
  <si>
    <t>BHS002</t>
  </si>
  <si>
    <t>BIH002</t>
  </si>
  <si>
    <t>CAF002</t>
  </si>
  <si>
    <t>CHN002</t>
  </si>
  <si>
    <t>CHN003</t>
  </si>
  <si>
    <t>COD002</t>
  </si>
  <si>
    <t>COD003</t>
  </si>
  <si>
    <t>COG002</t>
  </si>
  <si>
    <t>COG004</t>
  </si>
  <si>
    <t>COL003</t>
  </si>
  <si>
    <t>COM002</t>
  </si>
  <si>
    <t>DJI004</t>
  </si>
  <si>
    <t>ETH002</t>
  </si>
  <si>
    <t>FJI002</t>
  </si>
  <si>
    <t>GTM003</t>
  </si>
  <si>
    <t>HND002</t>
  </si>
  <si>
    <t>IDN001</t>
  </si>
  <si>
    <t>IDN003</t>
  </si>
  <si>
    <t>IDN005</t>
  </si>
  <si>
    <t>IDN006</t>
  </si>
  <si>
    <t>IND001</t>
  </si>
  <si>
    <t>IND003</t>
  </si>
  <si>
    <t>IND004</t>
  </si>
  <si>
    <t>IND005</t>
  </si>
  <si>
    <t>IRN002</t>
  </si>
  <si>
    <t>IRN003</t>
  </si>
  <si>
    <t>JOR001</t>
  </si>
  <si>
    <t>JOR003</t>
  </si>
  <si>
    <t>KEN004</t>
  </si>
  <si>
    <t>KEN005</t>
  </si>
  <si>
    <t>LAO002</t>
  </si>
  <si>
    <t>LBN001</t>
  </si>
  <si>
    <t>LBN003</t>
  </si>
  <si>
    <t>LBN005</t>
  </si>
  <si>
    <t>LSO002</t>
  </si>
  <si>
    <t>MDG003</t>
  </si>
  <si>
    <t>MDG004</t>
  </si>
  <si>
    <t>MDG005</t>
  </si>
  <si>
    <t>MEX004</t>
  </si>
  <si>
    <t>MOZ002</t>
  </si>
  <si>
    <t>MOZ003</t>
  </si>
  <si>
    <t>MOZ005</t>
  </si>
  <si>
    <t>MOZ006</t>
  </si>
  <si>
    <t>MOZ007</t>
  </si>
  <si>
    <t>MRT001</t>
  </si>
  <si>
    <t>MWI003</t>
  </si>
  <si>
    <t>NER005</t>
  </si>
  <si>
    <t>NGA002</t>
  </si>
  <si>
    <t>NGA005</t>
  </si>
  <si>
    <t>NIC002</t>
  </si>
  <si>
    <t>NPL002</t>
  </si>
  <si>
    <t>PAK002</t>
  </si>
  <si>
    <t>PAK003</t>
  </si>
  <si>
    <t>PHL004</t>
  </si>
  <si>
    <t>PHL005</t>
  </si>
  <si>
    <t>PHL006</t>
  </si>
  <si>
    <t>PHL007</t>
  </si>
  <si>
    <t>PHL008</t>
  </si>
  <si>
    <t>PHL009</t>
  </si>
  <si>
    <t>PNG002</t>
  </si>
  <si>
    <t>SDN002</t>
  </si>
  <si>
    <t>SDN003</t>
  </si>
  <si>
    <t>SDN004</t>
  </si>
  <si>
    <t>SDN007</t>
  </si>
  <si>
    <t>SOM004</t>
  </si>
  <si>
    <t>SSD002</t>
  </si>
  <si>
    <t>TCD002</t>
  </si>
  <si>
    <t>TCD008</t>
  </si>
  <si>
    <t>TLS002</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</si>
  <si>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</si>
  <si>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</si>
  <si>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</si>
  <si>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</si>
  <si>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</si>
  <si>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</si>
  <si>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</si>
  <si>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</si>
  <si>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</si>
  <si>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</si>
  <si>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</si>
  <si>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</si>
  <si>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</si>
  <si>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</si>
  <si>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</si>
  <si>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</si>
  <si>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</si>
  <si>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</si>
  <si>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</si>
  <si>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</si>
  <si>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</si>
  <si>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</si>
  <si>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</si>
  <si>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</si>
  <si>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</si>
  <si>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</si>
  <si>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</si>
  <si>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</si>
  <si>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</si>
  <si>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</si>
  <si>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Earthquake</t>
  </si>
  <si>
    <t>https://www.acaps.org/country/Afghanistan/crisis/Earthquake-in-Khost-and-Paktika</t>
  </si>
  <si>
    <t>29/06/2022</t>
  </si>
  <si>
    <t>Subnational</t>
  </si>
  <si>
    <t>AFG.17_1,AFG.25_1</t>
  </si>
  <si>
    <t>Khost,Paktika</t>
  </si>
  <si>
    <t>Africa</t>
  </si>
  <si>
    <t>Drought</t>
  </si>
  <si>
    <t>Drought in South-West</t>
  </si>
  <si>
    <t>https://www.acaps.org/country/Angola/crisis/Drought-in-South-West</t>
  </si>
  <si>
    <t>14/12/2021</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</si>
  <si>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</si>
  <si>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</si>
  <si>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</si>
  <si>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</si>
  <si>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</si>
  <si>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</si>
  <si>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</si>
  <si>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</si>
  <si>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</si>
  <si>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</si>
  <si>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</si>
  <si>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</si>
  <si>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</si>
  <si>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</si>
  <si>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</si>
  <si>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</si>
  <si>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</si>
  <si>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</si>
  <si>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Conflict,Violence,Displacement,Floods</t>
  </si>
  <si>
    <t>https://www.acaps.org/country/Bangladesh/crisis/Country-Level</t>
  </si>
  <si>
    <t>BGD002,BGD008</t>
  </si>
  <si>
    <t>01/05/2020</t>
  </si>
  <si>
    <t>BGD.7_1,BGD.6_1,BGD.5_1,BGD.3_1,BGD.2_1</t>
  </si>
  <si>
    <t>Sylhet,Rangpur,Rajshahi,Dhaka,Chittagong</t>
  </si>
  <si>
    <t>Conflict,Violence,Displacement</t>
  </si>
  <si>
    <t>Rohingya Refugees</t>
  </si>
  <si>
    <t>https://www.acaps.org/country/Bangladesh/crisis/Rohingya-Refugees</t>
  </si>
  <si>
    <t>MMR002,BGD001</t>
  </si>
  <si>
    <t>BGD.2_1</t>
  </si>
  <si>
    <t>Chittagong</t>
  </si>
  <si>
    <t>Floods</t>
  </si>
  <si>
    <t>2022 floods</t>
  </si>
  <si>
    <t>https://www.acaps.org/country/Bangladesh/crisis/2022-floods</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</si>
  <si>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</si>
  <si>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</si>
  <si>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</si>
  <si>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</si>
  <si>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</si>
  <si>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</si>
  <si>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</si>
  <si>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</si>
  <si>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</si>
  <si>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</si>
  <si>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</si>
  <si>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</si>
  <si>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</si>
  <si>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</si>
  <si>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</si>
  <si>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</si>
  <si>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</si>
  <si>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</si>
  <si>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Boko Haram</t>
  </si>
  <si>
    <t>https://www.acaps.org/country/Cameroon/crisis/Boko-Haram</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</si>
  <si>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</si>
  <si>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</si>
  <si>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</si>
  <si>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</si>
  <si>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</si>
  <si>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</si>
  <si>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</si>
  <si>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</si>
  <si>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</si>
  <si>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</si>
  <si>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</si>
  <si>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</si>
  <si>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</si>
  <si>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</si>
  <si>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</si>
  <si>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</si>
  <si>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</si>
  <si>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</si>
  <si>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</si>
  <si>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</si>
  <si>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</si>
  <si>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</si>
  <si>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</si>
  <si>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</si>
  <si>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</si>
  <si>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</si>
  <si>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</si>
  <si>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</si>
  <si>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</si>
  <si>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</si>
  <si>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</si>
  <si>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</si>
  <si>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</si>
  <si>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</si>
  <si>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</si>
  <si>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 crisis</t>
  </si>
  <si>
    <t>https://www.acaps.org/country/Egypt/crisis/Refugee-crisis</t>
  </si>
  <si>
    <t>EGY.8_1,EGY.12_1,EGY.6_1</t>
  </si>
  <si>
    <t>Al Jizah,Al Qalyubiyah,Al Iskandariyah</t>
  </si>
  <si>
    <t>Socio-political,Displacement</t>
  </si>
  <si>
    <t>https://www.acaps.org/country/Eritrea/crisis/Complex-crisis</t>
  </si>
  <si>
    <t>ETH004,ETH003</t>
  </si>
  <si>
    <t>Europe</t>
  </si>
  <si>
    <t>https://www.acaps.org/country/Spain/crisis/Mixed-Migration</t>
  </si>
  <si>
    <t>ESP.13_1,ESP.14_1,ESP.1_1,ESP.7_1</t>
  </si>
  <si>
    <t>Islas Baleares,Islas Canarias,Andalucía,Ceuta y Melilla</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</si>
  <si>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</si>
  <si>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</si>
  <si>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</si>
  <si>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</si>
  <si>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</si>
  <si>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</si>
  <si>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</si>
  <si>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</si>
  <si>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</si>
  <si>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</si>
  <si>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</si>
  <si>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</si>
  <si>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 xml:space="preserve">Floods in Gambia </t>
  </si>
  <si>
    <t>https://www.acaps.org/country/Gambia/crisis/Floods-in-Gambia</t>
  </si>
  <si>
    <t>29/08/2022</t>
  </si>
  <si>
    <t>https://www.acaps.org/country/Greece/crisis/Mixed-Migration</t>
  </si>
  <si>
    <t>GRC.1_1</t>
  </si>
  <si>
    <t>Aegean</t>
  </si>
  <si>
    <t>Violence,Socio-political,Other seasonal event</t>
  </si>
  <si>
    <t>https://www.acaps.org/country/Guatemala/crisis/Complex-crisis</t>
  </si>
  <si>
    <t>Violence,Socio-political,Other seasonal event,Cyclone</t>
  </si>
  <si>
    <t>https://www.acaps.org/country/Honduras/crisis/Complex-crisis</t>
  </si>
  <si>
    <t>Earthquake,Violence,Socio-political,Other seasonal event</t>
  </si>
  <si>
    <t>https://www.acaps.org/country/Haiti/crisis/Complex-crisis</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</si>
  <si>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</si>
  <si>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</si>
  <si>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</si>
  <si>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</si>
  <si>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</si>
  <si>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</si>
  <si>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</si>
  <si>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</si>
  <si>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</si>
  <si>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</si>
  <si>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Socio-political,Violence</t>
  </si>
  <si>
    <t>https://www.acaps.org/country/Indonesia/crisis/Papua-Conflict</t>
  </si>
  <si>
    <t>01/07/2019</t>
  </si>
  <si>
    <t>IDN.23_1</t>
  </si>
  <si>
    <t>Papua</t>
  </si>
  <si>
    <t>Earthquake,Socio-political,Violence</t>
  </si>
  <si>
    <t>https://www.acaps.org/country/Indonesia/crisis/Country-Level</t>
  </si>
  <si>
    <t>27/01/2021</t>
  </si>
  <si>
    <t>IDN.23_1,IDN.9_1,IDN.22_1</t>
  </si>
  <si>
    <t>Papua,Jawa Barat,Papua Barat</t>
  </si>
  <si>
    <t>Earthquake in West Java</t>
  </si>
  <si>
    <t>https://www.acaps.org/country/Indonesia/crisis/Earthquake-in-West-Java</t>
  </si>
  <si>
    <t>28/11/2022</t>
  </si>
  <si>
    <t>IDN.9_1</t>
  </si>
  <si>
    <t>Jawa Barat</t>
  </si>
  <si>
    <t>Socio-political</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</si>
  <si>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</si>
  <si>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</si>
  <si>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</si>
  <si>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</si>
  <si>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</si>
  <si>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</si>
  <si>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</si>
  <si>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</si>
  <si>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</si>
  <si>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</si>
  <si>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</si>
  <si>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</si>
  <si>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</si>
  <si>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</si>
  <si>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</si>
  <si>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</si>
  <si>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</si>
  <si>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</si>
  <si>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</si>
  <si>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</si>
  <si>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</si>
  <si>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</si>
  <si>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</si>
  <si>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</si>
  <si>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</si>
  <si>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</si>
  <si>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</si>
  <si>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</si>
  <si>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</si>
  <si>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</si>
  <si>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</si>
  <si>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</si>
  <si>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</si>
  <si>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</si>
  <si>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</si>
  <si>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</si>
  <si>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</si>
  <si>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</si>
  <si>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</si>
  <si>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</si>
  <si>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</si>
  <si>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</si>
  <si>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</si>
  <si>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</si>
  <si>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</si>
  <si>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</si>
  <si>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Socio-political,Food Security</t>
  </si>
  <si>
    <t>Socio-economic crisis</t>
  </si>
  <si>
    <t>https://www.acaps.org/country/Sri Lanka/crisis/Socio-economic-crisis</t>
  </si>
  <si>
    <t>20/06/2022</t>
  </si>
  <si>
    <t>Food Security</t>
  </si>
  <si>
    <t>Food security crisis</t>
  </si>
  <si>
    <t>https://www.acaps.org/country/Lesotho/crisis/Food-security-crisis</t>
  </si>
  <si>
    <t>LSO.1_1,LSO.4_1,LSO.5_1,LSO.9_1,LSO.8_1,LSO.7_1,LSO.10_1,LSO.6_1</t>
  </si>
  <si>
    <t>Berea,Mafeteng,Maseru,Quthing,Qacha's Nek,Mokhotlong,Thaba-Tseka,Mohale's Hoek</t>
  </si>
  <si>
    <t>https://www.acaps.org/country/Morocco/crisis/Mixed-Migration</t>
  </si>
  <si>
    <t>Displacement,Conflict</t>
  </si>
  <si>
    <t>https://www.acaps.org/country/Moldova/crisis/Displacement-from-Ukraine-conflict</t>
  </si>
  <si>
    <t>HUN002,POL002,UKR002,ROU002,SVK002</t>
  </si>
  <si>
    <t>03/03/2022</t>
  </si>
  <si>
    <t>MDA.25_1,MDA.32_1</t>
  </si>
  <si>
    <t>Ocniţa,Ştefan Voda</t>
  </si>
  <si>
    <t>Drought,Cyclone</t>
  </si>
  <si>
    <t>https://www.acaps.org/country/Madagascar/crisis/Country-level</t>
  </si>
  <si>
    <t>https://www.acaps.org/country/Madagascar/crisis/Drought</t>
  </si>
  <si>
    <t>MDG.3_1,MDG.6_1</t>
  </si>
  <si>
    <t>Fianarantsoa,Toliary</t>
  </si>
  <si>
    <t>Cyclone</t>
  </si>
  <si>
    <t>Tropical Cyclones Season in 2022</t>
  </si>
  <si>
    <t>https://www.acaps.org/country/Madagascar/crisis/Tropical-Cyclones-Season-in-2022</t>
  </si>
  <si>
    <t>25/01/2022</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</si>
  <si>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</si>
  <si>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</si>
  <si>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</si>
  <si>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</si>
  <si>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</si>
  <si>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</si>
  <si>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</si>
  <si>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</si>
  <si>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</si>
  <si>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</si>
  <si>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</si>
  <si>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</si>
  <si>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</si>
  <si>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</si>
  <si>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</si>
  <si>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</si>
  <si>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</si>
  <si>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</si>
  <si>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</si>
  <si>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</si>
  <si>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</si>
  <si>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</si>
  <si>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</si>
  <si>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</si>
  <si>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Conflict,Displacement,Cyclone</t>
  </si>
  <si>
    <t>Multiple Crises</t>
  </si>
  <si>
    <t>https://www.acaps.org/country/Mozambique/crisis/Multiple-Crises</t>
  </si>
  <si>
    <t>MOZ004,MOZ008</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</si>
  <si>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</si>
  <si>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</si>
  <si>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</si>
  <si>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</si>
  <si>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</si>
  <si>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</si>
  <si>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Tropical Cyclones Season</t>
  </si>
  <si>
    <t>https://www.acaps.org/country/Mozambique/crisis/Tropical-Cyclones-Season</t>
  </si>
  <si>
    <t>MWI004,MDG006</t>
  </si>
  <si>
    <t>31/01/2022</t>
  </si>
  <si>
    <t>MOZ.7_1,MOZ.11_1,MOZ.9_1,MOZ.10_1</t>
  </si>
  <si>
    <t>Nampula,Zambezia,Sofala,Tete</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</si>
  <si>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</si>
  <si>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</si>
  <si>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</si>
  <si>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</si>
  <si>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</si>
  <si>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</si>
  <si>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</si>
  <si>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</si>
  <si>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</si>
  <si>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</si>
  <si>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Tropical Cyclone Ana</t>
  </si>
  <si>
    <t>https://www.acaps.org/country/Malawi/crisis/Tropical-Cyclone-Ana</t>
  </si>
  <si>
    <t>MWI.1_1,MWI.2_1,MWI.3_1,MWI.4_1,MWI.6_1,MWI.12_1,MWI.13_1,MWI.14_1,MWI.15_1</t>
  </si>
  <si>
    <t>Balaka,Blantyre,Chikwawa,Chiradzulu,Dedza,Machinga,Mangochi,Mchinji,Mulanje</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</si>
  <si>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</si>
  <si>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</si>
  <si>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</si>
  <si>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</si>
  <si>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</si>
  <si>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</si>
  <si>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</si>
  <si>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</si>
  <si>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</si>
  <si>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</si>
  <si>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</si>
  <si>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</si>
  <si>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</si>
  <si>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</si>
  <si>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</si>
  <si>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</si>
  <si>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</si>
  <si>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</si>
  <si>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</si>
  <si>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</si>
  <si>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</si>
  <si>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</si>
  <si>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</si>
  <si>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</si>
  <si>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 xml:space="preserve">Boko Haram </t>
  </si>
  <si>
    <t>https://www.acaps.org/country/Nigeria/crisis/Boko-Haram</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</si>
  <si>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</si>
  <si>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</si>
  <si>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</si>
  <si>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</si>
  <si>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</si>
  <si>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</si>
  <si>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</si>
  <si>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</si>
  <si>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</si>
  <si>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</si>
  <si>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</si>
  <si>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</si>
  <si>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</si>
  <si>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</si>
  <si>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</si>
  <si>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</si>
  <si>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Other seasonal event</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</si>
  <si>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</si>
  <si>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</si>
  <si>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</si>
  <si>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</si>
  <si>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</si>
  <si>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</si>
  <si>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</si>
  <si>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Conflict,Cyclone,Violence</t>
  </si>
  <si>
    <t>https://www.acaps.org/country/Philippines/crisis/Country-level</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</si>
  <si>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</si>
  <si>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</si>
  <si>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</si>
  <si>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</si>
  <si>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</si>
  <si>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Typhoon RAI (Odette)</t>
  </si>
  <si>
    <t>https://www.acaps.org/country/Philippines/crisis/Typhoon-RAI-(Odette)</t>
  </si>
  <si>
    <t>19/12/2021</t>
  </si>
  <si>
    <t>PHL.2_1,PHL.3_1,PHL.30_1,PHL.74_1,PHL.75_1,PHL.45_1,PHL.57_1,PHL.58_1,PHL.65_1,PHL.59_1</t>
  </si>
  <si>
    <t>Agusan del Norte,Agusan del Sur,Dinagat Islands,Surigao del Norte,Surigao del Sur,Marinduque,Occidental Mindoro,Oriental Mindoro,Romblon,Palawan</t>
  </si>
  <si>
    <t>https://www.acaps.org/country/Philippines/crisis/Earthquake-in-Abra</t>
  </si>
  <si>
    <t>12/09/2022</t>
  </si>
  <si>
    <t>PHL.1_1,PHL.34_1,PHL.35_1,PHL.39_1,PHL.61_1,PHL.7_1,PHL.13_1,PHL.33_1,PHL.38_1,PHL.50_1</t>
  </si>
  <si>
    <t>Abra,Ilocos Norte,Ilocos Sur,La Union,Pangasinan,Apayao,Benguet,Ifugao,Kalinga,Mountain Province</t>
  </si>
  <si>
    <t>https://www.acaps.org/country/Philippines/crisis/Typhoon-Nalgae</t>
  </si>
  <si>
    <t>Pacific</t>
  </si>
  <si>
    <t>https://www.acaps.org/country/Papua New Guinea/crisis/Highlands-Violence</t>
  </si>
  <si>
    <t>PNG.3_1,PNG.7_1,PNG.9_1,PNG.10_1,PNG.19_1</t>
  </si>
  <si>
    <t>Chimbu,Enga,Hela,Jiwaka,Southern Highlands</t>
  </si>
  <si>
    <t>https://www.acaps.org/country/Poland/crisis/Displacement-from-Ukraine-conflict</t>
  </si>
  <si>
    <t>UKR002,HUN002,SVK002,ROU002,MDA002</t>
  </si>
  <si>
    <t>POL.4_1</t>
  </si>
  <si>
    <t>Lubelskie</t>
  </si>
  <si>
    <t>Socio-political,Floods,Other seasonal event,Food Security</t>
  </si>
  <si>
    <t>https://www.acaps.org/country/DPRK/crisis/Complex-crisis</t>
  </si>
  <si>
    <t>https://www.acaps.org/country/Palestine/crisis/Conflict</t>
  </si>
  <si>
    <t>NGA,NER,TCD,CMR</t>
  </si>
  <si>
    <t>Africa,Africa,Africa,Africa</t>
  </si>
  <si>
    <t>Regional Boko Haram</t>
  </si>
  <si>
    <t>https://www.acaps.org/country/Nigeria/crisis/Regional-Boko-Haram</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</si>
  <si>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</si>
  <si>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</si>
  <si>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</si>
  <si>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</si>
  <si>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</si>
  <si>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</si>
  <si>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</si>
  <si>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</si>
  <si>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</si>
  <si>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</si>
  <si>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</si>
  <si>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</si>
  <si>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</si>
  <si>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</si>
  <si>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</si>
  <si>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</si>
  <si>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</si>
  <si>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</si>
  <si>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https://www.acaps.org/country/Turkey/crisis/Eastern-Mediterranean-Route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</si>
  <si>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</si>
  <si>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</si>
  <si>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</si>
  <si>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</si>
  <si>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</si>
  <si>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</si>
  <si>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</si>
  <si>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</si>
  <si>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</si>
  <si>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</si>
  <si>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</si>
  <si>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</si>
  <si>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</si>
  <si>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</si>
  <si>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</si>
  <si>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</si>
  <si>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</si>
  <si>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</si>
  <si>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</si>
  <si>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</si>
  <si>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</si>
  <si>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</si>
  <si>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</si>
  <si>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</si>
  <si>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</si>
  <si>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</si>
  <si>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</si>
  <si>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</si>
  <si>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https://www.acaps.org/country/Romania/crisis/Displacement-from-Ukraine-conflict</t>
  </si>
  <si>
    <t>HUN002,POL002,UKR002,MDA002,SVK002</t>
  </si>
  <si>
    <t>09/03/2022</t>
  </si>
  <si>
    <t>ROU.27_1,ROU.7_1,ROU.24_1,ROU.36_1,ROU.30_1,ROU.4_1,ROU.41_1,ROU.34_1</t>
  </si>
  <si>
    <t>Maramureș,Botoșani,Iași,Suceava,Neamț,Bacău,Vaslui,Satu Mare</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</si>
  <si>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</si>
  <si>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</si>
  <si>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</si>
  <si>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</si>
  <si>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</si>
  <si>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</si>
  <si>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</si>
  <si>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</si>
  <si>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</si>
  <si>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https://www.acaps.org/country/Sudan/crisis/Floods</t>
  </si>
  <si>
    <t>01/08/2020</t>
  </si>
  <si>
    <t>https://www.acaps.org/country/Sudan/crisis/Violence-in-Darfur-and-Kordofan-regions</t>
  </si>
  <si>
    <t>27/04/2021</t>
  </si>
  <si>
    <t>SDN.16_1,SDN.4_1,SDN.5_1,SDN.8_1,SDN.9_1,SDN.14_1,SDN.15_1,SDN.17_1</t>
  </si>
  <si>
    <t>West Darfur,Central Darfur,East Darfur,North Darfur,North Kurdufan,South Darfur,South Kurdufan,West Kurdufan</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</si>
  <si>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</si>
  <si>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</si>
  <si>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</si>
  <si>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</si>
  <si>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</si>
  <si>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</si>
  <si>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</si>
  <si>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</si>
  <si>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</si>
  <si>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</si>
  <si>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</si>
  <si>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</si>
  <si>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</si>
  <si>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https://www.acaps.org/country/South Sudan/crisis/2022-floods</t>
  </si>
  <si>
    <t>12/10/2022</t>
  </si>
  <si>
    <t>SSD.5_1,SSD.8_1,SSD.6_1,SSD.3_1,SSD.10_1,SSD.7_1,SSD.9_1</t>
  </si>
  <si>
    <t>North Bahr-al-Ghazal,Warap,Unity,Jungoli,West Equatoria,Upper Nile,West Bahr-al-Ghazal</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</si>
  <si>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</si>
  <si>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</si>
  <si>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</si>
  <si>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</si>
  <si>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</si>
  <si>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</si>
  <si>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</si>
  <si>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</si>
  <si>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https://www.acaps.org/country/Chad/crisis/Complex-crisis</t>
  </si>
  <si>
    <t>https://www.acaps.org/country/Chad/crisis/Boko-Haram</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</si>
  <si>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</si>
  <si>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</si>
  <si>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</si>
  <si>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</si>
  <si>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</si>
  <si>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</si>
  <si>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</si>
  <si>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</si>
  <si>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</si>
  <si>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</si>
  <si>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Tibesti conflict</t>
  </si>
  <si>
    <t>https://www.acaps.org/country/Chad/crisis/Tibesti-conflict</t>
  </si>
  <si>
    <t>TCD.21_1</t>
  </si>
  <si>
    <t>Tibesti</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</si>
  <si>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</si>
  <si>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</si>
  <si>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</si>
  <si>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</si>
  <si>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</si>
  <si>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</si>
  <si>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</si>
  <si>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Volcano Eruption</t>
  </si>
  <si>
    <t>https://www.acaps.org/country/Tonga/crisis/Volcano-Eruption</t>
  </si>
  <si>
    <t>19/01/2022</t>
  </si>
  <si>
    <t>https://www.acaps.org/country/Trinidad and Tobago/crisis/Venezuelan-refugees</t>
  </si>
  <si>
    <t>https://www.acaps.org/country/Tunisia/crisis/Mixed-Migration</t>
  </si>
  <si>
    <t>https://www.acaps.org/country/Turkey/crisis/Country-level</t>
  </si>
  <si>
    <t>https://www.acaps.org/country/Turkey/crisis/Syrian-refugees</t>
  </si>
  <si>
    <t>TUR.1_1,TUR.2_1,TUR.33_1,TUR.37_1,TUR.40_1,TUR.42_1,TUR.64_1,TUR.48_1,TUR.68_1</t>
  </si>
  <si>
    <t>Adana,Adiyaman,Gaziantep,Hatay,Istanbul,K. Maras,Osmaniye,Kilis,Sanliurfa</t>
  </si>
  <si>
    <t>https://www.acaps.org/country/Turkey/crisis/Mixed-Migration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</si>
  <si>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</si>
  <si>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</si>
  <si>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</si>
  <si>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https://www.acaps.org/country/Turkey/crisis/Kurdish-conflict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</si>
  <si>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</si>
  <si>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</si>
  <si>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</si>
  <si>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</si>
  <si>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</si>
  <si>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</si>
  <si>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</si>
  <si>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</si>
  <si>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</si>
  <si>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</si>
  <si>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</si>
  <si>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</si>
  <si>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</si>
  <si>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Displacement,Drought,Violence,Epidemic</t>
  </si>
  <si>
    <t>https://www.acaps.org/country/Uganda/crisis/Country-level</t>
  </si>
  <si>
    <t>UGA007,UGA005</t>
  </si>
  <si>
    <t>UGA.1_1,UGA.3_1,UGA.16_1,UGA.18_1,UGA.28_1,UGA.40_1,UGA.45_1</t>
  </si>
  <si>
    <t>Adjumani,Arua,Kampala,Kamwenge,Kotido,Moroto,Nakapiripirit</t>
  </si>
  <si>
    <t>https://www.acaps.org/country/Uganda/crisis/Refugees</t>
  </si>
  <si>
    <t>SSD001,COD001,UGA001</t>
  </si>
  <si>
    <t>UGA.1_1,UGA.3_1,UGA.16_1,UGA.18_1,UGA.58_1,UGA.41_1,UGA.9_1,UGA.51_1,UGA.36_1</t>
  </si>
  <si>
    <t>Adjumani,Arua,Kampala,Kamwenge,Yumbe,Moyo,Hoima,Rakai,Masindi</t>
  </si>
  <si>
    <t>Drought,Violence,Epidemic</t>
  </si>
  <si>
    <t>https://www.acaps.org/country/Uganda/crisis/Food-Security-Crisis-in-Karamoja-Region</t>
  </si>
  <si>
    <t>25/07/2022</t>
  </si>
  <si>
    <t>UGA.28_1,UGA.40_1,UGA.45_1</t>
  </si>
  <si>
    <t>Kotido,Moroto,Nakapiripirit</t>
  </si>
  <si>
    <t>https://www.acaps.org/country/Ukraine/crisis/Conflict</t>
  </si>
  <si>
    <t>HUN002,MDA002,ROU002,POL002,SVK002</t>
  </si>
  <si>
    <t>Socio-political,Violence,Floods</t>
  </si>
  <si>
    <t>https://www.acaps.org/country/Venezuela/crisis/Complex-crisis</t>
  </si>
  <si>
    <t>PER002,BRA002,TTO002,COL002,ECU002</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</si>
  <si>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</si>
  <si>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</si>
  <si>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</si>
  <si>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</si>
  <si>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</si>
  <si>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</si>
  <si>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</si>
  <si>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</si>
  <si>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</si>
  <si>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</si>
  <si>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</si>
  <si>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</si>
  <si>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</si>
  <si>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</si>
  <si>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</si>
  <si>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</si>
  <si>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</si>
  <si>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</si>
  <si>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</si>
  <si>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</si>
  <si>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</si>
  <si>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</si>
  <si>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</si>
  <si>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</si>
  <si>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</si>
  <si>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</si>
  <si>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</si>
  <si>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</si>
  <si>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</si>
  <si>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</si>
  <si>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</si>
  <si>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</si>
  <si>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</si>
  <si>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</si>
  <si>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</si>
  <si>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</si>
  <si>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</si>
  <si>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</si>
  <si>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</si>
  <si>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</si>
  <si>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</si>
  <si>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</si>
  <si>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</si>
  <si>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</si>
  <si>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</si>
  <si>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</si>
  <si>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</si>
  <si>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</si>
  <si>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</si>
  <si>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</si>
  <si>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</si>
  <si>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</si>
  <si>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</si>
  <si>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</si>
  <si>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</si>
  <si>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</si>
  <si>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</si>
  <si>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</si>
  <si>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</si>
  <si>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</si>
  <si>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</si>
  <si>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</si>
  <si>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</si>
  <si>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</si>
  <si>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</si>
  <si>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</si>
  <si>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</si>
  <si>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</si>
  <si>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</si>
  <si>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</si>
  <si>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</si>
  <si>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</si>
  <si>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</si>
  <si>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</si>
  <si>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</si>
  <si>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</si>
  <si>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</si>
  <si>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</si>
  <si>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</si>
  <si>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</si>
  <si>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</si>
  <si>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</si>
  <si>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Citation
INFORM. 2022. INFORM Severity Index November 2022.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</si>
  <si>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AFG001Buildings in the affected area</t>
  </si>
  <si>
    <t>AFG005Buildings in the affected area</t>
  </si>
  <si>
    <t>AFG005People facing limited access constraints</t>
  </si>
  <si>
    <t>AFG005People facing restricted access constraints</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</si>
  <si>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</si>
  <si>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</si>
  <si>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</si>
  <si>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</si>
  <si>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</si>
  <si>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</si>
  <si>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</si>
  <si>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</si>
  <si>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</si>
  <si>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</si>
  <si>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</si>
  <si>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</si>
  <si>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BGD001Buildings in the affected area</t>
  </si>
  <si>
    <t>BGD002Buildings in the affected area</t>
  </si>
  <si>
    <t>BGD008Buildings damaged</t>
  </si>
  <si>
    <t>BGD008Buildings destroyed</t>
  </si>
  <si>
    <t>BGD008Buildings in the affected area</t>
  </si>
  <si>
    <t>BGD008Economic Losses</t>
  </si>
  <si>
    <t>BGD008People facing limited access constraints</t>
  </si>
  <si>
    <t>BGD008People facing restricted access constraints</t>
  </si>
  <si>
    <t>BRA001Buildings in the affected area</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</si>
  <si>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</si>
  <si>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</si>
  <si>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</si>
  <si>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</si>
  <si>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</si>
  <si>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</si>
  <si>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</si>
  <si>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</si>
  <si>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</si>
  <si>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</si>
  <si>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</si>
  <si>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</si>
  <si>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</si>
  <si>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</si>
  <si>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</si>
  <si>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</si>
  <si>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</si>
  <si>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</si>
  <si>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</si>
  <si>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</si>
  <si>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</si>
  <si>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</si>
  <si>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</si>
  <si>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</si>
  <si>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</si>
  <si>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</si>
  <si>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</si>
  <si>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</si>
  <si>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</si>
  <si>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</si>
  <si>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</si>
  <si>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GMB002Buildings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</si>
  <si>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</si>
  <si>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</si>
  <si>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</si>
  <si>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</si>
  <si>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</si>
  <si>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</si>
  <si>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</si>
  <si>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</si>
  <si>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</si>
  <si>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</si>
  <si>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</si>
  <si>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</si>
  <si>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</si>
  <si>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</si>
  <si>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IDN007Illness cases reported</t>
  </si>
  <si>
    <t>IDN007Buildings damaged</t>
  </si>
  <si>
    <t>IDN007Buildings destroyed</t>
  </si>
  <si>
    <t>IDN007Buildings in the affected area</t>
  </si>
  <si>
    <t>IDN007Economic Losses</t>
  </si>
  <si>
    <t>IDN008Illness cases reported</t>
  </si>
  <si>
    <t>IDN008Buildings damaged</t>
  </si>
  <si>
    <t>IDN008Buildings destroyed</t>
  </si>
  <si>
    <t>IDN008Buildings in the affected area</t>
  </si>
  <si>
    <t>IDN008Economic Losses</t>
  </si>
  <si>
    <t>IDN008People facing limited access constraints</t>
  </si>
  <si>
    <t>IDN008People facing restricted access constraints</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</si>
  <si>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</si>
  <si>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</si>
  <si>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</si>
  <si>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</si>
  <si>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</si>
  <si>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</si>
  <si>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</si>
  <si>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</si>
  <si>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</si>
  <si>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</si>
  <si>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</si>
  <si>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</si>
  <si>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</si>
  <si>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</si>
  <si>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</si>
  <si>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</si>
  <si>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</si>
  <si>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</si>
  <si>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</si>
  <si>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</si>
  <si>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</si>
  <si>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LSO003Buildings in the affected area</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</si>
  <si>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</si>
  <si>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</si>
  <si>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</si>
  <si>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</si>
  <si>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</si>
  <si>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</si>
  <si>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</si>
  <si>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</si>
  <si>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</si>
  <si>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</si>
  <si>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</si>
  <si>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MDG006Buildings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</si>
  <si>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</si>
  <si>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</si>
  <si>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</si>
  <si>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</si>
  <si>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</si>
  <si>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</si>
  <si>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</si>
  <si>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</si>
  <si>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</si>
  <si>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</si>
  <si>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MOZ008Buildings in the affected area</t>
  </si>
  <si>
    <t>MOZ008People facing limited access constraints</t>
  </si>
  <si>
    <t>MOZ008People facing restricted access constraints</t>
  </si>
  <si>
    <t>MRT002Buildings in the affected area</t>
  </si>
  <si>
    <t>MRT003Buildings in the affected area</t>
  </si>
  <si>
    <t>MWI002Buildings in the affected area</t>
  </si>
  <si>
    <t>MWI004Buildings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</si>
  <si>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</si>
  <si>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</si>
  <si>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</si>
  <si>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</si>
  <si>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</si>
  <si>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</si>
  <si>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</si>
  <si>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</si>
  <si>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</si>
  <si>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</si>
  <si>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</si>
  <si>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</si>
  <si>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</si>
  <si>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</si>
  <si>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</si>
  <si>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</si>
  <si>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</si>
  <si>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</si>
  <si>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</si>
  <si>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</si>
  <si>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</si>
  <si>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</si>
  <si>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</si>
  <si>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</si>
  <si>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</si>
  <si>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</si>
  <si>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</si>
  <si>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</si>
  <si>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</si>
  <si>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</si>
  <si>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</si>
  <si>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</si>
  <si>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</si>
  <si>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</si>
  <si>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</si>
  <si>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PHL010Buildings in the affected area</t>
  </si>
  <si>
    <t>PHL010People facing limited access constraints</t>
  </si>
  <si>
    <t>PHL010People facing restricted access constraints</t>
  </si>
  <si>
    <t>PHL011Illness cases reported</t>
  </si>
  <si>
    <t>PHL011Buildings in the affected area</t>
  </si>
  <si>
    <t>PHL011People facing limited access constraints</t>
  </si>
  <si>
    <t>PHL011People facing restricted access constraints</t>
  </si>
  <si>
    <t>PHL012Illness cases reported</t>
  </si>
  <si>
    <t>PHL012Buildings in the affected area</t>
  </si>
  <si>
    <t>PHL012People facing limited access constraints</t>
  </si>
  <si>
    <t>PHL012People facing restricted access constraints</t>
  </si>
  <si>
    <t>PNG003Injuries reported</t>
  </si>
  <si>
    <t>PNG003Illness cases reported</t>
  </si>
  <si>
    <t>PNG003Buildings damaged</t>
  </si>
  <si>
    <t>PNG003Buildings destroyed</t>
  </si>
  <si>
    <t>PNG003Buildings in the affected area</t>
  </si>
  <si>
    <t>PNG003Economic Losses</t>
  </si>
  <si>
    <t>PNG003People facing limited access constraints</t>
  </si>
  <si>
    <t>PNG003People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</si>
  <si>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</si>
  <si>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</si>
  <si>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</si>
  <si>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</si>
  <si>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</si>
  <si>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</si>
  <si>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</si>
  <si>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</si>
  <si>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</si>
  <si>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</si>
  <si>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</si>
  <si>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</si>
  <si>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</si>
  <si>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</si>
  <si>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</si>
  <si>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</si>
  <si>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</si>
  <si>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</si>
  <si>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</si>
  <si>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</si>
  <si>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</si>
  <si>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</si>
  <si>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</si>
  <si>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</si>
  <si>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</si>
  <si>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</si>
  <si>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</si>
  <si>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</si>
  <si>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</si>
  <si>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</si>
  <si>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</si>
  <si>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</si>
  <si>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</si>
  <si>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</si>
  <si>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</si>
  <si>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</si>
  <si>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</si>
  <si>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SDN006Buildings in the affected area</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</si>
  <si>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</si>
  <si>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</si>
  <si>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</si>
  <si>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</si>
  <si>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</si>
  <si>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</si>
  <si>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SSD003Buildings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</si>
  <si>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</si>
  <si>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</si>
  <si>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</si>
  <si>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</si>
  <si>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</si>
  <si>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</si>
  <si>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</si>
  <si>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</si>
  <si>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</si>
  <si>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</si>
  <si>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</si>
  <si>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</si>
  <si>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</si>
  <si>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</si>
  <si>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</si>
  <si>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</si>
  <si>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</si>
  <si>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</si>
  <si>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</si>
  <si>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</si>
  <si>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</si>
  <si>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</si>
  <si>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</si>
  <si>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TON002Buildings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</si>
  <si>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</si>
  <si>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</si>
  <si>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</si>
  <si>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</si>
  <si>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</si>
  <si>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</si>
  <si>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TZA001Buildings in the affected area</t>
  </si>
  <si>
    <t>TZA002Buildings in the affected area</t>
  </si>
  <si>
    <t>TZA003Buildings in the affected area</t>
  </si>
  <si>
    <t>UGA001Buildings in the affected area</t>
  </si>
  <si>
    <t>UGA005Buildings in the affected area</t>
  </si>
  <si>
    <t>UGA005People facing limited access constraints</t>
  </si>
  <si>
    <t>UGA005People facing restricted access constraints</t>
  </si>
  <si>
    <t>UGA007Buildings in the affected area</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</si>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</sst>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 #,##0.00_ ;_ * \-#,##0.00_ ;_ * &quot;-&quot;??_ ;_ @_ "/>
    <numFmt numFmtId="165" formatCode="_-* #,##0.00_-;\-* #,##0.00_-;_-* &quot;-&quot;??_-;_-@_-"/>
    <numFmt numFmtId="166" formatCode="0.0"/>
    <numFmt numFmtId="167" formatCode="#,##0.0"/>
    <numFmt numFmtId="168" formatCode="0.0%"/>
    <numFmt numFmtId="169" formatCode="0.000%"/>
    <numFmt numFmtId="170" formatCode="_-* #,##0.00_-;_-* #,##0.00\-;_-* &quot;-&quot;??_-;_-@_-"/>
    <numFmt numFmtId="171" formatCode="&quot;£&quot;#,##0\ ;\(&quot;£&quot;#,##0\)"/>
    <numFmt numFmtId="172" formatCode="_(&quot;€&quot;* #,##0.00_);_(&quot;€&quot;* \(#,##0.00\);_(&quot;€&quot;* &quot;-&quot;??_);_(@_)"/>
    <numFmt numFmtId="173" formatCode="##0.0"/>
    <numFmt numFmtId="174" formatCode="##0.0\ \|"/>
    <numFmt numFmtId="175" formatCode="&quot;$&quot;#,##0\ ;\(&quot;$&quot;#,##0\)"/>
    <numFmt numFmtId="176" formatCode="#0"/>
    <numFmt numFmtId="177" formatCode="##,##0.000"/>
  </numFmts>
  <fonts count="134"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165" fontId="105" fillId="0" borderId="0"/>
    <xf numFmtId="0" fontId="83" fillId="0" borderId="0"/>
    <xf numFmtId="0" fontId="83" fillId="5" borderId="6"/>
    <xf numFmtId="9" fontId="83" fillId="0" borderId="0"/>
    <xf numFmtId="0" fontId="83" fillId="5" borderId="6"/>
    <xf numFmtId="0" fontId="105" fillId="0" borderId="0"/>
    <xf numFmtId="165"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70" fontId="19" fillId="0" borderId="0"/>
    <xf numFmtId="165" fontId="105" fillId="0" borderId="0"/>
    <xf numFmtId="165" fontId="12" fillId="0" borderId="0"/>
    <xf numFmtId="3" fontId="105" fillId="0" borderId="0"/>
    <xf numFmtId="0" fontId="25" fillId="34" borderId="57"/>
    <xf numFmtId="171"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2"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70"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3"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3" fontId="105" fillId="0" borderId="0">
      <alignment horizontal="right" vertical="center" wrapText="1"/>
    </xf>
    <xf numFmtId="174"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3"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6"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64" fontId="96" fillId="0" borderId="0"/>
    <xf numFmtId="0" fontId="96" fillId="0" borderId="0"/>
    <xf numFmtId="0" fontId="83" fillId="7" borderId="0"/>
    <xf numFmtId="164" fontId="105" fillId="0" borderId="0"/>
    <xf numFmtId="164"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5" fontId="105" fillId="0" borderId="0"/>
    <xf numFmtId="165" fontId="12" fillId="0" borderId="0"/>
    <xf numFmtId="175"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64"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3"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5" fontId="105" fillId="0" borderId="0"/>
    <xf numFmtId="0" fontId="22" fillId="21" borderId="56"/>
    <xf numFmtId="0" fontId="23" fillId="0" borderId="55"/>
    <xf numFmtId="0" fontId="25" fillId="34" borderId="57"/>
    <xf numFmtId="165" fontId="105" fillId="0" borderId="0"/>
    <xf numFmtId="165"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3"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5" fontId="105" fillId="0" borderId="0"/>
    <xf numFmtId="165"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64" fontId="105" fillId="0" borderId="0"/>
    <xf numFmtId="164" fontId="105" fillId="0" borderId="0"/>
    <xf numFmtId="164" fontId="12" fillId="0" borderId="0"/>
    <xf numFmtId="164" fontId="12" fillId="0" borderId="0"/>
    <xf numFmtId="164" fontId="96" fillId="0" borderId="0"/>
    <xf numFmtId="164" fontId="96" fillId="0" borderId="0"/>
    <xf numFmtId="0" fontId="23" fillId="32" borderId="64"/>
    <xf numFmtId="0" fontId="29" fillId="26" borderId="64">
      <protection locked="0"/>
    </xf>
  </cellStyleXfs>
  <cellXfs count="318">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8" fontId="70" fillId="48" borderId="28" xfId="5" applyNumberFormat="1" applyFont="1" applyFill="1" applyBorder="1" applyAlignment="1">
      <alignment horizontal="center" textRotation="90" wrapText="1"/>
    </xf>
    <xf numFmtId="168"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7" fontId="116"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76" fillId="94" borderId="0" xfId="0" applyFont="1" applyFill="1" applyAlignment="1">
      <alignment horizontal="center" wrapText="1"/>
    </xf>
    <xf numFmtId="166" fontId="81" fillId="24" borderId="32" xfId="220" applyNumberFormat="1" applyFont="1" applyFill="1" applyBorder="1" applyAlignment="1">
      <alignment horizontal="center" vertical="center"/>
    </xf>
    <xf numFmtId="166" fontId="80" fillId="23" borderId="67" xfId="0" applyNumberFormat="1" applyFont="1" applyFill="1" applyBorder="1" applyAlignment="1">
      <alignment horizontal="center"/>
    </xf>
    <xf numFmtId="166" fontId="18" fillId="24" borderId="25" xfId="220" applyNumberFormat="1" applyFont="1" applyFill="1" applyBorder="1" applyAlignment="1">
      <alignment horizontal="center" vertical="center"/>
    </xf>
    <xf numFmtId="166" fontId="18" fillId="24" borderId="11" xfId="220" applyNumberFormat="1" applyFont="1" applyFill="1" applyBorder="1" applyAlignment="1">
      <alignment horizontal="center" vertical="center"/>
    </xf>
    <xf numFmtId="166" fontId="81" fillId="0" borderId="32" xfId="220" applyNumberFormat="1" applyFont="1" applyBorder="1" applyAlignment="1">
      <alignment horizontal="center" vertical="center"/>
    </xf>
    <xf numFmtId="166" fontId="80" fillId="0" borderId="67" xfId="0" applyNumberFormat="1" applyFont="1" applyBorder="1" applyAlignment="1">
      <alignment horizontal="center"/>
    </xf>
    <xf numFmtId="166" fontId="18" fillId="0" borderId="25" xfId="220" applyNumberFormat="1" applyFont="1" applyBorder="1" applyAlignment="1">
      <alignment horizontal="center" vertical="center"/>
    </xf>
    <xf numFmtId="166" fontId="18" fillId="0" borderId="11" xfId="220" applyNumberFormat="1" applyFont="1" applyBorder="1" applyAlignment="1">
      <alignment horizontal="center" vertical="center"/>
    </xf>
    <xf numFmtId="166" fontId="99" fillId="24" borderId="11" xfId="220" applyNumberFormat="1" applyFont="1" applyFill="1" applyBorder="1" applyAlignment="1">
      <alignment horizontal="center" vertical="center"/>
    </xf>
    <xf numFmtId="166" fontId="103" fillId="24" borderId="11" xfId="220" applyNumberFormat="1" applyFont="1" applyFill="1" applyBorder="1" applyAlignment="1">
      <alignment horizontal="center" vertical="center"/>
    </xf>
    <xf numFmtId="166" fontId="81" fillId="23" borderId="68" xfId="220" applyNumberFormat="1" applyFont="1" applyFill="1" applyBorder="1" applyAlignment="1">
      <alignment horizontal="center" vertical="center"/>
    </xf>
    <xf numFmtId="166" fontId="80" fillId="23" borderId="68" xfId="0" applyNumberFormat="1" applyFont="1" applyFill="1" applyBorder="1" applyAlignment="1">
      <alignment horizontal="center"/>
    </xf>
    <xf numFmtId="166" fontId="18" fillId="23" borderId="68" xfId="220" applyNumberFormat="1" applyFont="1" applyFill="1" applyBorder="1" applyAlignment="1">
      <alignment horizontal="center" vertical="center"/>
    </xf>
    <xf numFmtId="166" fontId="81" fillId="23" borderId="80" xfId="220" applyNumberFormat="1" applyFont="1" applyFill="1" applyBorder="1" applyAlignment="1">
      <alignment horizontal="center" vertical="center"/>
    </xf>
    <xf numFmtId="166" fontId="80" fillId="23" borderId="80" xfId="0" applyNumberFormat="1" applyFont="1" applyFill="1" applyBorder="1" applyAlignment="1">
      <alignment horizontal="center"/>
    </xf>
    <xf numFmtId="166" fontId="18" fillId="23" borderId="80" xfId="220" applyNumberFormat="1" applyFont="1" applyFill="1" applyBorder="1" applyAlignment="1">
      <alignment horizontal="center" vertical="center"/>
    </xf>
    <xf numFmtId="166" fontId="18" fillId="23" borderId="79" xfId="220" applyNumberFormat="1" applyFont="1" applyFill="1" applyBorder="1" applyAlignment="1">
      <alignment horizontal="center" vertical="center"/>
    </xf>
    <xf numFmtId="167" fontId="23" fillId="22" borderId="0" xfId="61" applyNumberFormat="1" applyFont="1" applyFill="1" applyAlignment="1">
      <alignment horizontal="center"/>
    </xf>
    <xf numFmtId="166" fontId="18" fillId="23" borderId="71" xfId="220" applyNumberFormat="1" applyFont="1" applyFill="1" applyBorder="1" applyAlignment="1">
      <alignment horizontal="center" vertical="center"/>
    </xf>
    <xf numFmtId="169" fontId="70" fillId="23" borderId="68" xfId="52" applyNumberFormat="1" applyFont="1" applyFill="1" applyBorder="1" applyAlignment="1">
      <alignment horizontal="center" vertical="center"/>
    </xf>
    <xf numFmtId="166" fontId="18" fillId="23" borderId="81" xfId="220" applyNumberFormat="1" applyFont="1" applyFill="1" applyBorder="1" applyAlignment="1">
      <alignment horizontal="center" vertical="center"/>
    </xf>
    <xf numFmtId="167" fontId="23" fillId="22" borderId="0" xfId="13" applyNumberFormat="1" applyFont="1" applyFill="1" applyAlignment="1">
      <alignment horizontal="center"/>
    </xf>
    <xf numFmtId="166" fontId="10" fillId="23" borderId="83" xfId="73" applyNumberFormat="1" applyFont="1" applyFill="1" applyBorder="1" applyAlignment="1">
      <alignment horizontal="center" vertical="center"/>
    </xf>
    <xf numFmtId="166" fontId="70" fillId="0" borderId="0" xfId="0" applyNumberFormat="1" applyFont="1"/>
    <xf numFmtId="0" fontId="128" fillId="0" borderId="85" xfId="0" applyFont="1" applyBorder="1" applyAlignment="1">
      <alignment indent="1"/>
    </xf>
    <xf numFmtId="0" fontId="128" fillId="0" borderId="85" xfId="0" applyFont="1" applyBorder="1" applyAlignment="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6" fontId="131" fillId="0" borderId="0" xfId="0" applyNumberFormat="1" applyFont="1" applyAlignment="1">
      <alignment horizontal="center"/>
    </xf>
    <xf numFmtId="177"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166" fontId="70" fillId="0" borderId="0" xfId="0" applyNumberFormat="1" applyFont="1" applyAlignment="1">
      <alignment horizontal="center"/>
    </xf>
    <xf numFmtId="0" fontId="0" fillId="100" borderId="0" xfId="0" applyFill="1"/>
    <xf numFmtId="0" fontId="132" fillId="0" borderId="84" xfId="0" applyFont="1" applyBorder="1" applyAlignment="1">
      <alignment horizontal="center" vertical="center"/>
    </xf>
    <xf numFmtId="17" fontId="132" fillId="0" borderId="84" xfId="0" applyNumberFormat="1" applyFont="1" applyBorder="1" applyAlignment="1">
      <alignment horizontal="center" vertical="center"/>
    </xf>
    <xf numFmtId="0" fontId="133"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166" fontId="0" fillId="0" borderId="0" xfId="0" applyNumberFormat="1"/>
    <xf numFmtId="0" fontId="0" fillId="0" borderId="0" xfId="0"/>
    <xf numFmtId="0" fontId="70" fillId="0" borderId="0" xfId="0" applyFont="1"/>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5" borderId="0" xfId="0" applyFont="1" applyFill="1" applyAlignment="1">
      <alignment horizontal="center"/>
    </xf>
    <xf numFmtId="0" fontId="76" fillId="86" borderId="0" xfId="0" applyFont="1" applyFill="1" applyAlignment="1">
      <alignment horizontal="center"/>
    </xf>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661">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zoomScale="80" zoomScaleNormal="80" workbookViewId="0">
      <selection activeCell="H18" sqref="H18"/>
    </sheetView>
  </sheetViews>
  <sheetFormatPr defaultColWidth="9.42578125" defaultRowHeight="15" x14ac:dyDescent="0.25"/>
  <cols>
    <col min="1" max="1" width="115.5703125" style="51" customWidth="1"/>
    <col min="2" max="2" width="9.42578125" style="51" customWidth="1"/>
    <col min="3" max="16384" width="9.42578125" style="51"/>
  </cols>
  <sheetData>
    <row r="1" spans="1:1" ht="122.1" customHeight="1" x14ac:dyDescent="0.25"/>
    <row r="2" spans="1:1" ht="20.85" customHeight="1" x14ac:dyDescent="0.25">
      <c r="A2" s="58" t="s">
        <v>8594</v>
      </c>
    </row>
    <row r="3" spans="1:1" ht="18.600000000000001" customHeight="1" x14ac:dyDescent="0.25">
      <c r="A3" s="70" t="s">
        <v>8595</v>
      </c>
    </row>
    <row r="4" spans="1:1" ht="60" customHeight="1" x14ac:dyDescent="0.25">
      <c r="A4" s="119" t="s">
        <v>8596</v>
      </c>
    </row>
    <row r="5" spans="1:1" ht="81" customHeight="1" x14ac:dyDescent="0.25">
      <c r="A5" s="208" t="s">
        <v>8597</v>
      </c>
    </row>
    <row r="6" spans="1:1" ht="21.75" customHeight="1" x14ac:dyDescent="0.25">
      <c r="A6" s="223" t="s">
        <v>8598</v>
      </c>
    </row>
    <row r="7" spans="1:1" s="120" customFormat="1" ht="168" customHeight="1" x14ac:dyDescent="0.25">
      <c r="A7" s="154" t="s">
        <v>8599</v>
      </c>
    </row>
    <row r="8" spans="1:1" s="120" customFormat="1" ht="22.35" customHeight="1" x14ac:dyDescent="0.25">
      <c r="A8" s="223" t="s">
        <v>8600</v>
      </c>
    </row>
    <row r="9" spans="1:1" s="120" customFormat="1" ht="232.35" customHeight="1" x14ac:dyDescent="0.25">
      <c r="A9" s="154" t="s">
        <v>8601</v>
      </c>
    </row>
    <row r="10" spans="1:1" ht="344.85" customHeight="1" x14ac:dyDescent="0.25">
      <c r="A10" s="121"/>
    </row>
    <row r="11" spans="1:1" ht="22.7" customHeight="1" x14ac:dyDescent="0.25">
      <c r="A11" s="223" t="s">
        <v>8602</v>
      </c>
    </row>
    <row r="12" spans="1:1" ht="213.6" customHeight="1" x14ac:dyDescent="0.25">
      <c r="A12" s="154" t="s">
        <v>8603</v>
      </c>
    </row>
    <row r="13" spans="1:1" ht="21" customHeight="1" x14ac:dyDescent="0.25">
      <c r="A13" s="223" t="s">
        <v>8604</v>
      </c>
    </row>
    <row r="14" spans="1:1" ht="145.35" customHeight="1" x14ac:dyDescent="0.25">
      <c r="A14" s="224" t="s">
        <v>8605</v>
      </c>
    </row>
    <row r="15" spans="1:1" ht="30" customHeight="1" x14ac:dyDescent="0.25">
      <c r="A15" s="155" t="s">
        <v>8606</v>
      </c>
    </row>
    <row r="16" spans="1:1" ht="80.099999999999994" customHeight="1" x14ac:dyDescent="0.25">
      <c r="A16" s="155" t="s">
        <v>8607</v>
      </c>
    </row>
    <row r="17" spans="1:1" ht="46.35" customHeight="1" x14ac:dyDescent="0.25">
      <c r="A17" s="59" t="s">
        <v>8608</v>
      </c>
    </row>
    <row r="18" spans="1:1" ht="65.849999999999994" customHeight="1" x14ac:dyDescent="0.25">
      <c r="A18" s="59" t="s">
        <v>9945</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68"/>
  <sheetViews>
    <sheetView topLeftCell="B138" workbookViewId="0">
      <selection activeCell="V5" sqref="V5:V168"/>
    </sheetView>
  </sheetViews>
  <sheetFormatPr defaultColWidth="9.42578125" defaultRowHeight="15" x14ac:dyDescent="0.25"/>
  <cols>
    <col min="1" max="1" width="37.5703125" style="42" customWidth="1"/>
    <col min="2" max="2" width="23.7109375" style="42" customWidth="1"/>
    <col min="3" max="3" width="11" style="42" bestFit="1" customWidth="1"/>
    <col min="4" max="4" width="15.42578125" style="42" customWidth="1"/>
    <col min="5" max="5" width="9.42578125" style="42" customWidth="1"/>
    <col min="6" max="6" width="26.42578125" style="42" customWidth="1"/>
    <col min="7" max="7" width="8.7109375" style="42" bestFit="1" customWidth="1"/>
    <col min="8" max="8" width="8.42578125" style="42" bestFit="1" customWidth="1"/>
    <col min="9" max="9" width="11.42578125" style="42" customWidth="1"/>
    <col min="10" max="10" width="12.5703125" style="42" customWidth="1"/>
    <col min="11" max="11" width="10.5703125" style="42" customWidth="1"/>
    <col min="12" max="15" width="8.42578125" style="42" customWidth="1"/>
    <col min="16" max="17" width="8.42578125" style="43" customWidth="1"/>
    <col min="18" max="20" width="8.42578125" style="42" customWidth="1"/>
    <col min="21" max="21" width="9.42578125" style="42" customWidth="1"/>
    <col min="22" max="22" width="12" style="42" customWidth="1"/>
    <col min="23" max="23" width="9.42578125" style="42" customWidth="1"/>
    <col min="24" max="16384" width="9.42578125" style="42"/>
  </cols>
  <sheetData>
    <row r="1" spans="1:22" s="47" customFormat="1" ht="15.75" customHeight="1" x14ac:dyDescent="0.3">
      <c r="A1" s="292"/>
      <c r="B1" s="293"/>
      <c r="C1" s="293"/>
      <c r="D1" s="293"/>
      <c r="E1" s="293"/>
      <c r="F1" s="293"/>
      <c r="G1" s="293"/>
      <c r="H1" s="293"/>
      <c r="I1" s="293"/>
      <c r="J1" s="293"/>
      <c r="K1" s="293"/>
      <c r="L1" s="293"/>
      <c r="M1" s="293"/>
      <c r="N1" s="293"/>
      <c r="O1" s="293"/>
      <c r="P1" s="293"/>
      <c r="Q1" s="293"/>
      <c r="R1" s="293"/>
      <c r="S1" s="293"/>
      <c r="T1" s="293"/>
      <c r="U1" s="48"/>
      <c r="V1" s="48"/>
    </row>
    <row r="2" spans="1:22" s="1" customFormat="1" ht="107.25" customHeight="1" thickBot="1" x14ac:dyDescent="0.35">
      <c r="A2" s="11" t="s">
        <v>8609</v>
      </c>
      <c r="B2" s="11" t="s">
        <v>8610</v>
      </c>
      <c r="C2" s="11" t="s">
        <v>8611</v>
      </c>
      <c r="D2" s="11" t="s">
        <v>8612</v>
      </c>
      <c r="E2" s="5" t="s">
        <v>8613</v>
      </c>
      <c r="F2" s="11" t="s">
        <v>8614</v>
      </c>
      <c r="G2" s="108" t="s">
        <v>8615</v>
      </c>
      <c r="H2" s="72" t="s">
        <v>8616</v>
      </c>
      <c r="I2" s="71" t="s">
        <v>8616</v>
      </c>
      <c r="J2" s="73" t="s">
        <v>8617</v>
      </c>
      <c r="K2" s="73" t="s">
        <v>5</v>
      </c>
      <c r="L2" s="75" t="s">
        <v>8618</v>
      </c>
      <c r="M2" s="74" t="s">
        <v>8619</v>
      </c>
      <c r="N2" s="74" t="s">
        <v>8620</v>
      </c>
      <c r="O2" s="49" t="s">
        <v>8621</v>
      </c>
      <c r="P2" s="76" t="s">
        <v>6291</v>
      </c>
      <c r="Q2" s="76" t="s">
        <v>8622</v>
      </c>
      <c r="R2" s="77" t="s">
        <v>8623</v>
      </c>
      <c r="S2" s="78" t="s">
        <v>8624</v>
      </c>
      <c r="T2" s="78" t="s">
        <v>8625</v>
      </c>
      <c r="U2" s="52" t="s">
        <v>8626</v>
      </c>
      <c r="V2" s="126" t="s">
        <v>8627</v>
      </c>
    </row>
    <row r="3" spans="1:22" s="1" customFormat="1" ht="16.5" hidden="1" customHeight="1" thickTop="1" x14ac:dyDescent="0.3">
      <c r="A3" s="46" t="s">
        <v>8628</v>
      </c>
      <c r="B3" s="46"/>
      <c r="C3" s="46"/>
      <c r="D3" s="46"/>
      <c r="E3" s="46"/>
      <c r="F3" s="46"/>
      <c r="G3" s="41"/>
      <c r="H3" s="41"/>
      <c r="I3" s="41"/>
      <c r="J3" s="41"/>
      <c r="K3" s="68"/>
      <c r="L3" s="40"/>
      <c r="M3" s="39"/>
      <c r="N3" s="39"/>
      <c r="O3" s="40"/>
      <c r="P3" s="41"/>
      <c r="Q3" s="41"/>
      <c r="R3" s="40">
        <v>0.3</v>
      </c>
      <c r="S3" s="39"/>
      <c r="T3" s="39"/>
      <c r="U3" s="122"/>
      <c r="V3" s="123"/>
    </row>
    <row r="4" spans="1:22" s="1" customFormat="1" ht="15" customHeight="1" thickTop="1" x14ac:dyDescent="0.3">
      <c r="A4" s="12" t="s">
        <v>8629</v>
      </c>
      <c r="B4" s="12"/>
      <c r="C4" s="12"/>
      <c r="D4" s="12"/>
      <c r="E4" s="6" t="s">
        <v>8629</v>
      </c>
      <c r="F4" s="12"/>
      <c r="G4" s="34" t="s">
        <v>8630</v>
      </c>
      <c r="H4" s="34" t="s">
        <v>8630</v>
      </c>
      <c r="I4" s="34" t="s">
        <v>8631</v>
      </c>
      <c r="J4" s="34" t="s">
        <v>8632</v>
      </c>
      <c r="K4" s="34" t="s">
        <v>8631</v>
      </c>
      <c r="L4" s="34" t="s">
        <v>8630</v>
      </c>
      <c r="M4" s="34" t="s">
        <v>8630</v>
      </c>
      <c r="N4" s="34" t="s">
        <v>8630</v>
      </c>
      <c r="O4" s="34" t="s">
        <v>8630</v>
      </c>
      <c r="P4" s="34" t="s">
        <v>8630</v>
      </c>
      <c r="Q4" s="34" t="s">
        <v>8630</v>
      </c>
      <c r="R4" s="34" t="s">
        <v>8630</v>
      </c>
      <c r="S4" s="34" t="s">
        <v>8630</v>
      </c>
      <c r="T4" s="34" t="s">
        <v>8630</v>
      </c>
      <c r="U4" s="122"/>
      <c r="V4" s="123"/>
    </row>
    <row r="5" spans="1:22" ht="15.75" customHeight="1" x14ac:dyDescent="0.2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Conflict,Violence,Displacement,Drought,Earthquake,Socio-political</v>
      </c>
      <c r="G5" s="226">
        <f t="shared" ref="G5:G36" si="0">IF(OR(O5="x",L5="x"),"x",ROUND((5-GEOMEAN(((5-L5)/5*4+1),((5-O5)/5*4+1),((5-O5)/5*4+1)))/4*3.5+R5*0.3,1))</f>
        <v>4.5</v>
      </c>
      <c r="H5" s="44">
        <f t="shared" ref="H5:H36" si="1">IF(G5="x","x",ROUNDUP(G5,0))</f>
        <v>5</v>
      </c>
      <c r="I5" s="116" t="str">
        <f t="shared" ref="I5:I36" si="2">IF(O5="x","x",IF(L5="x","x",(IF(H5=5,"Very High",IF(H5=4,"High",IF(H5=3,"Medium",IF(H5=2,"Low","Very Low")))))))</f>
        <v>Very High</v>
      </c>
      <c r="J5" s="227" t="str">
        <f>INDEX(Trends!$D$3:$D$404,MATCH(C5,Trends!$C$3:$C$404,0))</f>
        <v>Stable</v>
      </c>
      <c r="K5" s="109" t="str">
        <f>IF(Reliability!B3="x","x",(IF(ROUNDUP(Reliability!B3,0)=1,"Very High",IF(ROUNDUP(Reliability!B3,0)=2,"High",IF(ROUNDUP(Reliability!B3,0)=3,"Medium",IF(ROUNDUP(Reliability!B3,0)=4,"Low","Very Low"))))))</f>
        <v>High</v>
      </c>
      <c r="L5" s="228">
        <f t="shared" ref="L5:L36" si="3">IF(OR(N5="x",M5="x"),"x",ROUND((5-GEOMEAN(((5-M5)/5*4+1),((5-N5)/5*4+1),((5-N5)/5*4+1)))/4*5,1))</f>
        <v>4.8</v>
      </c>
      <c r="M5" s="229">
        <f>'Impact of the crisis'!N6</f>
        <v>4.9000000000000004</v>
      </c>
      <c r="N5" s="229">
        <f>'Impact of the crisis'!AB6</f>
        <v>4.7</v>
      </c>
      <c r="O5" s="228">
        <f>'Conditions of people affected'!R6</f>
        <v>4.5</v>
      </c>
      <c r="P5" s="229">
        <f>'Conditions of people affected'!K6</f>
        <v>5</v>
      </c>
      <c r="Q5" s="229">
        <f>'Conditions of people affected'!Q6</f>
        <v>4</v>
      </c>
      <c r="R5" s="229">
        <f t="shared" ref="R5:R36" si="4">IF(OR(T5="x",S5="x"),S5,ROUND((5-GEOMEAN(((5-S5)/5*4+1),((5-T5)/5*4+1)))/4*5,1))</f>
        <v>4.3</v>
      </c>
      <c r="S5" s="229">
        <f>'Complexity of the crisis'!X6</f>
        <v>4</v>
      </c>
      <c r="T5" s="229">
        <f>'Complexity of the crisis'!AN6</f>
        <v>4.5</v>
      </c>
      <c r="U5" s="124" t="str">
        <f>VLOOKUP(C5,Lists!$C$3:$E$160,3,FALSE)</f>
        <v>Asia</v>
      </c>
      <c r="V5" s="125">
        <v>44889</v>
      </c>
    </row>
    <row r="6" spans="1:22" ht="15.75" customHeight="1" x14ac:dyDescent="0.25">
      <c r="A6" s="45" t="str">
        <f>'Crisis Indicator Data'!A4</f>
        <v>Earthquake in Khost and Paktika</v>
      </c>
      <c r="B6" s="45" t="str">
        <f>Lists!G4</f>
        <v>Earthquake in Khost and Paktika</v>
      </c>
      <c r="C6" s="45" t="str">
        <f>'Crisis Indicator Data'!C4</f>
        <v>AFG005</v>
      </c>
      <c r="D6" s="45" t="str">
        <f>'Crisis Indicator Data'!D4</f>
        <v>Afghanistan</v>
      </c>
      <c r="E6" s="45" t="str">
        <f>'Crisis Indicator Data'!E4</f>
        <v>AFG</v>
      </c>
      <c r="F6" s="45" t="str">
        <f>'Crisis Indicator Data'!B4</f>
        <v>Earthquake</v>
      </c>
      <c r="G6" s="226">
        <f t="shared" si="0"/>
        <v>3</v>
      </c>
      <c r="H6" s="44">
        <f t="shared" si="1"/>
        <v>3</v>
      </c>
      <c r="I6" s="116" t="str">
        <f t="shared" si="2"/>
        <v>Medium</v>
      </c>
      <c r="J6" s="227" t="str">
        <f>INDEX(Trends!$D$3:$D$404,MATCH(C6,Trends!$C$3:$C$404,0))</f>
        <v>Stable</v>
      </c>
      <c r="K6" s="109" t="str">
        <f>IF(Reliability!B4="x","x",(IF(ROUNDUP(Reliability!B4,0)=1,"Very High",IF(ROUNDUP(Reliability!B4,0)=2,"High",IF(ROUNDUP(Reliability!B4,0)=3,"Medium",IF(ROUNDUP(Reliability!B4,0)=4,"Low","Very Low"))))))</f>
        <v>High</v>
      </c>
      <c r="L6" s="228">
        <f t="shared" si="3"/>
        <v>2.8</v>
      </c>
      <c r="M6" s="229">
        <f>'Impact of the crisis'!N7</f>
        <v>0.9</v>
      </c>
      <c r="N6" s="229">
        <f>'Impact of the crisis'!AB7</f>
        <v>3.5</v>
      </c>
      <c r="O6" s="228">
        <f>'Conditions of people affected'!R7</f>
        <v>2.8</v>
      </c>
      <c r="P6" s="229">
        <f>'Conditions of people affected'!K7</f>
        <v>2.6</v>
      </c>
      <c r="Q6" s="229">
        <f>'Conditions of people affected'!Q7</f>
        <v>3</v>
      </c>
      <c r="R6" s="229">
        <f t="shared" si="4"/>
        <v>3.3</v>
      </c>
      <c r="S6" s="229">
        <f>'Complexity of the crisis'!X7</f>
        <v>4</v>
      </c>
      <c r="T6" s="229">
        <f>'Complexity of the crisis'!AN7</f>
        <v>2.5</v>
      </c>
      <c r="U6" s="124" t="str">
        <f>VLOOKUP(C6,Lists!$C$3:$E$160,3,FALSE)</f>
        <v>Asia</v>
      </c>
      <c r="V6" s="125">
        <v>44889</v>
      </c>
    </row>
    <row r="7" spans="1:22" ht="15.75" customHeight="1" x14ac:dyDescent="0.25">
      <c r="A7" s="45" t="str">
        <f>'Crisis Indicator Data'!A5</f>
        <v>Drought in South-West Angola</v>
      </c>
      <c r="B7" s="45" t="str">
        <f>Lists!G5</f>
        <v>Drought in South-West</v>
      </c>
      <c r="C7" s="45" t="str">
        <f>'Crisis Indicator Data'!C5</f>
        <v>AGO002</v>
      </c>
      <c r="D7" s="45" t="str">
        <f>'Crisis Indicator Data'!D5</f>
        <v>Angola</v>
      </c>
      <c r="E7" s="45" t="str">
        <f>'Crisis Indicator Data'!E5</f>
        <v>AGO</v>
      </c>
      <c r="F7" s="45" t="str">
        <f>'Crisis Indicator Data'!B5</f>
        <v>Drought</v>
      </c>
      <c r="G7" s="226">
        <f t="shared" si="0"/>
        <v>3.1</v>
      </c>
      <c r="H7" s="44">
        <f t="shared" si="1"/>
        <v>4</v>
      </c>
      <c r="I7" s="116" t="str">
        <f t="shared" si="2"/>
        <v>High</v>
      </c>
      <c r="J7" s="227" t="str">
        <f>INDEX(Trends!$D$3:$D$404,MATCH(C7,Trends!$C$3:$C$404,0))</f>
        <v>Stable</v>
      </c>
      <c r="K7" s="109" t="str">
        <f>IF(Reliability!B5="x","x",(IF(ROUNDUP(Reliability!B5,0)=1,"Very High",IF(ROUNDUP(Reliability!B5,0)=2,"High",IF(ROUNDUP(Reliability!B5,0)=3,"Medium",IF(ROUNDUP(Reliability!B5,0)=4,"Low","Very Low"))))))</f>
        <v>High</v>
      </c>
      <c r="L7" s="228">
        <f t="shared" si="3"/>
        <v>2.8</v>
      </c>
      <c r="M7" s="229">
        <f>'Impact of the crisis'!N8</f>
        <v>3.7</v>
      </c>
      <c r="N7" s="229">
        <f>'Impact of the crisis'!AB8</f>
        <v>2.2000000000000002</v>
      </c>
      <c r="O7" s="228">
        <f>'Conditions of people affected'!R8</f>
        <v>3.85</v>
      </c>
      <c r="P7" s="229">
        <f>'Conditions of people affected'!K8</f>
        <v>3.7</v>
      </c>
      <c r="Q7" s="229">
        <f>'Conditions of people affected'!Q8</f>
        <v>4</v>
      </c>
      <c r="R7" s="229">
        <f t="shared" si="4"/>
        <v>2.2000000000000002</v>
      </c>
      <c r="S7" s="229">
        <f>'Complexity of the crisis'!X8</f>
        <v>3.1</v>
      </c>
      <c r="T7" s="229">
        <f>'Complexity of the crisis'!AN8</f>
        <v>1</v>
      </c>
      <c r="U7" s="124" t="str">
        <f>VLOOKUP(C7,Lists!$C$3:$E$160,3,FALSE)</f>
        <v>Africa</v>
      </c>
      <c r="V7" s="125">
        <v>44869</v>
      </c>
    </row>
    <row r="8" spans="1:22" ht="15.75" customHeight="1" x14ac:dyDescent="0.25">
      <c r="A8" s="45" t="str">
        <f>'Crisis Indicator Data'!A6</f>
        <v>Nagorno-Karabakh Conflict in Armenia</v>
      </c>
      <c r="B8" s="45" t="str">
        <f>Lists!G6</f>
        <v>Nagorno-Karabakh Conflict in Armenia</v>
      </c>
      <c r="C8" s="45" t="str">
        <f>'Crisis Indicator Data'!C6</f>
        <v>ARM002</v>
      </c>
      <c r="D8" s="45" t="str">
        <f>'Crisis Indicator Data'!D6</f>
        <v>Armenia</v>
      </c>
      <c r="E8" s="45" t="str">
        <f>'Crisis Indicator Data'!E6</f>
        <v>ARM</v>
      </c>
      <c r="F8" s="45" t="str">
        <f>'Crisis Indicator Data'!B6</f>
        <v>Conflict,Displacement</v>
      </c>
      <c r="G8" s="226">
        <f t="shared" si="0"/>
        <v>1.3</v>
      </c>
      <c r="H8" s="44">
        <f t="shared" si="1"/>
        <v>2</v>
      </c>
      <c r="I8" s="116" t="str">
        <f t="shared" si="2"/>
        <v>Low</v>
      </c>
      <c r="J8" s="227" t="str">
        <f>INDEX(Trends!$D$3:$D$404,MATCH(C8,Trends!$C$3:$C$404,0))</f>
        <v>Stable</v>
      </c>
      <c r="K8" s="109" t="str">
        <f>IF(Reliability!B6="x","x",(IF(ROUNDUP(Reliability!B6,0)=1,"Very High",IF(ROUNDUP(Reliability!B6,0)=2,"High",IF(ROUNDUP(Reliability!B6,0)=3,"Medium",IF(ROUNDUP(Reliability!B6,0)=4,"Low","Very Low"))))))</f>
        <v>Medium</v>
      </c>
      <c r="L8" s="228">
        <f t="shared" si="3"/>
        <v>1.8</v>
      </c>
      <c r="M8" s="229">
        <f>'Impact of the crisis'!N9</f>
        <v>1.3</v>
      </c>
      <c r="N8" s="229">
        <f>'Impact of the crisis'!AB9</f>
        <v>2.1</v>
      </c>
      <c r="O8" s="228">
        <f>'Conditions of people affected'!R9</f>
        <v>0.85</v>
      </c>
      <c r="P8" s="229">
        <f>'Conditions of people affected'!K9</f>
        <v>0.7</v>
      </c>
      <c r="Q8" s="229">
        <f>'Conditions of people affected'!Q9</f>
        <v>1</v>
      </c>
      <c r="R8" s="229">
        <f t="shared" si="4"/>
        <v>1.5</v>
      </c>
      <c r="S8" s="229">
        <f>'Complexity of the crisis'!X9</f>
        <v>2</v>
      </c>
      <c r="T8" s="229">
        <f>'Complexity of the crisis'!AN9</f>
        <v>1</v>
      </c>
      <c r="U8" s="124" t="str">
        <f>VLOOKUP(C8,Lists!$C$3:$E$160,3,FALSE)</f>
        <v>Middle east</v>
      </c>
      <c r="V8" s="125">
        <v>44864</v>
      </c>
    </row>
    <row r="9" spans="1:22" ht="15.75" customHeight="1" x14ac:dyDescent="0.25">
      <c r="A9" s="45" t="str">
        <f>'Crisis Indicator Data'!A7</f>
        <v>Nagorno-Karabakh conflict in Azerbaijan</v>
      </c>
      <c r="B9" s="45" t="str">
        <f>Lists!G7</f>
        <v>Nagorno-Karabakh conflict in Azerbaijan</v>
      </c>
      <c r="C9" s="45" t="str">
        <f>'Crisis Indicator Data'!C7</f>
        <v>AZE002</v>
      </c>
      <c r="D9" s="45" t="str">
        <f>'Crisis Indicator Data'!D7</f>
        <v>Azerbaijan</v>
      </c>
      <c r="E9" s="45" t="str">
        <f>'Crisis Indicator Data'!E7</f>
        <v>AZE</v>
      </c>
      <c r="F9" s="45" t="str">
        <f>'Crisis Indicator Data'!B7</f>
        <v>Conflict,Displacement</v>
      </c>
      <c r="G9" s="226">
        <f t="shared" si="0"/>
        <v>1.8</v>
      </c>
      <c r="H9" s="44">
        <f t="shared" si="1"/>
        <v>2</v>
      </c>
      <c r="I9" s="116" t="str">
        <f t="shared" si="2"/>
        <v>Low</v>
      </c>
      <c r="J9" s="227" t="str">
        <f>INDEX(Trends!$D$3:$D$404,MATCH(C9,Trends!$C$3:$C$404,0))</f>
        <v>Stable</v>
      </c>
      <c r="K9" s="109" t="str">
        <f>IF(Reliability!B7="x","x",(IF(ROUNDUP(Reliability!B7,0)=1,"Very High",IF(ROUNDUP(Reliability!B7,0)=2,"High",IF(ROUNDUP(Reliability!B7,0)=3,"Medium",IF(ROUNDUP(Reliability!B7,0)=4,"Low","Very Low"))))))</f>
        <v>Low</v>
      </c>
      <c r="L9" s="228">
        <f t="shared" si="3"/>
        <v>2.6</v>
      </c>
      <c r="M9" s="229">
        <f>'Impact of the crisis'!N10</f>
        <v>1.8</v>
      </c>
      <c r="N9" s="229">
        <f>'Impact of the crisis'!AB10</f>
        <v>3</v>
      </c>
      <c r="O9" s="228">
        <f>'Conditions of people affected'!R10</f>
        <v>1</v>
      </c>
      <c r="P9" s="229">
        <f>'Conditions of people affected'!K10</f>
        <v>0</v>
      </c>
      <c r="Q9" s="229">
        <f>'Conditions of people affected'!Q10</f>
        <v>2</v>
      </c>
      <c r="R9" s="229">
        <f t="shared" si="4"/>
        <v>2.2000000000000002</v>
      </c>
      <c r="S9" s="229">
        <f>'Complexity of the crisis'!X10</f>
        <v>2.4</v>
      </c>
      <c r="T9" s="229">
        <f>'Complexity of the crisis'!AN10</f>
        <v>2</v>
      </c>
      <c r="U9" s="124" t="str">
        <f>VLOOKUP(C9,Lists!$C$3:$E$160,3,FALSE)</f>
        <v>Middle east</v>
      </c>
      <c r="V9" s="125">
        <v>44865</v>
      </c>
    </row>
    <row r="10" spans="1:22" ht="15.75" customHeight="1" x14ac:dyDescent="0.25">
      <c r="A10" s="45" t="str">
        <f>'Crisis Indicator Data'!A8</f>
        <v>Complex in Burundi</v>
      </c>
      <c r="B10" s="45" t="str">
        <f>Lists!G8</f>
        <v xml:space="preserve">Complex crisis </v>
      </c>
      <c r="C10" s="45" t="str">
        <f>'Crisis Indicator Data'!C8</f>
        <v>BDI001</v>
      </c>
      <c r="D10" s="45" t="str">
        <f>'Crisis Indicator Data'!D8</f>
        <v>Burundi</v>
      </c>
      <c r="E10" s="45" t="str">
        <f>'Crisis Indicator Data'!E8</f>
        <v>BDI</v>
      </c>
      <c r="F10" s="45" t="str">
        <f>'Crisis Indicator Data'!B8</f>
        <v>Violence,Displacement,Floods</v>
      </c>
      <c r="G10" s="226">
        <f t="shared" si="0"/>
        <v>3.5</v>
      </c>
      <c r="H10" s="44">
        <f t="shared" si="1"/>
        <v>4</v>
      </c>
      <c r="I10" s="116" t="str">
        <f t="shared" si="2"/>
        <v>High</v>
      </c>
      <c r="J10" s="227" t="str">
        <f>INDEX(Trends!$D$3:$D$404,MATCH(C10,Trends!$C$3:$C$404,0))</f>
        <v>Stable</v>
      </c>
      <c r="K10" s="109" t="str">
        <f>IF(Reliability!B8="x","x",(IF(ROUNDUP(Reliability!B8,0)=1,"Very High",IF(ROUNDUP(Reliability!B8,0)=2,"High",IF(ROUNDUP(Reliability!B8,0)=3,"Medium",IF(ROUNDUP(Reliability!B8,0)=4,"Low","Very Low"))))))</f>
        <v>High</v>
      </c>
      <c r="L10" s="228">
        <f t="shared" si="3"/>
        <v>3.9</v>
      </c>
      <c r="M10" s="229">
        <f>'Impact of the crisis'!N11</f>
        <v>4</v>
      </c>
      <c r="N10" s="229">
        <f>'Impact of the crisis'!AB11</f>
        <v>3.8</v>
      </c>
      <c r="O10" s="228">
        <f>'Conditions of people affected'!R11</f>
        <v>3.4</v>
      </c>
      <c r="P10" s="229">
        <f>'Conditions of people affected'!K11</f>
        <v>3.8</v>
      </c>
      <c r="Q10" s="229">
        <f>'Conditions of people affected'!Q11</f>
        <v>3</v>
      </c>
      <c r="R10" s="229">
        <f t="shared" si="4"/>
        <v>3.3</v>
      </c>
      <c r="S10" s="229">
        <f>'Complexity of the crisis'!X11</f>
        <v>3</v>
      </c>
      <c r="T10" s="229">
        <f>'Complexity of the crisis'!AN11</f>
        <v>3.5</v>
      </c>
      <c r="U10" s="124" t="str">
        <f>VLOOKUP(C10,Lists!$C$3:$E$160,3,FALSE)</f>
        <v>Africa</v>
      </c>
      <c r="V10" s="125">
        <v>44875</v>
      </c>
    </row>
    <row r="11" spans="1:22" ht="15.75" customHeight="1" x14ac:dyDescent="0.25">
      <c r="A11" s="45" t="str">
        <f>'Crisis Indicator Data'!A9</f>
        <v>Conflict in Burkina Faso</v>
      </c>
      <c r="B11" s="45" t="str">
        <f>Lists!G9</f>
        <v>Conflict</v>
      </c>
      <c r="C11" s="45" t="str">
        <f>'Crisis Indicator Data'!C9</f>
        <v>BFA002</v>
      </c>
      <c r="D11" s="45" t="str">
        <f>'Crisis Indicator Data'!D9</f>
        <v>Burkina Faso</v>
      </c>
      <c r="E11" s="45" t="str">
        <f>'Crisis Indicator Data'!E9</f>
        <v>BFA</v>
      </c>
      <c r="F11" s="45" t="str">
        <f>'Crisis Indicator Data'!B9</f>
        <v>Conflict,Displacement,Violence</v>
      </c>
      <c r="G11" s="226">
        <f t="shared" si="0"/>
        <v>3.8</v>
      </c>
      <c r="H11" s="44">
        <f t="shared" si="1"/>
        <v>4</v>
      </c>
      <c r="I11" s="116" t="str">
        <f t="shared" si="2"/>
        <v>High</v>
      </c>
      <c r="J11" s="227" t="str">
        <f>INDEX(Trends!$D$3:$D$404,MATCH(C11,Trends!$C$3:$C$404,0))</f>
        <v>Decreasing</v>
      </c>
      <c r="K11" s="109" t="str">
        <f>IF(Reliability!B9="x","x",(IF(ROUNDUP(Reliability!B9,0)=1,"Very High",IF(ROUNDUP(Reliability!B9,0)=2,"High",IF(ROUNDUP(Reliability!B9,0)=3,"Medium",IF(ROUNDUP(Reliability!B9,0)=4,"Low","Very Low"))))))</f>
        <v>High</v>
      </c>
      <c r="L11" s="228">
        <f t="shared" si="3"/>
        <v>4.2</v>
      </c>
      <c r="M11" s="229">
        <f>'Impact of the crisis'!N12</f>
        <v>4.5999999999999996</v>
      </c>
      <c r="N11" s="229">
        <f>'Impact of the crisis'!AB12</f>
        <v>3.9</v>
      </c>
      <c r="O11" s="228">
        <f>'Conditions of people affected'!R12</f>
        <v>3.6</v>
      </c>
      <c r="P11" s="229">
        <f>'Conditions of people affected'!K12</f>
        <v>4.2</v>
      </c>
      <c r="Q11" s="229">
        <f>'Conditions of people affected'!Q12</f>
        <v>3</v>
      </c>
      <c r="R11" s="229">
        <f t="shared" si="4"/>
        <v>3.6</v>
      </c>
      <c r="S11" s="229">
        <f>'Complexity of the crisis'!X12</f>
        <v>3.1</v>
      </c>
      <c r="T11" s="229">
        <f>'Complexity of the crisis'!AN12</f>
        <v>4</v>
      </c>
      <c r="U11" s="124" t="str">
        <f>VLOOKUP(C11,Lists!$C$3:$E$160,3,FALSE)</f>
        <v>Africa</v>
      </c>
      <c r="V11" s="125">
        <v>44863</v>
      </c>
    </row>
    <row r="12" spans="1:22" ht="15.75" customHeight="1" x14ac:dyDescent="0.25">
      <c r="A12" s="45" t="str">
        <f>'Crisis Indicator Data'!A10</f>
        <v>Mutliple crises in Bangladesh</v>
      </c>
      <c r="B12" s="45" t="str">
        <f>Lists!G10</f>
        <v>Country Level</v>
      </c>
      <c r="C12" s="45" t="str">
        <f>'Crisis Indicator Data'!C10</f>
        <v>BGD001</v>
      </c>
      <c r="D12" s="45" t="str">
        <f>'Crisis Indicator Data'!D10</f>
        <v>Bangladesh</v>
      </c>
      <c r="E12" s="45" t="str">
        <f>'Crisis Indicator Data'!E10</f>
        <v>BGD</v>
      </c>
      <c r="F12" s="45" t="str">
        <f>'Crisis Indicator Data'!B10</f>
        <v>Conflict,Violence,Displacement,Floods</v>
      </c>
      <c r="G12" s="226">
        <f t="shared" si="0"/>
        <v>3.4</v>
      </c>
      <c r="H12" s="44">
        <f t="shared" si="1"/>
        <v>4</v>
      </c>
      <c r="I12" s="116" t="str">
        <f t="shared" si="2"/>
        <v>High</v>
      </c>
      <c r="J12" s="227" t="str">
        <f>INDEX(Trends!$D$3:$D$404,MATCH(C12,Trends!$C$3:$C$404,0))</f>
        <v>Stable</v>
      </c>
      <c r="K12" s="109" t="str">
        <f>IF(Reliability!B10="x","x",(IF(ROUNDUP(Reliability!B10,0)=1,"Very High",IF(ROUNDUP(Reliability!B10,0)=2,"High",IF(ROUNDUP(Reliability!B10,0)=3,"Medium",IF(ROUNDUP(Reliability!B10,0)=4,"Low","Very Low"))))))</f>
        <v>Very High</v>
      </c>
      <c r="L12" s="228">
        <f t="shared" si="3"/>
        <v>2.8</v>
      </c>
      <c r="M12" s="229">
        <f>'Impact of the crisis'!N13</f>
        <v>2.7</v>
      </c>
      <c r="N12" s="229">
        <f>'Impact of the crisis'!AB13</f>
        <v>2.8</v>
      </c>
      <c r="O12" s="228">
        <f>'Conditions of people affected'!R13</f>
        <v>3.75</v>
      </c>
      <c r="P12" s="229">
        <f>'Conditions of people affected'!K13</f>
        <v>4.5</v>
      </c>
      <c r="Q12" s="229">
        <f>'Conditions of people affected'!Q13</f>
        <v>3</v>
      </c>
      <c r="R12" s="229">
        <f t="shared" si="4"/>
        <v>3.2</v>
      </c>
      <c r="S12" s="229">
        <f>'Complexity of the crisis'!X13</f>
        <v>2.8</v>
      </c>
      <c r="T12" s="229">
        <f>'Complexity of the crisis'!AN13</f>
        <v>3.5</v>
      </c>
      <c r="U12" s="124" t="str">
        <f>VLOOKUP(C12,Lists!$C$3:$E$160,3,FALSE)</f>
        <v>Asia</v>
      </c>
      <c r="V12" s="125">
        <v>44895</v>
      </c>
    </row>
    <row r="13" spans="1:22" ht="15.75" customHeight="1" x14ac:dyDescent="0.25">
      <c r="A13" s="45" t="str">
        <f>'Crisis Indicator Data'!A11</f>
        <v>Rohingya refugee crisis</v>
      </c>
      <c r="B13" s="45" t="str">
        <f>Lists!G11</f>
        <v>Rohingya Refugees</v>
      </c>
      <c r="C13" s="45" t="str">
        <f>'Crisis Indicator Data'!C11</f>
        <v>BGD002</v>
      </c>
      <c r="D13" s="45" t="str">
        <f>'Crisis Indicator Data'!D11</f>
        <v>Bangladesh</v>
      </c>
      <c r="E13" s="45" t="str">
        <f>'Crisis Indicator Data'!E11</f>
        <v>BGD</v>
      </c>
      <c r="F13" s="45" t="str">
        <f>'Crisis Indicator Data'!B11</f>
        <v>Conflict,Violence,Displacement</v>
      </c>
      <c r="G13" s="226">
        <f t="shared" si="0"/>
        <v>3</v>
      </c>
      <c r="H13" s="44">
        <f t="shared" si="1"/>
        <v>3</v>
      </c>
      <c r="I13" s="116" t="str">
        <f t="shared" si="2"/>
        <v>Medium</v>
      </c>
      <c r="J13" s="227" t="str">
        <f>INDEX(Trends!$D$3:$D$404,MATCH(C13,Trends!$C$3:$C$404,0))</f>
        <v>Stable</v>
      </c>
      <c r="K13" s="109" t="str">
        <f>IF(Reliability!B11="x","x",(IF(ROUNDUP(Reliability!B11,0)=1,"Very High",IF(ROUNDUP(Reliability!B11,0)=2,"High",IF(ROUNDUP(Reliability!B11,0)=3,"Medium",IF(ROUNDUP(Reliability!B11,0)=4,"Low","Very Low"))))))</f>
        <v>High</v>
      </c>
      <c r="L13" s="228">
        <f t="shared" si="3"/>
        <v>2.8</v>
      </c>
      <c r="M13" s="229">
        <f>'Impact of the crisis'!N14</f>
        <v>0.2</v>
      </c>
      <c r="N13" s="229">
        <f>'Impact of the crisis'!AB14</f>
        <v>3.7</v>
      </c>
      <c r="O13" s="228">
        <f>'Conditions of people affected'!R14</f>
        <v>3.3</v>
      </c>
      <c r="P13" s="229">
        <f>'Conditions of people affected'!K14</f>
        <v>3.6</v>
      </c>
      <c r="Q13" s="229">
        <f>'Conditions of people affected'!Q14</f>
        <v>3</v>
      </c>
      <c r="R13" s="229">
        <f t="shared" si="4"/>
        <v>2.7</v>
      </c>
      <c r="S13" s="229">
        <f>'Complexity of the crisis'!X14</f>
        <v>2.8</v>
      </c>
      <c r="T13" s="229">
        <f>'Complexity of the crisis'!AN14</f>
        <v>2.5</v>
      </c>
      <c r="U13" s="124" t="str">
        <f>VLOOKUP(C13,Lists!$C$3:$E$160,3,FALSE)</f>
        <v>Asia</v>
      </c>
      <c r="V13" s="125">
        <v>44895</v>
      </c>
    </row>
    <row r="14" spans="1:22" ht="15.75" customHeight="1" x14ac:dyDescent="0.25">
      <c r="A14" s="45" t="str">
        <f>'Crisis Indicator Data'!A12</f>
        <v>2022 Floods in Bangladesh</v>
      </c>
      <c r="B14" s="45" t="str">
        <f>Lists!G12</f>
        <v>2022 floods</v>
      </c>
      <c r="C14" s="45" t="str">
        <f>'Crisis Indicator Data'!C12</f>
        <v>BGD008</v>
      </c>
      <c r="D14" s="45" t="str">
        <f>'Crisis Indicator Data'!D12</f>
        <v>Bangladesh</v>
      </c>
      <c r="E14" s="45" t="str">
        <f>'Crisis Indicator Data'!E12</f>
        <v>BGD</v>
      </c>
      <c r="F14" s="45" t="str">
        <f>'Crisis Indicator Data'!B12</f>
        <v>Floods</v>
      </c>
      <c r="G14" s="226">
        <f t="shared" si="0"/>
        <v>3</v>
      </c>
      <c r="H14" s="44">
        <f t="shared" si="1"/>
        <v>3</v>
      </c>
      <c r="I14" s="116" t="str">
        <f t="shared" si="2"/>
        <v>Medium</v>
      </c>
      <c r="J14" s="227" t="str">
        <f>INDEX(Trends!$D$3:$D$404,MATCH(C14,Trends!$C$3:$C$404,0))</f>
        <v>Stable</v>
      </c>
      <c r="K14" s="109" t="str">
        <f>IF(Reliability!B12="x","x",(IF(ROUNDUP(Reliability!B12,0)=1,"Very High",IF(ROUNDUP(Reliability!B12,0)=2,"High",IF(ROUNDUP(Reliability!B12,0)=3,"Medium",IF(ROUNDUP(Reliability!B12,0)=4,"Low","Very Low"))))))</f>
        <v>High</v>
      </c>
      <c r="L14" s="228">
        <f t="shared" si="3"/>
        <v>2.1</v>
      </c>
      <c r="M14" s="229">
        <f>'Impact of the crisis'!N15</f>
        <v>2.7</v>
      </c>
      <c r="N14" s="229">
        <f>'Impact of the crisis'!AB15</f>
        <v>1.8</v>
      </c>
      <c r="O14" s="228">
        <f>'Conditions of people affected'!R15</f>
        <v>3.6</v>
      </c>
      <c r="P14" s="229">
        <f>'Conditions of people affected'!K15</f>
        <v>4.2</v>
      </c>
      <c r="Q14" s="229">
        <f>'Conditions of people affected'!Q15</f>
        <v>3</v>
      </c>
      <c r="R14" s="229">
        <f t="shared" si="4"/>
        <v>2.7</v>
      </c>
      <c r="S14" s="229">
        <f>'Complexity of the crisis'!X15</f>
        <v>2.8</v>
      </c>
      <c r="T14" s="229">
        <f>'Complexity of the crisis'!AN15</f>
        <v>2.5</v>
      </c>
      <c r="U14" s="124" t="str">
        <f>VLOOKUP(C14,Lists!$C$3:$E$160,3,FALSE)</f>
        <v>Asia</v>
      </c>
      <c r="V14" s="125">
        <v>44895</v>
      </c>
    </row>
    <row r="15" spans="1:22" ht="15.75" customHeight="1" x14ac:dyDescent="0.25">
      <c r="A15" s="45" t="str">
        <f>'Crisis Indicator Data'!A13</f>
        <v>Country level Brazil</v>
      </c>
      <c r="B15" s="45" t="str">
        <f>Lists!G13</f>
        <v>Country level</v>
      </c>
      <c r="C15" s="45" t="str">
        <f>'Crisis Indicator Data'!C13</f>
        <v>BRA001</v>
      </c>
      <c r="D15" s="45" t="str">
        <f>'Crisis Indicator Data'!D13</f>
        <v>Brazil</v>
      </c>
      <c r="E15" s="45" t="str">
        <f>'Crisis Indicator Data'!E13</f>
        <v>BRA</v>
      </c>
      <c r="F15" s="45" t="str">
        <f>'Crisis Indicator Data'!B13</f>
        <v>Displacement,Floods</v>
      </c>
      <c r="G15" s="226">
        <f t="shared" si="0"/>
        <v>2.8</v>
      </c>
      <c r="H15" s="44">
        <f t="shared" si="1"/>
        <v>3</v>
      </c>
      <c r="I15" s="116" t="str">
        <f t="shared" si="2"/>
        <v>Medium</v>
      </c>
      <c r="J15" s="227" t="str">
        <f>INDEX(Trends!$D$3:$D$404,MATCH(C15,Trends!$C$3:$C$404,0))</f>
        <v>Increasing</v>
      </c>
      <c r="K15" s="109" t="str">
        <f>IF(Reliability!B13="x","x",(IF(ROUNDUP(Reliability!B13,0)=1,"Very High",IF(ROUNDUP(Reliability!B13,0)=2,"High",IF(ROUNDUP(Reliability!B13,0)=3,"Medium",IF(ROUNDUP(Reliability!B13,0)=4,"Low","Very Low"))))))</f>
        <v>Very High</v>
      </c>
      <c r="L15" s="228">
        <f t="shared" si="3"/>
        <v>4.0999999999999996</v>
      </c>
      <c r="M15" s="229">
        <f>'Impact of the crisis'!N16</f>
        <v>4.8</v>
      </c>
      <c r="N15" s="229">
        <f>'Impact of the crisis'!AB16</f>
        <v>3.6</v>
      </c>
      <c r="O15" s="228">
        <f>'Conditions of people affected'!R16</f>
        <v>1.75</v>
      </c>
      <c r="P15" s="229">
        <f>'Conditions of people affected'!K16</f>
        <v>2.5</v>
      </c>
      <c r="Q15" s="229">
        <f>'Conditions of people affected'!Q16</f>
        <v>1</v>
      </c>
      <c r="R15" s="229">
        <f t="shared" si="4"/>
        <v>3</v>
      </c>
      <c r="S15" s="229">
        <f>'Complexity of the crisis'!X16</f>
        <v>2.9</v>
      </c>
      <c r="T15" s="229">
        <f>'Complexity of the crisis'!AN16</f>
        <v>3</v>
      </c>
      <c r="U15" s="124" t="str">
        <f>VLOOKUP(C15,Lists!$C$3:$E$160,3,FALSE)</f>
        <v>Americas</v>
      </c>
      <c r="V15" s="125">
        <v>44895</v>
      </c>
    </row>
    <row r="16" spans="1:22" ht="15.75" customHeight="1" x14ac:dyDescent="0.25">
      <c r="A16" s="45" t="str">
        <f>'Crisis Indicator Data'!A14</f>
        <v>Venezuela displacement in Brazil</v>
      </c>
      <c r="B16" s="45" t="str">
        <f>Lists!G14</f>
        <v>Venezuelan refugees</v>
      </c>
      <c r="C16" s="45" t="str">
        <f>'Crisis Indicator Data'!C14</f>
        <v>BRA002</v>
      </c>
      <c r="D16" s="45" t="str">
        <f>'Crisis Indicator Data'!D14</f>
        <v>Brazil</v>
      </c>
      <c r="E16" s="45" t="str">
        <f>'Crisis Indicator Data'!E14</f>
        <v>BRA</v>
      </c>
      <c r="F16" s="45" t="str">
        <f>'Crisis Indicator Data'!B14</f>
        <v>Displacement</v>
      </c>
      <c r="G16" s="226">
        <f t="shared" si="0"/>
        <v>2.4</v>
      </c>
      <c r="H16" s="44">
        <f t="shared" si="1"/>
        <v>3</v>
      </c>
      <c r="I16" s="116" t="str">
        <f t="shared" si="2"/>
        <v>Medium</v>
      </c>
      <c r="J16" s="227" t="str">
        <f>INDEX(Trends!$D$3:$D$404,MATCH(C16,Trends!$C$3:$C$404,0))</f>
        <v>Stable</v>
      </c>
      <c r="K16" s="109" t="str">
        <f>IF(Reliability!B14="x","x",(IF(ROUNDUP(Reliability!B14,0)=1,"Very High",IF(ROUNDUP(Reliability!B14,0)=2,"High",IF(ROUNDUP(Reliability!B14,0)=3,"Medium",IF(ROUNDUP(Reliability!B14,0)=4,"Low","Very Low"))))))</f>
        <v>Very High</v>
      </c>
      <c r="L16" s="228">
        <f t="shared" si="3"/>
        <v>3</v>
      </c>
      <c r="M16" s="229">
        <f>'Impact of the crisis'!N17</f>
        <v>3.3</v>
      </c>
      <c r="N16" s="229">
        <f>'Impact of the crisis'!AB17</f>
        <v>2.9</v>
      </c>
      <c r="O16" s="228">
        <f>'Conditions of people affected'!R17</f>
        <v>1.75</v>
      </c>
      <c r="P16" s="229">
        <f>'Conditions of people affected'!K17</f>
        <v>2.5</v>
      </c>
      <c r="Q16" s="229">
        <f>'Conditions of people affected'!Q17</f>
        <v>1</v>
      </c>
      <c r="R16" s="229">
        <f t="shared" si="4"/>
        <v>2.7</v>
      </c>
      <c r="S16" s="229">
        <f>'Complexity of the crisis'!X17</f>
        <v>2.9</v>
      </c>
      <c r="T16" s="229">
        <f>'Complexity of the crisis'!AN17</f>
        <v>2.5</v>
      </c>
      <c r="U16" s="124" t="str">
        <f>VLOOKUP(C16,Lists!$C$3:$E$160,3,FALSE)</f>
        <v>Americas</v>
      </c>
      <c r="V16" s="125">
        <v>44895</v>
      </c>
    </row>
    <row r="17" spans="1:22" ht="15.75" customHeight="1" x14ac:dyDescent="0.25">
      <c r="A17" s="45" t="str">
        <f>'Crisis Indicator Data'!A15</f>
        <v>Floods in rainy season 2022</v>
      </c>
      <c r="B17" s="45" t="str">
        <f>Lists!G15</f>
        <v>Floods</v>
      </c>
      <c r="C17" s="45" t="str">
        <f>'Crisis Indicator Data'!C15</f>
        <v>BRA003</v>
      </c>
      <c r="D17" s="45" t="str">
        <f>'Crisis Indicator Data'!D15</f>
        <v>Brazil</v>
      </c>
      <c r="E17" s="45" t="str">
        <f>'Crisis Indicator Data'!E15</f>
        <v>BRA</v>
      </c>
      <c r="F17" s="45" t="str">
        <f>'Crisis Indicator Data'!B15</f>
        <v>Floods</v>
      </c>
      <c r="G17" s="226">
        <f t="shared" si="0"/>
        <v>2</v>
      </c>
      <c r="H17" s="44">
        <f t="shared" si="1"/>
        <v>2</v>
      </c>
      <c r="I17" s="116" t="str">
        <f t="shared" si="2"/>
        <v>Low</v>
      </c>
      <c r="J17" s="227" t="str">
        <f>INDEX(Trends!$D$3:$D$404,MATCH(C17,Trends!$C$3:$C$404,0))</f>
        <v>Decreasing</v>
      </c>
      <c r="K17" s="109" t="str">
        <f>IF(Reliability!B15="x","x",(IF(ROUNDUP(Reliability!B15,0)=1,"Very High",IF(ROUNDUP(Reliability!B15,0)=2,"High",IF(ROUNDUP(Reliability!B15,0)=3,"Medium",IF(ROUNDUP(Reliability!B15,0)=4,"Low","Very Low"))))))</f>
        <v>Very High</v>
      </c>
      <c r="L17" s="228">
        <f t="shared" si="3"/>
        <v>2.9</v>
      </c>
      <c r="M17" s="229">
        <f>'Impact of the crisis'!N18</f>
        <v>3</v>
      </c>
      <c r="N17" s="229">
        <f>'Impact of the crisis'!AB18</f>
        <v>2.8</v>
      </c>
      <c r="O17" s="228">
        <f>'Conditions of people affected'!R18</f>
        <v>1.2</v>
      </c>
      <c r="P17" s="229">
        <f>'Conditions of people affected'!K18</f>
        <v>1.4</v>
      </c>
      <c r="Q17" s="229">
        <f>'Conditions of people affected'!Q18</f>
        <v>1</v>
      </c>
      <c r="R17" s="229">
        <f t="shared" si="4"/>
        <v>2.5</v>
      </c>
      <c r="S17" s="229">
        <f>'Complexity of the crisis'!X18</f>
        <v>2.9</v>
      </c>
      <c r="T17" s="229">
        <f>'Complexity of the crisis'!AN18</f>
        <v>2</v>
      </c>
      <c r="U17" s="124" t="str">
        <f>VLOOKUP(C17,Lists!$C$3:$E$160,3,FALSE)</f>
        <v>Americas</v>
      </c>
      <c r="V17" s="125">
        <v>44895</v>
      </c>
    </row>
    <row r="18" spans="1:22" ht="15.75" customHeight="1" x14ac:dyDescent="0.25">
      <c r="A18" s="45" t="str">
        <f>'Crisis Indicator Data'!A16</f>
        <v>Complex crisis in CAR</v>
      </c>
      <c r="B18" s="45" t="str">
        <f>Lists!G16</f>
        <v>Complex crisis</v>
      </c>
      <c r="C18" s="45" t="str">
        <f>'Crisis Indicator Data'!C16</f>
        <v>CAF001</v>
      </c>
      <c r="D18" s="45" t="str">
        <f>'Crisis Indicator Data'!D16</f>
        <v>CAR</v>
      </c>
      <c r="E18" s="45" t="str">
        <f>'Crisis Indicator Data'!E16</f>
        <v>CAF</v>
      </c>
      <c r="F18" s="45" t="str">
        <f>'Crisis Indicator Data'!B16</f>
        <v>Conflict,Displacement</v>
      </c>
      <c r="G18" s="226">
        <f t="shared" si="0"/>
        <v>4.0999999999999996</v>
      </c>
      <c r="H18" s="44">
        <f t="shared" si="1"/>
        <v>5</v>
      </c>
      <c r="I18" s="116" t="str">
        <f t="shared" si="2"/>
        <v>Very High</v>
      </c>
      <c r="J18" s="227" t="str">
        <f>INDEX(Trends!$D$3:$D$404,MATCH(C18,Trends!$C$3:$C$404,0))</f>
        <v>Stable</v>
      </c>
      <c r="K18" s="109" t="str">
        <f>IF(Reliability!B16="x","x",(IF(ROUNDUP(Reliability!B16,0)=1,"Very High",IF(ROUNDUP(Reliability!B16,0)=2,"High",IF(ROUNDUP(Reliability!B16,0)=3,"Medium",IF(ROUNDUP(Reliability!B16,0)=4,"Low","Very Low"))))))</f>
        <v>High</v>
      </c>
      <c r="L18" s="228">
        <f t="shared" si="3"/>
        <v>4.2</v>
      </c>
      <c r="M18" s="229">
        <f>'Impact of the crisis'!N19</f>
        <v>4.3</v>
      </c>
      <c r="N18" s="229">
        <f>'Impact of the crisis'!AB19</f>
        <v>4.0999999999999996</v>
      </c>
      <c r="O18" s="228">
        <f>'Conditions of people affected'!R19</f>
        <v>3.95</v>
      </c>
      <c r="P18" s="229">
        <f>'Conditions of people affected'!K19</f>
        <v>3.9</v>
      </c>
      <c r="Q18" s="229">
        <f>'Conditions of people affected'!Q19</f>
        <v>4</v>
      </c>
      <c r="R18" s="229">
        <f t="shared" si="4"/>
        <v>4.2</v>
      </c>
      <c r="S18" s="229">
        <f>'Complexity of the crisis'!X19</f>
        <v>3.9</v>
      </c>
      <c r="T18" s="229">
        <f>'Complexity of the crisis'!AN19</f>
        <v>4.5</v>
      </c>
      <c r="U18" s="124" t="str">
        <f>VLOOKUP(C18,Lists!$C$3:$E$160,3,FALSE)</f>
        <v>Africa</v>
      </c>
      <c r="V18" s="125">
        <v>44895</v>
      </c>
    </row>
    <row r="19" spans="1:22" ht="15.75" customHeight="1" x14ac:dyDescent="0.25">
      <c r="A19" s="45" t="str">
        <f>'Crisis Indicator Data'!A17</f>
        <v>Venezuela displacement in Chile</v>
      </c>
      <c r="B19" s="45" t="str">
        <f>Lists!G17</f>
        <v>Venezuelan refugees</v>
      </c>
      <c r="C19" s="45" t="str">
        <f>'Crisis Indicator Data'!C17</f>
        <v>CHL002</v>
      </c>
      <c r="D19" s="45" t="str">
        <f>'Crisis Indicator Data'!D17</f>
        <v>Chile</v>
      </c>
      <c r="E19" s="45" t="str">
        <f>'Crisis Indicator Data'!E17</f>
        <v>CHL</v>
      </c>
      <c r="F19" s="45" t="str">
        <f>'Crisis Indicator Data'!B17</f>
        <v>Displacement</v>
      </c>
      <c r="G19" s="226">
        <f t="shared" si="0"/>
        <v>2.5</v>
      </c>
      <c r="H19" s="44">
        <f t="shared" si="1"/>
        <v>3</v>
      </c>
      <c r="I19" s="116" t="str">
        <f t="shared" si="2"/>
        <v>Medium</v>
      </c>
      <c r="J19" s="227" t="str">
        <f>INDEX(Trends!$D$3:$D$404,MATCH(C19,Trends!$C$3:$C$404,0))</f>
        <v>Decreasing</v>
      </c>
      <c r="K19" s="109" t="str">
        <f>IF(Reliability!B17="x","x",(IF(ROUNDUP(Reliability!B17,0)=1,"Very High",IF(ROUNDUP(Reliability!B17,0)=2,"High",IF(ROUNDUP(Reliability!B17,0)=3,"Medium",IF(ROUNDUP(Reliability!B17,0)=4,"Low","Very Low"))))))</f>
        <v>Very High</v>
      </c>
      <c r="L19" s="228">
        <f t="shared" si="3"/>
        <v>3.7</v>
      </c>
      <c r="M19" s="229">
        <f>'Impact of the crisis'!N20</f>
        <v>4.8</v>
      </c>
      <c r="N19" s="229">
        <f>'Impact of the crisis'!AB20</f>
        <v>2.8</v>
      </c>
      <c r="O19" s="228">
        <f>'Conditions of people affected'!R20</f>
        <v>2.4</v>
      </c>
      <c r="P19" s="229">
        <f>'Conditions of people affected'!K20</f>
        <v>2.8</v>
      </c>
      <c r="Q19" s="229">
        <f>'Conditions of people affected'!Q20</f>
        <v>2</v>
      </c>
      <c r="R19" s="229">
        <f t="shared" si="4"/>
        <v>1.7</v>
      </c>
      <c r="S19" s="229">
        <f>'Complexity of the crisis'!X20</f>
        <v>1.3</v>
      </c>
      <c r="T19" s="229">
        <f>'Complexity of the crisis'!AN20</f>
        <v>2</v>
      </c>
      <c r="U19" s="124" t="str">
        <f>VLOOKUP(C19,Lists!$C$3:$E$160,3,FALSE)</f>
        <v>Americas</v>
      </c>
      <c r="V19" s="125">
        <v>44895</v>
      </c>
    </row>
    <row r="20" spans="1:22" ht="15.75" customHeight="1" x14ac:dyDescent="0.25">
      <c r="A20" s="45" t="str">
        <f>'Crisis Indicator Data'!A18</f>
        <v>Multiple crises in Cameroon</v>
      </c>
      <c r="B20" s="45" t="str">
        <f>Lists!G18</f>
        <v>Country level</v>
      </c>
      <c r="C20" s="45" t="str">
        <f>'Crisis Indicator Data'!C18</f>
        <v>CMR001</v>
      </c>
      <c r="D20" s="45" t="str">
        <f>'Crisis Indicator Data'!D18</f>
        <v>Cameroon</v>
      </c>
      <c r="E20" s="45" t="str">
        <f>'Crisis Indicator Data'!E18</f>
        <v>CMR</v>
      </c>
      <c r="F20" s="45" t="str">
        <f>'Crisis Indicator Data'!B18</f>
        <v>Conflict,Displacement</v>
      </c>
      <c r="G20" s="226">
        <f t="shared" si="0"/>
        <v>4</v>
      </c>
      <c r="H20" s="44">
        <f t="shared" si="1"/>
        <v>4</v>
      </c>
      <c r="I20" s="116" t="str">
        <f t="shared" si="2"/>
        <v>High</v>
      </c>
      <c r="J20" s="227" t="str">
        <f>INDEX(Trends!$D$3:$D$404,MATCH(C20,Trends!$C$3:$C$404,0))</f>
        <v>Decreasing</v>
      </c>
      <c r="K20" s="109" t="str">
        <f>IF(Reliability!B18="x","x",(IF(ROUNDUP(Reliability!B18,0)=1,"Very High",IF(ROUNDUP(Reliability!B18,0)=2,"High",IF(ROUNDUP(Reliability!B18,0)=3,"Medium",IF(ROUNDUP(Reliability!B18,0)=4,"Low","Very Low"))))))</f>
        <v>High</v>
      </c>
      <c r="L20" s="228">
        <f t="shared" si="3"/>
        <v>4</v>
      </c>
      <c r="M20" s="229">
        <f>'Impact of the crisis'!N21</f>
        <v>4.7</v>
      </c>
      <c r="N20" s="229">
        <f>'Impact of the crisis'!AB21</f>
        <v>3.6</v>
      </c>
      <c r="O20" s="228">
        <f>'Conditions of people affected'!R21</f>
        <v>4.1500000000000004</v>
      </c>
      <c r="P20" s="229">
        <f>'Conditions of people affected'!K21</f>
        <v>4.3</v>
      </c>
      <c r="Q20" s="229">
        <f>'Conditions of people affected'!Q21</f>
        <v>4</v>
      </c>
      <c r="R20" s="229">
        <f t="shared" si="4"/>
        <v>3.6</v>
      </c>
      <c r="S20" s="229">
        <f>'Complexity of the crisis'!X21</f>
        <v>3.7</v>
      </c>
      <c r="T20" s="229">
        <f>'Complexity of the crisis'!AN21</f>
        <v>3.5</v>
      </c>
      <c r="U20" s="124" t="str">
        <f>VLOOKUP(C20,Lists!$C$3:$E$160,3,FALSE)</f>
        <v>Africa</v>
      </c>
      <c r="V20" s="125">
        <v>44863</v>
      </c>
    </row>
    <row r="21" spans="1:22" ht="15.75" customHeight="1" x14ac:dyDescent="0.25">
      <c r="A21" s="45" t="str">
        <f>'Crisis Indicator Data'!A19</f>
        <v>Boko Haram in Cameroon</v>
      </c>
      <c r="B21" s="45" t="str">
        <f>Lists!G19</f>
        <v>Boko Haram</v>
      </c>
      <c r="C21" s="45" t="str">
        <f>'Crisis Indicator Data'!C19</f>
        <v>CMR002</v>
      </c>
      <c r="D21" s="45" t="str">
        <f>'Crisis Indicator Data'!D19</f>
        <v>Cameroon</v>
      </c>
      <c r="E21" s="45" t="str">
        <f>'Crisis Indicator Data'!E19</f>
        <v>CMR</v>
      </c>
      <c r="F21" s="45" t="str">
        <f>'Crisis Indicator Data'!B19</f>
        <v>Conflict</v>
      </c>
      <c r="G21" s="226">
        <f t="shared" si="0"/>
        <v>3.5</v>
      </c>
      <c r="H21" s="44">
        <f t="shared" si="1"/>
        <v>4</v>
      </c>
      <c r="I21" s="116" t="str">
        <f t="shared" si="2"/>
        <v>High</v>
      </c>
      <c r="J21" s="227" t="str">
        <f>INDEX(Trends!$D$3:$D$404,MATCH(C21,Trends!$C$3:$C$404,0))</f>
        <v>Decreasing</v>
      </c>
      <c r="K21" s="109" t="str">
        <f>IF(Reliability!B19="x","x",(IF(ROUNDUP(Reliability!B19,0)=1,"Very High",IF(ROUNDUP(Reliability!B19,0)=2,"High",IF(ROUNDUP(Reliability!B19,0)=3,"Medium",IF(ROUNDUP(Reliability!B19,0)=4,"Low","Very Low"))))))</f>
        <v>High</v>
      </c>
      <c r="L21" s="228">
        <f t="shared" si="3"/>
        <v>2.9</v>
      </c>
      <c r="M21" s="229">
        <f>'Impact of the crisis'!N22</f>
        <v>1.4</v>
      </c>
      <c r="N21" s="229">
        <f>'Impact of the crisis'!AB22</f>
        <v>3.5</v>
      </c>
      <c r="O21" s="228">
        <f>'Conditions of people affected'!R22</f>
        <v>3.75</v>
      </c>
      <c r="P21" s="229">
        <f>'Conditions of people affected'!K22</f>
        <v>3.5</v>
      </c>
      <c r="Q21" s="229">
        <f>'Conditions of people affected'!Q22</f>
        <v>4</v>
      </c>
      <c r="R21" s="229">
        <f t="shared" si="4"/>
        <v>3.4</v>
      </c>
      <c r="S21" s="229">
        <f>'Complexity of the crisis'!X22</f>
        <v>3.7</v>
      </c>
      <c r="T21" s="229">
        <f>'Complexity of the crisis'!AN22</f>
        <v>3</v>
      </c>
      <c r="U21" s="124" t="str">
        <f>VLOOKUP(C21,Lists!$C$3:$E$160,3,FALSE)</f>
        <v>Africa</v>
      </c>
      <c r="V21" s="125">
        <v>44863</v>
      </c>
    </row>
    <row r="22" spans="1:22" ht="15.75" customHeight="1" x14ac:dyDescent="0.25">
      <c r="A22" s="45" t="str">
        <f>'Crisis Indicator Data'!A20</f>
        <v>Anglophone Crisis in Cameroon</v>
      </c>
      <c r="B22" s="45" t="str">
        <f>Lists!G20</f>
        <v>Anglophone crisis</v>
      </c>
      <c r="C22" s="45" t="str">
        <f>'Crisis Indicator Data'!C20</f>
        <v>CMR003</v>
      </c>
      <c r="D22" s="45" t="str">
        <f>'Crisis Indicator Data'!D20</f>
        <v>Cameroon</v>
      </c>
      <c r="E22" s="45" t="str">
        <f>'Crisis Indicator Data'!E20</f>
        <v>CMR</v>
      </c>
      <c r="F22" s="45" t="str">
        <f>'Crisis Indicator Data'!B20</f>
        <v>Conflict</v>
      </c>
      <c r="G22" s="226">
        <f t="shared" si="0"/>
        <v>3.4</v>
      </c>
      <c r="H22" s="44">
        <f t="shared" si="1"/>
        <v>4</v>
      </c>
      <c r="I22" s="116" t="str">
        <f t="shared" si="2"/>
        <v>High</v>
      </c>
      <c r="J22" s="227" t="str">
        <f>INDEX(Trends!$D$3:$D$404,MATCH(C22,Trends!$C$3:$C$404,0))</f>
        <v>Decreasing</v>
      </c>
      <c r="K22" s="109" t="str">
        <f>IF(Reliability!B20="x","x",(IF(ROUNDUP(Reliability!B20,0)=1,"Very High",IF(ROUNDUP(Reliability!B20,0)=2,"High",IF(ROUNDUP(Reliability!B20,0)=3,"Medium",IF(ROUNDUP(Reliability!B20,0)=4,"Low","Very Low"))))))</f>
        <v>High</v>
      </c>
      <c r="L22" s="228">
        <f t="shared" si="3"/>
        <v>3.2</v>
      </c>
      <c r="M22" s="229">
        <f>'Impact of the crisis'!N23</f>
        <v>2.6</v>
      </c>
      <c r="N22" s="229">
        <f>'Impact of the crisis'!AB23</f>
        <v>3.5</v>
      </c>
      <c r="O22" s="228">
        <f>'Conditions of people affected'!R23</f>
        <v>3.4</v>
      </c>
      <c r="P22" s="229">
        <f>'Conditions of people affected'!K23</f>
        <v>3.8</v>
      </c>
      <c r="Q22" s="229">
        <f>'Conditions of people affected'!Q23</f>
        <v>3</v>
      </c>
      <c r="R22" s="229">
        <f t="shared" si="4"/>
        <v>3.6</v>
      </c>
      <c r="S22" s="229">
        <f>'Complexity of the crisis'!X23</f>
        <v>3.7</v>
      </c>
      <c r="T22" s="229">
        <f>'Complexity of the crisis'!AN23</f>
        <v>3.5</v>
      </c>
      <c r="U22" s="124" t="str">
        <f>VLOOKUP(C22,Lists!$C$3:$E$160,3,FALSE)</f>
        <v>Africa</v>
      </c>
      <c r="V22" s="125">
        <v>44863</v>
      </c>
    </row>
    <row r="23" spans="1:22" ht="15.75" customHeight="1" x14ac:dyDescent="0.25">
      <c r="A23" s="45" t="str">
        <f>'Crisis Indicator Data'!A21</f>
        <v>CAR refugees in Cameroon</v>
      </c>
      <c r="B23" s="45" t="str">
        <f>Lists!G21</f>
        <v>CAR refugees</v>
      </c>
      <c r="C23" s="45" t="str">
        <f>'Crisis Indicator Data'!C21</f>
        <v>CMR004</v>
      </c>
      <c r="D23" s="45" t="str">
        <f>'Crisis Indicator Data'!D21</f>
        <v>Cameroon</v>
      </c>
      <c r="E23" s="45" t="str">
        <f>'Crisis Indicator Data'!E21</f>
        <v>CMR</v>
      </c>
      <c r="F23" s="45" t="str">
        <f>'Crisis Indicator Data'!B21</f>
        <v>Conflict,Displacement</v>
      </c>
      <c r="G23" s="226">
        <f t="shared" si="0"/>
        <v>2.9</v>
      </c>
      <c r="H23" s="44">
        <f t="shared" si="1"/>
        <v>3</v>
      </c>
      <c r="I23" s="116" t="str">
        <f t="shared" si="2"/>
        <v>Medium</v>
      </c>
      <c r="J23" s="227" t="str">
        <f>INDEX(Trends!$D$3:$D$404,MATCH(C23,Trends!$C$3:$C$404,0))</f>
        <v>Decreasing</v>
      </c>
      <c r="K23" s="109" t="str">
        <f>IF(Reliability!B21="x","x",(IF(ROUNDUP(Reliability!B21,0)=1,"Very High",IF(ROUNDUP(Reliability!B21,0)=2,"High",IF(ROUNDUP(Reliability!B21,0)=3,"Medium",IF(ROUNDUP(Reliability!B21,0)=4,"Low","Very Low"))))))</f>
        <v>High</v>
      </c>
      <c r="L23" s="228">
        <f t="shared" si="3"/>
        <v>2.4</v>
      </c>
      <c r="M23" s="229">
        <f>'Impact of the crisis'!N24</f>
        <v>2.4</v>
      </c>
      <c r="N23" s="229">
        <f>'Impact of the crisis'!AB24</f>
        <v>2.4</v>
      </c>
      <c r="O23" s="228">
        <f>'Conditions of people affected'!R24</f>
        <v>2.9</v>
      </c>
      <c r="P23" s="229">
        <f>'Conditions of people affected'!K24</f>
        <v>2.8</v>
      </c>
      <c r="Q23" s="229">
        <f>'Conditions of people affected'!Q24</f>
        <v>3</v>
      </c>
      <c r="R23" s="229">
        <f t="shared" si="4"/>
        <v>3.2</v>
      </c>
      <c r="S23" s="229">
        <f>'Complexity of the crisis'!X24</f>
        <v>3.7</v>
      </c>
      <c r="T23" s="229">
        <f>'Complexity of the crisis'!AN24</f>
        <v>2.5</v>
      </c>
      <c r="U23" s="124" t="str">
        <f>VLOOKUP(C23,Lists!$C$3:$E$160,3,FALSE)</f>
        <v>Africa</v>
      </c>
      <c r="V23" s="125">
        <v>44863</v>
      </c>
    </row>
    <row r="24" spans="1:22" ht="15.75" customHeight="1" x14ac:dyDescent="0.25">
      <c r="A24" s="45" t="str">
        <f>'Crisis Indicator Data'!A22</f>
        <v>Complex crisis in DRC</v>
      </c>
      <c r="B24" s="45" t="str">
        <f>Lists!G22</f>
        <v>Complex crisis</v>
      </c>
      <c r="C24" s="45" t="str">
        <f>'Crisis Indicator Data'!C22</f>
        <v>COD001</v>
      </c>
      <c r="D24" s="45" t="str">
        <f>'Crisis Indicator Data'!D22</f>
        <v>DRC</v>
      </c>
      <c r="E24" s="45" t="str">
        <f>'Crisis Indicator Data'!E22</f>
        <v>COD</v>
      </c>
      <c r="F24" s="45" t="str">
        <f>'Crisis Indicator Data'!B22</f>
        <v>Conflict,Displacement,Socio-political</v>
      </c>
      <c r="G24" s="226">
        <f t="shared" si="0"/>
        <v>4.2</v>
      </c>
      <c r="H24" s="44">
        <f t="shared" si="1"/>
        <v>5</v>
      </c>
      <c r="I24" s="116" t="str">
        <f t="shared" si="2"/>
        <v>Very High</v>
      </c>
      <c r="J24" s="227" t="str">
        <f>INDEX(Trends!$D$3:$D$404,MATCH(C24,Trends!$C$3:$C$404,0))</f>
        <v>Stable</v>
      </c>
      <c r="K24" s="109" t="str">
        <f>IF(Reliability!B22="x","x",(IF(ROUNDUP(Reliability!B22,0)=1,"Very High",IF(ROUNDUP(Reliability!B22,0)=2,"High",IF(ROUNDUP(Reliability!B22,0)=3,"Medium",IF(ROUNDUP(Reliability!B22,0)=4,"Low","Very Low"))))))</f>
        <v>High</v>
      </c>
      <c r="L24" s="228">
        <f t="shared" si="3"/>
        <v>4.5</v>
      </c>
      <c r="M24" s="229">
        <f>'Impact of the crisis'!N25</f>
        <v>5</v>
      </c>
      <c r="N24" s="229">
        <f>'Impact of the crisis'!AB25</f>
        <v>4.2</v>
      </c>
      <c r="O24" s="228">
        <f>'Conditions of people affected'!R25</f>
        <v>4</v>
      </c>
      <c r="P24" s="229">
        <f>'Conditions of people affected'!K25</f>
        <v>5</v>
      </c>
      <c r="Q24" s="229">
        <f>'Conditions of people affected'!Q25</f>
        <v>3</v>
      </c>
      <c r="R24" s="229">
        <f t="shared" si="4"/>
        <v>4.4000000000000004</v>
      </c>
      <c r="S24" s="229">
        <f>'Complexity of the crisis'!X25</f>
        <v>4.3</v>
      </c>
      <c r="T24" s="229">
        <f>'Complexity of the crisis'!AN25</f>
        <v>4.5</v>
      </c>
      <c r="U24" s="124" t="str">
        <f>VLOOKUP(C24,Lists!$C$3:$E$160,3,FALSE)</f>
        <v>Africa</v>
      </c>
      <c r="V24" s="125">
        <v>44895</v>
      </c>
    </row>
    <row r="25" spans="1:22" ht="15.75" customHeight="1" x14ac:dyDescent="0.25">
      <c r="A25" s="45" t="str">
        <f>'Crisis Indicator Data'!A23</f>
        <v>Complex crisis in Congo</v>
      </c>
      <c r="B25" s="45" t="str">
        <f>Lists!G23</f>
        <v>Complex crisis</v>
      </c>
      <c r="C25" s="45" t="str">
        <f>'Crisis Indicator Data'!C23</f>
        <v>COG001</v>
      </c>
      <c r="D25" s="45" t="str">
        <f>'Crisis Indicator Data'!D23</f>
        <v>Congo</v>
      </c>
      <c r="E25" s="45" t="str">
        <f>'Crisis Indicator Data'!E23</f>
        <v>COG</v>
      </c>
      <c r="F25" s="45" t="str">
        <f>'Crisis Indicator Data'!B23</f>
        <v>Conflict</v>
      </c>
      <c r="G25" s="226">
        <f t="shared" si="0"/>
        <v>2.1</v>
      </c>
      <c r="H25" s="44">
        <f t="shared" si="1"/>
        <v>3</v>
      </c>
      <c r="I25" s="116" t="str">
        <f t="shared" si="2"/>
        <v>Medium</v>
      </c>
      <c r="J25" s="227" t="str">
        <f>INDEX(Trends!$D$3:$D$404,MATCH(C25,Trends!$C$3:$C$404,0))</f>
        <v>Decreasing</v>
      </c>
      <c r="K25" s="109" t="str">
        <f>IF(Reliability!B23="x","x",(IF(ROUNDUP(Reliability!B23,0)=1,"Very High",IF(ROUNDUP(Reliability!B23,0)=2,"High",IF(ROUNDUP(Reliability!B23,0)=3,"Medium",IF(ROUNDUP(Reliability!B23,0)=4,"Low","Very Low"))))))</f>
        <v>High</v>
      </c>
      <c r="L25" s="228">
        <f t="shared" si="3"/>
        <v>2.2999999999999998</v>
      </c>
      <c r="M25" s="229">
        <f>'Impact of the crisis'!N26</f>
        <v>3.1</v>
      </c>
      <c r="N25" s="229">
        <f>'Impact of the crisis'!AB26</f>
        <v>1.8</v>
      </c>
      <c r="O25" s="228">
        <f>'Conditions of people affected'!R26</f>
        <v>2</v>
      </c>
      <c r="P25" s="229">
        <f>'Conditions of people affected'!K26</f>
        <v>1</v>
      </c>
      <c r="Q25" s="229">
        <f>'Conditions of people affected'!Q26</f>
        <v>3</v>
      </c>
      <c r="R25" s="229">
        <f t="shared" si="4"/>
        <v>2</v>
      </c>
      <c r="S25" s="229">
        <f>'Complexity of the crisis'!X26</f>
        <v>2.8</v>
      </c>
      <c r="T25" s="229">
        <f>'Complexity of the crisis'!AN26</f>
        <v>1</v>
      </c>
      <c r="U25" s="124" t="str">
        <f>VLOOKUP(C25,Lists!$C$3:$E$160,3,FALSE)</f>
        <v>Africa</v>
      </c>
      <c r="V25" s="125">
        <v>44869</v>
      </c>
    </row>
    <row r="26" spans="1:22" ht="15.75" customHeight="1" x14ac:dyDescent="0.25">
      <c r="A26" s="45" t="str">
        <f>'Crisis Indicator Data'!A24</f>
        <v>Complex crisis in Colombia</v>
      </c>
      <c r="B26" s="45" t="str">
        <f>Lists!G24</f>
        <v>Complex crisis</v>
      </c>
      <c r="C26" s="45" t="str">
        <f>'Crisis Indicator Data'!C24</f>
        <v>COL001</v>
      </c>
      <c r="D26" s="45" t="str">
        <f>'Crisis Indicator Data'!D24</f>
        <v>Colombia</v>
      </c>
      <c r="E26" s="45" t="str">
        <f>'Crisis Indicator Data'!E24</f>
        <v>COL</v>
      </c>
      <c r="F26" s="45" t="str">
        <f>'Crisis Indicator Data'!B24</f>
        <v>Socio-political,Conflict,Violence,Floods,Displacement</v>
      </c>
      <c r="G26" s="226">
        <f t="shared" si="0"/>
        <v>4</v>
      </c>
      <c r="H26" s="44">
        <f t="shared" si="1"/>
        <v>4</v>
      </c>
      <c r="I26" s="116" t="str">
        <f t="shared" si="2"/>
        <v>High</v>
      </c>
      <c r="J26" s="227" t="str">
        <f>INDEX(Trends!$D$3:$D$404,MATCH(C26,Trends!$C$3:$C$404,0))</f>
        <v>Increasing</v>
      </c>
      <c r="K26" s="109" t="str">
        <f>IF(Reliability!B24="x","x",(IF(ROUNDUP(Reliability!B24,0)=1,"Very High",IF(ROUNDUP(Reliability!B24,0)=2,"High",IF(ROUNDUP(Reliability!B24,0)=3,"Medium",IF(ROUNDUP(Reliability!B24,0)=4,"Low","Very Low"))))))</f>
        <v>Very High</v>
      </c>
      <c r="L26" s="228">
        <f t="shared" si="3"/>
        <v>4.2</v>
      </c>
      <c r="M26" s="229">
        <f>'Impact of the crisis'!N27</f>
        <v>5</v>
      </c>
      <c r="N26" s="229">
        <f>'Impact of the crisis'!AB27</f>
        <v>3.7</v>
      </c>
      <c r="O26" s="228">
        <f>'Conditions of people affected'!R27</f>
        <v>4.4000000000000004</v>
      </c>
      <c r="P26" s="229">
        <f>'Conditions of people affected'!K27</f>
        <v>4.8</v>
      </c>
      <c r="Q26" s="229">
        <f>'Conditions of people affected'!Q27</f>
        <v>4</v>
      </c>
      <c r="R26" s="229">
        <f t="shared" si="4"/>
        <v>3.3</v>
      </c>
      <c r="S26" s="229">
        <f>'Complexity of the crisis'!X27</f>
        <v>3</v>
      </c>
      <c r="T26" s="229">
        <f>'Complexity of the crisis'!AN27</f>
        <v>3.5</v>
      </c>
      <c r="U26" s="124" t="str">
        <f>VLOOKUP(C26,Lists!$C$3:$E$160,3,FALSE)</f>
        <v>Americas</v>
      </c>
      <c r="V26" s="125">
        <v>44894</v>
      </c>
    </row>
    <row r="27" spans="1:22" ht="15.75" customHeight="1" x14ac:dyDescent="0.25">
      <c r="A27" s="45" t="str">
        <f>'Crisis Indicator Data'!A25</f>
        <v>Venezuela displacement in Colombia</v>
      </c>
      <c r="B27" s="45" t="str">
        <f>Lists!G25</f>
        <v xml:space="preserve">Venezuelan refugees </v>
      </c>
      <c r="C27" s="45" t="str">
        <f>'Crisis Indicator Data'!C25</f>
        <v>COL002</v>
      </c>
      <c r="D27" s="45" t="str">
        <f>'Crisis Indicator Data'!D25</f>
        <v>Colombia</v>
      </c>
      <c r="E27" s="45" t="str">
        <f>'Crisis Indicator Data'!E25</f>
        <v>COL</v>
      </c>
      <c r="F27" s="45" t="str">
        <f>'Crisis Indicator Data'!B25</f>
        <v>Displacement</v>
      </c>
      <c r="G27" s="226">
        <f t="shared" si="0"/>
        <v>3.7</v>
      </c>
      <c r="H27" s="44">
        <f t="shared" si="1"/>
        <v>4</v>
      </c>
      <c r="I27" s="116" t="str">
        <f t="shared" si="2"/>
        <v>High</v>
      </c>
      <c r="J27" s="227" t="str">
        <f>INDEX(Trends!$D$3:$D$404,MATCH(C27,Trends!$C$3:$C$404,0))</f>
        <v>Stable</v>
      </c>
      <c r="K27" s="109" t="str">
        <f>IF(Reliability!B25="x","x",(IF(ROUNDUP(Reliability!B25,0)=1,"Very High",IF(ROUNDUP(Reliability!B25,0)=2,"High",IF(ROUNDUP(Reliability!B25,0)=3,"Medium",IF(ROUNDUP(Reliability!B25,0)=4,"Low","Very Low"))))))</f>
        <v>Very High</v>
      </c>
      <c r="L27" s="228">
        <f t="shared" si="3"/>
        <v>4.0999999999999996</v>
      </c>
      <c r="M27" s="229">
        <f>'Impact of the crisis'!N28</f>
        <v>4.4000000000000004</v>
      </c>
      <c r="N27" s="229">
        <f>'Impact of the crisis'!AB28</f>
        <v>3.9</v>
      </c>
      <c r="O27" s="228">
        <f>'Conditions of people affected'!R28</f>
        <v>3.75</v>
      </c>
      <c r="P27" s="229">
        <f>'Conditions of people affected'!K28</f>
        <v>4.5</v>
      </c>
      <c r="Q27" s="229">
        <f>'Conditions of people affected'!Q28</f>
        <v>3</v>
      </c>
      <c r="R27" s="229">
        <f t="shared" si="4"/>
        <v>3.3</v>
      </c>
      <c r="S27" s="229">
        <f>'Complexity of the crisis'!X28</f>
        <v>3</v>
      </c>
      <c r="T27" s="229">
        <f>'Complexity of the crisis'!AN28</f>
        <v>3.5</v>
      </c>
      <c r="U27" s="124" t="str">
        <f>VLOOKUP(C27,Lists!$C$3:$E$160,3,FALSE)</f>
        <v>Americas</v>
      </c>
      <c r="V27" s="125">
        <v>44894</v>
      </c>
    </row>
    <row r="28" spans="1:22" ht="15.75" customHeight="1" x14ac:dyDescent="0.25">
      <c r="A28" s="45" t="str">
        <f>'Crisis Indicator Data'!A26</f>
        <v>Nicaraguan refugees in Costa Rica</v>
      </c>
      <c r="B28" s="45" t="str">
        <f>Lists!G26</f>
        <v>Nicaraguan refugees</v>
      </c>
      <c r="C28" s="45" t="str">
        <f>'Crisis Indicator Data'!C26</f>
        <v>CRI002</v>
      </c>
      <c r="D28" s="45" t="str">
        <f>'Crisis Indicator Data'!D26</f>
        <v>Costa Rica</v>
      </c>
      <c r="E28" s="45" t="str">
        <f>'Crisis Indicator Data'!E26</f>
        <v>CRI</v>
      </c>
      <c r="F28" s="45" t="str">
        <f>'Crisis Indicator Data'!B26</f>
        <v>Displacement</v>
      </c>
      <c r="G28" s="226">
        <f t="shared" si="0"/>
        <v>2.1</v>
      </c>
      <c r="H28" s="44">
        <f t="shared" si="1"/>
        <v>3</v>
      </c>
      <c r="I28" s="116" t="str">
        <f t="shared" si="2"/>
        <v>Medium</v>
      </c>
      <c r="J28" s="227" t="str">
        <f>INDEX(Trends!$D$3:$D$404,MATCH(C28,Trends!$C$3:$C$404,0))</f>
        <v>Increasing</v>
      </c>
      <c r="K28" s="109" t="str">
        <f>IF(Reliability!B26="x","x",(IF(ROUNDUP(Reliability!B26,0)=1,"Very High",IF(ROUNDUP(Reliability!B26,0)=2,"High",IF(ROUNDUP(Reliability!B26,0)=3,"Medium",IF(ROUNDUP(Reliability!B26,0)=4,"Low","Very Low"))))))</f>
        <v>High</v>
      </c>
      <c r="L28" s="228">
        <f t="shared" si="3"/>
        <v>2.4</v>
      </c>
      <c r="M28" s="229">
        <f>'Impact of the crisis'!N29</f>
        <v>0.7</v>
      </c>
      <c r="N28" s="229">
        <f>'Impact of the crisis'!AB29</f>
        <v>3</v>
      </c>
      <c r="O28" s="228">
        <f>'Conditions of people affected'!R29</f>
        <v>2.5499999999999998</v>
      </c>
      <c r="P28" s="229">
        <f>'Conditions of people affected'!K29</f>
        <v>2.1</v>
      </c>
      <c r="Q28" s="229">
        <f>'Conditions of people affected'!Q29</f>
        <v>3</v>
      </c>
      <c r="R28" s="229">
        <f t="shared" si="4"/>
        <v>1.2</v>
      </c>
      <c r="S28" s="229">
        <f>'Complexity of the crisis'!X29</f>
        <v>0.9</v>
      </c>
      <c r="T28" s="229">
        <f>'Complexity of the crisis'!AN29</f>
        <v>1.5</v>
      </c>
      <c r="U28" s="124" t="str">
        <f>VLOOKUP(C28,Lists!$C$3:$E$160,3,FALSE)</f>
        <v>Americas</v>
      </c>
      <c r="V28" s="125">
        <v>44889</v>
      </c>
    </row>
    <row r="29" spans="1:22" ht="15.75" customHeight="1" x14ac:dyDescent="0.25">
      <c r="A29" s="45" t="str">
        <f>'Crisis Indicator Data'!A27</f>
        <v>Multiple crises in Djibouti</v>
      </c>
      <c r="B29" s="45" t="str">
        <f>Lists!G27</f>
        <v>Country level</v>
      </c>
      <c r="C29" s="45" t="str">
        <f>'Crisis Indicator Data'!C27</f>
        <v>DJI001</v>
      </c>
      <c r="D29" s="45" t="str">
        <f>'Crisis Indicator Data'!D27</f>
        <v>Djibouti</v>
      </c>
      <c r="E29" s="45" t="str">
        <f>'Crisis Indicator Data'!E27</f>
        <v>DJI</v>
      </c>
      <c r="F29" s="45" t="str">
        <f>'Crisis Indicator Data'!B27</f>
        <v>Displacement,Drought</v>
      </c>
      <c r="G29" s="226">
        <f t="shared" si="0"/>
        <v>2.6</v>
      </c>
      <c r="H29" s="44">
        <f t="shared" si="1"/>
        <v>3</v>
      </c>
      <c r="I29" s="116" t="str">
        <f t="shared" si="2"/>
        <v>Medium</v>
      </c>
      <c r="J29" s="227" t="str">
        <f>INDEX(Trends!$D$3:$D$404,MATCH(C29,Trends!$C$3:$C$404,0))</f>
        <v>Increasing</v>
      </c>
      <c r="K29" s="109" t="str">
        <f>IF(Reliability!B27="x","x",(IF(ROUNDUP(Reliability!B27,0)=1,"Very High",IF(ROUNDUP(Reliability!B27,0)=2,"High",IF(ROUNDUP(Reliability!B27,0)=3,"Medium",IF(ROUNDUP(Reliability!B27,0)=4,"Low","Very Low"))))))</f>
        <v>Very High</v>
      </c>
      <c r="L29" s="228">
        <f t="shared" si="3"/>
        <v>2.4</v>
      </c>
      <c r="M29" s="229">
        <f>'Impact of the crisis'!N30</f>
        <v>3.2</v>
      </c>
      <c r="N29" s="229">
        <f>'Impact of the crisis'!AB30</f>
        <v>2</v>
      </c>
      <c r="O29" s="228">
        <f>'Conditions of people affected'!R30</f>
        <v>2.65</v>
      </c>
      <c r="P29" s="229">
        <f>'Conditions of people affected'!K30</f>
        <v>2.2999999999999998</v>
      </c>
      <c r="Q29" s="229">
        <f>'Conditions of people affected'!Q30</f>
        <v>3</v>
      </c>
      <c r="R29" s="229">
        <f t="shared" si="4"/>
        <v>2.8</v>
      </c>
      <c r="S29" s="229">
        <f>'Complexity of the crisis'!X30</f>
        <v>2.6</v>
      </c>
      <c r="T29" s="229">
        <f>'Complexity of the crisis'!AN30</f>
        <v>3</v>
      </c>
      <c r="U29" s="124" t="str">
        <f>VLOOKUP(C29,Lists!$C$3:$E$160,3,FALSE)</f>
        <v>Africa</v>
      </c>
      <c r="V29" s="125">
        <v>44893</v>
      </c>
    </row>
    <row r="30" spans="1:22" ht="15.75" customHeight="1" x14ac:dyDescent="0.25">
      <c r="A30" s="45" t="str">
        <f>'Crisis Indicator Data'!A28</f>
        <v>Mixed migration in Djibouti</v>
      </c>
      <c r="B30" s="45" t="str">
        <f>Lists!G28</f>
        <v>Mixed Migration</v>
      </c>
      <c r="C30" s="45" t="str">
        <f>'Crisis Indicator Data'!C28</f>
        <v>DJI002</v>
      </c>
      <c r="D30" s="45" t="str">
        <f>'Crisis Indicator Data'!D28</f>
        <v>Djibouti</v>
      </c>
      <c r="E30" s="45" t="str">
        <f>'Crisis Indicator Data'!E28</f>
        <v>DJI</v>
      </c>
      <c r="F30" s="45" t="str">
        <f>'Crisis Indicator Data'!B28</f>
        <v>Displacement</v>
      </c>
      <c r="G30" s="226">
        <f t="shared" si="0"/>
        <v>1.9</v>
      </c>
      <c r="H30" s="44">
        <f t="shared" si="1"/>
        <v>2</v>
      </c>
      <c r="I30" s="116" t="str">
        <f t="shared" si="2"/>
        <v>Low</v>
      </c>
      <c r="J30" s="227" t="str">
        <f>INDEX(Trends!$D$3:$D$404,MATCH(C30,Trends!$C$3:$C$404,0))</f>
        <v>Increasing</v>
      </c>
      <c r="K30" s="109" t="str">
        <f>IF(Reliability!B28="x","x",(IF(ROUNDUP(Reliability!B28,0)=1,"Very High",IF(ROUNDUP(Reliability!B28,0)=2,"High",IF(ROUNDUP(Reliability!B28,0)=3,"Medium",IF(ROUNDUP(Reliability!B28,0)=4,"Low","Very Low"))))))</f>
        <v>Very High</v>
      </c>
      <c r="L30" s="228">
        <f t="shared" si="3"/>
        <v>1.9</v>
      </c>
      <c r="M30" s="229">
        <f>'Impact of the crisis'!N31</f>
        <v>1.5</v>
      </c>
      <c r="N30" s="229">
        <f>'Impact of the crisis'!AB31</f>
        <v>2.1</v>
      </c>
      <c r="O30" s="228">
        <f>'Conditions of people affected'!R31</f>
        <v>2</v>
      </c>
      <c r="P30" s="229">
        <f>'Conditions of people affected'!K31</f>
        <v>1</v>
      </c>
      <c r="Q30" s="229">
        <f>'Conditions of people affected'!Q31</f>
        <v>3</v>
      </c>
      <c r="R30" s="229">
        <f t="shared" si="4"/>
        <v>1.9</v>
      </c>
      <c r="S30" s="229">
        <f>'Complexity of the crisis'!X31</f>
        <v>2.6</v>
      </c>
      <c r="T30" s="229">
        <f>'Complexity of the crisis'!AN31</f>
        <v>1</v>
      </c>
      <c r="U30" s="124" t="str">
        <f>VLOOKUP(C30,Lists!$C$3:$E$160,3,FALSE)</f>
        <v>Africa</v>
      </c>
      <c r="V30" s="125">
        <v>44893</v>
      </c>
    </row>
    <row r="31" spans="1:22" x14ac:dyDescent="0.25">
      <c r="A31" s="45" t="str">
        <f>'Crisis Indicator Data'!A29</f>
        <v>Drought in Djibouti</v>
      </c>
      <c r="B31" s="45" t="str">
        <f>Lists!G29</f>
        <v>Drought</v>
      </c>
      <c r="C31" s="45" t="str">
        <f>'Crisis Indicator Data'!C29</f>
        <v>DJI003</v>
      </c>
      <c r="D31" s="45" t="str">
        <f>'Crisis Indicator Data'!D29</f>
        <v>Djibouti</v>
      </c>
      <c r="E31" s="45" t="str">
        <f>'Crisis Indicator Data'!E29</f>
        <v>DJI</v>
      </c>
      <c r="F31" s="45" t="str">
        <f>'Crisis Indicator Data'!B29</f>
        <v>Drought</v>
      </c>
      <c r="G31" s="226">
        <f t="shared" si="0"/>
        <v>2.6</v>
      </c>
      <c r="H31" s="44">
        <f t="shared" si="1"/>
        <v>3</v>
      </c>
      <c r="I31" s="116" t="str">
        <f t="shared" si="2"/>
        <v>Medium</v>
      </c>
      <c r="J31" s="227" t="str">
        <f>INDEX(Trends!$D$3:$D$404,MATCH(C31,Trends!$C$3:$C$404,0))</f>
        <v>Increasing</v>
      </c>
      <c r="K31" s="109" t="str">
        <f>IF(Reliability!B29="x","x",(IF(ROUNDUP(Reliability!B29,0)=1,"Very High",IF(ROUNDUP(Reliability!B29,0)=2,"High",IF(ROUNDUP(Reliability!B29,0)=3,"Medium",IF(ROUNDUP(Reliability!B29,0)=4,"Low","Very Low"))))))</f>
        <v>High</v>
      </c>
      <c r="L31" s="228">
        <f t="shared" si="3"/>
        <v>2.6</v>
      </c>
      <c r="M31" s="229">
        <f>'Impact of the crisis'!N32</f>
        <v>3.1</v>
      </c>
      <c r="N31" s="229">
        <f>'Impact of the crisis'!AB32</f>
        <v>2.35</v>
      </c>
      <c r="O31" s="228">
        <f>'Conditions of people affected'!R32</f>
        <v>2.5499999999999998</v>
      </c>
      <c r="P31" s="229">
        <f>'Conditions of people affected'!K32</f>
        <v>2.1</v>
      </c>
      <c r="Q31" s="229">
        <f>'Conditions of people affected'!Q32</f>
        <v>3</v>
      </c>
      <c r="R31" s="229">
        <f t="shared" si="4"/>
        <v>2.8</v>
      </c>
      <c r="S31" s="229">
        <f>'Complexity of the crisis'!X32</f>
        <v>2.6</v>
      </c>
      <c r="T31" s="229">
        <f>'Complexity of the crisis'!AN32</f>
        <v>3</v>
      </c>
      <c r="U31" s="124" t="str">
        <f>VLOOKUP(C31,Lists!$C$3:$E$160,3,FALSE)</f>
        <v>Africa</v>
      </c>
      <c r="V31" s="125">
        <v>44893</v>
      </c>
    </row>
    <row r="32" spans="1:22" x14ac:dyDescent="0.25">
      <c r="A32" s="45" t="str">
        <f>'Crisis Indicator Data'!A30</f>
        <v>Venezuela displacement in Dominican Republic</v>
      </c>
      <c r="B32" s="45" t="str">
        <f>Lists!G30</f>
        <v xml:space="preserve">Venezuelan refugees </v>
      </c>
      <c r="C32" s="45" t="str">
        <f>'Crisis Indicator Data'!C30</f>
        <v>DOM002</v>
      </c>
      <c r="D32" s="45" t="str">
        <f>'Crisis Indicator Data'!D30</f>
        <v>Dominican Republic</v>
      </c>
      <c r="E32" s="45" t="str">
        <f>'Crisis Indicator Data'!E30</f>
        <v>DOM</v>
      </c>
      <c r="F32" s="45" t="str">
        <f>'Crisis Indicator Data'!B30</f>
        <v>Displacement</v>
      </c>
      <c r="G32" s="226">
        <f t="shared" si="0"/>
        <v>2.2000000000000002</v>
      </c>
      <c r="H32" s="44">
        <f t="shared" si="1"/>
        <v>3</v>
      </c>
      <c r="I32" s="116" t="str">
        <f t="shared" si="2"/>
        <v>Medium</v>
      </c>
      <c r="J32" s="227" t="str">
        <f>INDEX(Trends!$D$3:$D$404,MATCH(C32,Trends!$C$3:$C$404,0))</f>
        <v>Increasing</v>
      </c>
      <c r="K32" s="109" t="str">
        <f>IF(Reliability!B30="x","x",(IF(ROUNDUP(Reliability!B30,0)=1,"Very High",IF(ROUNDUP(Reliability!B30,0)=2,"High",IF(ROUNDUP(Reliability!B30,0)=3,"Medium",IF(ROUNDUP(Reliability!B30,0)=4,"Low","Very Low"))))))</f>
        <v>High</v>
      </c>
      <c r="L32" s="228">
        <f t="shared" si="3"/>
        <v>3.6</v>
      </c>
      <c r="M32" s="229">
        <f>'Impact of the crisis'!N33</f>
        <v>4</v>
      </c>
      <c r="N32" s="229">
        <f>'Impact of the crisis'!AB33</f>
        <v>3.3</v>
      </c>
      <c r="O32" s="228">
        <f>'Conditions of people affected'!R33</f>
        <v>1.85</v>
      </c>
      <c r="P32" s="229">
        <f>'Conditions of people affected'!K33</f>
        <v>1.7</v>
      </c>
      <c r="Q32" s="229">
        <f>'Conditions of people affected'!Q33</f>
        <v>2</v>
      </c>
      <c r="R32" s="229">
        <f t="shared" si="4"/>
        <v>1.5</v>
      </c>
      <c r="S32" s="229">
        <f>'Complexity of the crisis'!X33</f>
        <v>1.4</v>
      </c>
      <c r="T32" s="229">
        <f>'Complexity of the crisis'!AN33</f>
        <v>1.5</v>
      </c>
      <c r="U32" s="124" t="str">
        <f>VLOOKUP(C32,Lists!$C$3:$E$160,3,FALSE)</f>
        <v>Americas</v>
      </c>
      <c r="V32" s="125">
        <v>44889</v>
      </c>
    </row>
    <row r="33" spans="1:22" x14ac:dyDescent="0.25">
      <c r="A33" s="45" t="str">
        <f>'Crisis Indicator Data'!A31</f>
        <v>Mixed migration flows in Algeria</v>
      </c>
      <c r="B33" s="45" t="str">
        <f>Lists!G31</f>
        <v>Mixed Migration</v>
      </c>
      <c r="C33" s="45" t="str">
        <f>'Crisis Indicator Data'!C31</f>
        <v>DZA002</v>
      </c>
      <c r="D33" s="45" t="str">
        <f>'Crisis Indicator Data'!D31</f>
        <v>Algeria</v>
      </c>
      <c r="E33" s="45" t="str">
        <f>'Crisis Indicator Data'!E31</f>
        <v>DZA</v>
      </c>
      <c r="F33" s="45" t="str">
        <f>'Crisis Indicator Data'!B31</f>
        <v>Displacement</v>
      </c>
      <c r="G33" s="226">
        <f t="shared" si="0"/>
        <v>2.7</v>
      </c>
      <c r="H33" s="44">
        <f t="shared" si="1"/>
        <v>3</v>
      </c>
      <c r="I33" s="116" t="str">
        <f t="shared" si="2"/>
        <v>Medium</v>
      </c>
      <c r="J33" s="227" t="str">
        <f>INDEX(Trends!$D$3:$D$404,MATCH(C33,Trends!$C$3:$C$404,0))</f>
        <v>Stable</v>
      </c>
      <c r="K33" s="109" t="str">
        <f>IF(Reliability!B31="x","x",(IF(ROUNDUP(Reliability!B31,0)=1,"Very High",IF(ROUNDUP(Reliability!B31,0)=2,"High",IF(ROUNDUP(Reliability!B31,0)=3,"Medium",IF(ROUNDUP(Reliability!B31,0)=4,"Low","Very Low"))))))</f>
        <v>High</v>
      </c>
      <c r="L33" s="228">
        <f t="shared" si="3"/>
        <v>3.9</v>
      </c>
      <c r="M33" s="229">
        <f>'Impact of the crisis'!N34</f>
        <v>5</v>
      </c>
      <c r="N33" s="229">
        <f>'Impact of the crisis'!AB34</f>
        <v>3</v>
      </c>
      <c r="O33" s="228">
        <f>'Conditions of people affected'!R34</f>
        <v>1.7</v>
      </c>
      <c r="P33" s="229">
        <f>'Conditions of people affected'!K34</f>
        <v>2.4</v>
      </c>
      <c r="Q33" s="229">
        <f>'Conditions of people affected'!Q34</f>
        <v>1</v>
      </c>
      <c r="R33" s="229">
        <f t="shared" si="4"/>
        <v>2.8</v>
      </c>
      <c r="S33" s="229">
        <f>'Complexity of the crisis'!X34</f>
        <v>3</v>
      </c>
      <c r="T33" s="229">
        <f>'Complexity of the crisis'!AN34</f>
        <v>2.5</v>
      </c>
      <c r="U33" s="124" t="str">
        <f>VLOOKUP(C33,Lists!$C$3:$E$160,3,FALSE)</f>
        <v>Africa</v>
      </c>
      <c r="V33" s="125">
        <v>44878</v>
      </c>
    </row>
    <row r="34" spans="1:22" x14ac:dyDescent="0.25">
      <c r="A34" s="45" t="str">
        <f>'Crisis Indicator Data'!A32</f>
        <v>Sahrawi refugees in Algeria</v>
      </c>
      <c r="B34" s="45" t="str">
        <f>Lists!G32</f>
        <v>Sahrawi refugees</v>
      </c>
      <c r="C34" s="45" t="str">
        <f>'Crisis Indicator Data'!C32</f>
        <v>DZA003</v>
      </c>
      <c r="D34" s="45" t="str">
        <f>'Crisis Indicator Data'!D32</f>
        <v>Algeria</v>
      </c>
      <c r="E34" s="45" t="str">
        <f>'Crisis Indicator Data'!E32</f>
        <v>DZA</v>
      </c>
      <c r="F34" s="45" t="str">
        <f>'Crisis Indicator Data'!B32</f>
        <v>Displacement</v>
      </c>
      <c r="G34" s="226">
        <f t="shared" si="0"/>
        <v>2.1</v>
      </c>
      <c r="H34" s="44">
        <f t="shared" si="1"/>
        <v>3</v>
      </c>
      <c r="I34" s="116" t="str">
        <f t="shared" si="2"/>
        <v>Medium</v>
      </c>
      <c r="J34" s="227" t="str">
        <f>INDEX(Trends!$D$3:$D$404,MATCH(C34,Trends!$C$3:$C$404,0))</f>
        <v>Decreasing</v>
      </c>
      <c r="K34" s="109" t="str">
        <f>IF(Reliability!B32="x","x",(IF(ROUNDUP(Reliability!B32,0)=1,"Very High",IF(ROUNDUP(Reliability!B32,0)=2,"High",IF(ROUNDUP(Reliability!B32,0)=3,"Medium",IF(ROUNDUP(Reliability!B32,0)=4,"Low","Very Low"))))))</f>
        <v>Medium</v>
      </c>
      <c r="L34" s="228">
        <f t="shared" si="3"/>
        <v>1.3</v>
      </c>
      <c r="M34" s="229">
        <f>'Impact of the crisis'!N35</f>
        <v>1.1000000000000001</v>
      </c>
      <c r="N34" s="229">
        <f>'Impact of the crisis'!AB35</f>
        <v>1.4</v>
      </c>
      <c r="O34" s="228">
        <f>'Conditions of people affected'!R35</f>
        <v>2.2999999999999998</v>
      </c>
      <c r="P34" s="229">
        <f>'Conditions of people affected'!K35</f>
        <v>1.6</v>
      </c>
      <c r="Q34" s="229">
        <f>'Conditions of people affected'!Q35</f>
        <v>3</v>
      </c>
      <c r="R34" s="229">
        <f t="shared" si="4"/>
        <v>2.5</v>
      </c>
      <c r="S34" s="229">
        <f>'Complexity of the crisis'!X35</f>
        <v>3</v>
      </c>
      <c r="T34" s="229">
        <f>'Complexity of the crisis'!AN35</f>
        <v>2</v>
      </c>
      <c r="U34" s="124" t="str">
        <f>VLOOKUP(C34,Lists!$C$3:$E$160,3,FALSE)</f>
        <v>Africa</v>
      </c>
      <c r="V34" s="125">
        <v>44878</v>
      </c>
    </row>
    <row r="35" spans="1:22" x14ac:dyDescent="0.25">
      <c r="A35" s="45" t="str">
        <f>'Crisis Indicator Data'!A33</f>
        <v>Multiple crises in Algeria</v>
      </c>
      <c r="B35" s="45" t="str">
        <f>Lists!G33</f>
        <v>Country level</v>
      </c>
      <c r="C35" s="45" t="str">
        <f>'Crisis Indicator Data'!C33</f>
        <v>DZA004</v>
      </c>
      <c r="D35" s="45" t="str">
        <f>'Crisis Indicator Data'!D33</f>
        <v>Algeria</v>
      </c>
      <c r="E35" s="45" t="str">
        <f>'Crisis Indicator Data'!E33</f>
        <v>DZA</v>
      </c>
      <c r="F35" s="45" t="str">
        <f>'Crisis Indicator Data'!B33</f>
        <v>Displacement</v>
      </c>
      <c r="G35" s="226">
        <f t="shared" si="0"/>
        <v>2.7</v>
      </c>
      <c r="H35" s="44">
        <f t="shared" si="1"/>
        <v>3</v>
      </c>
      <c r="I35" s="116" t="str">
        <f t="shared" si="2"/>
        <v>Medium</v>
      </c>
      <c r="J35" s="227" t="str">
        <f>INDEX(Trends!$D$3:$D$404,MATCH(C35,Trends!$C$3:$C$404,0))</f>
        <v>Increasing</v>
      </c>
      <c r="K35" s="109" t="str">
        <f>IF(Reliability!B33="x","x",(IF(ROUNDUP(Reliability!B33,0)=1,"Very High",IF(ROUNDUP(Reliability!B33,0)=2,"High",IF(ROUNDUP(Reliability!B33,0)=3,"Medium",IF(ROUNDUP(Reliability!B33,0)=4,"Low","Very Low"))))))</f>
        <v>High</v>
      </c>
      <c r="L35" s="228">
        <f t="shared" si="3"/>
        <v>3.9</v>
      </c>
      <c r="M35" s="229">
        <f>'Impact of the crisis'!N36</f>
        <v>5</v>
      </c>
      <c r="N35" s="229">
        <f>'Impact of the crisis'!AB36</f>
        <v>3</v>
      </c>
      <c r="O35" s="228">
        <f>'Conditions of people affected'!R36</f>
        <v>1.8</v>
      </c>
      <c r="P35" s="229">
        <f>'Conditions of people affected'!K36</f>
        <v>2.6</v>
      </c>
      <c r="Q35" s="229">
        <f>'Conditions of people affected'!Q36</f>
        <v>1</v>
      </c>
      <c r="R35" s="229">
        <f t="shared" si="4"/>
        <v>2.8</v>
      </c>
      <c r="S35" s="229">
        <f>'Complexity of the crisis'!X36</f>
        <v>3</v>
      </c>
      <c r="T35" s="229">
        <f>'Complexity of the crisis'!AN36</f>
        <v>2.5</v>
      </c>
      <c r="U35" s="124" t="str">
        <f>VLOOKUP(C35,Lists!$C$3:$E$160,3,FALSE)</f>
        <v>Africa</v>
      </c>
      <c r="V35" s="125">
        <v>44878</v>
      </c>
    </row>
    <row r="36" spans="1:22" x14ac:dyDescent="0.25">
      <c r="A36" s="45" t="str">
        <f>'Crisis Indicator Data'!A34</f>
        <v>Venezuela displacement in Ecuador</v>
      </c>
      <c r="B36" s="45" t="str">
        <f>Lists!G34</f>
        <v xml:space="preserve">Venezuelan refugees </v>
      </c>
      <c r="C36" s="45" t="str">
        <f>'Crisis Indicator Data'!C34</f>
        <v>ECU002</v>
      </c>
      <c r="D36" s="45" t="str">
        <f>'Crisis Indicator Data'!D34</f>
        <v>Ecuador</v>
      </c>
      <c r="E36" s="45" t="str">
        <f>'Crisis Indicator Data'!E34</f>
        <v>ECU</v>
      </c>
      <c r="F36" s="45" t="str">
        <f>'Crisis Indicator Data'!B34</f>
        <v>Displacement</v>
      </c>
      <c r="G36" s="226">
        <f t="shared" si="0"/>
        <v>2.8</v>
      </c>
      <c r="H36" s="44">
        <f t="shared" si="1"/>
        <v>3</v>
      </c>
      <c r="I36" s="116" t="str">
        <f t="shared" si="2"/>
        <v>Medium</v>
      </c>
      <c r="J36" s="227" t="str">
        <f>INDEX(Trends!$D$3:$D$404,MATCH(C36,Trends!$C$3:$C$404,0))</f>
        <v>Increasing</v>
      </c>
      <c r="K36" s="109" t="str">
        <f>IF(Reliability!B34="x","x",(IF(ROUNDUP(Reliability!B34,0)=1,"Very High",IF(ROUNDUP(Reliability!B34,0)=2,"High",IF(ROUNDUP(Reliability!B34,0)=3,"Medium",IF(ROUNDUP(Reliability!B34,0)=4,"Low","Very Low"))))))</f>
        <v>Very High</v>
      </c>
      <c r="L36" s="228">
        <f t="shared" si="3"/>
        <v>3.6</v>
      </c>
      <c r="M36" s="229">
        <f>'Impact of the crisis'!N37</f>
        <v>4.5999999999999996</v>
      </c>
      <c r="N36" s="229">
        <f>'Impact of the crisis'!AB37</f>
        <v>2.8</v>
      </c>
      <c r="O36" s="228">
        <f>'Conditions of people affected'!R37</f>
        <v>2.6</v>
      </c>
      <c r="P36" s="229">
        <f>'Conditions of people affected'!K37</f>
        <v>3.2</v>
      </c>
      <c r="Q36" s="229">
        <f>'Conditions of people affected'!Q37</f>
        <v>2</v>
      </c>
      <c r="R36" s="229">
        <f t="shared" si="4"/>
        <v>2.4</v>
      </c>
      <c r="S36" s="229">
        <f>'Complexity of the crisis'!X37</f>
        <v>2.2999999999999998</v>
      </c>
      <c r="T36" s="229">
        <f>'Complexity of the crisis'!AN37</f>
        <v>2.5</v>
      </c>
      <c r="U36" s="124" t="str">
        <f>VLOOKUP(C36,Lists!$C$3:$E$160,3,FALSE)</f>
        <v>Americas</v>
      </c>
      <c r="V36" s="125">
        <v>44895</v>
      </c>
    </row>
    <row r="37" spans="1:22" s="222" customFormat="1" x14ac:dyDescent="0.25">
      <c r="A37" s="216" t="str">
        <f>'Crisis Indicator Data'!A35</f>
        <v>Syrian Refugee Crisis in Egypt</v>
      </c>
      <c r="B37" s="216" t="str">
        <f>Lists!G35</f>
        <v>Refugee crisis</v>
      </c>
      <c r="C37" s="216" t="str">
        <f>'Crisis Indicator Data'!C35</f>
        <v>EGY002</v>
      </c>
      <c r="D37" s="216" t="str">
        <f>'Crisis Indicator Data'!D35</f>
        <v>Egypt</v>
      </c>
      <c r="E37" s="216" t="str">
        <f>'Crisis Indicator Data'!E35</f>
        <v>EGY</v>
      </c>
      <c r="F37" s="216" t="str">
        <f>'Crisis Indicator Data'!B35</f>
        <v>Displacement</v>
      </c>
      <c r="G37" s="230">
        <f t="shared" ref="G37:G68" si="5">IF(OR(O37="x",L37="x"),"x",ROUND((5-GEOMEAN(((5-L37)/5*4+1),((5-O37)/5*4+1),((5-O37)/5*4+1)))/4*3.5+R37*0.3,1))</f>
        <v>1.7</v>
      </c>
      <c r="H37" s="217">
        <f t="shared" ref="H37:H68" si="6">IF(G37="x","x",ROUNDUP(G37,0))</f>
        <v>2</v>
      </c>
      <c r="I37" s="218" t="str">
        <f t="shared" ref="I37:I68" si="7">IF(O37="x","x",IF(L37="x","x",(IF(H37=5,"Very High",IF(H37=4,"High",IF(H37=3,"Medium",IF(H37=2,"Low","Very Low")))))))</f>
        <v>Low</v>
      </c>
      <c r="J37" s="231" t="str">
        <f>INDEX(Trends!$D$3:$D$404,MATCH(C37,Trends!$C$3:$C$404,0))</f>
        <v>Decreasing</v>
      </c>
      <c r="K37" s="219" t="str">
        <f>IF(Reliability!B35="x","x",(IF(ROUNDUP(Reliability!B35,0)=1,"Very High",IF(ROUNDUP(Reliability!B35,0)=2,"High",IF(ROUNDUP(Reliability!B35,0)=3,"Medium",IF(ROUNDUP(Reliability!B35,0)=4,"Low","Very Low"))))))</f>
        <v>Very High</v>
      </c>
      <c r="L37" s="232">
        <f t="shared" ref="L37:L68" si="8">IF(OR(N37="x",M37="x"),"x",ROUND((5-GEOMEAN(((5-M37)/5*4+1),((5-N37)/5*4+1),((5-N37)/5*4+1)))/4*5,1))</f>
        <v>1.8</v>
      </c>
      <c r="M37" s="233">
        <f>'Impact of the crisis'!N38</f>
        <v>2</v>
      </c>
      <c r="N37" s="233">
        <f>'Impact of the crisis'!AB38</f>
        <v>1.7</v>
      </c>
      <c r="O37" s="232">
        <f>'Conditions of people affected'!R38</f>
        <v>1.45</v>
      </c>
      <c r="P37" s="233">
        <f>'Conditions of people affected'!K38</f>
        <v>1.9</v>
      </c>
      <c r="Q37" s="233">
        <f>'Conditions of people affected'!Q38</f>
        <v>1</v>
      </c>
      <c r="R37" s="233">
        <f t="shared" ref="R37:R68" si="9">IF(OR(T37="x",S37="x"),S37,ROUND((5-GEOMEAN(((5-S37)/5*4+1),((5-T37)/5*4+1)))/4*5,1))</f>
        <v>1.9</v>
      </c>
      <c r="S37" s="233">
        <f>'Complexity of the crisis'!X38</f>
        <v>2.2999999999999998</v>
      </c>
      <c r="T37" s="233">
        <f>'Complexity of the crisis'!AN38</f>
        <v>1.5</v>
      </c>
      <c r="U37" s="220" t="str">
        <f>VLOOKUP(C37,Lists!$C$3:$E$160,3,FALSE)</f>
        <v>Africa</v>
      </c>
      <c r="V37" s="221">
        <v>44893</v>
      </c>
    </row>
    <row r="38" spans="1:22" x14ac:dyDescent="0.25">
      <c r="A38" s="45" t="str">
        <f>'Crisis Indicator Data'!A36</f>
        <v>Complex crisis in Eritrea</v>
      </c>
      <c r="B38" s="45" t="str">
        <f>Lists!G36</f>
        <v>Complex crisis</v>
      </c>
      <c r="C38" s="45" t="str">
        <f>'Crisis Indicator Data'!C36</f>
        <v>ERI001</v>
      </c>
      <c r="D38" s="45" t="str">
        <f>'Crisis Indicator Data'!D36</f>
        <v>Eritrea</v>
      </c>
      <c r="E38" s="45" t="str">
        <f>'Crisis Indicator Data'!E36</f>
        <v>ERI</v>
      </c>
      <c r="F38" s="45" t="str">
        <f>'Crisis Indicator Data'!B36</f>
        <v>Socio-political,Displacement</v>
      </c>
      <c r="G38" s="226">
        <f t="shared" si="5"/>
        <v>3.5</v>
      </c>
      <c r="H38" s="44">
        <f t="shared" si="6"/>
        <v>4</v>
      </c>
      <c r="I38" s="116" t="str">
        <f t="shared" si="7"/>
        <v>High</v>
      </c>
      <c r="J38" s="227" t="str">
        <f>INDEX(Trends!$D$3:$D$404,MATCH(C38,Trends!$C$3:$C$404,0))</f>
        <v>Decreasing</v>
      </c>
      <c r="K38" s="109" t="str">
        <f>IF(Reliability!B36="x","x",(IF(ROUNDUP(Reliability!B36,0)=1,"Very High",IF(ROUNDUP(Reliability!B36,0)=2,"High",IF(ROUNDUP(Reliability!B36,0)=3,"Medium",IF(ROUNDUP(Reliability!B36,0)=4,"Low","Very Low"))))))</f>
        <v>High</v>
      </c>
      <c r="L38" s="228">
        <f t="shared" si="8"/>
        <v>3</v>
      </c>
      <c r="M38" s="229">
        <f>'Impact of the crisis'!N39</f>
        <v>4</v>
      </c>
      <c r="N38" s="229">
        <f>'Impact of the crisis'!AB39</f>
        <v>2.2999999999999998</v>
      </c>
      <c r="O38" s="228">
        <f>'Conditions of people affected'!R39</f>
        <v>3.25</v>
      </c>
      <c r="P38" s="229">
        <f>'Conditions of people affected'!K39</f>
        <v>3.5</v>
      </c>
      <c r="Q38" s="229">
        <f>'Conditions of people affected'!Q39</f>
        <v>3</v>
      </c>
      <c r="R38" s="229">
        <f t="shared" si="9"/>
        <v>4.3</v>
      </c>
      <c r="S38" s="229">
        <f>'Complexity of the crisis'!X39</f>
        <v>3.3</v>
      </c>
      <c r="T38" s="229">
        <f>'Complexity of the crisis'!AN39</f>
        <v>5</v>
      </c>
      <c r="U38" s="124" t="str">
        <f>VLOOKUP(C38,Lists!$C$3:$E$160,3,FALSE)</f>
        <v>Africa</v>
      </c>
      <c r="V38" s="125">
        <v>44865</v>
      </c>
    </row>
    <row r="39" spans="1:22" x14ac:dyDescent="0.25">
      <c r="A39" s="45" t="str">
        <f>'Crisis Indicator Data'!A37</f>
        <v>Mixed migration flows in spain</v>
      </c>
      <c r="B39" s="45" t="str">
        <f>Lists!G37</f>
        <v>Mixed Migration</v>
      </c>
      <c r="C39" s="45" t="str">
        <f>'Crisis Indicator Data'!C37</f>
        <v>ESP002</v>
      </c>
      <c r="D39" s="45" t="str">
        <f>'Crisis Indicator Data'!D37</f>
        <v>Spain</v>
      </c>
      <c r="E39" s="45" t="str">
        <f>'Crisis Indicator Data'!E37</f>
        <v>ESP</v>
      </c>
      <c r="F39" s="45" t="str">
        <f>'Crisis Indicator Data'!B37</f>
        <v>Displacement</v>
      </c>
      <c r="G39" s="226">
        <f t="shared" si="5"/>
        <v>1.8</v>
      </c>
      <c r="H39" s="44">
        <f t="shared" si="6"/>
        <v>2</v>
      </c>
      <c r="I39" s="116" t="str">
        <f t="shared" si="7"/>
        <v>Low</v>
      </c>
      <c r="J39" s="227" t="str">
        <f>INDEX(Trends!$D$3:$D$404,MATCH(C39,Trends!$C$3:$C$404,0))</f>
        <v>Increasing</v>
      </c>
      <c r="K39" s="109" t="str">
        <f>IF(Reliability!B37="x","x",(IF(ROUNDUP(Reliability!B37,0)=1,"Very High",IF(ROUNDUP(Reliability!B37,0)=2,"High",IF(ROUNDUP(Reliability!B37,0)=3,"Medium",IF(ROUNDUP(Reliability!B37,0)=4,"Low","Very Low"))))))</f>
        <v>Very High</v>
      </c>
      <c r="L39" s="228">
        <f t="shared" si="8"/>
        <v>2.6</v>
      </c>
      <c r="M39" s="229">
        <f>'Impact of the crisis'!N40</f>
        <v>2.2999999999999998</v>
      </c>
      <c r="N39" s="229">
        <f>'Impact of the crisis'!AB40</f>
        <v>2.7</v>
      </c>
      <c r="O39" s="228">
        <f>'Conditions of people affected'!R40</f>
        <v>1.45</v>
      </c>
      <c r="P39" s="229">
        <f>'Conditions of people affected'!K40</f>
        <v>1.9</v>
      </c>
      <c r="Q39" s="229">
        <f>'Conditions of people affected'!Q40</f>
        <v>1</v>
      </c>
      <c r="R39" s="229">
        <f t="shared" si="9"/>
        <v>1.6</v>
      </c>
      <c r="S39" s="229">
        <f>'Complexity of the crisis'!X40</f>
        <v>1.6</v>
      </c>
      <c r="T39" s="229">
        <f>'Complexity of the crisis'!AN40</f>
        <v>1.5</v>
      </c>
      <c r="U39" s="124" t="str">
        <f>VLOOKUP(C39,Lists!$C$3:$E$160,3,FALSE)</f>
        <v>Europe</v>
      </c>
      <c r="V39" s="125">
        <v>44878</v>
      </c>
    </row>
    <row r="40" spans="1:22" x14ac:dyDescent="0.25">
      <c r="A40" s="45" t="str">
        <f>'Crisis Indicator Data'!A38</f>
        <v>Complex crisis in Ethiopia</v>
      </c>
      <c r="B40" s="45" t="str">
        <f>Lists!G38</f>
        <v>Complex crisis</v>
      </c>
      <c r="C40" s="45" t="str">
        <f>'Crisis Indicator Data'!C38</f>
        <v>ETH001</v>
      </c>
      <c r="D40" s="45" t="str">
        <f>'Crisis Indicator Data'!D38</f>
        <v>Ethiopia</v>
      </c>
      <c r="E40" s="45" t="str">
        <f>'Crisis Indicator Data'!E38</f>
        <v>ETH</v>
      </c>
      <c r="F40" s="45" t="str">
        <f>'Crisis Indicator Data'!B38</f>
        <v>Displacement,Floods,Conflict</v>
      </c>
      <c r="G40" s="226">
        <f t="shared" si="5"/>
        <v>4.0999999999999996</v>
      </c>
      <c r="H40" s="44">
        <f t="shared" si="6"/>
        <v>5</v>
      </c>
      <c r="I40" s="116" t="str">
        <f t="shared" si="7"/>
        <v>Very High</v>
      </c>
      <c r="J40" s="227" t="str">
        <f>INDEX(Trends!$D$3:$D$404,MATCH(C40,Trends!$C$3:$C$404,0))</f>
        <v>Decreasing</v>
      </c>
      <c r="K40" s="109" t="str">
        <f>IF(Reliability!B38="x","x",(IF(ROUNDUP(Reliability!B38,0)=1,"Very High",IF(ROUNDUP(Reliability!B38,0)=2,"High",IF(ROUNDUP(Reliability!B38,0)=3,"Medium",IF(ROUNDUP(Reliability!B38,0)=4,"Low","Very Low"))))))</f>
        <v>Very High</v>
      </c>
      <c r="L40" s="228">
        <f t="shared" si="8"/>
        <v>4.3</v>
      </c>
      <c r="M40" s="229">
        <f>'Impact of the crisis'!N41</f>
        <v>5</v>
      </c>
      <c r="N40" s="229">
        <f>'Impact of the crisis'!AB41</f>
        <v>3.8</v>
      </c>
      <c r="O40" s="228">
        <f>'Conditions of people affected'!R41</f>
        <v>4</v>
      </c>
      <c r="P40" s="229">
        <f>'Conditions of people affected'!K41</f>
        <v>5</v>
      </c>
      <c r="Q40" s="229">
        <f>'Conditions of people affected'!Q41</f>
        <v>3</v>
      </c>
      <c r="R40" s="229">
        <f t="shared" si="9"/>
        <v>4.2</v>
      </c>
      <c r="S40" s="229">
        <f>'Complexity of the crisis'!X41</f>
        <v>3.8</v>
      </c>
      <c r="T40" s="229">
        <f>'Complexity of the crisis'!AN41</f>
        <v>4.5</v>
      </c>
      <c r="U40" s="124" t="str">
        <f>VLOOKUP(C40,Lists!$C$3:$E$160,3,FALSE)</f>
        <v>Africa</v>
      </c>
      <c r="V40" s="125">
        <v>44895</v>
      </c>
    </row>
    <row r="41" spans="1:22" x14ac:dyDescent="0.25">
      <c r="A41" s="45" t="str">
        <f>'Crisis Indicator Data'!A39</f>
        <v>International Displacement</v>
      </c>
      <c r="B41" s="45" t="str">
        <f>Lists!G39</f>
        <v>International Displacement</v>
      </c>
      <c r="C41" s="45" t="str">
        <f>'Crisis Indicator Data'!C39</f>
        <v>ETH003</v>
      </c>
      <c r="D41" s="45" t="str">
        <f>'Crisis Indicator Data'!D39</f>
        <v>Ethiopia</v>
      </c>
      <c r="E41" s="45" t="str">
        <f>'Crisis Indicator Data'!E39</f>
        <v>ETH</v>
      </c>
      <c r="F41" s="45" t="str">
        <f>'Crisis Indicator Data'!B39</f>
        <v>Displacement</v>
      </c>
      <c r="G41" s="226">
        <f t="shared" si="5"/>
        <v>3.2</v>
      </c>
      <c r="H41" s="44">
        <f t="shared" si="6"/>
        <v>4</v>
      </c>
      <c r="I41" s="116" t="str">
        <f t="shared" si="7"/>
        <v>High</v>
      </c>
      <c r="J41" s="227" t="str">
        <f>INDEX(Trends!$D$3:$D$404,MATCH(C41,Trends!$C$3:$C$404,0))</f>
        <v>Increasing</v>
      </c>
      <c r="K41" s="109" t="str">
        <f>IF(Reliability!B39="x","x",(IF(ROUNDUP(Reliability!B39,0)=1,"Very High",IF(ROUNDUP(Reliability!B39,0)=2,"High",IF(ROUNDUP(Reliability!B39,0)=3,"Medium",IF(ROUNDUP(Reliability!B39,0)=4,"Low","Very Low"))))))</f>
        <v>High</v>
      </c>
      <c r="L41" s="228">
        <f t="shared" si="8"/>
        <v>3.6</v>
      </c>
      <c r="M41" s="229">
        <f>'Impact of the crisis'!N42</f>
        <v>5</v>
      </c>
      <c r="N41" s="229">
        <f>'Impact of the crisis'!AB42</f>
        <v>2.5</v>
      </c>
      <c r="O41" s="228">
        <f>'Conditions of people affected'!R42</f>
        <v>2.6</v>
      </c>
      <c r="P41" s="229">
        <f>'Conditions of people affected'!K42</f>
        <v>3.2</v>
      </c>
      <c r="Q41" s="229">
        <f>'Conditions of people affected'!Q42</f>
        <v>2</v>
      </c>
      <c r="R41" s="229">
        <f t="shared" si="9"/>
        <v>3.7</v>
      </c>
      <c r="S41" s="229">
        <f>'Complexity of the crisis'!X42</f>
        <v>3.8</v>
      </c>
      <c r="T41" s="229">
        <f>'Complexity of the crisis'!AN42</f>
        <v>3.5</v>
      </c>
      <c r="U41" s="124" t="str">
        <f>VLOOKUP(C41,Lists!$C$3:$E$160,3,FALSE)</f>
        <v>Africa</v>
      </c>
      <c r="V41" s="125">
        <v>44895</v>
      </c>
    </row>
    <row r="42" spans="1:22" x14ac:dyDescent="0.25">
      <c r="A42" s="45" t="str">
        <f>'Crisis Indicator Data'!A40</f>
        <v>Northern Ethiopia Conflict</v>
      </c>
      <c r="B42" s="45" t="str">
        <f>Lists!G40</f>
        <v>Northern Ethiopia Conflict</v>
      </c>
      <c r="C42" s="45" t="str">
        <f>'Crisis Indicator Data'!C40</f>
        <v>ETH004</v>
      </c>
      <c r="D42" s="45" t="str">
        <f>'Crisis Indicator Data'!D40</f>
        <v>Ethiopia</v>
      </c>
      <c r="E42" s="45" t="str">
        <f>'Crisis Indicator Data'!E40</f>
        <v>ETH</v>
      </c>
      <c r="F42" s="45" t="str">
        <f>'Crisis Indicator Data'!B40</f>
        <v>Conflict,Displacement</v>
      </c>
      <c r="G42" s="226">
        <f t="shared" si="5"/>
        <v>4.3</v>
      </c>
      <c r="H42" s="44">
        <f t="shared" si="6"/>
        <v>5</v>
      </c>
      <c r="I42" s="116" t="str">
        <f t="shared" si="7"/>
        <v>Very High</v>
      </c>
      <c r="J42" s="227" t="str">
        <f>INDEX(Trends!$D$3:$D$404,MATCH(C42,Trends!$C$3:$C$404,0))</f>
        <v>Stable</v>
      </c>
      <c r="K42" s="109" t="str">
        <f>IF(Reliability!B40="x","x",(IF(ROUNDUP(Reliability!B40,0)=1,"Very High",IF(ROUNDUP(Reliability!B40,0)=2,"High",IF(ROUNDUP(Reliability!B40,0)=3,"Medium",IF(ROUNDUP(Reliability!B40,0)=4,"Low","Very Low"))))))</f>
        <v>Very High</v>
      </c>
      <c r="L42" s="228">
        <f t="shared" si="8"/>
        <v>3.8</v>
      </c>
      <c r="M42" s="229">
        <f>'Impact of the crisis'!N43</f>
        <v>2.9</v>
      </c>
      <c r="N42" s="229">
        <f>'Impact of the crisis'!AB43</f>
        <v>4.2</v>
      </c>
      <c r="O42" s="228">
        <f>'Conditions of people affected'!R43</f>
        <v>4.5</v>
      </c>
      <c r="P42" s="229">
        <f>'Conditions of people affected'!K43</f>
        <v>5</v>
      </c>
      <c r="Q42" s="229">
        <f>'Conditions of people affected'!Q43</f>
        <v>4</v>
      </c>
      <c r="R42" s="229">
        <f t="shared" si="9"/>
        <v>4.2</v>
      </c>
      <c r="S42" s="229">
        <f>'Complexity of the crisis'!X43</f>
        <v>3.8</v>
      </c>
      <c r="T42" s="229">
        <f>'Complexity of the crisis'!AN43</f>
        <v>4.5</v>
      </c>
      <c r="U42" s="124" t="str">
        <f>VLOOKUP(C42,Lists!$C$3:$E$160,3,FALSE)</f>
        <v>Africa</v>
      </c>
      <c r="V42" s="125">
        <v>44895</v>
      </c>
    </row>
    <row r="43" spans="1:22" x14ac:dyDescent="0.25">
      <c r="A43" s="45" t="str">
        <f>'Crisis Indicator Data'!A41</f>
        <v>Drought in Ethiopia</v>
      </c>
      <c r="B43" s="45" t="str">
        <f>Lists!G41</f>
        <v>Drought</v>
      </c>
      <c r="C43" s="45" t="str">
        <f>'Crisis Indicator Data'!C41</f>
        <v>ETH005</v>
      </c>
      <c r="D43" s="45" t="str">
        <f>'Crisis Indicator Data'!D41</f>
        <v>Ethiopia</v>
      </c>
      <c r="E43" s="45" t="str">
        <f>'Crisis Indicator Data'!E41</f>
        <v>ETH</v>
      </c>
      <c r="F43" s="45" t="str">
        <f>'Crisis Indicator Data'!B41</f>
        <v>Drought</v>
      </c>
      <c r="G43" s="226">
        <f t="shared" si="5"/>
        <v>3.8</v>
      </c>
      <c r="H43" s="44">
        <f t="shared" si="6"/>
        <v>4</v>
      </c>
      <c r="I43" s="116" t="str">
        <f t="shared" si="7"/>
        <v>High</v>
      </c>
      <c r="J43" s="227" t="str">
        <f>INDEX(Trends!$D$3:$D$404,MATCH(C43,Trends!$C$3:$C$404,0))</f>
        <v>Increasing</v>
      </c>
      <c r="K43" s="109" t="str">
        <f>IF(Reliability!B41="x","x",(IF(ROUNDUP(Reliability!B41,0)=1,"Very High",IF(ROUNDUP(Reliability!B41,0)=2,"High",IF(ROUNDUP(Reliability!B41,0)=3,"Medium",IF(ROUNDUP(Reliability!B41,0)=4,"Low","Very Low"))))))</f>
        <v>Very High</v>
      </c>
      <c r="L43" s="228">
        <f t="shared" si="8"/>
        <v>3.3</v>
      </c>
      <c r="M43" s="229">
        <f>'Impact of the crisis'!N44</f>
        <v>4</v>
      </c>
      <c r="N43" s="229">
        <f>'Impact of the crisis'!AB44</f>
        <v>2.9</v>
      </c>
      <c r="O43" s="228">
        <f>'Conditions of people affected'!R44</f>
        <v>4</v>
      </c>
      <c r="P43" s="229">
        <f>'Conditions of people affected'!K44</f>
        <v>5</v>
      </c>
      <c r="Q43" s="229">
        <f>'Conditions of people affected'!Q44</f>
        <v>3</v>
      </c>
      <c r="R43" s="229">
        <f t="shared" si="9"/>
        <v>3.7</v>
      </c>
      <c r="S43" s="229">
        <f>'Complexity of the crisis'!X44</f>
        <v>3.8</v>
      </c>
      <c r="T43" s="229">
        <f>'Complexity of the crisis'!AN44</f>
        <v>3.5</v>
      </c>
      <c r="U43" s="124" t="str">
        <f>VLOOKUP(C43,Lists!$C$3:$E$160,3,FALSE)</f>
        <v>Africa</v>
      </c>
      <c r="V43" s="125">
        <v>44895</v>
      </c>
    </row>
    <row r="44" spans="1:22" x14ac:dyDescent="0.25">
      <c r="A44" s="45" t="str">
        <f>'Crisis Indicator Data'!A42</f>
        <v xml:space="preserve">Flood crisis in Gambia </v>
      </c>
      <c r="B44" s="45" t="str">
        <f>Lists!G42</f>
        <v xml:space="preserve">Floods in Gambia </v>
      </c>
      <c r="C44" s="45" t="str">
        <f>'Crisis Indicator Data'!C42</f>
        <v>GMB002</v>
      </c>
      <c r="D44" s="45" t="str">
        <f>'Crisis Indicator Data'!D42</f>
        <v>Gambia</v>
      </c>
      <c r="E44" s="45" t="str">
        <f>'Crisis Indicator Data'!E42</f>
        <v>GMB</v>
      </c>
      <c r="F44" s="45" t="str">
        <f>'Crisis Indicator Data'!B42</f>
        <v>Floods</v>
      </c>
      <c r="G44" s="226">
        <f t="shared" si="5"/>
        <v>1.6</v>
      </c>
      <c r="H44" s="44">
        <f t="shared" si="6"/>
        <v>2</v>
      </c>
      <c r="I44" s="116" t="str">
        <f t="shared" si="7"/>
        <v>Low</v>
      </c>
      <c r="J44" s="227" t="str">
        <f>INDEX(Trends!$D$3:$D$404,MATCH(C44,Trends!$C$3:$C$404,0))</f>
        <v>Stable</v>
      </c>
      <c r="K44" s="109" t="str">
        <f>IF(Reliability!B42="x","x",(IF(ROUNDUP(Reliability!B42,0)=1,"Very High",IF(ROUNDUP(Reliability!B42,0)=2,"High",IF(ROUNDUP(Reliability!B42,0)=3,"Medium",IF(ROUNDUP(Reliability!B42,0)=4,"Low","Very Low"))))))</f>
        <v>Very High</v>
      </c>
      <c r="L44" s="228">
        <f t="shared" si="8"/>
        <v>2.4</v>
      </c>
      <c r="M44" s="229">
        <f>'Impact of the crisis'!N45</f>
        <v>3.3</v>
      </c>
      <c r="N44" s="229">
        <f>'Impact of the crisis'!AB45</f>
        <v>1.8</v>
      </c>
      <c r="O44" s="228">
        <f>'Conditions of people affected'!R45</f>
        <v>1.05</v>
      </c>
      <c r="P44" s="229">
        <f>'Conditions of people affected'!K45</f>
        <v>1.1000000000000001</v>
      </c>
      <c r="Q44" s="229">
        <f>'Conditions of people affected'!Q45</f>
        <v>1</v>
      </c>
      <c r="R44" s="229">
        <f t="shared" si="9"/>
        <v>1.8</v>
      </c>
      <c r="S44" s="229">
        <f>'Complexity of the crisis'!X45</f>
        <v>2.4</v>
      </c>
      <c r="T44" s="229">
        <f>'Complexity of the crisis'!AN45</f>
        <v>1</v>
      </c>
      <c r="U44" s="124" t="str">
        <f>VLOOKUP(C44,Lists!$C$3:$E$160,3,FALSE)</f>
        <v>Africa</v>
      </c>
      <c r="V44" s="125">
        <v>44869</v>
      </c>
    </row>
    <row r="45" spans="1:22" x14ac:dyDescent="0.25">
      <c r="A45" s="45" t="str">
        <f>'Crisis Indicator Data'!A43</f>
        <v>Mixed migration flows in Greece</v>
      </c>
      <c r="B45" s="45" t="str">
        <f>Lists!G43</f>
        <v>Mixed Migration</v>
      </c>
      <c r="C45" s="45" t="str">
        <f>'Crisis Indicator Data'!C43</f>
        <v>GRC002</v>
      </c>
      <c r="D45" s="45" t="str">
        <f>'Crisis Indicator Data'!D43</f>
        <v>Greece</v>
      </c>
      <c r="E45" s="45" t="str">
        <f>'Crisis Indicator Data'!E43</f>
        <v>GRC</v>
      </c>
      <c r="F45" s="45" t="str">
        <f>'Crisis Indicator Data'!B43</f>
        <v>Displacement</v>
      </c>
      <c r="G45" s="226">
        <f t="shared" si="5"/>
        <v>1.4</v>
      </c>
      <c r="H45" s="44">
        <f t="shared" si="6"/>
        <v>2</v>
      </c>
      <c r="I45" s="116" t="str">
        <f t="shared" si="7"/>
        <v>Low</v>
      </c>
      <c r="J45" s="227" t="str">
        <f>INDEX(Trends!$D$3:$D$404,MATCH(C45,Trends!$C$3:$C$404,0))</f>
        <v>Decreasing</v>
      </c>
      <c r="K45" s="109" t="str">
        <f>IF(Reliability!B43="x","x",(IF(ROUNDUP(Reliability!B43,0)=1,"Very High",IF(ROUNDUP(Reliability!B43,0)=2,"High",IF(ROUNDUP(Reliability!B43,0)=3,"Medium",IF(ROUNDUP(Reliability!B43,0)=4,"Low","Very Low"))))))</f>
        <v>High</v>
      </c>
      <c r="L45" s="228">
        <f t="shared" si="8"/>
        <v>1.6</v>
      </c>
      <c r="M45" s="229">
        <f>'Impact of the crisis'!N46</f>
        <v>0.3</v>
      </c>
      <c r="N45" s="229">
        <f>'Impact of the crisis'!AB46</f>
        <v>2.1</v>
      </c>
      <c r="O45" s="228">
        <f>'Conditions of people affected'!R46</f>
        <v>1.25</v>
      </c>
      <c r="P45" s="229">
        <f>'Conditions of people affected'!K46</f>
        <v>0.5</v>
      </c>
      <c r="Q45" s="229">
        <f>'Conditions of people affected'!Q46</f>
        <v>2</v>
      </c>
      <c r="R45" s="229">
        <f t="shared" si="9"/>
        <v>1.5</v>
      </c>
      <c r="S45" s="229">
        <f>'Complexity of the crisis'!X46</f>
        <v>1.4</v>
      </c>
      <c r="T45" s="229">
        <f>'Complexity of the crisis'!AN46</f>
        <v>1.5</v>
      </c>
      <c r="U45" s="124" t="str">
        <f>VLOOKUP(C45,Lists!$C$3:$E$160,3,FALSE)</f>
        <v>Europe</v>
      </c>
      <c r="V45" s="125">
        <v>44894</v>
      </c>
    </row>
    <row r="46" spans="1:22" x14ac:dyDescent="0.25">
      <c r="A46" s="45" t="str">
        <f>'Crisis Indicator Data'!A44</f>
        <v>Complex crisis in Guatemala</v>
      </c>
      <c r="B46" s="45" t="str">
        <f>Lists!G44</f>
        <v>Complex crisis</v>
      </c>
      <c r="C46" s="45" t="str">
        <f>'Crisis Indicator Data'!C44</f>
        <v>GTM001</v>
      </c>
      <c r="D46" s="45" t="str">
        <f>'Crisis Indicator Data'!D44</f>
        <v>Guatemala</v>
      </c>
      <c r="E46" s="45" t="str">
        <f>'Crisis Indicator Data'!E44</f>
        <v>GTM</v>
      </c>
      <c r="F46" s="45" t="str">
        <f>'Crisis Indicator Data'!B44</f>
        <v>Violence,Socio-political,Other seasonal event</v>
      </c>
      <c r="G46" s="226">
        <f t="shared" si="5"/>
        <v>3.5</v>
      </c>
      <c r="H46" s="44">
        <f t="shared" si="6"/>
        <v>4</v>
      </c>
      <c r="I46" s="116" t="str">
        <f t="shared" si="7"/>
        <v>High</v>
      </c>
      <c r="J46" s="227" t="str">
        <f>INDEX(Trends!$D$3:$D$404,MATCH(C46,Trends!$C$3:$C$404,0))</f>
        <v>Decreasing</v>
      </c>
      <c r="K46" s="109" t="str">
        <f>IF(Reliability!B44="x","x",(IF(ROUNDUP(Reliability!B44,0)=1,"Very High",IF(ROUNDUP(Reliability!B44,0)=2,"High",IF(ROUNDUP(Reliability!B44,0)=3,"Medium",IF(ROUNDUP(Reliability!B44,0)=4,"Low","Very Low"))))))</f>
        <v>Very High</v>
      </c>
      <c r="L46" s="228">
        <f t="shared" si="8"/>
        <v>3.7</v>
      </c>
      <c r="M46" s="229">
        <f>'Impact of the crisis'!N47</f>
        <v>4.4000000000000004</v>
      </c>
      <c r="N46" s="229">
        <f>'Impact of the crisis'!AB47</f>
        <v>3.2</v>
      </c>
      <c r="O46" s="228">
        <f>'Conditions of people affected'!R47</f>
        <v>3.65</v>
      </c>
      <c r="P46" s="229">
        <f>'Conditions of people affected'!K47</f>
        <v>4.3</v>
      </c>
      <c r="Q46" s="229">
        <f>'Conditions of people affected'!Q47</f>
        <v>3</v>
      </c>
      <c r="R46" s="229">
        <f t="shared" si="9"/>
        <v>3.1</v>
      </c>
      <c r="S46" s="229">
        <f>'Complexity of the crisis'!X47</f>
        <v>3.2</v>
      </c>
      <c r="T46" s="229">
        <f>'Complexity of the crisis'!AN47</f>
        <v>3</v>
      </c>
      <c r="U46" s="124" t="str">
        <f>VLOOKUP(C46,Lists!$C$3:$E$160,3,FALSE)</f>
        <v>Americas</v>
      </c>
      <c r="V46" s="125">
        <v>44889</v>
      </c>
    </row>
    <row r="47" spans="1:22" x14ac:dyDescent="0.25">
      <c r="A47" s="45" t="str">
        <f>'Crisis Indicator Data'!A45</f>
        <v>Complex crisis in Honduras</v>
      </c>
      <c r="B47" s="45" t="str">
        <f>Lists!G45</f>
        <v>Complex crisis</v>
      </c>
      <c r="C47" s="45" t="str">
        <f>'Crisis Indicator Data'!C45</f>
        <v>HND001</v>
      </c>
      <c r="D47" s="45" t="str">
        <f>'Crisis Indicator Data'!D45</f>
        <v>Honduras</v>
      </c>
      <c r="E47" s="45" t="str">
        <f>'Crisis Indicator Data'!E45</f>
        <v>HND</v>
      </c>
      <c r="F47" s="45" t="str">
        <f>'Crisis Indicator Data'!B45</f>
        <v>Violence,Socio-political,Other seasonal event,Cyclone</v>
      </c>
      <c r="G47" s="226">
        <f t="shared" si="5"/>
        <v>3.3</v>
      </c>
      <c r="H47" s="44">
        <f t="shared" si="6"/>
        <v>4</v>
      </c>
      <c r="I47" s="116" t="str">
        <f t="shared" si="7"/>
        <v>High</v>
      </c>
      <c r="J47" s="227" t="str">
        <f>INDEX(Trends!$D$3:$D$404,MATCH(C47,Trends!$C$3:$C$404,0))</f>
        <v>Stable</v>
      </c>
      <c r="K47" s="109" t="str">
        <f>IF(Reliability!B45="x","x",(IF(ROUNDUP(Reliability!B45,0)=1,"Very High",IF(ROUNDUP(Reliability!B45,0)=2,"High",IF(ROUNDUP(Reliability!B45,0)=3,"Medium",IF(ROUNDUP(Reliability!B45,0)=4,"Low","Very Low"))))))</f>
        <v>Very High</v>
      </c>
      <c r="L47" s="228">
        <f t="shared" si="8"/>
        <v>3.6</v>
      </c>
      <c r="M47" s="229">
        <f>'Impact of the crisis'!N48</f>
        <v>4.2</v>
      </c>
      <c r="N47" s="229">
        <f>'Impact of the crisis'!AB48</f>
        <v>3.3</v>
      </c>
      <c r="O47" s="228">
        <f>'Conditions of people affected'!R48</f>
        <v>3.55</v>
      </c>
      <c r="P47" s="229">
        <f>'Conditions of people affected'!K48</f>
        <v>4.0999999999999996</v>
      </c>
      <c r="Q47" s="229">
        <f>'Conditions of people affected'!Q48</f>
        <v>3</v>
      </c>
      <c r="R47" s="229">
        <f t="shared" si="9"/>
        <v>2.8</v>
      </c>
      <c r="S47" s="229">
        <f>'Complexity of the crisis'!X48</f>
        <v>3</v>
      </c>
      <c r="T47" s="229">
        <f>'Complexity of the crisis'!AN48</f>
        <v>2.5</v>
      </c>
      <c r="U47" s="124" t="str">
        <f>VLOOKUP(C47,Lists!$C$3:$E$160,3,FALSE)</f>
        <v>Americas</v>
      </c>
      <c r="V47" s="125">
        <v>44889</v>
      </c>
    </row>
    <row r="48" spans="1:22" x14ac:dyDescent="0.25">
      <c r="A48" s="45" t="str">
        <f>'Crisis Indicator Data'!A46</f>
        <v>Complex crisis in Haiti</v>
      </c>
      <c r="B48" s="45" t="str">
        <f>Lists!G46</f>
        <v>Complex crisis</v>
      </c>
      <c r="C48" s="45" t="str">
        <f>'Crisis Indicator Data'!C46</f>
        <v>HTI001</v>
      </c>
      <c r="D48" s="45" t="str">
        <f>'Crisis Indicator Data'!D46</f>
        <v>Haiti</v>
      </c>
      <c r="E48" s="45" t="str">
        <f>'Crisis Indicator Data'!E46</f>
        <v>HTI</v>
      </c>
      <c r="F48" s="45" t="str">
        <f>'Crisis Indicator Data'!B46</f>
        <v>Earthquake,Violence,Socio-political,Other seasonal event</v>
      </c>
      <c r="G48" s="226">
        <f t="shared" si="5"/>
        <v>4.2</v>
      </c>
      <c r="H48" s="44">
        <f t="shared" si="6"/>
        <v>5</v>
      </c>
      <c r="I48" s="116" t="str">
        <f t="shared" si="7"/>
        <v>Very High</v>
      </c>
      <c r="J48" s="227" t="str">
        <f>INDEX(Trends!$D$3:$D$404,MATCH(C48,Trends!$C$3:$C$404,0))</f>
        <v>Stable</v>
      </c>
      <c r="K48" s="109" t="str">
        <f>IF(Reliability!B46="x","x",(IF(ROUNDUP(Reliability!B46,0)=1,"Very High",IF(ROUNDUP(Reliability!B46,0)=2,"High",IF(ROUNDUP(Reliability!B46,0)=3,"Medium",IF(ROUNDUP(Reliability!B46,0)=4,"Low","Very Low"))))))</f>
        <v>Very High</v>
      </c>
      <c r="L48" s="228">
        <f t="shared" si="8"/>
        <v>3.9</v>
      </c>
      <c r="M48" s="229">
        <f>'Impact of the crisis'!N49</f>
        <v>4</v>
      </c>
      <c r="N48" s="229">
        <f>'Impact of the crisis'!AB49</f>
        <v>3.8</v>
      </c>
      <c r="O48" s="228">
        <f>'Conditions of people affected'!R49</f>
        <v>4.7</v>
      </c>
      <c r="P48" s="229">
        <f>'Conditions of people affected'!K49</f>
        <v>4.4000000000000004</v>
      </c>
      <c r="Q48" s="229">
        <f>'Conditions of people affected'!Q49</f>
        <v>5</v>
      </c>
      <c r="R48" s="229">
        <f t="shared" si="9"/>
        <v>3.6</v>
      </c>
      <c r="S48" s="229">
        <f>'Complexity of the crisis'!X49</f>
        <v>3.2</v>
      </c>
      <c r="T48" s="229">
        <f>'Complexity of the crisis'!AN49</f>
        <v>4</v>
      </c>
      <c r="U48" s="124" t="str">
        <f>VLOOKUP(C48,Lists!$C$3:$E$160,3,FALSE)</f>
        <v>Americas</v>
      </c>
      <c r="V48" s="125">
        <v>44889</v>
      </c>
    </row>
    <row r="49" spans="1:22" x14ac:dyDescent="0.25">
      <c r="A49" s="45" t="str">
        <f>'Crisis Indicator Data'!A47</f>
        <v xml:space="preserve">Nippes Earthquake </v>
      </c>
      <c r="B49" s="45" t="str">
        <f>Lists!G47</f>
        <v>Earthquake</v>
      </c>
      <c r="C49" s="45" t="str">
        <f>'Crisis Indicator Data'!C47</f>
        <v>HTI002</v>
      </c>
      <c r="D49" s="45" t="str">
        <f>'Crisis Indicator Data'!D47</f>
        <v>Haiti</v>
      </c>
      <c r="E49" s="45" t="str">
        <f>'Crisis Indicator Data'!E47</f>
        <v>HTI</v>
      </c>
      <c r="F49" s="45" t="str">
        <f>'Crisis Indicator Data'!B47</f>
        <v>Earthquake</v>
      </c>
      <c r="G49" s="226">
        <f t="shared" si="5"/>
        <v>2.9</v>
      </c>
      <c r="H49" s="44">
        <f t="shared" si="6"/>
        <v>3</v>
      </c>
      <c r="I49" s="116" t="str">
        <f t="shared" si="7"/>
        <v>Medium</v>
      </c>
      <c r="J49" s="227" t="str">
        <f>INDEX(Trends!$D$3:$D$404,MATCH(C49,Trends!$C$3:$C$404,0))</f>
        <v>Stable</v>
      </c>
      <c r="K49" s="109" t="str">
        <f>IF(Reliability!B47="x","x",(IF(ROUNDUP(Reliability!B47,0)=1,"Very High",IF(ROUNDUP(Reliability!B47,0)=2,"High",IF(ROUNDUP(Reliability!B47,0)=3,"Medium",IF(ROUNDUP(Reliability!B47,0)=4,"Low","Very Low"))))))</f>
        <v>Very High</v>
      </c>
      <c r="L49" s="228">
        <f t="shared" si="8"/>
        <v>2.6</v>
      </c>
      <c r="M49" s="229">
        <f>'Impact of the crisis'!N50</f>
        <v>2.4</v>
      </c>
      <c r="N49" s="229">
        <f>'Impact of the crisis'!AB50</f>
        <v>2.7</v>
      </c>
      <c r="O49" s="228">
        <f>'Conditions of people affected'!R50</f>
        <v>3</v>
      </c>
      <c r="P49" s="229">
        <f>'Conditions of people affected'!K50</f>
        <v>3</v>
      </c>
      <c r="Q49" s="229">
        <f>'Conditions of people affected'!Q50</f>
        <v>3</v>
      </c>
      <c r="R49" s="229">
        <f t="shared" si="9"/>
        <v>3.1</v>
      </c>
      <c r="S49" s="229">
        <f>'Complexity of the crisis'!X50</f>
        <v>3.2</v>
      </c>
      <c r="T49" s="229">
        <f>'Complexity of the crisis'!AN50</f>
        <v>3</v>
      </c>
      <c r="U49" s="124" t="str">
        <f>VLOOKUP(C49,Lists!$C$3:$E$160,3,FALSE)</f>
        <v>Americas</v>
      </c>
      <c r="V49" s="125">
        <v>44889</v>
      </c>
    </row>
    <row r="50" spans="1:22" x14ac:dyDescent="0.25">
      <c r="A50" s="45" t="str">
        <f>'Crisis Indicator Data'!A48</f>
        <v>Displacement from Ukraine conflict in Hungary</v>
      </c>
      <c r="B50" s="45" t="str">
        <f>Lists!G48</f>
        <v>Displacement from Ukraine conflict</v>
      </c>
      <c r="C50" s="45" t="str">
        <f>'Crisis Indicator Data'!C48</f>
        <v>HUN002</v>
      </c>
      <c r="D50" s="45" t="str">
        <f>'Crisis Indicator Data'!D48</f>
        <v>Hungary</v>
      </c>
      <c r="E50" s="45" t="str">
        <f>'Crisis Indicator Data'!E48</f>
        <v>HUN</v>
      </c>
      <c r="F50" s="45" t="str">
        <f>'Crisis Indicator Data'!B48</f>
        <v>Conflict,Displacement</v>
      </c>
      <c r="G50" s="226">
        <f t="shared" si="5"/>
        <v>2.5</v>
      </c>
      <c r="H50" s="44">
        <f t="shared" si="6"/>
        <v>3</v>
      </c>
      <c r="I50" s="116" t="str">
        <f t="shared" si="7"/>
        <v>Medium</v>
      </c>
      <c r="J50" s="227" t="str">
        <f>INDEX(Trends!$D$3:$D$404,MATCH(C50,Trends!$C$3:$C$404,0))</f>
        <v>Increasing</v>
      </c>
      <c r="K50" s="109" t="str">
        <f>IF(Reliability!B48="x","x",(IF(ROUNDUP(Reliability!B48,0)=1,"Very High",IF(ROUNDUP(Reliability!B48,0)=2,"High",IF(ROUNDUP(Reliability!B48,0)=3,"Medium",IF(ROUNDUP(Reliability!B48,0)=4,"Low","Very Low"))))))</f>
        <v>Very High</v>
      </c>
      <c r="L50" s="228">
        <f t="shared" si="8"/>
        <v>2.6</v>
      </c>
      <c r="M50" s="229">
        <f>'Impact of the crisis'!N51</f>
        <v>1</v>
      </c>
      <c r="N50" s="229">
        <f>'Impact of the crisis'!AB51</f>
        <v>3.2</v>
      </c>
      <c r="O50" s="228">
        <f>'Conditions of people affected'!R51</f>
        <v>3.35</v>
      </c>
      <c r="P50" s="229">
        <f>'Conditions of people affected'!K51</f>
        <v>3.7</v>
      </c>
      <c r="Q50" s="229">
        <f>'Conditions of people affected'!Q51</f>
        <v>3</v>
      </c>
      <c r="R50" s="229">
        <f t="shared" si="9"/>
        <v>1.2</v>
      </c>
      <c r="S50" s="229">
        <f>'Complexity of the crisis'!X51</f>
        <v>1.4</v>
      </c>
      <c r="T50" s="229">
        <f>'Complexity of the crisis'!AN51</f>
        <v>1</v>
      </c>
      <c r="U50" s="124" t="str">
        <f>VLOOKUP(C50,Lists!$C$3:$E$160,3,FALSE)</f>
        <v>Europe</v>
      </c>
      <c r="V50" s="125">
        <v>44894</v>
      </c>
    </row>
    <row r="51" spans="1:22" ht="14.1" customHeight="1" x14ac:dyDescent="0.25">
      <c r="A51" s="45" t="str">
        <f>'Crisis Indicator Data'!A49</f>
        <v>Papua Conflict</v>
      </c>
      <c r="B51" s="45" t="str">
        <f>Lists!G49</f>
        <v>Papua Conflict</v>
      </c>
      <c r="C51" s="45" t="str">
        <f>'Crisis Indicator Data'!C49</f>
        <v>IDN002</v>
      </c>
      <c r="D51" s="45" t="str">
        <f>'Crisis Indicator Data'!D49</f>
        <v>Indonesia</v>
      </c>
      <c r="E51" s="45" t="str">
        <f>'Crisis Indicator Data'!E49</f>
        <v>IDN</v>
      </c>
      <c r="F51" s="45" t="str">
        <f>'Crisis Indicator Data'!B49</f>
        <v>Socio-political,Violence</v>
      </c>
      <c r="G51" s="226">
        <f t="shared" si="5"/>
        <v>2.5</v>
      </c>
      <c r="H51" s="44">
        <f t="shared" si="6"/>
        <v>3</v>
      </c>
      <c r="I51" s="116" t="str">
        <f t="shared" si="7"/>
        <v>Medium</v>
      </c>
      <c r="J51" s="227" t="str">
        <f>INDEX(Trends!$D$3:$D$404,MATCH(C51,Trends!$C$3:$C$404,0))</f>
        <v>Decreasing</v>
      </c>
      <c r="K51" s="109" t="str">
        <f>IF(Reliability!B49="x","x",(IF(ROUNDUP(Reliability!B49,0)=1,"Very High",IF(ROUNDUP(Reliability!B49,0)=2,"High",IF(ROUNDUP(Reliability!B49,0)=3,"Medium",IF(ROUNDUP(Reliability!B49,0)=4,"Low","Very Low"))))))</f>
        <v>Medium</v>
      </c>
      <c r="L51" s="228">
        <f t="shared" si="8"/>
        <v>2.9</v>
      </c>
      <c r="M51" s="229">
        <f>'Impact of the crisis'!N52</f>
        <v>2.1</v>
      </c>
      <c r="N51" s="229">
        <f>'Impact of the crisis'!AB52</f>
        <v>3.3</v>
      </c>
      <c r="O51" s="228">
        <f>'Conditions of people affected'!R52</f>
        <v>1.85</v>
      </c>
      <c r="P51" s="229">
        <f>'Conditions of people affected'!K52</f>
        <v>1.7</v>
      </c>
      <c r="Q51" s="229">
        <f>'Conditions of people affected'!Q52</f>
        <v>2</v>
      </c>
      <c r="R51" s="229">
        <f t="shared" si="9"/>
        <v>3.2</v>
      </c>
      <c r="S51" s="229">
        <f>'Complexity of the crisis'!X52</f>
        <v>2.8</v>
      </c>
      <c r="T51" s="229">
        <f>'Complexity of the crisis'!AN52</f>
        <v>3.5</v>
      </c>
      <c r="U51" s="124" t="str">
        <f>VLOOKUP(C51,Lists!$C$3:$E$160,3,FALSE)</f>
        <v>Asia</v>
      </c>
      <c r="V51" s="125">
        <v>44893</v>
      </c>
    </row>
    <row r="52" spans="1:22" ht="14.1" customHeight="1" x14ac:dyDescent="0.25">
      <c r="A52" s="45" t="str">
        <f>'Crisis Indicator Data'!A50</f>
        <v>Country Level</v>
      </c>
      <c r="B52" s="45" t="str">
        <f>Lists!G50</f>
        <v>Country Level</v>
      </c>
      <c r="C52" s="45" t="str">
        <f>'Crisis Indicator Data'!C50</f>
        <v>IDN007</v>
      </c>
      <c r="D52" s="45" t="str">
        <f>'Crisis Indicator Data'!D50</f>
        <v>Indonesia</v>
      </c>
      <c r="E52" s="45" t="str">
        <f>'Crisis Indicator Data'!E50</f>
        <v>IDN</v>
      </c>
      <c r="F52" s="45" t="str">
        <f>'Crisis Indicator Data'!B50</f>
        <v>Earthquake,Socio-political,Violence</v>
      </c>
      <c r="G52" s="226">
        <f t="shared" si="5"/>
        <v>2.5</v>
      </c>
      <c r="H52" s="44">
        <f t="shared" si="6"/>
        <v>3</v>
      </c>
      <c r="I52" s="116" t="str">
        <f t="shared" si="7"/>
        <v>Medium</v>
      </c>
      <c r="J52" s="227" t="str">
        <f>INDEX(Trends!$D$3:$D$404,MATCH(C52,Trends!$C$3:$C$404,0))</f>
        <v>-</v>
      </c>
      <c r="K52" s="109" t="str">
        <f>IF(Reliability!B50="x","x",(IF(ROUNDUP(Reliability!B50,0)=1,"Very High",IF(ROUNDUP(Reliability!B50,0)=2,"High",IF(ROUNDUP(Reliability!B50,0)=3,"Medium",IF(ROUNDUP(Reliability!B50,0)=4,"Low","Very Low"))))))</f>
        <v>Very High</v>
      </c>
      <c r="L52" s="228">
        <f t="shared" si="8"/>
        <v>2.6</v>
      </c>
      <c r="M52" s="229">
        <f>'Impact of the crisis'!N53</f>
        <v>2.6</v>
      </c>
      <c r="N52" s="229">
        <f>'Impact of the crisis'!AB53</f>
        <v>2.6</v>
      </c>
      <c r="O52" s="228">
        <f>'Conditions of people affected'!R53</f>
        <v>2</v>
      </c>
      <c r="P52" s="229">
        <f>'Conditions of people affected'!K53</f>
        <v>2</v>
      </c>
      <c r="Q52" s="229">
        <f>'Conditions of people affected'!Q53</f>
        <v>2</v>
      </c>
      <c r="R52" s="229">
        <f t="shared" si="9"/>
        <v>3.2</v>
      </c>
      <c r="S52" s="229">
        <f>'Complexity of the crisis'!X53</f>
        <v>2.8</v>
      </c>
      <c r="T52" s="229">
        <f>'Complexity of the crisis'!AN53</f>
        <v>3.5</v>
      </c>
      <c r="U52" s="124" t="str">
        <f>VLOOKUP(C52,Lists!$C$3:$E$160,3,FALSE)</f>
        <v>Asia</v>
      </c>
      <c r="V52" s="125">
        <v>44894</v>
      </c>
    </row>
    <row r="53" spans="1:22" x14ac:dyDescent="0.25">
      <c r="A53" s="45" t="str">
        <f>'Crisis Indicator Data'!A51</f>
        <v>Earthquake in West Java province</v>
      </c>
      <c r="B53" s="45" t="str">
        <f>Lists!G51</f>
        <v>Earthquake in West Java</v>
      </c>
      <c r="C53" s="45" t="str">
        <f>'Crisis Indicator Data'!C51</f>
        <v>IDN008</v>
      </c>
      <c r="D53" s="45" t="str">
        <f>'Crisis Indicator Data'!D51</f>
        <v>Indonesia</v>
      </c>
      <c r="E53" s="45" t="str">
        <f>'Crisis Indicator Data'!E51</f>
        <v>IDN</v>
      </c>
      <c r="F53" s="45" t="str">
        <f>'Crisis Indicator Data'!B51</f>
        <v>Earthquake</v>
      </c>
      <c r="G53" s="226">
        <f t="shared" si="5"/>
        <v>2.1</v>
      </c>
      <c r="H53" s="44">
        <f t="shared" si="6"/>
        <v>3</v>
      </c>
      <c r="I53" s="116" t="str">
        <f t="shared" si="7"/>
        <v>Medium</v>
      </c>
      <c r="J53" s="227" t="str">
        <f>INDEX(Trends!$D$3:$D$404,MATCH(C53,Trends!$C$3:$C$404,0))</f>
        <v>-</v>
      </c>
      <c r="K53" s="109" t="str">
        <f>IF(Reliability!B51="x","x",(IF(ROUNDUP(Reliability!B51,0)=1,"Very High",IF(ROUNDUP(Reliability!B51,0)=2,"High",IF(ROUNDUP(Reliability!B51,0)=3,"Medium",IF(ROUNDUP(Reliability!B51,0)=4,"Low","Very Low"))))))</f>
        <v>Very High</v>
      </c>
      <c r="L53" s="228">
        <f t="shared" si="8"/>
        <v>2.2999999999999998</v>
      </c>
      <c r="M53" s="229">
        <f>'Impact of the crisis'!N54</f>
        <v>1.6</v>
      </c>
      <c r="N53" s="229">
        <f>'Impact of the crisis'!AB54</f>
        <v>2.6</v>
      </c>
      <c r="O53" s="228">
        <f>'Conditions of people affected'!R54</f>
        <v>1.65</v>
      </c>
      <c r="P53" s="229">
        <f>'Conditions of people affected'!K54</f>
        <v>1.3</v>
      </c>
      <c r="Q53" s="229">
        <f>'Conditions of people affected'!Q54</f>
        <v>2</v>
      </c>
      <c r="R53" s="229">
        <f t="shared" si="9"/>
        <v>2.7</v>
      </c>
      <c r="S53" s="229">
        <f>'Complexity of the crisis'!X54</f>
        <v>2.8</v>
      </c>
      <c r="T53" s="229">
        <f>'Complexity of the crisis'!AN54</f>
        <v>2.5</v>
      </c>
      <c r="U53" s="124" t="str">
        <f>VLOOKUP(C53,Lists!$C$3:$E$160,3,FALSE)</f>
        <v>Asia</v>
      </c>
      <c r="V53" s="125">
        <v>44894</v>
      </c>
    </row>
    <row r="54" spans="1:22" x14ac:dyDescent="0.25">
      <c r="A54" s="45" t="str">
        <f>'Crisis Indicator Data'!A52</f>
        <v>Conflict in Jammu and Kashmir</v>
      </c>
      <c r="B54" s="45" t="str">
        <f>Lists!G52</f>
        <v xml:space="preserve">Kashmir conflict </v>
      </c>
      <c r="C54" s="45" t="str">
        <f>'Crisis Indicator Data'!C52</f>
        <v>IND002</v>
      </c>
      <c r="D54" s="45" t="str">
        <f>'Crisis Indicator Data'!D52</f>
        <v>India</v>
      </c>
      <c r="E54" s="45" t="str">
        <f>'Crisis Indicator Data'!E52</f>
        <v>IND</v>
      </c>
      <c r="F54" s="45" t="str">
        <f>'Crisis Indicator Data'!B52</f>
        <v>Socio-political</v>
      </c>
      <c r="G54" s="226" t="str">
        <f t="shared" si="5"/>
        <v>x</v>
      </c>
      <c r="H54" s="44" t="str">
        <f t="shared" si="6"/>
        <v>x</v>
      </c>
      <c r="I54" s="116" t="str">
        <f t="shared" si="7"/>
        <v>x</v>
      </c>
      <c r="J54" s="227" t="str">
        <f>INDEX(Trends!$D$3:$D$404,MATCH(C54,Trends!$C$3:$C$404,0))</f>
        <v>-</v>
      </c>
      <c r="K54" s="109" t="str">
        <f>IF(Reliability!B52="x","x",(IF(ROUNDUP(Reliability!B52,0)=1,"Very High",IF(ROUNDUP(Reliability!B52,0)=2,"High",IF(ROUNDUP(Reliability!B52,0)=3,"Medium",IF(ROUNDUP(Reliability!B52,0)=4,"Low","Very Low"))))))</f>
        <v>Very Low</v>
      </c>
      <c r="L54" s="228">
        <f t="shared" si="8"/>
        <v>2.8</v>
      </c>
      <c r="M54" s="229">
        <f>'Impact of the crisis'!N55</f>
        <v>2</v>
      </c>
      <c r="N54" s="229">
        <f>'Impact of the crisis'!AB55</f>
        <v>3.2</v>
      </c>
      <c r="O54" s="228" t="str">
        <f>'Conditions of people affected'!R55</f>
        <v>x</v>
      </c>
      <c r="P54" s="229" t="str">
        <f>'Conditions of people affected'!K55</f>
        <v>x</v>
      </c>
      <c r="Q54" s="229" t="str">
        <f>'Conditions of people affected'!Q55</f>
        <v>x</v>
      </c>
      <c r="R54" s="229">
        <f t="shared" si="9"/>
        <v>2.2999999999999998</v>
      </c>
      <c r="S54" s="229">
        <f>'Complexity of the crisis'!X55</f>
        <v>2.5</v>
      </c>
      <c r="T54" s="229">
        <f>'Complexity of the crisis'!AN55</f>
        <v>2</v>
      </c>
      <c r="U54" s="124" t="str">
        <f>VLOOKUP(C54,Lists!$C$3:$E$160,3,FALSE)</f>
        <v>Asia</v>
      </c>
      <c r="V54" s="125">
        <v>44895</v>
      </c>
    </row>
    <row r="55" spans="1:22" x14ac:dyDescent="0.25">
      <c r="A55" s="45" t="str">
        <f>'Crisis Indicator Data'!A53</f>
        <v>Afghan Refugees in Iran</v>
      </c>
      <c r="B55" s="45" t="str">
        <f>Lists!G53</f>
        <v>Afghan Refugees</v>
      </c>
      <c r="C55" s="45" t="str">
        <f>'Crisis Indicator Data'!C53</f>
        <v>IRN004</v>
      </c>
      <c r="D55" s="45" t="str">
        <f>'Crisis Indicator Data'!D53</f>
        <v>Iran</v>
      </c>
      <c r="E55" s="45" t="str">
        <f>'Crisis Indicator Data'!E53</f>
        <v>IRN</v>
      </c>
      <c r="F55" s="45" t="str">
        <f>'Crisis Indicator Data'!B53</f>
        <v>Displacement</v>
      </c>
      <c r="G55" s="226">
        <f t="shared" si="5"/>
        <v>3.5</v>
      </c>
      <c r="H55" s="44">
        <f t="shared" si="6"/>
        <v>4</v>
      </c>
      <c r="I55" s="116" t="str">
        <f t="shared" si="7"/>
        <v>High</v>
      </c>
      <c r="J55" s="227" t="str">
        <f>INDEX(Trends!$D$3:$D$404,MATCH(C55,Trends!$C$3:$C$404,0))</f>
        <v>Decreasing</v>
      </c>
      <c r="K55" s="109" t="str">
        <f>IF(Reliability!B53="x","x",(IF(ROUNDUP(Reliability!B53,0)=1,"Very High",IF(ROUNDUP(Reliability!B53,0)=2,"High",IF(ROUNDUP(Reliability!B53,0)=3,"Medium",IF(ROUNDUP(Reliability!B53,0)=4,"Low","Very Low"))))))</f>
        <v>Medium</v>
      </c>
      <c r="L55" s="228">
        <f t="shared" si="8"/>
        <v>3.6</v>
      </c>
      <c r="M55" s="229">
        <f>'Impact of the crisis'!N56</f>
        <v>2.7</v>
      </c>
      <c r="N55" s="229">
        <f>'Impact of the crisis'!AB56</f>
        <v>3.9</v>
      </c>
      <c r="O55" s="228">
        <f>'Conditions of people affected'!R56</f>
        <v>4.05</v>
      </c>
      <c r="P55" s="229">
        <f>'Conditions of people affected'!K56</f>
        <v>4.0999999999999996</v>
      </c>
      <c r="Q55" s="229">
        <f>'Conditions of people affected'!Q56</f>
        <v>4</v>
      </c>
      <c r="R55" s="229">
        <f t="shared" si="9"/>
        <v>2.7</v>
      </c>
      <c r="S55" s="229">
        <f>'Complexity of the crisis'!X56</f>
        <v>3.3</v>
      </c>
      <c r="T55" s="229">
        <f>'Complexity of the crisis'!AN56</f>
        <v>2</v>
      </c>
      <c r="U55" s="124" t="str">
        <f>VLOOKUP(C55,Lists!$C$3:$E$160,3,FALSE)</f>
        <v>Middle east</v>
      </c>
      <c r="V55" s="125">
        <v>44865</v>
      </c>
    </row>
    <row r="56" spans="1:22" x14ac:dyDescent="0.25">
      <c r="A56" s="45" t="str">
        <f>'Crisis Indicator Data'!A54</f>
        <v>Multiple crises in Iraq</v>
      </c>
      <c r="B56" s="45" t="str">
        <f>Lists!G54</f>
        <v>Country level</v>
      </c>
      <c r="C56" s="45" t="str">
        <f>'Crisis Indicator Data'!C54</f>
        <v>IRQ001</v>
      </c>
      <c r="D56" s="45" t="str">
        <f>'Crisis Indicator Data'!D54</f>
        <v>Iraq</v>
      </c>
      <c r="E56" s="45" t="str">
        <f>'Crisis Indicator Data'!E54</f>
        <v>IRQ</v>
      </c>
      <c r="F56" s="45" t="str">
        <f>'Crisis Indicator Data'!B54</f>
        <v>Violence,Displacement,Socio-political,Conflict</v>
      </c>
      <c r="G56" s="226">
        <f t="shared" si="5"/>
        <v>3.8</v>
      </c>
      <c r="H56" s="44">
        <f t="shared" si="6"/>
        <v>4</v>
      </c>
      <c r="I56" s="116" t="str">
        <f t="shared" si="7"/>
        <v>High</v>
      </c>
      <c r="J56" s="227" t="str">
        <f>INDEX(Trends!$D$3:$D$404,MATCH(C56,Trends!$C$3:$C$404,0))</f>
        <v>Stable</v>
      </c>
      <c r="K56" s="109" t="str">
        <f>IF(Reliability!B54="x","x",(IF(ROUNDUP(Reliability!B54,0)=1,"Very High",IF(ROUNDUP(Reliability!B54,0)=2,"High",IF(ROUNDUP(Reliability!B54,0)=3,"Medium",IF(ROUNDUP(Reliability!B54,0)=4,"Low","Very Low"))))))</f>
        <v>High</v>
      </c>
      <c r="L56" s="228">
        <f t="shared" si="8"/>
        <v>3.9</v>
      </c>
      <c r="M56" s="229">
        <f>'Impact of the crisis'!N57</f>
        <v>4.7</v>
      </c>
      <c r="N56" s="229">
        <f>'Impact of the crisis'!AB57</f>
        <v>3.3</v>
      </c>
      <c r="O56" s="228">
        <f>'Conditions of people affected'!R57</f>
        <v>3.55</v>
      </c>
      <c r="P56" s="229">
        <f>'Conditions of people affected'!K57</f>
        <v>4.0999999999999996</v>
      </c>
      <c r="Q56" s="229">
        <f>'Conditions of people affected'!Q57</f>
        <v>3</v>
      </c>
      <c r="R56" s="229">
        <f t="shared" si="9"/>
        <v>4</v>
      </c>
      <c r="S56" s="229">
        <f>'Complexity of the crisis'!X57</f>
        <v>3.4</v>
      </c>
      <c r="T56" s="229">
        <f>'Complexity of the crisis'!AN57</f>
        <v>4.5</v>
      </c>
      <c r="U56" s="124" t="str">
        <f>VLOOKUP(C56,Lists!$C$3:$E$160,3,FALSE)</f>
        <v>Middle east</v>
      </c>
      <c r="V56" s="125">
        <v>44893</v>
      </c>
    </row>
    <row r="57" spans="1:22" x14ac:dyDescent="0.25">
      <c r="A57" s="45" t="str">
        <f>'Crisis Indicator Data'!A55</f>
        <v>Conflict  in Iraq</v>
      </c>
      <c r="B57" s="45" t="str">
        <f>Lists!G55</f>
        <v>Conflict</v>
      </c>
      <c r="C57" s="45" t="str">
        <f>'Crisis Indicator Data'!C55</f>
        <v>IRQ002</v>
      </c>
      <c r="D57" s="45" t="str">
        <f>'Crisis Indicator Data'!D55</f>
        <v>Iraq</v>
      </c>
      <c r="E57" s="45" t="str">
        <f>'Crisis Indicator Data'!E55</f>
        <v>IRQ</v>
      </c>
      <c r="F57" s="45" t="str">
        <f>'Crisis Indicator Data'!B55</f>
        <v>Conflict,Socio-political,Violence</v>
      </c>
      <c r="G57" s="226">
        <f t="shared" si="5"/>
        <v>3.7</v>
      </c>
      <c r="H57" s="44">
        <f t="shared" si="6"/>
        <v>4</v>
      </c>
      <c r="I57" s="116" t="str">
        <f t="shared" si="7"/>
        <v>High</v>
      </c>
      <c r="J57" s="227" t="str">
        <f>INDEX(Trends!$D$3:$D$404,MATCH(C57,Trends!$C$3:$C$404,0))</f>
        <v>Decreasing</v>
      </c>
      <c r="K57" s="109" t="str">
        <f>IF(Reliability!B55="x","x",(IF(ROUNDUP(Reliability!B55,0)=1,"Very High",IF(ROUNDUP(Reliability!B55,0)=2,"High",IF(ROUNDUP(Reliability!B55,0)=3,"Medium",IF(ROUNDUP(Reliability!B55,0)=4,"Low","Very Low"))))))</f>
        <v>Very High</v>
      </c>
      <c r="L57" s="228">
        <f t="shared" si="8"/>
        <v>3.9</v>
      </c>
      <c r="M57" s="229">
        <f>'Impact of the crisis'!N58</f>
        <v>4.7</v>
      </c>
      <c r="N57" s="229">
        <f>'Impact of the crisis'!AB58</f>
        <v>3.4</v>
      </c>
      <c r="O57" s="228">
        <f>'Conditions of people affected'!R58</f>
        <v>3.5</v>
      </c>
      <c r="P57" s="229">
        <f>'Conditions of people affected'!K58</f>
        <v>4</v>
      </c>
      <c r="Q57" s="229">
        <f>'Conditions of people affected'!Q58</f>
        <v>3</v>
      </c>
      <c r="R57" s="229">
        <f t="shared" si="9"/>
        <v>4</v>
      </c>
      <c r="S57" s="229">
        <f>'Complexity of the crisis'!X58</f>
        <v>3.4</v>
      </c>
      <c r="T57" s="229">
        <f>'Complexity of the crisis'!AN58</f>
        <v>4.5</v>
      </c>
      <c r="U57" s="124" t="str">
        <f>VLOOKUP(C57,Lists!$C$3:$E$160,3,FALSE)</f>
        <v>Middle east</v>
      </c>
      <c r="V57" s="125">
        <v>44893</v>
      </c>
    </row>
    <row r="58" spans="1:22" x14ac:dyDescent="0.25">
      <c r="A58" s="45" t="str">
        <f>'Crisis Indicator Data'!A56</f>
        <v>Syrian and Palestinian refugees in iraq</v>
      </c>
      <c r="B58" s="45" t="str">
        <f>Lists!G56</f>
        <v>Syrian Refugees</v>
      </c>
      <c r="C58" s="45" t="str">
        <f>'Crisis Indicator Data'!C56</f>
        <v>IRQ003</v>
      </c>
      <c r="D58" s="45" t="str">
        <f>'Crisis Indicator Data'!D56</f>
        <v>Iraq</v>
      </c>
      <c r="E58" s="45" t="str">
        <f>'Crisis Indicator Data'!E56</f>
        <v>IRQ</v>
      </c>
      <c r="F58" s="45" t="str">
        <f>'Crisis Indicator Data'!B56</f>
        <v>Displacement</v>
      </c>
      <c r="G58" s="226">
        <f t="shared" si="5"/>
        <v>2.9</v>
      </c>
      <c r="H58" s="44">
        <f t="shared" si="6"/>
        <v>3</v>
      </c>
      <c r="I58" s="116" t="str">
        <f t="shared" si="7"/>
        <v>Medium</v>
      </c>
      <c r="J58" s="227" t="str">
        <f>INDEX(Trends!$D$3:$D$404,MATCH(C58,Trends!$C$3:$C$404,0))</f>
        <v>Stable</v>
      </c>
      <c r="K58" s="109" t="str">
        <f>IF(Reliability!B56="x","x",(IF(ROUNDUP(Reliability!B56,0)=1,"Very High",IF(ROUNDUP(Reliability!B56,0)=2,"High",IF(ROUNDUP(Reliability!B56,0)=3,"Medium",IF(ROUNDUP(Reliability!B56,0)=4,"Low","Very Low"))))))</f>
        <v>Medium</v>
      </c>
      <c r="L58" s="228">
        <f t="shared" si="8"/>
        <v>1.9</v>
      </c>
      <c r="M58" s="229">
        <f>'Impact of the crisis'!N59</f>
        <v>1.5</v>
      </c>
      <c r="N58" s="229">
        <f>'Impact of the crisis'!AB59</f>
        <v>2.1</v>
      </c>
      <c r="O58" s="228">
        <f>'Conditions of people affected'!R59</f>
        <v>2.9</v>
      </c>
      <c r="P58" s="229">
        <f>'Conditions of people affected'!K59</f>
        <v>2.8</v>
      </c>
      <c r="Q58" s="229">
        <f>'Conditions of people affected'!Q59</f>
        <v>3</v>
      </c>
      <c r="R58" s="229">
        <f t="shared" si="9"/>
        <v>3.5</v>
      </c>
      <c r="S58" s="229">
        <f>'Complexity of the crisis'!X59</f>
        <v>3.4</v>
      </c>
      <c r="T58" s="229">
        <f>'Complexity of the crisis'!AN59</f>
        <v>3.5</v>
      </c>
      <c r="U58" s="124" t="str">
        <f>VLOOKUP(C58,Lists!$C$3:$E$160,3,FALSE)</f>
        <v>Middle east</v>
      </c>
      <c r="V58" s="125">
        <v>44893</v>
      </c>
    </row>
    <row r="59" spans="1:22" x14ac:dyDescent="0.25">
      <c r="A59" s="45" t="str">
        <f>'Crisis Indicator Data'!A57</f>
        <v>Mixed migration flows in Italy</v>
      </c>
      <c r="B59" s="45" t="str">
        <f>Lists!G57</f>
        <v>Mixed Migration</v>
      </c>
      <c r="C59" s="45" t="str">
        <f>'Crisis Indicator Data'!C57</f>
        <v>ITA002</v>
      </c>
      <c r="D59" s="45" t="str">
        <f>'Crisis Indicator Data'!D57</f>
        <v>Italy</v>
      </c>
      <c r="E59" s="45" t="str">
        <f>'Crisis Indicator Data'!E57</f>
        <v>ITA</v>
      </c>
      <c r="F59" s="45" t="str">
        <f>'Crisis Indicator Data'!B57</f>
        <v>Displacement</v>
      </c>
      <c r="G59" s="226">
        <f t="shared" si="5"/>
        <v>2</v>
      </c>
      <c r="H59" s="44">
        <f t="shared" si="6"/>
        <v>2</v>
      </c>
      <c r="I59" s="116" t="str">
        <f t="shared" si="7"/>
        <v>Low</v>
      </c>
      <c r="J59" s="227" t="str">
        <f>INDEX(Trends!$D$3:$D$404,MATCH(C59,Trends!$C$3:$C$404,0))</f>
        <v>Stable</v>
      </c>
      <c r="K59" s="109" t="str">
        <f>IF(Reliability!B57="x","x",(IF(ROUNDUP(Reliability!B57,0)=1,"Very High",IF(ROUNDUP(Reliability!B57,0)=2,"High",IF(ROUNDUP(Reliability!B57,0)=3,"Medium",IF(ROUNDUP(Reliability!B57,0)=4,"Low","Very Low"))))))</f>
        <v>Very High</v>
      </c>
      <c r="L59" s="228">
        <f t="shared" si="8"/>
        <v>2.7</v>
      </c>
      <c r="M59" s="229">
        <f>'Impact of the crisis'!N60</f>
        <v>1.7</v>
      </c>
      <c r="N59" s="229">
        <f>'Impact of the crisis'!AB60</f>
        <v>3.1</v>
      </c>
      <c r="O59" s="228">
        <f>'Conditions of people affected'!R60</f>
        <v>1.65</v>
      </c>
      <c r="P59" s="229">
        <f>'Conditions of people affected'!K60</f>
        <v>2.2999999999999998</v>
      </c>
      <c r="Q59" s="229">
        <f>'Conditions of people affected'!Q60</f>
        <v>1</v>
      </c>
      <c r="R59" s="229">
        <f t="shared" si="9"/>
        <v>1.8</v>
      </c>
      <c r="S59" s="229">
        <f>'Complexity of the crisis'!X60</f>
        <v>1.5</v>
      </c>
      <c r="T59" s="229">
        <f>'Complexity of the crisis'!AN60</f>
        <v>2</v>
      </c>
      <c r="U59" s="124" t="str">
        <f>VLOOKUP(C59,Lists!$C$3:$E$160,3,FALSE)</f>
        <v>Europe</v>
      </c>
      <c r="V59" s="125">
        <v>44893</v>
      </c>
    </row>
    <row r="60" spans="1:22" x14ac:dyDescent="0.25">
      <c r="A60" s="53" t="str">
        <f>'Crisis Indicator Data'!A58</f>
        <v>Syrian refugees in Jordan</v>
      </c>
      <c r="B60" s="45" t="str">
        <f>Lists!G58</f>
        <v>Syrian refugees</v>
      </c>
      <c r="C60" s="53" t="str">
        <f>'Crisis Indicator Data'!C58</f>
        <v>JOR002</v>
      </c>
      <c r="D60" s="53" t="str">
        <f>'Crisis Indicator Data'!D58</f>
        <v>Jordan</v>
      </c>
      <c r="E60" s="53" t="str">
        <f>'Crisis Indicator Data'!E58</f>
        <v>JOR</v>
      </c>
      <c r="F60" s="53" t="str">
        <f>'Crisis Indicator Data'!B58</f>
        <v>Displacement</v>
      </c>
      <c r="G60" s="226">
        <f t="shared" si="5"/>
        <v>2.7</v>
      </c>
      <c r="H60" s="54">
        <f t="shared" si="6"/>
        <v>3</v>
      </c>
      <c r="I60" s="117" t="str">
        <f t="shared" si="7"/>
        <v>Medium</v>
      </c>
      <c r="J60" s="227" t="str">
        <f>INDEX(Trends!$D$3:$D$404,MATCH(C60,Trends!$C$3:$C$404,0))</f>
        <v>Stable</v>
      </c>
      <c r="K60" s="109" t="str">
        <f>IF(Reliability!B58="x","x",(IF(ROUNDUP(Reliability!B58,0)=1,"Very High",IF(ROUNDUP(Reliability!B58,0)=2,"High",IF(ROUNDUP(Reliability!B58,0)=3,"Medium",IF(ROUNDUP(Reliability!B58,0)=4,"Low","Very Low"))))))</f>
        <v>High</v>
      </c>
      <c r="L60" s="228">
        <f t="shared" si="8"/>
        <v>2.7</v>
      </c>
      <c r="M60" s="234">
        <f>'Impact of the crisis'!N61</f>
        <v>3</v>
      </c>
      <c r="N60" s="234">
        <f>'Impact of the crisis'!AB61</f>
        <v>2.6</v>
      </c>
      <c r="O60" s="228">
        <f>'Conditions of people affected'!R61</f>
        <v>3.1</v>
      </c>
      <c r="P60" s="234">
        <f>'Conditions of people affected'!K61</f>
        <v>3.2</v>
      </c>
      <c r="Q60" s="234">
        <f>'Conditions of people affected'!Q61</f>
        <v>3</v>
      </c>
      <c r="R60" s="229">
        <f t="shared" si="9"/>
        <v>2</v>
      </c>
      <c r="S60" s="229">
        <f>'Complexity of the crisis'!X61</f>
        <v>2.5</v>
      </c>
      <c r="T60" s="229">
        <f>'Complexity of the crisis'!AN61</f>
        <v>1.5</v>
      </c>
      <c r="U60" s="124" t="str">
        <f>VLOOKUP(C60,Lists!$C$3:$E$160,3,FALSE)</f>
        <v>Middle east</v>
      </c>
      <c r="V60" s="125">
        <v>44894</v>
      </c>
    </row>
    <row r="61" spans="1:22" x14ac:dyDescent="0.25">
      <c r="A61" s="53" t="str">
        <f>'Crisis Indicator Data'!A59</f>
        <v xml:space="preserve">Multiple crisis in Kenya </v>
      </c>
      <c r="B61" s="45" t="str">
        <f>Lists!G59</f>
        <v xml:space="preserve">Country level </v>
      </c>
      <c r="C61" s="53" t="str">
        <f>'Crisis Indicator Data'!C59</f>
        <v>KEN001</v>
      </c>
      <c r="D61" s="53" t="str">
        <f>'Crisis Indicator Data'!D59</f>
        <v>Kenya</v>
      </c>
      <c r="E61" s="53" t="str">
        <f>'Crisis Indicator Data'!E59</f>
        <v>KEN</v>
      </c>
      <c r="F61" s="53" t="str">
        <f>'Crisis Indicator Data'!B59</f>
        <v>Drought,Displacement</v>
      </c>
      <c r="G61" s="226">
        <f t="shared" si="5"/>
        <v>3.8</v>
      </c>
      <c r="H61" s="54">
        <f t="shared" si="6"/>
        <v>4</v>
      </c>
      <c r="I61" s="117" t="str">
        <f t="shared" si="7"/>
        <v>High</v>
      </c>
      <c r="J61" s="227" t="str">
        <f>INDEX(Trends!$D$3:$D$404,MATCH(C61,Trends!$C$3:$C$404,0))</f>
        <v>Increasing</v>
      </c>
      <c r="K61" s="109" t="str">
        <f>IF(Reliability!B59="x","x",(IF(ROUNDUP(Reliability!B59,0)=1,"Very High",IF(ROUNDUP(Reliability!B59,0)=2,"High",IF(ROUNDUP(Reliability!B59,0)=3,"Medium",IF(ROUNDUP(Reliability!B59,0)=4,"Low","Very Low"))))))</f>
        <v>Medium</v>
      </c>
      <c r="L61" s="228">
        <f t="shared" si="8"/>
        <v>3.9</v>
      </c>
      <c r="M61" s="234">
        <f>'Impact of the crisis'!N62</f>
        <v>3.8</v>
      </c>
      <c r="N61" s="234">
        <f>'Impact of the crisis'!AB62</f>
        <v>3.9</v>
      </c>
      <c r="O61" s="228">
        <f>'Conditions of people affected'!R62</f>
        <v>4.25</v>
      </c>
      <c r="P61" s="234">
        <f>'Conditions of people affected'!K62</f>
        <v>4.5</v>
      </c>
      <c r="Q61" s="234">
        <f>'Conditions of people affected'!Q62</f>
        <v>4</v>
      </c>
      <c r="R61" s="229">
        <f t="shared" si="9"/>
        <v>3.1</v>
      </c>
      <c r="S61" s="229">
        <f>'Complexity of the crisis'!X62</f>
        <v>3.6</v>
      </c>
      <c r="T61" s="229">
        <f>'Complexity of the crisis'!AN62</f>
        <v>2.5</v>
      </c>
      <c r="U61" s="124" t="str">
        <f>VLOOKUP(C61,Lists!$C$3:$E$160,3,FALSE)</f>
        <v>Africa</v>
      </c>
      <c r="V61" s="125">
        <v>44862</v>
      </c>
    </row>
    <row r="62" spans="1:22" ht="13.35" customHeight="1" x14ac:dyDescent="0.25">
      <c r="A62" s="53" t="str">
        <f>'Crisis Indicator Data'!A60</f>
        <v>Refugee situation in Kenya</v>
      </c>
      <c r="B62" s="45" t="str">
        <f>Lists!G60</f>
        <v>Refugee situation</v>
      </c>
      <c r="C62" s="53" t="str">
        <f>'Crisis Indicator Data'!C60</f>
        <v>KEN002</v>
      </c>
      <c r="D62" s="53" t="str">
        <f>'Crisis Indicator Data'!D60</f>
        <v>Kenya</v>
      </c>
      <c r="E62" s="53" t="str">
        <f>'Crisis Indicator Data'!E60</f>
        <v>KEN</v>
      </c>
      <c r="F62" s="53" t="str">
        <f>'Crisis Indicator Data'!B60</f>
        <v>Displacement</v>
      </c>
      <c r="G62" s="226">
        <f t="shared" si="5"/>
        <v>2.9</v>
      </c>
      <c r="H62" s="54">
        <f t="shared" si="6"/>
        <v>3</v>
      </c>
      <c r="I62" s="117" t="str">
        <f t="shared" si="7"/>
        <v>Medium</v>
      </c>
      <c r="J62" s="227" t="str">
        <f>INDEX(Trends!$D$3:$D$404,MATCH(C62,Trends!$C$3:$C$404,0))</f>
        <v>Increasing</v>
      </c>
      <c r="K62" s="109" t="str">
        <f>IF(Reliability!B60="x","x",(IF(ROUNDUP(Reliability!B60,0)=1,"Very High",IF(ROUNDUP(Reliability!B60,0)=2,"High",IF(ROUNDUP(Reliability!B60,0)=3,"Medium",IF(ROUNDUP(Reliability!B60,0)=4,"Low","Very Low"))))))</f>
        <v>Medium</v>
      </c>
      <c r="L62" s="228">
        <f t="shared" si="8"/>
        <v>2.9</v>
      </c>
      <c r="M62" s="234">
        <f>'Impact of the crisis'!N63</f>
        <v>0.8</v>
      </c>
      <c r="N62" s="234">
        <f>'Impact of the crisis'!AB63</f>
        <v>3.6</v>
      </c>
      <c r="O62" s="228">
        <f>'Conditions of people affected'!R63</f>
        <v>2.95</v>
      </c>
      <c r="P62" s="234">
        <f>'Conditions of people affected'!K63</f>
        <v>2.9</v>
      </c>
      <c r="Q62" s="234">
        <f>'Conditions of people affected'!Q63</f>
        <v>3</v>
      </c>
      <c r="R62" s="229">
        <f t="shared" si="9"/>
        <v>2.9</v>
      </c>
      <c r="S62" s="229">
        <f>'Complexity of the crisis'!X63</f>
        <v>3.6</v>
      </c>
      <c r="T62" s="229">
        <f>'Complexity of the crisis'!AN63</f>
        <v>2</v>
      </c>
      <c r="U62" s="124" t="str">
        <f>VLOOKUP(C62,Lists!$C$3:$E$160,3,FALSE)</f>
        <v>Africa</v>
      </c>
      <c r="V62" s="125">
        <v>44889</v>
      </c>
    </row>
    <row r="63" spans="1:22" x14ac:dyDescent="0.25">
      <c r="A63" s="53" t="str">
        <f>'Crisis Indicator Data'!A61</f>
        <v>Drought in Kenya</v>
      </c>
      <c r="B63" s="45" t="str">
        <f>Lists!G61</f>
        <v>Drought</v>
      </c>
      <c r="C63" s="53" t="str">
        <f>'Crisis Indicator Data'!C61</f>
        <v>KEN003</v>
      </c>
      <c r="D63" s="53" t="str">
        <f>'Crisis Indicator Data'!D61</f>
        <v>Kenya</v>
      </c>
      <c r="E63" s="53" t="str">
        <f>'Crisis Indicator Data'!E61</f>
        <v>KEN</v>
      </c>
      <c r="F63" s="53" t="str">
        <f>'Crisis Indicator Data'!B61</f>
        <v>Drought</v>
      </c>
      <c r="G63" s="226">
        <f t="shared" si="5"/>
        <v>3.9</v>
      </c>
      <c r="H63" s="54">
        <f t="shared" si="6"/>
        <v>4</v>
      </c>
      <c r="I63" s="117" t="str">
        <f t="shared" si="7"/>
        <v>High</v>
      </c>
      <c r="J63" s="227" t="str">
        <f>INDEX(Trends!$D$3:$D$404,MATCH(C63,Trends!$C$3:$C$404,0))</f>
        <v>Increasing</v>
      </c>
      <c r="K63" s="109" t="str">
        <f>IF(Reliability!B61="x","x",(IF(ROUNDUP(Reliability!B61,0)=1,"Very High",IF(ROUNDUP(Reliability!B61,0)=2,"High",IF(ROUNDUP(Reliability!B61,0)=3,"Medium",IF(ROUNDUP(Reliability!B61,0)=4,"Low","Very Low"))))))</f>
        <v>Medium</v>
      </c>
      <c r="L63" s="228">
        <f t="shared" si="8"/>
        <v>4.5</v>
      </c>
      <c r="M63" s="234">
        <f>'Impact of the crisis'!N64</f>
        <v>3.8</v>
      </c>
      <c r="N63" s="234">
        <f>'Impact of the crisis'!AB64</f>
        <v>4.75</v>
      </c>
      <c r="O63" s="228">
        <f>'Conditions of people affected'!R64</f>
        <v>4.2</v>
      </c>
      <c r="P63" s="234">
        <f>'Conditions of people affected'!K64</f>
        <v>4.4000000000000004</v>
      </c>
      <c r="Q63" s="234">
        <f>'Conditions of people affected'!Q64</f>
        <v>4</v>
      </c>
      <c r="R63" s="229">
        <f t="shared" si="9"/>
        <v>2.9</v>
      </c>
      <c r="S63" s="229">
        <f>'Complexity of the crisis'!X64</f>
        <v>3.6</v>
      </c>
      <c r="T63" s="229">
        <f>'Complexity of the crisis'!AN64</f>
        <v>2</v>
      </c>
      <c r="U63" s="124" t="str">
        <f>VLOOKUP(C63,Lists!$C$3:$E$160,3,FALSE)</f>
        <v>Africa</v>
      </c>
      <c r="V63" s="125">
        <v>44894</v>
      </c>
    </row>
    <row r="64" spans="1:22" x14ac:dyDescent="0.25">
      <c r="A64" s="53" t="str">
        <f>'Crisis Indicator Data'!A62</f>
        <v>Syrian refugees in Lebanon</v>
      </c>
      <c r="B64" s="45" t="str">
        <f>Lists!G62</f>
        <v>Syrian refugees</v>
      </c>
      <c r="C64" s="53" t="str">
        <f>'Crisis Indicator Data'!C62</f>
        <v>LBN002</v>
      </c>
      <c r="D64" s="53" t="str">
        <f>'Crisis Indicator Data'!D62</f>
        <v>Lebanon</v>
      </c>
      <c r="E64" s="53" t="str">
        <f>'Crisis Indicator Data'!E62</f>
        <v>LBN</v>
      </c>
      <c r="F64" s="53" t="str">
        <f>'Crisis Indicator Data'!B62</f>
        <v>Displacement</v>
      </c>
      <c r="G64" s="226">
        <f t="shared" si="5"/>
        <v>3.5</v>
      </c>
      <c r="H64" s="54">
        <f t="shared" si="6"/>
        <v>4</v>
      </c>
      <c r="I64" s="117" t="str">
        <f t="shared" si="7"/>
        <v>High</v>
      </c>
      <c r="J64" s="227" t="str">
        <f>INDEX(Trends!$D$3:$D$404,MATCH(C64,Trends!$C$3:$C$404,0))</f>
        <v>Stable</v>
      </c>
      <c r="K64" s="109" t="str">
        <f>IF(Reliability!B62="x","x",(IF(ROUNDUP(Reliability!B62,0)=1,"Very High",IF(ROUNDUP(Reliability!B62,0)=2,"High",IF(ROUNDUP(Reliability!B62,0)=3,"Medium",IF(ROUNDUP(Reliability!B62,0)=4,"Low","Very Low"))))))</f>
        <v>Medium</v>
      </c>
      <c r="L64" s="228">
        <f t="shared" si="8"/>
        <v>4.2</v>
      </c>
      <c r="M64" s="234">
        <f>'Impact of the crisis'!N65</f>
        <v>3.6</v>
      </c>
      <c r="N64" s="234">
        <f>'Impact of the crisis'!AB65</f>
        <v>4.5</v>
      </c>
      <c r="O64" s="228">
        <f>'Conditions of people affected'!R65</f>
        <v>3.8</v>
      </c>
      <c r="P64" s="234">
        <f>'Conditions of people affected'!K65</f>
        <v>3.6</v>
      </c>
      <c r="Q64" s="234">
        <f>'Conditions of people affected'!Q65</f>
        <v>4</v>
      </c>
      <c r="R64" s="229">
        <f t="shared" si="9"/>
        <v>2.5</v>
      </c>
      <c r="S64" s="229">
        <f>'Complexity of the crisis'!X65</f>
        <v>2.9</v>
      </c>
      <c r="T64" s="229">
        <f>'Complexity of the crisis'!AN65</f>
        <v>2</v>
      </c>
      <c r="U64" s="124" t="str">
        <f>VLOOKUP(C64,Lists!$C$3:$E$160,3,FALSE)</f>
        <v>Middle east</v>
      </c>
      <c r="V64" s="125">
        <v>44894</v>
      </c>
    </row>
    <row r="65" spans="1:22" x14ac:dyDescent="0.25">
      <c r="A65" s="53" t="str">
        <f>'Crisis Indicator Data'!A63</f>
        <v>Socioeconomic crisis in Lebanon</v>
      </c>
      <c r="B65" s="45" t="str">
        <f>Lists!G63</f>
        <v>Socioeconomic crisis</v>
      </c>
      <c r="C65" s="53" t="str">
        <f>'Crisis Indicator Data'!C63</f>
        <v>LBN004</v>
      </c>
      <c r="D65" s="53" t="str">
        <f>'Crisis Indicator Data'!D63</f>
        <v>Lebanon</v>
      </c>
      <c r="E65" s="53" t="str">
        <f>'Crisis Indicator Data'!E63</f>
        <v>LBN</v>
      </c>
      <c r="F65" s="53" t="str">
        <f>'Crisis Indicator Data'!B63</f>
        <v>Socio-political,Violence,Tecnological Disaster</v>
      </c>
      <c r="G65" s="226">
        <f t="shared" si="5"/>
        <v>3.6</v>
      </c>
      <c r="H65" s="54">
        <f t="shared" si="6"/>
        <v>4</v>
      </c>
      <c r="I65" s="117" t="str">
        <f t="shared" si="7"/>
        <v>High</v>
      </c>
      <c r="J65" s="227" t="str">
        <f>INDEX(Trends!$D$3:$D$404,MATCH(C65,Trends!$C$3:$C$404,0))</f>
        <v>Increasing</v>
      </c>
      <c r="K65" s="109" t="str">
        <f>IF(Reliability!B63="x","x",(IF(ROUNDUP(Reliability!B63,0)=1,"Very High",IF(ROUNDUP(Reliability!B63,0)=2,"High",IF(ROUNDUP(Reliability!B63,0)=3,"Medium",IF(ROUNDUP(Reliability!B63,0)=4,"Low","Very Low"))))))</f>
        <v>Medium</v>
      </c>
      <c r="L65" s="228">
        <f t="shared" si="8"/>
        <v>3.6</v>
      </c>
      <c r="M65" s="234">
        <f>'Impact of the crisis'!N66</f>
        <v>3.6</v>
      </c>
      <c r="N65" s="234">
        <f>'Impact of the crisis'!AB66</f>
        <v>3.6</v>
      </c>
      <c r="O65" s="228">
        <f>'Conditions of people affected'!R66</f>
        <v>4.0999999999999996</v>
      </c>
      <c r="P65" s="234">
        <f>'Conditions of people affected'!K66</f>
        <v>4.2</v>
      </c>
      <c r="Q65" s="234">
        <f>'Conditions of people affected'!Q66</f>
        <v>4</v>
      </c>
      <c r="R65" s="229">
        <f t="shared" si="9"/>
        <v>2.7</v>
      </c>
      <c r="S65" s="229">
        <f>'Complexity of the crisis'!X66</f>
        <v>2.9</v>
      </c>
      <c r="T65" s="229">
        <f>'Complexity of the crisis'!AN66</f>
        <v>2.5</v>
      </c>
      <c r="U65" s="124" t="str">
        <f>VLOOKUP(C65,Lists!$C$3:$E$160,3,FALSE)</f>
        <v>Middle east</v>
      </c>
      <c r="V65" s="125">
        <v>44894</v>
      </c>
    </row>
    <row r="66" spans="1:22" x14ac:dyDescent="0.25">
      <c r="A66" s="53" t="str">
        <f>'Crisis Indicator Data'!A64</f>
        <v>Complex crisis in Libya</v>
      </c>
      <c r="B66" s="45" t="str">
        <f>Lists!G64</f>
        <v>Complex crisis</v>
      </c>
      <c r="C66" s="53" t="str">
        <f>'Crisis Indicator Data'!C64</f>
        <v>LBY001</v>
      </c>
      <c r="D66" s="53" t="str">
        <f>'Crisis Indicator Data'!D64</f>
        <v>Libya</v>
      </c>
      <c r="E66" s="53" t="str">
        <f>'Crisis Indicator Data'!E64</f>
        <v>LBY</v>
      </c>
      <c r="F66" s="53" t="str">
        <f>'Crisis Indicator Data'!B64</f>
        <v>Conflict,Displacement,Socio-political</v>
      </c>
      <c r="G66" s="226">
        <f t="shared" si="5"/>
        <v>3.7</v>
      </c>
      <c r="H66" s="54">
        <f t="shared" si="6"/>
        <v>4</v>
      </c>
      <c r="I66" s="117" t="str">
        <f t="shared" si="7"/>
        <v>High</v>
      </c>
      <c r="J66" s="227" t="str">
        <f>INDEX(Trends!$D$3:$D$404,MATCH(C66,Trends!$C$3:$C$404,0))</f>
        <v>Increasing</v>
      </c>
      <c r="K66" s="109" t="str">
        <f>IF(Reliability!B64="x","x",(IF(ROUNDUP(Reliability!B64,0)=1,"Very High",IF(ROUNDUP(Reliability!B64,0)=2,"High",IF(ROUNDUP(Reliability!B64,0)=3,"Medium",IF(ROUNDUP(Reliability!B64,0)=4,"Low","Very Low"))))))</f>
        <v>Very High</v>
      </c>
      <c r="L66" s="228">
        <f t="shared" si="8"/>
        <v>4.2</v>
      </c>
      <c r="M66" s="234">
        <f>'Impact of the crisis'!N67</f>
        <v>4.5999999999999996</v>
      </c>
      <c r="N66" s="234">
        <f>'Impact of the crisis'!AB67</f>
        <v>4</v>
      </c>
      <c r="O66" s="228">
        <f>'Conditions of people affected'!R67</f>
        <v>3.1</v>
      </c>
      <c r="P66" s="234">
        <f>'Conditions of people affected'!K67</f>
        <v>3.2</v>
      </c>
      <c r="Q66" s="234">
        <f>'Conditions of people affected'!Q67</f>
        <v>3</v>
      </c>
      <c r="R66" s="229">
        <f t="shared" si="9"/>
        <v>4</v>
      </c>
      <c r="S66" s="229">
        <f>'Complexity of the crisis'!X67</f>
        <v>3.3</v>
      </c>
      <c r="T66" s="229">
        <f>'Complexity of the crisis'!AN67</f>
        <v>4.5</v>
      </c>
      <c r="U66" s="124" t="str">
        <f>VLOOKUP(C66,Lists!$C$3:$E$160,3,FALSE)</f>
        <v>Africa</v>
      </c>
      <c r="V66" s="125">
        <v>44893</v>
      </c>
    </row>
    <row r="67" spans="1:22" x14ac:dyDescent="0.25">
      <c r="A67" s="53" t="str">
        <f>'Crisis Indicator Data'!A65</f>
        <v>Mixed migration flows in Libya</v>
      </c>
      <c r="B67" s="45" t="str">
        <f>Lists!G65</f>
        <v>Mixed Migration</v>
      </c>
      <c r="C67" s="53" t="str">
        <f>'Crisis Indicator Data'!C65</f>
        <v>LBY002</v>
      </c>
      <c r="D67" s="53" t="str">
        <f>'Crisis Indicator Data'!D65</f>
        <v>Libya</v>
      </c>
      <c r="E67" s="53" t="str">
        <f>'Crisis Indicator Data'!E65</f>
        <v>LBY</v>
      </c>
      <c r="F67" s="53" t="str">
        <f>'Crisis Indicator Data'!B65</f>
        <v>Displacement</v>
      </c>
      <c r="G67" s="226">
        <f t="shared" si="5"/>
        <v>3.5</v>
      </c>
      <c r="H67" s="54">
        <f t="shared" si="6"/>
        <v>4</v>
      </c>
      <c r="I67" s="117" t="str">
        <f t="shared" si="7"/>
        <v>High</v>
      </c>
      <c r="J67" s="227" t="str">
        <f>INDEX(Trends!$D$3:$D$404,MATCH(C67,Trends!$C$3:$C$404,0))</f>
        <v>Increasing</v>
      </c>
      <c r="K67" s="109" t="str">
        <f>IF(Reliability!B65="x","x",(IF(ROUNDUP(Reliability!B65,0)=1,"Very High",IF(ROUNDUP(Reliability!B65,0)=2,"High",IF(ROUNDUP(Reliability!B65,0)=3,"Medium",IF(ROUNDUP(Reliability!B65,0)=4,"Low","Very Low"))))))</f>
        <v>Very High</v>
      </c>
      <c r="L67" s="228">
        <f t="shared" si="8"/>
        <v>3.9</v>
      </c>
      <c r="M67" s="234">
        <f>'Impact of the crisis'!N68</f>
        <v>4.5999999999999996</v>
      </c>
      <c r="N67" s="234">
        <f>'Impact of the crisis'!AB68</f>
        <v>3.4</v>
      </c>
      <c r="O67" s="228">
        <f>'Conditions of people affected'!R68</f>
        <v>3.05</v>
      </c>
      <c r="P67" s="234">
        <f>'Conditions of people affected'!K68</f>
        <v>3.1</v>
      </c>
      <c r="Q67" s="234">
        <f>'Conditions of people affected'!Q68</f>
        <v>3</v>
      </c>
      <c r="R67" s="229">
        <f t="shared" si="9"/>
        <v>3.7</v>
      </c>
      <c r="S67" s="229">
        <f>'Complexity of the crisis'!X68</f>
        <v>3.3</v>
      </c>
      <c r="T67" s="229">
        <f>'Complexity of the crisis'!AN68</f>
        <v>4</v>
      </c>
      <c r="U67" s="124" t="str">
        <f>VLOOKUP(C67,Lists!$C$3:$E$160,3,FALSE)</f>
        <v>Africa</v>
      </c>
      <c r="V67" s="125">
        <v>44893</v>
      </c>
    </row>
    <row r="68" spans="1:22" x14ac:dyDescent="0.25">
      <c r="A68" s="53" t="str">
        <f>'Crisis Indicator Data'!A66</f>
        <v>Socio-economic crisis in Sri Lanka</v>
      </c>
      <c r="B68" s="45" t="str">
        <f>Lists!G66</f>
        <v>Socio-economic crisis</v>
      </c>
      <c r="C68" s="53" t="str">
        <f>'Crisis Indicator Data'!C66</f>
        <v>LKA002</v>
      </c>
      <c r="D68" s="53" t="str">
        <f>'Crisis Indicator Data'!D66</f>
        <v>Sri Lanka</v>
      </c>
      <c r="E68" s="53" t="str">
        <f>'Crisis Indicator Data'!E66</f>
        <v>LKA</v>
      </c>
      <c r="F68" s="53" t="str">
        <f>'Crisis Indicator Data'!B66</f>
        <v>Socio-political,Food Security</v>
      </c>
      <c r="G68" s="226">
        <f t="shared" si="5"/>
        <v>3.4</v>
      </c>
      <c r="H68" s="54">
        <f t="shared" si="6"/>
        <v>4</v>
      </c>
      <c r="I68" s="117" t="str">
        <f t="shared" si="7"/>
        <v>High</v>
      </c>
      <c r="J68" s="227" t="str">
        <f>INDEX(Trends!$D$3:$D$404,MATCH(C68,Trends!$C$3:$C$404,0))</f>
        <v>Stable</v>
      </c>
      <c r="K68" s="109" t="str">
        <f>IF(Reliability!B66="x","x",(IF(ROUNDUP(Reliability!B66,0)=1,"Very High",IF(ROUNDUP(Reliability!B66,0)=2,"High",IF(ROUNDUP(Reliability!B66,0)=3,"Medium",IF(ROUNDUP(Reliability!B66,0)=4,"Low","Very Low"))))))</f>
        <v>Very High</v>
      </c>
      <c r="L68" s="228">
        <f t="shared" si="8"/>
        <v>3.8</v>
      </c>
      <c r="M68" s="234">
        <f>'Impact of the crisis'!N69</f>
        <v>4.4000000000000004</v>
      </c>
      <c r="N68" s="234">
        <f>'Impact of the crisis'!AB69</f>
        <v>3.4</v>
      </c>
      <c r="O68" s="228">
        <f>'Conditions of people affected'!R69</f>
        <v>4.3499999999999996</v>
      </c>
      <c r="P68" s="234">
        <f>'Conditions of people affected'!K69</f>
        <v>4.7</v>
      </c>
      <c r="Q68" s="234">
        <f>'Conditions of people affected'!Q69</f>
        <v>4</v>
      </c>
      <c r="R68" s="229">
        <f t="shared" si="9"/>
        <v>1.6</v>
      </c>
      <c r="S68" s="229">
        <f>'Complexity of the crisis'!X69</f>
        <v>2.2000000000000002</v>
      </c>
      <c r="T68" s="229">
        <f>'Complexity of the crisis'!AN69</f>
        <v>1</v>
      </c>
      <c r="U68" s="124" t="str">
        <f>VLOOKUP(C68,Lists!$C$3:$E$160,3,FALSE)</f>
        <v>Asia</v>
      </c>
      <c r="V68" s="125">
        <v>44889</v>
      </c>
    </row>
    <row r="69" spans="1:22" x14ac:dyDescent="0.25">
      <c r="A69" s="53" t="str">
        <f>'Crisis Indicator Data'!A67</f>
        <v>Food security crisis in Lesotho</v>
      </c>
      <c r="B69" s="45" t="str">
        <f>Lists!G67</f>
        <v>Food security crisis</v>
      </c>
      <c r="C69" s="53" t="str">
        <f>'Crisis Indicator Data'!C67</f>
        <v>LSO003</v>
      </c>
      <c r="D69" s="53" t="str">
        <f>'Crisis Indicator Data'!D67</f>
        <v>Lesotho</v>
      </c>
      <c r="E69" s="53" t="str">
        <f>'Crisis Indicator Data'!E67</f>
        <v>LSO</v>
      </c>
      <c r="F69" s="53" t="str">
        <f>'Crisis Indicator Data'!B67</f>
        <v>Food Security</v>
      </c>
      <c r="G69" s="226">
        <f t="shared" ref="G69:G100" si="10">IF(OR(O69="x",L69="x"),"x",ROUND((5-GEOMEAN(((5-L69)/5*4+1),((5-O69)/5*4+1),((5-O69)/5*4+1)))/4*3.5+R69*0.3,1))</f>
        <v>2.2000000000000002</v>
      </c>
      <c r="H69" s="54">
        <f t="shared" ref="H69:H100" si="11">IF(G69="x","x",ROUNDUP(G69,0))</f>
        <v>3</v>
      </c>
      <c r="I69" s="117" t="str">
        <f t="shared" ref="I69:I100" si="12">IF(O69="x","x",IF(L69="x","x",(IF(H69=5,"Very High",IF(H69=4,"High",IF(H69=3,"Medium",IF(H69=2,"Low","Very Low")))))))</f>
        <v>Medium</v>
      </c>
      <c r="J69" s="227" t="str">
        <f>INDEX(Trends!$D$3:$D$404,MATCH(C69,Trends!$C$3:$C$404,0))</f>
        <v>-</v>
      </c>
      <c r="K69" s="109" t="str">
        <f>IF(Reliability!B67="x","x",(IF(ROUNDUP(Reliability!B67,0)=1,"Very High",IF(ROUNDUP(Reliability!B67,0)=2,"High",IF(ROUNDUP(Reliability!B67,0)=3,"Medium",IF(ROUNDUP(Reliability!B67,0)=4,"Low","Very Low"))))))</f>
        <v>Medium</v>
      </c>
      <c r="L69" s="228">
        <f t="shared" ref="L69:L100" si="13">IF(OR(N69="x",M69="x"),"x",ROUND((5-GEOMEAN(((5-M69)/5*4+1),((5-N69)/5*4+1),((5-N69)/5*4+1)))/4*5,1))</f>
        <v>2.6</v>
      </c>
      <c r="M69" s="234">
        <f>'Impact of the crisis'!N70</f>
        <v>2.7</v>
      </c>
      <c r="N69" s="234">
        <f>'Impact of the crisis'!AB70</f>
        <v>2.5999999999999996</v>
      </c>
      <c r="O69" s="228">
        <f>'Conditions of people affected'!R70</f>
        <v>2.75</v>
      </c>
      <c r="P69" s="234">
        <f>'Conditions of people affected'!K70</f>
        <v>2.5</v>
      </c>
      <c r="Q69" s="234">
        <f>'Conditions of people affected'!Q70</f>
        <v>3</v>
      </c>
      <c r="R69" s="229">
        <f t="shared" ref="R69:R100" si="14">IF(OR(T69="x",S69="x"),S69,ROUND((5-GEOMEAN(((5-S69)/5*4+1),((5-T69)/5*4+1)))/4*5,1))</f>
        <v>1</v>
      </c>
      <c r="S69" s="229">
        <f>'Complexity of the crisis'!X70</f>
        <v>1.4</v>
      </c>
      <c r="T69" s="229">
        <f>'Complexity of the crisis'!AN70</f>
        <v>0.5</v>
      </c>
      <c r="U69" s="124" t="str">
        <f>VLOOKUP(C69,Lists!$C$3:$E$160,3,FALSE)</f>
        <v>Africa</v>
      </c>
      <c r="V69" s="125">
        <v>44895</v>
      </c>
    </row>
    <row r="70" spans="1:22" x14ac:dyDescent="0.25">
      <c r="A70" s="53" t="str">
        <f>'Crisis Indicator Data'!A68</f>
        <v>Mixed migration flows in Morocco</v>
      </c>
      <c r="B70" s="45" t="str">
        <f>Lists!G68</f>
        <v>Mixed Migration</v>
      </c>
      <c r="C70" s="53" t="str">
        <f>'Crisis Indicator Data'!C68</f>
        <v>MAR002</v>
      </c>
      <c r="D70" s="53" t="str">
        <f>'Crisis Indicator Data'!D68</f>
        <v>Morocco</v>
      </c>
      <c r="E70" s="53" t="str">
        <f>'Crisis Indicator Data'!E68</f>
        <v>MAR</v>
      </c>
      <c r="F70" s="53" t="str">
        <f>'Crisis Indicator Data'!B68</f>
        <v>Displacement</v>
      </c>
      <c r="G70" s="226">
        <f t="shared" si="10"/>
        <v>2.2000000000000002</v>
      </c>
      <c r="H70" s="54">
        <f t="shared" si="11"/>
        <v>3</v>
      </c>
      <c r="I70" s="117" t="str">
        <f t="shared" si="12"/>
        <v>Medium</v>
      </c>
      <c r="J70" s="227" t="str">
        <f>INDEX(Trends!$D$3:$D$404,MATCH(C70,Trends!$C$3:$C$404,0))</f>
        <v>Increasing</v>
      </c>
      <c r="K70" s="109" t="str">
        <f>IF(Reliability!B68="x","x",(IF(ROUNDUP(Reliability!B68,0)=1,"Very High",IF(ROUNDUP(Reliability!B68,0)=2,"High",IF(ROUNDUP(Reliability!B68,0)=3,"Medium",IF(ROUNDUP(Reliability!B68,0)=4,"Low","Very Low"))))))</f>
        <v>High</v>
      </c>
      <c r="L70" s="228">
        <f t="shared" si="13"/>
        <v>3.5</v>
      </c>
      <c r="M70" s="234">
        <f>'Impact of the crisis'!N71</f>
        <v>4.9000000000000004</v>
      </c>
      <c r="N70" s="234">
        <f>'Impact of the crisis'!AB71</f>
        <v>2.2999999999999998</v>
      </c>
      <c r="O70" s="228">
        <f>'Conditions of people affected'!R71</f>
        <v>0.75</v>
      </c>
      <c r="P70" s="234">
        <f>'Conditions of people affected'!K71</f>
        <v>0.5</v>
      </c>
      <c r="Q70" s="234">
        <f>'Conditions of people affected'!Q71</f>
        <v>1</v>
      </c>
      <c r="R70" s="229">
        <f t="shared" si="14"/>
        <v>2.8</v>
      </c>
      <c r="S70" s="229">
        <f>'Complexity of the crisis'!X71</f>
        <v>3.1</v>
      </c>
      <c r="T70" s="229">
        <f>'Complexity of the crisis'!AN71</f>
        <v>2.5</v>
      </c>
      <c r="U70" s="124" t="str">
        <f>VLOOKUP(C70,Lists!$C$3:$E$160,3,FALSE)</f>
        <v>Africa</v>
      </c>
      <c r="V70" s="125">
        <v>44878</v>
      </c>
    </row>
    <row r="71" spans="1:22" x14ac:dyDescent="0.25">
      <c r="A71" s="53" t="str">
        <f>'Crisis Indicator Data'!A69</f>
        <v>DIsplacement from Ukraine conflict in Moldova</v>
      </c>
      <c r="B71" s="45" t="str">
        <f>Lists!G69</f>
        <v>Displacement from Ukraine conflict</v>
      </c>
      <c r="C71" s="53" t="str">
        <f>'Crisis Indicator Data'!C69</f>
        <v>MDA002</v>
      </c>
      <c r="D71" s="53" t="str">
        <f>'Crisis Indicator Data'!D69</f>
        <v>Moldova</v>
      </c>
      <c r="E71" s="53" t="str">
        <f>'Crisis Indicator Data'!E69</f>
        <v>MDA</v>
      </c>
      <c r="F71" s="53" t="str">
        <f>'Crisis Indicator Data'!B69</f>
        <v>Displacement,Conflict</v>
      </c>
      <c r="G71" s="226">
        <f t="shared" si="10"/>
        <v>2.4</v>
      </c>
      <c r="H71" s="54">
        <f t="shared" si="11"/>
        <v>3</v>
      </c>
      <c r="I71" s="117" t="str">
        <f t="shared" si="12"/>
        <v>Medium</v>
      </c>
      <c r="J71" s="227" t="str">
        <f>INDEX(Trends!$D$3:$D$404,MATCH(C71,Trends!$C$3:$C$404,0))</f>
        <v>Increasing</v>
      </c>
      <c r="K71" s="109" t="str">
        <f>IF(Reliability!B69="x","x",(IF(ROUNDUP(Reliability!B69,0)=1,"Very High",IF(ROUNDUP(Reliability!B69,0)=2,"High",IF(ROUNDUP(Reliability!B69,0)=3,"Medium",IF(ROUNDUP(Reliability!B69,0)=4,"Low","Very Low"))))))</f>
        <v>Very High</v>
      </c>
      <c r="L71" s="228">
        <f t="shared" si="13"/>
        <v>2.4</v>
      </c>
      <c r="M71" s="234">
        <f>'Impact of the crisis'!N72</f>
        <v>0.4</v>
      </c>
      <c r="N71" s="234">
        <f>'Impact of the crisis'!AB72</f>
        <v>3.1</v>
      </c>
      <c r="O71" s="228">
        <f>'Conditions of people affected'!R72</f>
        <v>3.05</v>
      </c>
      <c r="P71" s="234">
        <f>'Conditions of people affected'!K72</f>
        <v>3.1</v>
      </c>
      <c r="Q71" s="234">
        <f>'Conditions of people affected'!Q72</f>
        <v>3</v>
      </c>
      <c r="R71" s="229">
        <f t="shared" si="14"/>
        <v>1.4</v>
      </c>
      <c r="S71" s="229">
        <f>'Complexity of the crisis'!X72</f>
        <v>1.8</v>
      </c>
      <c r="T71" s="229">
        <f>'Complexity of the crisis'!AN72</f>
        <v>1</v>
      </c>
      <c r="U71" s="124" t="str">
        <f>VLOOKUP(C71,Lists!$C$3:$E$160,3,FALSE)</f>
        <v>Europe</v>
      </c>
      <c r="V71" s="125">
        <v>44894</v>
      </c>
    </row>
    <row r="72" spans="1:22" x14ac:dyDescent="0.25">
      <c r="A72" s="53" t="str">
        <f>'Crisis Indicator Data'!A70</f>
        <v>Multiple crisis in Madagascar</v>
      </c>
      <c r="B72" s="45" t="str">
        <f>Lists!G70</f>
        <v>Country level</v>
      </c>
      <c r="C72" s="53" t="str">
        <f>'Crisis Indicator Data'!C70</f>
        <v>MDG001</v>
      </c>
      <c r="D72" s="53" t="str">
        <f>'Crisis Indicator Data'!D70</f>
        <v>Madagascar</v>
      </c>
      <c r="E72" s="53" t="str">
        <f>'Crisis Indicator Data'!E70</f>
        <v>MDG</v>
      </c>
      <c r="F72" s="53" t="str">
        <f>'Crisis Indicator Data'!B70</f>
        <v>Drought,Cyclone</v>
      </c>
      <c r="G72" s="226">
        <f t="shared" si="10"/>
        <v>2.9</v>
      </c>
      <c r="H72" s="54">
        <f t="shared" si="11"/>
        <v>3</v>
      </c>
      <c r="I72" s="117" t="str">
        <f t="shared" si="12"/>
        <v>Medium</v>
      </c>
      <c r="J72" s="227" t="str">
        <f>INDEX(Trends!$D$3:$D$404,MATCH(C72,Trends!$C$3:$C$404,0))</f>
        <v>Decreasing</v>
      </c>
      <c r="K72" s="109" t="str">
        <f>IF(Reliability!B70="x","x",(IF(ROUNDUP(Reliability!B70,0)=1,"Very High",IF(ROUNDUP(Reliability!B70,0)=2,"High",IF(ROUNDUP(Reliability!B70,0)=3,"Medium",IF(ROUNDUP(Reliability!B70,0)=4,"Low","Very Low"))))))</f>
        <v>Very High</v>
      </c>
      <c r="L72" s="228">
        <f t="shared" si="13"/>
        <v>3.5</v>
      </c>
      <c r="M72" s="234">
        <f>'Impact of the crisis'!N73</f>
        <v>4.9000000000000004</v>
      </c>
      <c r="N72" s="234">
        <f>'Impact of the crisis'!AB73</f>
        <v>2.4</v>
      </c>
      <c r="O72" s="228">
        <f>'Conditions of people affected'!R73</f>
        <v>3.45</v>
      </c>
      <c r="P72" s="234">
        <f>'Conditions of people affected'!K73</f>
        <v>3.9</v>
      </c>
      <c r="Q72" s="234">
        <f>'Conditions of people affected'!Q73</f>
        <v>3</v>
      </c>
      <c r="R72" s="229">
        <f t="shared" si="14"/>
        <v>1.7</v>
      </c>
      <c r="S72" s="229">
        <f>'Complexity of the crisis'!X73</f>
        <v>2.2999999999999998</v>
      </c>
      <c r="T72" s="229">
        <f>'Complexity of the crisis'!AN73</f>
        <v>1</v>
      </c>
      <c r="U72" s="124" t="str">
        <f>VLOOKUP(C72,Lists!$C$3:$E$160,3,FALSE)</f>
        <v>Africa</v>
      </c>
      <c r="V72" s="125">
        <v>44893</v>
      </c>
    </row>
    <row r="73" spans="1:22" x14ac:dyDescent="0.25">
      <c r="A73" s="53" t="str">
        <f>'Crisis Indicator Data'!A71</f>
        <v>Drought in Madagascar</v>
      </c>
      <c r="B73" s="45" t="str">
        <f>Lists!G71</f>
        <v>Drought</v>
      </c>
      <c r="C73" s="53" t="str">
        <f>'Crisis Indicator Data'!C71</f>
        <v>MDG002</v>
      </c>
      <c r="D73" s="53" t="str">
        <f>'Crisis Indicator Data'!D71</f>
        <v>Madagascar</v>
      </c>
      <c r="E73" s="53" t="str">
        <f>'Crisis Indicator Data'!E71</f>
        <v>MDG</v>
      </c>
      <c r="F73" s="53" t="str">
        <f>'Crisis Indicator Data'!B71</f>
        <v>Drought</v>
      </c>
      <c r="G73" s="226">
        <f t="shared" si="10"/>
        <v>2.7</v>
      </c>
      <c r="H73" s="54">
        <f t="shared" si="11"/>
        <v>3</v>
      </c>
      <c r="I73" s="117" t="str">
        <f t="shared" si="12"/>
        <v>Medium</v>
      </c>
      <c r="J73" s="227" t="str">
        <f>INDEX(Trends!$D$3:$D$404,MATCH(C73,Trends!$C$3:$C$404,0))</f>
        <v>Decreasing</v>
      </c>
      <c r="K73" s="109" t="str">
        <f>IF(Reliability!B71="x","x",(IF(ROUNDUP(Reliability!B71,0)=1,"Very High",IF(ROUNDUP(Reliability!B71,0)=2,"High",IF(ROUNDUP(Reliability!B71,0)=3,"Medium",IF(ROUNDUP(Reliability!B71,0)=4,"Low","Very Low"))))))</f>
        <v>Very High</v>
      </c>
      <c r="L73" s="228">
        <f t="shared" si="13"/>
        <v>2.2999999999999998</v>
      </c>
      <c r="M73" s="234">
        <f>'Impact of the crisis'!N74</f>
        <v>2</v>
      </c>
      <c r="N73" s="234">
        <f>'Impact of the crisis'!AB74</f>
        <v>2.5</v>
      </c>
      <c r="O73" s="228">
        <f>'Conditions of people affected'!R74</f>
        <v>3.4</v>
      </c>
      <c r="P73" s="234">
        <f>'Conditions of people affected'!K74</f>
        <v>3.8</v>
      </c>
      <c r="Q73" s="234">
        <f>'Conditions of people affected'!Q74</f>
        <v>3</v>
      </c>
      <c r="R73" s="229">
        <f t="shared" si="14"/>
        <v>1.7</v>
      </c>
      <c r="S73" s="229">
        <f>'Complexity of the crisis'!X74</f>
        <v>2.2999999999999998</v>
      </c>
      <c r="T73" s="229">
        <f>'Complexity of the crisis'!AN74</f>
        <v>1</v>
      </c>
      <c r="U73" s="124" t="str">
        <f>VLOOKUP(C73,Lists!$C$3:$E$160,3,FALSE)</f>
        <v>Africa</v>
      </c>
      <c r="V73" s="125">
        <v>44893</v>
      </c>
    </row>
    <row r="74" spans="1:22" x14ac:dyDescent="0.25">
      <c r="A74" s="53" t="str">
        <f>'Crisis Indicator Data'!A72</f>
        <v>Tropical Cyclones Season in 2022 in Madagascar</v>
      </c>
      <c r="B74" s="45" t="str">
        <f>Lists!G72</f>
        <v>Tropical Cyclones Season in 2022</v>
      </c>
      <c r="C74" s="53" t="str">
        <f>'Crisis Indicator Data'!C72</f>
        <v>MDG006</v>
      </c>
      <c r="D74" s="53" t="str">
        <f>'Crisis Indicator Data'!D72</f>
        <v>Madagascar</v>
      </c>
      <c r="E74" s="53" t="str">
        <f>'Crisis Indicator Data'!E72</f>
        <v>MDG</v>
      </c>
      <c r="F74" s="53" t="str">
        <f>'Crisis Indicator Data'!B72</f>
        <v>Cyclone</v>
      </c>
      <c r="G74" s="226">
        <f t="shared" si="10"/>
        <v>2.2999999999999998</v>
      </c>
      <c r="H74" s="54">
        <f t="shared" si="11"/>
        <v>3</v>
      </c>
      <c r="I74" s="117" t="str">
        <f t="shared" si="12"/>
        <v>Medium</v>
      </c>
      <c r="J74" s="227" t="str">
        <f>INDEX(Trends!$D$3:$D$404,MATCH(C74,Trends!$C$3:$C$404,0))</f>
        <v>Increasing</v>
      </c>
      <c r="K74" s="109" t="str">
        <f>IF(Reliability!B72="x","x",(IF(ROUNDUP(Reliability!B72,0)=1,"Very High",IF(ROUNDUP(Reliability!B72,0)=2,"High",IF(ROUNDUP(Reliability!B72,0)=3,"Medium",IF(ROUNDUP(Reliability!B72,0)=4,"Low","Very Low"))))))</f>
        <v>Very High</v>
      </c>
      <c r="L74" s="228">
        <f t="shared" si="13"/>
        <v>3.9</v>
      </c>
      <c r="M74" s="234">
        <f>'Impact of the crisis'!N75</f>
        <v>4.9000000000000004</v>
      </c>
      <c r="N74" s="234">
        <f>'Impact of the crisis'!AB75</f>
        <v>3.1</v>
      </c>
      <c r="O74" s="228">
        <f>'Conditions of people affected'!R75</f>
        <v>1.55</v>
      </c>
      <c r="P74" s="234">
        <f>'Conditions of people affected'!K75</f>
        <v>2.1</v>
      </c>
      <c r="Q74" s="234">
        <f>'Conditions of people affected'!Q75</f>
        <v>1</v>
      </c>
      <c r="R74" s="229">
        <f t="shared" si="14"/>
        <v>1.7</v>
      </c>
      <c r="S74" s="229">
        <f>'Complexity of the crisis'!X75</f>
        <v>2.2999999999999998</v>
      </c>
      <c r="T74" s="229">
        <f>'Complexity of the crisis'!AN75</f>
        <v>1</v>
      </c>
      <c r="U74" s="124" t="str">
        <f>VLOOKUP(C74,Lists!$C$3:$E$160,3,FALSE)</f>
        <v>Africa</v>
      </c>
      <c r="V74" s="125">
        <v>44865</v>
      </c>
    </row>
    <row r="75" spans="1:22" x14ac:dyDescent="0.25">
      <c r="A75" s="53" t="str">
        <f>'Crisis Indicator Data'!A73</f>
        <v>Multiple crisis in Mexico</v>
      </c>
      <c r="B75" s="45" t="str">
        <f>Lists!G73</f>
        <v>Country Level</v>
      </c>
      <c r="C75" s="53" t="str">
        <f>'Crisis Indicator Data'!C73</f>
        <v>MEX001</v>
      </c>
      <c r="D75" s="53" t="str">
        <f>'Crisis Indicator Data'!D73</f>
        <v>Mexico</v>
      </c>
      <c r="E75" s="53" t="str">
        <f>'Crisis Indicator Data'!E73</f>
        <v>MEX</v>
      </c>
      <c r="F75" s="53" t="str">
        <f>'Crisis Indicator Data'!B73</f>
        <v>Violence,Displacement</v>
      </c>
      <c r="G75" s="226">
        <f t="shared" si="10"/>
        <v>2.8</v>
      </c>
      <c r="H75" s="54">
        <f t="shared" si="11"/>
        <v>3</v>
      </c>
      <c r="I75" s="117" t="str">
        <f t="shared" si="12"/>
        <v>Medium</v>
      </c>
      <c r="J75" s="227" t="str">
        <f>INDEX(Trends!$D$3:$D$404,MATCH(C75,Trends!$C$3:$C$404,0))</f>
        <v>Stable</v>
      </c>
      <c r="K75" s="109" t="str">
        <f>IF(Reliability!B73="x","x",(IF(ROUNDUP(Reliability!B73,0)=1,"Very High",IF(ROUNDUP(Reliability!B73,0)=2,"High",IF(ROUNDUP(Reliability!B73,0)=3,"Medium",IF(ROUNDUP(Reliability!B73,0)=4,"Low","Very Low"))))))</f>
        <v>High</v>
      </c>
      <c r="L75" s="228">
        <f t="shared" si="13"/>
        <v>4.0999999999999996</v>
      </c>
      <c r="M75" s="234">
        <f>'Impact of the crisis'!N76</f>
        <v>5</v>
      </c>
      <c r="N75" s="234">
        <f>'Impact of the crisis'!AB76</f>
        <v>3.5</v>
      </c>
      <c r="O75" s="228">
        <f>'Conditions of people affected'!R76</f>
        <v>1.3</v>
      </c>
      <c r="P75" s="234">
        <f>'Conditions of people affected'!K76</f>
        <v>1.6</v>
      </c>
      <c r="Q75" s="234">
        <f>'Conditions of people affected'!Q76</f>
        <v>1</v>
      </c>
      <c r="R75" s="229">
        <f t="shared" si="14"/>
        <v>3.5</v>
      </c>
      <c r="S75" s="229">
        <f>'Complexity of the crisis'!X76</f>
        <v>3</v>
      </c>
      <c r="T75" s="229">
        <f>'Complexity of the crisis'!AN76</f>
        <v>4</v>
      </c>
      <c r="U75" s="124" t="str">
        <f>VLOOKUP(C75,Lists!$C$3:$E$160,3,FALSE)</f>
        <v>Americas</v>
      </c>
      <c r="V75" s="125">
        <v>44888</v>
      </c>
    </row>
    <row r="76" spans="1:22" x14ac:dyDescent="0.25">
      <c r="A76" s="53" t="str">
        <f>'Crisis Indicator Data'!A74</f>
        <v>Criminal Violence in Mexico</v>
      </c>
      <c r="B76" s="45" t="str">
        <f>Lists!G74</f>
        <v>Criminal Violence</v>
      </c>
      <c r="C76" s="53" t="str">
        <f>'Crisis Indicator Data'!C74</f>
        <v>MEX002</v>
      </c>
      <c r="D76" s="53" t="str">
        <f>'Crisis Indicator Data'!D74</f>
        <v>Mexico</v>
      </c>
      <c r="E76" s="53" t="str">
        <f>'Crisis Indicator Data'!E74</f>
        <v>MEX</v>
      </c>
      <c r="F76" s="53" t="str">
        <f>'Crisis Indicator Data'!B74</f>
        <v>Violence,Displacement</v>
      </c>
      <c r="G76" s="226" t="str">
        <f t="shared" si="10"/>
        <v>x</v>
      </c>
      <c r="H76" s="54" t="str">
        <f t="shared" si="11"/>
        <v>x</v>
      </c>
      <c r="I76" s="117" t="str">
        <f t="shared" si="12"/>
        <v>x</v>
      </c>
      <c r="J76" s="227" t="str">
        <f>INDEX(Trends!$D$3:$D$404,MATCH(C76,Trends!$C$3:$C$404,0))</f>
        <v>-</v>
      </c>
      <c r="K76" s="109" t="str">
        <f>IF(Reliability!B74="x","x",(IF(ROUNDUP(Reliability!B74,0)=1,"Very High",IF(ROUNDUP(Reliability!B74,0)=2,"High",IF(ROUNDUP(Reliability!B74,0)=3,"Medium",IF(ROUNDUP(Reliability!B74,0)=4,"Low","Very Low"))))))</f>
        <v>High</v>
      </c>
      <c r="L76" s="228">
        <f t="shared" si="13"/>
        <v>4.0999999999999996</v>
      </c>
      <c r="M76" s="234">
        <f>'Impact of the crisis'!N77</f>
        <v>5</v>
      </c>
      <c r="N76" s="234">
        <f>'Impact of the crisis'!AB77</f>
        <v>3.4</v>
      </c>
      <c r="O76" s="228" t="str">
        <f>'Conditions of people affected'!R77</f>
        <v>x</v>
      </c>
      <c r="P76" s="234" t="str">
        <f>'Conditions of people affected'!K77</f>
        <v>x</v>
      </c>
      <c r="Q76" s="234" t="str">
        <f>'Conditions of people affected'!Q77</f>
        <v>x</v>
      </c>
      <c r="R76" s="229">
        <f t="shared" si="14"/>
        <v>3.3</v>
      </c>
      <c r="S76" s="229">
        <f>'Complexity of the crisis'!X77</f>
        <v>3</v>
      </c>
      <c r="T76" s="229">
        <f>'Complexity of the crisis'!AN77</f>
        <v>3.5</v>
      </c>
      <c r="U76" s="124" t="str">
        <f>VLOOKUP(C76,Lists!$C$3:$E$160,3,FALSE)</f>
        <v>Americas</v>
      </c>
      <c r="V76" s="125">
        <v>44888</v>
      </c>
    </row>
    <row r="77" spans="1:22" x14ac:dyDescent="0.25">
      <c r="A77" s="53" t="str">
        <f>'Crisis Indicator Data'!A75</f>
        <v>Mixed Migration in Mexico</v>
      </c>
      <c r="B77" s="45" t="str">
        <f>Lists!G75</f>
        <v>Mixed Migration</v>
      </c>
      <c r="C77" s="53" t="str">
        <f>'Crisis Indicator Data'!C75</f>
        <v>MEX003</v>
      </c>
      <c r="D77" s="53" t="str">
        <f>'Crisis Indicator Data'!D75</f>
        <v>Mexico</v>
      </c>
      <c r="E77" s="53" t="str">
        <f>'Crisis Indicator Data'!E75</f>
        <v>MEX</v>
      </c>
      <c r="F77" s="53" t="str">
        <f>'Crisis Indicator Data'!B75</f>
        <v>Displacement</v>
      </c>
      <c r="G77" s="226">
        <f t="shared" si="10"/>
        <v>2.5</v>
      </c>
      <c r="H77" s="54">
        <f t="shared" si="11"/>
        <v>3</v>
      </c>
      <c r="I77" s="117" t="str">
        <f t="shared" si="12"/>
        <v>Medium</v>
      </c>
      <c r="J77" s="227" t="str">
        <f>INDEX(Trends!$D$3:$D$404,MATCH(C77,Trends!$C$3:$C$404,0))</f>
        <v>Stable</v>
      </c>
      <c r="K77" s="109" t="str">
        <f>IF(Reliability!B75="x","x",(IF(ROUNDUP(Reliability!B75,0)=1,"Very High",IF(ROUNDUP(Reliability!B75,0)=2,"High",IF(ROUNDUP(Reliability!B75,0)=3,"Medium",IF(ROUNDUP(Reliability!B75,0)=4,"Low","Very Low"))))))</f>
        <v>High</v>
      </c>
      <c r="L77" s="228">
        <f t="shared" si="13"/>
        <v>3.8</v>
      </c>
      <c r="M77" s="234">
        <f>'Impact of the crisis'!N78</f>
        <v>4.8</v>
      </c>
      <c r="N77" s="234">
        <f>'Impact of the crisis'!AB78</f>
        <v>3</v>
      </c>
      <c r="O77" s="228">
        <f>'Conditions of people affected'!R78</f>
        <v>1.3</v>
      </c>
      <c r="P77" s="234">
        <f>'Conditions of people affected'!K78</f>
        <v>1.6</v>
      </c>
      <c r="Q77" s="234">
        <f>'Conditions of people affected'!Q78</f>
        <v>1</v>
      </c>
      <c r="R77" s="229">
        <f t="shared" si="14"/>
        <v>3</v>
      </c>
      <c r="S77" s="229">
        <f>'Complexity of the crisis'!X78</f>
        <v>3</v>
      </c>
      <c r="T77" s="229">
        <f>'Complexity of the crisis'!AN78</f>
        <v>3</v>
      </c>
      <c r="U77" s="124" t="str">
        <f>VLOOKUP(C77,Lists!$C$3:$E$160,3,FALSE)</f>
        <v>Americas</v>
      </c>
      <c r="V77" s="125">
        <v>44889</v>
      </c>
    </row>
    <row r="78" spans="1:22" x14ac:dyDescent="0.25">
      <c r="A78" s="53" t="str">
        <f>'Crisis Indicator Data'!A76</f>
        <v>Complex crisis in Mali</v>
      </c>
      <c r="B78" s="45" t="str">
        <f>Lists!G76</f>
        <v>Complex crisis</v>
      </c>
      <c r="C78" s="53" t="str">
        <f>'Crisis Indicator Data'!C76</f>
        <v>MLI001</v>
      </c>
      <c r="D78" s="53" t="str">
        <f>'Crisis Indicator Data'!D76</f>
        <v>Mali</v>
      </c>
      <c r="E78" s="53" t="str">
        <f>'Crisis Indicator Data'!E76</f>
        <v>MLI</v>
      </c>
      <c r="F78" s="53" t="str">
        <f>'Crisis Indicator Data'!B76</f>
        <v>Conflict</v>
      </c>
      <c r="G78" s="226">
        <f t="shared" si="10"/>
        <v>4.0999999999999996</v>
      </c>
      <c r="H78" s="54">
        <f t="shared" si="11"/>
        <v>5</v>
      </c>
      <c r="I78" s="117" t="str">
        <f t="shared" si="12"/>
        <v>Very High</v>
      </c>
      <c r="J78" s="227" t="str">
        <f>INDEX(Trends!$D$3:$D$404,MATCH(C78,Trends!$C$3:$C$404,0))</f>
        <v>Decreasing</v>
      </c>
      <c r="K78" s="109" t="str">
        <f>IF(Reliability!B76="x","x",(IF(ROUNDUP(Reliability!B76,0)=1,"Very High",IF(ROUNDUP(Reliability!B76,0)=2,"High",IF(ROUNDUP(Reliability!B76,0)=3,"Medium",IF(ROUNDUP(Reliability!B76,0)=4,"Low","Very Low"))))))</f>
        <v>Very High</v>
      </c>
      <c r="L78" s="228">
        <f t="shared" si="13"/>
        <v>4.0999999999999996</v>
      </c>
      <c r="M78" s="234">
        <f>'Impact of the crisis'!N79</f>
        <v>4.9000000000000004</v>
      </c>
      <c r="N78" s="234">
        <f>'Impact of the crisis'!AB79</f>
        <v>3.6</v>
      </c>
      <c r="O78" s="228">
        <f>'Conditions of people affected'!R79</f>
        <v>4.3499999999999996</v>
      </c>
      <c r="P78" s="234">
        <f>'Conditions of people affected'!K79</f>
        <v>4.7</v>
      </c>
      <c r="Q78" s="234">
        <f>'Conditions of people affected'!Q79</f>
        <v>4</v>
      </c>
      <c r="R78" s="229">
        <f t="shared" si="14"/>
        <v>3.6</v>
      </c>
      <c r="S78" s="229">
        <f>'Complexity of the crisis'!X79</f>
        <v>3.2</v>
      </c>
      <c r="T78" s="229">
        <f>'Complexity of the crisis'!AN79</f>
        <v>4</v>
      </c>
      <c r="U78" s="124" t="str">
        <f>VLOOKUP(C78,Lists!$C$3:$E$160,3,FALSE)</f>
        <v>Africa</v>
      </c>
      <c r="V78" s="125">
        <v>44869</v>
      </c>
    </row>
    <row r="79" spans="1:22" x14ac:dyDescent="0.25">
      <c r="A79" s="53" t="str">
        <f>'Crisis Indicator Data'!A77</f>
        <v>Multiple crises in Myanmar</v>
      </c>
      <c r="B79" s="45" t="str">
        <f>Lists!G77</f>
        <v>Country level</v>
      </c>
      <c r="C79" s="53" t="str">
        <f>'Crisis Indicator Data'!C77</f>
        <v>MMR001</v>
      </c>
      <c r="D79" s="53" t="str">
        <f>'Crisis Indicator Data'!D77</f>
        <v>Myanmar</v>
      </c>
      <c r="E79" s="53" t="str">
        <f>'Crisis Indicator Data'!E77</f>
        <v>MMR</v>
      </c>
      <c r="F79" s="53" t="str">
        <f>'Crisis Indicator Data'!B77</f>
        <v>Socio-political,Conflict,Violence</v>
      </c>
      <c r="G79" s="226">
        <f t="shared" si="10"/>
        <v>4.4000000000000004</v>
      </c>
      <c r="H79" s="54">
        <f t="shared" si="11"/>
        <v>5</v>
      </c>
      <c r="I79" s="117" t="str">
        <f t="shared" si="12"/>
        <v>Very High</v>
      </c>
      <c r="J79" s="227" t="str">
        <f>INDEX(Trends!$D$3:$D$404,MATCH(C79,Trends!$C$3:$C$404,0))</f>
        <v>Stable</v>
      </c>
      <c r="K79" s="109" t="str">
        <f>IF(Reliability!B77="x","x",(IF(ROUNDUP(Reliability!B77,0)=1,"Very High",IF(ROUNDUP(Reliability!B77,0)=2,"High",IF(ROUNDUP(Reliability!B77,0)=3,"Medium",IF(ROUNDUP(Reliability!B77,0)=4,"Low","Very Low"))))))</f>
        <v>High</v>
      </c>
      <c r="L79" s="228">
        <f t="shared" si="13"/>
        <v>4.5</v>
      </c>
      <c r="M79" s="234">
        <f>'Impact of the crisis'!N80</f>
        <v>4.9000000000000004</v>
      </c>
      <c r="N79" s="234">
        <f>'Impact of the crisis'!AB80</f>
        <v>4.3</v>
      </c>
      <c r="O79" s="228">
        <f>'Conditions of people affected'!R80</f>
        <v>4.5</v>
      </c>
      <c r="P79" s="234">
        <f>'Conditions of people affected'!K80</f>
        <v>5</v>
      </c>
      <c r="Q79" s="234">
        <f>'Conditions of people affected'!Q80</f>
        <v>4</v>
      </c>
      <c r="R79" s="229">
        <f t="shared" si="14"/>
        <v>4.2</v>
      </c>
      <c r="S79" s="229">
        <f>'Complexity of the crisis'!X80</f>
        <v>3.9</v>
      </c>
      <c r="T79" s="229">
        <f>'Complexity of the crisis'!AN80</f>
        <v>4.5</v>
      </c>
      <c r="U79" s="124" t="str">
        <f>VLOOKUP(C79,Lists!$C$3:$E$160,3,FALSE)</f>
        <v>Asia</v>
      </c>
      <c r="V79" s="125">
        <v>44895</v>
      </c>
    </row>
    <row r="80" spans="1:22" x14ac:dyDescent="0.25">
      <c r="A80" s="53" t="str">
        <f>'Crisis Indicator Data'!A78</f>
        <v>Rakhine Conflict</v>
      </c>
      <c r="B80" s="45" t="str">
        <f>Lists!G78</f>
        <v>Rakhine conflict</v>
      </c>
      <c r="C80" s="53" t="str">
        <f>'Crisis Indicator Data'!C78</f>
        <v>MMR002</v>
      </c>
      <c r="D80" s="53" t="str">
        <f>'Crisis Indicator Data'!D78</f>
        <v>Myanmar</v>
      </c>
      <c r="E80" s="53" t="str">
        <f>'Crisis Indicator Data'!E78</f>
        <v>MMR</v>
      </c>
      <c r="F80" s="53" t="str">
        <f>'Crisis Indicator Data'!B78</f>
        <v>Conflict</v>
      </c>
      <c r="G80" s="226">
        <f t="shared" si="10"/>
        <v>3.7</v>
      </c>
      <c r="H80" s="54">
        <f t="shared" si="11"/>
        <v>4</v>
      </c>
      <c r="I80" s="117" t="str">
        <f t="shared" si="12"/>
        <v>High</v>
      </c>
      <c r="J80" s="227" t="str">
        <f>INDEX(Trends!$D$3:$D$404,MATCH(C80,Trends!$C$3:$C$404,0))</f>
        <v>Stable</v>
      </c>
      <c r="K80" s="109" t="str">
        <f>IF(Reliability!B78="x","x",(IF(ROUNDUP(Reliability!B78,0)=1,"Very High",IF(ROUNDUP(Reliability!B78,0)=2,"High",IF(ROUNDUP(Reliability!B78,0)=3,"Medium",IF(ROUNDUP(Reliability!B78,0)=4,"Low","Very Low"))))))</f>
        <v>High</v>
      </c>
      <c r="L80" s="228">
        <f t="shared" si="13"/>
        <v>3.1</v>
      </c>
      <c r="M80" s="234">
        <f>'Impact of the crisis'!N81</f>
        <v>1.3</v>
      </c>
      <c r="N80" s="234">
        <f>'Impact of the crisis'!AB81</f>
        <v>3.7</v>
      </c>
      <c r="O80" s="228">
        <f>'Conditions of people affected'!R81</f>
        <v>3.85</v>
      </c>
      <c r="P80" s="234">
        <f>'Conditions of people affected'!K81</f>
        <v>3.7</v>
      </c>
      <c r="Q80" s="234">
        <f>'Conditions of people affected'!Q81</f>
        <v>4</v>
      </c>
      <c r="R80" s="229">
        <f t="shared" si="14"/>
        <v>4</v>
      </c>
      <c r="S80" s="229">
        <f>'Complexity of the crisis'!X81</f>
        <v>3.9</v>
      </c>
      <c r="T80" s="229">
        <f>'Complexity of the crisis'!AN81</f>
        <v>4</v>
      </c>
      <c r="U80" s="124" t="str">
        <f>VLOOKUP(C80,Lists!$C$3:$E$160,3,FALSE)</f>
        <v>Asia</v>
      </c>
      <c r="V80" s="125">
        <v>44895</v>
      </c>
    </row>
    <row r="81" spans="1:22" x14ac:dyDescent="0.25">
      <c r="A81" s="53" t="str">
        <f>'Crisis Indicator Data'!A79</f>
        <v>Kachin and Shan Conflict</v>
      </c>
      <c r="B81" s="45" t="str">
        <f>Lists!G79</f>
        <v>Kachin and Shan conflict</v>
      </c>
      <c r="C81" s="53" t="str">
        <f>'Crisis Indicator Data'!C79</f>
        <v>MMR003</v>
      </c>
      <c r="D81" s="53" t="str">
        <f>'Crisis Indicator Data'!D79</f>
        <v>Myanmar</v>
      </c>
      <c r="E81" s="53" t="str">
        <f>'Crisis Indicator Data'!E79</f>
        <v>MMR</v>
      </c>
      <c r="F81" s="53" t="str">
        <f>'Crisis Indicator Data'!B79</f>
        <v>Conflict</v>
      </c>
      <c r="G81" s="226">
        <f t="shared" si="10"/>
        <v>3.7</v>
      </c>
      <c r="H81" s="54">
        <f t="shared" si="11"/>
        <v>4</v>
      </c>
      <c r="I81" s="117" t="str">
        <f t="shared" si="12"/>
        <v>High</v>
      </c>
      <c r="J81" s="227" t="str">
        <f>INDEX(Trends!$D$3:$D$404,MATCH(C81,Trends!$C$3:$C$404,0))</f>
        <v>Decreasing</v>
      </c>
      <c r="K81" s="109" t="str">
        <f>IF(Reliability!B79="x","x",(IF(ROUNDUP(Reliability!B79,0)=1,"Very High",IF(ROUNDUP(Reliability!B79,0)=2,"High",IF(ROUNDUP(Reliability!B79,0)=3,"Medium",IF(ROUNDUP(Reliability!B79,0)=4,"Low","Very Low"))))))</f>
        <v>High</v>
      </c>
      <c r="L81" s="228">
        <f t="shared" si="13"/>
        <v>2.9</v>
      </c>
      <c r="M81" s="234">
        <f>'Impact of the crisis'!N82</f>
        <v>2.4</v>
      </c>
      <c r="N81" s="234">
        <f>'Impact of the crisis'!AB82</f>
        <v>3.1</v>
      </c>
      <c r="O81" s="228">
        <f>'Conditions of people affected'!R82</f>
        <v>4.05</v>
      </c>
      <c r="P81" s="234">
        <f>'Conditions of people affected'!K82</f>
        <v>4.0999999999999996</v>
      </c>
      <c r="Q81" s="234">
        <f>'Conditions of people affected'!Q82</f>
        <v>4</v>
      </c>
      <c r="R81" s="229">
        <f t="shared" si="14"/>
        <v>3.7</v>
      </c>
      <c r="S81" s="229">
        <f>'Complexity of the crisis'!X82</f>
        <v>3.9</v>
      </c>
      <c r="T81" s="229">
        <f>'Complexity of the crisis'!AN82</f>
        <v>3.5</v>
      </c>
      <c r="U81" s="124" t="str">
        <f>VLOOKUP(C81,Lists!$C$3:$E$160,3,FALSE)</f>
        <v>Asia</v>
      </c>
      <c r="V81" s="125">
        <v>44895</v>
      </c>
    </row>
    <row r="82" spans="1:22" x14ac:dyDescent="0.25">
      <c r="A82" s="53" t="str">
        <f>'Crisis Indicator Data'!A80</f>
        <v>Post-coup conflict in Myanmar</v>
      </c>
      <c r="B82" s="45" t="str">
        <f>Lists!G80</f>
        <v>Post-coup conflict</v>
      </c>
      <c r="C82" s="53" t="str">
        <f>'Crisis Indicator Data'!C80</f>
        <v>MMR004</v>
      </c>
      <c r="D82" s="53" t="str">
        <f>'Crisis Indicator Data'!D80</f>
        <v>Myanmar</v>
      </c>
      <c r="E82" s="53" t="str">
        <f>'Crisis Indicator Data'!E80</f>
        <v>MMR</v>
      </c>
      <c r="F82" s="53" t="str">
        <f>'Crisis Indicator Data'!B80</f>
        <v>Violence,Socio-political,Conflict</v>
      </c>
      <c r="G82" s="226">
        <f t="shared" si="10"/>
        <v>4.5</v>
      </c>
      <c r="H82" s="54">
        <f t="shared" si="11"/>
        <v>5</v>
      </c>
      <c r="I82" s="117" t="str">
        <f t="shared" si="12"/>
        <v>Very High</v>
      </c>
      <c r="J82" s="227" t="str">
        <f>INDEX(Trends!$D$3:$D$404,MATCH(C82,Trends!$C$3:$C$404,0))</f>
        <v>Stable</v>
      </c>
      <c r="K82" s="109" t="str">
        <f>IF(Reliability!B80="x","x",(IF(ROUNDUP(Reliability!B80,0)=1,"Very High",IF(ROUNDUP(Reliability!B80,0)=2,"High",IF(ROUNDUP(Reliability!B80,0)=3,"Medium",IF(ROUNDUP(Reliability!B80,0)=4,"Low","Very Low"))))))</f>
        <v>High</v>
      </c>
      <c r="L82" s="228">
        <f t="shared" si="13"/>
        <v>4.2</v>
      </c>
      <c r="M82" s="234">
        <f>'Impact of the crisis'!N83</f>
        <v>4.0999999999999996</v>
      </c>
      <c r="N82" s="234">
        <f>'Impact of the crisis'!AB83</f>
        <v>4.2</v>
      </c>
      <c r="O82" s="228">
        <f>'Conditions of people affected'!R83</f>
        <v>5</v>
      </c>
      <c r="P82" s="234">
        <f>'Conditions of people affected'!K83</f>
        <v>5</v>
      </c>
      <c r="Q82" s="234">
        <f>'Conditions of people affected'!Q83</f>
        <v>5</v>
      </c>
      <c r="R82" s="229">
        <f t="shared" si="14"/>
        <v>4</v>
      </c>
      <c r="S82" s="229">
        <f>'Complexity of the crisis'!X83</f>
        <v>3.9</v>
      </c>
      <c r="T82" s="229">
        <f>'Complexity of the crisis'!AN83</f>
        <v>4</v>
      </c>
      <c r="U82" s="124" t="str">
        <f>VLOOKUP(C82,Lists!$C$3:$E$160,3,FALSE)</f>
        <v>Asia</v>
      </c>
      <c r="V82" s="125">
        <v>44895</v>
      </c>
    </row>
    <row r="83" spans="1:22" x14ac:dyDescent="0.25">
      <c r="A83" s="53" t="str">
        <f>'Crisis Indicator Data'!A81</f>
        <v>Multiple Crises in Mozambique</v>
      </c>
      <c r="B83" s="45" t="str">
        <f>Lists!G81</f>
        <v>Multiple Crises</v>
      </c>
      <c r="C83" s="53" t="str">
        <f>'Crisis Indicator Data'!C81</f>
        <v>MOZ001</v>
      </c>
      <c r="D83" s="53" t="str">
        <f>'Crisis Indicator Data'!D81</f>
        <v>Mozambique</v>
      </c>
      <c r="E83" s="53" t="str">
        <f>'Crisis Indicator Data'!E81</f>
        <v>MOZ</v>
      </c>
      <c r="F83" s="53" t="str">
        <f>'Crisis Indicator Data'!B81</f>
        <v>Conflict,Displacement,Cyclone</v>
      </c>
      <c r="G83" s="226">
        <f t="shared" si="10"/>
        <v>3.6</v>
      </c>
      <c r="H83" s="54">
        <f t="shared" si="11"/>
        <v>4</v>
      </c>
      <c r="I83" s="117" t="str">
        <f t="shared" si="12"/>
        <v>High</v>
      </c>
      <c r="J83" s="227" t="str">
        <f>INDEX(Trends!$D$3:$D$404,MATCH(C83,Trends!$C$3:$C$404,0))</f>
        <v>Stable</v>
      </c>
      <c r="K83" s="109" t="str">
        <f>IF(Reliability!B81="x","x",(IF(ROUNDUP(Reliability!B81,0)=1,"Very High",IF(ROUNDUP(Reliability!B81,0)=2,"High",IF(ROUNDUP(Reliability!B81,0)=3,"Medium",IF(ROUNDUP(Reliability!B81,0)=4,"Low","Very Low"))))))</f>
        <v>High</v>
      </c>
      <c r="L83" s="228">
        <f t="shared" si="13"/>
        <v>3.7</v>
      </c>
      <c r="M83" s="234">
        <f>'Impact of the crisis'!N84</f>
        <v>4.3</v>
      </c>
      <c r="N83" s="234">
        <f>'Impact of the crisis'!AB84</f>
        <v>3.3</v>
      </c>
      <c r="O83" s="228">
        <f>'Conditions of people affected'!R84</f>
        <v>3.45</v>
      </c>
      <c r="P83" s="234">
        <f>'Conditions of people affected'!K84</f>
        <v>3.9</v>
      </c>
      <c r="Q83" s="234">
        <f>'Conditions of people affected'!Q84</f>
        <v>3</v>
      </c>
      <c r="R83" s="229">
        <f t="shared" si="14"/>
        <v>3.9</v>
      </c>
      <c r="S83" s="229">
        <f>'Complexity of the crisis'!X84</f>
        <v>3.7</v>
      </c>
      <c r="T83" s="229">
        <f>'Complexity of the crisis'!AN84</f>
        <v>4</v>
      </c>
      <c r="U83" s="124" t="str">
        <f>VLOOKUP(C83,Lists!$C$3:$E$160,3,FALSE)</f>
        <v>Africa</v>
      </c>
      <c r="V83" s="125">
        <v>44895</v>
      </c>
    </row>
    <row r="84" spans="1:22" x14ac:dyDescent="0.25">
      <c r="A84" s="53" t="str">
        <f>'Crisis Indicator Data'!A82</f>
        <v>Cabo Delgado Islamist Insurgency</v>
      </c>
      <c r="B84" s="45" t="str">
        <f>Lists!G82</f>
        <v>Violent Insurgency in Cabo Delgado</v>
      </c>
      <c r="C84" s="53" t="str">
        <f>'Crisis Indicator Data'!C82</f>
        <v>MOZ004</v>
      </c>
      <c r="D84" s="53" t="str">
        <f>'Crisis Indicator Data'!D82</f>
        <v>Mozambique</v>
      </c>
      <c r="E84" s="53" t="str">
        <f>'Crisis Indicator Data'!E82</f>
        <v>MOZ</v>
      </c>
      <c r="F84" s="53" t="str">
        <f>'Crisis Indicator Data'!B82</f>
        <v>Conflict,Displacement</v>
      </c>
      <c r="G84" s="226">
        <f t="shared" si="10"/>
        <v>3.5</v>
      </c>
      <c r="H84" s="54">
        <f t="shared" si="11"/>
        <v>4</v>
      </c>
      <c r="I84" s="117" t="str">
        <f t="shared" si="12"/>
        <v>High</v>
      </c>
      <c r="J84" s="227" t="str">
        <f>INDEX(Trends!$D$3:$D$404,MATCH(C84,Trends!$C$3:$C$404,0))</f>
        <v>Stable</v>
      </c>
      <c r="K84" s="109" t="str">
        <f>IF(Reliability!B82="x","x",(IF(ROUNDUP(Reliability!B82,0)=1,"Very High",IF(ROUNDUP(Reliability!B82,0)=2,"High",IF(ROUNDUP(Reliability!B82,0)=3,"Medium",IF(ROUNDUP(Reliability!B82,0)=4,"Low","Very Low"))))))</f>
        <v>High</v>
      </c>
      <c r="L84" s="228">
        <f t="shared" si="13"/>
        <v>3.7</v>
      </c>
      <c r="M84" s="234">
        <f>'Impact of the crisis'!N85</f>
        <v>2.7</v>
      </c>
      <c r="N84" s="234">
        <f>'Impact of the crisis'!AB85</f>
        <v>4.0999999999999996</v>
      </c>
      <c r="O84" s="228">
        <f>'Conditions of people affected'!R85</f>
        <v>3.35</v>
      </c>
      <c r="P84" s="234">
        <f>'Conditions of people affected'!K85</f>
        <v>3.7</v>
      </c>
      <c r="Q84" s="234">
        <f>'Conditions of people affected'!Q85</f>
        <v>3</v>
      </c>
      <c r="R84" s="229">
        <f t="shared" si="14"/>
        <v>3.4</v>
      </c>
      <c r="S84" s="229">
        <f>'Complexity of the crisis'!X85</f>
        <v>3.7</v>
      </c>
      <c r="T84" s="229">
        <f>'Complexity of the crisis'!AN85</f>
        <v>3</v>
      </c>
      <c r="U84" s="124" t="str">
        <f>VLOOKUP(C84,Lists!$C$3:$E$160,3,FALSE)</f>
        <v>Africa</v>
      </c>
      <c r="V84" s="125">
        <v>44895</v>
      </c>
    </row>
    <row r="85" spans="1:22" x14ac:dyDescent="0.25">
      <c r="A85" s="53" t="str">
        <f>'Crisis Indicator Data'!A83</f>
        <v>2022 Tropical Cyclone Seasons in Mozambique</v>
      </c>
      <c r="B85" s="45" t="str">
        <f>Lists!G83</f>
        <v>Tropical Cyclones Season</v>
      </c>
      <c r="C85" s="53" t="str">
        <f>'Crisis Indicator Data'!C83</f>
        <v>MOZ008</v>
      </c>
      <c r="D85" s="53" t="str">
        <f>'Crisis Indicator Data'!D83</f>
        <v>Mozambique</v>
      </c>
      <c r="E85" s="53" t="str">
        <f>'Crisis Indicator Data'!E83</f>
        <v>MOZ</v>
      </c>
      <c r="F85" s="53" t="str">
        <f>'Crisis Indicator Data'!B83</f>
        <v>Cyclone</v>
      </c>
      <c r="G85" s="226">
        <f t="shared" si="10"/>
        <v>2.9</v>
      </c>
      <c r="H85" s="54">
        <f t="shared" si="11"/>
        <v>3</v>
      </c>
      <c r="I85" s="117" t="str">
        <f t="shared" si="12"/>
        <v>Medium</v>
      </c>
      <c r="J85" s="227" t="str">
        <f>INDEX(Trends!$D$3:$D$404,MATCH(C85,Trends!$C$3:$C$404,0))</f>
        <v>Decreasing</v>
      </c>
      <c r="K85" s="109" t="str">
        <f>IF(Reliability!B83="x","x",(IF(ROUNDUP(Reliability!B83,0)=1,"Very High",IF(ROUNDUP(Reliability!B83,0)=2,"High",IF(ROUNDUP(Reliability!B83,0)=3,"Medium",IF(ROUNDUP(Reliability!B83,0)=4,"Low","Very Low"))))))</f>
        <v>High</v>
      </c>
      <c r="L85" s="228">
        <f t="shared" si="13"/>
        <v>2.9</v>
      </c>
      <c r="M85" s="234">
        <f>'Impact of the crisis'!N86</f>
        <v>3.6</v>
      </c>
      <c r="N85" s="234">
        <f>'Impact of the crisis'!AB86</f>
        <v>2.4</v>
      </c>
      <c r="O85" s="228">
        <f>'Conditions of people affected'!R86</f>
        <v>2.5499999999999998</v>
      </c>
      <c r="P85" s="234">
        <f>'Conditions of people affected'!K86</f>
        <v>3.1</v>
      </c>
      <c r="Q85" s="234">
        <f>'Conditions of people affected'!Q86</f>
        <v>2</v>
      </c>
      <c r="R85" s="229">
        <f t="shared" si="14"/>
        <v>3.4</v>
      </c>
      <c r="S85" s="229">
        <f>'Complexity of the crisis'!X86</f>
        <v>3.7</v>
      </c>
      <c r="T85" s="229">
        <f>'Complexity of the crisis'!AN86</f>
        <v>3</v>
      </c>
      <c r="U85" s="124" t="str">
        <f>VLOOKUP(C85,Lists!$C$3:$E$160,3,FALSE)</f>
        <v>Africa</v>
      </c>
      <c r="V85" s="125">
        <v>44895</v>
      </c>
    </row>
    <row r="86" spans="1:22" x14ac:dyDescent="0.25">
      <c r="A86" s="53" t="str">
        <f>'Crisis Indicator Data'!A84</f>
        <v>Refugees from Mali in Mauritania</v>
      </c>
      <c r="B86" s="45" t="str">
        <f>Lists!G84</f>
        <v>Malian refugees</v>
      </c>
      <c r="C86" s="53" t="str">
        <f>'Crisis Indicator Data'!C84</f>
        <v>MRT002</v>
      </c>
      <c r="D86" s="53" t="str">
        <f>'Crisis Indicator Data'!D84</f>
        <v>Mauritania</v>
      </c>
      <c r="E86" s="53" t="str">
        <f>'Crisis Indicator Data'!E84</f>
        <v>MRT</v>
      </c>
      <c r="F86" s="53" t="str">
        <f>'Crisis Indicator Data'!B84</f>
        <v>Displacement</v>
      </c>
      <c r="G86" s="226">
        <f t="shared" si="10"/>
        <v>2.2999999999999998</v>
      </c>
      <c r="H86" s="54">
        <f t="shared" si="11"/>
        <v>3</v>
      </c>
      <c r="I86" s="117" t="str">
        <f t="shared" si="12"/>
        <v>Medium</v>
      </c>
      <c r="J86" s="227" t="str">
        <f>INDEX(Trends!$D$3:$D$404,MATCH(C86,Trends!$C$3:$C$404,0))</f>
        <v>Stable</v>
      </c>
      <c r="K86" s="109" t="str">
        <f>IF(Reliability!B84="x","x",(IF(ROUNDUP(Reliability!B84,0)=1,"Very High",IF(ROUNDUP(Reliability!B84,0)=2,"High",IF(ROUNDUP(Reliability!B84,0)=3,"Medium",IF(ROUNDUP(Reliability!B84,0)=4,"Low","Very Low"))))))</f>
        <v>Very High</v>
      </c>
      <c r="L86" s="228">
        <f t="shared" si="13"/>
        <v>2.6</v>
      </c>
      <c r="M86" s="234">
        <f>'Impact of the crisis'!N87</f>
        <v>1.8</v>
      </c>
      <c r="N86" s="234">
        <f>'Impact of the crisis'!AB87</f>
        <v>2.9</v>
      </c>
      <c r="O86" s="228">
        <f>'Conditions of people affected'!R87</f>
        <v>2.2999999999999998</v>
      </c>
      <c r="P86" s="234">
        <f>'Conditions of people affected'!K87</f>
        <v>1.6</v>
      </c>
      <c r="Q86" s="234">
        <f>'Conditions of people affected'!Q87</f>
        <v>3</v>
      </c>
      <c r="R86" s="229">
        <f t="shared" si="14"/>
        <v>1.9</v>
      </c>
      <c r="S86" s="229">
        <f>'Complexity of the crisis'!X87</f>
        <v>2.2000000000000002</v>
      </c>
      <c r="T86" s="229">
        <f>'Complexity of the crisis'!AN87</f>
        <v>1.5</v>
      </c>
      <c r="U86" s="124" t="str">
        <f>VLOOKUP(C86,Lists!$C$3:$E$160,3,FALSE)</f>
        <v>Africa</v>
      </c>
      <c r="V86" s="125">
        <v>44892</v>
      </c>
    </row>
    <row r="87" spans="1:22" x14ac:dyDescent="0.25">
      <c r="A87" s="53" t="str">
        <f>'Crisis Indicator Data'!A85</f>
        <v>Food Security in Mauritania</v>
      </c>
      <c r="B87" s="45" t="str">
        <f>Lists!G85</f>
        <v>Food security</v>
      </c>
      <c r="C87" s="53" t="str">
        <f>'Crisis Indicator Data'!C85</f>
        <v>MRT003</v>
      </c>
      <c r="D87" s="53" t="str">
        <f>'Crisis Indicator Data'!D85</f>
        <v>Mauritania</v>
      </c>
      <c r="E87" s="53" t="str">
        <f>'Crisis Indicator Data'!E85</f>
        <v>MRT</v>
      </c>
      <c r="F87" s="53" t="str">
        <f>'Crisis Indicator Data'!B85</f>
        <v>Drought,Floods</v>
      </c>
      <c r="G87" s="226">
        <f t="shared" si="10"/>
        <v>2.7</v>
      </c>
      <c r="H87" s="54">
        <f t="shared" si="11"/>
        <v>3</v>
      </c>
      <c r="I87" s="117" t="str">
        <f t="shared" si="12"/>
        <v>Medium</v>
      </c>
      <c r="J87" s="227" t="str">
        <f>INDEX(Trends!$D$3:$D$404,MATCH(C87,Trends!$C$3:$C$404,0))</f>
        <v>Decreasing</v>
      </c>
      <c r="K87" s="109" t="str">
        <f>IF(Reliability!B85="x","x",(IF(ROUNDUP(Reliability!B85,0)=1,"Very High",IF(ROUNDUP(Reliability!B85,0)=2,"High",IF(ROUNDUP(Reliability!B85,0)=3,"Medium",IF(ROUNDUP(Reliability!B85,0)=4,"Low","Very Low"))))))</f>
        <v>High</v>
      </c>
      <c r="L87" s="228">
        <f t="shared" si="13"/>
        <v>2.8</v>
      </c>
      <c r="M87" s="234">
        <f>'Impact of the crisis'!N88</f>
        <v>4.3</v>
      </c>
      <c r="N87" s="234">
        <f>'Impact of the crisis'!AB88</f>
        <v>1.6</v>
      </c>
      <c r="O87" s="228">
        <f>'Conditions of people affected'!R88</f>
        <v>3.1</v>
      </c>
      <c r="P87" s="234">
        <f>'Conditions of people affected'!K88</f>
        <v>3.2</v>
      </c>
      <c r="Q87" s="234">
        <f>'Conditions of people affected'!Q88</f>
        <v>3</v>
      </c>
      <c r="R87" s="229">
        <f t="shared" si="14"/>
        <v>1.9</v>
      </c>
      <c r="S87" s="229">
        <f>'Complexity of the crisis'!X88</f>
        <v>2.2000000000000002</v>
      </c>
      <c r="T87" s="229">
        <f>'Complexity of the crisis'!AN88</f>
        <v>1.5</v>
      </c>
      <c r="U87" s="124" t="str">
        <f>VLOOKUP(C87,Lists!$C$3:$E$160,3,FALSE)</f>
        <v>Africa</v>
      </c>
      <c r="V87" s="125">
        <v>44892</v>
      </c>
    </row>
    <row r="88" spans="1:22" x14ac:dyDescent="0.25">
      <c r="A88" s="53" t="str">
        <f>'Crisis Indicator Data'!A86</f>
        <v>Complex crisis in Malawi</v>
      </c>
      <c r="B88" s="45" t="str">
        <f>Lists!G86</f>
        <v>Complex</v>
      </c>
      <c r="C88" s="53" t="str">
        <f>'Crisis Indicator Data'!C86</f>
        <v>MWI002</v>
      </c>
      <c r="D88" s="53" t="str">
        <f>'Crisis Indicator Data'!D86</f>
        <v>Malawi</v>
      </c>
      <c r="E88" s="53" t="str">
        <f>'Crisis Indicator Data'!E86</f>
        <v>MWI</v>
      </c>
      <c r="F88" s="53" t="str">
        <f>'Crisis Indicator Data'!B86</f>
        <v>Drought,Socio-political,Cyclone</v>
      </c>
      <c r="G88" s="226">
        <f t="shared" si="10"/>
        <v>3.2</v>
      </c>
      <c r="H88" s="54">
        <f t="shared" si="11"/>
        <v>4</v>
      </c>
      <c r="I88" s="117" t="str">
        <f t="shared" si="12"/>
        <v>High</v>
      </c>
      <c r="J88" s="227" t="str">
        <f>INDEX(Trends!$D$3:$D$404,MATCH(C88,Trends!$C$3:$C$404,0))</f>
        <v>Increasing</v>
      </c>
      <c r="K88" s="109" t="str">
        <f>IF(Reliability!B86="x","x",(IF(ROUNDUP(Reliability!B86,0)=1,"Very High",IF(ROUNDUP(Reliability!B86,0)=2,"High",IF(ROUNDUP(Reliability!B86,0)=3,"Medium",IF(ROUNDUP(Reliability!B86,0)=4,"Low","Very Low"))))))</f>
        <v>Very High</v>
      </c>
      <c r="L88" s="228">
        <f t="shared" si="13"/>
        <v>3.6</v>
      </c>
      <c r="M88" s="234">
        <f>'Impact of the crisis'!N89</f>
        <v>4.4000000000000004</v>
      </c>
      <c r="N88" s="234">
        <f>'Impact of the crisis'!AB89</f>
        <v>3</v>
      </c>
      <c r="O88" s="228">
        <f>'Conditions of people affected'!R89</f>
        <v>3.7</v>
      </c>
      <c r="P88" s="234">
        <f>'Conditions of people affected'!K89</f>
        <v>4.4000000000000004</v>
      </c>
      <c r="Q88" s="234">
        <f>'Conditions of people affected'!Q89</f>
        <v>3</v>
      </c>
      <c r="R88" s="229">
        <f t="shared" si="14"/>
        <v>2.1</v>
      </c>
      <c r="S88" s="229">
        <f>'Complexity of the crisis'!X89</f>
        <v>2.2000000000000002</v>
      </c>
      <c r="T88" s="229">
        <f>'Complexity of the crisis'!AN89</f>
        <v>2</v>
      </c>
      <c r="U88" s="124" t="str">
        <f>VLOOKUP(C88,Lists!$C$3:$E$160,3,FALSE)</f>
        <v>Africa</v>
      </c>
      <c r="V88" s="125">
        <v>44891</v>
      </c>
    </row>
    <row r="89" spans="1:22" x14ac:dyDescent="0.25">
      <c r="A89" s="53" t="str">
        <f>'Crisis Indicator Data'!A87</f>
        <v>Tropical Cyclone Ana in Malawi</v>
      </c>
      <c r="B89" s="45" t="str">
        <f>Lists!G87</f>
        <v>Tropical Cyclone Ana</v>
      </c>
      <c r="C89" s="53" t="str">
        <f>'Crisis Indicator Data'!C87</f>
        <v>MWI004</v>
      </c>
      <c r="D89" s="53" t="str">
        <f>'Crisis Indicator Data'!D87</f>
        <v>Malawi</v>
      </c>
      <c r="E89" s="53" t="str">
        <f>'Crisis Indicator Data'!E87</f>
        <v>MWI</v>
      </c>
      <c r="F89" s="53" t="str">
        <f>'Crisis Indicator Data'!B87</f>
        <v>Cyclone</v>
      </c>
      <c r="G89" s="226">
        <f t="shared" si="10"/>
        <v>2.4</v>
      </c>
      <c r="H89" s="54">
        <f t="shared" si="11"/>
        <v>3</v>
      </c>
      <c r="I89" s="117" t="str">
        <f t="shared" si="12"/>
        <v>Medium</v>
      </c>
      <c r="J89" s="227" t="str">
        <f>INDEX(Trends!$D$3:$D$404,MATCH(C89,Trends!$C$3:$C$404,0))</f>
        <v>Decreasing</v>
      </c>
      <c r="K89" s="109" t="str">
        <f>IF(Reliability!B87="x","x",(IF(ROUNDUP(Reliability!B87,0)=1,"Very High",IF(ROUNDUP(Reliability!B87,0)=2,"High",IF(ROUNDUP(Reliability!B87,0)=3,"Medium",IF(ROUNDUP(Reliability!B87,0)=4,"Low","Very Low"))))))</f>
        <v>High</v>
      </c>
      <c r="L89" s="228">
        <f t="shared" si="13"/>
        <v>2.9</v>
      </c>
      <c r="M89" s="234">
        <f>'Impact of the crisis'!N90</f>
        <v>4.2</v>
      </c>
      <c r="N89" s="234">
        <f>'Impact of the crisis'!AB90</f>
        <v>1.9</v>
      </c>
      <c r="O89" s="228">
        <f>'Conditions of people affected'!R90</f>
        <v>2.5499999999999998</v>
      </c>
      <c r="P89" s="234">
        <f>'Conditions of people affected'!K90</f>
        <v>3.1</v>
      </c>
      <c r="Q89" s="234">
        <f>'Conditions of people affected'!Q90</f>
        <v>2</v>
      </c>
      <c r="R89" s="229">
        <f t="shared" si="14"/>
        <v>1.9</v>
      </c>
      <c r="S89" s="229">
        <f>'Complexity of the crisis'!X90</f>
        <v>2.2000000000000002</v>
      </c>
      <c r="T89" s="229">
        <f>'Complexity of the crisis'!AN90</f>
        <v>1.5</v>
      </c>
      <c r="U89" s="124" t="str">
        <f>VLOOKUP(C89,Lists!$C$3:$E$160,3,FALSE)</f>
        <v>Africa</v>
      </c>
      <c r="V89" s="125">
        <v>44891</v>
      </c>
    </row>
    <row r="90" spans="1:22" x14ac:dyDescent="0.25">
      <c r="A90" s="53" t="str">
        <f>'Crisis Indicator Data'!A88</f>
        <v>International Refugees in Malaysia</v>
      </c>
      <c r="B90" s="45" t="str">
        <f>Lists!G88</f>
        <v>International Refugees</v>
      </c>
      <c r="C90" s="53" t="str">
        <f>'Crisis Indicator Data'!C88</f>
        <v>MYS001</v>
      </c>
      <c r="D90" s="53" t="str">
        <f>'Crisis Indicator Data'!D88</f>
        <v>Malaysia</v>
      </c>
      <c r="E90" s="53" t="str">
        <f>'Crisis Indicator Data'!E88</f>
        <v>MYS</v>
      </c>
      <c r="F90" s="53" t="str">
        <f>'Crisis Indicator Data'!B88</f>
        <v>Displacement</v>
      </c>
      <c r="G90" s="226">
        <f t="shared" si="10"/>
        <v>2.2999999999999998</v>
      </c>
      <c r="H90" s="54">
        <f t="shared" si="11"/>
        <v>3</v>
      </c>
      <c r="I90" s="117" t="str">
        <f t="shared" si="12"/>
        <v>Medium</v>
      </c>
      <c r="J90" s="227" t="str">
        <f>INDEX(Trends!$D$3:$D$404,MATCH(C90,Trends!$C$3:$C$404,0))</f>
        <v>Stable</v>
      </c>
      <c r="K90" s="109" t="str">
        <f>IF(Reliability!B88="x","x",(IF(ROUNDUP(Reliability!B88,0)=1,"Very High",IF(ROUNDUP(Reliability!B88,0)=2,"High",IF(ROUNDUP(Reliability!B88,0)=3,"Medium",IF(ROUNDUP(Reliability!B88,0)=4,"Low","Very Low"))))))</f>
        <v>High</v>
      </c>
      <c r="L90" s="228">
        <f t="shared" si="13"/>
        <v>2.8</v>
      </c>
      <c r="M90" s="234">
        <f>'Impact of the crisis'!N91</f>
        <v>1.7</v>
      </c>
      <c r="N90" s="234">
        <f>'Impact of the crisis'!AB91</f>
        <v>3.3</v>
      </c>
      <c r="O90" s="228">
        <f>'Conditions of people affected'!R91</f>
        <v>2.0499999999999998</v>
      </c>
      <c r="P90" s="234">
        <f>'Conditions of people affected'!K91</f>
        <v>2.1</v>
      </c>
      <c r="Q90" s="234">
        <f>'Conditions of people affected'!Q91</f>
        <v>2</v>
      </c>
      <c r="R90" s="229">
        <f t="shared" si="14"/>
        <v>2.1</v>
      </c>
      <c r="S90" s="229">
        <f>'Complexity of the crisis'!X91</f>
        <v>1.7</v>
      </c>
      <c r="T90" s="229">
        <f>'Complexity of the crisis'!AN91</f>
        <v>2.5</v>
      </c>
      <c r="U90" s="124" t="str">
        <f>VLOOKUP(C90,Lists!$C$3:$E$160,3,FALSE)</f>
        <v>Asia</v>
      </c>
      <c r="V90" s="125">
        <v>44895</v>
      </c>
    </row>
    <row r="91" spans="1:22" x14ac:dyDescent="0.25">
      <c r="A91" s="53" t="str">
        <f>'Crisis Indicator Data'!A89</f>
        <v>Food Security Crisis in Namibia</v>
      </c>
      <c r="B91" s="45" t="str">
        <f>Lists!G89</f>
        <v>Food Security Crisis</v>
      </c>
      <c r="C91" s="53" t="str">
        <f>'Crisis Indicator Data'!C89</f>
        <v>NAM002</v>
      </c>
      <c r="D91" s="53" t="str">
        <f>'Crisis Indicator Data'!D89</f>
        <v>Namibia</v>
      </c>
      <c r="E91" s="53" t="str">
        <f>'Crisis Indicator Data'!E89</f>
        <v>NAM</v>
      </c>
      <c r="F91" s="53" t="str">
        <f>'Crisis Indicator Data'!B89</f>
        <v>Drought</v>
      </c>
      <c r="G91" s="226">
        <f t="shared" si="10"/>
        <v>2.5</v>
      </c>
      <c r="H91" s="54">
        <f t="shared" si="11"/>
        <v>3</v>
      </c>
      <c r="I91" s="117" t="str">
        <f t="shared" si="12"/>
        <v>Medium</v>
      </c>
      <c r="J91" s="227" t="str">
        <f>INDEX(Trends!$D$3:$D$404,MATCH(C91,Trends!$C$3:$C$404,0))</f>
        <v>Stable</v>
      </c>
      <c r="K91" s="109" t="str">
        <f>IF(Reliability!B89="x","x",(IF(ROUNDUP(Reliability!B89,0)=1,"Very High",IF(ROUNDUP(Reliability!B89,0)=2,"High",IF(ROUNDUP(Reliability!B89,0)=3,"Medium",IF(ROUNDUP(Reliability!B89,0)=4,"Low","Very Low"))))))</f>
        <v>Medium</v>
      </c>
      <c r="L91" s="228">
        <f t="shared" si="13"/>
        <v>2.8</v>
      </c>
      <c r="M91" s="234">
        <f>'Impact of the crisis'!N92</f>
        <v>4.2</v>
      </c>
      <c r="N91" s="234">
        <f>'Impact of the crisis'!AB92</f>
        <v>1.7</v>
      </c>
      <c r="O91" s="228">
        <f>'Conditions of people affected'!R92</f>
        <v>3.05</v>
      </c>
      <c r="P91" s="234">
        <f>'Conditions of people affected'!K92</f>
        <v>3.1</v>
      </c>
      <c r="Q91" s="234">
        <f>'Conditions of people affected'!Q92</f>
        <v>3</v>
      </c>
      <c r="R91" s="229">
        <f t="shared" si="14"/>
        <v>1.3</v>
      </c>
      <c r="S91" s="229">
        <f>'Complexity of the crisis'!X92</f>
        <v>1.5</v>
      </c>
      <c r="T91" s="229">
        <f>'Complexity of the crisis'!AN92</f>
        <v>1</v>
      </c>
      <c r="U91" s="124" t="str">
        <f>VLOOKUP(C91,Lists!$C$3:$E$160,3,FALSE)</f>
        <v>Africa</v>
      </c>
      <c r="V91" s="125">
        <v>44891</v>
      </c>
    </row>
    <row r="92" spans="1:22" x14ac:dyDescent="0.25">
      <c r="A92" s="53" t="str">
        <f>'Crisis Indicator Data'!A90</f>
        <v>Multiple crises in Niger</v>
      </c>
      <c r="B92" s="45" t="str">
        <f>Lists!G90</f>
        <v>Country level</v>
      </c>
      <c r="C92" s="53" t="str">
        <f>'Crisis Indicator Data'!C90</f>
        <v>NER001</v>
      </c>
      <c r="D92" s="53" t="str">
        <f>'Crisis Indicator Data'!D90</f>
        <v>Niger</v>
      </c>
      <c r="E92" s="53" t="str">
        <f>'Crisis Indicator Data'!E90</f>
        <v>NER</v>
      </c>
      <c r="F92" s="53" t="str">
        <f>'Crisis Indicator Data'!B90</f>
        <v>Conflict,Displacement</v>
      </c>
      <c r="G92" s="226">
        <f t="shared" si="10"/>
        <v>3.5</v>
      </c>
      <c r="H92" s="54">
        <f t="shared" si="11"/>
        <v>4</v>
      </c>
      <c r="I92" s="117" t="str">
        <f t="shared" si="12"/>
        <v>High</v>
      </c>
      <c r="J92" s="227" t="str">
        <f>INDEX(Trends!$D$3:$D$404,MATCH(C92,Trends!$C$3:$C$404,0))</f>
        <v>Increasing</v>
      </c>
      <c r="K92" s="109" t="str">
        <f>IF(Reliability!B90="x","x",(IF(ROUNDUP(Reliability!B90,0)=1,"Very High",IF(ROUNDUP(Reliability!B90,0)=2,"High",IF(ROUNDUP(Reliability!B90,0)=3,"Medium",IF(ROUNDUP(Reliability!B90,0)=4,"Low","Very Low"))))))</f>
        <v>Very High</v>
      </c>
      <c r="L92" s="228">
        <f t="shared" si="13"/>
        <v>3.5</v>
      </c>
      <c r="M92" s="234">
        <f>'Impact of the crisis'!N93</f>
        <v>4.9000000000000004</v>
      </c>
      <c r="N92" s="234">
        <f>'Impact of the crisis'!AB93</f>
        <v>2.2999999999999998</v>
      </c>
      <c r="O92" s="228">
        <f>'Conditions of people affected'!R93</f>
        <v>3.6</v>
      </c>
      <c r="P92" s="234">
        <f>'Conditions of people affected'!K93</f>
        <v>4.2</v>
      </c>
      <c r="Q92" s="234">
        <f>'Conditions of people affected'!Q93</f>
        <v>3</v>
      </c>
      <c r="R92" s="229">
        <f t="shared" si="14"/>
        <v>3.5</v>
      </c>
      <c r="S92" s="229">
        <f>'Complexity of the crisis'!X93</f>
        <v>2.8</v>
      </c>
      <c r="T92" s="229">
        <f>'Complexity of the crisis'!AN93</f>
        <v>4</v>
      </c>
      <c r="U92" s="124" t="str">
        <f>VLOOKUP(C92,Lists!$C$3:$E$160,3,FALSE)</f>
        <v>Africa</v>
      </c>
      <c r="V92" s="125">
        <v>44869</v>
      </c>
    </row>
    <row r="93" spans="1:22" x14ac:dyDescent="0.25">
      <c r="A93" s="53" t="str">
        <f>'Crisis Indicator Data'!A91</f>
        <v>Boko Haram in Niger</v>
      </c>
      <c r="B93" s="45" t="str">
        <f>Lists!G91</f>
        <v>Boko Haram</v>
      </c>
      <c r="C93" s="53" t="str">
        <f>'Crisis Indicator Data'!C91</f>
        <v>NER002</v>
      </c>
      <c r="D93" s="53" t="str">
        <f>'Crisis Indicator Data'!D91</f>
        <v>Niger</v>
      </c>
      <c r="E93" s="53" t="str">
        <f>'Crisis Indicator Data'!E91</f>
        <v>NER</v>
      </c>
      <c r="F93" s="53" t="str">
        <f>'Crisis Indicator Data'!B91</f>
        <v>Conflict</v>
      </c>
      <c r="G93" s="226">
        <f t="shared" si="10"/>
        <v>3</v>
      </c>
      <c r="H93" s="54">
        <f t="shared" si="11"/>
        <v>3</v>
      </c>
      <c r="I93" s="117" t="str">
        <f t="shared" si="12"/>
        <v>Medium</v>
      </c>
      <c r="J93" s="227" t="str">
        <f>INDEX(Trends!$D$3:$D$404,MATCH(C93,Trends!$C$3:$C$404,0))</f>
        <v>Increasing</v>
      </c>
      <c r="K93" s="109" t="str">
        <f>IF(Reliability!B91="x","x",(IF(ROUNDUP(Reliability!B91,0)=1,"Very High",IF(ROUNDUP(Reliability!B91,0)=2,"High",IF(ROUNDUP(Reliability!B91,0)=3,"Medium",IF(ROUNDUP(Reliability!B91,0)=4,"Low","Very Low"))))))</f>
        <v>Very High</v>
      </c>
      <c r="L93" s="228">
        <f t="shared" si="13"/>
        <v>3.2</v>
      </c>
      <c r="M93" s="234">
        <f>'Impact of the crisis'!N94</f>
        <v>1.2</v>
      </c>
      <c r="N93" s="234">
        <f>'Impact of the crisis'!AB94</f>
        <v>3.9</v>
      </c>
      <c r="O93" s="228">
        <f>'Conditions of people affected'!R94</f>
        <v>3</v>
      </c>
      <c r="P93" s="234">
        <f>'Conditions of people affected'!K94</f>
        <v>3</v>
      </c>
      <c r="Q93" s="234">
        <f>'Conditions of people affected'!Q94</f>
        <v>3</v>
      </c>
      <c r="R93" s="229">
        <f t="shared" si="14"/>
        <v>2.9</v>
      </c>
      <c r="S93" s="229">
        <f>'Complexity of the crisis'!X94</f>
        <v>2.8</v>
      </c>
      <c r="T93" s="229">
        <f>'Complexity of the crisis'!AN94</f>
        <v>3</v>
      </c>
      <c r="U93" s="124" t="str">
        <f>VLOOKUP(C93,Lists!$C$3:$E$160,3,FALSE)</f>
        <v>Africa</v>
      </c>
      <c r="V93" s="125">
        <v>44863</v>
      </c>
    </row>
    <row r="94" spans="1:22" x14ac:dyDescent="0.25">
      <c r="A94" s="53" t="str">
        <f>'Crisis Indicator Data'!A92</f>
        <v>Mali/Burkina Faso conflict</v>
      </c>
      <c r="B94" s="45" t="str">
        <f>Lists!G92</f>
        <v xml:space="preserve">Cross-border violence </v>
      </c>
      <c r="C94" s="53" t="str">
        <f>'Crisis Indicator Data'!C92</f>
        <v>NER003</v>
      </c>
      <c r="D94" s="53" t="str">
        <f>'Crisis Indicator Data'!D92</f>
        <v>Niger</v>
      </c>
      <c r="E94" s="53" t="str">
        <f>'Crisis Indicator Data'!E92</f>
        <v>NER</v>
      </c>
      <c r="F94" s="53" t="str">
        <f>'Crisis Indicator Data'!B92</f>
        <v>Conflict</v>
      </c>
      <c r="G94" s="226">
        <f t="shared" si="10"/>
        <v>3.7</v>
      </c>
      <c r="H94" s="54">
        <f t="shared" si="11"/>
        <v>4</v>
      </c>
      <c r="I94" s="117" t="str">
        <f t="shared" si="12"/>
        <v>High</v>
      </c>
      <c r="J94" s="227" t="str">
        <f>INDEX(Trends!$D$3:$D$404,MATCH(C94,Trends!$C$3:$C$404,0))</f>
        <v>Increasing</v>
      </c>
      <c r="K94" s="109" t="str">
        <f>IF(Reliability!B92="x","x",(IF(ROUNDUP(Reliability!B92,0)=1,"Very High",IF(ROUNDUP(Reliability!B92,0)=2,"High",IF(ROUNDUP(Reliability!B92,0)=3,"Medium",IF(ROUNDUP(Reliability!B92,0)=4,"Low","Very Low"))))))</f>
        <v>High</v>
      </c>
      <c r="L94" s="228">
        <f t="shared" si="13"/>
        <v>2.9</v>
      </c>
      <c r="M94" s="234">
        <f>'Impact of the crisis'!N95</f>
        <v>2.1</v>
      </c>
      <c r="N94" s="234">
        <f>'Impact of the crisis'!AB95</f>
        <v>3.2</v>
      </c>
      <c r="O94" s="228">
        <f>'Conditions of people affected'!R95</f>
        <v>3.9</v>
      </c>
      <c r="P94" s="234">
        <f>'Conditions of people affected'!K95</f>
        <v>3.8</v>
      </c>
      <c r="Q94" s="234">
        <f>'Conditions of people affected'!Q95</f>
        <v>4</v>
      </c>
      <c r="R94" s="229">
        <f t="shared" si="14"/>
        <v>3.8</v>
      </c>
      <c r="S94" s="229">
        <f>'Complexity of the crisis'!X95</f>
        <v>2.8</v>
      </c>
      <c r="T94" s="229">
        <f>'Complexity of the crisis'!AN95</f>
        <v>4.5</v>
      </c>
      <c r="U94" s="124" t="str">
        <f>VLOOKUP(C94,Lists!$C$3:$E$160,3,FALSE)</f>
        <v>Africa</v>
      </c>
      <c r="V94" s="125">
        <v>44869</v>
      </c>
    </row>
    <row r="95" spans="1:22" x14ac:dyDescent="0.25">
      <c r="A95" s="53" t="str">
        <f>'Crisis Indicator Data'!A93</f>
        <v>Nigerian Refugees</v>
      </c>
      <c r="B95" s="45" t="str">
        <f>Lists!G93</f>
        <v>Nigerian Refugees</v>
      </c>
      <c r="C95" s="53" t="str">
        <f>'Crisis Indicator Data'!C93</f>
        <v>NER004</v>
      </c>
      <c r="D95" s="53" t="str">
        <f>'Crisis Indicator Data'!D93</f>
        <v>Niger</v>
      </c>
      <c r="E95" s="53" t="str">
        <f>'Crisis Indicator Data'!E93</f>
        <v>NER</v>
      </c>
      <c r="F95" s="53" t="str">
        <f>'Crisis Indicator Data'!B93</f>
        <v>Displacement</v>
      </c>
      <c r="G95" s="226">
        <f t="shared" si="10"/>
        <v>2.8</v>
      </c>
      <c r="H95" s="54">
        <f t="shared" si="11"/>
        <v>3</v>
      </c>
      <c r="I95" s="117" t="str">
        <f t="shared" si="12"/>
        <v>Medium</v>
      </c>
      <c r="J95" s="227" t="str">
        <f>INDEX(Trends!$D$3:$D$404,MATCH(C95,Trends!$C$3:$C$404,0))</f>
        <v>Increasing</v>
      </c>
      <c r="K95" s="109" t="str">
        <f>IF(Reliability!B93="x","x",(IF(ROUNDUP(Reliability!B93,0)=1,"Very High",IF(ROUNDUP(Reliability!B93,0)=2,"High",IF(ROUNDUP(Reliability!B93,0)=3,"Medium",IF(ROUNDUP(Reliability!B93,0)=4,"Low","Very Low"))))))</f>
        <v>Very High</v>
      </c>
      <c r="L95" s="228">
        <f t="shared" si="13"/>
        <v>2.1</v>
      </c>
      <c r="M95" s="234">
        <f>'Impact of the crisis'!N96</f>
        <v>1.1000000000000001</v>
      </c>
      <c r="N95" s="234">
        <f>'Impact of the crisis'!AB96</f>
        <v>2.5</v>
      </c>
      <c r="O95" s="228">
        <f>'Conditions of people affected'!R96</f>
        <v>3</v>
      </c>
      <c r="P95" s="234">
        <f>'Conditions of people affected'!K96</f>
        <v>3</v>
      </c>
      <c r="Q95" s="234">
        <f>'Conditions of people affected'!Q96</f>
        <v>3</v>
      </c>
      <c r="R95" s="229">
        <f t="shared" si="14"/>
        <v>2.9</v>
      </c>
      <c r="S95" s="229">
        <f>'Complexity of the crisis'!X96</f>
        <v>2.8</v>
      </c>
      <c r="T95" s="229">
        <f>'Complexity of the crisis'!AN96</f>
        <v>3</v>
      </c>
      <c r="U95" s="124" t="str">
        <f>VLOOKUP(C95,Lists!$C$3:$E$160,3,FALSE)</f>
        <v>Africa</v>
      </c>
      <c r="V95" s="125">
        <v>44869</v>
      </c>
    </row>
    <row r="96" spans="1:22" x14ac:dyDescent="0.25">
      <c r="A96" s="53" t="str">
        <f>'Crisis Indicator Data'!A94</f>
        <v>Complex crisis in Nigeria</v>
      </c>
      <c r="B96" s="45" t="str">
        <f>Lists!G94</f>
        <v>Complex crisis</v>
      </c>
      <c r="C96" s="53" t="str">
        <f>'Crisis Indicator Data'!C94</f>
        <v>NGA001</v>
      </c>
      <c r="D96" s="53" t="str">
        <f>'Crisis Indicator Data'!D94</f>
        <v>Nigeria</v>
      </c>
      <c r="E96" s="53" t="str">
        <f>'Crisis Indicator Data'!E94</f>
        <v>NGA</v>
      </c>
      <c r="F96" s="53" t="str">
        <f>'Crisis Indicator Data'!B94</f>
        <v>Conflict,Displacement,Violence</v>
      </c>
      <c r="G96" s="226">
        <f t="shared" si="10"/>
        <v>4.0999999999999996</v>
      </c>
      <c r="H96" s="54">
        <f t="shared" si="11"/>
        <v>5</v>
      </c>
      <c r="I96" s="117" t="str">
        <f t="shared" si="12"/>
        <v>Very High</v>
      </c>
      <c r="J96" s="227" t="str">
        <f>INDEX(Trends!$D$3:$D$404,MATCH(C96,Trends!$C$3:$C$404,0))</f>
        <v>Increasing</v>
      </c>
      <c r="K96" s="109" t="str">
        <f>IF(Reliability!B94="x","x",(IF(ROUNDUP(Reliability!B94,0)=1,"Very High",IF(ROUNDUP(Reliability!B94,0)=2,"High",IF(ROUNDUP(Reliability!B94,0)=3,"Medium",IF(ROUNDUP(Reliability!B94,0)=4,"Low","Very Low"))))))</f>
        <v>High</v>
      </c>
      <c r="L96" s="228">
        <f t="shared" si="13"/>
        <v>4.5</v>
      </c>
      <c r="M96" s="234">
        <f>'Impact of the crisis'!N97</f>
        <v>5</v>
      </c>
      <c r="N96" s="234">
        <f>'Impact of the crisis'!AB97</f>
        <v>4.2</v>
      </c>
      <c r="O96" s="228">
        <f>'Conditions of people affected'!R97</f>
        <v>4</v>
      </c>
      <c r="P96" s="234">
        <f>'Conditions of people affected'!K97</f>
        <v>5</v>
      </c>
      <c r="Q96" s="234">
        <f>'Conditions of people affected'!Q97</f>
        <v>3</v>
      </c>
      <c r="R96" s="229">
        <f t="shared" si="14"/>
        <v>4</v>
      </c>
      <c r="S96" s="229">
        <f>'Complexity of the crisis'!X97</f>
        <v>3.4</v>
      </c>
      <c r="T96" s="229">
        <f>'Complexity of the crisis'!AN97</f>
        <v>4.5</v>
      </c>
      <c r="U96" s="124" t="str">
        <f>VLOOKUP(C96,Lists!$C$3:$E$160,3,FALSE)</f>
        <v>Africa</v>
      </c>
      <c r="V96" s="125">
        <v>44888</v>
      </c>
    </row>
    <row r="97" spans="1:22" x14ac:dyDescent="0.25">
      <c r="A97" s="53" t="str">
        <f>'Crisis Indicator Data'!A95</f>
        <v>Middle belt conflict</v>
      </c>
      <c r="B97" s="45" t="str">
        <f>Lists!G95</f>
        <v>Middle Belt</v>
      </c>
      <c r="C97" s="53" t="str">
        <f>'Crisis Indicator Data'!C95</f>
        <v>NGA003</v>
      </c>
      <c r="D97" s="53" t="str">
        <f>'Crisis Indicator Data'!D95</f>
        <v>Nigeria</v>
      </c>
      <c r="E97" s="53" t="str">
        <f>'Crisis Indicator Data'!E95</f>
        <v>NGA</v>
      </c>
      <c r="F97" s="53" t="str">
        <f>'Crisis Indicator Data'!B95</f>
        <v>Violence</v>
      </c>
      <c r="G97" s="226">
        <f t="shared" si="10"/>
        <v>3.3</v>
      </c>
      <c r="H97" s="54">
        <f t="shared" si="11"/>
        <v>4</v>
      </c>
      <c r="I97" s="117" t="str">
        <f t="shared" si="12"/>
        <v>High</v>
      </c>
      <c r="J97" s="227" t="str">
        <f>INDEX(Trends!$D$3:$D$404,MATCH(C97,Trends!$C$3:$C$404,0))</f>
        <v>Stable</v>
      </c>
      <c r="K97" s="109" t="str">
        <f>IF(Reliability!B95="x","x",(IF(ROUNDUP(Reliability!B95,0)=1,"Very High",IF(ROUNDUP(Reliability!B95,0)=2,"High",IF(ROUNDUP(Reliability!B95,0)=3,"Medium",IF(ROUNDUP(Reliability!B95,0)=4,"Low","Very Low"))))))</f>
        <v>High</v>
      </c>
      <c r="L97" s="228">
        <f t="shared" si="13"/>
        <v>3</v>
      </c>
      <c r="M97" s="234">
        <f>'Impact of the crisis'!N98</f>
        <v>2.2000000000000002</v>
      </c>
      <c r="N97" s="234">
        <f>'Impact of the crisis'!AB98</f>
        <v>3.3</v>
      </c>
      <c r="O97" s="228">
        <f>'Conditions of people affected'!R98</f>
        <v>3.35</v>
      </c>
      <c r="P97" s="234">
        <f>'Conditions of people affected'!K98</f>
        <v>3.7</v>
      </c>
      <c r="Q97" s="234">
        <f>'Conditions of people affected'!Q98</f>
        <v>3</v>
      </c>
      <c r="R97" s="229">
        <f t="shared" si="14"/>
        <v>3.5</v>
      </c>
      <c r="S97" s="229">
        <f>'Complexity of the crisis'!X98</f>
        <v>3.4</v>
      </c>
      <c r="T97" s="229">
        <f>'Complexity of the crisis'!AN98</f>
        <v>3.5</v>
      </c>
      <c r="U97" s="124" t="str">
        <f>VLOOKUP(C97,Lists!$C$3:$E$160,3,FALSE)</f>
        <v>Africa</v>
      </c>
      <c r="V97" s="125">
        <v>44888</v>
      </c>
    </row>
    <row r="98" spans="1:22" x14ac:dyDescent="0.25">
      <c r="A98" s="53" t="str">
        <f>'Crisis Indicator Data'!A96</f>
        <v>Boko Haram crisis in Nigeria</v>
      </c>
      <c r="B98" s="45" t="str">
        <f>Lists!G96</f>
        <v xml:space="preserve">Boko Haram </v>
      </c>
      <c r="C98" s="53" t="str">
        <f>'Crisis Indicator Data'!C96</f>
        <v>NGA004</v>
      </c>
      <c r="D98" s="53" t="str">
        <f>'Crisis Indicator Data'!D96</f>
        <v>Nigeria</v>
      </c>
      <c r="E98" s="53" t="str">
        <f>'Crisis Indicator Data'!E96</f>
        <v>NGA</v>
      </c>
      <c r="F98" s="53" t="str">
        <f>'Crisis Indicator Data'!B96</f>
        <v>Conflict,Displacement</v>
      </c>
      <c r="G98" s="226">
        <f t="shared" si="10"/>
        <v>4.0999999999999996</v>
      </c>
      <c r="H98" s="54">
        <f t="shared" si="11"/>
        <v>5</v>
      </c>
      <c r="I98" s="117" t="str">
        <f t="shared" si="12"/>
        <v>Very High</v>
      </c>
      <c r="J98" s="227" t="str">
        <f>INDEX(Trends!$D$3:$D$404,MATCH(C98,Trends!$C$3:$C$404,0))</f>
        <v>Stable</v>
      </c>
      <c r="K98" s="109" t="str">
        <f>IF(Reliability!B96="x","x",(IF(ROUNDUP(Reliability!B96,0)=1,"Very High",IF(ROUNDUP(Reliability!B96,0)=2,"High",IF(ROUNDUP(Reliability!B96,0)=3,"Medium",IF(ROUNDUP(Reliability!B96,0)=4,"Low","Very Low"))))))</f>
        <v>Medium</v>
      </c>
      <c r="L98" s="228">
        <f t="shared" si="13"/>
        <v>4.0999999999999996</v>
      </c>
      <c r="M98" s="234">
        <f>'Impact of the crisis'!N99</f>
        <v>2.2000000000000002</v>
      </c>
      <c r="N98" s="234">
        <f>'Impact of the crisis'!AB99</f>
        <v>4.7</v>
      </c>
      <c r="O98" s="228">
        <f>'Conditions of people affected'!R99</f>
        <v>4.45</v>
      </c>
      <c r="P98" s="234">
        <f>'Conditions of people affected'!K99</f>
        <v>4.9000000000000004</v>
      </c>
      <c r="Q98" s="234">
        <f>'Conditions of people affected'!Q99</f>
        <v>4</v>
      </c>
      <c r="R98" s="229">
        <f t="shared" si="14"/>
        <v>3.7</v>
      </c>
      <c r="S98" s="229">
        <f>'Complexity of the crisis'!X99</f>
        <v>3.4</v>
      </c>
      <c r="T98" s="229">
        <f>'Complexity of the crisis'!AN99</f>
        <v>4</v>
      </c>
      <c r="U98" s="124" t="str">
        <f>VLOOKUP(C98,Lists!$C$3:$E$160,3,FALSE)</f>
        <v>Africa</v>
      </c>
      <c r="V98" s="125">
        <v>44888</v>
      </c>
    </row>
    <row r="99" spans="1:22" x14ac:dyDescent="0.25">
      <c r="A99" s="53" t="str">
        <f>'Crisis Indicator Data'!A97</f>
        <v>Northwest Banditry</v>
      </c>
      <c r="B99" s="45" t="str">
        <f>Lists!G97</f>
        <v>Northwest Banditry</v>
      </c>
      <c r="C99" s="53" t="str">
        <f>'Crisis Indicator Data'!C97</f>
        <v>NGA007</v>
      </c>
      <c r="D99" s="53" t="str">
        <f>'Crisis Indicator Data'!D97</f>
        <v>Nigeria</v>
      </c>
      <c r="E99" s="53" t="str">
        <f>'Crisis Indicator Data'!E97</f>
        <v>NGA</v>
      </c>
      <c r="F99" s="53" t="str">
        <f>'Crisis Indicator Data'!B97</f>
        <v>Violence,Displacement</v>
      </c>
      <c r="G99" s="226">
        <f t="shared" si="10"/>
        <v>3.7</v>
      </c>
      <c r="H99" s="54">
        <f t="shared" si="11"/>
        <v>4</v>
      </c>
      <c r="I99" s="117" t="str">
        <f t="shared" si="12"/>
        <v>High</v>
      </c>
      <c r="J99" s="227" t="str">
        <f>INDEX(Trends!$D$3:$D$404,MATCH(C99,Trends!$C$3:$C$404,0))</f>
        <v>Stable</v>
      </c>
      <c r="K99" s="109" t="str">
        <f>IF(Reliability!B97="x","x",(IF(ROUNDUP(Reliability!B97,0)=1,"Very High",IF(ROUNDUP(Reliability!B97,0)=2,"High",IF(ROUNDUP(Reliability!B97,0)=3,"Medium",IF(ROUNDUP(Reliability!B97,0)=4,"Low","Very Low"))))))</f>
        <v>High</v>
      </c>
      <c r="L99" s="228">
        <f t="shared" si="13"/>
        <v>3.2</v>
      </c>
      <c r="M99" s="234">
        <f>'Impact of the crisis'!N100</f>
        <v>2.8</v>
      </c>
      <c r="N99" s="234">
        <f>'Impact of the crisis'!AB100</f>
        <v>3.4</v>
      </c>
      <c r="O99" s="228">
        <f>'Conditions of people affected'!R100</f>
        <v>3.85</v>
      </c>
      <c r="P99" s="234">
        <f>'Conditions of people affected'!K100</f>
        <v>4.7</v>
      </c>
      <c r="Q99" s="234">
        <f>'Conditions of people affected'!Q100</f>
        <v>3</v>
      </c>
      <c r="R99" s="229">
        <f t="shared" si="14"/>
        <v>3.7</v>
      </c>
      <c r="S99" s="229">
        <f>'Complexity of the crisis'!X100</f>
        <v>3.4</v>
      </c>
      <c r="T99" s="229">
        <f>'Complexity of the crisis'!AN100</f>
        <v>4</v>
      </c>
      <c r="U99" s="124" t="str">
        <f>VLOOKUP(C99,Lists!$C$3:$E$160,3,FALSE)</f>
        <v>Africa</v>
      </c>
      <c r="V99" s="125">
        <v>44888</v>
      </c>
    </row>
    <row r="100" spans="1:22" x14ac:dyDescent="0.25">
      <c r="A100" s="53" t="str">
        <f>'Crisis Indicator Data'!A98</f>
        <v>Cameroonian Refugees in Nigeria</v>
      </c>
      <c r="B100" s="45" t="str">
        <f>Lists!G98</f>
        <v>Cameroonian Refugees</v>
      </c>
      <c r="C100" s="53" t="str">
        <f>'Crisis Indicator Data'!C98</f>
        <v>NGA008</v>
      </c>
      <c r="D100" s="53" t="str">
        <f>'Crisis Indicator Data'!D98</f>
        <v>Nigeria</v>
      </c>
      <c r="E100" s="53" t="str">
        <f>'Crisis Indicator Data'!E98</f>
        <v>NGA</v>
      </c>
      <c r="F100" s="53" t="str">
        <f>'Crisis Indicator Data'!B98</f>
        <v>Displacement</v>
      </c>
      <c r="G100" s="226">
        <f t="shared" si="10"/>
        <v>2.2000000000000002</v>
      </c>
      <c r="H100" s="54">
        <f t="shared" si="11"/>
        <v>3</v>
      </c>
      <c r="I100" s="117" t="str">
        <f t="shared" si="12"/>
        <v>Medium</v>
      </c>
      <c r="J100" s="227" t="str">
        <f>INDEX(Trends!$D$3:$D$404,MATCH(C100,Trends!$C$3:$C$404,0))</f>
        <v>Increasing</v>
      </c>
      <c r="K100" s="109" t="str">
        <f>IF(Reliability!B98="x","x",(IF(ROUNDUP(Reliability!B98,0)=1,"Very High",IF(ROUNDUP(Reliability!B98,0)=2,"High",IF(ROUNDUP(Reliability!B98,0)=3,"Medium",IF(ROUNDUP(Reliability!B98,0)=4,"Low","Very Low"))))))</f>
        <v>High</v>
      </c>
      <c r="L100" s="228">
        <f t="shared" si="13"/>
        <v>2.2999999999999998</v>
      </c>
      <c r="M100" s="234">
        <f>'Impact of the crisis'!N101</f>
        <v>2</v>
      </c>
      <c r="N100" s="234">
        <f>'Impact of the crisis'!AB101</f>
        <v>2.5</v>
      </c>
      <c r="O100" s="228">
        <f>'Conditions of people affected'!R101</f>
        <v>1.3</v>
      </c>
      <c r="P100" s="234">
        <f>'Conditions of people affected'!K101</f>
        <v>1.6</v>
      </c>
      <c r="Q100" s="234">
        <f>'Conditions of people affected'!Q101</f>
        <v>1</v>
      </c>
      <c r="R100" s="229">
        <f t="shared" si="14"/>
        <v>3.5</v>
      </c>
      <c r="S100" s="229">
        <f>'Complexity of the crisis'!X101</f>
        <v>3.4</v>
      </c>
      <c r="T100" s="229">
        <f>'Complexity of the crisis'!AN101</f>
        <v>3.5</v>
      </c>
      <c r="U100" s="124" t="str">
        <f>VLOOKUP(C100,Lists!$C$3:$E$160,3,FALSE)</f>
        <v>Africa</v>
      </c>
      <c r="V100" s="125">
        <v>44888</v>
      </c>
    </row>
    <row r="101" spans="1:22" x14ac:dyDescent="0.25">
      <c r="A101" s="53" t="str">
        <f>'Crisis Indicator Data'!A99</f>
        <v>Socioeconomic crisis in Nicaragua</v>
      </c>
      <c r="B101" s="45" t="str">
        <f>Lists!G99</f>
        <v>Socioeconomic crisis</v>
      </c>
      <c r="C101" s="53" t="str">
        <f>'Crisis Indicator Data'!C99</f>
        <v>NIC001</v>
      </c>
      <c r="D101" s="53" t="str">
        <f>'Crisis Indicator Data'!D99</f>
        <v>Nicaragua</v>
      </c>
      <c r="E101" s="53" t="str">
        <f>'Crisis Indicator Data'!E99</f>
        <v>NIC</v>
      </c>
      <c r="F101" s="53" t="str">
        <f>'Crisis Indicator Data'!B99</f>
        <v>Socio-political</v>
      </c>
      <c r="G101" s="226">
        <f t="shared" ref="G101:G132" si="15">IF(OR(O101="x",L101="x"),"x",ROUND((5-GEOMEAN(((5-L101)/5*4+1),((5-O101)/5*4+1),((5-O101)/5*4+1)))/4*3.5+R101*0.3,1))</f>
        <v>1.9</v>
      </c>
      <c r="H101" s="54">
        <f t="shared" ref="H101:H132" si="16">IF(G101="x","x",ROUNDUP(G101,0))</f>
        <v>2</v>
      </c>
      <c r="I101" s="117" t="str">
        <f t="shared" ref="I101:I132" si="17">IF(O101="x","x",IF(L101="x","x",(IF(H101=5,"Very High",IF(H101=4,"High",IF(H101=3,"Medium",IF(H101=2,"Low","Very Low")))))))</f>
        <v>Low</v>
      </c>
      <c r="J101" s="227" t="str">
        <f>INDEX(Trends!$D$3:$D$404,MATCH(C101,Trends!$C$3:$C$404,0))</f>
        <v>Decreasing</v>
      </c>
      <c r="K101" s="109" t="str">
        <f>IF(Reliability!B99="x","x",(IF(ROUNDUP(Reliability!B99,0)=1,"Very High",IF(ROUNDUP(Reliability!B99,0)=2,"High",IF(ROUNDUP(Reliability!B99,0)=3,"Medium",IF(ROUNDUP(Reliability!B99,0)=4,"Low","Very Low"))))))</f>
        <v>High</v>
      </c>
      <c r="L101" s="228">
        <f t="shared" ref="L101:L132" si="18">IF(OR(N101="x",M101="x"),"x",ROUND((5-GEOMEAN(((5-M101)/5*4+1),((5-N101)/5*4+1),((5-N101)/5*4+1)))/4*5,1))</f>
        <v>2.9</v>
      </c>
      <c r="M101" s="234">
        <f>'Impact of the crisis'!N102</f>
        <v>4</v>
      </c>
      <c r="N101" s="234">
        <f>'Impact of the crisis'!AB102</f>
        <v>2.2000000000000002</v>
      </c>
      <c r="O101" s="228">
        <f>'Conditions of people affected'!R102</f>
        <v>0.5</v>
      </c>
      <c r="P101" s="234">
        <f>'Conditions of people affected'!K102</f>
        <v>0</v>
      </c>
      <c r="Q101" s="234">
        <f>'Conditions of people affected'!Q102</f>
        <v>1</v>
      </c>
      <c r="R101" s="229">
        <f t="shared" ref="R101:R132" si="19">IF(OR(T101="x",S101="x"),S101,ROUND((5-GEOMEAN(((5-S101)/5*4+1),((5-T101)/5*4+1)))/4*5,1))</f>
        <v>2.9</v>
      </c>
      <c r="S101" s="229">
        <f>'Complexity of the crisis'!X102</f>
        <v>2.8</v>
      </c>
      <c r="T101" s="229">
        <f>'Complexity of the crisis'!AN102</f>
        <v>3</v>
      </c>
      <c r="U101" s="124" t="str">
        <f>VLOOKUP(C101,Lists!$C$3:$E$160,3,FALSE)</f>
        <v>Americas</v>
      </c>
      <c r="V101" s="125">
        <v>44889</v>
      </c>
    </row>
    <row r="102" spans="1:22" x14ac:dyDescent="0.25">
      <c r="A102" s="53" t="str">
        <f>'Crisis Indicator Data'!A100</f>
        <v>Complex crisis in Pakistan</v>
      </c>
      <c r="B102" s="45" t="str">
        <f>Lists!G100</f>
        <v>Complex crisis</v>
      </c>
      <c r="C102" s="53" t="str">
        <f>'Crisis Indicator Data'!C100</f>
        <v>PAK001</v>
      </c>
      <c r="D102" s="53" t="str">
        <f>'Crisis Indicator Data'!D100</f>
        <v>Pakistan</v>
      </c>
      <c r="E102" s="53" t="str">
        <f>'Crisis Indicator Data'!E100</f>
        <v>PAK</v>
      </c>
      <c r="F102" s="53" t="str">
        <f>'Crisis Indicator Data'!B100</f>
        <v>Displacement,Conflict</v>
      </c>
      <c r="G102" s="226">
        <f t="shared" si="15"/>
        <v>3.9</v>
      </c>
      <c r="H102" s="54">
        <f t="shared" si="16"/>
        <v>4</v>
      </c>
      <c r="I102" s="117" t="str">
        <f t="shared" si="17"/>
        <v>High</v>
      </c>
      <c r="J102" s="227" t="str">
        <f>INDEX(Trends!$D$3:$D$404,MATCH(C102,Trends!$C$3:$C$404,0))</f>
        <v>Increasing</v>
      </c>
      <c r="K102" s="109" t="str">
        <f>IF(Reliability!B100="x","x",(IF(ROUNDUP(Reliability!B100,0)=1,"Very High",IF(ROUNDUP(Reliability!B100,0)=2,"High",IF(ROUNDUP(Reliability!B100,0)=3,"Medium",IF(ROUNDUP(Reliability!B100,0)=4,"Low","Very Low"))))))</f>
        <v>High</v>
      </c>
      <c r="L102" s="228">
        <f t="shared" si="18"/>
        <v>4.2</v>
      </c>
      <c r="M102" s="234">
        <f>'Impact of the crisis'!N103</f>
        <v>5</v>
      </c>
      <c r="N102" s="234">
        <f>'Impact of the crisis'!AB103</f>
        <v>3.6</v>
      </c>
      <c r="O102" s="228">
        <f>'Conditions of people affected'!R103</f>
        <v>4</v>
      </c>
      <c r="P102" s="234">
        <f>'Conditions of people affected'!K103</f>
        <v>5</v>
      </c>
      <c r="Q102" s="234">
        <f>'Conditions of people affected'!Q103</f>
        <v>3</v>
      </c>
      <c r="R102" s="229">
        <f t="shared" si="19"/>
        <v>3.4</v>
      </c>
      <c r="S102" s="229">
        <f>'Complexity of the crisis'!X103</f>
        <v>3.3</v>
      </c>
      <c r="T102" s="229">
        <f>'Complexity of the crisis'!AN103</f>
        <v>3.5</v>
      </c>
      <c r="U102" s="124" t="str">
        <f>VLOOKUP(C102,Lists!$C$3:$E$160,3,FALSE)</f>
        <v>Asia</v>
      </c>
      <c r="V102" s="125">
        <v>44895</v>
      </c>
    </row>
    <row r="103" spans="1:22" x14ac:dyDescent="0.25">
      <c r="A103" s="53" t="str">
        <f>'Crisis Indicator Data'!A101</f>
        <v>Kashmir conflict in Pakistan</v>
      </c>
      <c r="B103" s="45" t="str">
        <f>Lists!G101</f>
        <v>Kashmir conflict</v>
      </c>
      <c r="C103" s="53" t="str">
        <f>'Crisis Indicator Data'!C101</f>
        <v>PAK004</v>
      </c>
      <c r="D103" s="53" t="str">
        <f>'Crisis Indicator Data'!D101</f>
        <v>Pakistan</v>
      </c>
      <c r="E103" s="53" t="str">
        <f>'Crisis Indicator Data'!E101</f>
        <v>PAK</v>
      </c>
      <c r="F103" s="53" t="str">
        <f>'Crisis Indicator Data'!B101</f>
        <v>Conflict</v>
      </c>
      <c r="G103" s="226" t="str">
        <f t="shared" si="15"/>
        <v>x</v>
      </c>
      <c r="H103" s="54" t="str">
        <f t="shared" si="16"/>
        <v>x</v>
      </c>
      <c r="I103" s="117" t="str">
        <f t="shared" si="17"/>
        <v>x</v>
      </c>
      <c r="J103" s="227" t="str">
        <f>INDEX(Trends!$D$3:$D$404,MATCH(C103,Trends!$C$3:$C$404,0))</f>
        <v>-</v>
      </c>
      <c r="K103" s="109" t="str">
        <f>IF(Reliability!B101="x","x",(IF(ROUNDUP(Reliability!B101,0)=1,"Very High",IF(ROUNDUP(Reliability!B101,0)=2,"High",IF(ROUNDUP(Reliability!B101,0)=3,"Medium",IF(ROUNDUP(Reliability!B101,0)=4,"Low","Very Low"))))))</f>
        <v>Very Low</v>
      </c>
      <c r="L103" s="228">
        <f t="shared" si="18"/>
        <v>0.4</v>
      </c>
      <c r="M103" s="234">
        <f>'Impact of the crisis'!N104</f>
        <v>1</v>
      </c>
      <c r="N103" s="234">
        <f>'Impact of the crisis'!AB104</f>
        <v>0</v>
      </c>
      <c r="O103" s="228" t="str">
        <f>'Conditions of people affected'!R104</f>
        <v>x</v>
      </c>
      <c r="P103" s="234" t="str">
        <f>'Conditions of people affected'!K104</f>
        <v>x</v>
      </c>
      <c r="Q103" s="234" t="str">
        <f>'Conditions of people affected'!Q104</f>
        <v>x</v>
      </c>
      <c r="R103" s="229">
        <f t="shared" si="19"/>
        <v>2.9</v>
      </c>
      <c r="S103" s="229">
        <f>'Complexity of the crisis'!X104</f>
        <v>3.3</v>
      </c>
      <c r="T103" s="229">
        <f>'Complexity of the crisis'!AN104</f>
        <v>2.5</v>
      </c>
      <c r="U103" s="124" t="str">
        <f>VLOOKUP(C103,Lists!$C$3:$E$160,3,FALSE)</f>
        <v>Asia</v>
      </c>
      <c r="V103" s="125">
        <v>44889</v>
      </c>
    </row>
    <row r="104" spans="1:22" x14ac:dyDescent="0.25">
      <c r="A104" s="53" t="str">
        <f>'Crisis Indicator Data'!A102</f>
        <v xml:space="preserve">Floods in Pakistan </v>
      </c>
      <c r="B104" s="45" t="str">
        <f>Lists!G102</f>
        <v>Monsoon floods 2022</v>
      </c>
      <c r="C104" s="53" t="str">
        <f>'Crisis Indicator Data'!C102</f>
        <v>PAK005</v>
      </c>
      <c r="D104" s="53" t="str">
        <f>'Crisis Indicator Data'!D102</f>
        <v>Pakistan</v>
      </c>
      <c r="E104" s="53" t="str">
        <f>'Crisis Indicator Data'!E102</f>
        <v>PAK</v>
      </c>
      <c r="F104" s="53" t="str">
        <f>'Crisis Indicator Data'!B102</f>
        <v>Other seasonal event</v>
      </c>
      <c r="G104" s="226">
        <f t="shared" si="15"/>
        <v>3.7</v>
      </c>
      <c r="H104" s="54">
        <f t="shared" si="16"/>
        <v>4</v>
      </c>
      <c r="I104" s="117" t="str">
        <f t="shared" si="17"/>
        <v>High</v>
      </c>
      <c r="J104" s="227" t="str">
        <f>INDEX(Trends!$D$3:$D$404,MATCH(C104,Trends!$C$3:$C$404,0))</f>
        <v>Increasing</v>
      </c>
      <c r="K104" s="109" t="str">
        <f>IF(Reliability!B102="x","x",(IF(ROUNDUP(Reliability!B102,0)=1,"Very High",IF(ROUNDUP(Reliability!B102,0)=2,"High",IF(ROUNDUP(Reliability!B102,0)=3,"Medium",IF(ROUNDUP(Reliability!B102,0)=4,"Low","Very Low"))))))</f>
        <v>High</v>
      </c>
      <c r="L104" s="228">
        <f t="shared" si="18"/>
        <v>4.5</v>
      </c>
      <c r="M104" s="234">
        <f>'Impact of the crisis'!N105</f>
        <v>4.0999999999999996</v>
      </c>
      <c r="N104" s="234">
        <f>'Impact of the crisis'!AB105</f>
        <v>4.7</v>
      </c>
      <c r="O104" s="228">
        <f>'Conditions of people affected'!R105</f>
        <v>4</v>
      </c>
      <c r="P104" s="234">
        <f>'Conditions of people affected'!K105</f>
        <v>5</v>
      </c>
      <c r="Q104" s="234">
        <f>'Conditions of people affected'!Q105</f>
        <v>3</v>
      </c>
      <c r="R104" s="229">
        <f t="shared" si="19"/>
        <v>2.5</v>
      </c>
      <c r="S104" s="229">
        <f>'Complexity of the crisis'!X105</f>
        <v>3.3</v>
      </c>
      <c r="T104" s="229">
        <f>'Complexity of the crisis'!AN105</f>
        <v>1.5</v>
      </c>
      <c r="U104" s="124" t="str">
        <f>VLOOKUP(C104,Lists!$C$3:$E$160,3,FALSE)</f>
        <v>Asia</v>
      </c>
      <c r="V104" s="125">
        <v>44895</v>
      </c>
    </row>
    <row r="105" spans="1:22" x14ac:dyDescent="0.25">
      <c r="A105" s="53" t="str">
        <f>'Crisis Indicator Data'!A103</f>
        <v>Venezuela displacement in Panama</v>
      </c>
      <c r="B105" s="45" t="str">
        <f>Lists!G103</f>
        <v>Venezuelan refugees</v>
      </c>
      <c r="C105" s="53" t="str">
        <f>'Crisis Indicator Data'!C103</f>
        <v>PAN002</v>
      </c>
      <c r="D105" s="53" t="str">
        <f>'Crisis Indicator Data'!D103</f>
        <v>Panama</v>
      </c>
      <c r="E105" s="53" t="str">
        <f>'Crisis Indicator Data'!E103</f>
        <v>PAN</v>
      </c>
      <c r="F105" s="53" t="str">
        <f>'Crisis Indicator Data'!B103</f>
        <v>Displacement</v>
      </c>
      <c r="G105" s="226">
        <f t="shared" si="15"/>
        <v>2.2999999999999998</v>
      </c>
      <c r="H105" s="54">
        <f t="shared" si="16"/>
        <v>3</v>
      </c>
      <c r="I105" s="117" t="str">
        <f t="shared" si="17"/>
        <v>Medium</v>
      </c>
      <c r="J105" s="227" t="str">
        <f>INDEX(Trends!$D$3:$D$404,MATCH(C105,Trends!$C$3:$C$404,0))</f>
        <v>Increasing</v>
      </c>
      <c r="K105" s="109" t="str">
        <f>IF(Reliability!B103="x","x",(IF(ROUNDUP(Reliability!B103,0)=1,"Very High",IF(ROUNDUP(Reliability!B103,0)=2,"High",IF(ROUNDUP(Reliability!B103,0)=3,"Medium",IF(ROUNDUP(Reliability!B103,0)=4,"Low","Very Low"))))))</f>
        <v>Very High</v>
      </c>
      <c r="L105" s="228">
        <f t="shared" si="18"/>
        <v>2.9</v>
      </c>
      <c r="M105" s="234">
        <f>'Impact of the crisis'!N106</f>
        <v>2.6</v>
      </c>
      <c r="N105" s="234">
        <f>'Impact of the crisis'!AB106</f>
        <v>3.1</v>
      </c>
      <c r="O105" s="228">
        <f>'Conditions of people affected'!R106</f>
        <v>2.2999999999999998</v>
      </c>
      <c r="P105" s="234">
        <f>'Conditions of people affected'!K106</f>
        <v>1.6</v>
      </c>
      <c r="Q105" s="234">
        <f>'Conditions of people affected'!Q106</f>
        <v>3</v>
      </c>
      <c r="R105" s="229">
        <f t="shared" si="19"/>
        <v>1.9</v>
      </c>
      <c r="S105" s="229">
        <f>'Complexity of the crisis'!X106</f>
        <v>1.8</v>
      </c>
      <c r="T105" s="229">
        <f>'Complexity of the crisis'!AN106</f>
        <v>2</v>
      </c>
      <c r="U105" s="124" t="str">
        <f>VLOOKUP(C105,Lists!$C$3:$E$160,3,FALSE)</f>
        <v>Americas</v>
      </c>
      <c r="V105" s="125">
        <v>44889</v>
      </c>
    </row>
    <row r="106" spans="1:22" x14ac:dyDescent="0.25">
      <c r="A106" s="53" t="str">
        <f>'Crisis Indicator Data'!A104</f>
        <v>Venezuela displacement in Peru</v>
      </c>
      <c r="B106" s="45" t="str">
        <f>Lists!G104</f>
        <v>Venezuelan refugees</v>
      </c>
      <c r="C106" s="53" t="str">
        <f>'Crisis Indicator Data'!C104</f>
        <v>PER002</v>
      </c>
      <c r="D106" s="53" t="str">
        <f>'Crisis Indicator Data'!D104</f>
        <v>Peru</v>
      </c>
      <c r="E106" s="53" t="str">
        <f>'Crisis Indicator Data'!E104</f>
        <v>PER</v>
      </c>
      <c r="F106" s="53" t="str">
        <f>'Crisis Indicator Data'!B104</f>
        <v>Displacement</v>
      </c>
      <c r="G106" s="226">
        <f t="shared" si="15"/>
        <v>3.2</v>
      </c>
      <c r="H106" s="54">
        <f t="shared" si="16"/>
        <v>4</v>
      </c>
      <c r="I106" s="117" t="str">
        <f t="shared" si="17"/>
        <v>High</v>
      </c>
      <c r="J106" s="227" t="str">
        <f>INDEX(Trends!$D$3:$D$404,MATCH(C106,Trends!$C$3:$C$404,0))</f>
        <v>Increasing</v>
      </c>
      <c r="K106" s="109" t="str">
        <f>IF(Reliability!B104="x","x",(IF(ROUNDUP(Reliability!B104,0)=1,"Very High",IF(ROUNDUP(Reliability!B104,0)=2,"High",IF(ROUNDUP(Reliability!B104,0)=3,"Medium",IF(ROUNDUP(Reliability!B104,0)=4,"Low","Very Low"))))))</f>
        <v>Very High</v>
      </c>
      <c r="L106" s="228">
        <f t="shared" si="18"/>
        <v>4</v>
      </c>
      <c r="M106" s="234">
        <f>'Impact of the crisis'!N107</f>
        <v>5</v>
      </c>
      <c r="N106" s="234">
        <f>'Impact of the crisis'!AB107</f>
        <v>3.2</v>
      </c>
      <c r="O106" s="228">
        <f>'Conditions of people affected'!R107</f>
        <v>3.35</v>
      </c>
      <c r="P106" s="234">
        <f>'Conditions of people affected'!K107</f>
        <v>3.7</v>
      </c>
      <c r="Q106" s="234">
        <f>'Conditions of people affected'!Q107</f>
        <v>3</v>
      </c>
      <c r="R106" s="229">
        <f t="shared" si="19"/>
        <v>2.2999999999999998</v>
      </c>
      <c r="S106" s="229">
        <f>'Complexity of the crisis'!X107</f>
        <v>2.5</v>
      </c>
      <c r="T106" s="229">
        <f>'Complexity of the crisis'!AN107</f>
        <v>2</v>
      </c>
      <c r="U106" s="124" t="str">
        <f>VLOOKUP(C106,Lists!$C$3:$E$160,3,FALSE)</f>
        <v>Americas</v>
      </c>
      <c r="V106" s="125">
        <v>44895</v>
      </c>
    </row>
    <row r="107" spans="1:22" x14ac:dyDescent="0.25">
      <c r="A107" s="53" t="str">
        <f>'Crisis Indicator Data'!A105</f>
        <v>Multiple crises in the Philippines</v>
      </c>
      <c r="B107" s="45" t="str">
        <f>Lists!G105</f>
        <v>Country level</v>
      </c>
      <c r="C107" s="53" t="str">
        <f>'Crisis Indicator Data'!C105</f>
        <v>PHL001</v>
      </c>
      <c r="D107" s="53" t="str">
        <f>'Crisis Indicator Data'!D105</f>
        <v>Philippines</v>
      </c>
      <c r="E107" s="53" t="str">
        <f>'Crisis Indicator Data'!E105</f>
        <v>PHL</v>
      </c>
      <c r="F107" s="53" t="str">
        <f>'Crisis Indicator Data'!B105</f>
        <v>Conflict,Cyclone,Violence</v>
      </c>
      <c r="G107" s="226">
        <f t="shared" si="15"/>
        <v>3</v>
      </c>
      <c r="H107" s="54">
        <f t="shared" si="16"/>
        <v>3</v>
      </c>
      <c r="I107" s="117" t="str">
        <f t="shared" si="17"/>
        <v>Medium</v>
      </c>
      <c r="J107" s="227" t="str">
        <f>INDEX(Trends!$D$3:$D$404,MATCH(C107,Trends!$C$3:$C$404,0))</f>
        <v>Decreasing</v>
      </c>
      <c r="K107" s="109" t="str">
        <f>IF(Reliability!B105="x","x",(IF(ROUNDUP(Reliability!B105,0)=1,"Very High",IF(ROUNDUP(Reliability!B105,0)=2,"High",IF(ROUNDUP(Reliability!B105,0)=3,"Medium",IF(ROUNDUP(Reliability!B105,0)=4,"Low","Very Low"))))))</f>
        <v>High</v>
      </c>
      <c r="L107" s="228">
        <f t="shared" si="18"/>
        <v>3.5</v>
      </c>
      <c r="M107" s="234">
        <f>'Impact of the crisis'!N108</f>
        <v>4.8</v>
      </c>
      <c r="N107" s="234">
        <f>'Impact of the crisis'!AB108</f>
        <v>2.5</v>
      </c>
      <c r="O107" s="228">
        <f>'Conditions of people affected'!R108</f>
        <v>3</v>
      </c>
      <c r="P107" s="234">
        <f>'Conditions of people affected'!K108</f>
        <v>4</v>
      </c>
      <c r="Q107" s="234">
        <f>'Conditions of people affected'!Q108</f>
        <v>2</v>
      </c>
      <c r="R107" s="229">
        <f t="shared" si="19"/>
        <v>2.7</v>
      </c>
      <c r="S107" s="229">
        <f>'Complexity of the crisis'!X108</f>
        <v>2.9</v>
      </c>
      <c r="T107" s="229">
        <f>'Complexity of the crisis'!AN108</f>
        <v>2.5</v>
      </c>
      <c r="U107" s="124" t="str">
        <f>VLOOKUP(C107,Lists!$C$3:$E$160,3,FALSE)</f>
        <v>Asia</v>
      </c>
      <c r="V107" s="125">
        <v>44895</v>
      </c>
    </row>
    <row r="108" spans="1:22" x14ac:dyDescent="0.25">
      <c r="A108" s="53" t="str">
        <f>'Crisis Indicator Data'!A106</f>
        <v>Mindanao conflict</v>
      </c>
      <c r="B108" s="45" t="str">
        <f>Lists!G106</f>
        <v>Mindanao Conflict</v>
      </c>
      <c r="C108" s="53" t="str">
        <f>'Crisis Indicator Data'!C106</f>
        <v>PHL003</v>
      </c>
      <c r="D108" s="53" t="str">
        <f>'Crisis Indicator Data'!D106</f>
        <v>Philippines</v>
      </c>
      <c r="E108" s="53" t="str">
        <f>'Crisis Indicator Data'!E106</f>
        <v>PHL</v>
      </c>
      <c r="F108" s="53" t="str">
        <f>'Crisis Indicator Data'!B106</f>
        <v>Conflict,Violence</v>
      </c>
      <c r="G108" s="226">
        <f t="shared" si="15"/>
        <v>2.2000000000000002</v>
      </c>
      <c r="H108" s="54">
        <f t="shared" si="16"/>
        <v>3</v>
      </c>
      <c r="I108" s="117" t="str">
        <f t="shared" si="17"/>
        <v>Medium</v>
      </c>
      <c r="J108" s="227" t="str">
        <f>INDEX(Trends!$D$3:$D$404,MATCH(C108,Trends!$C$3:$C$404,0))</f>
        <v>Increasing</v>
      </c>
      <c r="K108" s="109" t="str">
        <f>IF(Reliability!B106="x","x",(IF(ROUNDUP(Reliability!B106,0)=1,"Very High",IF(ROUNDUP(Reliability!B106,0)=2,"High",IF(ROUNDUP(Reliability!B106,0)=3,"Medium",IF(ROUNDUP(Reliability!B106,0)=4,"Low","Very Low"))))))</f>
        <v>Medium</v>
      </c>
      <c r="L108" s="228">
        <f t="shared" si="18"/>
        <v>2.8</v>
      </c>
      <c r="M108" s="234">
        <f>'Impact of the crisis'!N109</f>
        <v>3</v>
      </c>
      <c r="N108" s="234">
        <f>'Impact of the crisis'!AB109</f>
        <v>2.7</v>
      </c>
      <c r="O108" s="228">
        <f>'Conditions of people affected'!R109</f>
        <v>1.4</v>
      </c>
      <c r="P108" s="234">
        <f>'Conditions of people affected'!K109</f>
        <v>1.8</v>
      </c>
      <c r="Q108" s="234">
        <f>'Conditions of people affected'!Q109</f>
        <v>1</v>
      </c>
      <c r="R108" s="229">
        <f t="shared" si="19"/>
        <v>2.7</v>
      </c>
      <c r="S108" s="229">
        <f>'Complexity of the crisis'!X109</f>
        <v>2.9</v>
      </c>
      <c r="T108" s="229">
        <f>'Complexity of the crisis'!AN109</f>
        <v>2.5</v>
      </c>
      <c r="U108" s="124" t="str">
        <f>VLOOKUP(C108,Lists!$C$3:$E$160,3,FALSE)</f>
        <v>Asia</v>
      </c>
      <c r="V108" s="125">
        <v>44893</v>
      </c>
    </row>
    <row r="109" spans="1:22" x14ac:dyDescent="0.25">
      <c r="A109" s="53" t="str">
        <f>'Crisis Indicator Data'!A107</f>
        <v>Typhoon RAI</v>
      </c>
      <c r="B109" s="45" t="str">
        <f>Lists!G107</f>
        <v>Typhoon RAI (Odette)</v>
      </c>
      <c r="C109" s="53" t="str">
        <f>'Crisis Indicator Data'!C107</f>
        <v>PHL010</v>
      </c>
      <c r="D109" s="53" t="str">
        <f>'Crisis Indicator Data'!D107</f>
        <v>Philippines</v>
      </c>
      <c r="E109" s="53" t="str">
        <f>'Crisis Indicator Data'!E107</f>
        <v>PHL</v>
      </c>
      <c r="F109" s="53" t="str">
        <f>'Crisis Indicator Data'!B107</f>
        <v>Cyclone</v>
      </c>
      <c r="G109" s="226">
        <f t="shared" si="15"/>
        <v>3</v>
      </c>
      <c r="H109" s="54">
        <f t="shared" si="16"/>
        <v>3</v>
      </c>
      <c r="I109" s="117" t="str">
        <f t="shared" si="17"/>
        <v>Medium</v>
      </c>
      <c r="J109" s="227" t="str">
        <f>INDEX(Trends!$D$3:$D$404,MATCH(C109,Trends!$C$3:$C$404,0))</f>
        <v>Decreasing</v>
      </c>
      <c r="K109" s="109" t="str">
        <f>IF(Reliability!B107="x","x",(IF(ROUNDUP(Reliability!B107,0)=1,"Very High",IF(ROUNDUP(Reliability!B107,0)=2,"High",IF(ROUNDUP(Reliability!B107,0)=3,"Medium",IF(ROUNDUP(Reliability!B107,0)=4,"Low","Very Low"))))))</f>
        <v>Medium</v>
      </c>
      <c r="L109" s="228">
        <f t="shared" si="18"/>
        <v>2.5</v>
      </c>
      <c r="M109" s="234">
        <f>'Impact of the crisis'!N110</f>
        <v>3</v>
      </c>
      <c r="N109" s="234">
        <f>'Impact of the crisis'!AB110</f>
        <v>2.2999999999999998</v>
      </c>
      <c r="O109" s="228">
        <f>'Conditions of people affected'!R110</f>
        <v>3.5</v>
      </c>
      <c r="P109" s="234">
        <f>'Conditions of people affected'!K110</f>
        <v>4</v>
      </c>
      <c r="Q109" s="234">
        <f>'Conditions of people affected'!Q110</f>
        <v>3</v>
      </c>
      <c r="R109" s="229">
        <f t="shared" si="19"/>
        <v>2.5</v>
      </c>
      <c r="S109" s="229">
        <f>'Complexity of the crisis'!X110</f>
        <v>2.9</v>
      </c>
      <c r="T109" s="229">
        <f>'Complexity of the crisis'!AN110</f>
        <v>2</v>
      </c>
      <c r="U109" s="124" t="str">
        <f>VLOOKUP(C109,Lists!$C$3:$E$160,3,FALSE)</f>
        <v>Asia</v>
      </c>
      <c r="V109" s="125">
        <v>44865</v>
      </c>
    </row>
    <row r="110" spans="1:22" x14ac:dyDescent="0.25">
      <c r="A110" s="53" t="str">
        <f>'Crisis Indicator Data'!A108</f>
        <v>Earthquake in Abra</v>
      </c>
      <c r="B110" s="45" t="str">
        <f>Lists!G108</f>
        <v>Earthquake in Abra</v>
      </c>
      <c r="C110" s="53" t="str">
        <f>'Crisis Indicator Data'!C108</f>
        <v>PHL011</v>
      </c>
      <c r="D110" s="53" t="str">
        <f>'Crisis Indicator Data'!D108</f>
        <v>Philippines</v>
      </c>
      <c r="E110" s="53" t="str">
        <f>'Crisis Indicator Data'!E108</f>
        <v>PHL</v>
      </c>
      <c r="F110" s="53" t="str">
        <f>'Crisis Indicator Data'!B108</f>
        <v>Earthquake</v>
      </c>
      <c r="G110" s="226">
        <f t="shared" si="15"/>
        <v>1.9</v>
      </c>
      <c r="H110" s="54">
        <f t="shared" si="16"/>
        <v>2</v>
      </c>
      <c r="I110" s="117" t="str">
        <f t="shared" si="17"/>
        <v>Low</v>
      </c>
      <c r="J110" s="227" t="str">
        <f>INDEX(Trends!$D$3:$D$404,MATCH(C110,Trends!$C$3:$C$404,0))</f>
        <v>-</v>
      </c>
      <c r="K110" s="109" t="str">
        <f>IF(Reliability!B108="x","x",(IF(ROUNDUP(Reliability!B108,0)=1,"Very High",IF(ROUNDUP(Reliability!B108,0)=2,"High",IF(ROUNDUP(Reliability!B108,0)=3,"Medium",IF(ROUNDUP(Reliability!B108,0)=4,"Low","Very Low"))))))</f>
        <v>High</v>
      </c>
      <c r="L110" s="228">
        <f t="shared" si="18"/>
        <v>1.6</v>
      </c>
      <c r="M110" s="234">
        <f>'Impact of the crisis'!N111</f>
        <v>1.5</v>
      </c>
      <c r="N110" s="234">
        <f>'Impact of the crisis'!AB111</f>
        <v>1.7</v>
      </c>
      <c r="O110" s="228">
        <f>'Conditions of people affected'!R111</f>
        <v>1.6</v>
      </c>
      <c r="P110" s="234">
        <f>'Conditions of people affected'!K111</f>
        <v>1.2</v>
      </c>
      <c r="Q110" s="234">
        <f>'Conditions of people affected'!Q111</f>
        <v>2</v>
      </c>
      <c r="R110" s="229">
        <f t="shared" si="19"/>
        <v>2.7</v>
      </c>
      <c r="S110" s="229">
        <f>'Complexity of the crisis'!X111</f>
        <v>2.9</v>
      </c>
      <c r="T110" s="229">
        <f>'Complexity of the crisis'!AN111</f>
        <v>2.5</v>
      </c>
      <c r="U110" s="124" t="str">
        <f>VLOOKUP(C110,Lists!$C$3:$E$160,3,FALSE)</f>
        <v>Asia</v>
      </c>
      <c r="V110" s="125">
        <v>44893</v>
      </c>
    </row>
    <row r="111" spans="1:22" x14ac:dyDescent="0.25">
      <c r="A111" s="53" t="str">
        <f>'Crisis Indicator Data'!A109</f>
        <v>Typhoon Nalgae</v>
      </c>
      <c r="B111" s="45" t="str">
        <f>Lists!G109</f>
        <v>Typhoon Nalgae</v>
      </c>
      <c r="C111" s="53" t="str">
        <f>'Crisis Indicator Data'!C109</f>
        <v>PHL012</v>
      </c>
      <c r="D111" s="53" t="str">
        <f>'Crisis Indicator Data'!D109</f>
        <v>Philippines</v>
      </c>
      <c r="E111" s="53" t="str">
        <f>'Crisis Indicator Data'!E109</f>
        <v>PHL</v>
      </c>
      <c r="F111" s="53" t="str">
        <f>'Crisis Indicator Data'!B109</f>
        <v>Cyclone</v>
      </c>
      <c r="G111" s="226">
        <f t="shared" si="15"/>
        <v>2.2999999999999998</v>
      </c>
      <c r="H111" s="54">
        <f t="shared" si="16"/>
        <v>3</v>
      </c>
      <c r="I111" s="117" t="str">
        <f t="shared" si="17"/>
        <v>Medium</v>
      </c>
      <c r="J111" s="227" t="str">
        <f>INDEX(Trends!$D$3:$D$404,MATCH(C111,Trends!$C$3:$C$404,0))</f>
        <v>-</v>
      </c>
      <c r="K111" s="109" t="str">
        <f>IF(Reliability!B109="x","x",(IF(ROUNDUP(Reliability!B109,0)=1,"Very High",IF(ROUNDUP(Reliability!B109,0)=2,"High",IF(ROUNDUP(Reliability!B109,0)=3,"Medium",IF(ROUNDUP(Reliability!B109,0)=4,"Low","Very Low"))))))</f>
        <v>Very High</v>
      </c>
      <c r="L111" s="228">
        <f t="shared" si="18"/>
        <v>3</v>
      </c>
      <c r="M111" s="234">
        <f>'Impact of the crisis'!N112</f>
        <v>4.4000000000000004</v>
      </c>
      <c r="N111" s="234">
        <f>'Impact of the crisis'!AB112</f>
        <v>2</v>
      </c>
      <c r="O111" s="228">
        <f>'Conditions of people affected'!R112</f>
        <v>1.65</v>
      </c>
      <c r="P111" s="234">
        <f>'Conditions of people affected'!K112</f>
        <v>1.3</v>
      </c>
      <c r="Q111" s="234">
        <f>'Conditions of people affected'!Q112</f>
        <v>2</v>
      </c>
      <c r="R111" s="229">
        <f t="shared" si="19"/>
        <v>2.7</v>
      </c>
      <c r="S111" s="229">
        <f>'Complexity of the crisis'!X112</f>
        <v>2.9</v>
      </c>
      <c r="T111" s="229">
        <f>'Complexity of the crisis'!AN112</f>
        <v>2.5</v>
      </c>
      <c r="U111" s="124" t="str">
        <f>VLOOKUP(C111,Lists!$C$3:$E$160,3,FALSE)</f>
        <v>Asia</v>
      </c>
      <c r="V111" s="125">
        <v>44895</v>
      </c>
    </row>
    <row r="112" spans="1:22" x14ac:dyDescent="0.25">
      <c r="A112" s="53" t="str">
        <f>'Crisis Indicator Data'!A110</f>
        <v>Highlands Violence</v>
      </c>
      <c r="B112" s="45" t="str">
        <f>Lists!G110</f>
        <v>Highlands Violence</v>
      </c>
      <c r="C112" s="53" t="str">
        <f>'Crisis Indicator Data'!C110</f>
        <v>PNG003</v>
      </c>
      <c r="D112" s="53" t="str">
        <f>'Crisis Indicator Data'!D110</f>
        <v>Papua New Guinea</v>
      </c>
      <c r="E112" s="53" t="str">
        <f>'Crisis Indicator Data'!E110</f>
        <v>PNG</v>
      </c>
      <c r="F112" s="53" t="str">
        <f>'Crisis Indicator Data'!B110</f>
        <v>Earthquake</v>
      </c>
      <c r="G112" s="226">
        <f t="shared" si="15"/>
        <v>2.7</v>
      </c>
      <c r="H112" s="54">
        <f t="shared" si="16"/>
        <v>3</v>
      </c>
      <c r="I112" s="117" t="str">
        <f t="shared" si="17"/>
        <v>Medium</v>
      </c>
      <c r="J112" s="227" t="str">
        <f>INDEX(Trends!$D$3:$D$404,MATCH(C112,Trends!$C$3:$C$404,0))</f>
        <v>-</v>
      </c>
      <c r="K112" s="109" t="str">
        <f>IF(Reliability!B110="x","x",(IF(ROUNDUP(Reliability!B110,0)=1,"Very High",IF(ROUNDUP(Reliability!B110,0)=2,"High",IF(ROUNDUP(Reliability!B110,0)=3,"Medium",IF(ROUNDUP(Reliability!B110,0)=4,"Low","Very Low"))))))</f>
        <v>Very High</v>
      </c>
      <c r="L112" s="228">
        <f t="shared" si="18"/>
        <v>2.5</v>
      </c>
      <c r="M112" s="234">
        <f>'Impact of the crisis'!N113</f>
        <v>1.8</v>
      </c>
      <c r="N112" s="234">
        <f>'Impact of the crisis'!AB113</f>
        <v>2.8</v>
      </c>
      <c r="O112" s="228">
        <f>'Conditions of people affected'!R113</f>
        <v>2.7</v>
      </c>
      <c r="P112" s="234">
        <f>'Conditions of people affected'!K113</f>
        <v>2.4</v>
      </c>
      <c r="Q112" s="234">
        <f>'Conditions of people affected'!Q113</f>
        <v>3</v>
      </c>
      <c r="R112" s="229">
        <f t="shared" si="19"/>
        <v>2.8</v>
      </c>
      <c r="S112" s="229">
        <f>'Complexity of the crisis'!X113</f>
        <v>2.5</v>
      </c>
      <c r="T112" s="229">
        <f>'Complexity of the crisis'!AN113</f>
        <v>3</v>
      </c>
      <c r="U112" s="124" t="str">
        <f>VLOOKUP(C112,Lists!$C$3:$E$160,3,FALSE)</f>
        <v>Pacific</v>
      </c>
      <c r="V112" s="125">
        <v>44889</v>
      </c>
    </row>
    <row r="113" spans="1:22" x14ac:dyDescent="0.25">
      <c r="A113" s="53" t="str">
        <f>'Crisis Indicator Data'!A111</f>
        <v>Displacement from Ukraine conflict in Poland</v>
      </c>
      <c r="B113" s="45" t="str">
        <f>Lists!G111</f>
        <v>Displacement from Ukraine conflict</v>
      </c>
      <c r="C113" s="53" t="str">
        <f>'Crisis Indicator Data'!C111</f>
        <v>POL002</v>
      </c>
      <c r="D113" s="53" t="str">
        <f>'Crisis Indicator Data'!D111</f>
        <v>Poland</v>
      </c>
      <c r="E113" s="53" t="str">
        <f>'Crisis Indicator Data'!E111</f>
        <v>POL</v>
      </c>
      <c r="F113" s="53" t="str">
        <f>'Crisis Indicator Data'!B111</f>
        <v>Displacement,Conflict</v>
      </c>
      <c r="G113" s="226">
        <f t="shared" si="15"/>
        <v>2.9</v>
      </c>
      <c r="H113" s="54">
        <f t="shared" si="16"/>
        <v>3</v>
      </c>
      <c r="I113" s="117" t="str">
        <f t="shared" si="17"/>
        <v>Medium</v>
      </c>
      <c r="J113" s="227" t="str">
        <f>INDEX(Trends!$D$3:$D$404,MATCH(C113,Trends!$C$3:$C$404,0))</f>
        <v>Increasing</v>
      </c>
      <c r="K113" s="109" t="str">
        <f>IF(Reliability!B111="x","x",(IF(ROUNDUP(Reliability!B111,0)=1,"Very High",IF(ROUNDUP(Reliability!B111,0)=2,"High",IF(ROUNDUP(Reliability!B111,0)=3,"Medium",IF(ROUNDUP(Reliability!B111,0)=4,"Low","Very Low"))))))</f>
        <v>Very High</v>
      </c>
      <c r="L113" s="228">
        <f t="shared" si="18"/>
        <v>3.6</v>
      </c>
      <c r="M113" s="234">
        <f>'Impact of the crisis'!N114</f>
        <v>2.5</v>
      </c>
      <c r="N113" s="234">
        <f>'Impact of the crisis'!AB114</f>
        <v>4</v>
      </c>
      <c r="O113" s="228">
        <f>'Conditions of people affected'!R114</f>
        <v>3.9</v>
      </c>
      <c r="P113" s="234">
        <f>'Conditions of people affected'!K114</f>
        <v>4.8</v>
      </c>
      <c r="Q113" s="234">
        <f>'Conditions of people affected'!Q114</f>
        <v>3</v>
      </c>
      <c r="R113" s="229">
        <f t="shared" si="19"/>
        <v>0.9</v>
      </c>
      <c r="S113" s="229">
        <f>'Complexity of the crisis'!X114</f>
        <v>0.7</v>
      </c>
      <c r="T113" s="229">
        <f>'Complexity of the crisis'!AN114</f>
        <v>1</v>
      </c>
      <c r="U113" s="124" t="str">
        <f>VLOOKUP(C113,Lists!$C$3:$E$160,3,FALSE)</f>
        <v>Europe</v>
      </c>
      <c r="V113" s="125">
        <v>44893</v>
      </c>
    </row>
    <row r="114" spans="1:22" x14ac:dyDescent="0.25">
      <c r="A114" s="53" t="str">
        <f>'Crisis Indicator Data'!A112</f>
        <v>Complex crisis in DPRK</v>
      </c>
      <c r="B114" s="45" t="str">
        <f>Lists!G112</f>
        <v>Complex crisis</v>
      </c>
      <c r="C114" s="53" t="str">
        <f>'Crisis Indicator Data'!C112</f>
        <v>PRK001</v>
      </c>
      <c r="D114" s="53" t="str">
        <f>'Crisis Indicator Data'!D112</f>
        <v>DPRK</v>
      </c>
      <c r="E114" s="53" t="str">
        <f>'Crisis Indicator Data'!E112</f>
        <v>PRK</v>
      </c>
      <c r="F114" s="53" t="str">
        <f>'Crisis Indicator Data'!B112</f>
        <v>Socio-political,Floods,Other seasonal event,Food Security</v>
      </c>
      <c r="G114" s="226">
        <f t="shared" si="15"/>
        <v>3.7</v>
      </c>
      <c r="H114" s="54">
        <f t="shared" si="16"/>
        <v>4</v>
      </c>
      <c r="I114" s="117" t="str">
        <f t="shared" si="17"/>
        <v>High</v>
      </c>
      <c r="J114" s="227" t="str">
        <f>INDEX(Trends!$D$3:$D$404,MATCH(C114,Trends!$C$3:$C$404,0))</f>
        <v>Decreasing</v>
      </c>
      <c r="K114" s="109" t="str">
        <f>IF(Reliability!B112="x","x",(IF(ROUNDUP(Reliability!B112,0)=1,"Very High",IF(ROUNDUP(Reliability!B112,0)=2,"High",IF(ROUNDUP(Reliability!B112,0)=3,"Medium",IF(ROUNDUP(Reliability!B112,0)=4,"Low","Very Low"))))))</f>
        <v>Medium</v>
      </c>
      <c r="L114" s="228">
        <f t="shared" si="18"/>
        <v>4</v>
      </c>
      <c r="M114" s="234">
        <f>'Impact of the crisis'!N115</f>
        <v>4.5999999999999996</v>
      </c>
      <c r="N114" s="234">
        <f>'Impact of the crisis'!AB115</f>
        <v>3.6</v>
      </c>
      <c r="O114" s="228">
        <f>'Conditions of people affected'!R115</f>
        <v>4.5</v>
      </c>
      <c r="P114" s="234">
        <f>'Conditions of people affected'!K115</f>
        <v>5</v>
      </c>
      <c r="Q114" s="234">
        <f>'Conditions of people affected'!Q115</f>
        <v>4</v>
      </c>
      <c r="R114" s="229">
        <f t="shared" si="19"/>
        <v>2.2999999999999998</v>
      </c>
      <c r="S114" s="229">
        <f>'Complexity of the crisis'!X115</f>
        <v>2.6</v>
      </c>
      <c r="T114" s="229">
        <f>'Complexity of the crisis'!AN115</f>
        <v>2</v>
      </c>
      <c r="U114" s="124" t="str">
        <f>VLOOKUP(C114,Lists!$C$3:$E$160,3,FALSE)</f>
        <v>Asia</v>
      </c>
      <c r="V114" s="125">
        <v>44889</v>
      </c>
    </row>
    <row r="115" spans="1:22" x14ac:dyDescent="0.25">
      <c r="A115" s="53" t="str">
        <f>'Crisis Indicator Data'!A113</f>
        <v>Conflict in Palestine</v>
      </c>
      <c r="B115" s="45" t="str">
        <f>Lists!G113</f>
        <v>Conflict</v>
      </c>
      <c r="C115" s="53" t="str">
        <f>'Crisis Indicator Data'!C113</f>
        <v>PSE002</v>
      </c>
      <c r="D115" s="53" t="str">
        <f>'Crisis Indicator Data'!D113</f>
        <v>Palestine</v>
      </c>
      <c r="E115" s="53" t="str">
        <f>'Crisis Indicator Data'!E113</f>
        <v>PSE</v>
      </c>
      <c r="F115" s="53" t="str">
        <f>'Crisis Indicator Data'!B113</f>
        <v>Conflict,Socio-political,Violence</v>
      </c>
      <c r="G115" s="226">
        <f t="shared" si="15"/>
        <v>3.5</v>
      </c>
      <c r="H115" s="54">
        <f t="shared" si="16"/>
        <v>4</v>
      </c>
      <c r="I115" s="117" t="str">
        <f t="shared" si="17"/>
        <v>High</v>
      </c>
      <c r="J115" s="227" t="str">
        <f>INDEX(Trends!$D$3:$D$404,MATCH(C115,Trends!$C$3:$C$404,0))</f>
        <v>Decreasing</v>
      </c>
      <c r="K115" s="109" t="str">
        <f>IF(Reliability!B113="x","x",(IF(ROUNDUP(Reliability!B113,0)=1,"Very High",IF(ROUNDUP(Reliability!B113,0)=2,"High",IF(ROUNDUP(Reliability!B113,0)=3,"Medium",IF(ROUNDUP(Reliability!B113,0)=4,"Low","Very Low"))))))</f>
        <v>Very High</v>
      </c>
      <c r="L115" s="228">
        <f t="shared" si="18"/>
        <v>4</v>
      </c>
      <c r="M115" s="234">
        <f>'Impact of the crisis'!N116</f>
        <v>3.4</v>
      </c>
      <c r="N115" s="234">
        <f>'Impact of the crisis'!AB116</f>
        <v>4.3</v>
      </c>
      <c r="O115" s="228">
        <f>'Conditions of people affected'!R116</f>
        <v>3.45</v>
      </c>
      <c r="P115" s="234">
        <f>'Conditions of people affected'!K116</f>
        <v>3.9</v>
      </c>
      <c r="Q115" s="234">
        <f>'Conditions of people affected'!Q116</f>
        <v>3</v>
      </c>
      <c r="R115" s="229">
        <f t="shared" si="19"/>
        <v>3.3</v>
      </c>
      <c r="S115" s="229">
        <f>'Complexity of the crisis'!X116</f>
        <v>2.4</v>
      </c>
      <c r="T115" s="229">
        <f>'Complexity of the crisis'!AN116</f>
        <v>4</v>
      </c>
      <c r="U115" s="124" t="str">
        <f>VLOOKUP(C115,Lists!$C$3:$E$160,3,FALSE)</f>
        <v>Middle east</v>
      </c>
      <c r="V115" s="125">
        <v>44894</v>
      </c>
    </row>
    <row r="116" spans="1:22" x14ac:dyDescent="0.25">
      <c r="A116" s="53" t="str">
        <f>'Crisis Indicator Data'!A114</f>
        <v>Regional Boko Haram Crisis</v>
      </c>
      <c r="B116" s="45" t="str">
        <f>Lists!G114</f>
        <v>Regional Boko Haram</v>
      </c>
      <c r="C116" s="53" t="str">
        <f>'Crisis Indicator Data'!C114</f>
        <v>REG001</v>
      </c>
      <c r="D116" s="53" t="str">
        <f>'Crisis Indicator Data'!D114</f>
        <v>Nigeria,Niger,Chad,Cameroon</v>
      </c>
      <c r="E116" s="53" t="str">
        <f>'Crisis Indicator Data'!E114</f>
        <v>NGA,NER,TCD,CMR</v>
      </c>
      <c r="F116" s="53">
        <f>'Crisis Indicator Data'!B114</f>
        <v>0</v>
      </c>
      <c r="G116" s="226">
        <f t="shared" si="15"/>
        <v>4.4000000000000004</v>
      </c>
      <c r="H116" s="54">
        <f t="shared" si="16"/>
        <v>5</v>
      </c>
      <c r="I116" s="117" t="str">
        <f t="shared" si="17"/>
        <v>Very High</v>
      </c>
      <c r="J116" s="227" t="str">
        <f>INDEX(Trends!$D$3:$D$404,MATCH(C116,Trends!$C$3:$C$404,0))</f>
        <v>Increasing</v>
      </c>
      <c r="K116" s="109" t="str">
        <f>IF(Reliability!B114="x","x",(IF(ROUNDUP(Reliability!B114,0)=1,"Very High",IF(ROUNDUP(Reliability!B114,0)=2,"High",IF(ROUNDUP(Reliability!B114,0)=3,"Medium",IF(ROUNDUP(Reliability!B114,0)=4,"Low","Very Low"))))))</f>
        <v>High</v>
      </c>
      <c r="L116" s="228">
        <f t="shared" si="18"/>
        <v>4.0999999999999996</v>
      </c>
      <c r="M116" s="234">
        <f>'Impact of the crisis'!N117</f>
        <v>2.4</v>
      </c>
      <c r="N116" s="234">
        <f>'Impact of the crisis'!AB117</f>
        <v>4.5999999999999996</v>
      </c>
      <c r="O116" s="228">
        <f>'Conditions of people affected'!R117</f>
        <v>4.5</v>
      </c>
      <c r="P116" s="234">
        <f>'Conditions of people affected'!K117</f>
        <v>5</v>
      </c>
      <c r="Q116" s="234">
        <f>'Conditions of people affected'!Q117</f>
        <v>4</v>
      </c>
      <c r="R116" s="229">
        <f t="shared" si="19"/>
        <v>4.4000000000000004</v>
      </c>
      <c r="S116" s="229">
        <f>'Complexity of the crisis'!X117</f>
        <v>3.6</v>
      </c>
      <c r="T116" s="229">
        <f>'Complexity of the crisis'!AN117</f>
        <v>5</v>
      </c>
      <c r="U116" s="124" t="str">
        <f>VLOOKUP(C116,Lists!$C$3:$E$160,3,FALSE)</f>
        <v>Africa,Africa,Africa,Africa</v>
      </c>
      <c r="V116" s="125">
        <v>44863</v>
      </c>
    </row>
    <row r="117" spans="1:22" x14ac:dyDescent="0.25">
      <c r="A117" s="53" t="str">
        <f>'Crisis Indicator Data'!A115</f>
        <v>Venezuela Regional Crisis</v>
      </c>
      <c r="B117" s="45" t="str">
        <f>Lists!G115</f>
        <v>Venezuela Regional Crisis</v>
      </c>
      <c r="C117" s="53" t="str">
        <f>'Crisis Indicator Data'!C115</f>
        <v>REG002</v>
      </c>
      <c r="D117" s="53" t="str">
        <f>'Crisis Indicator Data'!D115</f>
        <v>Venezuela,Brazil,Colombia,Ecuador,Peru,Trinidad and Tobago,Chile,Dominican Republic,Panama</v>
      </c>
      <c r="E117" s="53" t="str">
        <f>'Crisis Indicator Data'!E115</f>
        <v>VEN,BRA,COL,ECU,PER,TTO,CHL,DOM,PAN</v>
      </c>
      <c r="F117" s="53">
        <f>'Crisis Indicator Data'!B115</f>
        <v>0</v>
      </c>
      <c r="G117" s="226">
        <f t="shared" si="15"/>
        <v>3.9</v>
      </c>
      <c r="H117" s="54">
        <f t="shared" si="16"/>
        <v>4</v>
      </c>
      <c r="I117" s="117" t="str">
        <f t="shared" si="17"/>
        <v>High</v>
      </c>
      <c r="J117" s="227" t="str">
        <f>INDEX(Trends!$D$3:$D$404,MATCH(C117,Trends!$C$3:$C$404,0))</f>
        <v>Increasing</v>
      </c>
      <c r="K117" s="109" t="str">
        <f>IF(Reliability!B115="x","x",(IF(ROUNDUP(Reliability!B115,0)=1,"Very High",IF(ROUNDUP(Reliability!B115,0)=2,"High",IF(ROUNDUP(Reliability!B115,0)=3,"Medium",IF(ROUNDUP(Reliability!B115,0)=4,"Low","Very Low"))))))</f>
        <v>High</v>
      </c>
      <c r="L117" s="228">
        <f t="shared" si="18"/>
        <v>3.6</v>
      </c>
      <c r="M117" s="234">
        <f>'Impact of the crisis'!N118</f>
        <v>3.4</v>
      </c>
      <c r="N117" s="234">
        <f>'Impact of the crisis'!AB118</f>
        <v>3.7</v>
      </c>
      <c r="O117" s="228">
        <f>'Conditions of people affected'!R118</f>
        <v>4</v>
      </c>
      <c r="P117" s="234">
        <f>'Conditions of people affected'!K118</f>
        <v>5</v>
      </c>
      <c r="Q117" s="234">
        <f>'Conditions of people affected'!Q118</f>
        <v>3</v>
      </c>
      <c r="R117" s="229">
        <f t="shared" si="19"/>
        <v>3.8</v>
      </c>
      <c r="S117" s="229">
        <f>'Complexity of the crisis'!X118</f>
        <v>2.7</v>
      </c>
      <c r="T117" s="229">
        <f>'Complexity of the crisis'!AN118</f>
        <v>4.5</v>
      </c>
      <c r="U117" s="124" t="str">
        <f>VLOOKUP(C117,Lists!$C$3:$E$160,3,FALSE)</f>
        <v>Americas,Americas,Americas,Americas,Americas,Americas,Americas,Americas,Americas</v>
      </c>
      <c r="V117" s="125">
        <v>44865</v>
      </c>
    </row>
    <row r="118" spans="1:22" x14ac:dyDescent="0.25">
      <c r="A118" s="53" t="str">
        <f>'Crisis Indicator Data'!A116</f>
        <v>Regional Kashmir conflict</v>
      </c>
      <c r="B118" s="45" t="str">
        <f>Lists!G116</f>
        <v>Regional Kashmir conflict</v>
      </c>
      <c r="C118" s="53" t="str">
        <f>'Crisis Indicator Data'!C116</f>
        <v>REG003</v>
      </c>
      <c r="D118" s="53" t="str">
        <f>'Crisis Indicator Data'!D116</f>
        <v>India,Pakistan</v>
      </c>
      <c r="E118" s="53" t="str">
        <f>'Crisis Indicator Data'!E116</f>
        <v>IND,PAK</v>
      </c>
      <c r="F118" s="53">
        <f>'Crisis Indicator Data'!B116</f>
        <v>0</v>
      </c>
      <c r="G118" s="226" t="str">
        <f t="shared" si="15"/>
        <v>x</v>
      </c>
      <c r="H118" s="54" t="str">
        <f t="shared" si="16"/>
        <v>x</v>
      </c>
      <c r="I118" s="117" t="str">
        <f t="shared" si="17"/>
        <v>x</v>
      </c>
      <c r="J118" s="227" t="str">
        <f>INDEX(Trends!$D$3:$D$404,MATCH(C118,Trends!$C$3:$C$404,0))</f>
        <v>-</v>
      </c>
      <c r="K118" s="109" t="str">
        <f>IF(Reliability!B116="x","x",(IF(ROUNDUP(Reliability!B116,0)=1,"Very High",IF(ROUNDUP(Reliability!B116,0)=2,"High",IF(ROUNDUP(Reliability!B116,0)=3,"Medium",IF(ROUNDUP(Reliability!B116,0)=4,"Low","Very Low"))))))</f>
        <v>Very Low</v>
      </c>
      <c r="L118" s="228">
        <f t="shared" si="18"/>
        <v>3.3</v>
      </c>
      <c r="M118" s="234">
        <f>'Impact of the crisis'!N119</f>
        <v>2.1</v>
      </c>
      <c r="N118" s="234">
        <f>'Impact of the crisis'!AB119</f>
        <v>3.7</v>
      </c>
      <c r="O118" s="228" t="str">
        <f>'Conditions of people affected'!R119</f>
        <v>x</v>
      </c>
      <c r="P118" s="234" t="str">
        <f>'Conditions of people affected'!K119</f>
        <v>x</v>
      </c>
      <c r="Q118" s="234" t="str">
        <f>'Conditions of people affected'!Q119</f>
        <v>x</v>
      </c>
      <c r="R118" s="229">
        <f t="shared" si="19"/>
        <v>2.8</v>
      </c>
      <c r="S118" s="229">
        <f>'Complexity of the crisis'!X119</f>
        <v>3</v>
      </c>
      <c r="T118" s="229">
        <f>'Complexity of the crisis'!AN119</f>
        <v>2.5</v>
      </c>
      <c r="U118" s="124" t="str">
        <f>VLOOKUP(C118,Lists!$C$3:$E$160,3,FALSE)</f>
        <v>Asia,Asia</v>
      </c>
      <c r="V118" s="125">
        <v>44895</v>
      </c>
    </row>
    <row r="119" spans="1:22" ht="13.5" customHeight="1" x14ac:dyDescent="0.25">
      <c r="A119" s="53" t="str">
        <f>'Crisis Indicator Data'!A117</f>
        <v>Syrian Regional Crisis</v>
      </c>
      <c r="B119" s="45" t="str">
        <f>Lists!G117</f>
        <v>Syrian Regional Crisis</v>
      </c>
      <c r="C119" s="53" t="str">
        <f>'Crisis Indicator Data'!C117</f>
        <v>REG004</v>
      </c>
      <c r="D119" s="53" t="str">
        <f>'Crisis Indicator Data'!D117</f>
        <v>Syria,Turkey,Iraq,Egypt,Jordan,Lebanon</v>
      </c>
      <c r="E119" s="53" t="str">
        <f>'Crisis Indicator Data'!E117</f>
        <v>SYR,TUR,IRQ,EGY,JOR,LBN</v>
      </c>
      <c r="F119" s="53">
        <f>'Crisis Indicator Data'!B117</f>
        <v>0</v>
      </c>
      <c r="G119" s="226">
        <f t="shared" si="15"/>
        <v>4.2</v>
      </c>
      <c r="H119" s="54">
        <f t="shared" si="16"/>
        <v>5</v>
      </c>
      <c r="I119" s="117" t="str">
        <f t="shared" si="17"/>
        <v>Very High</v>
      </c>
      <c r="J119" s="227" t="str">
        <f>INDEX(Trends!$D$3:$D$404,MATCH(C119,Trends!$C$3:$C$404,0))</f>
        <v>Decreasing</v>
      </c>
      <c r="K119" s="109" t="str">
        <f>IF(Reliability!B117="x","x",(IF(ROUNDUP(Reliability!B117,0)=1,"Very High",IF(ROUNDUP(Reliability!B117,0)=2,"High",IF(ROUNDUP(Reliability!B117,0)=3,"Medium",IF(ROUNDUP(Reliability!B117,0)=4,"Low","Very Low"))))))</f>
        <v>High</v>
      </c>
      <c r="L119" s="228">
        <f t="shared" si="18"/>
        <v>3.6</v>
      </c>
      <c r="M119" s="234">
        <f>'Impact of the crisis'!N120</f>
        <v>3</v>
      </c>
      <c r="N119" s="234">
        <f>'Impact of the crisis'!AB120</f>
        <v>3.9</v>
      </c>
      <c r="O119" s="228">
        <f>'Conditions of people affected'!R120</f>
        <v>4.5</v>
      </c>
      <c r="P119" s="234">
        <f>'Conditions of people affected'!K120</f>
        <v>5</v>
      </c>
      <c r="Q119" s="234">
        <f>'Conditions of people affected'!Q120</f>
        <v>4</v>
      </c>
      <c r="R119" s="229">
        <f t="shared" si="19"/>
        <v>4.0999999999999996</v>
      </c>
      <c r="S119" s="229">
        <f>'Complexity of the crisis'!X120</f>
        <v>3.6</v>
      </c>
      <c r="T119" s="229">
        <f>'Complexity of the crisis'!AN120</f>
        <v>4.5</v>
      </c>
      <c r="U119" s="124" t="str">
        <f>VLOOKUP(C119,Lists!$C$3:$E$160,3,FALSE)</f>
        <v>Middle east,Middle east,Middle east,Africa,Middle east,Middle east</v>
      </c>
      <c r="V119" s="125">
        <v>44895</v>
      </c>
    </row>
    <row r="120" spans="1:22" x14ac:dyDescent="0.25">
      <c r="A120" s="53" t="str">
        <f>'Crisis Indicator Data'!A118</f>
        <v xml:space="preserve">Eastern Mediterranean Route </v>
      </c>
      <c r="B120" s="45" t="str">
        <f>Lists!G118</f>
        <v xml:space="preserve">Eastern Mediterranean Route </v>
      </c>
      <c r="C120" s="53" t="str">
        <f>'Crisis Indicator Data'!C118</f>
        <v>REG006</v>
      </c>
      <c r="D120" s="53" t="str">
        <f>'Crisis Indicator Data'!D118</f>
        <v>Turkey,Greece</v>
      </c>
      <c r="E120" s="53" t="str">
        <f>'Crisis Indicator Data'!E118</f>
        <v>TUR,GRC</v>
      </c>
      <c r="F120" s="53">
        <f>'Crisis Indicator Data'!B118</f>
        <v>0</v>
      </c>
      <c r="G120" s="226">
        <f t="shared" si="15"/>
        <v>2.2999999999999998</v>
      </c>
      <c r="H120" s="54">
        <f t="shared" si="16"/>
        <v>3</v>
      </c>
      <c r="I120" s="117" t="str">
        <f t="shared" si="17"/>
        <v>Medium</v>
      </c>
      <c r="J120" s="227" t="str">
        <f>INDEX(Trends!$D$3:$D$404,MATCH(C120,Trends!$C$3:$C$404,0))</f>
        <v>Decreasing</v>
      </c>
      <c r="K120" s="109" t="str">
        <f>IF(Reliability!B118="x","x",(IF(ROUNDUP(Reliability!B118,0)=1,"Very High",IF(ROUNDUP(Reliability!B118,0)=2,"High",IF(ROUNDUP(Reliability!B118,0)=3,"Medium",IF(ROUNDUP(Reliability!B118,0)=4,"Low","Very Low"))))))</f>
        <v>Medium</v>
      </c>
      <c r="L120" s="228">
        <f t="shared" si="18"/>
        <v>2.7</v>
      </c>
      <c r="M120" s="234">
        <f>'Impact of the crisis'!N121</f>
        <v>3</v>
      </c>
      <c r="N120" s="234">
        <f>'Impact of the crisis'!AB121</f>
        <v>2.6</v>
      </c>
      <c r="O120" s="228">
        <f>'Conditions of people affected'!R121</f>
        <v>2.1</v>
      </c>
      <c r="P120" s="234">
        <f>'Conditions of people affected'!K121</f>
        <v>2.2000000000000002</v>
      </c>
      <c r="Q120" s="234">
        <f>'Conditions of people affected'!Q121</f>
        <v>2</v>
      </c>
      <c r="R120" s="229">
        <f t="shared" si="19"/>
        <v>2.2999999999999998</v>
      </c>
      <c r="S120" s="229">
        <f>'Complexity of the crisis'!X121</f>
        <v>2.6</v>
      </c>
      <c r="T120" s="229">
        <f>'Complexity of the crisis'!AN121</f>
        <v>2</v>
      </c>
      <c r="U120" s="124" t="str">
        <f>VLOOKUP(C120,Lists!$C$3:$E$160,3,FALSE)</f>
        <v>Middle east,Europe</v>
      </c>
      <c r="V120" s="125">
        <v>44895</v>
      </c>
    </row>
    <row r="121" spans="1:22" x14ac:dyDescent="0.25">
      <c r="A121" s="53" t="str">
        <f>'Crisis Indicator Data'!A119</f>
        <v>Central Mediterranean Route</v>
      </c>
      <c r="B121" s="45" t="str">
        <f>Lists!G119</f>
        <v>Central Mediterranean Route</v>
      </c>
      <c r="C121" s="53" t="str">
        <f>'Crisis Indicator Data'!C119</f>
        <v>REG007</v>
      </c>
      <c r="D121" s="53" t="str">
        <f>'Crisis Indicator Data'!D119</f>
        <v>Algeria,Tunisia,Libya,Italy</v>
      </c>
      <c r="E121" s="53" t="str">
        <f>'Crisis Indicator Data'!E119</f>
        <v>DZA,TUN,LBY,ITA</v>
      </c>
      <c r="F121" s="53">
        <f>'Crisis Indicator Data'!B119</f>
        <v>0</v>
      </c>
      <c r="G121" s="226">
        <f t="shared" si="15"/>
        <v>3</v>
      </c>
      <c r="H121" s="54">
        <f t="shared" si="16"/>
        <v>3</v>
      </c>
      <c r="I121" s="117" t="str">
        <f t="shared" si="17"/>
        <v>Medium</v>
      </c>
      <c r="J121" s="227" t="str">
        <f>INDEX(Trends!$D$3:$D$404,MATCH(C121,Trends!$C$3:$C$404,0))</f>
        <v>Stable</v>
      </c>
      <c r="K121" s="109" t="str">
        <f>IF(Reliability!B119="x","x",(IF(ROUNDUP(Reliability!B119,0)=1,"Very High",IF(ROUNDUP(Reliability!B119,0)=2,"High",IF(ROUNDUP(Reliability!B119,0)=3,"Medium",IF(ROUNDUP(Reliability!B119,0)=4,"Low","Very Low"))))))</f>
        <v>Very High</v>
      </c>
      <c r="L121" s="228">
        <f t="shared" si="18"/>
        <v>3.9</v>
      </c>
      <c r="M121" s="234">
        <f>'Impact of the crisis'!N122</f>
        <v>4.5</v>
      </c>
      <c r="N121" s="234">
        <f>'Impact of the crisis'!AB122</f>
        <v>3.5</v>
      </c>
      <c r="O121" s="228">
        <f>'Conditions of people affected'!R122</f>
        <v>2.25</v>
      </c>
      <c r="P121" s="234">
        <f>'Conditions of people affected'!K122</f>
        <v>3.5</v>
      </c>
      <c r="Q121" s="234">
        <f>'Conditions of people affected'!Q122</f>
        <v>1</v>
      </c>
      <c r="R121" s="229">
        <f t="shared" si="19"/>
        <v>3.4</v>
      </c>
      <c r="S121" s="229">
        <f>'Complexity of the crisis'!X122</f>
        <v>2.6</v>
      </c>
      <c r="T121" s="229">
        <f>'Complexity of the crisis'!AN122</f>
        <v>4</v>
      </c>
      <c r="U121" s="124" t="str">
        <f>VLOOKUP(C121,Lists!$C$3:$E$160,3,FALSE)</f>
        <v>Africa,Africa,Africa,Europe</v>
      </c>
      <c r="V121" s="125">
        <v>44893</v>
      </c>
    </row>
    <row r="122" spans="1:22" x14ac:dyDescent="0.25">
      <c r="A122" s="53" t="str">
        <f>'Crisis Indicator Data'!A120</f>
        <v>Western Mediterranean Route</v>
      </c>
      <c r="B122" s="45" t="str">
        <f>Lists!G120</f>
        <v>Western Mediterranean Route</v>
      </c>
      <c r="C122" s="53" t="str">
        <f>'Crisis Indicator Data'!C120</f>
        <v>REG008</v>
      </c>
      <c r="D122" s="53" t="str">
        <f>'Crisis Indicator Data'!D120</f>
        <v>Algeria,Morocco,Spain</v>
      </c>
      <c r="E122" s="53" t="str">
        <f>'Crisis Indicator Data'!E120</f>
        <v>DZA,MAR,ESP</v>
      </c>
      <c r="F122" s="53">
        <f>'Crisis Indicator Data'!B120</f>
        <v>0</v>
      </c>
      <c r="G122" s="226">
        <f t="shared" si="15"/>
        <v>2.7</v>
      </c>
      <c r="H122" s="54">
        <f t="shared" si="16"/>
        <v>3</v>
      </c>
      <c r="I122" s="117" t="str">
        <f t="shared" si="17"/>
        <v>Medium</v>
      </c>
      <c r="J122" s="227" t="str">
        <f>INDEX(Trends!$D$3:$D$404,MATCH(C122,Trends!$C$3:$C$404,0))</f>
        <v>Increasing</v>
      </c>
      <c r="K122" s="109" t="str">
        <f>IF(Reliability!B120="x","x",(IF(ROUNDUP(Reliability!B120,0)=1,"Very High",IF(ROUNDUP(Reliability!B120,0)=2,"High",IF(ROUNDUP(Reliability!B120,0)=3,"Medium",IF(ROUNDUP(Reliability!B120,0)=4,"Low","Very Low"))))))</f>
        <v>Very High</v>
      </c>
      <c r="L122" s="228">
        <f t="shared" si="18"/>
        <v>3.6</v>
      </c>
      <c r="M122" s="234">
        <f>'Impact of the crisis'!N123</f>
        <v>4.5</v>
      </c>
      <c r="N122" s="234">
        <f>'Impact of the crisis'!AB123</f>
        <v>3</v>
      </c>
      <c r="O122" s="228">
        <f>'Conditions of people affected'!R123</f>
        <v>1.85</v>
      </c>
      <c r="P122" s="234">
        <f>'Conditions of people affected'!K123</f>
        <v>2.7</v>
      </c>
      <c r="Q122" s="234">
        <f>'Conditions of people affected'!Q123</f>
        <v>1</v>
      </c>
      <c r="R122" s="229">
        <f t="shared" si="19"/>
        <v>3.1</v>
      </c>
      <c r="S122" s="229">
        <f>'Complexity of the crisis'!X123</f>
        <v>2.7</v>
      </c>
      <c r="T122" s="229">
        <f>'Complexity of the crisis'!AN123</f>
        <v>3.5</v>
      </c>
      <c r="U122" s="124" t="str">
        <f>VLOOKUP(C122,Lists!$C$3:$E$160,3,FALSE)</f>
        <v>Africa,Africa,Europe</v>
      </c>
      <c r="V122" s="125">
        <v>44878</v>
      </c>
    </row>
    <row r="123" spans="1:22" x14ac:dyDescent="0.25">
      <c r="A123" s="53" t="str">
        <f>'Crisis Indicator Data'!A121</f>
        <v>Rohingya Regional Crisis</v>
      </c>
      <c r="B123" s="45" t="str">
        <f>Lists!G121</f>
        <v>Rohingya Regional Crisis</v>
      </c>
      <c r="C123" s="53" t="str">
        <f>'Crisis Indicator Data'!C121</f>
        <v>REG011</v>
      </c>
      <c r="D123" s="53" t="str">
        <f>'Crisis Indicator Data'!D121</f>
        <v>Bangladesh,Myanmar</v>
      </c>
      <c r="E123" s="53" t="str">
        <f>'Crisis Indicator Data'!E121</f>
        <v>BGD,MMR</v>
      </c>
      <c r="F123" s="53">
        <f>'Crisis Indicator Data'!B121</f>
        <v>0</v>
      </c>
      <c r="G123" s="226">
        <f t="shared" si="15"/>
        <v>3.8</v>
      </c>
      <c r="H123" s="54">
        <f t="shared" si="16"/>
        <v>4</v>
      </c>
      <c r="I123" s="117" t="str">
        <f t="shared" si="17"/>
        <v>High</v>
      </c>
      <c r="J123" s="227" t="str">
        <f>INDEX(Trends!$D$3:$D$404,MATCH(C123,Trends!$C$3:$C$404,0))</f>
        <v>Stable</v>
      </c>
      <c r="K123" s="109" t="str">
        <f>IF(Reliability!B121="x","x",(IF(ROUNDUP(Reliability!B121,0)=1,"Very High",IF(ROUNDUP(Reliability!B121,0)=2,"High",IF(ROUNDUP(Reliability!B121,0)=3,"Medium",IF(ROUNDUP(Reliability!B121,0)=4,"Low","Very Low"))))))</f>
        <v>High</v>
      </c>
      <c r="L123" s="228">
        <f t="shared" si="18"/>
        <v>3.3</v>
      </c>
      <c r="M123" s="234">
        <f>'Impact of the crisis'!N124</f>
        <v>1.4</v>
      </c>
      <c r="N123" s="234">
        <f>'Impact of the crisis'!AB124</f>
        <v>3.9</v>
      </c>
      <c r="O123" s="228">
        <f>'Conditions of people affected'!R124</f>
        <v>4.05</v>
      </c>
      <c r="P123" s="234">
        <f>'Conditions of people affected'!K124</f>
        <v>4.0999999999999996</v>
      </c>
      <c r="Q123" s="234">
        <f>'Conditions of people affected'!Q124</f>
        <v>4</v>
      </c>
      <c r="R123" s="229">
        <f t="shared" si="19"/>
        <v>3.8</v>
      </c>
      <c r="S123" s="229">
        <f>'Complexity of the crisis'!X124</f>
        <v>3.5</v>
      </c>
      <c r="T123" s="229">
        <f>'Complexity of the crisis'!AN124</f>
        <v>4</v>
      </c>
      <c r="U123" s="124" t="str">
        <f>VLOOKUP(C123,Lists!$C$3:$E$160,3,FALSE)</f>
        <v>Asia,Asia</v>
      </c>
      <c r="V123" s="125">
        <v>44895</v>
      </c>
    </row>
    <row r="124" spans="1:22" x14ac:dyDescent="0.25">
      <c r="A124" s="53" t="str">
        <f>'Crisis Indicator Data'!A122</f>
        <v>Southern Africa Regional Food Security Crisis</v>
      </c>
      <c r="B124" s="45" t="str">
        <f>Lists!G122</f>
        <v>Southern Africa Regional Food Security Crisis</v>
      </c>
      <c r="C124" s="53" t="str">
        <f>'Crisis Indicator Data'!C122</f>
        <v>REG012</v>
      </c>
      <c r="D124" s="53" t="str">
        <f>'Crisis Indicator Data'!D122</f>
        <v>Lesotho,Madagascar,Malawi,Namibia,Eswatini,Zambia,Zimbabwe,Tanzania</v>
      </c>
      <c r="E124" s="53" t="str">
        <f>'Crisis Indicator Data'!E122</f>
        <v>LSO,MDG,MWI,NAM,SWZ,ZMB,ZWE,TZA</v>
      </c>
      <c r="F124" s="53">
        <f>'Crisis Indicator Data'!B122</f>
        <v>0</v>
      </c>
      <c r="G124" s="226">
        <f t="shared" si="15"/>
        <v>3.5</v>
      </c>
      <c r="H124" s="54">
        <f t="shared" si="16"/>
        <v>4</v>
      </c>
      <c r="I124" s="117" t="str">
        <f t="shared" si="17"/>
        <v>High</v>
      </c>
      <c r="J124" s="227" t="str">
        <f>INDEX(Trends!$D$3:$D$404,MATCH(C124,Trends!$C$3:$C$404,0))</f>
        <v>Increasing</v>
      </c>
      <c r="K124" s="109" t="str">
        <f>IF(Reliability!B122="x","x",(IF(ROUNDUP(Reliability!B122,0)=1,"Very High",IF(ROUNDUP(Reliability!B122,0)=2,"High",IF(ROUNDUP(Reliability!B122,0)=3,"Medium",IF(ROUNDUP(Reliability!B122,0)=4,"Low","Very Low"))))))</f>
        <v>Very Low</v>
      </c>
      <c r="L124" s="228">
        <f t="shared" si="18"/>
        <v>3.5</v>
      </c>
      <c r="M124" s="234">
        <f>'Impact of the crisis'!N125</f>
        <v>3.9</v>
      </c>
      <c r="N124" s="234">
        <f>'Impact of the crisis'!AB125</f>
        <v>3.3</v>
      </c>
      <c r="O124" s="228">
        <f>'Conditions of people affected'!R125</f>
        <v>4</v>
      </c>
      <c r="P124" s="234">
        <f>'Conditions of people affected'!K125</f>
        <v>5</v>
      </c>
      <c r="Q124" s="234">
        <f>'Conditions of people affected'!Q125</f>
        <v>3</v>
      </c>
      <c r="R124" s="229">
        <f t="shared" si="19"/>
        <v>2.8</v>
      </c>
      <c r="S124" s="229">
        <f>'Complexity of the crisis'!X125</f>
        <v>2.6</v>
      </c>
      <c r="T124" s="229">
        <f>'Complexity of the crisis'!AN125</f>
        <v>3</v>
      </c>
      <c r="U124" s="124" t="str">
        <f>VLOOKUP(C124,Lists!$C$3:$E$160,3,FALSE)</f>
        <v>Africa,Africa,Africa,Africa,Africa,Africa,Africa,Africa</v>
      </c>
      <c r="V124" s="125">
        <v>44895</v>
      </c>
    </row>
    <row r="125" spans="1:22" x14ac:dyDescent="0.25">
      <c r="A125" s="53" t="str">
        <f>'Crisis Indicator Data'!A123</f>
        <v>Nagorno-Karabakh Conflict</v>
      </c>
      <c r="B125" s="45" t="str">
        <f>Lists!G123</f>
        <v>Regional Nagorno-Karabakh Conflict</v>
      </c>
      <c r="C125" s="53" t="str">
        <f>'Crisis Indicator Data'!C123</f>
        <v>REG013</v>
      </c>
      <c r="D125" s="53" t="str">
        <f>'Crisis Indicator Data'!D123</f>
        <v>Armenia,Azerbaijan</v>
      </c>
      <c r="E125" s="53" t="str">
        <f>'Crisis Indicator Data'!E123</f>
        <v>ARM,AZE</v>
      </c>
      <c r="F125" s="53">
        <f>'Crisis Indicator Data'!B123</f>
        <v>0</v>
      </c>
      <c r="G125" s="226">
        <f t="shared" si="15"/>
        <v>1.8</v>
      </c>
      <c r="H125" s="54">
        <f t="shared" si="16"/>
        <v>2</v>
      </c>
      <c r="I125" s="117" t="str">
        <f t="shared" si="17"/>
        <v>Low</v>
      </c>
      <c r="J125" s="227" t="str">
        <f>INDEX(Trends!$D$3:$D$404,MATCH(C125,Trends!$C$3:$C$404,0))</f>
        <v>Stable</v>
      </c>
      <c r="K125" s="109" t="str">
        <f>IF(Reliability!B123="x","x",(IF(ROUNDUP(Reliability!B123,0)=1,"Very High",IF(ROUNDUP(Reliability!B123,0)=2,"High",IF(ROUNDUP(Reliability!B123,0)=3,"Medium",IF(ROUNDUP(Reliability!B123,0)=4,"Low","Very Low"))))))</f>
        <v>High</v>
      </c>
      <c r="L125" s="228">
        <f t="shared" si="18"/>
        <v>2.2999999999999998</v>
      </c>
      <c r="M125" s="234">
        <f>'Impact of the crisis'!N126</f>
        <v>2</v>
      </c>
      <c r="N125" s="234">
        <f>'Impact of the crisis'!AB126</f>
        <v>2.5</v>
      </c>
      <c r="O125" s="228">
        <f>'Conditions of people affected'!R126</f>
        <v>1.35</v>
      </c>
      <c r="P125" s="234">
        <f>'Conditions of people affected'!K126</f>
        <v>0.7</v>
      </c>
      <c r="Q125" s="234">
        <f>'Conditions of people affected'!Q126</f>
        <v>2</v>
      </c>
      <c r="R125" s="229">
        <f t="shared" si="19"/>
        <v>1.9</v>
      </c>
      <c r="S125" s="229">
        <f>'Complexity of the crisis'!X126</f>
        <v>2.2999999999999998</v>
      </c>
      <c r="T125" s="229">
        <f>'Complexity of the crisis'!AN126</f>
        <v>1.5</v>
      </c>
      <c r="U125" s="124" t="str">
        <f>VLOOKUP(C125,Lists!$C$3:$E$160,3,FALSE)</f>
        <v>Middle east,Middle east</v>
      </c>
      <c r="V125" s="125">
        <v>44865</v>
      </c>
    </row>
    <row r="126" spans="1:22" x14ac:dyDescent="0.25">
      <c r="A126" s="53" t="str">
        <f>'Crisis Indicator Data'!A124</f>
        <v>Eastern Africa Regional Drought Crisis</v>
      </c>
      <c r="B126" s="45" t="str">
        <f>Lists!G124</f>
        <v>Eastern Africa Regional Drought Crisis</v>
      </c>
      <c r="C126" s="53" t="str">
        <f>'Crisis Indicator Data'!C124</f>
        <v>REG014</v>
      </c>
      <c r="D126" s="53" t="str">
        <f>'Crisis Indicator Data'!D124</f>
        <v>Ethiopia,Somalia,Kenya</v>
      </c>
      <c r="E126" s="53" t="str">
        <f>'Crisis Indicator Data'!E124</f>
        <v>ETH,SOM,KEN</v>
      </c>
      <c r="F126" s="53" t="str">
        <f>'Crisis Indicator Data'!B124</f>
        <v>Drought</v>
      </c>
      <c r="G126" s="226">
        <f t="shared" si="15"/>
        <v>4.2</v>
      </c>
      <c r="H126" s="54">
        <f t="shared" si="16"/>
        <v>5</v>
      </c>
      <c r="I126" s="117" t="str">
        <f t="shared" si="17"/>
        <v>Very High</v>
      </c>
      <c r="J126" s="227" t="str">
        <f>INDEX(Trends!$D$3:$D$404,MATCH(C126,Trends!$C$3:$C$404,0))</f>
        <v>Increasing</v>
      </c>
      <c r="K126" s="109" t="str">
        <f>IF(Reliability!B124="x","x",(IF(ROUNDUP(Reliability!B124,0)=1,"Very High",IF(ROUNDUP(Reliability!B124,0)=2,"High",IF(ROUNDUP(Reliability!B124,0)=3,"Medium",IF(ROUNDUP(Reliability!B124,0)=4,"Low","Very Low"))))))</f>
        <v>High</v>
      </c>
      <c r="L126" s="228">
        <f t="shared" si="18"/>
        <v>3.5</v>
      </c>
      <c r="M126" s="234">
        <f>'Impact of the crisis'!N127</f>
        <v>4.0999999999999996</v>
      </c>
      <c r="N126" s="234">
        <f>'Impact of the crisis'!AB127</f>
        <v>3.2</v>
      </c>
      <c r="O126" s="228">
        <f>'Conditions of people affected'!R127</f>
        <v>4.5</v>
      </c>
      <c r="P126" s="234">
        <f>'Conditions of people affected'!K127</f>
        <v>5</v>
      </c>
      <c r="Q126" s="234">
        <f>'Conditions of people affected'!Q127</f>
        <v>4</v>
      </c>
      <c r="R126" s="229">
        <f t="shared" si="19"/>
        <v>4.3</v>
      </c>
      <c r="S126" s="229">
        <f>'Complexity of the crisis'!X127</f>
        <v>3.3</v>
      </c>
      <c r="T126" s="229">
        <f>'Complexity of the crisis'!AN127</f>
        <v>5</v>
      </c>
      <c r="U126" s="124" t="str">
        <f>VLOOKUP(C126,Lists!$C$3:$E$160,3,FALSE)</f>
        <v>Africa,Africa,Africa</v>
      </c>
      <c r="V126" s="125">
        <v>44872</v>
      </c>
    </row>
    <row r="127" spans="1:22" x14ac:dyDescent="0.25">
      <c r="A127" s="53" t="str">
        <f>'Crisis Indicator Data'!A125</f>
        <v>Displacement from Ukraine conflict in Romania</v>
      </c>
      <c r="B127" s="45" t="str">
        <f>Lists!G125</f>
        <v>Displacement from Ukraine conflict</v>
      </c>
      <c r="C127" s="53" t="str">
        <f>'Crisis Indicator Data'!C125</f>
        <v>ROU002</v>
      </c>
      <c r="D127" s="53" t="str">
        <f>'Crisis Indicator Data'!D125</f>
        <v>Romania</v>
      </c>
      <c r="E127" s="53" t="str">
        <f>'Crisis Indicator Data'!E125</f>
        <v>ROU</v>
      </c>
      <c r="F127" s="53" t="str">
        <f>'Crisis Indicator Data'!B125</f>
        <v>Conflict,Displacement</v>
      </c>
      <c r="G127" s="226">
        <f t="shared" si="15"/>
        <v>2.5</v>
      </c>
      <c r="H127" s="54">
        <f t="shared" si="16"/>
        <v>3</v>
      </c>
      <c r="I127" s="117" t="str">
        <f t="shared" si="17"/>
        <v>Medium</v>
      </c>
      <c r="J127" s="227" t="str">
        <f>INDEX(Trends!$D$3:$D$404,MATCH(C127,Trends!$C$3:$C$404,0))</f>
        <v>Increasing</v>
      </c>
      <c r="K127" s="109" t="str">
        <f>IF(Reliability!B125="x","x",(IF(ROUNDUP(Reliability!B125,0)=1,"Very High",IF(ROUNDUP(Reliability!B125,0)=2,"High",IF(ROUNDUP(Reliability!B125,0)=3,"Medium",IF(ROUNDUP(Reliability!B125,0)=4,"Low","Very Low"))))))</f>
        <v>Very High</v>
      </c>
      <c r="L127" s="228">
        <f t="shared" si="18"/>
        <v>2.5</v>
      </c>
      <c r="M127" s="234">
        <f>'Impact of the crisis'!N128</f>
        <v>2.2000000000000002</v>
      </c>
      <c r="N127" s="234">
        <f>'Impact of the crisis'!AB128</f>
        <v>2.6</v>
      </c>
      <c r="O127" s="228">
        <f>'Conditions of people affected'!R128</f>
        <v>3.35</v>
      </c>
      <c r="P127" s="234">
        <f>'Conditions of people affected'!K128</f>
        <v>3.7</v>
      </c>
      <c r="Q127" s="234">
        <f>'Conditions of people affected'!Q128</f>
        <v>3</v>
      </c>
      <c r="R127" s="229">
        <f t="shared" si="19"/>
        <v>1.2</v>
      </c>
      <c r="S127" s="229">
        <f>'Complexity of the crisis'!X128</f>
        <v>1.3</v>
      </c>
      <c r="T127" s="229">
        <f>'Complexity of the crisis'!AN128</f>
        <v>1</v>
      </c>
      <c r="U127" s="124" t="str">
        <f>VLOOKUP(C127,Lists!$C$3:$E$160,3,FALSE)</f>
        <v>Europe</v>
      </c>
      <c r="V127" s="125">
        <v>44893</v>
      </c>
    </row>
    <row r="128" spans="1:22" x14ac:dyDescent="0.25">
      <c r="A128" s="53" t="str">
        <f>'Crisis Indicator Data'!A126</f>
        <v>Burundi and DRC refugees in Rwanda</v>
      </c>
      <c r="B128" s="45" t="str">
        <f>Lists!G126</f>
        <v>Refugees</v>
      </c>
      <c r="C128" s="53" t="str">
        <f>'Crisis Indicator Data'!C126</f>
        <v>RWA002</v>
      </c>
      <c r="D128" s="53" t="str">
        <f>'Crisis Indicator Data'!D126</f>
        <v>Rwanda</v>
      </c>
      <c r="E128" s="53" t="str">
        <f>'Crisis Indicator Data'!E126</f>
        <v>RWA</v>
      </c>
      <c r="F128" s="53" t="str">
        <f>'Crisis Indicator Data'!B126</f>
        <v>Displacement</v>
      </c>
      <c r="G128" s="226">
        <f t="shared" si="15"/>
        <v>2.4</v>
      </c>
      <c r="H128" s="54">
        <f t="shared" si="16"/>
        <v>3</v>
      </c>
      <c r="I128" s="117" t="str">
        <f t="shared" si="17"/>
        <v>Medium</v>
      </c>
      <c r="J128" s="227" t="str">
        <f>INDEX(Trends!$D$3:$D$404,MATCH(C128,Trends!$C$3:$C$404,0))</f>
        <v>Stable</v>
      </c>
      <c r="K128" s="109" t="str">
        <f>IF(Reliability!B126="x","x",(IF(ROUNDUP(Reliability!B126,0)=1,"Very High",IF(ROUNDUP(Reliability!B126,0)=2,"High",IF(ROUNDUP(Reliability!B126,0)=3,"Medium",IF(ROUNDUP(Reliability!B126,0)=4,"Low","Very Low"))))))</f>
        <v>Medium</v>
      </c>
      <c r="L128" s="228">
        <f t="shared" si="18"/>
        <v>2.5</v>
      </c>
      <c r="M128" s="234">
        <f>'Impact of the crisis'!N129</f>
        <v>2.2000000000000002</v>
      </c>
      <c r="N128" s="234">
        <f>'Impact of the crisis'!AB129</f>
        <v>2.7</v>
      </c>
      <c r="O128" s="228">
        <f>'Conditions of people affected'!R129</f>
        <v>2.4</v>
      </c>
      <c r="P128" s="234">
        <f>'Conditions of people affected'!K129</f>
        <v>1.8</v>
      </c>
      <c r="Q128" s="234">
        <f>'Conditions of people affected'!Q129</f>
        <v>3</v>
      </c>
      <c r="R128" s="229">
        <f t="shared" si="19"/>
        <v>2.2999999999999998</v>
      </c>
      <c r="S128" s="229">
        <f>'Complexity of the crisis'!X129</f>
        <v>3</v>
      </c>
      <c r="T128" s="229">
        <f>'Complexity of the crisis'!AN129</f>
        <v>1.5</v>
      </c>
      <c r="U128" s="124" t="str">
        <f>VLOOKUP(C128,Lists!$C$3:$E$160,3,FALSE)</f>
        <v>Africa</v>
      </c>
      <c r="V128" s="125">
        <v>44864</v>
      </c>
    </row>
    <row r="129" spans="1:22" x14ac:dyDescent="0.25">
      <c r="A129" s="53" t="str">
        <f>'Crisis Indicator Data'!A127</f>
        <v>Complex crisis in Sudan</v>
      </c>
      <c r="B129" s="45" t="str">
        <f>Lists!G127</f>
        <v>Complex crisis</v>
      </c>
      <c r="C129" s="53" t="str">
        <f>'Crisis Indicator Data'!C127</f>
        <v>SDN001</v>
      </c>
      <c r="D129" s="53" t="str">
        <f>'Crisis Indicator Data'!D127</f>
        <v>Sudan</v>
      </c>
      <c r="E129" s="53" t="str">
        <f>'Crisis Indicator Data'!E127</f>
        <v>SDN</v>
      </c>
      <c r="F129" s="53" t="str">
        <f>'Crisis Indicator Data'!B127</f>
        <v>Displacement,Violence,Floods</v>
      </c>
      <c r="G129" s="226">
        <f t="shared" si="15"/>
        <v>4.4000000000000004</v>
      </c>
      <c r="H129" s="54">
        <f t="shared" si="16"/>
        <v>5</v>
      </c>
      <c r="I129" s="117" t="str">
        <f t="shared" si="17"/>
        <v>Very High</v>
      </c>
      <c r="J129" s="227" t="str">
        <f>INDEX(Trends!$D$3:$D$404,MATCH(C129,Trends!$C$3:$C$404,0))</f>
        <v>Stable</v>
      </c>
      <c r="K129" s="109" t="str">
        <f>IF(Reliability!B127="x","x",(IF(ROUNDUP(Reliability!B127,0)=1,"Very High",IF(ROUNDUP(Reliability!B127,0)=2,"High",IF(ROUNDUP(Reliability!B127,0)=3,"Medium",IF(ROUNDUP(Reliability!B127,0)=4,"Low","Very Low"))))))</f>
        <v>Very High</v>
      </c>
      <c r="L129" s="228">
        <f t="shared" si="18"/>
        <v>4.4000000000000004</v>
      </c>
      <c r="M129" s="234">
        <f>'Impact of the crisis'!N130</f>
        <v>4.7</v>
      </c>
      <c r="N129" s="234">
        <f>'Impact of the crisis'!AB130</f>
        <v>4.2</v>
      </c>
      <c r="O129" s="228">
        <f>'Conditions of people affected'!R130</f>
        <v>4.5</v>
      </c>
      <c r="P129" s="234">
        <f>'Conditions of people affected'!K130</f>
        <v>5</v>
      </c>
      <c r="Q129" s="234">
        <f>'Conditions of people affected'!Q130</f>
        <v>4</v>
      </c>
      <c r="R129" s="229">
        <f t="shared" si="19"/>
        <v>4.0999999999999996</v>
      </c>
      <c r="S129" s="229">
        <f>'Complexity of the crisis'!X130</f>
        <v>4.2</v>
      </c>
      <c r="T129" s="229">
        <f>'Complexity of the crisis'!AN130</f>
        <v>4</v>
      </c>
      <c r="U129" s="124" t="str">
        <f>VLOOKUP(C129,Lists!$C$3:$E$160,3,FALSE)</f>
        <v>Africa</v>
      </c>
      <c r="V129" s="125">
        <v>44894</v>
      </c>
    </row>
    <row r="130" spans="1:22" x14ac:dyDescent="0.25">
      <c r="A130" s="53" t="str">
        <f>'Crisis Indicator Data'!A128</f>
        <v>Refugees in Sudan</v>
      </c>
      <c r="B130" s="45" t="str">
        <f>Lists!G128</f>
        <v>Refugees</v>
      </c>
      <c r="C130" s="53" t="str">
        <f>'Crisis Indicator Data'!C128</f>
        <v>SDN005</v>
      </c>
      <c r="D130" s="53" t="str">
        <f>'Crisis Indicator Data'!D128</f>
        <v>Sudan</v>
      </c>
      <c r="E130" s="53" t="str">
        <f>'Crisis Indicator Data'!E128</f>
        <v>SDN</v>
      </c>
      <c r="F130" s="53" t="str">
        <f>'Crisis Indicator Data'!B128</f>
        <v>Displacement</v>
      </c>
      <c r="G130" s="226">
        <f t="shared" si="15"/>
        <v>3.3</v>
      </c>
      <c r="H130" s="54">
        <f t="shared" si="16"/>
        <v>4</v>
      </c>
      <c r="I130" s="117" t="str">
        <f t="shared" si="17"/>
        <v>High</v>
      </c>
      <c r="J130" s="227" t="str">
        <f>INDEX(Trends!$D$3:$D$404,MATCH(C130,Trends!$C$3:$C$404,0))</f>
        <v>Stable</v>
      </c>
      <c r="K130" s="109" t="str">
        <f>IF(Reliability!B128="x","x",(IF(ROUNDUP(Reliability!B128,0)=1,"Very High",IF(ROUNDUP(Reliability!B128,0)=2,"High",IF(ROUNDUP(Reliability!B128,0)=3,"Medium",IF(ROUNDUP(Reliability!B128,0)=4,"Low","Very Low"))))))</f>
        <v>Very High</v>
      </c>
      <c r="L130" s="228">
        <f t="shared" si="18"/>
        <v>3.3</v>
      </c>
      <c r="M130" s="234">
        <f>'Impact of the crisis'!N131</f>
        <v>2.2000000000000002</v>
      </c>
      <c r="N130" s="234">
        <f>'Impact of the crisis'!AB131</f>
        <v>3.7</v>
      </c>
      <c r="O130" s="228">
        <f>'Conditions of people affected'!R131</f>
        <v>3.2</v>
      </c>
      <c r="P130" s="234">
        <f>'Conditions of people affected'!K131</f>
        <v>3.4</v>
      </c>
      <c r="Q130" s="234">
        <f>'Conditions of people affected'!Q131</f>
        <v>3</v>
      </c>
      <c r="R130" s="229">
        <f t="shared" si="19"/>
        <v>3.3</v>
      </c>
      <c r="S130" s="229">
        <f>'Complexity of the crisis'!X131</f>
        <v>4.2</v>
      </c>
      <c r="T130" s="229">
        <f>'Complexity of the crisis'!AN131</f>
        <v>2</v>
      </c>
      <c r="U130" s="124" t="str">
        <f>VLOOKUP(C130,Lists!$C$3:$E$160,3,FALSE)</f>
        <v>Africa</v>
      </c>
      <c r="V130" s="125">
        <v>44894</v>
      </c>
    </row>
    <row r="131" spans="1:22" x14ac:dyDescent="0.25">
      <c r="A131" s="53" t="str">
        <f>'Crisis Indicator Data'!A129</f>
        <v xml:space="preserve">Floods in Sudan </v>
      </c>
      <c r="B131" s="45" t="str">
        <f>Lists!G129</f>
        <v>Floods</v>
      </c>
      <c r="C131" s="53" t="str">
        <f>'Crisis Indicator Data'!C129</f>
        <v>SDN006</v>
      </c>
      <c r="D131" s="53" t="str">
        <f>'Crisis Indicator Data'!D129</f>
        <v>Sudan</v>
      </c>
      <c r="E131" s="53" t="str">
        <f>'Crisis Indicator Data'!E129</f>
        <v>SDN</v>
      </c>
      <c r="F131" s="53" t="str">
        <f>'Crisis Indicator Data'!B129</f>
        <v>Floods</v>
      </c>
      <c r="G131" s="226">
        <f t="shared" si="15"/>
        <v>2.8</v>
      </c>
      <c r="H131" s="54">
        <f t="shared" si="16"/>
        <v>3</v>
      </c>
      <c r="I131" s="117" t="str">
        <f t="shared" si="17"/>
        <v>Medium</v>
      </c>
      <c r="J131" s="227" t="str">
        <f>INDEX(Trends!$D$3:$D$404,MATCH(C131,Trends!$C$3:$C$404,0))</f>
        <v>Decreasing</v>
      </c>
      <c r="K131" s="109" t="str">
        <f>IF(Reliability!B129="x","x",(IF(ROUNDUP(Reliability!B129,0)=1,"Very High",IF(ROUNDUP(Reliability!B129,0)=2,"High",IF(ROUNDUP(Reliability!B129,0)=3,"Medium",IF(ROUNDUP(Reliability!B129,0)=4,"Low","Very Low"))))))</f>
        <v>Very High</v>
      </c>
      <c r="L131" s="228">
        <f t="shared" si="18"/>
        <v>3.7</v>
      </c>
      <c r="M131" s="234">
        <f>'Impact of the crisis'!N132</f>
        <v>4.8</v>
      </c>
      <c r="N131" s="234">
        <f>'Impact of the crisis'!AB132</f>
        <v>2.8</v>
      </c>
      <c r="O131" s="228">
        <f>'Conditions of people affected'!R132</f>
        <v>1.45</v>
      </c>
      <c r="P131" s="234">
        <f>'Conditions of people affected'!K132</f>
        <v>1.9</v>
      </c>
      <c r="Q131" s="234">
        <f>'Conditions of people affected'!Q132</f>
        <v>1</v>
      </c>
      <c r="R131" s="229">
        <f t="shared" si="19"/>
        <v>3.9</v>
      </c>
      <c r="S131" s="229">
        <f>'Complexity of the crisis'!X132</f>
        <v>4.2</v>
      </c>
      <c r="T131" s="229">
        <f>'Complexity of the crisis'!AN132</f>
        <v>3.5</v>
      </c>
      <c r="U131" s="124" t="str">
        <f>VLOOKUP(C131,Lists!$C$3:$E$160,3,FALSE)</f>
        <v>Africa</v>
      </c>
      <c r="V131" s="125">
        <v>44894</v>
      </c>
    </row>
    <row r="132" spans="1:22" x14ac:dyDescent="0.25">
      <c r="A132" s="53" t="str">
        <f>'Crisis Indicator Data'!A130</f>
        <v>Violence in Darfur and Kordofan regions</v>
      </c>
      <c r="B132" s="45" t="str">
        <f>Lists!G130</f>
        <v>Violence in Darfur and Kordofan regions</v>
      </c>
      <c r="C132" s="53" t="str">
        <f>'Crisis Indicator Data'!C130</f>
        <v>SDN008</v>
      </c>
      <c r="D132" s="53" t="str">
        <f>'Crisis Indicator Data'!D130</f>
        <v>Sudan</v>
      </c>
      <c r="E132" s="53" t="str">
        <f>'Crisis Indicator Data'!E130</f>
        <v>SDN</v>
      </c>
      <c r="F132" s="53" t="str">
        <f>'Crisis Indicator Data'!B130</f>
        <v>Violence</v>
      </c>
      <c r="G132" s="226">
        <f t="shared" si="15"/>
        <v>4</v>
      </c>
      <c r="H132" s="54">
        <f t="shared" si="16"/>
        <v>4</v>
      </c>
      <c r="I132" s="117" t="str">
        <f t="shared" si="17"/>
        <v>High</v>
      </c>
      <c r="J132" s="227" t="str">
        <f>INDEX(Trends!$D$3:$D$404,MATCH(C132,Trends!$C$3:$C$404,0))</f>
        <v>Stable</v>
      </c>
      <c r="K132" s="109" t="str">
        <f>IF(Reliability!B130="x","x",(IF(ROUNDUP(Reliability!B130,0)=1,"Very High",IF(ROUNDUP(Reliability!B130,0)=2,"High",IF(ROUNDUP(Reliability!B130,0)=3,"Medium",IF(ROUNDUP(Reliability!B130,0)=4,"Low","Very Low"))))))</f>
        <v>Very High</v>
      </c>
      <c r="L132" s="228">
        <f t="shared" si="18"/>
        <v>3.7</v>
      </c>
      <c r="M132" s="234">
        <f>'Impact of the crisis'!N133</f>
        <v>3.1</v>
      </c>
      <c r="N132" s="234">
        <f>'Impact of the crisis'!AB133</f>
        <v>3.9</v>
      </c>
      <c r="O132" s="228">
        <f>'Conditions of people affected'!R133</f>
        <v>4.4000000000000004</v>
      </c>
      <c r="P132" s="234">
        <f>'Conditions of people affected'!K133</f>
        <v>4.8</v>
      </c>
      <c r="Q132" s="234">
        <f>'Conditions of people affected'!Q133</f>
        <v>4</v>
      </c>
      <c r="R132" s="229">
        <f t="shared" si="19"/>
        <v>3.5</v>
      </c>
      <c r="S132" s="229">
        <f>'Complexity of the crisis'!X133</f>
        <v>4.2</v>
      </c>
      <c r="T132" s="229">
        <f>'Complexity of the crisis'!AN133</f>
        <v>2.5</v>
      </c>
      <c r="U132" s="124" t="str">
        <f>VLOOKUP(C132,Lists!$C$3:$E$160,3,FALSE)</f>
        <v>Africa</v>
      </c>
      <c r="V132" s="125">
        <v>44894</v>
      </c>
    </row>
    <row r="133" spans="1:22" x14ac:dyDescent="0.25">
      <c r="A133" s="53" t="str">
        <f>'Crisis Indicator Data'!A131</f>
        <v>Drought in Senegal</v>
      </c>
      <c r="B133" s="45" t="str">
        <f>Lists!G131</f>
        <v>Drought</v>
      </c>
      <c r="C133" s="53" t="str">
        <f>'Crisis Indicator Data'!C131</f>
        <v>SEN002</v>
      </c>
      <c r="D133" s="53" t="str">
        <f>'Crisis Indicator Data'!D131</f>
        <v>Senegal</v>
      </c>
      <c r="E133" s="53" t="str">
        <f>'Crisis Indicator Data'!E131</f>
        <v>SEN</v>
      </c>
      <c r="F133" s="53" t="str">
        <f>'Crisis Indicator Data'!B131</f>
        <v>Drought</v>
      </c>
      <c r="G133" s="226">
        <f t="shared" ref="G133:G168" si="20">IF(OR(O133="x",L133="x"),"x",ROUND((5-GEOMEAN(((5-L133)/5*4+1),((5-O133)/5*4+1),((5-O133)/5*4+1)))/4*3.5+R133*0.3,1))</f>
        <v>2.2999999999999998</v>
      </c>
      <c r="H133" s="54">
        <f t="shared" ref="H133:H164" si="21">IF(G133="x","x",ROUNDUP(G133,0))</f>
        <v>3</v>
      </c>
      <c r="I133" s="117" t="str">
        <f t="shared" ref="I133:I164" si="22">IF(O133="x","x",IF(L133="x","x",(IF(H133=5,"Very High",IF(H133=4,"High",IF(H133=3,"Medium",IF(H133=2,"Low","Very Low")))))))</f>
        <v>Medium</v>
      </c>
      <c r="J133" s="227" t="str">
        <f>INDEX(Trends!$D$3:$D$404,MATCH(C133,Trends!$C$3:$C$404,0))</f>
        <v>Stable</v>
      </c>
      <c r="K133" s="109" t="str">
        <f>IF(Reliability!B131="x","x",(IF(ROUNDUP(Reliability!B131,0)=1,"Very High",IF(ROUNDUP(Reliability!B131,0)=2,"High",IF(ROUNDUP(Reliability!B131,0)=3,"Medium",IF(ROUNDUP(Reliability!B131,0)=4,"Low","Very Low"))))))</f>
        <v>Very High</v>
      </c>
      <c r="L133" s="228">
        <f t="shared" ref="L133:L164" si="23">IF(OR(N133="x",M133="x"),"x",ROUND((5-GEOMEAN(((5-M133)/5*4+1),((5-N133)/5*4+1),((5-N133)/5*4+1)))/4*5,1))</f>
        <v>2.9</v>
      </c>
      <c r="M133" s="234">
        <f>'Impact of the crisis'!N134</f>
        <v>4.5</v>
      </c>
      <c r="N133" s="234">
        <f>'Impact of the crisis'!AB134</f>
        <v>1.7</v>
      </c>
      <c r="O133" s="228">
        <f>'Conditions of people affected'!R134</f>
        <v>2.5499999999999998</v>
      </c>
      <c r="P133" s="234">
        <f>'Conditions of people affected'!K134</f>
        <v>3.1</v>
      </c>
      <c r="Q133" s="234">
        <f>'Conditions of people affected'!Q134</f>
        <v>2</v>
      </c>
      <c r="R133" s="229">
        <f t="shared" ref="R133:R164" si="24">IF(OR(T133="x",S133="x"),S133,ROUND((5-GEOMEAN(((5-S133)/5*4+1),((5-T133)/5*4+1)))/4*5,1))</f>
        <v>1.6</v>
      </c>
      <c r="S133" s="229">
        <f>'Complexity of the crisis'!X134</f>
        <v>2.2000000000000002</v>
      </c>
      <c r="T133" s="229">
        <f>'Complexity of the crisis'!AN134</f>
        <v>1</v>
      </c>
      <c r="U133" s="124" t="str">
        <f>VLOOKUP(C133,Lists!$C$3:$E$160,3,FALSE)</f>
        <v>Africa</v>
      </c>
      <c r="V133" s="125">
        <v>44869</v>
      </c>
    </row>
    <row r="134" spans="1:22" x14ac:dyDescent="0.25">
      <c r="A134" s="53" t="str">
        <f>'Crisis Indicator Data'!A132</f>
        <v>Complex crisis in El Salvador</v>
      </c>
      <c r="B134" s="45" t="str">
        <f>Lists!G132</f>
        <v>Complex crisis</v>
      </c>
      <c r="C134" s="53" t="str">
        <f>'Crisis Indicator Data'!C132</f>
        <v>SLV001</v>
      </c>
      <c r="D134" s="53" t="str">
        <f>'Crisis Indicator Data'!D132</f>
        <v>El Salvador</v>
      </c>
      <c r="E134" s="53" t="str">
        <f>'Crisis Indicator Data'!E132</f>
        <v>SLV</v>
      </c>
      <c r="F134" s="53" t="str">
        <f>'Crisis Indicator Data'!B132</f>
        <v>Displacement,Violence,Floods,Drought</v>
      </c>
      <c r="G134" s="226">
        <f t="shared" si="20"/>
        <v>3.2</v>
      </c>
      <c r="H134" s="54">
        <f t="shared" si="21"/>
        <v>4</v>
      </c>
      <c r="I134" s="117" t="str">
        <f t="shared" si="22"/>
        <v>High</v>
      </c>
      <c r="J134" s="227" t="str">
        <f>INDEX(Trends!$D$3:$D$404,MATCH(C134,Trends!$C$3:$C$404,0))</f>
        <v>Stable</v>
      </c>
      <c r="K134" s="109" t="str">
        <f>IF(Reliability!B132="x","x",(IF(ROUNDUP(Reliability!B132,0)=1,"Very High",IF(ROUNDUP(Reliability!B132,0)=2,"High",IF(ROUNDUP(Reliability!B132,0)=3,"Medium",IF(ROUNDUP(Reliability!B132,0)=4,"Low","Very Low"))))))</f>
        <v>Very High</v>
      </c>
      <c r="L134" s="228">
        <f t="shared" si="23"/>
        <v>3.4</v>
      </c>
      <c r="M134" s="234">
        <f>'Impact of the crisis'!N135</f>
        <v>3.8</v>
      </c>
      <c r="N134" s="234">
        <f>'Impact of the crisis'!AB135</f>
        <v>3.1</v>
      </c>
      <c r="O134" s="228">
        <f>'Conditions of people affected'!R135</f>
        <v>3.35</v>
      </c>
      <c r="P134" s="234">
        <f>'Conditions of people affected'!K135</f>
        <v>3.7</v>
      </c>
      <c r="Q134" s="234">
        <f>'Conditions of people affected'!Q135</f>
        <v>3</v>
      </c>
      <c r="R134" s="229">
        <f t="shared" si="24"/>
        <v>2.7</v>
      </c>
      <c r="S134" s="229">
        <f>'Complexity of the crisis'!X135</f>
        <v>2.4</v>
      </c>
      <c r="T134" s="229">
        <f>'Complexity of the crisis'!AN135</f>
        <v>3</v>
      </c>
      <c r="U134" s="124" t="str">
        <f>VLOOKUP(C134,Lists!$C$3:$E$160,3,FALSE)</f>
        <v>Americas</v>
      </c>
      <c r="V134" s="125">
        <v>44889</v>
      </c>
    </row>
    <row r="135" spans="1:22" x14ac:dyDescent="0.25">
      <c r="A135" s="53" t="str">
        <f>'Crisis Indicator Data'!A133</f>
        <v>Complex crisis in Somalia</v>
      </c>
      <c r="B135" s="45" t="str">
        <f>Lists!G133</f>
        <v>Complex crisis</v>
      </c>
      <c r="C135" s="53" t="str">
        <f>'Crisis Indicator Data'!C133</f>
        <v>SOM001</v>
      </c>
      <c r="D135" s="53" t="str">
        <f>'Crisis Indicator Data'!D133</f>
        <v>Somalia</v>
      </c>
      <c r="E135" s="53" t="str">
        <f>'Crisis Indicator Data'!E133</f>
        <v>SOM</v>
      </c>
      <c r="F135" s="53" t="str">
        <f>'Crisis Indicator Data'!B133</f>
        <v>Conflict,Displacement,Floods,Drought</v>
      </c>
      <c r="G135" s="226">
        <f t="shared" si="20"/>
        <v>4.4000000000000004</v>
      </c>
      <c r="H135" s="54">
        <f t="shared" si="21"/>
        <v>5</v>
      </c>
      <c r="I135" s="117" t="str">
        <f t="shared" si="22"/>
        <v>Very High</v>
      </c>
      <c r="J135" s="227" t="str">
        <f>INDEX(Trends!$D$3:$D$404,MATCH(C135,Trends!$C$3:$C$404,0))</f>
        <v>Stable</v>
      </c>
      <c r="K135" s="109" t="str">
        <f>IF(Reliability!B133="x","x",(IF(ROUNDUP(Reliability!B133,0)=1,"Very High",IF(ROUNDUP(Reliability!B133,0)=2,"High",IF(ROUNDUP(Reliability!B133,0)=3,"Medium",IF(ROUNDUP(Reliability!B133,0)=4,"Low","Very Low"))))))</f>
        <v>High</v>
      </c>
      <c r="L135" s="228">
        <f t="shared" si="23"/>
        <v>4.8</v>
      </c>
      <c r="M135" s="234">
        <f>'Impact of the crisis'!N136</f>
        <v>4.7</v>
      </c>
      <c r="N135" s="234">
        <f>'Impact of the crisis'!AB136</f>
        <v>4.9000000000000004</v>
      </c>
      <c r="O135" s="228">
        <f>'Conditions of people affected'!R136</f>
        <v>4.4000000000000004</v>
      </c>
      <c r="P135" s="234">
        <f>'Conditions of people affected'!K136</f>
        <v>4.8</v>
      </c>
      <c r="Q135" s="234">
        <f>'Conditions of people affected'!Q136</f>
        <v>4</v>
      </c>
      <c r="R135" s="229">
        <f t="shared" si="24"/>
        <v>4.2</v>
      </c>
      <c r="S135" s="229">
        <f>'Complexity of the crisis'!X136</f>
        <v>3.9</v>
      </c>
      <c r="T135" s="229">
        <f>'Complexity of the crisis'!AN136</f>
        <v>4.5</v>
      </c>
      <c r="U135" s="124" t="str">
        <f>VLOOKUP(C135,Lists!$C$3:$E$160,3,FALSE)</f>
        <v>Africa</v>
      </c>
      <c r="V135" s="125">
        <v>44889</v>
      </c>
    </row>
    <row r="136" spans="1:22" x14ac:dyDescent="0.25">
      <c r="A136" s="53" t="str">
        <f>'Crisis Indicator Data'!A134</f>
        <v>Mixed Migration Flows in Somalia</v>
      </c>
      <c r="B136" s="45" t="str">
        <f>Lists!G134</f>
        <v>Mixed Migration</v>
      </c>
      <c r="C136" s="53" t="str">
        <f>'Crisis Indicator Data'!C134</f>
        <v>SOM002</v>
      </c>
      <c r="D136" s="53" t="str">
        <f>'Crisis Indicator Data'!D134</f>
        <v>Somalia</v>
      </c>
      <c r="E136" s="53" t="str">
        <f>'Crisis Indicator Data'!E134</f>
        <v>SOM</v>
      </c>
      <c r="F136" s="53" t="str">
        <f>'Crisis Indicator Data'!B134</f>
        <v>Displacement</v>
      </c>
      <c r="G136" s="226">
        <f t="shared" si="20"/>
        <v>1.9</v>
      </c>
      <c r="H136" s="54">
        <f t="shared" si="21"/>
        <v>2</v>
      </c>
      <c r="I136" s="117" t="str">
        <f t="shared" si="22"/>
        <v>Low</v>
      </c>
      <c r="J136" s="227" t="str">
        <f>INDEX(Trends!$D$3:$D$404,MATCH(C136,Trends!$C$3:$C$404,0))</f>
        <v>Increasing</v>
      </c>
      <c r="K136" s="109" t="str">
        <f>IF(Reliability!B134="x","x",(IF(ROUNDUP(Reliability!B134,0)=1,"Very High",IF(ROUNDUP(Reliability!B134,0)=2,"High",IF(ROUNDUP(Reliability!B134,0)=3,"Medium",IF(ROUNDUP(Reliability!B134,0)=4,"Low","Very Low"))))))</f>
        <v>Very High</v>
      </c>
      <c r="L136" s="228">
        <f t="shared" si="23"/>
        <v>1.8</v>
      </c>
      <c r="M136" s="234">
        <f>'Impact of the crisis'!N137</f>
        <v>1.5</v>
      </c>
      <c r="N136" s="234">
        <f>'Impact of the crisis'!AB137</f>
        <v>2</v>
      </c>
      <c r="O136" s="228">
        <f>'Conditions of people affected'!R137</f>
        <v>0.95</v>
      </c>
      <c r="P136" s="234">
        <f>'Conditions of people affected'!K137</f>
        <v>0.9</v>
      </c>
      <c r="Q136" s="234">
        <f>'Conditions of people affected'!Q137</f>
        <v>1</v>
      </c>
      <c r="R136" s="229">
        <f t="shared" si="24"/>
        <v>3.3</v>
      </c>
      <c r="S136" s="229">
        <f>'Complexity of the crisis'!X137</f>
        <v>3.9</v>
      </c>
      <c r="T136" s="229">
        <f>'Complexity of the crisis'!AN137</f>
        <v>2.5</v>
      </c>
      <c r="U136" s="124" t="str">
        <f>VLOOKUP(C136,Lists!$C$3:$E$160,3,FALSE)</f>
        <v>Africa</v>
      </c>
      <c r="V136" s="125">
        <v>44889</v>
      </c>
    </row>
    <row r="137" spans="1:22" x14ac:dyDescent="0.25">
      <c r="A137" s="53" t="str">
        <f>'Crisis Indicator Data'!A135</f>
        <v>Complex crisis in South Sudan</v>
      </c>
      <c r="B137" s="45" t="str">
        <f>Lists!G135</f>
        <v>Complex crisis</v>
      </c>
      <c r="C137" s="53" t="str">
        <f>'Crisis Indicator Data'!C135</f>
        <v>SSD001</v>
      </c>
      <c r="D137" s="53" t="str">
        <f>'Crisis Indicator Data'!D135</f>
        <v>South Sudan</v>
      </c>
      <c r="E137" s="53" t="str">
        <f>'Crisis Indicator Data'!E135</f>
        <v>SSD</v>
      </c>
      <c r="F137" s="53" t="str">
        <f>'Crisis Indicator Data'!B135</f>
        <v>Conflict,Floods,Displacement</v>
      </c>
      <c r="G137" s="226">
        <f t="shared" si="20"/>
        <v>4.4000000000000004</v>
      </c>
      <c r="H137" s="54">
        <f t="shared" si="21"/>
        <v>5</v>
      </c>
      <c r="I137" s="117" t="str">
        <f t="shared" si="22"/>
        <v>Very High</v>
      </c>
      <c r="J137" s="227" t="str">
        <f>INDEX(Trends!$D$3:$D$404,MATCH(C137,Trends!$C$3:$C$404,0))</f>
        <v>Decreasing</v>
      </c>
      <c r="K137" s="109" t="str">
        <f>IF(Reliability!B135="x","x",(IF(ROUNDUP(Reliability!B135,0)=1,"Very High",IF(ROUNDUP(Reliability!B135,0)=2,"High",IF(ROUNDUP(Reliability!B135,0)=3,"Medium",IF(ROUNDUP(Reliability!B135,0)=4,"Low","Very Low"))))))</f>
        <v>Very High</v>
      </c>
      <c r="L137" s="228">
        <f t="shared" si="23"/>
        <v>4.5999999999999996</v>
      </c>
      <c r="M137" s="234">
        <f>'Impact of the crisis'!N138</f>
        <v>4.5999999999999996</v>
      </c>
      <c r="N137" s="234">
        <f>'Impact of the crisis'!AB138</f>
        <v>4.5999999999999996</v>
      </c>
      <c r="O137" s="228">
        <f>'Conditions of people affected'!R138</f>
        <v>4.5</v>
      </c>
      <c r="P137" s="234">
        <f>'Conditions of people affected'!K138</f>
        <v>5</v>
      </c>
      <c r="Q137" s="234">
        <f>'Conditions of people affected'!Q138</f>
        <v>4</v>
      </c>
      <c r="R137" s="229">
        <f t="shared" si="24"/>
        <v>4.2</v>
      </c>
      <c r="S137" s="229">
        <f>'Complexity of the crisis'!X138</f>
        <v>3.8</v>
      </c>
      <c r="T137" s="229">
        <f>'Complexity of the crisis'!AN138</f>
        <v>4.5</v>
      </c>
      <c r="U137" s="124" t="str">
        <f>VLOOKUP(C137,Lists!$C$3:$E$160,3,FALSE)</f>
        <v>Africa</v>
      </c>
      <c r="V137" s="125">
        <v>44893</v>
      </c>
    </row>
    <row r="138" spans="1:22" x14ac:dyDescent="0.25">
      <c r="A138" s="53" t="str">
        <f>'Crisis Indicator Data'!A136</f>
        <v>2022 seasonal floods in South Sudan</v>
      </c>
      <c r="B138" s="45" t="str">
        <f>Lists!G136</f>
        <v>2022 floods</v>
      </c>
      <c r="C138" s="53" t="str">
        <f>'Crisis Indicator Data'!C136</f>
        <v>SSD003</v>
      </c>
      <c r="D138" s="53" t="str">
        <f>'Crisis Indicator Data'!D136</f>
        <v>South Sudan</v>
      </c>
      <c r="E138" s="53" t="str">
        <f>'Crisis Indicator Data'!E136</f>
        <v>SSD</v>
      </c>
      <c r="F138" s="53" t="str">
        <f>'Crisis Indicator Data'!B136</f>
        <v>Floods</v>
      </c>
      <c r="G138" s="226">
        <f t="shared" si="20"/>
        <v>3.5</v>
      </c>
      <c r="H138" s="54">
        <f t="shared" si="21"/>
        <v>4</v>
      </c>
      <c r="I138" s="117" t="str">
        <f t="shared" si="22"/>
        <v>High</v>
      </c>
      <c r="J138" s="227" t="str">
        <f>INDEX(Trends!$D$3:$D$404,MATCH(C138,Trends!$C$3:$C$404,0))</f>
        <v>-</v>
      </c>
      <c r="K138" s="109" t="str">
        <f>IF(Reliability!B136="x","x",(IF(ROUNDUP(Reliability!B136,0)=1,"Very High",IF(ROUNDUP(Reliability!B136,0)=2,"High",IF(ROUNDUP(Reliability!B136,0)=3,"Medium",IF(ROUNDUP(Reliability!B136,0)=4,"Low","Very Low"))))))</f>
        <v>High</v>
      </c>
      <c r="L138" s="228">
        <f t="shared" si="23"/>
        <v>3.4</v>
      </c>
      <c r="M138" s="234">
        <f>'Impact of the crisis'!N139</f>
        <v>4.4000000000000004</v>
      </c>
      <c r="N138" s="234">
        <f>'Impact of the crisis'!AB139</f>
        <v>2.7</v>
      </c>
      <c r="O138" s="228">
        <f>'Conditions of people affected'!R139</f>
        <v>3.15</v>
      </c>
      <c r="P138" s="234">
        <f>'Conditions of people affected'!K139</f>
        <v>3.3</v>
      </c>
      <c r="Q138" s="234">
        <f>'Conditions of people affected'!Q139</f>
        <v>3</v>
      </c>
      <c r="R138" s="229">
        <f t="shared" si="24"/>
        <v>4.2</v>
      </c>
      <c r="S138" s="229">
        <f>'Complexity of the crisis'!X139</f>
        <v>3.8</v>
      </c>
      <c r="T138" s="229">
        <f>'Complexity of the crisis'!AN139</f>
        <v>4.5</v>
      </c>
      <c r="U138" s="124" t="str">
        <f>VLOOKUP(C138,Lists!$C$3:$E$160,3,FALSE)</f>
        <v>Africa</v>
      </c>
      <c r="V138" s="125">
        <v>44893</v>
      </c>
    </row>
    <row r="139" spans="1:22" x14ac:dyDescent="0.25">
      <c r="A139" s="56" t="str">
        <f>'Crisis Indicator Data'!A137</f>
        <v>Displacement from Ukraine conflict in Slovakia</v>
      </c>
      <c r="B139" s="45" t="str">
        <f>Lists!G137</f>
        <v>Displacement from Ukraine conflict</v>
      </c>
      <c r="C139" s="56" t="str">
        <f>'Crisis Indicator Data'!C137</f>
        <v>SVK002</v>
      </c>
      <c r="D139" s="56" t="str">
        <f>'Crisis Indicator Data'!D137</f>
        <v>Slovakia</v>
      </c>
      <c r="E139" s="56" t="str">
        <f>'Crisis Indicator Data'!E137</f>
        <v>SVK</v>
      </c>
      <c r="F139" s="56" t="str">
        <f>'Crisis Indicator Data'!B137</f>
        <v>Displacement,Conflict</v>
      </c>
      <c r="G139" s="226">
        <f t="shared" si="20"/>
        <v>2.4</v>
      </c>
      <c r="H139" s="57">
        <f t="shared" si="21"/>
        <v>3</v>
      </c>
      <c r="I139" s="118" t="str">
        <f t="shared" si="22"/>
        <v>Medium</v>
      </c>
      <c r="J139" s="227" t="str">
        <f>INDEX(Trends!$D$3:$D$404,MATCH(C139,Trends!$C$3:$C$404,0))</f>
        <v>Increasing</v>
      </c>
      <c r="K139" s="109" t="str">
        <f>IF(Reliability!B137="x","x",(IF(ROUNDUP(Reliability!B137,0)=1,"Very High",IF(ROUNDUP(Reliability!B137,0)=2,"High",IF(ROUNDUP(Reliability!B137,0)=3,"Medium",IF(ROUNDUP(Reliability!B137,0)=4,"Low","Very Low"))))))</f>
        <v>Very High</v>
      </c>
      <c r="L139" s="228">
        <f t="shared" si="23"/>
        <v>2.4</v>
      </c>
      <c r="M139" s="235">
        <f>'Impact of the crisis'!N140</f>
        <v>1.8</v>
      </c>
      <c r="N139" s="235">
        <f>'Impact of the crisis'!AB140</f>
        <v>2.7</v>
      </c>
      <c r="O139" s="228">
        <f>'Conditions of people affected'!R140</f>
        <v>3.15</v>
      </c>
      <c r="P139" s="235">
        <f>'Conditions of people affected'!K140</f>
        <v>3.3</v>
      </c>
      <c r="Q139" s="235">
        <f>'Conditions of people affected'!Q140</f>
        <v>3</v>
      </c>
      <c r="R139" s="229">
        <f t="shared" si="24"/>
        <v>1.1000000000000001</v>
      </c>
      <c r="S139" s="229">
        <f>'Complexity of the crisis'!X140</f>
        <v>1.1000000000000001</v>
      </c>
      <c r="T139" s="229">
        <f>'Complexity of the crisis'!AN140</f>
        <v>1</v>
      </c>
      <c r="U139" s="124" t="str">
        <f>VLOOKUP(C139,Lists!$C$3:$E$160,3,FALSE)</f>
        <v>Europe</v>
      </c>
      <c r="V139" s="125">
        <v>44894</v>
      </c>
    </row>
    <row r="140" spans="1:22" x14ac:dyDescent="0.25">
      <c r="A140" s="56" t="str">
        <f>'Crisis Indicator Data'!A138</f>
        <v>Food Security Crisis in Eswatini</v>
      </c>
      <c r="B140" s="45" t="str">
        <f>Lists!G138</f>
        <v>Food Security Crisis</v>
      </c>
      <c r="C140" s="56" t="str">
        <f>'Crisis Indicator Data'!C138</f>
        <v>SWZ001</v>
      </c>
      <c r="D140" s="56" t="str">
        <f>'Crisis Indicator Data'!D138</f>
        <v>Eswatini</v>
      </c>
      <c r="E140" s="56" t="str">
        <f>'Crisis Indicator Data'!E138</f>
        <v>SWZ</v>
      </c>
      <c r="F140" s="56" t="str">
        <f>'Crisis Indicator Data'!B138</f>
        <v>Drought</v>
      </c>
      <c r="G140" s="226">
        <f t="shared" si="20"/>
        <v>2.2999999999999998</v>
      </c>
      <c r="H140" s="57">
        <f t="shared" si="21"/>
        <v>3</v>
      </c>
      <c r="I140" s="118" t="str">
        <f t="shared" si="22"/>
        <v>Medium</v>
      </c>
      <c r="J140" s="227" t="str">
        <f>INDEX(Trends!$D$3:$D$404,MATCH(C140,Trends!$C$3:$C$404,0))</f>
        <v>Stable</v>
      </c>
      <c r="K140" s="109" t="str">
        <f>IF(Reliability!B138="x","x",(IF(ROUNDUP(Reliability!B138,0)=1,"Very High",IF(ROUNDUP(Reliability!B138,0)=2,"High",IF(ROUNDUP(Reliability!B138,0)=3,"Medium",IF(ROUNDUP(Reliability!B138,0)=4,"Low","Very Low"))))))</f>
        <v>High</v>
      </c>
      <c r="L140" s="228">
        <f t="shared" si="23"/>
        <v>2</v>
      </c>
      <c r="M140" s="235">
        <f>'Impact of the crisis'!N141</f>
        <v>3.1</v>
      </c>
      <c r="N140" s="235">
        <f>'Impact of the crisis'!AB141</f>
        <v>1.4</v>
      </c>
      <c r="O140" s="228">
        <f>'Conditions of people affected'!R141</f>
        <v>2.7</v>
      </c>
      <c r="P140" s="235">
        <f>'Conditions of people affected'!K141</f>
        <v>2.4</v>
      </c>
      <c r="Q140" s="235">
        <f>'Conditions of people affected'!Q141</f>
        <v>3</v>
      </c>
      <c r="R140" s="229">
        <f t="shared" si="24"/>
        <v>1.8</v>
      </c>
      <c r="S140" s="229">
        <f>'Complexity of the crisis'!X141</f>
        <v>2.5</v>
      </c>
      <c r="T140" s="229">
        <f>'Complexity of the crisis'!AN141</f>
        <v>1</v>
      </c>
      <c r="U140" s="124" t="str">
        <f>VLOOKUP(C140,Lists!$C$3:$E$160,3,FALSE)</f>
        <v>Africa</v>
      </c>
      <c r="V140" s="125">
        <v>44891</v>
      </c>
    </row>
    <row r="141" spans="1:22" x14ac:dyDescent="0.25">
      <c r="A141" s="56" t="str">
        <f>'Crisis Indicator Data'!A139</f>
        <v>Syrian conflict</v>
      </c>
      <c r="B141" s="45" t="str">
        <f>Lists!G139</f>
        <v>Conflict</v>
      </c>
      <c r="C141" s="56" t="str">
        <f>'Crisis Indicator Data'!C139</f>
        <v>SYR001</v>
      </c>
      <c r="D141" s="56" t="str">
        <f>'Crisis Indicator Data'!D139</f>
        <v>Syria</v>
      </c>
      <c r="E141" s="56" t="str">
        <f>'Crisis Indicator Data'!E139</f>
        <v>SYR</v>
      </c>
      <c r="F141" s="56" t="str">
        <f>'Crisis Indicator Data'!B139</f>
        <v>Conflict,Displacement,Violence</v>
      </c>
      <c r="G141" s="226">
        <f t="shared" si="20"/>
        <v>4.5</v>
      </c>
      <c r="H141" s="57">
        <f t="shared" si="21"/>
        <v>5</v>
      </c>
      <c r="I141" s="118" t="str">
        <f t="shared" si="22"/>
        <v>Very High</v>
      </c>
      <c r="J141" s="227" t="str">
        <f>INDEX(Trends!$D$3:$D$404,MATCH(C141,Trends!$C$3:$C$404,0))</f>
        <v>Stable</v>
      </c>
      <c r="K141" s="109" t="str">
        <f>IF(Reliability!B139="x","x",(IF(ROUNDUP(Reliability!B139,0)=1,"Very High",IF(ROUNDUP(Reliability!B139,0)=2,"High",IF(ROUNDUP(Reliability!B139,0)=3,"Medium",IF(ROUNDUP(Reliability!B139,0)=4,"Low","Very Low"))))))</f>
        <v>Very High</v>
      </c>
      <c r="L141" s="228">
        <f t="shared" si="23"/>
        <v>4.5999999999999996</v>
      </c>
      <c r="M141" s="235">
        <f>'Impact of the crisis'!N142</f>
        <v>4.5</v>
      </c>
      <c r="N141" s="235">
        <f>'Impact of the crisis'!AB142</f>
        <v>4.5999999999999996</v>
      </c>
      <c r="O141" s="228">
        <f>'Conditions of people affected'!R142</f>
        <v>4.5</v>
      </c>
      <c r="P141" s="235">
        <f>'Conditions of people affected'!K142</f>
        <v>5</v>
      </c>
      <c r="Q141" s="235">
        <f>'Conditions of people affected'!Q142</f>
        <v>4</v>
      </c>
      <c r="R141" s="229">
        <f t="shared" si="24"/>
        <v>4.4000000000000004</v>
      </c>
      <c r="S141" s="229">
        <f>'Complexity of the crisis'!X142</f>
        <v>4.3</v>
      </c>
      <c r="T141" s="229">
        <f>'Complexity of the crisis'!AN142</f>
        <v>4.5</v>
      </c>
      <c r="U141" s="124" t="str">
        <f>VLOOKUP(C141,Lists!$C$3:$E$160,3,FALSE)</f>
        <v>Middle east</v>
      </c>
      <c r="V141" s="125">
        <v>44894</v>
      </c>
    </row>
    <row r="142" spans="1:22" x14ac:dyDescent="0.25">
      <c r="A142" s="56" t="str">
        <f>'Crisis Indicator Data'!A140</f>
        <v>Complex crisis in Chad</v>
      </c>
      <c r="B142" s="45" t="str">
        <f>Lists!G140</f>
        <v>Complex crisis</v>
      </c>
      <c r="C142" s="56" t="str">
        <f>'Crisis Indicator Data'!C140</f>
        <v>TCD001</v>
      </c>
      <c r="D142" s="56" t="str">
        <f>'Crisis Indicator Data'!D140</f>
        <v>Chad</v>
      </c>
      <c r="E142" s="56" t="str">
        <f>'Crisis Indicator Data'!E140</f>
        <v>TCD</v>
      </c>
      <c r="F142" s="56" t="str">
        <f>'Crisis Indicator Data'!B140</f>
        <v>Conflict,Displacement</v>
      </c>
      <c r="G142" s="226">
        <f t="shared" si="20"/>
        <v>4.4000000000000004</v>
      </c>
      <c r="H142" s="57">
        <f t="shared" si="21"/>
        <v>5</v>
      </c>
      <c r="I142" s="118" t="str">
        <f t="shared" si="22"/>
        <v>Very High</v>
      </c>
      <c r="J142" s="227" t="str">
        <f>INDEX(Trends!$D$3:$D$404,MATCH(C142,Trends!$C$3:$C$404,0))</f>
        <v>Increasing</v>
      </c>
      <c r="K142" s="109" t="str">
        <f>IF(Reliability!B140="x","x",(IF(ROUNDUP(Reliability!B140,0)=1,"Very High",IF(ROUNDUP(Reliability!B140,0)=2,"High",IF(ROUNDUP(Reliability!B140,0)=3,"Medium",IF(ROUNDUP(Reliability!B140,0)=4,"Low","Very Low"))))))</f>
        <v>Medium</v>
      </c>
      <c r="L142" s="228">
        <f t="shared" si="23"/>
        <v>3.9</v>
      </c>
      <c r="M142" s="235">
        <f>'Impact of the crisis'!N143</f>
        <v>4.7</v>
      </c>
      <c r="N142" s="235">
        <f>'Impact of the crisis'!AB143</f>
        <v>3.4</v>
      </c>
      <c r="O142" s="228">
        <f>'Conditions of people affected'!R143</f>
        <v>4.8</v>
      </c>
      <c r="P142" s="235">
        <f>'Conditions of people affected'!K143</f>
        <v>4.5999999999999996</v>
      </c>
      <c r="Q142" s="235">
        <f>'Conditions of people affected'!Q143</f>
        <v>5</v>
      </c>
      <c r="R142" s="229">
        <f t="shared" si="24"/>
        <v>4.2</v>
      </c>
      <c r="S142" s="229">
        <f>'Complexity of the crisis'!X143</f>
        <v>3.8</v>
      </c>
      <c r="T142" s="229">
        <f>'Complexity of the crisis'!AN143</f>
        <v>4.5</v>
      </c>
      <c r="U142" s="124" t="str">
        <f>VLOOKUP(C142,Lists!$C$3:$E$160,3,FALSE)</f>
        <v>Africa</v>
      </c>
      <c r="V142" s="125">
        <v>44863</v>
      </c>
    </row>
    <row r="143" spans="1:22" x14ac:dyDescent="0.25">
      <c r="A143" s="56" t="str">
        <f>'Crisis Indicator Data'!A141</f>
        <v>Boko Haram in Chad</v>
      </c>
      <c r="B143" s="45" t="str">
        <f>Lists!G141</f>
        <v xml:space="preserve">Boko Haram </v>
      </c>
      <c r="C143" s="56" t="str">
        <f>'Crisis Indicator Data'!C141</f>
        <v>TCD003</v>
      </c>
      <c r="D143" s="56" t="str">
        <f>'Crisis Indicator Data'!D141</f>
        <v>Chad</v>
      </c>
      <c r="E143" s="56" t="str">
        <f>'Crisis Indicator Data'!E141</f>
        <v>TCD</v>
      </c>
      <c r="F143" s="56" t="str">
        <f>'Crisis Indicator Data'!B141</f>
        <v>Conflict</v>
      </c>
      <c r="G143" s="226">
        <f t="shared" si="20"/>
        <v>3.9</v>
      </c>
      <c r="H143" s="57">
        <f t="shared" si="21"/>
        <v>4</v>
      </c>
      <c r="I143" s="118" t="str">
        <f t="shared" si="22"/>
        <v>High</v>
      </c>
      <c r="J143" s="227" t="str">
        <f>INDEX(Trends!$D$3:$D$404,MATCH(C143,Trends!$C$3:$C$404,0))</f>
        <v>Increasing</v>
      </c>
      <c r="K143" s="109" t="str">
        <f>IF(Reliability!B141="x","x",(IF(ROUNDUP(Reliability!B141,0)=1,"Very High",IF(ROUNDUP(Reliability!B141,0)=2,"High",IF(ROUNDUP(Reliability!B141,0)=3,"Medium",IF(ROUNDUP(Reliability!B141,0)=4,"Low","Very Low"))))))</f>
        <v>Medium</v>
      </c>
      <c r="L143" s="228">
        <f t="shared" si="23"/>
        <v>2.9</v>
      </c>
      <c r="M143" s="235">
        <f>'Impact of the crisis'!N144</f>
        <v>0.7</v>
      </c>
      <c r="N143" s="235">
        <f>'Impact of the crisis'!AB144</f>
        <v>3.7</v>
      </c>
      <c r="O143" s="228">
        <f>'Conditions of people affected'!R144</f>
        <v>4.0999999999999996</v>
      </c>
      <c r="P143" s="235">
        <f>'Conditions of people affected'!K144</f>
        <v>3.2</v>
      </c>
      <c r="Q143" s="235">
        <f>'Conditions of people affected'!Q144</f>
        <v>5</v>
      </c>
      <c r="R143" s="229">
        <f t="shared" si="24"/>
        <v>4.2</v>
      </c>
      <c r="S143" s="229">
        <f>'Complexity of the crisis'!X144</f>
        <v>3.8</v>
      </c>
      <c r="T143" s="229">
        <f>'Complexity of the crisis'!AN144</f>
        <v>4.5</v>
      </c>
      <c r="U143" s="124" t="str">
        <f>VLOOKUP(C143,Lists!$C$3:$E$160,3,FALSE)</f>
        <v>Africa</v>
      </c>
      <c r="V143" s="125">
        <v>44863</v>
      </c>
    </row>
    <row r="144" spans="1:22" x14ac:dyDescent="0.25">
      <c r="A144" s="56" t="str">
        <f>'Crisis Indicator Data'!A142</f>
        <v>CAR refugees in Chad</v>
      </c>
      <c r="B144" s="45" t="str">
        <f>Lists!G142</f>
        <v>CAR refugees</v>
      </c>
      <c r="C144" s="56" t="str">
        <f>'Crisis Indicator Data'!C142</f>
        <v>TCD004</v>
      </c>
      <c r="D144" s="56" t="str">
        <f>'Crisis Indicator Data'!D142</f>
        <v>Chad</v>
      </c>
      <c r="E144" s="56" t="str">
        <f>'Crisis Indicator Data'!E142</f>
        <v>TCD</v>
      </c>
      <c r="F144" s="56" t="str">
        <f>'Crisis Indicator Data'!B142</f>
        <v>Displacement</v>
      </c>
      <c r="G144" s="226">
        <f t="shared" si="20"/>
        <v>3.8</v>
      </c>
      <c r="H144" s="57">
        <f t="shared" si="21"/>
        <v>4</v>
      </c>
      <c r="I144" s="118" t="str">
        <f t="shared" si="22"/>
        <v>High</v>
      </c>
      <c r="J144" s="227" t="str">
        <f>INDEX(Trends!$D$3:$D$404,MATCH(C144,Trends!$C$3:$C$404,0))</f>
        <v>Increasing</v>
      </c>
      <c r="K144" s="109" t="str">
        <f>IF(Reliability!B142="x","x",(IF(ROUNDUP(Reliability!B142,0)=1,"Very High",IF(ROUNDUP(Reliability!B142,0)=2,"High",IF(ROUNDUP(Reliability!B142,0)=3,"Medium",IF(ROUNDUP(Reliability!B142,0)=4,"Low","Very Low"))))))</f>
        <v>High</v>
      </c>
      <c r="L144" s="228">
        <f t="shared" si="23"/>
        <v>2.7</v>
      </c>
      <c r="M144" s="235">
        <f>'Impact of the crisis'!N145</f>
        <v>1.7</v>
      </c>
      <c r="N144" s="235">
        <f>'Impact of the crisis'!AB145</f>
        <v>3.1</v>
      </c>
      <c r="O144" s="228">
        <f>'Conditions of people affected'!R145</f>
        <v>4.25</v>
      </c>
      <c r="P144" s="235">
        <f>'Conditions of people affected'!K145</f>
        <v>3.5</v>
      </c>
      <c r="Q144" s="235">
        <f>'Conditions of people affected'!Q145</f>
        <v>5</v>
      </c>
      <c r="R144" s="229">
        <f t="shared" si="24"/>
        <v>3.7</v>
      </c>
      <c r="S144" s="229">
        <f>'Complexity of the crisis'!X145</f>
        <v>3.8</v>
      </c>
      <c r="T144" s="229">
        <f>'Complexity of the crisis'!AN145</f>
        <v>3.5</v>
      </c>
      <c r="U144" s="124" t="str">
        <f>VLOOKUP(C144,Lists!$C$3:$E$160,3,FALSE)</f>
        <v>Africa</v>
      </c>
      <c r="V144" s="125">
        <v>44863</v>
      </c>
    </row>
    <row r="145" spans="1:22" x14ac:dyDescent="0.25">
      <c r="A145" s="56" t="str">
        <f>'Crisis Indicator Data'!A143</f>
        <v>Darfur refugees in Chad</v>
      </c>
      <c r="B145" s="45" t="str">
        <f>Lists!G143</f>
        <v>Darfur refugees</v>
      </c>
      <c r="C145" s="56" t="str">
        <f>'Crisis Indicator Data'!C143</f>
        <v>TCD005</v>
      </c>
      <c r="D145" s="56" t="str">
        <f>'Crisis Indicator Data'!D143</f>
        <v>Chad</v>
      </c>
      <c r="E145" s="56" t="str">
        <f>'Crisis Indicator Data'!E143</f>
        <v>TCD</v>
      </c>
      <c r="F145" s="56" t="str">
        <f>'Crisis Indicator Data'!B143</f>
        <v>Displacement</v>
      </c>
      <c r="G145" s="226">
        <f t="shared" si="20"/>
        <v>3.9</v>
      </c>
      <c r="H145" s="57">
        <f t="shared" si="21"/>
        <v>4</v>
      </c>
      <c r="I145" s="118" t="str">
        <f t="shared" si="22"/>
        <v>High</v>
      </c>
      <c r="J145" s="227" t="str">
        <f>INDEX(Trends!$D$3:$D$404,MATCH(C145,Trends!$C$3:$C$404,0))</f>
        <v>Increasing</v>
      </c>
      <c r="K145" s="109" t="str">
        <f>IF(Reliability!B143="x","x",(IF(ROUNDUP(Reliability!B143,0)=1,"Very High",IF(ROUNDUP(Reliability!B143,0)=2,"High",IF(ROUNDUP(Reliability!B143,0)=3,"Medium",IF(ROUNDUP(Reliability!B143,0)=4,"Low","Very Low"))))))</f>
        <v>Very High</v>
      </c>
      <c r="L145" s="228">
        <f t="shared" si="23"/>
        <v>3.1</v>
      </c>
      <c r="M145" s="235">
        <f>'Impact of the crisis'!N146</f>
        <v>1.7</v>
      </c>
      <c r="N145" s="235">
        <f>'Impact of the crisis'!AB146</f>
        <v>3.6</v>
      </c>
      <c r="O145" s="228">
        <f>'Conditions of people affected'!R146</f>
        <v>4.25</v>
      </c>
      <c r="P145" s="235">
        <f>'Conditions of people affected'!K146</f>
        <v>3.5</v>
      </c>
      <c r="Q145" s="235">
        <f>'Conditions of people affected'!Q146</f>
        <v>5</v>
      </c>
      <c r="R145" s="229">
        <f t="shared" si="24"/>
        <v>3.7</v>
      </c>
      <c r="S145" s="229">
        <f>'Complexity of the crisis'!X146</f>
        <v>3.8</v>
      </c>
      <c r="T145" s="229">
        <f>'Complexity of the crisis'!AN146</f>
        <v>3.5</v>
      </c>
      <c r="U145" s="124" t="str">
        <f>VLOOKUP(C145,Lists!$C$3:$E$160,3,FALSE)</f>
        <v>Africa</v>
      </c>
      <c r="V145" s="125">
        <v>44863</v>
      </c>
    </row>
    <row r="146" spans="1:22" x14ac:dyDescent="0.25">
      <c r="A146" s="56" t="str">
        <f>'Crisis Indicator Data'!A144</f>
        <v>Tibesti Conflict in Chad</v>
      </c>
      <c r="B146" s="45" t="str">
        <f>Lists!G144</f>
        <v>Tibesti conflict</v>
      </c>
      <c r="C146" s="56" t="str">
        <f>'Crisis Indicator Data'!C144</f>
        <v>TCD006</v>
      </c>
      <c r="D146" s="56" t="str">
        <f>'Crisis Indicator Data'!D144</f>
        <v>Chad</v>
      </c>
      <c r="E146" s="56" t="str">
        <f>'Crisis Indicator Data'!E144</f>
        <v>TCD</v>
      </c>
      <c r="F146" s="56" t="str">
        <f>'Crisis Indicator Data'!B144</f>
        <v>Conflict</v>
      </c>
      <c r="G146" s="226">
        <f t="shared" si="20"/>
        <v>2.7</v>
      </c>
      <c r="H146" s="57">
        <f t="shared" si="21"/>
        <v>3</v>
      </c>
      <c r="I146" s="118" t="str">
        <f t="shared" si="22"/>
        <v>Medium</v>
      </c>
      <c r="J146" s="227" t="str">
        <f>INDEX(Trends!$D$3:$D$404,MATCH(C146,Trends!$C$3:$C$404,0))</f>
        <v>Increasing</v>
      </c>
      <c r="K146" s="109" t="str">
        <f>IF(Reliability!B144="x","x",(IF(ROUNDUP(Reliability!B144,0)=1,"Very High",IF(ROUNDUP(Reliability!B144,0)=2,"High",IF(ROUNDUP(Reliability!B144,0)=3,"Medium",IF(ROUNDUP(Reliability!B144,0)=4,"Low","Very Low"))))))</f>
        <v>Medium</v>
      </c>
      <c r="L146" s="228">
        <f t="shared" si="23"/>
        <v>2.9</v>
      </c>
      <c r="M146" s="235">
        <f>'Impact of the crisis'!N147</f>
        <v>1.3</v>
      </c>
      <c r="N146" s="235">
        <f>'Impact of the crisis'!AB147</f>
        <v>3.5</v>
      </c>
      <c r="O146" s="228">
        <f>'Conditions of people affected'!R147</f>
        <v>2.2000000000000002</v>
      </c>
      <c r="P146" s="235">
        <f>'Conditions of people affected'!K147</f>
        <v>0.4</v>
      </c>
      <c r="Q146" s="235">
        <f>'Conditions of people affected'!Q147</f>
        <v>4</v>
      </c>
      <c r="R146" s="229">
        <f t="shared" si="24"/>
        <v>3.4</v>
      </c>
      <c r="S146" s="229">
        <f>'Complexity of the crisis'!X147</f>
        <v>3.8</v>
      </c>
      <c r="T146" s="229">
        <f>'Complexity of the crisis'!AN147</f>
        <v>3</v>
      </c>
      <c r="U146" s="124" t="str">
        <f>VLOOKUP(C146,Lists!$C$3:$E$160,3,FALSE)</f>
        <v>Africa</v>
      </c>
      <c r="V146" s="125">
        <v>44863</v>
      </c>
    </row>
    <row r="147" spans="1:22" x14ac:dyDescent="0.25">
      <c r="A147" s="56" t="str">
        <f>'Crisis Indicator Data'!A145</f>
        <v>Multiple situations in Thailand</v>
      </c>
      <c r="B147" s="45" t="str">
        <f>Lists!G145</f>
        <v>Country level</v>
      </c>
      <c r="C147" s="56" t="str">
        <f>'Crisis Indicator Data'!C145</f>
        <v>THA001</v>
      </c>
      <c r="D147" s="56" t="str">
        <f>'Crisis Indicator Data'!D145</f>
        <v>Thailand</v>
      </c>
      <c r="E147" s="56" t="str">
        <f>'Crisis Indicator Data'!E145</f>
        <v>THA</v>
      </c>
      <c r="F147" s="56" t="str">
        <f>'Crisis Indicator Data'!B145</f>
        <v>Conflict,Displacement</v>
      </c>
      <c r="G147" s="226">
        <f t="shared" si="20"/>
        <v>1.8</v>
      </c>
      <c r="H147" s="57">
        <f t="shared" si="21"/>
        <v>2</v>
      </c>
      <c r="I147" s="118" t="str">
        <f t="shared" si="22"/>
        <v>Low</v>
      </c>
      <c r="J147" s="227" t="str">
        <f>INDEX(Trends!$D$3:$D$404,MATCH(C147,Trends!$C$3:$C$404,0))</f>
        <v>Stable</v>
      </c>
      <c r="K147" s="109" t="str">
        <f>IF(Reliability!B145="x","x",(IF(ROUNDUP(Reliability!B145,0)=1,"Very High",IF(ROUNDUP(Reliability!B145,0)=2,"High",IF(ROUNDUP(Reliability!B145,0)=3,"Medium",IF(ROUNDUP(Reliability!B145,0)=4,"Low","Very Low"))))))</f>
        <v>High</v>
      </c>
      <c r="L147" s="228">
        <f t="shared" si="23"/>
        <v>2</v>
      </c>
      <c r="M147" s="235">
        <f>'Impact of the crisis'!N148</f>
        <v>1.2</v>
      </c>
      <c r="N147" s="235">
        <f>'Impact of the crisis'!AB148</f>
        <v>2.4</v>
      </c>
      <c r="O147" s="228">
        <f>'Conditions of people affected'!R148</f>
        <v>1.3</v>
      </c>
      <c r="P147" s="235">
        <f>'Conditions of people affected'!K148</f>
        <v>1.6</v>
      </c>
      <c r="Q147" s="235">
        <f>'Conditions of people affected'!Q148</f>
        <v>1</v>
      </c>
      <c r="R147" s="229">
        <f t="shared" si="24"/>
        <v>2.5</v>
      </c>
      <c r="S147" s="229">
        <f>'Complexity of the crisis'!X148</f>
        <v>2.5</v>
      </c>
      <c r="T147" s="229">
        <f>'Complexity of the crisis'!AN148</f>
        <v>2.5</v>
      </c>
      <c r="U147" s="124" t="str">
        <f>VLOOKUP(C147,Lists!$C$3:$E$160,3,FALSE)</f>
        <v>Asia</v>
      </c>
      <c r="V147" s="125">
        <v>44889</v>
      </c>
    </row>
    <row r="148" spans="1:22" x14ac:dyDescent="0.25">
      <c r="A148" s="56" t="str">
        <f>'Crisis Indicator Data'!A146</f>
        <v xml:space="preserve">Conflict in southern Thailand </v>
      </c>
      <c r="B148" s="45" t="str">
        <f>Lists!G146</f>
        <v>Conflict</v>
      </c>
      <c r="C148" s="56" t="str">
        <f>'Crisis Indicator Data'!C146</f>
        <v>THA002</v>
      </c>
      <c r="D148" s="56" t="str">
        <f>'Crisis Indicator Data'!D146</f>
        <v>Thailand</v>
      </c>
      <c r="E148" s="56" t="str">
        <f>'Crisis Indicator Data'!E146</f>
        <v>THA</v>
      </c>
      <c r="F148" s="56" t="str">
        <f>'Crisis Indicator Data'!B146</f>
        <v>Conflict</v>
      </c>
      <c r="G148" s="226" t="str">
        <f t="shared" si="20"/>
        <v>x</v>
      </c>
      <c r="H148" s="57" t="str">
        <f t="shared" si="21"/>
        <v>x</v>
      </c>
      <c r="I148" s="118" t="str">
        <f t="shared" si="22"/>
        <v>x</v>
      </c>
      <c r="J148" s="227" t="str">
        <f>INDEX(Trends!$D$3:$D$404,MATCH(C148,Trends!$C$3:$C$404,0))</f>
        <v>-</v>
      </c>
      <c r="K148" s="109" t="str">
        <f>IF(Reliability!B146="x","x",(IF(ROUNDUP(Reliability!B146,0)=1,"Very High",IF(ROUNDUP(Reliability!B146,0)=2,"High",IF(ROUNDUP(Reliability!B146,0)=3,"Medium",IF(ROUNDUP(Reliability!B146,0)=4,"Low","Very Low"))))))</f>
        <v>Low</v>
      </c>
      <c r="L148" s="228">
        <f t="shared" si="23"/>
        <v>1.6</v>
      </c>
      <c r="M148" s="235">
        <f>'Impact of the crisis'!N149</f>
        <v>1.1000000000000001</v>
      </c>
      <c r="N148" s="235">
        <f>'Impact of the crisis'!AB149</f>
        <v>1.8</v>
      </c>
      <c r="O148" s="228" t="str">
        <f>'Conditions of people affected'!R149</f>
        <v>x</v>
      </c>
      <c r="P148" s="235" t="str">
        <f>'Conditions of people affected'!K149</f>
        <v>x</v>
      </c>
      <c r="Q148" s="235" t="str">
        <f>'Conditions of people affected'!Q149</f>
        <v>x</v>
      </c>
      <c r="R148" s="229">
        <f t="shared" si="24"/>
        <v>2</v>
      </c>
      <c r="S148" s="229">
        <f>'Complexity of the crisis'!X149</f>
        <v>2.5</v>
      </c>
      <c r="T148" s="229">
        <f>'Complexity of the crisis'!AN149</f>
        <v>1.5</v>
      </c>
      <c r="U148" s="124" t="str">
        <f>VLOOKUP(C148,Lists!$C$3:$E$160,3,FALSE)</f>
        <v>Asia</v>
      </c>
      <c r="V148" s="125">
        <v>44889</v>
      </c>
    </row>
    <row r="149" spans="1:22" x14ac:dyDescent="0.25">
      <c r="A149" s="56" t="str">
        <f>'Crisis Indicator Data'!A147</f>
        <v>Myanmar refugees in Thailand</v>
      </c>
      <c r="B149" s="45" t="str">
        <f>Lists!G147</f>
        <v>Refugees</v>
      </c>
      <c r="C149" s="56" t="str">
        <f>'Crisis Indicator Data'!C147</f>
        <v>THA003</v>
      </c>
      <c r="D149" s="56" t="str">
        <f>'Crisis Indicator Data'!D147</f>
        <v>Thailand</v>
      </c>
      <c r="E149" s="56" t="str">
        <f>'Crisis Indicator Data'!E147</f>
        <v>THA</v>
      </c>
      <c r="F149" s="56" t="str">
        <f>'Crisis Indicator Data'!B147</f>
        <v>Conflict</v>
      </c>
      <c r="G149" s="226">
        <f t="shared" si="20"/>
        <v>2.2999999999999998</v>
      </c>
      <c r="H149" s="57">
        <f t="shared" si="21"/>
        <v>3</v>
      </c>
      <c r="I149" s="118" t="str">
        <f t="shared" si="22"/>
        <v>Medium</v>
      </c>
      <c r="J149" s="227" t="str">
        <f>INDEX(Trends!$D$3:$D$404,MATCH(C149,Trends!$C$3:$C$404,0))</f>
        <v>Increasing</v>
      </c>
      <c r="K149" s="109" t="str">
        <f>IF(Reliability!B147="x","x",(IF(ROUNDUP(Reliability!B147,0)=1,"Very High",IF(ROUNDUP(Reliability!B147,0)=2,"High",IF(ROUNDUP(Reliability!B147,0)=3,"Medium",IF(ROUNDUP(Reliability!B147,0)=4,"Low","Very Low"))))))</f>
        <v>Medium</v>
      </c>
      <c r="L149" s="228">
        <f t="shared" si="23"/>
        <v>2.2000000000000002</v>
      </c>
      <c r="M149" s="235">
        <f>'Impact of the crisis'!N150</f>
        <v>0.5</v>
      </c>
      <c r="N149" s="235">
        <f>'Impact of the crisis'!AB150</f>
        <v>2.8</v>
      </c>
      <c r="O149" s="228">
        <f>'Conditions of people affected'!R150</f>
        <v>2.2999999999999998</v>
      </c>
      <c r="P149" s="235">
        <f>'Conditions of people affected'!K150</f>
        <v>1.6</v>
      </c>
      <c r="Q149" s="235">
        <f>'Conditions of people affected'!Q150</f>
        <v>3</v>
      </c>
      <c r="R149" s="229">
        <f t="shared" si="24"/>
        <v>2.2999999999999998</v>
      </c>
      <c r="S149" s="229">
        <f>'Complexity of the crisis'!X150</f>
        <v>2.5</v>
      </c>
      <c r="T149" s="229">
        <f>'Complexity of the crisis'!AN150</f>
        <v>2</v>
      </c>
      <c r="U149" s="124" t="str">
        <f>VLOOKUP(C149,Lists!$C$3:$E$160,3,FALSE)</f>
        <v>Asia</v>
      </c>
      <c r="V149" s="125">
        <v>44889</v>
      </c>
    </row>
    <row r="150" spans="1:22" x14ac:dyDescent="0.25">
      <c r="A150" s="56" t="str">
        <f>'Crisis Indicator Data'!A148</f>
        <v>Tonga Volcano Eruption</v>
      </c>
      <c r="B150" s="45" t="str">
        <f>Lists!G148</f>
        <v>Volcano Eruption</v>
      </c>
      <c r="C150" s="56" t="str">
        <f>'Crisis Indicator Data'!C148</f>
        <v>TON002</v>
      </c>
      <c r="D150" s="56" t="str">
        <f>'Crisis Indicator Data'!D148</f>
        <v>Tonga</v>
      </c>
      <c r="E150" s="56" t="str">
        <f>'Crisis Indicator Data'!E148</f>
        <v>TON</v>
      </c>
      <c r="F150" s="56" t="str">
        <f>'Crisis Indicator Data'!B148</f>
        <v>Volcano Eruption</v>
      </c>
      <c r="G150" s="226">
        <f t="shared" si="20"/>
        <v>1.2</v>
      </c>
      <c r="H150" s="57">
        <f t="shared" si="21"/>
        <v>2</v>
      </c>
      <c r="I150" s="118" t="str">
        <f t="shared" si="22"/>
        <v>Low</v>
      </c>
      <c r="J150" s="227" t="str">
        <f>INDEX(Trends!$D$3:$D$404,MATCH(C150,Trends!$C$3:$C$404,0))</f>
        <v>Decreasing</v>
      </c>
      <c r="K150" s="109" t="str">
        <f>IF(Reliability!B148="x","x",(IF(ROUNDUP(Reliability!B148,0)=1,"Very High",IF(ROUNDUP(Reliability!B148,0)=2,"High",IF(ROUNDUP(Reliability!B148,0)=3,"Medium",IF(ROUNDUP(Reliability!B148,0)=4,"Low","Very Low"))))))</f>
        <v>High</v>
      </c>
      <c r="L150" s="228">
        <f t="shared" si="23"/>
        <v>1.7</v>
      </c>
      <c r="M150" s="235">
        <f>'Impact of the crisis'!N151</f>
        <v>2.5</v>
      </c>
      <c r="N150" s="235">
        <f>'Impact of the crisis'!AB151</f>
        <v>1.3</v>
      </c>
      <c r="O150" s="228">
        <f>'Conditions of people affected'!R151</f>
        <v>1</v>
      </c>
      <c r="P150" s="235">
        <f>'Conditions of people affected'!K151</f>
        <v>0</v>
      </c>
      <c r="Q150" s="235">
        <f>'Conditions of people affected'!Q151</f>
        <v>2</v>
      </c>
      <c r="R150" s="229">
        <f t="shared" si="24"/>
        <v>1</v>
      </c>
      <c r="S150" s="229">
        <f>'Complexity of the crisis'!X151</f>
        <v>0.9</v>
      </c>
      <c r="T150" s="229">
        <f>'Complexity of the crisis'!AN151</f>
        <v>1</v>
      </c>
      <c r="U150" s="124" t="str">
        <f>VLOOKUP(C150,Lists!$C$3:$E$160,3,FALSE)</f>
        <v>Pacific</v>
      </c>
      <c r="V150" s="125">
        <v>44865</v>
      </c>
    </row>
    <row r="151" spans="1:22" x14ac:dyDescent="0.25">
      <c r="A151" s="56" t="str">
        <f>'Crisis Indicator Data'!A149</f>
        <v>Venezuelan refugees in Trinidad and Tobago</v>
      </c>
      <c r="B151" s="45" t="str">
        <f>Lists!G149</f>
        <v>Venezuelan refugees</v>
      </c>
      <c r="C151" s="56" t="str">
        <f>'Crisis Indicator Data'!C149</f>
        <v>TTO002</v>
      </c>
      <c r="D151" s="56" t="str">
        <f>'Crisis Indicator Data'!D149</f>
        <v>Trinidad and Tobago</v>
      </c>
      <c r="E151" s="56" t="str">
        <f>'Crisis Indicator Data'!E149</f>
        <v>TTO</v>
      </c>
      <c r="F151" s="56" t="str">
        <f>'Crisis Indicator Data'!B149</f>
        <v>Displacement</v>
      </c>
      <c r="G151" s="226">
        <f t="shared" si="20"/>
        <v>2</v>
      </c>
      <c r="H151" s="57">
        <f t="shared" si="21"/>
        <v>2</v>
      </c>
      <c r="I151" s="118" t="str">
        <f t="shared" si="22"/>
        <v>Low</v>
      </c>
      <c r="J151" s="227" t="str">
        <f>INDEX(Trends!$D$3:$D$404,MATCH(C151,Trends!$C$3:$C$404,0))</f>
        <v>Increasing</v>
      </c>
      <c r="K151" s="109" t="str">
        <f>IF(Reliability!B149="x","x",(IF(ROUNDUP(Reliability!B149,0)=1,"Very High",IF(ROUNDUP(Reliability!B149,0)=2,"High",IF(ROUNDUP(Reliability!B149,0)=3,"Medium",IF(ROUNDUP(Reliability!B149,0)=4,"Low","Very Low"))))))</f>
        <v>Very High</v>
      </c>
      <c r="L151" s="228">
        <f t="shared" si="23"/>
        <v>2.8</v>
      </c>
      <c r="M151" s="235">
        <f>'Impact of the crisis'!N152</f>
        <v>2.9</v>
      </c>
      <c r="N151" s="235">
        <f>'Impact of the crisis'!AB152</f>
        <v>2.8</v>
      </c>
      <c r="O151" s="228">
        <f>'Conditions of people affected'!R152</f>
        <v>1.45</v>
      </c>
      <c r="P151" s="235">
        <f>'Conditions of people affected'!K152</f>
        <v>0.9</v>
      </c>
      <c r="Q151" s="235">
        <f>'Conditions of people affected'!Q152</f>
        <v>2</v>
      </c>
      <c r="R151" s="229">
        <f t="shared" si="24"/>
        <v>2.2000000000000002</v>
      </c>
      <c r="S151" s="229">
        <f>'Complexity of the crisis'!X152</f>
        <v>1.9</v>
      </c>
      <c r="T151" s="229">
        <f>'Complexity of the crisis'!AN152</f>
        <v>2.5</v>
      </c>
      <c r="U151" s="124" t="str">
        <f>VLOOKUP(C151,Lists!$C$3:$E$160,3,FALSE)</f>
        <v>Americas</v>
      </c>
      <c r="V151" s="125">
        <v>44895</v>
      </c>
    </row>
    <row r="152" spans="1:22" x14ac:dyDescent="0.25">
      <c r="A152" s="56" t="str">
        <f>'Crisis Indicator Data'!A150</f>
        <v>Mixed migration flows in Tunisia</v>
      </c>
      <c r="B152" s="45" t="str">
        <f>Lists!G150</f>
        <v>Mixed Migration</v>
      </c>
      <c r="C152" s="56" t="str">
        <f>'Crisis Indicator Data'!C150</f>
        <v>TUN002</v>
      </c>
      <c r="D152" s="56" t="str">
        <f>'Crisis Indicator Data'!D150</f>
        <v>Tunisia</v>
      </c>
      <c r="E152" s="56" t="str">
        <f>'Crisis Indicator Data'!E150</f>
        <v>TUN</v>
      </c>
      <c r="F152" s="56" t="str">
        <f>'Crisis Indicator Data'!B150</f>
        <v>Displacement</v>
      </c>
      <c r="G152" s="226">
        <f t="shared" si="20"/>
        <v>1.8</v>
      </c>
      <c r="H152" s="57">
        <f t="shared" si="21"/>
        <v>2</v>
      </c>
      <c r="I152" s="118" t="str">
        <f t="shared" si="22"/>
        <v>Low</v>
      </c>
      <c r="J152" s="227" t="str">
        <f>INDEX(Trends!$D$3:$D$404,MATCH(C152,Trends!$C$3:$C$404,0))</f>
        <v>Stable</v>
      </c>
      <c r="K152" s="109" t="str">
        <f>IF(Reliability!B150="x","x",(IF(ROUNDUP(Reliability!B150,0)=1,"Very High",IF(ROUNDUP(Reliability!B150,0)=2,"High",IF(ROUNDUP(Reliability!B150,0)=3,"Medium",IF(ROUNDUP(Reliability!B150,0)=4,"Low","Very Low"))))))</f>
        <v>Very High</v>
      </c>
      <c r="L152" s="228">
        <f t="shared" si="23"/>
        <v>3.2</v>
      </c>
      <c r="M152" s="235">
        <f>'Impact of the crisis'!N153</f>
        <v>4.3</v>
      </c>
      <c r="N152" s="235">
        <f>'Impact of the crisis'!AB153</f>
        <v>2.5</v>
      </c>
      <c r="O152" s="228">
        <f>'Conditions of people affected'!R153</f>
        <v>0.55000000000000004</v>
      </c>
      <c r="P152" s="235">
        <f>'Conditions of people affected'!K153</f>
        <v>0.1</v>
      </c>
      <c r="Q152" s="235">
        <f>'Conditions of people affected'!Q153</f>
        <v>1</v>
      </c>
      <c r="R152" s="229">
        <f t="shared" si="24"/>
        <v>2.2000000000000002</v>
      </c>
      <c r="S152" s="229">
        <f>'Complexity of the crisis'!X153</f>
        <v>2.4</v>
      </c>
      <c r="T152" s="229">
        <f>'Complexity of the crisis'!AN153</f>
        <v>2</v>
      </c>
      <c r="U152" s="124" t="str">
        <f>VLOOKUP(C152,Lists!$C$3:$E$160,3,FALSE)</f>
        <v>Africa</v>
      </c>
      <c r="V152" s="125">
        <v>44893</v>
      </c>
    </row>
    <row r="153" spans="1:22" x14ac:dyDescent="0.25">
      <c r="A153" s="56" t="str">
        <f>'Crisis Indicator Data'!A151</f>
        <v>Complex situation in Turkey</v>
      </c>
      <c r="B153" s="45" t="str">
        <f>Lists!G151</f>
        <v>Country level</v>
      </c>
      <c r="C153" s="56" t="str">
        <f>'Crisis Indicator Data'!C151</f>
        <v>TUR001</v>
      </c>
      <c r="D153" s="56" t="str">
        <f>'Crisis Indicator Data'!D151</f>
        <v>Turkey</v>
      </c>
      <c r="E153" s="56" t="str">
        <f>'Crisis Indicator Data'!E151</f>
        <v>TUR</v>
      </c>
      <c r="F153" s="56" t="str">
        <f>'Crisis Indicator Data'!B151</f>
        <v>Displacement,Conflict</v>
      </c>
      <c r="G153" s="226">
        <f t="shared" si="20"/>
        <v>3</v>
      </c>
      <c r="H153" s="57">
        <f t="shared" si="21"/>
        <v>3</v>
      </c>
      <c r="I153" s="118" t="str">
        <f t="shared" si="22"/>
        <v>Medium</v>
      </c>
      <c r="J153" s="227" t="str">
        <f>INDEX(Trends!$D$3:$D$404,MATCH(C153,Trends!$C$3:$C$404,0))</f>
        <v>Decreasing</v>
      </c>
      <c r="K153" s="109" t="str">
        <f>IF(Reliability!B151="x","x",(IF(ROUNDUP(Reliability!B151,0)=1,"Very High",IF(ROUNDUP(Reliability!B151,0)=2,"High",IF(ROUNDUP(Reliability!B151,0)=3,"Medium",IF(ROUNDUP(Reliability!B151,0)=4,"Low","Very Low"))))))</f>
        <v>High</v>
      </c>
      <c r="L153" s="228">
        <f t="shared" si="23"/>
        <v>3.8</v>
      </c>
      <c r="M153" s="235">
        <f>'Impact of the crisis'!N154</f>
        <v>4.3</v>
      </c>
      <c r="N153" s="235">
        <f>'Impact of the crisis'!AB154</f>
        <v>3.5</v>
      </c>
      <c r="O153" s="228">
        <f>'Conditions of people affected'!R154</f>
        <v>2.4500000000000002</v>
      </c>
      <c r="P153" s="235">
        <f>'Conditions of people affected'!K154</f>
        <v>3.9</v>
      </c>
      <c r="Q153" s="235">
        <f>'Conditions of people affected'!Q154</f>
        <v>1</v>
      </c>
      <c r="R153" s="229">
        <f t="shared" si="24"/>
        <v>3.1</v>
      </c>
      <c r="S153" s="229">
        <f>'Complexity of the crisis'!X154</f>
        <v>3.1</v>
      </c>
      <c r="T153" s="229">
        <f>'Complexity of the crisis'!AN154</f>
        <v>3</v>
      </c>
      <c r="U153" s="124" t="str">
        <f>VLOOKUP(C153,Lists!$C$3:$E$160,3,FALSE)</f>
        <v>Middle east</v>
      </c>
      <c r="V153" s="125">
        <v>44894</v>
      </c>
    </row>
    <row r="154" spans="1:22" x14ac:dyDescent="0.25">
      <c r="A154" s="56" t="str">
        <f>'Crisis Indicator Data'!A152</f>
        <v>Syrian Refugees in Turkey</v>
      </c>
      <c r="B154" s="45" t="str">
        <f>Lists!G152</f>
        <v>Syrian refugees</v>
      </c>
      <c r="C154" s="56" t="str">
        <f>'Crisis Indicator Data'!C152</f>
        <v>TUR002</v>
      </c>
      <c r="D154" s="56" t="str">
        <f>'Crisis Indicator Data'!D152</f>
        <v>Turkey</v>
      </c>
      <c r="E154" s="56" t="str">
        <f>'Crisis Indicator Data'!E152</f>
        <v>TUR</v>
      </c>
      <c r="F154" s="56" t="str">
        <f>'Crisis Indicator Data'!B152</f>
        <v>Displacement</v>
      </c>
      <c r="G154" s="226">
        <f t="shared" si="20"/>
        <v>3.3</v>
      </c>
      <c r="H154" s="57">
        <f t="shared" si="21"/>
        <v>4</v>
      </c>
      <c r="I154" s="118" t="str">
        <f t="shared" si="22"/>
        <v>High</v>
      </c>
      <c r="J154" s="227" t="str">
        <f>INDEX(Trends!$D$3:$D$404,MATCH(C154,Trends!$C$3:$C$404,0))</f>
        <v>Stable</v>
      </c>
      <c r="K154" s="109" t="str">
        <f>IF(Reliability!B152="x","x",(IF(ROUNDUP(Reliability!B152,0)=1,"Very High",IF(ROUNDUP(Reliability!B152,0)=2,"High",IF(ROUNDUP(Reliability!B152,0)=3,"Medium",IF(ROUNDUP(Reliability!B152,0)=4,"Low","Very Low"))))))</f>
        <v>Medium</v>
      </c>
      <c r="L154" s="228">
        <f t="shared" si="23"/>
        <v>3.8</v>
      </c>
      <c r="M154" s="235">
        <f>'Impact of the crisis'!N155</f>
        <v>2.9</v>
      </c>
      <c r="N154" s="235">
        <f>'Impact of the crisis'!AB155</f>
        <v>4.2</v>
      </c>
      <c r="O154" s="228">
        <f>'Conditions of people affected'!R155</f>
        <v>3.4</v>
      </c>
      <c r="P154" s="235">
        <f>'Conditions of people affected'!K155</f>
        <v>3.8</v>
      </c>
      <c r="Q154" s="235">
        <f>'Conditions of people affected'!Q155</f>
        <v>3</v>
      </c>
      <c r="R154" s="229">
        <f t="shared" si="24"/>
        <v>2.6</v>
      </c>
      <c r="S154" s="229">
        <f>'Complexity of the crisis'!X155</f>
        <v>3.1</v>
      </c>
      <c r="T154" s="229">
        <f>'Complexity of the crisis'!AN155</f>
        <v>2</v>
      </c>
      <c r="U154" s="124" t="str">
        <f>VLOOKUP(C154,Lists!$C$3:$E$160,3,FALSE)</f>
        <v>Middle east</v>
      </c>
      <c r="V154" s="125">
        <v>44894</v>
      </c>
    </row>
    <row r="155" spans="1:22" x14ac:dyDescent="0.25">
      <c r="A155" s="56" t="str">
        <f>'Crisis Indicator Data'!A153</f>
        <v>Mixed Migration Flows in Turkey</v>
      </c>
      <c r="B155" s="45" t="str">
        <f>Lists!G153</f>
        <v>Mixed Migration</v>
      </c>
      <c r="C155" s="56" t="str">
        <f>'Crisis Indicator Data'!C153</f>
        <v>TUR003</v>
      </c>
      <c r="D155" s="56" t="str">
        <f>'Crisis Indicator Data'!D153</f>
        <v>Turkey</v>
      </c>
      <c r="E155" s="56" t="str">
        <f>'Crisis Indicator Data'!E153</f>
        <v>TUR</v>
      </c>
      <c r="F155" s="56" t="str">
        <f>'Crisis Indicator Data'!B153</f>
        <v>Displacement</v>
      </c>
      <c r="G155" s="226">
        <f t="shared" si="20"/>
        <v>2.4</v>
      </c>
      <c r="H155" s="57">
        <f t="shared" si="21"/>
        <v>3</v>
      </c>
      <c r="I155" s="118" t="str">
        <f t="shared" si="22"/>
        <v>Medium</v>
      </c>
      <c r="J155" s="227" t="str">
        <f>INDEX(Trends!$D$3:$D$404,MATCH(C155,Trends!$C$3:$C$404,0))</f>
        <v>Decreasing</v>
      </c>
      <c r="K155" s="109" t="str">
        <f>IF(Reliability!B153="x","x",(IF(ROUNDUP(Reliability!B153,0)=1,"Very High",IF(ROUNDUP(Reliability!B153,0)=2,"High",IF(ROUNDUP(Reliability!B153,0)=3,"Medium",IF(ROUNDUP(Reliability!B153,0)=4,"Low","Very Low"))))))</f>
        <v>High</v>
      </c>
      <c r="L155" s="228">
        <f t="shared" si="23"/>
        <v>2.7</v>
      </c>
      <c r="M155" s="235">
        <f>'Impact of the crisis'!N156</f>
        <v>3.1</v>
      </c>
      <c r="N155" s="235">
        <f>'Impact of the crisis'!AB156</f>
        <v>2.5</v>
      </c>
      <c r="O155" s="228">
        <f>'Conditions of people affected'!R156</f>
        <v>2.0499999999999998</v>
      </c>
      <c r="P155" s="235">
        <f>'Conditions of people affected'!K156</f>
        <v>2.1</v>
      </c>
      <c r="Q155" s="235">
        <f>'Conditions of people affected'!Q156</f>
        <v>2</v>
      </c>
      <c r="R155" s="229">
        <f t="shared" si="24"/>
        <v>2.6</v>
      </c>
      <c r="S155" s="229">
        <f>'Complexity of the crisis'!X156</f>
        <v>3.1</v>
      </c>
      <c r="T155" s="229">
        <f>'Complexity of the crisis'!AN156</f>
        <v>2</v>
      </c>
      <c r="U155" s="124" t="str">
        <f>VLOOKUP(C155,Lists!$C$3:$E$160,3,FALSE)</f>
        <v>Middle east</v>
      </c>
      <c r="V155" s="125">
        <v>44894</v>
      </c>
    </row>
    <row r="156" spans="1:22" x14ac:dyDescent="0.25">
      <c r="A156" s="56" t="str">
        <f>'Crisis Indicator Data'!A154</f>
        <v>Kurdish Conflict</v>
      </c>
      <c r="B156" s="45" t="str">
        <f>Lists!G154</f>
        <v>Kurdish conflict</v>
      </c>
      <c r="C156" s="56" t="str">
        <f>'Crisis Indicator Data'!C154</f>
        <v>TUR004</v>
      </c>
      <c r="D156" s="56" t="str">
        <f>'Crisis Indicator Data'!D154</f>
        <v>Turkey</v>
      </c>
      <c r="E156" s="56" t="str">
        <f>'Crisis Indicator Data'!E154</f>
        <v>TUR</v>
      </c>
      <c r="F156" s="56" t="str">
        <f>'Crisis Indicator Data'!B154</f>
        <v>Conflict</v>
      </c>
      <c r="G156" s="226" t="str">
        <f t="shared" si="20"/>
        <v>x</v>
      </c>
      <c r="H156" s="57" t="str">
        <f t="shared" si="21"/>
        <v>x</v>
      </c>
      <c r="I156" s="118" t="str">
        <f t="shared" si="22"/>
        <v>x</v>
      </c>
      <c r="J156" s="227" t="str">
        <f>INDEX(Trends!$D$3:$D$404,MATCH(C156,Trends!$C$3:$C$404,0))</f>
        <v>-</v>
      </c>
      <c r="K156" s="109" t="str">
        <f>IF(Reliability!B154="x","x",(IF(ROUNDUP(Reliability!B154,0)=1,"Very High",IF(ROUNDUP(Reliability!B154,0)=2,"High",IF(ROUNDUP(Reliability!B154,0)=3,"Medium",IF(ROUNDUP(Reliability!B154,0)=4,"Low","Very Low"))))))</f>
        <v>Medium</v>
      </c>
      <c r="L156" s="228">
        <f t="shared" si="23"/>
        <v>2.8</v>
      </c>
      <c r="M156" s="235">
        <f>'Impact of the crisis'!N157</f>
        <v>2.4</v>
      </c>
      <c r="N156" s="235">
        <f>'Impact of the crisis'!AB157</f>
        <v>3</v>
      </c>
      <c r="O156" s="228" t="str">
        <f>'Conditions of people affected'!R157</f>
        <v>x</v>
      </c>
      <c r="P156" s="235" t="str">
        <f>'Conditions of people affected'!K157</f>
        <v>x</v>
      </c>
      <c r="Q156" s="235" t="str">
        <f>'Conditions of people affected'!Q157</f>
        <v>x</v>
      </c>
      <c r="R156" s="229">
        <f t="shared" si="24"/>
        <v>2.8</v>
      </c>
      <c r="S156" s="229">
        <f>'Complexity of the crisis'!X157</f>
        <v>3.1</v>
      </c>
      <c r="T156" s="229">
        <f>'Complexity of the crisis'!AN157</f>
        <v>2.5</v>
      </c>
      <c r="U156" s="124" t="str">
        <f>VLOOKUP(C156,Lists!$C$3:$E$160,3,FALSE)</f>
        <v>Middle east</v>
      </c>
      <c r="V156" s="125">
        <v>44894</v>
      </c>
    </row>
    <row r="157" spans="1:22" x14ac:dyDescent="0.25">
      <c r="A157" s="56" t="str">
        <f>'Crisis Indicator Data'!A155</f>
        <v>Multiple Crises in Tanzania</v>
      </c>
      <c r="B157" s="45" t="str">
        <f>Lists!G155</f>
        <v>Country level</v>
      </c>
      <c r="C157" s="56" t="str">
        <f>'Crisis Indicator Data'!C155</f>
        <v>TZA001</v>
      </c>
      <c r="D157" s="56" t="str">
        <f>'Crisis Indicator Data'!D155</f>
        <v>Tanzania</v>
      </c>
      <c r="E157" s="56" t="str">
        <f>'Crisis Indicator Data'!E155</f>
        <v>TZA</v>
      </c>
      <c r="F157" s="56" t="str">
        <f>'Crisis Indicator Data'!B155</f>
        <v>Displacement,Drought</v>
      </c>
      <c r="G157" s="226">
        <f t="shared" si="20"/>
        <v>2.7</v>
      </c>
      <c r="H157" s="57">
        <f t="shared" si="21"/>
        <v>3</v>
      </c>
      <c r="I157" s="118" t="str">
        <f t="shared" si="22"/>
        <v>Medium</v>
      </c>
      <c r="J157" s="227" t="str">
        <f>INDEX(Trends!$D$3:$D$404,MATCH(C157,Trends!$C$3:$C$404,0))</f>
        <v>Increasing</v>
      </c>
      <c r="K157" s="109" t="str">
        <f>IF(Reliability!B155="x","x",(IF(ROUNDUP(Reliability!B155,0)=1,"Very High",IF(ROUNDUP(Reliability!B155,0)=2,"High",IF(ROUNDUP(Reliability!B155,0)=3,"Medium",IF(ROUNDUP(Reliability!B155,0)=4,"Low","Very Low"))))))</f>
        <v>Very High</v>
      </c>
      <c r="L157" s="228">
        <f t="shared" si="23"/>
        <v>2.9</v>
      </c>
      <c r="M157" s="235">
        <f>'Impact of the crisis'!N158</f>
        <v>2.2999999999999998</v>
      </c>
      <c r="N157" s="235">
        <f>'Impact of the crisis'!AB158</f>
        <v>3.2</v>
      </c>
      <c r="O157" s="228">
        <f>'Conditions of people affected'!R158</f>
        <v>3.1</v>
      </c>
      <c r="P157" s="235">
        <f>'Conditions of people affected'!K158</f>
        <v>3.2</v>
      </c>
      <c r="Q157" s="235">
        <f>'Conditions of people affected'!Q158</f>
        <v>3</v>
      </c>
      <c r="R157" s="229">
        <f t="shared" si="24"/>
        <v>1.9</v>
      </c>
      <c r="S157" s="229">
        <f>'Complexity of the crisis'!X158</f>
        <v>2.2000000000000002</v>
      </c>
      <c r="T157" s="229">
        <f>'Complexity of the crisis'!AN158</f>
        <v>1.5</v>
      </c>
      <c r="U157" s="124" t="str">
        <f>VLOOKUP(C157,Lists!$C$3:$E$160,3,FALSE)</f>
        <v>Africa</v>
      </c>
      <c r="V157" s="125">
        <v>44891</v>
      </c>
    </row>
    <row r="158" spans="1:22" x14ac:dyDescent="0.25">
      <c r="A158" s="56" t="str">
        <f>'Crisis Indicator Data'!A156</f>
        <v>International Displacement in Tanzania</v>
      </c>
      <c r="B158" s="45" t="str">
        <f>Lists!G156</f>
        <v>Refugees</v>
      </c>
      <c r="C158" s="56" t="str">
        <f>'Crisis Indicator Data'!C156</f>
        <v>TZA002</v>
      </c>
      <c r="D158" s="56" t="str">
        <f>'Crisis Indicator Data'!D156</f>
        <v>Tanzania</v>
      </c>
      <c r="E158" s="56" t="str">
        <f>'Crisis Indicator Data'!E156</f>
        <v>TZA</v>
      </c>
      <c r="F158" s="56" t="str">
        <f>'Crisis Indicator Data'!B156</f>
        <v>Displacement</v>
      </c>
      <c r="G158" s="226">
        <f t="shared" si="20"/>
        <v>2.2999999999999998</v>
      </c>
      <c r="H158" s="57">
        <f t="shared" si="21"/>
        <v>3</v>
      </c>
      <c r="I158" s="118" t="str">
        <f t="shared" si="22"/>
        <v>Medium</v>
      </c>
      <c r="J158" s="227" t="str">
        <f>INDEX(Trends!$D$3:$D$404,MATCH(C158,Trends!$C$3:$C$404,0))</f>
        <v>Stable</v>
      </c>
      <c r="K158" s="109" t="str">
        <f>IF(Reliability!B156="x","x",(IF(ROUNDUP(Reliability!B156,0)=1,"Very High",IF(ROUNDUP(Reliability!B156,0)=2,"High",IF(ROUNDUP(Reliability!B156,0)=3,"Medium",IF(ROUNDUP(Reliability!B156,0)=4,"Low","Very Low"))))))</f>
        <v>Very High</v>
      </c>
      <c r="L158" s="228">
        <f t="shared" si="23"/>
        <v>3</v>
      </c>
      <c r="M158" s="235">
        <f>'Impact of the crisis'!N159</f>
        <v>1.9</v>
      </c>
      <c r="N158" s="235">
        <f>'Impact of the crisis'!AB159</f>
        <v>3.4</v>
      </c>
      <c r="O158" s="228">
        <f>'Conditions of people affected'!R159</f>
        <v>2.15</v>
      </c>
      <c r="P158" s="235">
        <f>'Conditions of people affected'!K159</f>
        <v>2.2999999999999998</v>
      </c>
      <c r="Q158" s="235">
        <f>'Conditions of people affected'!Q159</f>
        <v>2</v>
      </c>
      <c r="R158" s="229">
        <f t="shared" si="24"/>
        <v>1.9</v>
      </c>
      <c r="S158" s="229">
        <f>'Complexity of the crisis'!X159</f>
        <v>2.2000000000000002</v>
      </c>
      <c r="T158" s="229">
        <f>'Complexity of the crisis'!AN159</f>
        <v>1.5</v>
      </c>
      <c r="U158" s="124" t="str">
        <f>VLOOKUP(C158,Lists!$C$3:$E$160,3,FALSE)</f>
        <v>Africa</v>
      </c>
      <c r="V158" s="125">
        <v>44891</v>
      </c>
    </row>
    <row r="159" spans="1:22" x14ac:dyDescent="0.25">
      <c r="A159" s="56" t="str">
        <f>'Crisis Indicator Data'!A157</f>
        <v>Food Security Crisis in North-East Tanzania</v>
      </c>
      <c r="B159" s="45" t="str">
        <f>Lists!G157</f>
        <v>Food security in North-East</v>
      </c>
      <c r="C159" s="56" t="str">
        <f>'Crisis Indicator Data'!C157</f>
        <v>TZA003</v>
      </c>
      <c r="D159" s="56" t="str">
        <f>'Crisis Indicator Data'!D157</f>
        <v>Tanzania</v>
      </c>
      <c r="E159" s="56" t="str">
        <f>'Crisis Indicator Data'!E157</f>
        <v>TZA</v>
      </c>
      <c r="F159" s="56" t="str">
        <f>'Crisis Indicator Data'!B157</f>
        <v>Drought</v>
      </c>
      <c r="G159" s="226">
        <f t="shared" si="20"/>
        <v>2.2999999999999998</v>
      </c>
      <c r="H159" s="57">
        <f t="shared" si="21"/>
        <v>3</v>
      </c>
      <c r="I159" s="118" t="str">
        <f t="shared" si="22"/>
        <v>Medium</v>
      </c>
      <c r="J159" s="227" t="str">
        <f>INDEX(Trends!$D$3:$D$404,MATCH(C159,Trends!$C$3:$C$404,0))</f>
        <v>Stable</v>
      </c>
      <c r="K159" s="109" t="str">
        <f>IF(Reliability!B157="x","x",(IF(ROUNDUP(Reliability!B157,0)=1,"Very High",IF(ROUNDUP(Reliability!B157,0)=2,"High",IF(ROUNDUP(Reliability!B157,0)=3,"Medium",IF(ROUNDUP(Reliability!B157,0)=4,"Low","Very Low"))))))</f>
        <v>High</v>
      </c>
      <c r="L159" s="228">
        <f t="shared" si="23"/>
        <v>1.4</v>
      </c>
      <c r="M159" s="235">
        <f>'Impact of the crisis'!N160</f>
        <v>1.4</v>
      </c>
      <c r="N159" s="235">
        <f>'Impact of the crisis'!AB160</f>
        <v>1.4</v>
      </c>
      <c r="O159" s="228">
        <f>'Conditions of people affected'!R160</f>
        <v>3</v>
      </c>
      <c r="P159" s="235">
        <f>'Conditions of people affected'!K160</f>
        <v>3</v>
      </c>
      <c r="Q159" s="235">
        <f>'Conditions of people affected'!Q160</f>
        <v>3</v>
      </c>
      <c r="R159" s="229">
        <f t="shared" si="24"/>
        <v>1.6</v>
      </c>
      <c r="S159" s="229">
        <f>'Complexity of the crisis'!X160</f>
        <v>2.2000000000000002</v>
      </c>
      <c r="T159" s="229">
        <f>'Complexity of the crisis'!AN160</f>
        <v>1</v>
      </c>
      <c r="U159" s="124" t="str">
        <f>VLOOKUP(C159,Lists!$C$3:$E$160,3,FALSE)</f>
        <v>Africa</v>
      </c>
      <c r="V159" s="125">
        <v>44891</v>
      </c>
    </row>
    <row r="160" spans="1:22" x14ac:dyDescent="0.25">
      <c r="A160" s="56" t="str">
        <f>'Crisis Indicator Data'!A158</f>
        <v>Multiple crises in Uganda</v>
      </c>
      <c r="B160" s="45" t="str">
        <f>Lists!G158</f>
        <v>Country level</v>
      </c>
      <c r="C160" s="56" t="str">
        <f>'Crisis Indicator Data'!C158</f>
        <v>UGA001</v>
      </c>
      <c r="D160" s="56" t="str">
        <f>'Crisis Indicator Data'!D158</f>
        <v>Uganda</v>
      </c>
      <c r="E160" s="56" t="str">
        <f>'Crisis Indicator Data'!E158</f>
        <v>UGA</v>
      </c>
      <c r="F160" s="56" t="str">
        <f>'Crisis Indicator Data'!B158</f>
        <v>Displacement,Drought,Violence,Epidemic</v>
      </c>
      <c r="G160" s="226">
        <f t="shared" si="20"/>
        <v>3.2</v>
      </c>
      <c r="H160" s="57">
        <f t="shared" si="21"/>
        <v>4</v>
      </c>
      <c r="I160" s="118" t="str">
        <f t="shared" si="22"/>
        <v>High</v>
      </c>
      <c r="J160" s="227" t="str">
        <f>INDEX(Trends!$D$3:$D$404,MATCH(C160,Trends!$C$3:$C$404,0))</f>
        <v>Stable</v>
      </c>
      <c r="K160" s="109" t="str">
        <f>IF(Reliability!B158="x","x",(IF(ROUNDUP(Reliability!B158,0)=1,"Very High",IF(ROUNDUP(Reliability!B158,0)=2,"High",IF(ROUNDUP(Reliability!B158,0)=3,"Medium",IF(ROUNDUP(Reliability!B158,0)=4,"Low","Very Low"))))))</f>
        <v>Very High</v>
      </c>
      <c r="L160" s="228">
        <f t="shared" si="23"/>
        <v>3.4</v>
      </c>
      <c r="M160" s="235">
        <f>'Impact of the crisis'!N161</f>
        <v>1.9</v>
      </c>
      <c r="N160" s="235">
        <f>'Impact of the crisis'!AB161</f>
        <v>4</v>
      </c>
      <c r="O160" s="228">
        <f>'Conditions of people affected'!R161</f>
        <v>3.35</v>
      </c>
      <c r="P160" s="235">
        <f>'Conditions of people affected'!K161</f>
        <v>3.7</v>
      </c>
      <c r="Q160" s="235">
        <f>'Conditions of people affected'!Q161</f>
        <v>3</v>
      </c>
      <c r="R160" s="229">
        <f t="shared" si="24"/>
        <v>2.9</v>
      </c>
      <c r="S160" s="229">
        <f>'Complexity of the crisis'!X161</f>
        <v>3.6</v>
      </c>
      <c r="T160" s="229">
        <f>'Complexity of the crisis'!AN161</f>
        <v>2</v>
      </c>
      <c r="U160" s="124" t="str">
        <f>VLOOKUP(C160,Lists!$C$3:$E$160,3,FALSE)</f>
        <v>Africa</v>
      </c>
      <c r="V160" s="125">
        <v>44888</v>
      </c>
    </row>
    <row r="161" spans="1:22" x14ac:dyDescent="0.25">
      <c r="A161" s="56" t="str">
        <f>'Crisis Indicator Data'!A159</f>
        <v>International Displacement in Uganda</v>
      </c>
      <c r="B161" s="45" t="str">
        <f>Lists!G159</f>
        <v>Refugees</v>
      </c>
      <c r="C161" s="56" t="str">
        <f>'Crisis Indicator Data'!C159</f>
        <v>UGA005</v>
      </c>
      <c r="D161" s="56" t="str">
        <f>'Crisis Indicator Data'!D159</f>
        <v>Uganda</v>
      </c>
      <c r="E161" s="56" t="str">
        <f>'Crisis Indicator Data'!E159</f>
        <v>UGA</v>
      </c>
      <c r="F161" s="56" t="str">
        <f>'Crisis Indicator Data'!B159</f>
        <v>Displacement</v>
      </c>
      <c r="G161" s="226">
        <f t="shared" si="20"/>
        <v>3.2</v>
      </c>
      <c r="H161" s="57">
        <f t="shared" si="21"/>
        <v>4</v>
      </c>
      <c r="I161" s="118" t="str">
        <f t="shared" si="22"/>
        <v>High</v>
      </c>
      <c r="J161" s="227" t="str">
        <f>INDEX(Trends!$D$3:$D$404,MATCH(C161,Trends!$C$3:$C$404,0))</f>
        <v>Stable</v>
      </c>
      <c r="K161" s="109" t="str">
        <f>IF(Reliability!B159="x","x",(IF(ROUNDUP(Reliability!B159,0)=1,"Very High",IF(ROUNDUP(Reliability!B159,0)=2,"High",IF(ROUNDUP(Reliability!B159,0)=3,"Medium",IF(ROUNDUP(Reliability!B159,0)=4,"Low","Very Low"))))))</f>
        <v>Medium</v>
      </c>
      <c r="L161" s="228">
        <f t="shared" si="23"/>
        <v>3.2</v>
      </c>
      <c r="M161" s="235">
        <f>'Impact of the crisis'!N162</f>
        <v>1.5</v>
      </c>
      <c r="N161" s="235">
        <f>'Impact of the crisis'!AB162</f>
        <v>3.8</v>
      </c>
      <c r="O161" s="228">
        <f>'Conditions of people affected'!R162</f>
        <v>3.3</v>
      </c>
      <c r="P161" s="235">
        <f>'Conditions of people affected'!K162</f>
        <v>3.6</v>
      </c>
      <c r="Q161" s="235">
        <f>'Conditions of people affected'!Q162</f>
        <v>3</v>
      </c>
      <c r="R161" s="229">
        <f t="shared" si="24"/>
        <v>2.9</v>
      </c>
      <c r="S161" s="229">
        <f>'Complexity of the crisis'!X162</f>
        <v>3.6</v>
      </c>
      <c r="T161" s="229">
        <f>'Complexity of the crisis'!AN162</f>
        <v>2</v>
      </c>
      <c r="U161" s="124" t="str">
        <f>VLOOKUP(C161,Lists!$C$3:$E$160,3,FALSE)</f>
        <v>Africa</v>
      </c>
      <c r="V161" s="125">
        <v>44888</v>
      </c>
    </row>
    <row r="162" spans="1:22" x14ac:dyDescent="0.25">
      <c r="A162" s="56" t="str">
        <f>'Crisis Indicator Data'!A160</f>
        <v>Food Security Crisis in Karamoja Region</v>
      </c>
      <c r="B162" s="45" t="str">
        <f>Lists!G160</f>
        <v>Food Security Crisis in Karamoja Region</v>
      </c>
      <c r="C162" s="56" t="str">
        <f>'Crisis Indicator Data'!C160</f>
        <v>UGA007</v>
      </c>
      <c r="D162" s="56" t="str">
        <f>'Crisis Indicator Data'!D160</f>
        <v>Uganda</v>
      </c>
      <c r="E162" s="56" t="str">
        <f>'Crisis Indicator Data'!E160</f>
        <v>UGA</v>
      </c>
      <c r="F162" s="56" t="str">
        <f>'Crisis Indicator Data'!B160</f>
        <v>Drought,Violence,Epidemic</v>
      </c>
      <c r="G162" s="226">
        <f t="shared" si="20"/>
        <v>2.9</v>
      </c>
      <c r="H162" s="57">
        <f t="shared" si="21"/>
        <v>3</v>
      </c>
      <c r="I162" s="118" t="str">
        <f t="shared" si="22"/>
        <v>Medium</v>
      </c>
      <c r="J162" s="227" t="str">
        <f>INDEX(Trends!$D$3:$D$404,MATCH(C162,Trends!$C$3:$C$404,0))</f>
        <v>Decreasing</v>
      </c>
      <c r="K162" s="109" t="str">
        <f>IF(Reliability!B160="x","x",(IF(ROUNDUP(Reliability!B160,0)=1,"Very High",IF(ROUNDUP(Reliability!B160,0)=2,"High",IF(ROUNDUP(Reliability!B160,0)=3,"Medium",IF(ROUNDUP(Reliability!B160,0)=4,"Low","Very Low"))))))</f>
        <v>High</v>
      </c>
      <c r="L162" s="228">
        <f t="shared" si="23"/>
        <v>3.3</v>
      </c>
      <c r="M162" s="235">
        <f>'Impact of the crisis'!N163</f>
        <v>0.9</v>
      </c>
      <c r="N162" s="235">
        <f>'Impact of the crisis'!AB163</f>
        <v>4.0999999999999996</v>
      </c>
      <c r="O162" s="228">
        <f>'Conditions of people affected'!R163</f>
        <v>2.75</v>
      </c>
      <c r="P162" s="235">
        <f>'Conditions of people affected'!K163</f>
        <v>2.5</v>
      </c>
      <c r="Q162" s="235">
        <f>'Conditions of people affected'!Q163</f>
        <v>3</v>
      </c>
      <c r="R162" s="229">
        <f t="shared" si="24"/>
        <v>2.7</v>
      </c>
      <c r="S162" s="229">
        <f>'Complexity of the crisis'!X163</f>
        <v>3.6</v>
      </c>
      <c r="T162" s="229">
        <f>'Complexity of the crisis'!AN163</f>
        <v>1.5</v>
      </c>
      <c r="U162" s="124" t="str">
        <f>VLOOKUP(C162,Lists!$C$3:$E$160,3,FALSE)</f>
        <v>Africa</v>
      </c>
      <c r="V162" s="125">
        <v>44888</v>
      </c>
    </row>
    <row r="163" spans="1:22" x14ac:dyDescent="0.25">
      <c r="A163" s="56" t="str">
        <f>'Crisis Indicator Data'!A161</f>
        <v>Conflict in Ukraine</v>
      </c>
      <c r="B163" s="45" t="str">
        <f>Lists!G161</f>
        <v>Conflict</v>
      </c>
      <c r="C163" s="56" t="str">
        <f>'Crisis Indicator Data'!C161</f>
        <v>UKR002</v>
      </c>
      <c r="D163" s="56" t="str">
        <f>'Crisis Indicator Data'!D161</f>
        <v>Ukraine</v>
      </c>
      <c r="E163" s="56" t="str">
        <f>'Crisis Indicator Data'!E161</f>
        <v>UKR</v>
      </c>
      <c r="F163" s="56" t="str">
        <f>'Crisis Indicator Data'!B161</f>
        <v>Conflict,Displacement</v>
      </c>
      <c r="G163" s="226">
        <f t="shared" si="20"/>
        <v>4.0999999999999996</v>
      </c>
      <c r="H163" s="57">
        <f t="shared" si="21"/>
        <v>5</v>
      </c>
      <c r="I163" s="118" t="str">
        <f t="shared" si="22"/>
        <v>Very High</v>
      </c>
      <c r="J163" s="227" t="str">
        <f>INDEX(Trends!$D$3:$D$404,MATCH(C163,Trends!$C$3:$C$404,0))</f>
        <v>Decreasing</v>
      </c>
      <c r="K163" s="109" t="str">
        <f>IF(Reliability!B161="x","x",(IF(ROUNDUP(Reliability!B161,0)=1,"Very High",IF(ROUNDUP(Reliability!B161,0)=2,"High",IF(ROUNDUP(Reliability!B161,0)=3,"Medium",IF(ROUNDUP(Reliability!B161,0)=4,"Low","Very Low"))))))</f>
        <v>Very High</v>
      </c>
      <c r="L163" s="228">
        <f t="shared" si="23"/>
        <v>5</v>
      </c>
      <c r="M163" s="235">
        <f>'Impact of the crisis'!N164</f>
        <v>4.9000000000000004</v>
      </c>
      <c r="N163" s="235">
        <f>'Impact of the crisis'!AB164</f>
        <v>5</v>
      </c>
      <c r="O163" s="228">
        <f>'Conditions of people affected'!R164</f>
        <v>4.5</v>
      </c>
      <c r="P163" s="235">
        <f>'Conditions of people affected'!K164</f>
        <v>5</v>
      </c>
      <c r="Q163" s="235">
        <f>'Conditions of people affected'!Q164</f>
        <v>4</v>
      </c>
      <c r="R163" s="229">
        <f t="shared" si="24"/>
        <v>2.8</v>
      </c>
      <c r="S163" s="229">
        <f>'Complexity of the crisis'!X164</f>
        <v>2.6</v>
      </c>
      <c r="T163" s="229">
        <f>'Complexity of the crisis'!AN164</f>
        <v>3</v>
      </c>
      <c r="U163" s="124" t="e">
        <f>VLOOKUP(C163,Lists!$C$3:$E$160,3,FALSE)</f>
        <v>#N/A</v>
      </c>
      <c r="V163" s="125">
        <v>44893</v>
      </c>
    </row>
    <row r="164" spans="1:22" x14ac:dyDescent="0.25">
      <c r="A164" s="56" t="str">
        <f>'Crisis Indicator Data'!A162</f>
        <v>Complex crisis in Venezuela</v>
      </c>
      <c r="B164" s="45" t="str">
        <f>Lists!G162</f>
        <v>Complex crisis</v>
      </c>
      <c r="C164" s="56" t="str">
        <f>'Crisis Indicator Data'!C162</f>
        <v>VEN001</v>
      </c>
      <c r="D164" s="56" t="str">
        <f>'Crisis Indicator Data'!D162</f>
        <v>Venezuela</v>
      </c>
      <c r="E164" s="56" t="str">
        <f>'Crisis Indicator Data'!E162</f>
        <v>VEN</v>
      </c>
      <c r="F164" s="56" t="str">
        <f>'Crisis Indicator Data'!B162</f>
        <v>Socio-political,Violence,Floods</v>
      </c>
      <c r="G164" s="226">
        <f t="shared" si="20"/>
        <v>4</v>
      </c>
      <c r="H164" s="57">
        <f t="shared" si="21"/>
        <v>4</v>
      </c>
      <c r="I164" s="118" t="str">
        <f t="shared" si="22"/>
        <v>High</v>
      </c>
      <c r="J164" s="227" t="str">
        <f>INDEX(Trends!$D$3:$D$404,MATCH(C164,Trends!$C$3:$C$404,0))</f>
        <v>Stable</v>
      </c>
      <c r="K164" s="109" t="str">
        <f>IF(Reliability!B162="x","x",(IF(ROUNDUP(Reliability!B162,0)=1,"Very High",IF(ROUNDUP(Reliability!B162,0)=2,"High",IF(ROUNDUP(Reliability!B162,0)=3,"Medium",IF(ROUNDUP(Reliability!B162,0)=4,"Low","Very Low"))))))</f>
        <v>Very High</v>
      </c>
      <c r="L164" s="228">
        <f t="shared" si="23"/>
        <v>4.2</v>
      </c>
      <c r="M164" s="235">
        <f>'Impact of the crisis'!N165</f>
        <v>4.9000000000000004</v>
      </c>
      <c r="N164" s="235">
        <f>'Impact of the crisis'!AB165</f>
        <v>3.8</v>
      </c>
      <c r="O164" s="228">
        <f>'Conditions of people affected'!R165</f>
        <v>4</v>
      </c>
      <c r="P164" s="235">
        <f>'Conditions of people affected'!K165</f>
        <v>5</v>
      </c>
      <c r="Q164" s="235">
        <f>'Conditions of people affected'!Q165</f>
        <v>3</v>
      </c>
      <c r="R164" s="229">
        <f t="shared" si="24"/>
        <v>3.7</v>
      </c>
      <c r="S164" s="229">
        <f>'Complexity of the crisis'!X165</f>
        <v>3.3</v>
      </c>
      <c r="T164" s="229">
        <f>'Complexity of the crisis'!AN165</f>
        <v>4</v>
      </c>
      <c r="U164" s="124" t="e">
        <f>VLOOKUP(C164,Lists!$C$3:$E$160,3,FALSE)</f>
        <v>#N/A</v>
      </c>
      <c r="V164" s="125">
        <v>44895</v>
      </c>
    </row>
    <row r="165" spans="1:22" x14ac:dyDescent="0.25">
      <c r="A165" s="56" t="str">
        <f>'Crisis Indicator Data'!A163</f>
        <v>Conflict in Yemen</v>
      </c>
      <c r="B165" s="45" t="str">
        <f>Lists!G163</f>
        <v>Complex crisis</v>
      </c>
      <c r="C165" s="56" t="str">
        <f>'Crisis Indicator Data'!C163</f>
        <v>YEM001</v>
      </c>
      <c r="D165" s="56" t="str">
        <f>'Crisis Indicator Data'!D163</f>
        <v>Yemen</v>
      </c>
      <c r="E165" s="56" t="str">
        <f>'Crisis Indicator Data'!E163</f>
        <v>YEM</v>
      </c>
      <c r="F165" s="56" t="str">
        <f>'Crisis Indicator Data'!B163</f>
        <v>Conflict</v>
      </c>
      <c r="G165" s="226">
        <f t="shared" si="20"/>
        <v>4.7</v>
      </c>
      <c r="H165" s="57">
        <f t="shared" ref="H165:H168" si="25">IF(G165="x","x",ROUNDUP(G165,0))</f>
        <v>5</v>
      </c>
      <c r="I165" s="118" t="str">
        <f t="shared" ref="I165:I168" si="26">IF(O165="x","x",IF(L165="x","x",(IF(H165=5,"Very High",IF(H165=4,"High",IF(H165=3,"Medium",IF(H165=2,"Low","Very Low")))))))</f>
        <v>Very High</v>
      </c>
      <c r="J165" s="227" t="str">
        <f>INDEX(Trends!$D$3:$D$404,MATCH(C165,Trends!$C$3:$C$404,0))</f>
        <v>Stable</v>
      </c>
      <c r="K165" s="109" t="str">
        <f>IF(Reliability!B163="x","x",(IF(ROUNDUP(Reliability!B163,0)=1,"Very High",IF(ROUNDUP(Reliability!B163,0)=2,"High",IF(ROUNDUP(Reliability!B163,0)=3,"Medium",IF(ROUNDUP(Reliability!B163,0)=4,"Low","Very Low"))))))</f>
        <v>Very High</v>
      </c>
      <c r="L165" s="228">
        <f t="shared" ref="L165:L168" si="27">IF(OR(N165="x",M165="x"),"x",ROUND((5-GEOMEAN(((5-M165)/5*4+1),((5-N165)/5*4+1),((5-N165)/5*4+1)))/4*5,1))</f>
        <v>4.5999999999999996</v>
      </c>
      <c r="M165" s="235">
        <f>'Impact of the crisis'!N166</f>
        <v>4.9000000000000004</v>
      </c>
      <c r="N165" s="235">
        <f>'Impact of the crisis'!AB166</f>
        <v>4.5</v>
      </c>
      <c r="O165" s="228">
        <f>'Conditions of people affected'!R166</f>
        <v>5</v>
      </c>
      <c r="P165" s="235">
        <f>'Conditions of people affected'!K166</f>
        <v>5</v>
      </c>
      <c r="Q165" s="235">
        <f>'Conditions of people affected'!Q166</f>
        <v>5</v>
      </c>
      <c r="R165" s="229">
        <f t="shared" ref="R165:R168" si="28">IF(OR(T165="x",S165="x"),S165,ROUND((5-GEOMEAN(((5-S165)/5*4+1),((5-T165)/5*4+1)))/4*5,1))</f>
        <v>4.2</v>
      </c>
      <c r="S165" s="229">
        <f>'Complexity of the crisis'!X166</f>
        <v>3.9</v>
      </c>
      <c r="T165" s="229">
        <f>'Complexity of the crisis'!AN166</f>
        <v>4.5</v>
      </c>
      <c r="U165" s="124" t="e">
        <f>VLOOKUP(C165,Lists!$C$3:$E$160,3,FALSE)</f>
        <v>#N/A</v>
      </c>
      <c r="V165" s="125">
        <v>44860</v>
      </c>
    </row>
    <row r="166" spans="1:22" x14ac:dyDescent="0.25">
      <c r="A166" s="56" t="str">
        <f>'Crisis Indicator Data'!A164</f>
        <v>Mixed migration flows in Yemen</v>
      </c>
      <c r="B166" s="45" t="str">
        <f>Lists!G164</f>
        <v>Mixed Migration</v>
      </c>
      <c r="C166" s="56" t="str">
        <f>'Crisis Indicator Data'!C164</f>
        <v>YEM002</v>
      </c>
      <c r="D166" s="56" t="str">
        <f>'Crisis Indicator Data'!D164</f>
        <v>Yemen</v>
      </c>
      <c r="E166" s="56" t="str">
        <f>'Crisis Indicator Data'!E164</f>
        <v>YEM</v>
      </c>
      <c r="F166" s="56" t="str">
        <f>'Crisis Indicator Data'!B164</f>
        <v>Displacement</v>
      </c>
      <c r="G166" s="226">
        <f t="shared" si="20"/>
        <v>2.8</v>
      </c>
      <c r="H166" s="57">
        <f t="shared" si="25"/>
        <v>3</v>
      </c>
      <c r="I166" s="118" t="str">
        <f t="shared" si="26"/>
        <v>Medium</v>
      </c>
      <c r="J166" s="227" t="str">
        <f>INDEX(Trends!$D$3:$D$404,MATCH(C166,Trends!$C$3:$C$404,0))</f>
        <v>Decreasing</v>
      </c>
      <c r="K166" s="109" t="str">
        <f>IF(Reliability!B164="x","x",(IF(ROUNDUP(Reliability!B164,0)=1,"Very High",IF(ROUNDUP(Reliability!B164,0)=2,"High",IF(ROUNDUP(Reliability!B164,0)=3,"Medium",IF(ROUNDUP(Reliability!B164,0)=4,"Low","Very Low"))))))</f>
        <v>High</v>
      </c>
      <c r="L166" s="228">
        <f t="shared" si="27"/>
        <v>1.9</v>
      </c>
      <c r="M166" s="235">
        <f>'Impact of the crisis'!N167</f>
        <v>1.6</v>
      </c>
      <c r="N166" s="235">
        <f>'Impact of the crisis'!AB167</f>
        <v>2</v>
      </c>
      <c r="O166" s="228">
        <f>'Conditions of people affected'!R167</f>
        <v>2.7</v>
      </c>
      <c r="P166" s="235">
        <f>'Conditions of people affected'!K167</f>
        <v>2.4</v>
      </c>
      <c r="Q166" s="235">
        <f>'Conditions of people affected'!Q167</f>
        <v>3</v>
      </c>
      <c r="R166" s="229">
        <f t="shared" si="28"/>
        <v>3.7</v>
      </c>
      <c r="S166" s="229">
        <f>'Complexity of the crisis'!X167</f>
        <v>3.9</v>
      </c>
      <c r="T166" s="229">
        <f>'Complexity of the crisis'!AN167</f>
        <v>3.5</v>
      </c>
      <c r="U166" s="124" t="e">
        <f>VLOOKUP(C166,Lists!$C$3:$E$160,3,FALSE)</f>
        <v>#N/A</v>
      </c>
      <c r="V166" s="125">
        <v>44860</v>
      </c>
    </row>
    <row r="167" spans="1:22" x14ac:dyDescent="0.25">
      <c r="A167" s="56" t="str">
        <f>'Crisis Indicator Data'!A165</f>
        <v>Drought in Zambia</v>
      </c>
      <c r="B167" s="45" t="str">
        <f>Lists!G165</f>
        <v>Drought</v>
      </c>
      <c r="C167" s="56" t="str">
        <f>'Crisis Indicator Data'!C165</f>
        <v>ZMB002</v>
      </c>
      <c r="D167" s="56" t="str">
        <f>'Crisis Indicator Data'!D165</f>
        <v>Zambia</v>
      </c>
      <c r="E167" s="56" t="str">
        <f>'Crisis Indicator Data'!E165</f>
        <v>ZMB</v>
      </c>
      <c r="F167" s="56" t="str">
        <f>'Crisis Indicator Data'!B165</f>
        <v>Drought</v>
      </c>
      <c r="G167" s="226">
        <f t="shared" si="20"/>
        <v>2.9</v>
      </c>
      <c r="H167" s="57">
        <f t="shared" si="25"/>
        <v>3</v>
      </c>
      <c r="I167" s="118" t="str">
        <f t="shared" si="26"/>
        <v>Medium</v>
      </c>
      <c r="J167" s="227" t="str">
        <f>INDEX(Trends!$D$3:$D$404,MATCH(C167,Trends!$C$3:$C$404,0))</f>
        <v>Increasing</v>
      </c>
      <c r="K167" s="109" t="str">
        <f>IF(Reliability!B165="x","x",(IF(ROUNDUP(Reliability!B165,0)=1,"Very High",IF(ROUNDUP(Reliability!B165,0)=2,"High",IF(ROUNDUP(Reliability!B165,0)=3,"Medium",IF(ROUNDUP(Reliability!B165,0)=4,"Low","Very Low"))))))</f>
        <v>Very High</v>
      </c>
      <c r="L167" s="228">
        <f t="shared" si="27"/>
        <v>3.1</v>
      </c>
      <c r="M167" s="235">
        <f>'Impact of the crisis'!N168</f>
        <v>4.3</v>
      </c>
      <c r="N167" s="235">
        <f>'Impact of the crisis'!AB168</f>
        <v>2.2000000000000002</v>
      </c>
      <c r="O167" s="228">
        <f>'Conditions of people affected'!R168</f>
        <v>3.4</v>
      </c>
      <c r="P167" s="235">
        <f>'Conditions of people affected'!K168</f>
        <v>3.8</v>
      </c>
      <c r="Q167" s="235">
        <f>'Conditions of people affected'!Q168</f>
        <v>3</v>
      </c>
      <c r="R167" s="229">
        <f t="shared" si="28"/>
        <v>1.9</v>
      </c>
      <c r="S167" s="229">
        <f>'Complexity of the crisis'!X168</f>
        <v>1.8</v>
      </c>
      <c r="T167" s="229">
        <f>'Complexity of the crisis'!AN168</f>
        <v>2</v>
      </c>
      <c r="U167" s="124" t="e">
        <f>VLOOKUP(C167,Lists!$C$3:$E$160,3,FALSE)</f>
        <v>#N/A</v>
      </c>
      <c r="V167" s="125">
        <v>44891</v>
      </c>
    </row>
    <row r="168" spans="1:22" x14ac:dyDescent="0.25">
      <c r="A168" s="56" t="str">
        <f>'Crisis Indicator Data'!A166</f>
        <v>Complex crisis in Zimbabwe</v>
      </c>
      <c r="B168" s="45" t="str">
        <f>Lists!G166</f>
        <v>Complex crisis</v>
      </c>
      <c r="C168" s="56" t="str">
        <f>'Crisis Indicator Data'!C166</f>
        <v>ZWE001</v>
      </c>
      <c r="D168" s="56" t="str">
        <f>'Crisis Indicator Data'!D166</f>
        <v>Zimbabwe</v>
      </c>
      <c r="E168" s="56" t="str">
        <f>'Crisis Indicator Data'!E166</f>
        <v>ZWE</v>
      </c>
      <c r="F168" s="56" t="str">
        <f>'Crisis Indicator Data'!B166</f>
        <v>Socio-political,Drought</v>
      </c>
      <c r="G168" s="226">
        <f t="shared" si="20"/>
        <v>3.9</v>
      </c>
      <c r="H168" s="57">
        <f t="shared" si="25"/>
        <v>4</v>
      </c>
      <c r="I168" s="118" t="str">
        <f t="shared" si="26"/>
        <v>High</v>
      </c>
      <c r="J168" s="227" t="str">
        <f>INDEX(Trends!$D$3:$D$404,MATCH(C168,Trends!$C$3:$C$404,0))</f>
        <v>Stable</v>
      </c>
      <c r="K168" s="109" t="str">
        <f>IF(Reliability!B166="x","x",(IF(ROUNDUP(Reliability!B166,0)=1,"Very High",IF(ROUNDUP(Reliability!B166,0)=2,"High",IF(ROUNDUP(Reliability!B166,0)=3,"Medium",IF(ROUNDUP(Reliability!B166,0)=4,"Low","Very Low"))))))</f>
        <v>High</v>
      </c>
      <c r="L168" s="228">
        <f t="shared" si="27"/>
        <v>3.8</v>
      </c>
      <c r="M168" s="235">
        <f>'Impact of the crisis'!N169</f>
        <v>4.5999999999999996</v>
      </c>
      <c r="N168" s="235">
        <f>'Impact of the crisis'!AB169</f>
        <v>3.2</v>
      </c>
      <c r="O168" s="228">
        <f>'Conditions of people affected'!R169</f>
        <v>4.3499999999999996</v>
      </c>
      <c r="P168" s="235">
        <f>'Conditions of people affected'!K169</f>
        <v>4.7</v>
      </c>
      <c r="Q168" s="235">
        <f>'Conditions of people affected'!Q169</f>
        <v>4</v>
      </c>
      <c r="R168" s="229">
        <f t="shared" si="28"/>
        <v>3.2</v>
      </c>
      <c r="S168" s="229">
        <f>'Complexity of the crisis'!X169</f>
        <v>3.3</v>
      </c>
      <c r="T168" s="229">
        <f>'Complexity of the crisis'!AN169</f>
        <v>3</v>
      </c>
      <c r="U168" s="124" t="e">
        <f>VLOOKUP(C168,Lists!$C$3:$E$160,3,FALSE)</f>
        <v>#N/A</v>
      </c>
      <c r="V168" s="125">
        <v>44893</v>
      </c>
    </row>
  </sheetData>
  <autoFilter ref="A4:T155" xr:uid="{00000000-0009-0000-0000-000002000000}"/>
  <mergeCells count="1">
    <mergeCell ref="A1:T1"/>
  </mergeCells>
  <conditionalFormatting sqref="L5:L300">
    <cfRule type="cellIs" dxfId="660" priority="81" stopIfTrue="1" operator="between">
      <formula>4</formula>
      <formula>5</formula>
    </cfRule>
    <cfRule type="cellIs" dxfId="659" priority="92" stopIfTrue="1" operator="between">
      <formula>3</formula>
      <formula>4</formula>
    </cfRule>
    <cfRule type="cellIs" dxfId="658" priority="93" stopIfTrue="1" operator="between">
      <formula>2</formula>
      <formula>3</formula>
    </cfRule>
    <cfRule type="cellIs" dxfId="657" priority="94" stopIfTrue="1" operator="between">
      <formula>1</formula>
      <formula>2</formula>
    </cfRule>
    <cfRule type="cellIs" dxfId="656" priority="95" stopIfTrue="1" operator="between">
      <formula>0</formula>
      <formula>1</formula>
    </cfRule>
  </conditionalFormatting>
  <conditionalFormatting sqref="M5:N300">
    <cfRule type="cellIs" dxfId="655" priority="82" stopIfTrue="1" operator="between">
      <formula>4</formula>
      <formula>5</formula>
    </cfRule>
    <cfRule type="cellIs" dxfId="654" priority="88" stopIfTrue="1" operator="between">
      <formula>3</formula>
      <formula>4</formula>
    </cfRule>
    <cfRule type="cellIs" dxfId="653" priority="89" stopIfTrue="1" operator="between">
      <formula>2</formula>
      <formula>3</formula>
    </cfRule>
    <cfRule type="cellIs" dxfId="652" priority="90" stopIfTrue="1" operator="between">
      <formula>1</formula>
      <formula>2</formula>
    </cfRule>
    <cfRule type="cellIs" dxfId="651" priority="91" stopIfTrue="1" operator="between">
      <formula>0</formula>
      <formula>1</formula>
    </cfRule>
  </conditionalFormatting>
  <conditionalFormatting sqref="H5:H300">
    <cfRule type="cellIs" dxfId="650" priority="76" stopIfTrue="1" operator="equal">
      <formula>5</formula>
    </cfRule>
    <cfRule type="cellIs" dxfId="649" priority="77" stopIfTrue="1" operator="equal">
      <formula>4</formula>
    </cfRule>
    <cfRule type="cellIs" dxfId="648" priority="78" stopIfTrue="1" operator="equal">
      <formula>3</formula>
    </cfRule>
    <cfRule type="cellIs" dxfId="647" priority="79" stopIfTrue="1" operator="equal">
      <formula>2</formula>
    </cfRule>
    <cfRule type="cellIs" dxfId="646" priority="80" stopIfTrue="1" operator="equal">
      <formula>1</formula>
    </cfRule>
  </conditionalFormatting>
  <conditionalFormatting sqref="P5:Q300">
    <cfRule type="cellIs" dxfId="645" priority="71" stopIfTrue="1" operator="between">
      <formula>7.1</formula>
      <formula>10</formula>
    </cfRule>
    <cfRule type="cellIs" dxfId="644" priority="72" stopIfTrue="1" operator="between">
      <formula>5.4</formula>
      <formula>7</formula>
    </cfRule>
    <cfRule type="cellIs" dxfId="643" priority="73" stopIfTrue="1" operator="between">
      <formula>3.5</formula>
      <formula>5.3</formula>
    </cfRule>
    <cfRule type="cellIs" dxfId="642" priority="74" stopIfTrue="1" operator="between">
      <formula>1.8</formula>
      <formula>3.4</formula>
    </cfRule>
    <cfRule type="cellIs" dxfId="641" priority="75" stopIfTrue="1" operator="between">
      <formula>0</formula>
      <formula>1.7</formula>
    </cfRule>
  </conditionalFormatting>
  <conditionalFormatting sqref="T5:T300">
    <cfRule type="cellIs" dxfId="640" priority="61" stopIfTrue="1" operator="between">
      <formula>4</formula>
      <formula>5</formula>
    </cfRule>
    <cfRule type="cellIs" dxfId="639" priority="62" stopIfTrue="1" operator="between">
      <formula>3</formula>
      <formula>4</formula>
    </cfRule>
    <cfRule type="cellIs" dxfId="638" priority="63" stopIfTrue="1" operator="between">
      <formula>2</formula>
      <formula>3</formula>
    </cfRule>
    <cfRule type="cellIs" dxfId="637" priority="64" stopIfTrue="1" operator="between">
      <formula>1</formula>
      <formula>2</formula>
    </cfRule>
    <cfRule type="cellIs" dxfId="636" priority="65" stopIfTrue="1" operator="between">
      <formula>0</formula>
      <formula>1</formula>
    </cfRule>
  </conditionalFormatting>
  <conditionalFormatting sqref="R5:R300">
    <cfRule type="cellIs" dxfId="635" priority="31" stopIfTrue="1" operator="between">
      <formula>4</formula>
      <formula>5</formula>
    </cfRule>
    <cfRule type="cellIs" dxfId="634" priority="32" stopIfTrue="1" operator="between">
      <formula>3</formula>
      <formula>4</formula>
    </cfRule>
    <cfRule type="cellIs" dxfId="633" priority="33" stopIfTrue="1" operator="between">
      <formula>2</formula>
      <formula>3</formula>
    </cfRule>
    <cfRule type="cellIs" dxfId="632" priority="34" stopIfTrue="1" operator="between">
      <formula>1</formula>
      <formula>2</formula>
    </cfRule>
    <cfRule type="cellIs" dxfId="631" priority="35" stopIfTrue="1" operator="between">
      <formula>0</formula>
      <formula>1</formula>
    </cfRule>
  </conditionalFormatting>
  <conditionalFormatting sqref="J5:J300">
    <cfRule type="cellIs" dxfId="630" priority="11" operator="equal">
      <formula>"Increasing"</formula>
    </cfRule>
    <cfRule type="cellIs" dxfId="629" priority="12" operator="equal">
      <formula>"Stable"</formula>
    </cfRule>
    <cfRule type="cellIs" dxfId="628" priority="13" operator="equal">
      <formula>"Decreasing"</formula>
    </cfRule>
  </conditionalFormatting>
  <conditionalFormatting sqref="I5:I300">
    <cfRule type="cellIs" dxfId="627" priority="41" stopIfTrue="1" operator="equal">
      <formula>"Very High"</formula>
    </cfRule>
    <cfRule type="cellIs" dxfId="626" priority="42" stopIfTrue="1" operator="equal">
      <formula>"High"</formula>
    </cfRule>
    <cfRule type="cellIs" dxfId="625" priority="43" stopIfTrue="1" operator="equal">
      <formula>"Medium"</formula>
    </cfRule>
    <cfRule type="cellIs" dxfId="624" priority="44" stopIfTrue="1" operator="equal">
      <formula>"Low"</formula>
    </cfRule>
    <cfRule type="cellIs" dxfId="623" priority="45" stopIfTrue="1" operator="equal">
      <formula>"Very Low"</formula>
    </cfRule>
  </conditionalFormatting>
  <conditionalFormatting sqref="O5:O300">
    <cfRule type="cellIs" dxfId="622" priority="6" stopIfTrue="1" operator="between">
      <formula>5</formula>
      <formula>5.9</formula>
    </cfRule>
    <cfRule type="cellIs" dxfId="621" priority="7" stopIfTrue="1" operator="between">
      <formula>4</formula>
      <formula>4.9</formula>
    </cfRule>
    <cfRule type="cellIs" dxfId="620" priority="8" stopIfTrue="1" operator="between">
      <formula>3</formula>
      <formula>3.9</formula>
    </cfRule>
    <cfRule type="cellIs" dxfId="619" priority="9" stopIfTrue="1" operator="between">
      <formula>2</formula>
      <formula>2.9</formula>
    </cfRule>
    <cfRule type="cellIs" dxfId="618" priority="10" stopIfTrue="1" operator="between">
      <formula>0</formula>
      <formula>1.9</formula>
    </cfRule>
  </conditionalFormatting>
  <conditionalFormatting sqref="S5:T300">
    <cfRule type="cellIs" dxfId="617" priority="51" stopIfTrue="1" operator="between">
      <formula>4</formula>
      <formula>5</formula>
    </cfRule>
    <cfRule type="cellIs" dxfId="616" priority="52" stopIfTrue="1" operator="between">
      <formula>3</formula>
      <formula>4</formula>
    </cfRule>
    <cfRule type="cellIs" dxfId="615" priority="53" stopIfTrue="1" operator="between">
      <formula>2</formula>
      <formula>3</formula>
    </cfRule>
    <cfRule type="cellIs" dxfId="614" priority="54" stopIfTrue="1" operator="between">
      <formula>1</formula>
      <formula>2</formula>
    </cfRule>
    <cfRule type="cellIs" dxfId="613" priority="55" stopIfTrue="1" operator="between">
      <formula>0</formula>
      <formula>1</formula>
    </cfRule>
  </conditionalFormatting>
  <conditionalFormatting sqref="K5:K300">
    <cfRule type="cellIs" dxfId="612" priority="1" stopIfTrue="1" operator="equal">
      <formula>"Very Low"</formula>
    </cfRule>
    <cfRule type="cellIs" dxfId="611" priority="2" stopIfTrue="1" operator="equal">
      <formula>"Low"</formula>
    </cfRule>
    <cfRule type="cellIs" dxfId="610" priority="3" stopIfTrue="1" operator="equal">
      <formula>"Medium"</formula>
    </cfRule>
    <cfRule type="cellIs" dxfId="609" priority="4" stopIfTrue="1" operator="equal">
      <formula>"High"</formula>
    </cfRule>
    <cfRule type="cellIs" dxfId="608"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51"/>
  <sheetViews>
    <sheetView tabSelected="1" zoomScale="80" zoomScaleNormal="80" workbookViewId="0"/>
  </sheetViews>
  <sheetFormatPr defaultColWidth="8.5703125" defaultRowHeight="15" x14ac:dyDescent="0.25"/>
  <cols>
    <col min="1" max="1" width="43.5703125" style="214" bestFit="1" customWidth="1"/>
    <col min="2" max="2" width="10" style="214" customWidth="1"/>
    <col min="3" max="3" width="17.5703125" style="214" customWidth="1"/>
    <col min="4" max="4" width="8.5703125" style="214" customWidth="1"/>
    <col min="5" max="5" width="27.42578125" style="214" bestFit="1" customWidth="1"/>
    <col min="6" max="7" width="8.5703125" style="214" customWidth="1"/>
    <col min="8" max="8" width="9.5703125" style="214" customWidth="1"/>
    <col min="9" max="9" width="13.5703125" style="214" customWidth="1"/>
    <col min="10" max="10" width="10.42578125" style="214" customWidth="1"/>
    <col min="11" max="19" width="8.5703125" style="214" customWidth="1"/>
    <col min="20" max="20" width="21" style="214" customWidth="1"/>
    <col min="21" max="21" width="11.42578125" style="214" bestFit="1" customWidth="1"/>
    <col min="22" max="22" width="8.5703125" style="214" customWidth="1"/>
    <col min="23" max="16384" width="8.5703125" style="214"/>
  </cols>
  <sheetData>
    <row r="1" spans="1:21" ht="23.1" customHeight="1" x14ac:dyDescent="0.35">
      <c r="A1" s="127" t="str">
        <f>"INFORM Severity Index - all crises. Release: "&amp;About!$A$5&amp;""</f>
        <v>INFORM Severity Index - all crises. Release: November 2022</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8609</v>
      </c>
      <c r="B2" s="11" t="s">
        <v>8611</v>
      </c>
      <c r="C2" s="11" t="s">
        <v>8612</v>
      </c>
      <c r="D2" s="5" t="s">
        <v>8613</v>
      </c>
      <c r="E2" s="11" t="s">
        <v>8614</v>
      </c>
      <c r="F2" s="71" t="s">
        <v>8615</v>
      </c>
      <c r="G2" s="72" t="s">
        <v>8616</v>
      </c>
      <c r="H2" s="71" t="s">
        <v>8616</v>
      </c>
      <c r="I2" s="73" t="s">
        <v>8617</v>
      </c>
      <c r="J2" s="73" t="s">
        <v>5</v>
      </c>
      <c r="K2" s="75" t="s">
        <v>8618</v>
      </c>
      <c r="L2" s="74" t="s">
        <v>8633</v>
      </c>
      <c r="M2" s="74" t="s">
        <v>8634</v>
      </c>
      <c r="N2" s="49" t="s">
        <v>8621</v>
      </c>
      <c r="O2" s="76" t="s">
        <v>6291</v>
      </c>
      <c r="P2" s="76" t="s">
        <v>8622</v>
      </c>
      <c r="Q2" s="77" t="s">
        <v>8623</v>
      </c>
      <c r="R2" s="78" t="s">
        <v>8624</v>
      </c>
      <c r="S2" s="78" t="s">
        <v>8625</v>
      </c>
      <c r="T2" s="52" t="s">
        <v>8626</v>
      </c>
      <c r="U2" s="126" t="s">
        <v>8627</v>
      </c>
    </row>
    <row r="3" spans="1:21" ht="18" hidden="1" customHeight="1" thickTop="1" x14ac:dyDescent="0.3">
      <c r="A3" s="46" t="s">
        <v>8628</v>
      </c>
      <c r="B3" s="46"/>
      <c r="C3" s="46"/>
      <c r="D3" s="46"/>
      <c r="E3" s="46"/>
      <c r="F3" s="41"/>
      <c r="G3" s="41"/>
      <c r="H3" s="41"/>
      <c r="I3" s="68"/>
      <c r="J3" s="41"/>
      <c r="K3" s="40"/>
      <c r="L3" s="39"/>
      <c r="M3" s="39"/>
      <c r="N3" s="40"/>
      <c r="O3" s="41"/>
      <c r="P3" s="41"/>
      <c r="Q3" s="40"/>
      <c r="R3" s="39"/>
      <c r="S3" s="39"/>
      <c r="T3" s="1"/>
      <c r="U3" s="110"/>
    </row>
    <row r="4" spans="1:21" ht="18" customHeight="1" thickTop="1" x14ac:dyDescent="0.3">
      <c r="A4" s="12" t="s">
        <v>8629</v>
      </c>
      <c r="B4" s="12"/>
      <c r="C4" s="12"/>
      <c r="D4" s="6" t="s">
        <v>8629</v>
      </c>
      <c r="E4" s="12"/>
      <c r="F4" s="34" t="s">
        <v>8630</v>
      </c>
      <c r="G4" s="34" t="s">
        <v>8630</v>
      </c>
      <c r="H4" s="34" t="s">
        <v>8631</v>
      </c>
      <c r="I4" s="34" t="s">
        <v>8632</v>
      </c>
      <c r="J4" s="34" t="s">
        <v>8631</v>
      </c>
      <c r="K4" s="34" t="s">
        <v>8630</v>
      </c>
      <c r="L4" s="34" t="s">
        <v>8630</v>
      </c>
      <c r="M4" s="34" t="s">
        <v>8630</v>
      </c>
      <c r="N4" s="34" t="s">
        <v>8630</v>
      </c>
      <c r="O4" s="34" t="s">
        <v>8630</v>
      </c>
      <c r="P4" s="34" t="s">
        <v>8630</v>
      </c>
      <c r="Q4" s="34" t="s">
        <v>8630</v>
      </c>
      <c r="R4" s="34" t="s">
        <v>8630</v>
      </c>
      <c r="S4" s="34" t="s">
        <v>8630</v>
      </c>
      <c r="T4" s="1"/>
      <c r="U4" s="110"/>
    </row>
    <row r="5" spans="1:21" x14ac:dyDescent="0.25">
      <c r="A5" s="130" t="str">
        <f t="array" ref="A5">IFERROR(INDEX(Lists!$B$2:$B$200,SMALL(IF(Lists!$I$2:$I$200="Individual",ROW(Lists!$B$2:$B$200)),ROW(1:1))-1,1),"")</f>
        <v>Complex crisis in Afghanistan</v>
      </c>
      <c r="B5" s="131" t="str">
        <f>VLOOKUP(A5,Lists!$B$2:$G$200,2,FALSE)</f>
        <v>AFG001</v>
      </c>
      <c r="C5" s="131" t="str">
        <f>VLOOKUP(B5,'INFORM Severity - hidden'!$C$5:$D$200,2,FALSE)</f>
        <v>Afghanistan</v>
      </c>
      <c r="D5" s="131" t="str">
        <f>VLOOKUP(A5,Lists!$B$2:$G$200,3,FALSE)</f>
        <v>AFG</v>
      </c>
      <c r="E5" s="132" t="str">
        <f>VLOOKUP(A5,Lists!$B$2:$G$200,5,FALSE)</f>
        <v>Conflict,Violence,Displacement,Drought,Earthquake,Socio-political</v>
      </c>
      <c r="F5" s="236">
        <f t="shared" ref="F5:F36" si="0">IF(OR(N5="x",K5="x"),"x",ROUND((5-GEOMEAN(((5-K5)/5*4+1),((5-N5)/5*4+1),((5-N5)/5*4+1)))/4*3.5+Q5*0.3,1))</f>
        <v>4.5</v>
      </c>
      <c r="G5" s="129">
        <f t="shared" ref="G5:G36" si="1">IF(F5="x","x",ROUNDUP(F5,0))</f>
        <v>5</v>
      </c>
      <c r="H5" s="129" t="str">
        <f t="shared" ref="H5:H36" si="2">IF(N5="x","x",IF(K5="x","x",(IF(G5=5,"Very High",IF(G5=4,"High",IF(G5=3,"Medium",IF(G5=2,"Low","Very Low")))))))</f>
        <v>Very High</v>
      </c>
      <c r="I5" s="237" t="str">
        <f>INDEX(Trends!$D$3:$D$404,MATCH(B5,Trends!$C$3:$C$404,0))</f>
        <v>Stable</v>
      </c>
      <c r="J5" s="129" t="str">
        <f>VLOOKUP($B5,Reliability!$A$3:$I$170,9,FALSE)</f>
        <v>High</v>
      </c>
      <c r="K5" s="238">
        <f t="shared" ref="K5:K36" si="3">IF(OR(M5="x",L5="x"),"x",ROUND((5-GEOMEAN(((5-L5)/5*4+1),((5-M5)/5*4+1),((5-M5)/5*4+1)))/4*5,1))</f>
        <v>4.8</v>
      </c>
      <c r="L5" s="238">
        <f>VLOOKUP($B5,'Impact of the crisis'!$C$6:$N$170,12,FALSE)</f>
        <v>4.9000000000000004</v>
      </c>
      <c r="M5" s="238">
        <f>VLOOKUP($B5,'Impact of the crisis'!$C$6:$AB$170,26,FALSE)</f>
        <v>4.7</v>
      </c>
      <c r="N5" s="238">
        <f>VLOOKUP($B5,'Conditions of people affected'!$C$6:$R$170,16,FALSE)</f>
        <v>4.5</v>
      </c>
      <c r="O5" s="238">
        <f>VLOOKUP($B5,'Conditions of people affected'!$C$6:$R$170,9,FALSE)</f>
        <v>5</v>
      </c>
      <c r="P5" s="238">
        <f>VLOOKUP($B5,'Conditions of people affected'!$C$6:$R$170,15,FALSE)</f>
        <v>4</v>
      </c>
      <c r="Q5" s="238">
        <f t="shared" ref="Q5:Q36" si="4">IF(OR(S5="x",R5="x"),R5,ROUND((5-GEOMEAN(((5-R5)/5*4+1),((5-S5)/5*4+1)))/4*5,1))</f>
        <v>4.3</v>
      </c>
      <c r="R5" s="238">
        <f>VLOOKUP($B5,'Complexity of the crisis'!$C$6:$AN$170,22,FALSE)</f>
        <v>4</v>
      </c>
      <c r="S5" s="238">
        <f>VLOOKUP($B5,'Complexity of the crisis'!$C$6:$AN$170,38,FALSE)</f>
        <v>4.5</v>
      </c>
      <c r="T5" s="133" t="str">
        <f>VLOOKUP(B5,Lists!$C$3:$E$200,3,FALSE)</f>
        <v>Asia</v>
      </c>
      <c r="U5" s="134">
        <f>VLOOKUP(B5,'INFORM Severity - hidden'!$C$5:$V$170,20,FALSE)</f>
        <v>44889</v>
      </c>
    </row>
    <row r="6" spans="1:21" x14ac:dyDescent="0.25">
      <c r="A6" s="130" t="str">
        <f t="array" ref="A6">IFERROR(INDEX(Lists!$B$2:$B$200,SMALL(IF(Lists!$I$2:$I$200="Individual",ROW(Lists!$B$2:$B$200)),ROW(2:2))-1,1),"")</f>
        <v>Earthquake in Khost and Paktika</v>
      </c>
      <c r="B6" s="131" t="str">
        <f>VLOOKUP(A6,Lists!$B$2:$G$200,2,FALSE)</f>
        <v>AFG005</v>
      </c>
      <c r="C6" s="131" t="str">
        <f>VLOOKUP(B6,'INFORM Severity - hidden'!$C$5:$D$200,2,FALSE)</f>
        <v>Afghanistan</v>
      </c>
      <c r="D6" s="131" t="str">
        <f>VLOOKUP(A6,Lists!$B$2:$G$200,3,FALSE)</f>
        <v>AFG</v>
      </c>
      <c r="E6" s="132" t="str">
        <f>VLOOKUP(A6,Lists!$B$2:$G$200,5,FALSE)</f>
        <v>Earthquake</v>
      </c>
      <c r="F6" s="236">
        <f t="shared" si="0"/>
        <v>3</v>
      </c>
      <c r="G6" s="129">
        <f t="shared" si="1"/>
        <v>3</v>
      </c>
      <c r="H6" s="129" t="str">
        <f t="shared" si="2"/>
        <v>Medium</v>
      </c>
      <c r="I6" s="237" t="str">
        <f>INDEX(Trends!$D$3:$D$404,MATCH(B6,Trends!$C$3:$C$404,0))</f>
        <v>Stable</v>
      </c>
      <c r="J6" s="129" t="str">
        <f>VLOOKUP($B6,Reliability!$A$3:$I$170,9,FALSE)</f>
        <v>High</v>
      </c>
      <c r="K6" s="238">
        <f t="shared" si="3"/>
        <v>2.8</v>
      </c>
      <c r="L6" s="238">
        <f>VLOOKUP($B6,'Impact of the crisis'!$C$6:$N$170,12,FALSE)</f>
        <v>0.9</v>
      </c>
      <c r="M6" s="238">
        <f>VLOOKUP($B6,'Impact of the crisis'!$C$6:$AB$170,26,FALSE)</f>
        <v>3.5</v>
      </c>
      <c r="N6" s="238">
        <f>VLOOKUP($B6,'Conditions of people affected'!$C$6:$R$170,16,FALSE)</f>
        <v>2.8</v>
      </c>
      <c r="O6" s="238">
        <f>VLOOKUP($B6,'Conditions of people affected'!$C$6:$R$170,9,FALSE)</f>
        <v>2.6</v>
      </c>
      <c r="P6" s="238">
        <f>VLOOKUP($B6,'Conditions of people affected'!$C$6:$R$170,15,FALSE)</f>
        <v>3</v>
      </c>
      <c r="Q6" s="238">
        <f t="shared" si="4"/>
        <v>3.3</v>
      </c>
      <c r="R6" s="238">
        <f>VLOOKUP($B6,'Complexity of the crisis'!$C$6:$AN$170,22,FALSE)</f>
        <v>4</v>
      </c>
      <c r="S6" s="238">
        <f>VLOOKUP($B6,'Complexity of the crisis'!$C$6:$AN$170,38,FALSE)</f>
        <v>2.5</v>
      </c>
      <c r="T6" s="133" t="str">
        <f>VLOOKUP(B6,Lists!$C$3:$E$200,3,FALSE)</f>
        <v>Asia</v>
      </c>
      <c r="U6" s="134">
        <f>VLOOKUP(B6,'INFORM Severity - hidden'!$C$5:$V$170,20,FALSE)</f>
        <v>44889</v>
      </c>
    </row>
    <row r="7" spans="1:21" x14ac:dyDescent="0.25">
      <c r="A7" s="130" t="str">
        <f t="array" ref="A7">IFERROR(INDEX(Lists!$B$2:$B$200,SMALL(IF(Lists!$I$2:$I$200="Individual",ROW(Lists!$B$2:$B$200)),ROW(3:3))-1,1),"")</f>
        <v>Drought in South-West Angola</v>
      </c>
      <c r="B7" s="131" t="str">
        <f>VLOOKUP(A7,Lists!$B$2:$G$200,2,FALSE)</f>
        <v>AGO002</v>
      </c>
      <c r="C7" s="131" t="str">
        <f>VLOOKUP(B7,'INFORM Severity - hidden'!$C$5:$D$200,2,FALSE)</f>
        <v>Angola</v>
      </c>
      <c r="D7" s="131" t="str">
        <f>VLOOKUP(A7,Lists!$B$2:$G$200,3,FALSE)</f>
        <v>AGO</v>
      </c>
      <c r="E7" s="132" t="str">
        <f>VLOOKUP(A7,Lists!$B$2:$G$200,5,FALSE)</f>
        <v>Drought</v>
      </c>
      <c r="F7" s="236">
        <f t="shared" si="0"/>
        <v>3.1</v>
      </c>
      <c r="G7" s="129">
        <f t="shared" si="1"/>
        <v>4</v>
      </c>
      <c r="H7" s="129" t="str">
        <f t="shared" si="2"/>
        <v>High</v>
      </c>
      <c r="I7" s="237" t="str">
        <f>INDEX(Trends!$D$3:$D$404,MATCH(B7,Trends!$C$3:$C$404,0))</f>
        <v>Stable</v>
      </c>
      <c r="J7" s="129" t="str">
        <f>VLOOKUP($B7,Reliability!$A$3:$I$170,9,FALSE)</f>
        <v>High</v>
      </c>
      <c r="K7" s="238">
        <f t="shared" si="3"/>
        <v>2.8</v>
      </c>
      <c r="L7" s="238">
        <f>VLOOKUP($B7,'Impact of the crisis'!$C$6:$N$170,12,FALSE)</f>
        <v>3.7</v>
      </c>
      <c r="M7" s="238">
        <f>VLOOKUP($B7,'Impact of the crisis'!$C$6:$AB$170,26,FALSE)</f>
        <v>2.2000000000000002</v>
      </c>
      <c r="N7" s="238">
        <f>VLOOKUP($B7,'Conditions of people affected'!$C$6:$R$170,16,FALSE)</f>
        <v>3.85</v>
      </c>
      <c r="O7" s="238">
        <f>VLOOKUP($B7,'Conditions of people affected'!$C$6:$R$170,9,FALSE)</f>
        <v>3.7</v>
      </c>
      <c r="P7" s="238">
        <f>VLOOKUP($B7,'Conditions of people affected'!$C$6:$R$170,15,FALSE)</f>
        <v>4</v>
      </c>
      <c r="Q7" s="238">
        <f t="shared" si="4"/>
        <v>2.2000000000000002</v>
      </c>
      <c r="R7" s="238">
        <f>VLOOKUP($B7,'Complexity of the crisis'!$C$6:$AN$170,22,FALSE)</f>
        <v>3.1</v>
      </c>
      <c r="S7" s="238">
        <f>VLOOKUP($B7,'Complexity of the crisis'!$C$6:$AN$170,38,FALSE)</f>
        <v>1</v>
      </c>
      <c r="T7" s="133" t="str">
        <f>VLOOKUP(B7,Lists!$C$3:$E$200,3,FALSE)</f>
        <v>Africa</v>
      </c>
      <c r="U7" s="134">
        <f>VLOOKUP(B7,'INFORM Severity - hidden'!$C$5:$V$170,20,FALSE)</f>
        <v>44869</v>
      </c>
    </row>
    <row r="8" spans="1:21" x14ac:dyDescent="0.25">
      <c r="A8" s="130" t="str">
        <f t="array" ref="A8">IFERROR(INDEX(Lists!$B$2:$B$200,SMALL(IF(Lists!$I$2:$I$200="Individual",ROW(Lists!$B$2:$B$200)),ROW(4:4))-1,1),"")</f>
        <v>Nagorno-Karabakh Conflict in Armenia</v>
      </c>
      <c r="B8" s="131" t="str">
        <f>VLOOKUP(A8,Lists!$B$2:$G$200,2,FALSE)</f>
        <v>ARM002</v>
      </c>
      <c r="C8" s="131" t="str">
        <f>VLOOKUP(B8,'INFORM Severity - hidden'!$C$5:$D$200,2,FALSE)</f>
        <v>Armenia</v>
      </c>
      <c r="D8" s="131" t="str">
        <f>VLOOKUP(A8,Lists!$B$2:$G$200,3,FALSE)</f>
        <v>ARM</v>
      </c>
      <c r="E8" s="132" t="str">
        <f>VLOOKUP(A8,Lists!$B$2:$G$200,5,FALSE)</f>
        <v>Conflict,Displacement</v>
      </c>
      <c r="F8" s="236">
        <f t="shared" si="0"/>
        <v>1.3</v>
      </c>
      <c r="G8" s="129">
        <f t="shared" si="1"/>
        <v>2</v>
      </c>
      <c r="H8" s="129" t="str">
        <f t="shared" si="2"/>
        <v>Low</v>
      </c>
      <c r="I8" s="237" t="str">
        <f>INDEX(Trends!$D$3:$D$404,MATCH(B8,Trends!$C$3:$C$404,0))</f>
        <v>Stable</v>
      </c>
      <c r="J8" s="129" t="str">
        <f>VLOOKUP($B8,Reliability!$A$3:$I$170,9,FALSE)</f>
        <v>Medium</v>
      </c>
      <c r="K8" s="238">
        <f t="shared" si="3"/>
        <v>1.8</v>
      </c>
      <c r="L8" s="238">
        <f>VLOOKUP($B8,'Impact of the crisis'!$C$6:$N$170,12,FALSE)</f>
        <v>1.3</v>
      </c>
      <c r="M8" s="238">
        <f>VLOOKUP($B8,'Impact of the crisis'!$C$6:$AB$170,26,FALSE)</f>
        <v>2.1</v>
      </c>
      <c r="N8" s="238">
        <f>VLOOKUP($B8,'Conditions of people affected'!$C$6:$R$170,16,FALSE)</f>
        <v>0.85</v>
      </c>
      <c r="O8" s="238">
        <f>VLOOKUP($B8,'Conditions of people affected'!$C$6:$R$170,9,FALSE)</f>
        <v>0.7</v>
      </c>
      <c r="P8" s="238">
        <f>VLOOKUP($B8,'Conditions of people affected'!$C$6:$R$170,15,FALSE)</f>
        <v>1</v>
      </c>
      <c r="Q8" s="238">
        <f t="shared" si="4"/>
        <v>1.5</v>
      </c>
      <c r="R8" s="238">
        <f>VLOOKUP($B8,'Complexity of the crisis'!$C$6:$AN$170,22,FALSE)</f>
        <v>2</v>
      </c>
      <c r="S8" s="238">
        <f>VLOOKUP($B8,'Complexity of the crisis'!$C$6:$AN$170,38,FALSE)</f>
        <v>1</v>
      </c>
      <c r="T8" s="133" t="str">
        <f>VLOOKUP(B8,Lists!$C$3:$E$200,3,FALSE)</f>
        <v>Middle east</v>
      </c>
      <c r="U8" s="134">
        <f>VLOOKUP(B8,'INFORM Severity - hidden'!$C$5:$V$170,20,FALSE)</f>
        <v>44864</v>
      </c>
    </row>
    <row r="9" spans="1:21" x14ac:dyDescent="0.25">
      <c r="A9" s="130" t="str">
        <f t="array" ref="A9">IFERROR(INDEX(Lists!$B$2:$B$200,SMALL(IF(Lists!$I$2:$I$200="Individual",ROW(Lists!$B$2:$B$200)),ROW(5:5))-1,1),"")</f>
        <v>Nagorno-Karabakh conflict in Azerbaijan</v>
      </c>
      <c r="B9" s="131" t="str">
        <f>VLOOKUP(A9,Lists!$B$2:$G$200,2,FALSE)</f>
        <v>AZE002</v>
      </c>
      <c r="C9" s="131" t="str">
        <f>VLOOKUP(B9,'INFORM Severity - hidden'!$C$5:$D$200,2,FALSE)</f>
        <v>Azerbaijan</v>
      </c>
      <c r="D9" s="131" t="str">
        <f>VLOOKUP(A9,Lists!$B$2:$G$200,3,FALSE)</f>
        <v>AZE</v>
      </c>
      <c r="E9" s="132" t="str">
        <f>VLOOKUP(A9,Lists!$B$2:$G$200,5,FALSE)</f>
        <v>Conflict,Displacement</v>
      </c>
      <c r="F9" s="236">
        <f t="shared" si="0"/>
        <v>1.8</v>
      </c>
      <c r="G9" s="129">
        <f t="shared" si="1"/>
        <v>2</v>
      </c>
      <c r="H9" s="129" t="str">
        <f t="shared" si="2"/>
        <v>Low</v>
      </c>
      <c r="I9" s="237" t="str">
        <f>INDEX(Trends!$D$3:$D$404,MATCH(B9,Trends!$C$3:$C$404,0))</f>
        <v>Stable</v>
      </c>
      <c r="J9" s="129" t="str">
        <f>VLOOKUP($B9,Reliability!$A$3:$I$170,9,FALSE)</f>
        <v>Low</v>
      </c>
      <c r="K9" s="238">
        <f t="shared" si="3"/>
        <v>2.6</v>
      </c>
      <c r="L9" s="238">
        <f>VLOOKUP($B9,'Impact of the crisis'!$C$6:$N$170,12,FALSE)</f>
        <v>1.8</v>
      </c>
      <c r="M9" s="238">
        <f>VLOOKUP($B9,'Impact of the crisis'!$C$6:$AB$170,26,FALSE)</f>
        <v>3</v>
      </c>
      <c r="N9" s="238">
        <f>VLOOKUP($B9,'Conditions of people affected'!$C$6:$R$170,16,FALSE)</f>
        <v>1</v>
      </c>
      <c r="O9" s="238">
        <f>VLOOKUP($B9,'Conditions of people affected'!$C$6:$R$170,9,FALSE)</f>
        <v>0</v>
      </c>
      <c r="P9" s="238">
        <f>VLOOKUP($B9,'Conditions of people affected'!$C$6:$R$170,15,FALSE)</f>
        <v>2</v>
      </c>
      <c r="Q9" s="238">
        <f t="shared" si="4"/>
        <v>2.2000000000000002</v>
      </c>
      <c r="R9" s="238">
        <f>VLOOKUP($B9,'Complexity of the crisis'!$C$6:$AN$170,22,FALSE)</f>
        <v>2.4</v>
      </c>
      <c r="S9" s="238">
        <f>VLOOKUP($B9,'Complexity of the crisis'!$C$6:$AN$170,38,FALSE)</f>
        <v>2</v>
      </c>
      <c r="T9" s="133" t="str">
        <f>VLOOKUP(B9,Lists!$C$3:$E$200,3,FALSE)</f>
        <v>Middle east</v>
      </c>
      <c r="U9" s="134">
        <f>VLOOKUP(B9,'INFORM Severity - hidden'!$C$5:$V$170,20,FALSE)</f>
        <v>44865</v>
      </c>
    </row>
    <row r="10" spans="1:21" x14ac:dyDescent="0.25">
      <c r="A10" s="130" t="str">
        <f t="array" ref="A10">IFERROR(INDEX(Lists!$B$2:$B$200,SMALL(IF(Lists!$I$2:$I$200="Individual",ROW(Lists!$B$2:$B$200)),ROW(6:6))-1,1),"")</f>
        <v>Complex in Burundi</v>
      </c>
      <c r="B10" s="131" t="str">
        <f>VLOOKUP(A10,Lists!$B$2:$G$200,2,FALSE)</f>
        <v>BDI001</v>
      </c>
      <c r="C10" s="131" t="str">
        <f>VLOOKUP(B10,'INFORM Severity - hidden'!$C$5:$D$200,2,FALSE)</f>
        <v>Burundi</v>
      </c>
      <c r="D10" s="131" t="str">
        <f>VLOOKUP(A10,Lists!$B$2:$G$200,3,FALSE)</f>
        <v>BDI</v>
      </c>
      <c r="E10" s="132" t="str">
        <f>VLOOKUP(A10,Lists!$B$2:$G$200,5,FALSE)</f>
        <v>Violence,Displacement,Floods</v>
      </c>
      <c r="F10" s="236">
        <f t="shared" si="0"/>
        <v>3.5</v>
      </c>
      <c r="G10" s="129">
        <f t="shared" si="1"/>
        <v>4</v>
      </c>
      <c r="H10" s="129" t="str">
        <f t="shared" si="2"/>
        <v>High</v>
      </c>
      <c r="I10" s="237" t="str">
        <f>INDEX(Trends!$D$3:$D$404,MATCH(B10,Trends!$C$3:$C$404,0))</f>
        <v>Stable</v>
      </c>
      <c r="J10" s="129" t="str">
        <f>VLOOKUP($B10,Reliability!$A$3:$I$170,9,FALSE)</f>
        <v>High</v>
      </c>
      <c r="K10" s="238">
        <f t="shared" si="3"/>
        <v>3.9</v>
      </c>
      <c r="L10" s="238">
        <f>VLOOKUP($B10,'Impact of the crisis'!$C$6:$N$170,12,FALSE)</f>
        <v>4</v>
      </c>
      <c r="M10" s="238">
        <f>VLOOKUP($B10,'Impact of the crisis'!$C$6:$AB$170,26,FALSE)</f>
        <v>3.8</v>
      </c>
      <c r="N10" s="238">
        <f>VLOOKUP($B10,'Conditions of people affected'!$C$6:$R$170,16,FALSE)</f>
        <v>3.4</v>
      </c>
      <c r="O10" s="238">
        <f>VLOOKUP($B10,'Conditions of people affected'!$C$6:$R$170,9,FALSE)</f>
        <v>3.8</v>
      </c>
      <c r="P10" s="238">
        <f>VLOOKUP($B10,'Conditions of people affected'!$C$6:$R$170,15,FALSE)</f>
        <v>3</v>
      </c>
      <c r="Q10" s="238">
        <f t="shared" si="4"/>
        <v>3.3</v>
      </c>
      <c r="R10" s="238">
        <f>VLOOKUP($B10,'Complexity of the crisis'!$C$6:$AN$170,22,FALSE)</f>
        <v>3</v>
      </c>
      <c r="S10" s="238">
        <f>VLOOKUP($B10,'Complexity of the crisis'!$C$6:$AN$170,38,FALSE)</f>
        <v>3.5</v>
      </c>
      <c r="T10" s="133" t="str">
        <f>VLOOKUP(B10,Lists!$C$3:$E$200,3,FALSE)</f>
        <v>Africa</v>
      </c>
      <c r="U10" s="134">
        <f>VLOOKUP(B10,'INFORM Severity - hidden'!$C$5:$V$170,20,FALSE)</f>
        <v>44875</v>
      </c>
    </row>
    <row r="11" spans="1:21" x14ac:dyDescent="0.25">
      <c r="A11" s="130" t="str">
        <f t="array" ref="A11">IFERROR(INDEX(Lists!$B$2:$B$200,SMALL(IF(Lists!$I$2:$I$200="Individual",ROW(Lists!$B$2:$B$200)),ROW(7:7))-1,1),"")</f>
        <v>Conflict in Burkina Faso</v>
      </c>
      <c r="B11" s="131" t="str">
        <f>VLOOKUP(A11,Lists!$B$2:$G$200,2,FALSE)</f>
        <v>BFA002</v>
      </c>
      <c r="C11" s="131" t="str">
        <f>VLOOKUP(B11,'INFORM Severity - hidden'!$C$5:$D$200,2,FALSE)</f>
        <v>Burkina Faso</v>
      </c>
      <c r="D11" s="131" t="str">
        <f>VLOOKUP(A11,Lists!$B$2:$G$200,3,FALSE)</f>
        <v>BFA</v>
      </c>
      <c r="E11" s="132" t="str">
        <f>VLOOKUP(A11,Lists!$B$2:$G$200,5,FALSE)</f>
        <v>Conflict,Displacement,Violence</v>
      </c>
      <c r="F11" s="236">
        <f t="shared" si="0"/>
        <v>3.8</v>
      </c>
      <c r="G11" s="129">
        <f t="shared" si="1"/>
        <v>4</v>
      </c>
      <c r="H11" s="129" t="str">
        <f t="shared" si="2"/>
        <v>High</v>
      </c>
      <c r="I11" s="237" t="str">
        <f>INDEX(Trends!$D$3:$D$404,MATCH(B11,Trends!$C$3:$C$404,0))</f>
        <v>Decreasing</v>
      </c>
      <c r="J11" s="129" t="str">
        <f>VLOOKUP($B11,Reliability!$A$3:$I$170,9,FALSE)</f>
        <v>High</v>
      </c>
      <c r="K11" s="238">
        <f t="shared" si="3"/>
        <v>4.2</v>
      </c>
      <c r="L11" s="238">
        <f>VLOOKUP($B11,'Impact of the crisis'!$C$6:$N$170,12,FALSE)</f>
        <v>4.5999999999999996</v>
      </c>
      <c r="M11" s="238">
        <f>VLOOKUP($B11,'Impact of the crisis'!$C$6:$AB$170,26,FALSE)</f>
        <v>3.9</v>
      </c>
      <c r="N11" s="238">
        <f>VLOOKUP($B11,'Conditions of people affected'!$C$6:$R$170,16,FALSE)</f>
        <v>3.6</v>
      </c>
      <c r="O11" s="238">
        <f>VLOOKUP($B11,'Conditions of people affected'!$C$6:$R$170,9,FALSE)</f>
        <v>4.2</v>
      </c>
      <c r="P11" s="238">
        <f>VLOOKUP($B11,'Conditions of people affected'!$C$6:$R$170,15,FALSE)</f>
        <v>3</v>
      </c>
      <c r="Q11" s="238">
        <f t="shared" si="4"/>
        <v>3.6</v>
      </c>
      <c r="R11" s="238">
        <f>VLOOKUP($B11,'Complexity of the crisis'!$C$6:$AN$170,22,FALSE)</f>
        <v>3.1</v>
      </c>
      <c r="S11" s="238">
        <f>VLOOKUP($B11,'Complexity of the crisis'!$C$6:$AN$170,38,FALSE)</f>
        <v>4</v>
      </c>
      <c r="T11" s="133" t="str">
        <f>VLOOKUP(B11,Lists!$C$3:$E$200,3,FALSE)</f>
        <v>Africa</v>
      </c>
      <c r="U11" s="134">
        <f>VLOOKUP(B11,'INFORM Severity - hidden'!$C$5:$V$170,20,FALSE)</f>
        <v>44863</v>
      </c>
    </row>
    <row r="12" spans="1:21" x14ac:dyDescent="0.25">
      <c r="A12" s="130" t="str">
        <f t="array" ref="A12">IFERROR(INDEX(Lists!$B$2:$B$200,SMALL(IF(Lists!$I$2:$I$200="Individual",ROW(Lists!$B$2:$B$200)),ROW(8:8))-1,1),"")</f>
        <v>Rohingya refugee crisis</v>
      </c>
      <c r="B12" s="131" t="str">
        <f>VLOOKUP(A12,Lists!$B$2:$G$200,2,FALSE)</f>
        <v>BGD002</v>
      </c>
      <c r="C12" s="131" t="str">
        <f>VLOOKUP(B12,'INFORM Severity - hidden'!$C$5:$D$200,2,FALSE)</f>
        <v>Bangladesh</v>
      </c>
      <c r="D12" s="131" t="str">
        <f>VLOOKUP(A12,Lists!$B$2:$G$200,3,FALSE)</f>
        <v>BGD</v>
      </c>
      <c r="E12" s="132" t="str">
        <f>VLOOKUP(A12,Lists!$B$2:$G$200,5,FALSE)</f>
        <v>Conflict,Violence,Displacement</v>
      </c>
      <c r="F12" s="236">
        <f t="shared" si="0"/>
        <v>3</v>
      </c>
      <c r="G12" s="129">
        <f t="shared" si="1"/>
        <v>3</v>
      </c>
      <c r="H12" s="129" t="str">
        <f t="shared" si="2"/>
        <v>Medium</v>
      </c>
      <c r="I12" s="237" t="str">
        <f>INDEX(Trends!$D$3:$D$404,MATCH(B12,Trends!$C$3:$C$404,0))</f>
        <v>Stable</v>
      </c>
      <c r="J12" s="129" t="str">
        <f>VLOOKUP($B12,Reliability!$A$3:$I$170,9,FALSE)</f>
        <v>High</v>
      </c>
      <c r="K12" s="238">
        <f t="shared" si="3"/>
        <v>2.8</v>
      </c>
      <c r="L12" s="238">
        <f>VLOOKUP($B12,'Impact of the crisis'!$C$6:$N$170,12,FALSE)</f>
        <v>0.2</v>
      </c>
      <c r="M12" s="238">
        <f>VLOOKUP($B12,'Impact of the crisis'!$C$6:$AB$170,26,FALSE)</f>
        <v>3.7</v>
      </c>
      <c r="N12" s="238">
        <f>VLOOKUP($B12,'Conditions of people affected'!$C$6:$R$170,16,FALSE)</f>
        <v>3.3</v>
      </c>
      <c r="O12" s="238">
        <f>VLOOKUP($B12,'Conditions of people affected'!$C$6:$R$170,9,FALSE)</f>
        <v>3.6</v>
      </c>
      <c r="P12" s="238">
        <f>VLOOKUP($B12,'Conditions of people affected'!$C$6:$R$170,15,FALSE)</f>
        <v>3</v>
      </c>
      <c r="Q12" s="238">
        <f t="shared" si="4"/>
        <v>2.7</v>
      </c>
      <c r="R12" s="238">
        <f>VLOOKUP($B12,'Complexity of the crisis'!$C$6:$AN$170,22,FALSE)</f>
        <v>2.8</v>
      </c>
      <c r="S12" s="238">
        <f>VLOOKUP($B12,'Complexity of the crisis'!$C$6:$AN$170,38,FALSE)</f>
        <v>2.5</v>
      </c>
      <c r="T12" s="133" t="str">
        <f>VLOOKUP(B12,Lists!$C$3:$E$200,3,FALSE)</f>
        <v>Asia</v>
      </c>
      <c r="U12" s="134">
        <f>VLOOKUP(B12,'INFORM Severity - hidden'!$C$5:$V$170,20,FALSE)</f>
        <v>44895</v>
      </c>
    </row>
    <row r="13" spans="1:21" x14ac:dyDescent="0.25">
      <c r="A13" s="130" t="str">
        <f t="array" ref="A13">IFERROR(INDEX(Lists!$B$2:$B$200,SMALL(IF(Lists!$I$2:$I$200="Individual",ROW(Lists!$B$2:$B$200)),ROW(9:9))-1,1),"")</f>
        <v>2022 Floods in Bangladesh</v>
      </c>
      <c r="B13" s="131" t="str">
        <f>VLOOKUP(A13,Lists!$B$2:$G$200,2,FALSE)</f>
        <v>BGD008</v>
      </c>
      <c r="C13" s="131" t="str">
        <f>VLOOKUP(B13,'INFORM Severity - hidden'!$C$5:$D$200,2,FALSE)</f>
        <v>Bangladesh</v>
      </c>
      <c r="D13" s="131" t="str">
        <f>VLOOKUP(A13,Lists!$B$2:$G$200,3,FALSE)</f>
        <v>BGD</v>
      </c>
      <c r="E13" s="132" t="str">
        <f>VLOOKUP(A13,Lists!$B$2:$G$200,5,FALSE)</f>
        <v>Floods</v>
      </c>
      <c r="F13" s="236">
        <f t="shared" si="0"/>
        <v>3</v>
      </c>
      <c r="G13" s="129">
        <f t="shared" si="1"/>
        <v>3</v>
      </c>
      <c r="H13" s="129" t="str">
        <f t="shared" si="2"/>
        <v>Medium</v>
      </c>
      <c r="I13" s="237" t="str">
        <f>INDEX(Trends!$D$3:$D$404,MATCH(B13,Trends!$C$3:$C$404,0))</f>
        <v>Stable</v>
      </c>
      <c r="J13" s="129" t="str">
        <f>VLOOKUP($B13,Reliability!$A$3:$I$170,9,FALSE)</f>
        <v>High</v>
      </c>
      <c r="K13" s="238">
        <f t="shared" si="3"/>
        <v>2.1</v>
      </c>
      <c r="L13" s="238">
        <f>VLOOKUP($B13,'Impact of the crisis'!$C$6:$N$170,12,FALSE)</f>
        <v>2.7</v>
      </c>
      <c r="M13" s="238">
        <f>VLOOKUP($B13,'Impact of the crisis'!$C$6:$AB$170,26,FALSE)</f>
        <v>1.8</v>
      </c>
      <c r="N13" s="238">
        <f>VLOOKUP($B13,'Conditions of people affected'!$C$6:$R$170,16,FALSE)</f>
        <v>3.6</v>
      </c>
      <c r="O13" s="238">
        <f>VLOOKUP($B13,'Conditions of people affected'!$C$6:$R$170,9,FALSE)</f>
        <v>4.2</v>
      </c>
      <c r="P13" s="238">
        <f>VLOOKUP($B13,'Conditions of people affected'!$C$6:$R$170,15,FALSE)</f>
        <v>3</v>
      </c>
      <c r="Q13" s="238">
        <f t="shared" si="4"/>
        <v>2.7</v>
      </c>
      <c r="R13" s="238">
        <f>VLOOKUP($B13,'Complexity of the crisis'!$C$6:$AN$170,22,FALSE)</f>
        <v>2.8</v>
      </c>
      <c r="S13" s="238">
        <f>VLOOKUP($B13,'Complexity of the crisis'!$C$6:$AN$170,38,FALSE)</f>
        <v>2.5</v>
      </c>
      <c r="T13" s="133" t="str">
        <f>VLOOKUP(B13,Lists!$C$3:$E$200,3,FALSE)</f>
        <v>Asia</v>
      </c>
      <c r="U13" s="134">
        <f>VLOOKUP(B13,'INFORM Severity - hidden'!$C$5:$V$170,20,FALSE)</f>
        <v>44895</v>
      </c>
    </row>
    <row r="14" spans="1:21" x14ac:dyDescent="0.25">
      <c r="A14" s="130" t="str">
        <f t="array" ref="A14">IFERROR(INDEX(Lists!$B$2:$B$200,SMALL(IF(Lists!$I$2:$I$200="Individual",ROW(Lists!$B$2:$B$200)),ROW(10:10))-1,1),"")</f>
        <v>Venezuela displacement in Brazil</v>
      </c>
      <c r="B14" s="131" t="str">
        <f>VLOOKUP(A14,Lists!$B$2:$G$200,2,FALSE)</f>
        <v>BRA002</v>
      </c>
      <c r="C14" s="131" t="str">
        <f>VLOOKUP(B14,'INFORM Severity - hidden'!$C$5:$D$200,2,FALSE)</f>
        <v>Brazil</v>
      </c>
      <c r="D14" s="131" t="str">
        <f>VLOOKUP(A14,Lists!$B$2:$G$200,3,FALSE)</f>
        <v>BRA</v>
      </c>
      <c r="E14" s="132" t="str">
        <f>VLOOKUP(A14,Lists!$B$2:$G$200,5,FALSE)</f>
        <v>Displacement</v>
      </c>
      <c r="F14" s="236">
        <f t="shared" si="0"/>
        <v>2.4</v>
      </c>
      <c r="G14" s="129">
        <f t="shared" si="1"/>
        <v>3</v>
      </c>
      <c r="H14" s="129" t="str">
        <f t="shared" si="2"/>
        <v>Medium</v>
      </c>
      <c r="I14" s="237" t="str">
        <f>INDEX(Trends!$D$3:$D$404,MATCH(B14,Trends!$C$3:$C$404,0))</f>
        <v>Stable</v>
      </c>
      <c r="J14" s="129" t="str">
        <f>VLOOKUP($B14,Reliability!$A$3:$I$170,9,FALSE)</f>
        <v>Very High</v>
      </c>
      <c r="K14" s="238">
        <f t="shared" si="3"/>
        <v>3</v>
      </c>
      <c r="L14" s="238">
        <f>VLOOKUP($B14,'Impact of the crisis'!$C$6:$N$170,12,FALSE)</f>
        <v>3.3</v>
      </c>
      <c r="M14" s="238">
        <f>VLOOKUP($B14,'Impact of the crisis'!$C$6:$AB$170,26,FALSE)</f>
        <v>2.9</v>
      </c>
      <c r="N14" s="238">
        <f>VLOOKUP($B14,'Conditions of people affected'!$C$6:$R$170,16,FALSE)</f>
        <v>1.75</v>
      </c>
      <c r="O14" s="238">
        <f>VLOOKUP($B14,'Conditions of people affected'!$C$6:$R$170,9,FALSE)</f>
        <v>2.5</v>
      </c>
      <c r="P14" s="238">
        <f>VLOOKUP($B14,'Conditions of people affected'!$C$6:$R$170,15,FALSE)</f>
        <v>1</v>
      </c>
      <c r="Q14" s="238">
        <f t="shared" si="4"/>
        <v>2.7</v>
      </c>
      <c r="R14" s="238">
        <f>VLOOKUP($B14,'Complexity of the crisis'!$C$6:$AN$170,22,FALSE)</f>
        <v>2.9</v>
      </c>
      <c r="S14" s="238">
        <f>VLOOKUP($B14,'Complexity of the crisis'!$C$6:$AN$170,38,FALSE)</f>
        <v>2.5</v>
      </c>
      <c r="T14" s="133" t="str">
        <f>VLOOKUP(B14,Lists!$C$3:$E$200,3,FALSE)</f>
        <v>Americas</v>
      </c>
      <c r="U14" s="134">
        <f>VLOOKUP(B14,'INFORM Severity - hidden'!$C$5:$V$170,20,FALSE)</f>
        <v>44895</v>
      </c>
    </row>
    <row r="15" spans="1:21" x14ac:dyDescent="0.25">
      <c r="A15" s="130" t="str">
        <f t="array" ref="A15">IFERROR(INDEX(Lists!$B$2:$B$200,SMALL(IF(Lists!$I$2:$I$200="Individual",ROW(Lists!$B$2:$B$200)),ROW(11:11))-1,1),"")</f>
        <v>Floods in rainy season 2022</v>
      </c>
      <c r="B15" s="131" t="str">
        <f>VLOOKUP(A15,Lists!$B$2:$G$200,2,FALSE)</f>
        <v>BRA003</v>
      </c>
      <c r="C15" s="131" t="str">
        <f>VLOOKUP(B15,'INFORM Severity - hidden'!$C$5:$D$200,2,FALSE)</f>
        <v>Brazil</v>
      </c>
      <c r="D15" s="131" t="str">
        <f>VLOOKUP(A15,Lists!$B$2:$G$200,3,FALSE)</f>
        <v>BRA</v>
      </c>
      <c r="E15" s="132" t="str">
        <f>VLOOKUP(A15,Lists!$B$2:$G$200,5,FALSE)</f>
        <v>Floods</v>
      </c>
      <c r="F15" s="236">
        <f t="shared" si="0"/>
        <v>2</v>
      </c>
      <c r="G15" s="129">
        <f t="shared" si="1"/>
        <v>2</v>
      </c>
      <c r="H15" s="129" t="str">
        <f t="shared" si="2"/>
        <v>Low</v>
      </c>
      <c r="I15" s="237" t="str">
        <f>INDEX(Trends!$D$3:$D$404,MATCH(B15,Trends!$C$3:$C$404,0))</f>
        <v>Decreasing</v>
      </c>
      <c r="J15" s="129" t="str">
        <f>VLOOKUP($B15,Reliability!$A$3:$I$170,9,FALSE)</f>
        <v>Very High</v>
      </c>
      <c r="K15" s="238">
        <f t="shared" si="3"/>
        <v>2.9</v>
      </c>
      <c r="L15" s="238">
        <f>VLOOKUP($B15,'Impact of the crisis'!$C$6:$N$170,12,FALSE)</f>
        <v>3</v>
      </c>
      <c r="M15" s="238">
        <f>VLOOKUP($B15,'Impact of the crisis'!$C$6:$AB$170,26,FALSE)</f>
        <v>2.8</v>
      </c>
      <c r="N15" s="238">
        <f>VLOOKUP($B15,'Conditions of people affected'!$C$6:$R$170,16,FALSE)</f>
        <v>1.2</v>
      </c>
      <c r="O15" s="238">
        <f>VLOOKUP($B15,'Conditions of people affected'!$C$6:$R$170,9,FALSE)</f>
        <v>1.4</v>
      </c>
      <c r="P15" s="238">
        <f>VLOOKUP($B15,'Conditions of people affected'!$C$6:$R$170,15,FALSE)</f>
        <v>1</v>
      </c>
      <c r="Q15" s="238">
        <f t="shared" si="4"/>
        <v>2.5</v>
      </c>
      <c r="R15" s="238">
        <f>VLOOKUP($B15,'Complexity of the crisis'!$C$6:$AN$170,22,FALSE)</f>
        <v>2.9</v>
      </c>
      <c r="S15" s="238">
        <f>VLOOKUP($B15,'Complexity of the crisis'!$C$6:$AN$170,38,FALSE)</f>
        <v>2</v>
      </c>
      <c r="T15" s="133" t="str">
        <f>VLOOKUP(B15,Lists!$C$3:$E$200,3,FALSE)</f>
        <v>Americas</v>
      </c>
      <c r="U15" s="134">
        <f>VLOOKUP(B15,'INFORM Severity - hidden'!$C$5:$V$170,20,FALSE)</f>
        <v>44895</v>
      </c>
    </row>
    <row r="16" spans="1:21" x14ac:dyDescent="0.25">
      <c r="A16" s="130" t="str">
        <f t="array" ref="A16">IFERROR(INDEX(Lists!$B$2:$B$200,SMALL(IF(Lists!$I$2:$I$200="Individual",ROW(Lists!$B$2:$B$200)),ROW(12:12))-1,1),"")</f>
        <v>Complex crisis in CAR</v>
      </c>
      <c r="B16" s="131" t="str">
        <f>VLOOKUP(A16,Lists!$B$2:$G$200,2,FALSE)</f>
        <v>CAF001</v>
      </c>
      <c r="C16" s="131" t="str">
        <f>VLOOKUP(B16,'INFORM Severity - hidden'!$C$5:$D$200,2,FALSE)</f>
        <v>CAR</v>
      </c>
      <c r="D16" s="131" t="str">
        <f>VLOOKUP(A16,Lists!$B$2:$G$200,3,FALSE)</f>
        <v>CAF</v>
      </c>
      <c r="E16" s="132" t="str">
        <f>VLOOKUP(A16,Lists!$B$2:$G$200,5,FALSE)</f>
        <v>Conflict,Displacement</v>
      </c>
      <c r="F16" s="236">
        <f t="shared" si="0"/>
        <v>4.0999999999999996</v>
      </c>
      <c r="G16" s="129">
        <f t="shared" si="1"/>
        <v>5</v>
      </c>
      <c r="H16" s="129" t="str">
        <f t="shared" si="2"/>
        <v>Very High</v>
      </c>
      <c r="I16" s="237" t="str">
        <f>INDEX(Trends!$D$3:$D$404,MATCH(B16,Trends!$C$3:$C$404,0))</f>
        <v>Stable</v>
      </c>
      <c r="J16" s="129" t="str">
        <f>VLOOKUP($B16,Reliability!$A$3:$I$170,9,FALSE)</f>
        <v>High</v>
      </c>
      <c r="K16" s="238">
        <f t="shared" si="3"/>
        <v>4.2</v>
      </c>
      <c r="L16" s="238">
        <f>VLOOKUP($B16,'Impact of the crisis'!$C$6:$N$170,12,FALSE)</f>
        <v>4.3</v>
      </c>
      <c r="M16" s="238">
        <f>VLOOKUP($B16,'Impact of the crisis'!$C$6:$AB$170,26,FALSE)</f>
        <v>4.0999999999999996</v>
      </c>
      <c r="N16" s="238">
        <f>VLOOKUP($B16,'Conditions of people affected'!$C$6:$R$170,16,FALSE)</f>
        <v>3.95</v>
      </c>
      <c r="O16" s="238">
        <f>VLOOKUP($B16,'Conditions of people affected'!$C$6:$R$170,9,FALSE)</f>
        <v>3.9</v>
      </c>
      <c r="P16" s="238">
        <f>VLOOKUP($B16,'Conditions of people affected'!$C$6:$R$170,15,FALSE)</f>
        <v>4</v>
      </c>
      <c r="Q16" s="238">
        <f t="shared" si="4"/>
        <v>4.2</v>
      </c>
      <c r="R16" s="238">
        <f>VLOOKUP($B16,'Complexity of the crisis'!$C$6:$AN$170,22,FALSE)</f>
        <v>3.9</v>
      </c>
      <c r="S16" s="238">
        <f>VLOOKUP($B16,'Complexity of the crisis'!$C$6:$AN$170,38,FALSE)</f>
        <v>4.5</v>
      </c>
      <c r="T16" s="133" t="str">
        <f>VLOOKUP(B16,Lists!$C$3:$E$200,3,FALSE)</f>
        <v>Africa</v>
      </c>
      <c r="U16" s="134">
        <f>VLOOKUP(B16,'INFORM Severity - hidden'!$C$5:$V$170,20,FALSE)</f>
        <v>44895</v>
      </c>
    </row>
    <row r="17" spans="1:21" x14ac:dyDescent="0.25">
      <c r="A17" s="130" t="str">
        <f t="array" ref="A17">IFERROR(INDEX(Lists!$B$2:$B$200,SMALL(IF(Lists!$I$2:$I$200="Individual",ROW(Lists!$B$2:$B$200)),ROW(13:13))-1,1),"")</f>
        <v>Venezuela displacement in Chile</v>
      </c>
      <c r="B17" s="131" t="str">
        <f>VLOOKUP(A17,Lists!$B$2:$G$200,2,FALSE)</f>
        <v>CHL002</v>
      </c>
      <c r="C17" s="131" t="str">
        <f>VLOOKUP(B17,'INFORM Severity - hidden'!$C$5:$D$200,2,FALSE)</f>
        <v>Chile</v>
      </c>
      <c r="D17" s="131" t="str">
        <f>VLOOKUP(A17,Lists!$B$2:$G$200,3,FALSE)</f>
        <v>CHL</v>
      </c>
      <c r="E17" s="132" t="str">
        <f>VLOOKUP(A17,Lists!$B$2:$G$200,5,FALSE)</f>
        <v>Displacement</v>
      </c>
      <c r="F17" s="236">
        <f t="shared" si="0"/>
        <v>2.5</v>
      </c>
      <c r="G17" s="129">
        <f t="shared" si="1"/>
        <v>3</v>
      </c>
      <c r="H17" s="129" t="str">
        <f t="shared" si="2"/>
        <v>Medium</v>
      </c>
      <c r="I17" s="237" t="str">
        <f>INDEX(Trends!$D$3:$D$404,MATCH(B17,Trends!$C$3:$C$404,0))</f>
        <v>Decreasing</v>
      </c>
      <c r="J17" s="129" t="str">
        <f>VLOOKUP($B17,Reliability!$A$3:$I$170,9,FALSE)</f>
        <v>Very High</v>
      </c>
      <c r="K17" s="238">
        <f t="shared" si="3"/>
        <v>3.7</v>
      </c>
      <c r="L17" s="238">
        <f>VLOOKUP($B17,'Impact of the crisis'!$C$6:$N$170,12,FALSE)</f>
        <v>4.8</v>
      </c>
      <c r="M17" s="238">
        <f>VLOOKUP($B17,'Impact of the crisis'!$C$6:$AB$170,26,FALSE)</f>
        <v>2.8</v>
      </c>
      <c r="N17" s="238">
        <f>VLOOKUP($B17,'Conditions of people affected'!$C$6:$R$170,16,FALSE)</f>
        <v>2.4</v>
      </c>
      <c r="O17" s="238">
        <f>VLOOKUP($B17,'Conditions of people affected'!$C$6:$R$170,9,FALSE)</f>
        <v>2.8</v>
      </c>
      <c r="P17" s="238">
        <f>VLOOKUP($B17,'Conditions of people affected'!$C$6:$R$170,15,FALSE)</f>
        <v>2</v>
      </c>
      <c r="Q17" s="238">
        <f t="shared" si="4"/>
        <v>1.7</v>
      </c>
      <c r="R17" s="238">
        <f>VLOOKUP($B17,'Complexity of the crisis'!$C$6:$AN$170,22,FALSE)</f>
        <v>1.3</v>
      </c>
      <c r="S17" s="238">
        <f>VLOOKUP($B17,'Complexity of the crisis'!$C$6:$AN$170,38,FALSE)</f>
        <v>2</v>
      </c>
      <c r="T17" s="133" t="str">
        <f>VLOOKUP(B17,Lists!$C$3:$E$200,3,FALSE)</f>
        <v>Americas</v>
      </c>
      <c r="U17" s="134">
        <f>VLOOKUP(B17,'INFORM Severity - hidden'!$C$5:$V$170,20,FALSE)</f>
        <v>44895</v>
      </c>
    </row>
    <row r="18" spans="1:21" x14ac:dyDescent="0.25">
      <c r="A18" s="130" t="str">
        <f t="array" ref="A18">IFERROR(INDEX(Lists!$B$2:$B$200,SMALL(IF(Lists!$I$2:$I$200="Individual",ROW(Lists!$B$2:$B$200)),ROW(14:14))-1,1),"")</f>
        <v>Boko Haram in Cameroon</v>
      </c>
      <c r="B18" s="131" t="str">
        <f>VLOOKUP(A18,Lists!$B$2:$G$200,2,FALSE)</f>
        <v>CMR002</v>
      </c>
      <c r="C18" s="131" t="str">
        <f>VLOOKUP(B18,'INFORM Severity - hidden'!$C$5:$D$200,2,FALSE)</f>
        <v>Cameroon</v>
      </c>
      <c r="D18" s="131" t="str">
        <f>VLOOKUP(A18,Lists!$B$2:$G$200,3,FALSE)</f>
        <v>CMR</v>
      </c>
      <c r="E18" s="132" t="str">
        <f>VLOOKUP(A18,Lists!$B$2:$G$200,5,FALSE)</f>
        <v>Conflict</v>
      </c>
      <c r="F18" s="236">
        <f t="shared" si="0"/>
        <v>3.5</v>
      </c>
      <c r="G18" s="129">
        <f t="shared" si="1"/>
        <v>4</v>
      </c>
      <c r="H18" s="129" t="str">
        <f t="shared" si="2"/>
        <v>High</v>
      </c>
      <c r="I18" s="237" t="str">
        <f>INDEX(Trends!$D$3:$D$404,MATCH(B18,Trends!$C$3:$C$404,0))</f>
        <v>Decreasing</v>
      </c>
      <c r="J18" s="129" t="str">
        <f>VLOOKUP($B18,Reliability!$A$3:$I$170,9,FALSE)</f>
        <v>High</v>
      </c>
      <c r="K18" s="238">
        <f t="shared" si="3"/>
        <v>2.9</v>
      </c>
      <c r="L18" s="238">
        <f>VLOOKUP($B18,'Impact of the crisis'!$C$6:$N$170,12,FALSE)</f>
        <v>1.4</v>
      </c>
      <c r="M18" s="238">
        <f>VLOOKUP($B18,'Impact of the crisis'!$C$6:$AB$170,26,FALSE)</f>
        <v>3.5</v>
      </c>
      <c r="N18" s="238">
        <f>VLOOKUP($B18,'Conditions of people affected'!$C$6:$R$170,16,FALSE)</f>
        <v>3.75</v>
      </c>
      <c r="O18" s="238">
        <f>VLOOKUP($B18,'Conditions of people affected'!$C$6:$R$170,9,FALSE)</f>
        <v>3.5</v>
      </c>
      <c r="P18" s="238">
        <f>VLOOKUP($B18,'Conditions of people affected'!$C$6:$R$170,15,FALSE)</f>
        <v>4</v>
      </c>
      <c r="Q18" s="238">
        <f t="shared" si="4"/>
        <v>3.4</v>
      </c>
      <c r="R18" s="238">
        <f>VLOOKUP($B18,'Complexity of the crisis'!$C$6:$AN$170,22,FALSE)</f>
        <v>3.7</v>
      </c>
      <c r="S18" s="238">
        <f>VLOOKUP($B18,'Complexity of the crisis'!$C$6:$AN$170,38,FALSE)</f>
        <v>3</v>
      </c>
      <c r="T18" s="133" t="str">
        <f>VLOOKUP(B18,Lists!$C$3:$E$200,3,FALSE)</f>
        <v>Africa</v>
      </c>
      <c r="U18" s="134">
        <f>VLOOKUP(B18,'INFORM Severity - hidden'!$C$5:$V$170,20,FALSE)</f>
        <v>44863</v>
      </c>
    </row>
    <row r="19" spans="1:21" x14ac:dyDescent="0.25">
      <c r="A19" s="130" t="str">
        <f t="array" ref="A19">IFERROR(INDEX(Lists!$B$2:$B$200,SMALL(IF(Lists!$I$2:$I$200="Individual",ROW(Lists!$B$2:$B$200)),ROW(15:15))-1,1),"")</f>
        <v>Anglophone Crisis in Cameroon</v>
      </c>
      <c r="B19" s="131" t="str">
        <f>VLOOKUP(A19,Lists!$B$2:$G$200,2,FALSE)</f>
        <v>CMR003</v>
      </c>
      <c r="C19" s="131" t="str">
        <f>VLOOKUP(B19,'INFORM Severity - hidden'!$C$5:$D$200,2,FALSE)</f>
        <v>Cameroon</v>
      </c>
      <c r="D19" s="131" t="str">
        <f>VLOOKUP(A19,Lists!$B$2:$G$200,3,FALSE)</f>
        <v>CMR</v>
      </c>
      <c r="E19" s="132" t="str">
        <f>VLOOKUP(A19,Lists!$B$2:$G$200,5,FALSE)</f>
        <v>Conflict</v>
      </c>
      <c r="F19" s="236">
        <f t="shared" si="0"/>
        <v>3.4</v>
      </c>
      <c r="G19" s="129">
        <f t="shared" si="1"/>
        <v>4</v>
      </c>
      <c r="H19" s="129" t="str">
        <f t="shared" si="2"/>
        <v>High</v>
      </c>
      <c r="I19" s="237" t="str">
        <f>INDEX(Trends!$D$3:$D$404,MATCH(B19,Trends!$C$3:$C$404,0))</f>
        <v>Decreasing</v>
      </c>
      <c r="J19" s="129" t="str">
        <f>VLOOKUP($B19,Reliability!$A$3:$I$170,9,FALSE)</f>
        <v>High</v>
      </c>
      <c r="K19" s="238">
        <f t="shared" si="3"/>
        <v>3.2</v>
      </c>
      <c r="L19" s="238">
        <f>VLOOKUP($B19,'Impact of the crisis'!$C$6:$N$170,12,FALSE)</f>
        <v>2.6</v>
      </c>
      <c r="M19" s="238">
        <f>VLOOKUP($B19,'Impact of the crisis'!$C$6:$AB$170,26,FALSE)</f>
        <v>3.5</v>
      </c>
      <c r="N19" s="238">
        <f>VLOOKUP($B19,'Conditions of people affected'!$C$6:$R$170,16,FALSE)</f>
        <v>3.4</v>
      </c>
      <c r="O19" s="238">
        <f>VLOOKUP($B19,'Conditions of people affected'!$C$6:$R$170,9,FALSE)</f>
        <v>3.8</v>
      </c>
      <c r="P19" s="238">
        <f>VLOOKUP($B19,'Conditions of people affected'!$C$6:$R$170,15,FALSE)</f>
        <v>3</v>
      </c>
      <c r="Q19" s="238">
        <f t="shared" si="4"/>
        <v>3.6</v>
      </c>
      <c r="R19" s="238">
        <f>VLOOKUP($B19,'Complexity of the crisis'!$C$6:$AN$170,22,FALSE)</f>
        <v>3.7</v>
      </c>
      <c r="S19" s="238">
        <f>VLOOKUP($B19,'Complexity of the crisis'!$C$6:$AN$170,38,FALSE)</f>
        <v>3.5</v>
      </c>
      <c r="T19" s="133" t="str">
        <f>VLOOKUP(B19,Lists!$C$3:$E$200,3,FALSE)</f>
        <v>Africa</v>
      </c>
      <c r="U19" s="134">
        <f>VLOOKUP(B19,'INFORM Severity - hidden'!$C$5:$V$170,20,FALSE)</f>
        <v>44863</v>
      </c>
    </row>
    <row r="20" spans="1:21" x14ac:dyDescent="0.25">
      <c r="A20" s="130" t="str">
        <f t="array" ref="A20">IFERROR(INDEX(Lists!$B$2:$B$200,SMALL(IF(Lists!$I$2:$I$200="Individual",ROW(Lists!$B$2:$B$200)),ROW(16:16))-1,1),"")</f>
        <v>CAR refugees in Cameroon</v>
      </c>
      <c r="B20" s="131" t="str">
        <f>VLOOKUP(A20,Lists!$B$2:$G$200,2,FALSE)</f>
        <v>CMR004</v>
      </c>
      <c r="C20" s="131" t="str">
        <f>VLOOKUP(B20,'INFORM Severity - hidden'!$C$5:$D$200,2,FALSE)</f>
        <v>Cameroon</v>
      </c>
      <c r="D20" s="131" t="str">
        <f>VLOOKUP(A20,Lists!$B$2:$G$200,3,FALSE)</f>
        <v>CMR</v>
      </c>
      <c r="E20" s="132" t="str">
        <f>VLOOKUP(A20,Lists!$B$2:$G$200,5,FALSE)</f>
        <v>Conflict,Displacement</v>
      </c>
      <c r="F20" s="236">
        <f t="shared" si="0"/>
        <v>2.9</v>
      </c>
      <c r="G20" s="129">
        <f t="shared" si="1"/>
        <v>3</v>
      </c>
      <c r="H20" s="129" t="str">
        <f t="shared" si="2"/>
        <v>Medium</v>
      </c>
      <c r="I20" s="237" t="str">
        <f>INDEX(Trends!$D$3:$D$404,MATCH(B20,Trends!$C$3:$C$404,0))</f>
        <v>Decreasing</v>
      </c>
      <c r="J20" s="129" t="str">
        <f>VLOOKUP($B20,Reliability!$A$3:$I$170,9,FALSE)</f>
        <v>High</v>
      </c>
      <c r="K20" s="238">
        <f t="shared" si="3"/>
        <v>2.4</v>
      </c>
      <c r="L20" s="238">
        <f>VLOOKUP($B20,'Impact of the crisis'!$C$6:$N$170,12,FALSE)</f>
        <v>2.4</v>
      </c>
      <c r="M20" s="238">
        <f>VLOOKUP($B20,'Impact of the crisis'!$C$6:$AB$170,26,FALSE)</f>
        <v>2.4</v>
      </c>
      <c r="N20" s="238">
        <f>VLOOKUP($B20,'Conditions of people affected'!$C$6:$R$170,16,FALSE)</f>
        <v>2.9</v>
      </c>
      <c r="O20" s="238">
        <f>VLOOKUP($B20,'Conditions of people affected'!$C$6:$R$170,9,FALSE)</f>
        <v>2.8</v>
      </c>
      <c r="P20" s="238">
        <f>VLOOKUP($B20,'Conditions of people affected'!$C$6:$R$170,15,FALSE)</f>
        <v>3</v>
      </c>
      <c r="Q20" s="238">
        <f t="shared" si="4"/>
        <v>3.2</v>
      </c>
      <c r="R20" s="238">
        <f>VLOOKUP($B20,'Complexity of the crisis'!$C$6:$AN$170,22,FALSE)</f>
        <v>3.7</v>
      </c>
      <c r="S20" s="238">
        <f>VLOOKUP($B20,'Complexity of the crisis'!$C$6:$AN$170,38,FALSE)</f>
        <v>2.5</v>
      </c>
      <c r="T20" s="133" t="str">
        <f>VLOOKUP(B20,Lists!$C$3:$E$200,3,FALSE)</f>
        <v>Africa</v>
      </c>
      <c r="U20" s="134">
        <f>VLOOKUP(B20,'INFORM Severity - hidden'!$C$5:$V$170,20,FALSE)</f>
        <v>44863</v>
      </c>
    </row>
    <row r="21" spans="1:21" x14ac:dyDescent="0.25">
      <c r="A21" s="130" t="str">
        <f t="array" ref="A21">IFERROR(INDEX(Lists!$B$2:$B$200,SMALL(IF(Lists!$I$2:$I$200="Individual",ROW(Lists!$B$2:$B$200)),ROW(17:17))-1,1),"")</f>
        <v>Complex crisis in DRC</v>
      </c>
      <c r="B21" s="131" t="str">
        <f>VLOOKUP(A21,Lists!$B$2:$G$200,2,FALSE)</f>
        <v>COD001</v>
      </c>
      <c r="C21" s="131" t="str">
        <f>VLOOKUP(B21,'INFORM Severity - hidden'!$C$5:$D$200,2,FALSE)</f>
        <v>DRC</v>
      </c>
      <c r="D21" s="131" t="str">
        <f>VLOOKUP(A21,Lists!$B$2:$G$200,3,FALSE)</f>
        <v>COD</v>
      </c>
      <c r="E21" s="132" t="str">
        <f>VLOOKUP(A21,Lists!$B$2:$G$200,5,FALSE)</f>
        <v>Conflict,Displacement,Socio-political</v>
      </c>
      <c r="F21" s="236">
        <f t="shared" si="0"/>
        <v>4.2</v>
      </c>
      <c r="G21" s="129">
        <f t="shared" si="1"/>
        <v>5</v>
      </c>
      <c r="H21" s="129" t="str">
        <f t="shared" si="2"/>
        <v>Very High</v>
      </c>
      <c r="I21" s="237" t="str">
        <f>INDEX(Trends!$D$3:$D$404,MATCH(B21,Trends!$C$3:$C$404,0))</f>
        <v>Stable</v>
      </c>
      <c r="J21" s="129" t="str">
        <f>VLOOKUP($B21,Reliability!$A$3:$I$170,9,FALSE)</f>
        <v>High</v>
      </c>
      <c r="K21" s="238">
        <f t="shared" si="3"/>
        <v>4.5</v>
      </c>
      <c r="L21" s="238">
        <f>VLOOKUP($B21,'Impact of the crisis'!$C$6:$N$170,12,FALSE)</f>
        <v>5</v>
      </c>
      <c r="M21" s="238">
        <f>VLOOKUP($B21,'Impact of the crisis'!$C$6:$AB$170,26,FALSE)</f>
        <v>4.2</v>
      </c>
      <c r="N21" s="238">
        <f>VLOOKUP($B21,'Conditions of people affected'!$C$6:$R$170,16,FALSE)</f>
        <v>4</v>
      </c>
      <c r="O21" s="238">
        <f>VLOOKUP($B21,'Conditions of people affected'!$C$6:$R$170,9,FALSE)</f>
        <v>5</v>
      </c>
      <c r="P21" s="238">
        <f>VLOOKUP($B21,'Conditions of people affected'!$C$6:$R$170,15,FALSE)</f>
        <v>3</v>
      </c>
      <c r="Q21" s="238">
        <f t="shared" si="4"/>
        <v>4.4000000000000004</v>
      </c>
      <c r="R21" s="238">
        <f>VLOOKUP($B21,'Complexity of the crisis'!$C$6:$AN$170,22,FALSE)</f>
        <v>4.3</v>
      </c>
      <c r="S21" s="238">
        <f>VLOOKUP($B21,'Complexity of the crisis'!$C$6:$AN$170,38,FALSE)</f>
        <v>4.5</v>
      </c>
      <c r="T21" s="133" t="str">
        <f>VLOOKUP(B21,Lists!$C$3:$E$200,3,FALSE)</f>
        <v>Africa</v>
      </c>
      <c r="U21" s="134">
        <f>VLOOKUP(B21,'INFORM Severity - hidden'!$C$5:$V$170,20,FALSE)</f>
        <v>44895</v>
      </c>
    </row>
    <row r="22" spans="1:21" x14ac:dyDescent="0.25">
      <c r="A22" s="130" t="str">
        <f t="array" ref="A22">IFERROR(INDEX(Lists!$B$2:$B$200,SMALL(IF(Lists!$I$2:$I$200="Individual",ROW(Lists!$B$2:$B$200)),ROW(18:18))-1,1),"")</f>
        <v>Complex crisis in Congo</v>
      </c>
      <c r="B22" s="131" t="str">
        <f>VLOOKUP(A22,Lists!$B$2:$G$200,2,FALSE)</f>
        <v>COG001</v>
      </c>
      <c r="C22" s="131" t="str">
        <f>VLOOKUP(B22,'INFORM Severity - hidden'!$C$5:$D$200,2,FALSE)</f>
        <v>Congo</v>
      </c>
      <c r="D22" s="131" t="str">
        <f>VLOOKUP(A22,Lists!$B$2:$G$200,3,FALSE)</f>
        <v>COG</v>
      </c>
      <c r="E22" s="132" t="str">
        <f>VLOOKUP(A22,Lists!$B$2:$G$200,5,FALSE)</f>
        <v>Conflict</v>
      </c>
      <c r="F22" s="236">
        <f t="shared" si="0"/>
        <v>2.1</v>
      </c>
      <c r="G22" s="129">
        <f t="shared" si="1"/>
        <v>3</v>
      </c>
      <c r="H22" s="129" t="str">
        <f t="shared" si="2"/>
        <v>Medium</v>
      </c>
      <c r="I22" s="237" t="str">
        <f>INDEX(Trends!$D$3:$D$404,MATCH(B22,Trends!$C$3:$C$404,0))</f>
        <v>Decreasing</v>
      </c>
      <c r="J22" s="129" t="str">
        <f>VLOOKUP($B22,Reliability!$A$3:$I$170,9,FALSE)</f>
        <v>High</v>
      </c>
      <c r="K22" s="238">
        <f t="shared" si="3"/>
        <v>2.2999999999999998</v>
      </c>
      <c r="L22" s="238">
        <f>VLOOKUP($B22,'Impact of the crisis'!$C$6:$N$170,12,FALSE)</f>
        <v>3.1</v>
      </c>
      <c r="M22" s="238">
        <f>VLOOKUP($B22,'Impact of the crisis'!$C$6:$AB$170,26,FALSE)</f>
        <v>1.8</v>
      </c>
      <c r="N22" s="238">
        <f>VLOOKUP($B22,'Conditions of people affected'!$C$6:$R$170,16,FALSE)</f>
        <v>2</v>
      </c>
      <c r="O22" s="238">
        <f>VLOOKUP($B22,'Conditions of people affected'!$C$6:$R$170,9,FALSE)</f>
        <v>1</v>
      </c>
      <c r="P22" s="238">
        <f>VLOOKUP($B22,'Conditions of people affected'!$C$6:$R$170,15,FALSE)</f>
        <v>3</v>
      </c>
      <c r="Q22" s="238">
        <f t="shared" si="4"/>
        <v>2</v>
      </c>
      <c r="R22" s="238">
        <f>VLOOKUP($B22,'Complexity of the crisis'!$C$6:$AN$170,22,FALSE)</f>
        <v>2.8</v>
      </c>
      <c r="S22" s="238">
        <f>VLOOKUP($B22,'Complexity of the crisis'!$C$6:$AN$170,38,FALSE)</f>
        <v>1</v>
      </c>
      <c r="T22" s="133" t="str">
        <f>VLOOKUP(B22,Lists!$C$3:$E$200,3,FALSE)</f>
        <v>Africa</v>
      </c>
      <c r="U22" s="134">
        <f>VLOOKUP(B22,'INFORM Severity - hidden'!$C$5:$V$170,20,FALSE)</f>
        <v>44869</v>
      </c>
    </row>
    <row r="23" spans="1:21" x14ac:dyDescent="0.25">
      <c r="A23" s="130" t="str">
        <f t="array" ref="A23">IFERROR(INDEX(Lists!$B$2:$B$200,SMALL(IF(Lists!$I$2:$I$200="Individual",ROW(Lists!$B$2:$B$200)),ROW(19:19))-1,1),"")</f>
        <v>Complex crisis in Colombia</v>
      </c>
      <c r="B23" s="131" t="str">
        <f>VLOOKUP(A23,Lists!$B$2:$G$200,2,FALSE)</f>
        <v>COL001</v>
      </c>
      <c r="C23" s="131" t="str">
        <f>VLOOKUP(B23,'INFORM Severity - hidden'!$C$5:$D$200,2,FALSE)</f>
        <v>Colombia</v>
      </c>
      <c r="D23" s="131" t="str">
        <f>VLOOKUP(A23,Lists!$B$2:$G$200,3,FALSE)</f>
        <v>COL</v>
      </c>
      <c r="E23" s="132" t="str">
        <f>VLOOKUP(A23,Lists!$B$2:$G$200,5,FALSE)</f>
        <v>Socio-political,Conflict,Violence,Floods,Displacement</v>
      </c>
      <c r="F23" s="236">
        <f t="shared" si="0"/>
        <v>4</v>
      </c>
      <c r="G23" s="129">
        <f t="shared" si="1"/>
        <v>4</v>
      </c>
      <c r="H23" s="129" t="str">
        <f t="shared" si="2"/>
        <v>High</v>
      </c>
      <c r="I23" s="237" t="str">
        <f>INDEX(Trends!$D$3:$D$404,MATCH(B23,Trends!$C$3:$C$404,0))</f>
        <v>Increasing</v>
      </c>
      <c r="J23" s="129" t="str">
        <f>VLOOKUP($B23,Reliability!$A$3:$I$170,9,FALSE)</f>
        <v>Very High</v>
      </c>
      <c r="K23" s="238">
        <f t="shared" si="3"/>
        <v>4.2</v>
      </c>
      <c r="L23" s="238">
        <f>VLOOKUP($B23,'Impact of the crisis'!$C$6:$N$170,12,FALSE)</f>
        <v>5</v>
      </c>
      <c r="M23" s="238">
        <f>VLOOKUP($B23,'Impact of the crisis'!$C$6:$AB$170,26,FALSE)</f>
        <v>3.7</v>
      </c>
      <c r="N23" s="238">
        <f>VLOOKUP($B23,'Conditions of people affected'!$C$6:$R$170,16,FALSE)</f>
        <v>4.4000000000000004</v>
      </c>
      <c r="O23" s="238">
        <f>VLOOKUP($B23,'Conditions of people affected'!$C$6:$R$170,9,FALSE)</f>
        <v>4.8</v>
      </c>
      <c r="P23" s="238">
        <f>VLOOKUP($B23,'Conditions of people affected'!$C$6:$R$170,15,FALSE)</f>
        <v>4</v>
      </c>
      <c r="Q23" s="238">
        <f t="shared" si="4"/>
        <v>3.3</v>
      </c>
      <c r="R23" s="238">
        <f>VLOOKUP($B23,'Complexity of the crisis'!$C$6:$AN$170,22,FALSE)</f>
        <v>3</v>
      </c>
      <c r="S23" s="238">
        <f>VLOOKUP($B23,'Complexity of the crisis'!$C$6:$AN$170,38,FALSE)</f>
        <v>3.5</v>
      </c>
      <c r="T23" s="133" t="str">
        <f>VLOOKUP(B23,Lists!$C$3:$E$200,3,FALSE)</f>
        <v>Americas</v>
      </c>
      <c r="U23" s="134">
        <f>VLOOKUP(B23,'INFORM Severity - hidden'!$C$5:$V$170,20,FALSE)</f>
        <v>44894</v>
      </c>
    </row>
    <row r="24" spans="1:21" x14ac:dyDescent="0.25">
      <c r="A24" s="130" t="str">
        <f t="array" ref="A24">IFERROR(INDEX(Lists!$B$2:$B$200,SMALL(IF(Lists!$I$2:$I$200="Individual",ROW(Lists!$B$2:$B$200)),ROW(20:20))-1,1),"")</f>
        <v>Venezuela displacement in Colombia</v>
      </c>
      <c r="B24" s="131" t="str">
        <f>VLOOKUP(A24,Lists!$B$2:$G$200,2,FALSE)</f>
        <v>COL002</v>
      </c>
      <c r="C24" s="131" t="str">
        <f>VLOOKUP(B24,'INFORM Severity - hidden'!$C$5:$D$200,2,FALSE)</f>
        <v>Colombia</v>
      </c>
      <c r="D24" s="131" t="str">
        <f>VLOOKUP(A24,Lists!$B$2:$G$200,3,FALSE)</f>
        <v>COL</v>
      </c>
      <c r="E24" s="132" t="str">
        <f>VLOOKUP(A24,Lists!$B$2:$G$200,5,FALSE)</f>
        <v>Displacement</v>
      </c>
      <c r="F24" s="236">
        <f t="shared" si="0"/>
        <v>3.7</v>
      </c>
      <c r="G24" s="129">
        <f t="shared" si="1"/>
        <v>4</v>
      </c>
      <c r="H24" s="129" t="str">
        <f t="shared" si="2"/>
        <v>High</v>
      </c>
      <c r="I24" s="237" t="str">
        <f>INDEX(Trends!$D$3:$D$404,MATCH(B24,Trends!$C$3:$C$404,0))</f>
        <v>Stable</v>
      </c>
      <c r="J24" s="129" t="str">
        <f>VLOOKUP($B24,Reliability!$A$3:$I$170,9,FALSE)</f>
        <v>Very High</v>
      </c>
      <c r="K24" s="238">
        <f t="shared" si="3"/>
        <v>4.0999999999999996</v>
      </c>
      <c r="L24" s="238">
        <f>VLOOKUP($B24,'Impact of the crisis'!$C$6:$N$170,12,FALSE)</f>
        <v>4.4000000000000004</v>
      </c>
      <c r="M24" s="238">
        <f>VLOOKUP($B24,'Impact of the crisis'!$C$6:$AB$170,26,FALSE)</f>
        <v>3.9</v>
      </c>
      <c r="N24" s="238">
        <f>VLOOKUP($B24,'Conditions of people affected'!$C$6:$R$170,16,FALSE)</f>
        <v>3.75</v>
      </c>
      <c r="O24" s="238">
        <f>VLOOKUP($B24,'Conditions of people affected'!$C$6:$R$170,9,FALSE)</f>
        <v>4.5</v>
      </c>
      <c r="P24" s="238">
        <f>VLOOKUP($B24,'Conditions of people affected'!$C$6:$R$170,15,FALSE)</f>
        <v>3</v>
      </c>
      <c r="Q24" s="238">
        <f t="shared" si="4"/>
        <v>3.3</v>
      </c>
      <c r="R24" s="238">
        <f>VLOOKUP($B24,'Complexity of the crisis'!$C$6:$AN$170,22,FALSE)</f>
        <v>3</v>
      </c>
      <c r="S24" s="238">
        <f>VLOOKUP($B24,'Complexity of the crisis'!$C$6:$AN$170,38,FALSE)</f>
        <v>3.5</v>
      </c>
      <c r="T24" s="133" t="str">
        <f>VLOOKUP(B24,Lists!$C$3:$E$200,3,FALSE)</f>
        <v>Americas</v>
      </c>
      <c r="U24" s="134">
        <f>VLOOKUP(B24,'INFORM Severity - hidden'!$C$5:$V$170,20,FALSE)</f>
        <v>44894</v>
      </c>
    </row>
    <row r="25" spans="1:21" x14ac:dyDescent="0.25">
      <c r="A25" s="130" t="str">
        <f t="array" ref="A25">IFERROR(INDEX(Lists!$B$2:$B$200,SMALL(IF(Lists!$I$2:$I$200="Individual",ROW(Lists!$B$2:$B$200)),ROW(21:21))-1,1),"")</f>
        <v>Nicaraguan refugees in Costa Rica</v>
      </c>
      <c r="B25" s="131" t="str">
        <f>VLOOKUP(A25,Lists!$B$2:$G$200,2,FALSE)</f>
        <v>CRI002</v>
      </c>
      <c r="C25" s="131" t="str">
        <f>VLOOKUP(B25,'INFORM Severity - hidden'!$C$5:$D$200,2,FALSE)</f>
        <v>Costa Rica</v>
      </c>
      <c r="D25" s="131" t="str">
        <f>VLOOKUP(A25,Lists!$B$2:$G$200,3,FALSE)</f>
        <v>CRI</v>
      </c>
      <c r="E25" s="132" t="str">
        <f>VLOOKUP(A25,Lists!$B$2:$G$200,5,FALSE)</f>
        <v>Displacement</v>
      </c>
      <c r="F25" s="236">
        <f t="shared" si="0"/>
        <v>2.1</v>
      </c>
      <c r="G25" s="129">
        <f t="shared" si="1"/>
        <v>3</v>
      </c>
      <c r="H25" s="129" t="str">
        <f t="shared" si="2"/>
        <v>Medium</v>
      </c>
      <c r="I25" s="237" t="str">
        <f>INDEX(Trends!$D$3:$D$404,MATCH(B25,Trends!$C$3:$C$404,0))</f>
        <v>Increasing</v>
      </c>
      <c r="J25" s="129" t="str">
        <f>VLOOKUP($B25,Reliability!$A$3:$I$170,9,FALSE)</f>
        <v>High</v>
      </c>
      <c r="K25" s="238">
        <f t="shared" si="3"/>
        <v>2.4</v>
      </c>
      <c r="L25" s="238">
        <f>VLOOKUP($B25,'Impact of the crisis'!$C$6:$N$170,12,FALSE)</f>
        <v>0.7</v>
      </c>
      <c r="M25" s="238">
        <f>VLOOKUP($B25,'Impact of the crisis'!$C$6:$AB$170,26,FALSE)</f>
        <v>3</v>
      </c>
      <c r="N25" s="238">
        <f>VLOOKUP($B25,'Conditions of people affected'!$C$6:$R$170,16,FALSE)</f>
        <v>2.5499999999999998</v>
      </c>
      <c r="O25" s="238">
        <f>VLOOKUP($B25,'Conditions of people affected'!$C$6:$R$170,9,FALSE)</f>
        <v>2.1</v>
      </c>
      <c r="P25" s="238">
        <f>VLOOKUP($B25,'Conditions of people affected'!$C$6:$R$170,15,FALSE)</f>
        <v>3</v>
      </c>
      <c r="Q25" s="238">
        <f t="shared" si="4"/>
        <v>1.2</v>
      </c>
      <c r="R25" s="238">
        <f>VLOOKUP($B25,'Complexity of the crisis'!$C$6:$AN$170,22,FALSE)</f>
        <v>0.9</v>
      </c>
      <c r="S25" s="238">
        <f>VLOOKUP($B25,'Complexity of the crisis'!$C$6:$AN$170,38,FALSE)</f>
        <v>1.5</v>
      </c>
      <c r="T25" s="133" t="str">
        <f>VLOOKUP(B25,Lists!$C$3:$E$200,3,FALSE)</f>
        <v>Americas</v>
      </c>
      <c r="U25" s="134">
        <f>VLOOKUP(B25,'INFORM Severity - hidden'!$C$5:$V$170,20,FALSE)</f>
        <v>44889</v>
      </c>
    </row>
    <row r="26" spans="1:21" x14ac:dyDescent="0.25">
      <c r="A26" s="130" t="str">
        <f t="array" ref="A26">IFERROR(INDEX(Lists!$B$2:$B$200,SMALL(IF(Lists!$I$2:$I$200="Individual",ROW(Lists!$B$2:$B$200)),ROW(22:22))-1,1),"")</f>
        <v>Mixed migration in Djibouti</v>
      </c>
      <c r="B26" s="131" t="str">
        <f>VLOOKUP(A26,Lists!$B$2:$G$200,2,FALSE)</f>
        <v>DJI002</v>
      </c>
      <c r="C26" s="131" t="str">
        <f>VLOOKUP(B26,'INFORM Severity - hidden'!$C$5:$D$200,2,FALSE)</f>
        <v>Djibouti</v>
      </c>
      <c r="D26" s="131" t="str">
        <f>VLOOKUP(A26,Lists!$B$2:$G$200,3,FALSE)</f>
        <v>DJI</v>
      </c>
      <c r="E26" s="132" t="str">
        <f>VLOOKUP(A26,Lists!$B$2:$G$200,5,FALSE)</f>
        <v>Displacement</v>
      </c>
      <c r="F26" s="236">
        <f t="shared" si="0"/>
        <v>1.9</v>
      </c>
      <c r="G26" s="129">
        <f t="shared" si="1"/>
        <v>2</v>
      </c>
      <c r="H26" s="129" t="str">
        <f t="shared" si="2"/>
        <v>Low</v>
      </c>
      <c r="I26" s="237" t="str">
        <f>INDEX(Trends!$D$3:$D$404,MATCH(B26,Trends!$C$3:$C$404,0))</f>
        <v>Increasing</v>
      </c>
      <c r="J26" s="129" t="str">
        <f>VLOOKUP($B26,Reliability!$A$3:$I$170,9,FALSE)</f>
        <v>Very High</v>
      </c>
      <c r="K26" s="238">
        <f t="shared" si="3"/>
        <v>1.9</v>
      </c>
      <c r="L26" s="238">
        <f>VLOOKUP($B26,'Impact of the crisis'!$C$6:$N$170,12,FALSE)</f>
        <v>1.5</v>
      </c>
      <c r="M26" s="238">
        <f>VLOOKUP($B26,'Impact of the crisis'!$C$6:$AB$170,26,FALSE)</f>
        <v>2.1</v>
      </c>
      <c r="N26" s="238">
        <f>VLOOKUP($B26,'Conditions of people affected'!$C$6:$R$170,16,FALSE)</f>
        <v>2</v>
      </c>
      <c r="O26" s="238">
        <f>VLOOKUP($B26,'Conditions of people affected'!$C$6:$R$170,9,FALSE)</f>
        <v>1</v>
      </c>
      <c r="P26" s="238">
        <f>VLOOKUP($B26,'Conditions of people affected'!$C$6:$R$170,15,FALSE)</f>
        <v>3</v>
      </c>
      <c r="Q26" s="238">
        <f t="shared" si="4"/>
        <v>1.9</v>
      </c>
      <c r="R26" s="238">
        <f>VLOOKUP($B26,'Complexity of the crisis'!$C$6:$AN$170,22,FALSE)</f>
        <v>2.6</v>
      </c>
      <c r="S26" s="238">
        <f>VLOOKUP($B26,'Complexity of the crisis'!$C$6:$AN$170,38,FALSE)</f>
        <v>1</v>
      </c>
      <c r="T26" s="133" t="str">
        <f>VLOOKUP(B26,Lists!$C$3:$E$200,3,FALSE)</f>
        <v>Africa</v>
      </c>
      <c r="U26" s="134">
        <f>VLOOKUP(B26,'INFORM Severity - hidden'!$C$5:$V$170,20,FALSE)</f>
        <v>44893</v>
      </c>
    </row>
    <row r="27" spans="1:21" x14ac:dyDescent="0.25">
      <c r="A27" s="130" t="str">
        <f t="array" ref="A27">IFERROR(INDEX(Lists!$B$2:$B$200,SMALL(IF(Lists!$I$2:$I$200="Individual",ROW(Lists!$B$2:$B$200)),ROW(23:23))-1,1),"")</f>
        <v>Drought in Djibouti</v>
      </c>
      <c r="B27" s="131" t="str">
        <f>VLOOKUP(A27,Lists!$B$2:$G$200,2,FALSE)</f>
        <v>DJI003</v>
      </c>
      <c r="C27" s="131" t="str">
        <f>VLOOKUP(B27,'INFORM Severity - hidden'!$C$5:$D$200,2,FALSE)</f>
        <v>Djibouti</v>
      </c>
      <c r="D27" s="131" t="str">
        <f>VLOOKUP(A27,Lists!$B$2:$G$200,3,FALSE)</f>
        <v>DJI</v>
      </c>
      <c r="E27" s="132" t="str">
        <f>VLOOKUP(A27,Lists!$B$2:$G$200,5,FALSE)</f>
        <v>Drought</v>
      </c>
      <c r="F27" s="236">
        <f t="shared" si="0"/>
        <v>2.6</v>
      </c>
      <c r="G27" s="129">
        <f t="shared" si="1"/>
        <v>3</v>
      </c>
      <c r="H27" s="129" t="str">
        <f t="shared" si="2"/>
        <v>Medium</v>
      </c>
      <c r="I27" s="237" t="str">
        <f>INDEX(Trends!$D$3:$D$404,MATCH(B27,Trends!$C$3:$C$404,0))</f>
        <v>Increasing</v>
      </c>
      <c r="J27" s="129" t="str">
        <f>VLOOKUP($B27,Reliability!$A$3:$I$170,9,FALSE)</f>
        <v>High</v>
      </c>
      <c r="K27" s="238">
        <f t="shared" si="3"/>
        <v>2.6</v>
      </c>
      <c r="L27" s="238">
        <f>VLOOKUP($B27,'Impact of the crisis'!$C$6:$N$170,12,FALSE)</f>
        <v>3.1</v>
      </c>
      <c r="M27" s="238">
        <f>VLOOKUP($B27,'Impact of the crisis'!$C$6:$AB$170,26,FALSE)</f>
        <v>2.35</v>
      </c>
      <c r="N27" s="238">
        <f>VLOOKUP($B27,'Conditions of people affected'!$C$6:$R$170,16,FALSE)</f>
        <v>2.5499999999999998</v>
      </c>
      <c r="O27" s="238">
        <f>VLOOKUP($B27,'Conditions of people affected'!$C$6:$R$170,9,FALSE)</f>
        <v>2.1</v>
      </c>
      <c r="P27" s="238">
        <f>VLOOKUP($B27,'Conditions of people affected'!$C$6:$R$170,15,FALSE)</f>
        <v>3</v>
      </c>
      <c r="Q27" s="238">
        <f t="shared" si="4"/>
        <v>2.8</v>
      </c>
      <c r="R27" s="238">
        <f>VLOOKUP($B27,'Complexity of the crisis'!$C$6:$AN$170,22,FALSE)</f>
        <v>2.6</v>
      </c>
      <c r="S27" s="238">
        <f>VLOOKUP($B27,'Complexity of the crisis'!$C$6:$AN$170,38,FALSE)</f>
        <v>3</v>
      </c>
      <c r="T27" s="133" t="str">
        <f>VLOOKUP(B27,Lists!$C$3:$E$200,3,FALSE)</f>
        <v>Africa</v>
      </c>
      <c r="U27" s="134">
        <f>VLOOKUP(B27,'INFORM Severity - hidden'!$C$5:$V$170,20,FALSE)</f>
        <v>44893</v>
      </c>
    </row>
    <row r="28" spans="1:21" x14ac:dyDescent="0.25">
      <c r="A28" s="130" t="str">
        <f t="array" ref="A28">IFERROR(INDEX(Lists!$B$2:$B$200,SMALL(IF(Lists!$I$2:$I$200="Individual",ROW(Lists!$B$2:$B$200)),ROW(24:24))-1,1),"")</f>
        <v>Venezuela displacement in Dominican Republic</v>
      </c>
      <c r="B28" s="131" t="str">
        <f>VLOOKUP(A28,Lists!$B$2:$G$200,2,FALSE)</f>
        <v>DOM002</v>
      </c>
      <c r="C28" s="131" t="str">
        <f>VLOOKUP(B28,'INFORM Severity - hidden'!$C$5:$D$200,2,FALSE)</f>
        <v>Dominican Republic</v>
      </c>
      <c r="D28" s="131" t="str">
        <f>VLOOKUP(A28,Lists!$B$2:$G$200,3,FALSE)</f>
        <v>DOM</v>
      </c>
      <c r="E28" s="132" t="str">
        <f>VLOOKUP(A28,Lists!$B$2:$G$200,5,FALSE)</f>
        <v>Displacement</v>
      </c>
      <c r="F28" s="236">
        <f t="shared" si="0"/>
        <v>2.2000000000000002</v>
      </c>
      <c r="G28" s="129">
        <f t="shared" si="1"/>
        <v>3</v>
      </c>
      <c r="H28" s="129" t="str">
        <f t="shared" si="2"/>
        <v>Medium</v>
      </c>
      <c r="I28" s="237" t="str">
        <f>INDEX(Trends!$D$3:$D$404,MATCH(B28,Trends!$C$3:$C$404,0))</f>
        <v>Increasing</v>
      </c>
      <c r="J28" s="129" t="str">
        <f>VLOOKUP($B28,Reliability!$A$3:$I$170,9,FALSE)</f>
        <v>High</v>
      </c>
      <c r="K28" s="238">
        <f t="shared" si="3"/>
        <v>3.6</v>
      </c>
      <c r="L28" s="238">
        <f>VLOOKUP($B28,'Impact of the crisis'!$C$6:$N$170,12,FALSE)</f>
        <v>4</v>
      </c>
      <c r="M28" s="238">
        <f>VLOOKUP($B28,'Impact of the crisis'!$C$6:$AB$170,26,FALSE)</f>
        <v>3.3</v>
      </c>
      <c r="N28" s="238">
        <f>VLOOKUP($B28,'Conditions of people affected'!$C$6:$R$170,16,FALSE)</f>
        <v>1.85</v>
      </c>
      <c r="O28" s="238">
        <f>VLOOKUP($B28,'Conditions of people affected'!$C$6:$R$170,9,FALSE)</f>
        <v>1.7</v>
      </c>
      <c r="P28" s="238">
        <f>VLOOKUP($B28,'Conditions of people affected'!$C$6:$R$170,15,FALSE)</f>
        <v>2</v>
      </c>
      <c r="Q28" s="238">
        <f t="shared" si="4"/>
        <v>1.5</v>
      </c>
      <c r="R28" s="238">
        <f>VLOOKUP($B28,'Complexity of the crisis'!$C$6:$AN$170,22,FALSE)</f>
        <v>1.4</v>
      </c>
      <c r="S28" s="238">
        <f>VLOOKUP($B28,'Complexity of the crisis'!$C$6:$AN$170,38,FALSE)</f>
        <v>1.5</v>
      </c>
      <c r="T28" s="133" t="str">
        <f>VLOOKUP(B28,Lists!$C$3:$E$200,3,FALSE)</f>
        <v>Americas</v>
      </c>
      <c r="U28" s="134">
        <f>VLOOKUP(B28,'INFORM Severity - hidden'!$C$5:$V$170,20,FALSE)</f>
        <v>44889</v>
      </c>
    </row>
    <row r="29" spans="1:21" x14ac:dyDescent="0.25">
      <c r="A29" s="130" t="str">
        <f t="array" ref="A29">IFERROR(INDEX(Lists!$B$2:$B$200,SMALL(IF(Lists!$I$2:$I$200="Individual",ROW(Lists!$B$2:$B$200)),ROW(25:25))-1,1),"")</f>
        <v>Mixed migration flows in Algeria</v>
      </c>
      <c r="B29" s="131" t="str">
        <f>VLOOKUP(A29,Lists!$B$2:$G$200,2,FALSE)</f>
        <v>DZA002</v>
      </c>
      <c r="C29" s="131" t="str">
        <f>VLOOKUP(B29,'INFORM Severity - hidden'!$C$5:$D$200,2,FALSE)</f>
        <v>Algeria</v>
      </c>
      <c r="D29" s="131" t="str">
        <f>VLOOKUP(A29,Lists!$B$2:$G$200,3,FALSE)</f>
        <v>DZA</v>
      </c>
      <c r="E29" s="132" t="str">
        <f>VLOOKUP(A29,Lists!$B$2:$G$200,5,FALSE)</f>
        <v>Displacement</v>
      </c>
      <c r="F29" s="236">
        <f t="shared" si="0"/>
        <v>2.7</v>
      </c>
      <c r="G29" s="129">
        <f t="shared" si="1"/>
        <v>3</v>
      </c>
      <c r="H29" s="129" t="str">
        <f t="shared" si="2"/>
        <v>Medium</v>
      </c>
      <c r="I29" s="237" t="str">
        <f>INDEX(Trends!$D$3:$D$404,MATCH(B29,Trends!$C$3:$C$404,0))</f>
        <v>Stable</v>
      </c>
      <c r="J29" s="129" t="str">
        <f>VLOOKUP($B29,Reliability!$A$3:$I$170,9,FALSE)</f>
        <v>High</v>
      </c>
      <c r="K29" s="238">
        <f t="shared" si="3"/>
        <v>3.9</v>
      </c>
      <c r="L29" s="238">
        <f>VLOOKUP($B29,'Impact of the crisis'!$C$6:$N$170,12,FALSE)</f>
        <v>5</v>
      </c>
      <c r="M29" s="238">
        <f>VLOOKUP($B29,'Impact of the crisis'!$C$6:$AB$170,26,FALSE)</f>
        <v>3</v>
      </c>
      <c r="N29" s="238">
        <f>VLOOKUP($B29,'Conditions of people affected'!$C$6:$R$170,16,FALSE)</f>
        <v>1.7</v>
      </c>
      <c r="O29" s="238">
        <f>VLOOKUP($B29,'Conditions of people affected'!$C$6:$R$170,9,FALSE)</f>
        <v>2.4</v>
      </c>
      <c r="P29" s="238">
        <f>VLOOKUP($B29,'Conditions of people affected'!$C$6:$R$170,15,FALSE)</f>
        <v>1</v>
      </c>
      <c r="Q29" s="238">
        <f t="shared" si="4"/>
        <v>2.8</v>
      </c>
      <c r="R29" s="238">
        <f>VLOOKUP($B29,'Complexity of the crisis'!$C$6:$AN$170,22,FALSE)</f>
        <v>3</v>
      </c>
      <c r="S29" s="238">
        <f>VLOOKUP($B29,'Complexity of the crisis'!$C$6:$AN$170,38,FALSE)</f>
        <v>2.5</v>
      </c>
      <c r="T29" s="133" t="str">
        <f>VLOOKUP(B29,Lists!$C$3:$E$200,3,FALSE)</f>
        <v>Africa</v>
      </c>
      <c r="U29" s="134">
        <f>VLOOKUP(B29,'INFORM Severity - hidden'!$C$5:$V$170,20,FALSE)</f>
        <v>44878</v>
      </c>
    </row>
    <row r="30" spans="1:21" x14ac:dyDescent="0.25">
      <c r="A30" s="130" t="str">
        <f t="array" ref="A30">IFERROR(INDEX(Lists!$B$2:$B$200,SMALL(IF(Lists!$I$2:$I$200="Individual",ROW(Lists!$B$2:$B$200)),ROW(26:26))-1,1),"")</f>
        <v>Sahrawi refugees in Algeria</v>
      </c>
      <c r="B30" s="131" t="str">
        <f>VLOOKUP(A30,Lists!$B$2:$G$200,2,FALSE)</f>
        <v>DZA003</v>
      </c>
      <c r="C30" s="131" t="str">
        <f>VLOOKUP(B30,'INFORM Severity - hidden'!$C$5:$D$200,2,FALSE)</f>
        <v>Algeria</v>
      </c>
      <c r="D30" s="131" t="str">
        <f>VLOOKUP(A30,Lists!$B$2:$G$200,3,FALSE)</f>
        <v>DZA</v>
      </c>
      <c r="E30" s="132" t="str">
        <f>VLOOKUP(A30,Lists!$B$2:$G$200,5,FALSE)</f>
        <v>Displacement</v>
      </c>
      <c r="F30" s="236">
        <f t="shared" si="0"/>
        <v>2.1</v>
      </c>
      <c r="G30" s="129">
        <f t="shared" si="1"/>
        <v>3</v>
      </c>
      <c r="H30" s="129" t="str">
        <f t="shared" si="2"/>
        <v>Medium</v>
      </c>
      <c r="I30" s="237" t="str">
        <f>INDEX(Trends!$D$3:$D$404,MATCH(B30,Trends!$C$3:$C$404,0))</f>
        <v>Decreasing</v>
      </c>
      <c r="J30" s="129" t="str">
        <f>VLOOKUP($B30,Reliability!$A$3:$I$170,9,FALSE)</f>
        <v>Medium</v>
      </c>
      <c r="K30" s="238">
        <f t="shared" si="3"/>
        <v>1.3</v>
      </c>
      <c r="L30" s="238">
        <f>VLOOKUP($B30,'Impact of the crisis'!$C$6:$N$170,12,FALSE)</f>
        <v>1.1000000000000001</v>
      </c>
      <c r="M30" s="238">
        <f>VLOOKUP($B30,'Impact of the crisis'!$C$6:$AB$170,26,FALSE)</f>
        <v>1.4</v>
      </c>
      <c r="N30" s="238">
        <f>VLOOKUP($B30,'Conditions of people affected'!$C$6:$R$170,16,FALSE)</f>
        <v>2.2999999999999998</v>
      </c>
      <c r="O30" s="238">
        <f>VLOOKUP($B30,'Conditions of people affected'!$C$6:$R$170,9,FALSE)</f>
        <v>1.6</v>
      </c>
      <c r="P30" s="238">
        <f>VLOOKUP($B30,'Conditions of people affected'!$C$6:$R$170,15,FALSE)</f>
        <v>3</v>
      </c>
      <c r="Q30" s="238">
        <f t="shared" si="4"/>
        <v>2.5</v>
      </c>
      <c r="R30" s="238">
        <f>VLOOKUP($B30,'Complexity of the crisis'!$C$6:$AN$170,22,FALSE)</f>
        <v>3</v>
      </c>
      <c r="S30" s="238">
        <f>VLOOKUP($B30,'Complexity of the crisis'!$C$6:$AN$170,38,FALSE)</f>
        <v>2</v>
      </c>
      <c r="T30" s="133" t="str">
        <f>VLOOKUP(B30,Lists!$C$3:$E$200,3,FALSE)</f>
        <v>Africa</v>
      </c>
      <c r="U30" s="134">
        <f>VLOOKUP(B30,'INFORM Severity - hidden'!$C$5:$V$170,20,FALSE)</f>
        <v>44878</v>
      </c>
    </row>
    <row r="31" spans="1:21" x14ac:dyDescent="0.25">
      <c r="A31" s="130" t="str">
        <f t="array" ref="A31">IFERROR(INDEX(Lists!$B$2:$B$200,SMALL(IF(Lists!$I$2:$I$200="Individual",ROW(Lists!$B$2:$B$200)),ROW(27:27))-1,1),"")</f>
        <v>Venezuela displacement in Ecuador</v>
      </c>
      <c r="B31" s="131" t="str">
        <f>VLOOKUP(A31,Lists!$B$2:$G$200,2,FALSE)</f>
        <v>ECU002</v>
      </c>
      <c r="C31" s="131" t="str">
        <f>VLOOKUP(B31,'INFORM Severity - hidden'!$C$5:$D$200,2,FALSE)</f>
        <v>Ecuador</v>
      </c>
      <c r="D31" s="131" t="str">
        <f>VLOOKUP(A31,Lists!$B$2:$G$200,3,FALSE)</f>
        <v>ECU</v>
      </c>
      <c r="E31" s="132" t="str">
        <f>VLOOKUP(A31,Lists!$B$2:$G$200,5,FALSE)</f>
        <v>Displacement</v>
      </c>
      <c r="F31" s="236">
        <f t="shared" si="0"/>
        <v>2.8</v>
      </c>
      <c r="G31" s="129">
        <f t="shared" si="1"/>
        <v>3</v>
      </c>
      <c r="H31" s="129" t="str">
        <f t="shared" si="2"/>
        <v>Medium</v>
      </c>
      <c r="I31" s="237" t="str">
        <f>INDEX(Trends!$D$3:$D$404,MATCH(B31,Trends!$C$3:$C$404,0))</f>
        <v>Increasing</v>
      </c>
      <c r="J31" s="129" t="str">
        <f>VLOOKUP($B31,Reliability!$A$3:$I$170,9,FALSE)</f>
        <v>Very High</v>
      </c>
      <c r="K31" s="238">
        <f t="shared" si="3"/>
        <v>3.6</v>
      </c>
      <c r="L31" s="238">
        <f>VLOOKUP($B31,'Impact of the crisis'!$C$6:$N$170,12,FALSE)</f>
        <v>4.5999999999999996</v>
      </c>
      <c r="M31" s="238">
        <f>VLOOKUP($B31,'Impact of the crisis'!$C$6:$AB$170,26,FALSE)</f>
        <v>2.8</v>
      </c>
      <c r="N31" s="238">
        <f>VLOOKUP($B31,'Conditions of people affected'!$C$6:$R$170,16,FALSE)</f>
        <v>2.6</v>
      </c>
      <c r="O31" s="238">
        <f>VLOOKUP($B31,'Conditions of people affected'!$C$6:$R$170,9,FALSE)</f>
        <v>3.2</v>
      </c>
      <c r="P31" s="238">
        <f>VLOOKUP($B31,'Conditions of people affected'!$C$6:$R$170,15,FALSE)</f>
        <v>2</v>
      </c>
      <c r="Q31" s="238">
        <f t="shared" si="4"/>
        <v>2.4</v>
      </c>
      <c r="R31" s="238">
        <f>VLOOKUP($B31,'Complexity of the crisis'!$C$6:$AN$170,22,FALSE)</f>
        <v>2.2999999999999998</v>
      </c>
      <c r="S31" s="238">
        <f>VLOOKUP($B31,'Complexity of the crisis'!$C$6:$AN$170,38,FALSE)</f>
        <v>2.5</v>
      </c>
      <c r="T31" s="133" t="str">
        <f>VLOOKUP(B31,Lists!$C$3:$E$200,3,FALSE)</f>
        <v>Americas</v>
      </c>
      <c r="U31" s="134">
        <f>VLOOKUP(B31,'INFORM Severity - hidden'!$C$5:$V$170,20,FALSE)</f>
        <v>44895</v>
      </c>
    </row>
    <row r="32" spans="1:21" x14ac:dyDescent="0.25">
      <c r="A32" s="130" t="str">
        <f t="array" ref="A32">IFERROR(INDEX(Lists!$B$2:$B$200,SMALL(IF(Lists!$I$2:$I$200="Individual",ROW(Lists!$B$2:$B$200)),ROW(28:28))-1,1),"")</f>
        <v>Syrian Refugee Crisis in Egypt</v>
      </c>
      <c r="B32" s="131" t="str">
        <f>VLOOKUP(A32,Lists!$B$2:$G$200,2,FALSE)</f>
        <v>EGY002</v>
      </c>
      <c r="C32" s="131" t="str">
        <f>VLOOKUP(B32,'INFORM Severity - hidden'!$C$5:$D$200,2,FALSE)</f>
        <v>Egypt</v>
      </c>
      <c r="D32" s="131" t="str">
        <f>VLOOKUP(A32,Lists!$B$2:$G$200,3,FALSE)</f>
        <v>EGY</v>
      </c>
      <c r="E32" s="132" t="str">
        <f>VLOOKUP(A32,Lists!$B$2:$G$200,5,FALSE)</f>
        <v>Displacement</v>
      </c>
      <c r="F32" s="236">
        <f t="shared" si="0"/>
        <v>1.7</v>
      </c>
      <c r="G32" s="129">
        <f t="shared" si="1"/>
        <v>2</v>
      </c>
      <c r="H32" s="129" t="str">
        <f t="shared" si="2"/>
        <v>Low</v>
      </c>
      <c r="I32" s="237" t="str">
        <f>INDEX(Trends!$D$3:$D$404,MATCH(B32,Trends!$C$3:$C$404,0))</f>
        <v>Decreasing</v>
      </c>
      <c r="J32" s="129" t="str">
        <f>VLOOKUP($B32,Reliability!$A$3:$I$170,9,FALSE)</f>
        <v>Very High</v>
      </c>
      <c r="K32" s="238">
        <f t="shared" si="3"/>
        <v>1.8</v>
      </c>
      <c r="L32" s="238">
        <f>VLOOKUP($B32,'Impact of the crisis'!$C$6:$N$170,12,FALSE)</f>
        <v>2</v>
      </c>
      <c r="M32" s="238">
        <f>VLOOKUP($B32,'Impact of the crisis'!$C$6:$AB$170,26,FALSE)</f>
        <v>1.7</v>
      </c>
      <c r="N32" s="238">
        <f>VLOOKUP($B32,'Conditions of people affected'!$C$6:$R$170,16,FALSE)</f>
        <v>1.45</v>
      </c>
      <c r="O32" s="238">
        <f>VLOOKUP($B32,'Conditions of people affected'!$C$6:$R$170,9,FALSE)</f>
        <v>1.9</v>
      </c>
      <c r="P32" s="238">
        <f>VLOOKUP($B32,'Conditions of people affected'!$C$6:$R$170,15,FALSE)</f>
        <v>1</v>
      </c>
      <c r="Q32" s="238">
        <f t="shared" si="4"/>
        <v>1.9</v>
      </c>
      <c r="R32" s="238">
        <f>VLOOKUP($B32,'Complexity of the crisis'!$C$6:$AN$170,22,FALSE)</f>
        <v>2.2999999999999998</v>
      </c>
      <c r="S32" s="238">
        <f>VLOOKUP($B32,'Complexity of the crisis'!$C$6:$AN$170,38,FALSE)</f>
        <v>1.5</v>
      </c>
      <c r="T32" s="133" t="str">
        <f>VLOOKUP(B32,Lists!$C$3:$E$200,3,FALSE)</f>
        <v>Africa</v>
      </c>
      <c r="U32" s="134">
        <f>VLOOKUP(B32,'INFORM Severity - hidden'!$C$5:$V$170,20,FALSE)</f>
        <v>44893</v>
      </c>
    </row>
    <row r="33" spans="1:21" x14ac:dyDescent="0.25">
      <c r="A33" s="130" t="str">
        <f t="array" ref="A33">IFERROR(INDEX(Lists!$B$2:$B$200,SMALL(IF(Lists!$I$2:$I$200="Individual",ROW(Lists!$B$2:$B$200)),ROW(29:29))-1,1),"")</f>
        <v>Complex crisis in Eritrea</v>
      </c>
      <c r="B33" s="131" t="str">
        <f>VLOOKUP(A33,Lists!$B$2:$G$200,2,FALSE)</f>
        <v>ERI001</v>
      </c>
      <c r="C33" s="131" t="str">
        <f>VLOOKUP(B33,'INFORM Severity - hidden'!$C$5:$D$200,2,FALSE)</f>
        <v>Eritrea</v>
      </c>
      <c r="D33" s="131" t="str">
        <f>VLOOKUP(A33,Lists!$B$2:$G$200,3,FALSE)</f>
        <v>ERI</v>
      </c>
      <c r="E33" s="132" t="str">
        <f>VLOOKUP(A33,Lists!$B$2:$G$200,5,FALSE)</f>
        <v>Socio-political,Displacement</v>
      </c>
      <c r="F33" s="236">
        <f t="shared" si="0"/>
        <v>3.5</v>
      </c>
      <c r="G33" s="129">
        <f t="shared" si="1"/>
        <v>4</v>
      </c>
      <c r="H33" s="129" t="str">
        <f t="shared" si="2"/>
        <v>High</v>
      </c>
      <c r="I33" s="237" t="str">
        <f>INDEX(Trends!$D$3:$D$404,MATCH(B33,Trends!$C$3:$C$404,0))</f>
        <v>Decreasing</v>
      </c>
      <c r="J33" s="129" t="str">
        <f>VLOOKUP($B33,Reliability!$A$3:$I$170,9,FALSE)</f>
        <v>High</v>
      </c>
      <c r="K33" s="238">
        <f t="shared" si="3"/>
        <v>3</v>
      </c>
      <c r="L33" s="238">
        <f>VLOOKUP($B33,'Impact of the crisis'!$C$6:$N$170,12,FALSE)</f>
        <v>4</v>
      </c>
      <c r="M33" s="238">
        <f>VLOOKUP($B33,'Impact of the crisis'!$C$6:$AB$170,26,FALSE)</f>
        <v>2.2999999999999998</v>
      </c>
      <c r="N33" s="238">
        <f>VLOOKUP($B33,'Conditions of people affected'!$C$6:$R$170,16,FALSE)</f>
        <v>3.25</v>
      </c>
      <c r="O33" s="238">
        <f>VLOOKUP($B33,'Conditions of people affected'!$C$6:$R$170,9,FALSE)</f>
        <v>3.5</v>
      </c>
      <c r="P33" s="238">
        <f>VLOOKUP($B33,'Conditions of people affected'!$C$6:$R$170,15,FALSE)</f>
        <v>3</v>
      </c>
      <c r="Q33" s="238">
        <f t="shared" si="4"/>
        <v>4.3</v>
      </c>
      <c r="R33" s="238">
        <f>VLOOKUP($B33,'Complexity of the crisis'!$C$6:$AN$170,22,FALSE)</f>
        <v>3.3</v>
      </c>
      <c r="S33" s="238">
        <f>VLOOKUP($B33,'Complexity of the crisis'!$C$6:$AN$170,38,FALSE)</f>
        <v>5</v>
      </c>
      <c r="T33" s="133" t="str">
        <f>VLOOKUP(B33,Lists!$C$3:$E$200,3,FALSE)</f>
        <v>Africa</v>
      </c>
      <c r="U33" s="134">
        <f>VLOOKUP(B33,'INFORM Severity - hidden'!$C$5:$V$170,20,FALSE)</f>
        <v>44865</v>
      </c>
    </row>
    <row r="34" spans="1:21" x14ac:dyDescent="0.25">
      <c r="A34" s="130" t="str">
        <f t="array" ref="A34">IFERROR(INDEX(Lists!$B$2:$B$200,SMALL(IF(Lists!$I$2:$I$200="Individual",ROW(Lists!$B$2:$B$200)),ROW(30:30))-1,1),"")</f>
        <v>Mixed migration flows in spain</v>
      </c>
      <c r="B34" s="131" t="str">
        <f>VLOOKUP(A34,Lists!$B$2:$G$200,2,FALSE)</f>
        <v>ESP002</v>
      </c>
      <c r="C34" s="131" t="str">
        <f>VLOOKUP(B34,'INFORM Severity - hidden'!$C$5:$D$200,2,FALSE)</f>
        <v>Spain</v>
      </c>
      <c r="D34" s="131" t="str">
        <f>VLOOKUP(A34,Lists!$B$2:$G$200,3,FALSE)</f>
        <v>ESP</v>
      </c>
      <c r="E34" s="132" t="str">
        <f>VLOOKUP(A34,Lists!$B$2:$G$200,5,FALSE)</f>
        <v>Displacement</v>
      </c>
      <c r="F34" s="236">
        <f t="shared" si="0"/>
        <v>1.8</v>
      </c>
      <c r="G34" s="129">
        <f t="shared" si="1"/>
        <v>2</v>
      </c>
      <c r="H34" s="129" t="str">
        <f t="shared" si="2"/>
        <v>Low</v>
      </c>
      <c r="I34" s="237" t="str">
        <f>INDEX(Trends!$D$3:$D$404,MATCH(B34,Trends!$C$3:$C$404,0))</f>
        <v>Increasing</v>
      </c>
      <c r="J34" s="129" t="str">
        <f>VLOOKUP($B34,Reliability!$A$3:$I$170,9,FALSE)</f>
        <v>Very High</v>
      </c>
      <c r="K34" s="238">
        <f t="shared" si="3"/>
        <v>2.6</v>
      </c>
      <c r="L34" s="238">
        <f>VLOOKUP($B34,'Impact of the crisis'!$C$6:$N$170,12,FALSE)</f>
        <v>2.2999999999999998</v>
      </c>
      <c r="M34" s="238">
        <f>VLOOKUP($B34,'Impact of the crisis'!$C$6:$AB$170,26,FALSE)</f>
        <v>2.7</v>
      </c>
      <c r="N34" s="238">
        <f>VLOOKUP($B34,'Conditions of people affected'!$C$6:$R$170,16,FALSE)</f>
        <v>1.45</v>
      </c>
      <c r="O34" s="238">
        <f>VLOOKUP($B34,'Conditions of people affected'!$C$6:$R$170,9,FALSE)</f>
        <v>1.9</v>
      </c>
      <c r="P34" s="238">
        <f>VLOOKUP($B34,'Conditions of people affected'!$C$6:$R$170,15,FALSE)</f>
        <v>1</v>
      </c>
      <c r="Q34" s="238">
        <f t="shared" si="4"/>
        <v>1.6</v>
      </c>
      <c r="R34" s="238">
        <f>VLOOKUP($B34,'Complexity of the crisis'!$C$6:$AN$170,22,FALSE)</f>
        <v>1.6</v>
      </c>
      <c r="S34" s="238">
        <f>VLOOKUP($B34,'Complexity of the crisis'!$C$6:$AN$170,38,FALSE)</f>
        <v>1.5</v>
      </c>
      <c r="T34" s="133" t="str">
        <f>VLOOKUP(B34,Lists!$C$3:$E$200,3,FALSE)</f>
        <v>Europe</v>
      </c>
      <c r="U34" s="134">
        <f>VLOOKUP(B34,'INFORM Severity - hidden'!$C$5:$V$170,20,FALSE)</f>
        <v>44878</v>
      </c>
    </row>
    <row r="35" spans="1:21" x14ac:dyDescent="0.25">
      <c r="A35" s="130" t="str">
        <f t="array" ref="A35">IFERROR(INDEX(Lists!$B$2:$B$200,SMALL(IF(Lists!$I$2:$I$200="Individual",ROW(Lists!$B$2:$B$200)),ROW(31:31))-1,1),"")</f>
        <v>Complex crisis in Ethiopia</v>
      </c>
      <c r="B35" s="131" t="str">
        <f>VLOOKUP(A35,Lists!$B$2:$G$200,2,FALSE)</f>
        <v>ETH001</v>
      </c>
      <c r="C35" s="131" t="str">
        <f>VLOOKUP(B35,'INFORM Severity - hidden'!$C$5:$D$200,2,FALSE)</f>
        <v>Ethiopia</v>
      </c>
      <c r="D35" s="131" t="str">
        <f>VLOOKUP(A35,Lists!$B$2:$G$200,3,FALSE)</f>
        <v>ETH</v>
      </c>
      <c r="E35" s="132" t="str">
        <f>VLOOKUP(A35,Lists!$B$2:$G$200,5,FALSE)</f>
        <v>Displacement,Floods,Conflict</v>
      </c>
      <c r="F35" s="236">
        <f t="shared" si="0"/>
        <v>4.0999999999999996</v>
      </c>
      <c r="G35" s="129">
        <f t="shared" si="1"/>
        <v>5</v>
      </c>
      <c r="H35" s="129" t="str">
        <f t="shared" si="2"/>
        <v>Very High</v>
      </c>
      <c r="I35" s="237" t="str">
        <f>INDEX(Trends!$D$3:$D$404,MATCH(B35,Trends!$C$3:$C$404,0))</f>
        <v>Decreasing</v>
      </c>
      <c r="J35" s="129" t="str">
        <f>VLOOKUP($B35,Reliability!$A$3:$I$170,9,FALSE)</f>
        <v>Very High</v>
      </c>
      <c r="K35" s="238">
        <f t="shared" si="3"/>
        <v>4.3</v>
      </c>
      <c r="L35" s="238">
        <f>VLOOKUP($B35,'Impact of the crisis'!$C$6:$N$170,12,FALSE)</f>
        <v>5</v>
      </c>
      <c r="M35" s="238">
        <f>VLOOKUP($B35,'Impact of the crisis'!$C$6:$AB$170,26,FALSE)</f>
        <v>3.8</v>
      </c>
      <c r="N35" s="238">
        <f>VLOOKUP($B35,'Conditions of people affected'!$C$6:$R$170,16,FALSE)</f>
        <v>4</v>
      </c>
      <c r="O35" s="238">
        <f>VLOOKUP($B35,'Conditions of people affected'!$C$6:$R$170,9,FALSE)</f>
        <v>5</v>
      </c>
      <c r="P35" s="238">
        <f>VLOOKUP($B35,'Conditions of people affected'!$C$6:$R$170,15,FALSE)</f>
        <v>3</v>
      </c>
      <c r="Q35" s="238">
        <f t="shared" si="4"/>
        <v>4.2</v>
      </c>
      <c r="R35" s="238">
        <f>VLOOKUP($B35,'Complexity of the crisis'!$C$6:$AN$170,22,FALSE)</f>
        <v>3.8</v>
      </c>
      <c r="S35" s="238">
        <f>VLOOKUP($B35,'Complexity of the crisis'!$C$6:$AN$170,38,FALSE)</f>
        <v>4.5</v>
      </c>
      <c r="T35" s="133" t="str">
        <f>VLOOKUP(B35,Lists!$C$3:$E$200,3,FALSE)</f>
        <v>Africa</v>
      </c>
      <c r="U35" s="134">
        <f>VLOOKUP(B35,'INFORM Severity - hidden'!$C$5:$V$170,20,FALSE)</f>
        <v>44895</v>
      </c>
    </row>
    <row r="36" spans="1:21" x14ac:dyDescent="0.25">
      <c r="A36" s="130" t="str">
        <f t="array" ref="A36">IFERROR(INDEX(Lists!$B$2:$B$200,SMALL(IF(Lists!$I$2:$I$200="Individual",ROW(Lists!$B$2:$B$200)),ROW(32:32))-1,1),"")</f>
        <v>International Displacement</v>
      </c>
      <c r="B36" s="131" t="str">
        <f>VLOOKUP(A36,Lists!$B$2:$G$200,2,FALSE)</f>
        <v>ETH003</v>
      </c>
      <c r="C36" s="131" t="str">
        <f>VLOOKUP(B36,'INFORM Severity - hidden'!$C$5:$D$200,2,FALSE)</f>
        <v>Ethiopia</v>
      </c>
      <c r="D36" s="131" t="str">
        <f>VLOOKUP(A36,Lists!$B$2:$G$200,3,FALSE)</f>
        <v>ETH</v>
      </c>
      <c r="E36" s="132" t="str">
        <f>VLOOKUP(A36,Lists!$B$2:$G$200,5,FALSE)</f>
        <v>Displacement</v>
      </c>
      <c r="F36" s="236">
        <f t="shared" si="0"/>
        <v>3.2</v>
      </c>
      <c r="G36" s="129">
        <f t="shared" si="1"/>
        <v>4</v>
      </c>
      <c r="H36" s="129" t="str">
        <f t="shared" si="2"/>
        <v>High</v>
      </c>
      <c r="I36" s="237" t="str">
        <f>INDEX(Trends!$D$3:$D$404,MATCH(B36,Trends!$C$3:$C$404,0))</f>
        <v>Increasing</v>
      </c>
      <c r="J36" s="129" t="str">
        <f>VLOOKUP($B36,Reliability!$A$3:$I$170,9,FALSE)</f>
        <v>High</v>
      </c>
      <c r="K36" s="238">
        <f t="shared" si="3"/>
        <v>3.6</v>
      </c>
      <c r="L36" s="238">
        <f>VLOOKUP($B36,'Impact of the crisis'!$C$6:$N$170,12,FALSE)</f>
        <v>5</v>
      </c>
      <c r="M36" s="238">
        <f>VLOOKUP($B36,'Impact of the crisis'!$C$6:$AB$170,26,FALSE)</f>
        <v>2.5</v>
      </c>
      <c r="N36" s="238">
        <f>VLOOKUP($B36,'Conditions of people affected'!$C$6:$R$170,16,FALSE)</f>
        <v>2.6</v>
      </c>
      <c r="O36" s="238">
        <f>VLOOKUP($B36,'Conditions of people affected'!$C$6:$R$170,9,FALSE)</f>
        <v>3.2</v>
      </c>
      <c r="P36" s="238">
        <f>VLOOKUP($B36,'Conditions of people affected'!$C$6:$R$170,15,FALSE)</f>
        <v>2</v>
      </c>
      <c r="Q36" s="238">
        <f t="shared" si="4"/>
        <v>3.7</v>
      </c>
      <c r="R36" s="238">
        <f>VLOOKUP($B36,'Complexity of the crisis'!$C$6:$AN$170,22,FALSE)</f>
        <v>3.8</v>
      </c>
      <c r="S36" s="238">
        <f>VLOOKUP($B36,'Complexity of the crisis'!$C$6:$AN$170,38,FALSE)</f>
        <v>3.5</v>
      </c>
      <c r="T36" s="133" t="str">
        <f>VLOOKUP(B36,Lists!$C$3:$E$200,3,FALSE)</f>
        <v>Africa</v>
      </c>
      <c r="U36" s="134">
        <f>VLOOKUP(B36,'INFORM Severity - hidden'!$C$5:$V$170,20,FALSE)</f>
        <v>44895</v>
      </c>
    </row>
    <row r="37" spans="1:21" x14ac:dyDescent="0.25">
      <c r="A37" s="130" t="str">
        <f t="array" ref="A37">IFERROR(INDEX(Lists!$B$2:$B$200,SMALL(IF(Lists!$I$2:$I$200="Individual",ROW(Lists!$B$2:$B$200)),ROW(33:33))-1,1),"")</f>
        <v>Northern Ethiopia Conflict</v>
      </c>
      <c r="B37" s="131" t="str">
        <f>VLOOKUP(A37,Lists!$B$2:$G$200,2,FALSE)</f>
        <v>ETH004</v>
      </c>
      <c r="C37" s="131" t="str">
        <f>VLOOKUP(B37,'INFORM Severity - hidden'!$C$5:$D$200,2,FALSE)</f>
        <v>Ethiopia</v>
      </c>
      <c r="D37" s="131" t="str">
        <f>VLOOKUP(A37,Lists!$B$2:$G$200,3,FALSE)</f>
        <v>ETH</v>
      </c>
      <c r="E37" s="132" t="str">
        <f>VLOOKUP(A37,Lists!$B$2:$G$200,5,FALSE)</f>
        <v>Conflict,Displacement</v>
      </c>
      <c r="F37" s="236">
        <f t="shared" ref="F37:F68" si="5">IF(OR(N37="x",K37="x"),"x",ROUND((5-GEOMEAN(((5-K37)/5*4+1),((5-N37)/5*4+1),((5-N37)/5*4+1)))/4*3.5+Q37*0.3,1))</f>
        <v>4.3</v>
      </c>
      <c r="G37" s="129">
        <f t="shared" ref="G37:G68" si="6">IF(F37="x","x",ROUNDUP(F37,0))</f>
        <v>5</v>
      </c>
      <c r="H37" s="129" t="str">
        <f t="shared" ref="H37:H68" si="7">IF(N37="x","x",IF(K37="x","x",(IF(G37=5,"Very High",IF(G37=4,"High",IF(G37=3,"Medium",IF(G37=2,"Low","Very Low")))))))</f>
        <v>Very High</v>
      </c>
      <c r="I37" s="237" t="str">
        <f>INDEX(Trends!$D$3:$D$404,MATCH(B37,Trends!$C$3:$C$404,0))</f>
        <v>Stable</v>
      </c>
      <c r="J37" s="129" t="str">
        <f>VLOOKUP($B37,Reliability!$A$3:$I$170,9,FALSE)</f>
        <v>Very High</v>
      </c>
      <c r="K37" s="238">
        <f t="shared" ref="K37:K68" si="8">IF(OR(M37="x",L37="x"),"x",ROUND((5-GEOMEAN(((5-L37)/5*4+1),((5-M37)/5*4+1),((5-M37)/5*4+1)))/4*5,1))</f>
        <v>3.8</v>
      </c>
      <c r="L37" s="238">
        <f>VLOOKUP($B37,'Impact of the crisis'!$C$6:$N$170,12,FALSE)</f>
        <v>2.9</v>
      </c>
      <c r="M37" s="238">
        <f>VLOOKUP($B37,'Impact of the crisis'!$C$6:$AB$170,26,FALSE)</f>
        <v>4.2</v>
      </c>
      <c r="N37" s="238">
        <f>VLOOKUP($B37,'Conditions of people affected'!$C$6:$R$170,16,FALSE)</f>
        <v>4.5</v>
      </c>
      <c r="O37" s="238">
        <f>VLOOKUP($B37,'Conditions of people affected'!$C$6:$R$170,9,FALSE)</f>
        <v>5</v>
      </c>
      <c r="P37" s="238">
        <f>VLOOKUP($B37,'Conditions of people affected'!$C$6:$R$170,15,FALSE)</f>
        <v>4</v>
      </c>
      <c r="Q37" s="238">
        <f t="shared" ref="Q37:Q68" si="9">IF(OR(S37="x",R37="x"),R37,ROUND((5-GEOMEAN(((5-R37)/5*4+1),((5-S37)/5*4+1)))/4*5,1))</f>
        <v>4.2</v>
      </c>
      <c r="R37" s="238">
        <f>VLOOKUP($B37,'Complexity of the crisis'!$C$6:$AN$170,22,FALSE)</f>
        <v>3.8</v>
      </c>
      <c r="S37" s="238">
        <f>VLOOKUP($B37,'Complexity of the crisis'!$C$6:$AN$170,38,FALSE)</f>
        <v>4.5</v>
      </c>
      <c r="T37" s="133" t="str">
        <f>VLOOKUP(B37,Lists!$C$3:$E$200,3,FALSE)</f>
        <v>Africa</v>
      </c>
      <c r="U37" s="134">
        <f>VLOOKUP(B37,'INFORM Severity - hidden'!$C$5:$V$170,20,FALSE)</f>
        <v>44895</v>
      </c>
    </row>
    <row r="38" spans="1:21" x14ac:dyDescent="0.25">
      <c r="A38" s="130" t="str">
        <f t="array" ref="A38">IFERROR(INDEX(Lists!$B$2:$B$200,SMALL(IF(Lists!$I$2:$I$200="Individual",ROW(Lists!$B$2:$B$200)),ROW(34:34))-1,1),"")</f>
        <v>Drought in Ethiopia</v>
      </c>
      <c r="B38" s="131" t="str">
        <f>VLOOKUP(A38,Lists!$B$2:$G$200,2,FALSE)</f>
        <v>ETH005</v>
      </c>
      <c r="C38" s="131" t="str">
        <f>VLOOKUP(B38,'INFORM Severity - hidden'!$C$5:$D$200,2,FALSE)</f>
        <v>Ethiopia</v>
      </c>
      <c r="D38" s="131" t="str">
        <f>VLOOKUP(A38,Lists!$B$2:$G$200,3,FALSE)</f>
        <v>ETH</v>
      </c>
      <c r="E38" s="132" t="str">
        <f>VLOOKUP(A38,Lists!$B$2:$G$200,5,FALSE)</f>
        <v>Drought</v>
      </c>
      <c r="F38" s="236">
        <f t="shared" si="5"/>
        <v>3.8</v>
      </c>
      <c r="G38" s="129">
        <f t="shared" si="6"/>
        <v>4</v>
      </c>
      <c r="H38" s="129" t="str">
        <f t="shared" si="7"/>
        <v>High</v>
      </c>
      <c r="I38" s="237" t="str">
        <f>INDEX(Trends!$D$3:$D$404,MATCH(B38,Trends!$C$3:$C$404,0))</f>
        <v>Increasing</v>
      </c>
      <c r="J38" s="129" t="str">
        <f>VLOOKUP($B38,Reliability!$A$3:$I$170,9,FALSE)</f>
        <v>Very High</v>
      </c>
      <c r="K38" s="238">
        <f t="shared" si="8"/>
        <v>3.3</v>
      </c>
      <c r="L38" s="238">
        <f>VLOOKUP($B38,'Impact of the crisis'!$C$6:$N$170,12,FALSE)</f>
        <v>4</v>
      </c>
      <c r="M38" s="238">
        <f>VLOOKUP($B38,'Impact of the crisis'!$C$6:$AB$170,26,FALSE)</f>
        <v>2.9</v>
      </c>
      <c r="N38" s="238">
        <f>VLOOKUP($B38,'Conditions of people affected'!$C$6:$R$170,16,FALSE)</f>
        <v>4</v>
      </c>
      <c r="O38" s="238">
        <f>VLOOKUP($B38,'Conditions of people affected'!$C$6:$R$170,9,FALSE)</f>
        <v>5</v>
      </c>
      <c r="P38" s="238">
        <f>VLOOKUP($B38,'Conditions of people affected'!$C$6:$R$170,15,FALSE)</f>
        <v>3</v>
      </c>
      <c r="Q38" s="238">
        <f t="shared" si="9"/>
        <v>3.7</v>
      </c>
      <c r="R38" s="238">
        <f>VLOOKUP($B38,'Complexity of the crisis'!$C$6:$AN$170,22,FALSE)</f>
        <v>3.8</v>
      </c>
      <c r="S38" s="238">
        <f>VLOOKUP($B38,'Complexity of the crisis'!$C$6:$AN$170,38,FALSE)</f>
        <v>3.5</v>
      </c>
      <c r="T38" s="133" t="str">
        <f>VLOOKUP(B38,Lists!$C$3:$E$200,3,FALSE)</f>
        <v>Africa</v>
      </c>
      <c r="U38" s="134">
        <f>VLOOKUP(B38,'INFORM Severity - hidden'!$C$5:$V$170,20,FALSE)</f>
        <v>44895</v>
      </c>
    </row>
    <row r="39" spans="1:21" x14ac:dyDescent="0.25">
      <c r="A39" s="130" t="str">
        <f t="array" ref="A39">IFERROR(INDEX(Lists!$B$2:$B$200,SMALL(IF(Lists!$I$2:$I$200="Individual",ROW(Lists!$B$2:$B$200)),ROW(35:35))-1,1),"")</f>
        <v xml:space="preserve">Flood crisis in Gambia </v>
      </c>
      <c r="B39" s="131" t="str">
        <f>VLOOKUP(A39,Lists!$B$2:$G$200,2,FALSE)</f>
        <v>GMB002</v>
      </c>
      <c r="C39" s="131" t="str">
        <f>VLOOKUP(B39,'INFORM Severity - hidden'!$C$5:$D$200,2,FALSE)</f>
        <v>Gambia</v>
      </c>
      <c r="D39" s="131" t="str">
        <f>VLOOKUP(A39,Lists!$B$2:$G$200,3,FALSE)</f>
        <v>GMB</v>
      </c>
      <c r="E39" s="132" t="str">
        <f>VLOOKUP(A39,Lists!$B$2:$G$200,5,FALSE)</f>
        <v>Floods</v>
      </c>
      <c r="F39" s="236">
        <f t="shared" si="5"/>
        <v>1.6</v>
      </c>
      <c r="G39" s="129">
        <f t="shared" si="6"/>
        <v>2</v>
      </c>
      <c r="H39" s="129" t="str">
        <f t="shared" si="7"/>
        <v>Low</v>
      </c>
      <c r="I39" s="237" t="str">
        <f>INDEX(Trends!$D$3:$D$404,MATCH(B39,Trends!$C$3:$C$404,0))</f>
        <v>Stable</v>
      </c>
      <c r="J39" s="129" t="str">
        <f>VLOOKUP($B39,Reliability!$A$3:$I$170,9,FALSE)</f>
        <v>Very High</v>
      </c>
      <c r="K39" s="238">
        <f t="shared" si="8"/>
        <v>2.4</v>
      </c>
      <c r="L39" s="238">
        <f>VLOOKUP($B39,'Impact of the crisis'!$C$6:$N$170,12,FALSE)</f>
        <v>3.3</v>
      </c>
      <c r="M39" s="238">
        <f>VLOOKUP($B39,'Impact of the crisis'!$C$6:$AB$170,26,FALSE)</f>
        <v>1.8</v>
      </c>
      <c r="N39" s="238">
        <f>VLOOKUP($B39,'Conditions of people affected'!$C$6:$R$170,16,FALSE)</f>
        <v>1.05</v>
      </c>
      <c r="O39" s="238">
        <f>VLOOKUP($B39,'Conditions of people affected'!$C$6:$R$170,9,FALSE)</f>
        <v>1.1000000000000001</v>
      </c>
      <c r="P39" s="238">
        <f>VLOOKUP($B39,'Conditions of people affected'!$C$6:$R$170,15,FALSE)</f>
        <v>1</v>
      </c>
      <c r="Q39" s="238">
        <f t="shared" si="9"/>
        <v>1.8</v>
      </c>
      <c r="R39" s="238">
        <f>VLOOKUP($B39,'Complexity of the crisis'!$C$6:$AN$170,22,FALSE)</f>
        <v>2.4</v>
      </c>
      <c r="S39" s="238">
        <f>VLOOKUP($B39,'Complexity of the crisis'!$C$6:$AN$170,38,FALSE)</f>
        <v>1</v>
      </c>
      <c r="T39" s="133" t="str">
        <f>VLOOKUP(B39,Lists!$C$3:$E$200,3,FALSE)</f>
        <v>Africa</v>
      </c>
      <c r="U39" s="134">
        <f>VLOOKUP(B39,'INFORM Severity - hidden'!$C$5:$V$170,20,FALSE)</f>
        <v>44869</v>
      </c>
    </row>
    <row r="40" spans="1:21" x14ac:dyDescent="0.25">
      <c r="A40" s="130" t="str">
        <f t="array" ref="A40">IFERROR(INDEX(Lists!$B$2:$B$200,SMALL(IF(Lists!$I$2:$I$200="Individual",ROW(Lists!$B$2:$B$200)),ROW(36:36))-1,1),"")</f>
        <v>Mixed migration flows in Greece</v>
      </c>
      <c r="B40" s="131" t="str">
        <f>VLOOKUP(A40,Lists!$B$2:$G$200,2,FALSE)</f>
        <v>GRC002</v>
      </c>
      <c r="C40" s="131" t="str">
        <f>VLOOKUP(B40,'INFORM Severity - hidden'!$C$5:$D$200,2,FALSE)</f>
        <v>Greece</v>
      </c>
      <c r="D40" s="131" t="str">
        <f>VLOOKUP(A40,Lists!$B$2:$G$200,3,FALSE)</f>
        <v>GRC</v>
      </c>
      <c r="E40" s="132" t="str">
        <f>VLOOKUP(A40,Lists!$B$2:$G$200,5,FALSE)</f>
        <v>Displacement</v>
      </c>
      <c r="F40" s="236">
        <f t="shared" si="5"/>
        <v>1.4</v>
      </c>
      <c r="G40" s="129">
        <f t="shared" si="6"/>
        <v>2</v>
      </c>
      <c r="H40" s="129" t="str">
        <f t="shared" si="7"/>
        <v>Low</v>
      </c>
      <c r="I40" s="237" t="str">
        <f>INDEX(Trends!$D$3:$D$404,MATCH(B40,Trends!$C$3:$C$404,0))</f>
        <v>Decreasing</v>
      </c>
      <c r="J40" s="129" t="str">
        <f>VLOOKUP($B40,Reliability!$A$3:$I$170,9,FALSE)</f>
        <v>High</v>
      </c>
      <c r="K40" s="238">
        <f t="shared" si="8"/>
        <v>1.6</v>
      </c>
      <c r="L40" s="238">
        <f>VLOOKUP($B40,'Impact of the crisis'!$C$6:$N$170,12,FALSE)</f>
        <v>0.3</v>
      </c>
      <c r="M40" s="238">
        <f>VLOOKUP($B40,'Impact of the crisis'!$C$6:$AB$170,26,FALSE)</f>
        <v>2.1</v>
      </c>
      <c r="N40" s="238">
        <f>VLOOKUP($B40,'Conditions of people affected'!$C$6:$R$170,16,FALSE)</f>
        <v>1.25</v>
      </c>
      <c r="O40" s="238">
        <f>VLOOKUP($B40,'Conditions of people affected'!$C$6:$R$170,9,FALSE)</f>
        <v>0.5</v>
      </c>
      <c r="P40" s="238">
        <f>VLOOKUP($B40,'Conditions of people affected'!$C$6:$R$170,15,FALSE)</f>
        <v>2</v>
      </c>
      <c r="Q40" s="238">
        <f t="shared" si="9"/>
        <v>1.5</v>
      </c>
      <c r="R40" s="238">
        <f>VLOOKUP($B40,'Complexity of the crisis'!$C$6:$AN$170,22,FALSE)</f>
        <v>1.4</v>
      </c>
      <c r="S40" s="238">
        <f>VLOOKUP($B40,'Complexity of the crisis'!$C$6:$AN$170,38,FALSE)</f>
        <v>1.5</v>
      </c>
      <c r="T40" s="133" t="str">
        <f>VLOOKUP(B40,Lists!$C$3:$E$200,3,FALSE)</f>
        <v>Europe</v>
      </c>
      <c r="U40" s="134">
        <f>VLOOKUP(B40,'INFORM Severity - hidden'!$C$5:$V$170,20,FALSE)</f>
        <v>44894</v>
      </c>
    </row>
    <row r="41" spans="1:21" x14ac:dyDescent="0.25">
      <c r="A41" s="130" t="str">
        <f t="array" ref="A41">IFERROR(INDEX(Lists!$B$2:$B$200,SMALL(IF(Lists!$I$2:$I$200="Individual",ROW(Lists!$B$2:$B$200)),ROW(37:37))-1,1),"")</f>
        <v>Complex crisis in Guatemala</v>
      </c>
      <c r="B41" s="131" t="str">
        <f>VLOOKUP(A41,Lists!$B$2:$G$200,2,FALSE)</f>
        <v>GTM001</v>
      </c>
      <c r="C41" s="131" t="str">
        <f>VLOOKUP(B41,'INFORM Severity - hidden'!$C$5:$D$200,2,FALSE)</f>
        <v>Guatemala</v>
      </c>
      <c r="D41" s="131" t="str">
        <f>VLOOKUP(A41,Lists!$B$2:$G$200,3,FALSE)</f>
        <v>GTM</v>
      </c>
      <c r="E41" s="132" t="str">
        <f>VLOOKUP(A41,Lists!$B$2:$G$200,5,FALSE)</f>
        <v>Violence,Socio-political,Other seasonal event</v>
      </c>
      <c r="F41" s="236">
        <f t="shared" si="5"/>
        <v>3.5</v>
      </c>
      <c r="G41" s="129">
        <f t="shared" si="6"/>
        <v>4</v>
      </c>
      <c r="H41" s="129" t="str">
        <f t="shared" si="7"/>
        <v>High</v>
      </c>
      <c r="I41" s="237" t="str">
        <f>INDEX(Trends!$D$3:$D$404,MATCH(B41,Trends!$C$3:$C$404,0))</f>
        <v>Decreasing</v>
      </c>
      <c r="J41" s="129" t="str">
        <f>VLOOKUP($B41,Reliability!$A$3:$I$170,9,FALSE)</f>
        <v>Very High</v>
      </c>
      <c r="K41" s="238">
        <f t="shared" si="8"/>
        <v>3.7</v>
      </c>
      <c r="L41" s="238">
        <f>VLOOKUP($B41,'Impact of the crisis'!$C$6:$N$170,12,FALSE)</f>
        <v>4.4000000000000004</v>
      </c>
      <c r="M41" s="238">
        <f>VLOOKUP($B41,'Impact of the crisis'!$C$6:$AB$170,26,FALSE)</f>
        <v>3.2</v>
      </c>
      <c r="N41" s="238">
        <f>VLOOKUP($B41,'Conditions of people affected'!$C$6:$R$170,16,FALSE)</f>
        <v>3.65</v>
      </c>
      <c r="O41" s="238">
        <f>VLOOKUP($B41,'Conditions of people affected'!$C$6:$R$170,9,FALSE)</f>
        <v>4.3</v>
      </c>
      <c r="P41" s="238">
        <f>VLOOKUP($B41,'Conditions of people affected'!$C$6:$R$170,15,FALSE)</f>
        <v>3</v>
      </c>
      <c r="Q41" s="238">
        <f t="shared" si="9"/>
        <v>3.1</v>
      </c>
      <c r="R41" s="238">
        <f>VLOOKUP($B41,'Complexity of the crisis'!$C$6:$AN$170,22,FALSE)</f>
        <v>3.2</v>
      </c>
      <c r="S41" s="238">
        <f>VLOOKUP($B41,'Complexity of the crisis'!$C$6:$AN$170,38,FALSE)</f>
        <v>3</v>
      </c>
      <c r="T41" s="133" t="str">
        <f>VLOOKUP(B41,Lists!$C$3:$E$200,3,FALSE)</f>
        <v>Americas</v>
      </c>
      <c r="U41" s="134">
        <f>VLOOKUP(B41,'INFORM Severity - hidden'!$C$5:$V$170,20,FALSE)</f>
        <v>44889</v>
      </c>
    </row>
    <row r="42" spans="1:21" x14ac:dyDescent="0.25">
      <c r="A42" s="130" t="str">
        <f t="array" ref="A42">IFERROR(INDEX(Lists!$B$2:$B$200,SMALL(IF(Lists!$I$2:$I$200="Individual",ROW(Lists!$B$2:$B$200)),ROW(38:38))-1,1),"")</f>
        <v>Complex crisis in Honduras</v>
      </c>
      <c r="B42" s="131" t="str">
        <f>VLOOKUP(A42,Lists!$B$2:$G$200,2,FALSE)</f>
        <v>HND001</v>
      </c>
      <c r="C42" s="131" t="str">
        <f>VLOOKUP(B42,'INFORM Severity - hidden'!$C$5:$D$200,2,FALSE)</f>
        <v>Honduras</v>
      </c>
      <c r="D42" s="131" t="str">
        <f>VLOOKUP(A42,Lists!$B$2:$G$200,3,FALSE)</f>
        <v>HND</v>
      </c>
      <c r="E42" s="132" t="str">
        <f>VLOOKUP(A42,Lists!$B$2:$G$200,5,FALSE)</f>
        <v>Violence,Socio-political,Other seasonal event,Cyclone</v>
      </c>
      <c r="F42" s="236">
        <f t="shared" si="5"/>
        <v>3.3</v>
      </c>
      <c r="G42" s="129">
        <f t="shared" si="6"/>
        <v>4</v>
      </c>
      <c r="H42" s="129" t="str">
        <f t="shared" si="7"/>
        <v>High</v>
      </c>
      <c r="I42" s="237" t="str">
        <f>INDEX(Trends!$D$3:$D$404,MATCH(B42,Trends!$C$3:$C$404,0))</f>
        <v>Stable</v>
      </c>
      <c r="J42" s="129" t="str">
        <f>VLOOKUP($B42,Reliability!$A$3:$I$170,9,FALSE)</f>
        <v>Very High</v>
      </c>
      <c r="K42" s="238">
        <f t="shared" si="8"/>
        <v>3.6</v>
      </c>
      <c r="L42" s="238">
        <f>VLOOKUP($B42,'Impact of the crisis'!$C$6:$N$170,12,FALSE)</f>
        <v>4.2</v>
      </c>
      <c r="M42" s="238">
        <f>VLOOKUP($B42,'Impact of the crisis'!$C$6:$AB$170,26,FALSE)</f>
        <v>3.3</v>
      </c>
      <c r="N42" s="238">
        <f>VLOOKUP($B42,'Conditions of people affected'!$C$6:$R$170,16,FALSE)</f>
        <v>3.55</v>
      </c>
      <c r="O42" s="238">
        <f>VLOOKUP($B42,'Conditions of people affected'!$C$6:$R$170,9,FALSE)</f>
        <v>4.0999999999999996</v>
      </c>
      <c r="P42" s="238">
        <f>VLOOKUP($B42,'Conditions of people affected'!$C$6:$R$170,15,FALSE)</f>
        <v>3</v>
      </c>
      <c r="Q42" s="238">
        <f t="shared" si="9"/>
        <v>2.8</v>
      </c>
      <c r="R42" s="238">
        <f>VLOOKUP($B42,'Complexity of the crisis'!$C$6:$AN$170,22,FALSE)</f>
        <v>3</v>
      </c>
      <c r="S42" s="238">
        <f>VLOOKUP($B42,'Complexity of the crisis'!$C$6:$AN$170,38,FALSE)</f>
        <v>2.5</v>
      </c>
      <c r="T42" s="133" t="str">
        <f>VLOOKUP(B42,Lists!$C$3:$E$200,3,FALSE)</f>
        <v>Americas</v>
      </c>
      <c r="U42" s="134">
        <f>VLOOKUP(B42,'INFORM Severity - hidden'!$C$5:$V$170,20,FALSE)</f>
        <v>44889</v>
      </c>
    </row>
    <row r="43" spans="1:21" x14ac:dyDescent="0.25">
      <c r="A43" s="130" t="str">
        <f t="array" ref="A43">IFERROR(INDEX(Lists!$B$2:$B$200,SMALL(IF(Lists!$I$2:$I$200="Individual",ROW(Lists!$B$2:$B$200)),ROW(39:39))-1,1),"")</f>
        <v>Complex crisis in Haiti</v>
      </c>
      <c r="B43" s="131" t="str">
        <f>VLOOKUP(A43,Lists!$B$2:$G$200,2,FALSE)</f>
        <v>HTI001</v>
      </c>
      <c r="C43" s="131" t="str">
        <f>VLOOKUP(B43,'INFORM Severity - hidden'!$C$5:$D$200,2,FALSE)</f>
        <v>Haiti</v>
      </c>
      <c r="D43" s="131" t="str">
        <f>VLOOKUP(A43,Lists!$B$2:$G$200,3,FALSE)</f>
        <v>HTI</v>
      </c>
      <c r="E43" s="132" t="str">
        <f>VLOOKUP(A43,Lists!$B$2:$G$200,5,FALSE)</f>
        <v>Earthquake,Violence,Socio-political,Other seasonal event</v>
      </c>
      <c r="F43" s="236">
        <f t="shared" si="5"/>
        <v>4.2</v>
      </c>
      <c r="G43" s="129">
        <f t="shared" si="6"/>
        <v>5</v>
      </c>
      <c r="H43" s="129" t="str">
        <f t="shared" si="7"/>
        <v>Very High</v>
      </c>
      <c r="I43" s="237" t="str">
        <f>INDEX(Trends!$D$3:$D$404,MATCH(B43,Trends!$C$3:$C$404,0))</f>
        <v>Stable</v>
      </c>
      <c r="J43" s="129" t="str">
        <f>VLOOKUP($B43,Reliability!$A$3:$I$170,9,FALSE)</f>
        <v>Very High</v>
      </c>
      <c r="K43" s="238">
        <f t="shared" si="8"/>
        <v>3.9</v>
      </c>
      <c r="L43" s="238">
        <f>VLOOKUP($B43,'Impact of the crisis'!$C$6:$N$170,12,FALSE)</f>
        <v>4</v>
      </c>
      <c r="M43" s="238">
        <f>VLOOKUP($B43,'Impact of the crisis'!$C$6:$AB$170,26,FALSE)</f>
        <v>3.8</v>
      </c>
      <c r="N43" s="238">
        <f>VLOOKUP($B43,'Conditions of people affected'!$C$6:$R$170,16,FALSE)</f>
        <v>4.7</v>
      </c>
      <c r="O43" s="238">
        <f>VLOOKUP($B43,'Conditions of people affected'!$C$6:$R$170,9,FALSE)</f>
        <v>4.4000000000000004</v>
      </c>
      <c r="P43" s="238">
        <f>VLOOKUP($B43,'Conditions of people affected'!$C$6:$R$170,15,FALSE)</f>
        <v>5</v>
      </c>
      <c r="Q43" s="238">
        <f t="shared" si="9"/>
        <v>3.6</v>
      </c>
      <c r="R43" s="238">
        <f>VLOOKUP($B43,'Complexity of the crisis'!$C$6:$AN$170,22,FALSE)</f>
        <v>3.2</v>
      </c>
      <c r="S43" s="238">
        <f>VLOOKUP($B43,'Complexity of the crisis'!$C$6:$AN$170,38,FALSE)</f>
        <v>4</v>
      </c>
      <c r="T43" s="133" t="str">
        <f>VLOOKUP(B43,Lists!$C$3:$E$200,3,FALSE)</f>
        <v>Americas</v>
      </c>
      <c r="U43" s="134">
        <f>VLOOKUP(B43,'INFORM Severity - hidden'!$C$5:$V$170,20,FALSE)</f>
        <v>44889</v>
      </c>
    </row>
    <row r="44" spans="1:21" x14ac:dyDescent="0.25">
      <c r="A44" s="130" t="str">
        <f t="array" ref="A44">IFERROR(INDEX(Lists!$B$2:$B$200,SMALL(IF(Lists!$I$2:$I$200="Individual",ROW(Lists!$B$2:$B$200)),ROW(40:40))-1,1),"")</f>
        <v xml:space="preserve">Nippes Earthquake </v>
      </c>
      <c r="B44" s="131" t="str">
        <f>VLOOKUP(A44,Lists!$B$2:$G$200,2,FALSE)</f>
        <v>HTI002</v>
      </c>
      <c r="C44" s="131" t="str">
        <f>VLOOKUP(B44,'INFORM Severity - hidden'!$C$5:$D$200,2,FALSE)</f>
        <v>Haiti</v>
      </c>
      <c r="D44" s="131" t="str">
        <f>VLOOKUP(A44,Lists!$B$2:$G$200,3,FALSE)</f>
        <v>HTI</v>
      </c>
      <c r="E44" s="132" t="str">
        <f>VLOOKUP(A44,Lists!$B$2:$G$200,5,FALSE)</f>
        <v>Earthquake</v>
      </c>
      <c r="F44" s="236">
        <f t="shared" si="5"/>
        <v>2.9</v>
      </c>
      <c r="G44" s="129">
        <f t="shared" si="6"/>
        <v>3</v>
      </c>
      <c r="H44" s="129" t="str">
        <f t="shared" si="7"/>
        <v>Medium</v>
      </c>
      <c r="I44" s="237" t="str">
        <f>INDEX(Trends!$D$3:$D$404,MATCH(B44,Trends!$C$3:$C$404,0))</f>
        <v>Stable</v>
      </c>
      <c r="J44" s="129" t="str">
        <f>VLOOKUP($B44,Reliability!$A$3:$I$170,9,FALSE)</f>
        <v>Very High</v>
      </c>
      <c r="K44" s="238">
        <f t="shared" si="8"/>
        <v>2.6</v>
      </c>
      <c r="L44" s="238">
        <f>VLOOKUP($B44,'Impact of the crisis'!$C$6:$N$170,12,FALSE)</f>
        <v>2.4</v>
      </c>
      <c r="M44" s="238">
        <f>VLOOKUP($B44,'Impact of the crisis'!$C$6:$AB$170,26,FALSE)</f>
        <v>2.7</v>
      </c>
      <c r="N44" s="238">
        <f>VLOOKUP($B44,'Conditions of people affected'!$C$6:$R$170,16,FALSE)</f>
        <v>3</v>
      </c>
      <c r="O44" s="238">
        <f>VLOOKUP($B44,'Conditions of people affected'!$C$6:$R$170,9,FALSE)</f>
        <v>3</v>
      </c>
      <c r="P44" s="238">
        <f>VLOOKUP($B44,'Conditions of people affected'!$C$6:$R$170,15,FALSE)</f>
        <v>3</v>
      </c>
      <c r="Q44" s="238">
        <f t="shared" si="9"/>
        <v>3.1</v>
      </c>
      <c r="R44" s="238">
        <f>VLOOKUP($B44,'Complexity of the crisis'!$C$6:$AN$170,22,FALSE)</f>
        <v>3.2</v>
      </c>
      <c r="S44" s="238">
        <f>VLOOKUP($B44,'Complexity of the crisis'!$C$6:$AN$170,38,FALSE)</f>
        <v>3</v>
      </c>
      <c r="T44" s="133" t="str">
        <f>VLOOKUP(B44,Lists!$C$3:$E$200,3,FALSE)</f>
        <v>Americas</v>
      </c>
      <c r="U44" s="134">
        <f>VLOOKUP(B44,'INFORM Severity - hidden'!$C$5:$V$170,20,FALSE)</f>
        <v>44889</v>
      </c>
    </row>
    <row r="45" spans="1:21" x14ac:dyDescent="0.25">
      <c r="A45" s="130" t="str">
        <f t="array" ref="A45">IFERROR(INDEX(Lists!$B$2:$B$200,SMALL(IF(Lists!$I$2:$I$200="Individual",ROW(Lists!$B$2:$B$200)),ROW(41:41))-1,1),"")</f>
        <v>Displacement from Ukraine conflict in Hungary</v>
      </c>
      <c r="B45" s="131" t="str">
        <f>VLOOKUP(A45,Lists!$B$2:$G$200,2,FALSE)</f>
        <v>HUN002</v>
      </c>
      <c r="C45" s="131" t="str">
        <f>VLOOKUP(B45,'INFORM Severity - hidden'!$C$5:$D$200,2,FALSE)</f>
        <v>Hungary</v>
      </c>
      <c r="D45" s="131" t="str">
        <f>VLOOKUP(A45,Lists!$B$2:$G$200,3,FALSE)</f>
        <v>HUN</v>
      </c>
      <c r="E45" s="132" t="str">
        <f>VLOOKUP(A45,Lists!$B$2:$G$200,5,FALSE)</f>
        <v>Conflict,Displacement</v>
      </c>
      <c r="F45" s="236">
        <f t="shared" si="5"/>
        <v>2.5</v>
      </c>
      <c r="G45" s="129">
        <f t="shared" si="6"/>
        <v>3</v>
      </c>
      <c r="H45" s="129" t="str">
        <f t="shared" si="7"/>
        <v>Medium</v>
      </c>
      <c r="I45" s="237" t="str">
        <f>INDEX(Trends!$D$3:$D$404,MATCH(B45,Trends!$C$3:$C$404,0))</f>
        <v>Increasing</v>
      </c>
      <c r="J45" s="129" t="str">
        <f>VLOOKUP($B45,Reliability!$A$3:$I$170,9,FALSE)</f>
        <v>Very High</v>
      </c>
      <c r="K45" s="238">
        <f t="shared" si="8"/>
        <v>2.6</v>
      </c>
      <c r="L45" s="238">
        <f>VLOOKUP($B45,'Impact of the crisis'!$C$6:$N$170,12,FALSE)</f>
        <v>1</v>
      </c>
      <c r="M45" s="238">
        <f>VLOOKUP($B45,'Impact of the crisis'!$C$6:$AB$170,26,FALSE)</f>
        <v>3.2</v>
      </c>
      <c r="N45" s="238">
        <f>VLOOKUP($B45,'Conditions of people affected'!$C$6:$R$170,16,FALSE)</f>
        <v>3.35</v>
      </c>
      <c r="O45" s="238">
        <f>VLOOKUP($B45,'Conditions of people affected'!$C$6:$R$170,9,FALSE)</f>
        <v>3.7</v>
      </c>
      <c r="P45" s="238">
        <f>VLOOKUP($B45,'Conditions of people affected'!$C$6:$R$170,15,FALSE)</f>
        <v>3</v>
      </c>
      <c r="Q45" s="238">
        <f t="shared" si="9"/>
        <v>1.2</v>
      </c>
      <c r="R45" s="238">
        <f>VLOOKUP($B45,'Complexity of the crisis'!$C$6:$AN$170,22,FALSE)</f>
        <v>1.4</v>
      </c>
      <c r="S45" s="238">
        <f>VLOOKUP($B45,'Complexity of the crisis'!$C$6:$AN$170,38,FALSE)</f>
        <v>1</v>
      </c>
      <c r="T45" s="133" t="str">
        <f>VLOOKUP(B45,Lists!$C$3:$E$200,3,FALSE)</f>
        <v>Europe</v>
      </c>
      <c r="U45" s="134">
        <f>VLOOKUP(B45,'INFORM Severity - hidden'!$C$5:$V$170,20,FALSE)</f>
        <v>44894</v>
      </c>
    </row>
    <row r="46" spans="1:21" x14ac:dyDescent="0.25">
      <c r="A46" s="130" t="str">
        <f t="array" ref="A46">IFERROR(INDEX(Lists!$B$2:$B$200,SMALL(IF(Lists!$I$2:$I$200="Individual",ROW(Lists!$B$2:$B$200)),ROW(42:42))-1,1),"")</f>
        <v>Papua Conflict</v>
      </c>
      <c r="B46" s="131" t="str">
        <f>VLOOKUP(A46,Lists!$B$2:$G$200,2,FALSE)</f>
        <v>IDN002</v>
      </c>
      <c r="C46" s="131" t="str">
        <f>VLOOKUP(B46,'INFORM Severity - hidden'!$C$5:$D$200,2,FALSE)</f>
        <v>Indonesia</v>
      </c>
      <c r="D46" s="131" t="str">
        <f>VLOOKUP(A46,Lists!$B$2:$G$200,3,FALSE)</f>
        <v>IDN</v>
      </c>
      <c r="E46" s="132" t="str">
        <f>VLOOKUP(A46,Lists!$B$2:$G$200,5,FALSE)</f>
        <v>Socio-political,Violence</v>
      </c>
      <c r="F46" s="236">
        <f t="shared" si="5"/>
        <v>2.5</v>
      </c>
      <c r="G46" s="129">
        <f t="shared" si="6"/>
        <v>3</v>
      </c>
      <c r="H46" s="129" t="str">
        <f t="shared" si="7"/>
        <v>Medium</v>
      </c>
      <c r="I46" s="237" t="str">
        <f>INDEX(Trends!$D$3:$D$404,MATCH(B46,Trends!$C$3:$C$404,0))</f>
        <v>Decreasing</v>
      </c>
      <c r="J46" s="129" t="str">
        <f>VLOOKUP($B46,Reliability!$A$3:$I$170,9,FALSE)</f>
        <v>Medium</v>
      </c>
      <c r="K46" s="238">
        <f t="shared" si="8"/>
        <v>2.9</v>
      </c>
      <c r="L46" s="238">
        <f>VLOOKUP($B46,'Impact of the crisis'!$C$6:$N$170,12,FALSE)</f>
        <v>2.1</v>
      </c>
      <c r="M46" s="238">
        <f>VLOOKUP($B46,'Impact of the crisis'!$C$6:$AB$170,26,FALSE)</f>
        <v>3.3</v>
      </c>
      <c r="N46" s="238">
        <f>VLOOKUP($B46,'Conditions of people affected'!$C$6:$R$170,16,FALSE)</f>
        <v>1.85</v>
      </c>
      <c r="O46" s="238">
        <f>VLOOKUP($B46,'Conditions of people affected'!$C$6:$R$170,9,FALSE)</f>
        <v>1.7</v>
      </c>
      <c r="P46" s="238">
        <f>VLOOKUP($B46,'Conditions of people affected'!$C$6:$R$170,15,FALSE)</f>
        <v>2</v>
      </c>
      <c r="Q46" s="238">
        <f t="shared" si="9"/>
        <v>3.2</v>
      </c>
      <c r="R46" s="238">
        <f>VLOOKUP($B46,'Complexity of the crisis'!$C$6:$AN$170,22,FALSE)</f>
        <v>2.8</v>
      </c>
      <c r="S46" s="238">
        <f>VLOOKUP($B46,'Complexity of the crisis'!$C$6:$AN$170,38,FALSE)</f>
        <v>3.5</v>
      </c>
      <c r="T46" s="133" t="str">
        <f>VLOOKUP(B46,Lists!$C$3:$E$200,3,FALSE)</f>
        <v>Asia</v>
      </c>
      <c r="U46" s="134">
        <f>VLOOKUP(B46,'INFORM Severity - hidden'!$C$5:$V$170,20,FALSE)</f>
        <v>44893</v>
      </c>
    </row>
    <row r="47" spans="1:21" x14ac:dyDescent="0.25">
      <c r="A47" s="130" t="str">
        <f t="array" ref="A47">IFERROR(INDEX(Lists!$B$2:$B$200,SMALL(IF(Lists!$I$2:$I$200="Individual",ROW(Lists!$B$2:$B$200)),ROW(43:43))-1,1),"")</f>
        <v>Earthquake in West Java province</v>
      </c>
      <c r="B47" s="131" t="str">
        <f>VLOOKUP(A47,Lists!$B$2:$G$200,2,FALSE)</f>
        <v>IDN008</v>
      </c>
      <c r="C47" s="131" t="str">
        <f>VLOOKUP(B47,'INFORM Severity - hidden'!$C$5:$D$200,2,FALSE)</f>
        <v>Indonesia</v>
      </c>
      <c r="D47" s="131" t="str">
        <f>VLOOKUP(A47,Lists!$B$2:$G$200,3,FALSE)</f>
        <v>IDN</v>
      </c>
      <c r="E47" s="132" t="str">
        <f>VLOOKUP(A47,Lists!$B$2:$G$200,5,FALSE)</f>
        <v>Earthquake</v>
      </c>
      <c r="F47" s="236">
        <f t="shared" si="5"/>
        <v>2.1</v>
      </c>
      <c r="G47" s="129">
        <f t="shared" si="6"/>
        <v>3</v>
      </c>
      <c r="H47" s="129" t="str">
        <f t="shared" si="7"/>
        <v>Medium</v>
      </c>
      <c r="I47" s="237" t="str">
        <f>INDEX(Trends!$D$3:$D$404,MATCH(B47,Trends!$C$3:$C$404,0))</f>
        <v>-</v>
      </c>
      <c r="J47" s="129" t="str">
        <f>VLOOKUP($B47,Reliability!$A$3:$I$170,9,FALSE)</f>
        <v>Very High</v>
      </c>
      <c r="K47" s="238">
        <f t="shared" si="8"/>
        <v>2.2999999999999998</v>
      </c>
      <c r="L47" s="238">
        <f>VLOOKUP($B47,'Impact of the crisis'!$C$6:$N$170,12,FALSE)</f>
        <v>1.6</v>
      </c>
      <c r="M47" s="238">
        <f>VLOOKUP($B47,'Impact of the crisis'!$C$6:$AB$170,26,FALSE)</f>
        <v>2.6</v>
      </c>
      <c r="N47" s="238">
        <f>VLOOKUP($B47,'Conditions of people affected'!$C$6:$R$170,16,FALSE)</f>
        <v>1.65</v>
      </c>
      <c r="O47" s="238">
        <f>VLOOKUP($B47,'Conditions of people affected'!$C$6:$R$170,9,FALSE)</f>
        <v>1.3</v>
      </c>
      <c r="P47" s="238">
        <f>VLOOKUP($B47,'Conditions of people affected'!$C$6:$R$170,15,FALSE)</f>
        <v>2</v>
      </c>
      <c r="Q47" s="238">
        <f t="shared" si="9"/>
        <v>2.7</v>
      </c>
      <c r="R47" s="238">
        <f>VLOOKUP($B47,'Complexity of the crisis'!$C$6:$AN$170,22,FALSE)</f>
        <v>2.8</v>
      </c>
      <c r="S47" s="238">
        <f>VLOOKUP($B47,'Complexity of the crisis'!$C$6:$AN$170,38,FALSE)</f>
        <v>2.5</v>
      </c>
      <c r="T47" s="133" t="str">
        <f>VLOOKUP(B47,Lists!$C$3:$E$200,3,FALSE)</f>
        <v>Asia</v>
      </c>
      <c r="U47" s="134">
        <f>VLOOKUP(B47,'INFORM Severity - hidden'!$C$5:$V$170,20,FALSE)</f>
        <v>44894</v>
      </c>
    </row>
    <row r="48" spans="1:21" x14ac:dyDescent="0.25">
      <c r="A48" s="130" t="str">
        <f t="array" ref="A48">IFERROR(INDEX(Lists!$B$2:$B$200,SMALL(IF(Lists!$I$2:$I$200="Individual",ROW(Lists!$B$2:$B$200)),ROW(44:44))-1,1),"")</f>
        <v>Conflict in Jammu and Kashmir</v>
      </c>
      <c r="B48" s="131" t="str">
        <f>VLOOKUP(A48,Lists!$B$2:$G$200,2,FALSE)</f>
        <v>IND002</v>
      </c>
      <c r="C48" s="131" t="str">
        <f>VLOOKUP(B48,'INFORM Severity - hidden'!$C$5:$D$200,2,FALSE)</f>
        <v>India</v>
      </c>
      <c r="D48" s="131" t="str">
        <f>VLOOKUP(A48,Lists!$B$2:$G$200,3,FALSE)</f>
        <v>IND</v>
      </c>
      <c r="E48" s="132" t="str">
        <f>VLOOKUP(A48,Lists!$B$2:$G$200,5,FALSE)</f>
        <v>Socio-political</v>
      </c>
      <c r="F48" s="236" t="str">
        <f t="shared" si="5"/>
        <v>x</v>
      </c>
      <c r="G48" s="129" t="str">
        <f t="shared" si="6"/>
        <v>x</v>
      </c>
      <c r="H48" s="129" t="str">
        <f t="shared" si="7"/>
        <v>x</v>
      </c>
      <c r="I48" s="237" t="str">
        <f>INDEX(Trends!$D$3:$D$404,MATCH(B48,Trends!$C$3:$C$404,0))</f>
        <v>-</v>
      </c>
      <c r="J48" s="129" t="str">
        <f>VLOOKUP($B48,Reliability!$A$3:$I$170,9,FALSE)</f>
        <v>Very Low</v>
      </c>
      <c r="K48" s="238">
        <f t="shared" si="8"/>
        <v>2.8</v>
      </c>
      <c r="L48" s="238">
        <f>VLOOKUP($B48,'Impact of the crisis'!$C$6:$N$170,12,FALSE)</f>
        <v>2</v>
      </c>
      <c r="M48" s="238">
        <f>VLOOKUP($B48,'Impact of the crisis'!$C$6:$AB$170,26,FALSE)</f>
        <v>3.2</v>
      </c>
      <c r="N48" s="238" t="str">
        <f>VLOOKUP($B48,'Conditions of people affected'!$C$6:$R$170,16,FALSE)</f>
        <v>x</v>
      </c>
      <c r="O48" s="238" t="str">
        <f>VLOOKUP($B48,'Conditions of people affected'!$C$6:$R$170,9,FALSE)</f>
        <v>x</v>
      </c>
      <c r="P48" s="238" t="str">
        <f>VLOOKUP($B48,'Conditions of people affected'!$C$6:$R$170,15,FALSE)</f>
        <v>x</v>
      </c>
      <c r="Q48" s="238">
        <f t="shared" si="9"/>
        <v>2.2999999999999998</v>
      </c>
      <c r="R48" s="238">
        <f>VLOOKUP($B48,'Complexity of the crisis'!$C$6:$AN$170,22,FALSE)</f>
        <v>2.5</v>
      </c>
      <c r="S48" s="238">
        <f>VLOOKUP($B48,'Complexity of the crisis'!$C$6:$AN$170,38,FALSE)</f>
        <v>2</v>
      </c>
      <c r="T48" s="133" t="str">
        <f>VLOOKUP(B48,Lists!$C$3:$E$200,3,FALSE)</f>
        <v>Asia</v>
      </c>
      <c r="U48" s="134">
        <f>VLOOKUP(B48,'INFORM Severity - hidden'!$C$5:$V$170,20,FALSE)</f>
        <v>44895</v>
      </c>
    </row>
    <row r="49" spans="1:21" x14ac:dyDescent="0.25">
      <c r="A49" s="130" t="str">
        <f t="array" ref="A49">IFERROR(INDEX(Lists!$B$2:$B$200,SMALL(IF(Lists!$I$2:$I$200="Individual",ROW(Lists!$B$2:$B$200)),ROW(45:45))-1,1),"")</f>
        <v>Afghan Refugees in Iran</v>
      </c>
      <c r="B49" s="131" t="str">
        <f>VLOOKUP(A49,Lists!$B$2:$G$200,2,FALSE)</f>
        <v>IRN004</v>
      </c>
      <c r="C49" s="131" t="str">
        <f>VLOOKUP(B49,'INFORM Severity - hidden'!$C$5:$D$200,2,FALSE)</f>
        <v>Iran</v>
      </c>
      <c r="D49" s="131" t="str">
        <f>VLOOKUP(A49,Lists!$B$2:$G$200,3,FALSE)</f>
        <v>IRN</v>
      </c>
      <c r="E49" s="132" t="str">
        <f>VLOOKUP(A49,Lists!$B$2:$G$200,5,FALSE)</f>
        <v>Displacement</v>
      </c>
      <c r="F49" s="236">
        <f t="shared" si="5"/>
        <v>3.5</v>
      </c>
      <c r="G49" s="129">
        <f t="shared" si="6"/>
        <v>4</v>
      </c>
      <c r="H49" s="129" t="str">
        <f t="shared" si="7"/>
        <v>High</v>
      </c>
      <c r="I49" s="237" t="str">
        <f>INDEX(Trends!$D$3:$D$404,MATCH(B49,Trends!$C$3:$C$404,0))</f>
        <v>Decreasing</v>
      </c>
      <c r="J49" s="129" t="str">
        <f>VLOOKUP($B49,Reliability!$A$3:$I$170,9,FALSE)</f>
        <v>Medium</v>
      </c>
      <c r="K49" s="238">
        <f t="shared" si="8"/>
        <v>3.6</v>
      </c>
      <c r="L49" s="238">
        <f>VLOOKUP($B49,'Impact of the crisis'!$C$6:$N$170,12,FALSE)</f>
        <v>2.7</v>
      </c>
      <c r="M49" s="238">
        <f>VLOOKUP($B49,'Impact of the crisis'!$C$6:$AB$170,26,FALSE)</f>
        <v>3.9</v>
      </c>
      <c r="N49" s="238">
        <f>VLOOKUP($B49,'Conditions of people affected'!$C$6:$R$170,16,FALSE)</f>
        <v>4.05</v>
      </c>
      <c r="O49" s="238">
        <f>VLOOKUP($B49,'Conditions of people affected'!$C$6:$R$170,9,FALSE)</f>
        <v>4.0999999999999996</v>
      </c>
      <c r="P49" s="238">
        <f>VLOOKUP($B49,'Conditions of people affected'!$C$6:$R$170,15,FALSE)</f>
        <v>4</v>
      </c>
      <c r="Q49" s="238">
        <f t="shared" si="9"/>
        <v>2.7</v>
      </c>
      <c r="R49" s="238">
        <f>VLOOKUP($B49,'Complexity of the crisis'!$C$6:$AN$170,22,FALSE)</f>
        <v>3.3</v>
      </c>
      <c r="S49" s="238">
        <f>VLOOKUP($B49,'Complexity of the crisis'!$C$6:$AN$170,38,FALSE)</f>
        <v>2</v>
      </c>
      <c r="T49" s="133" t="str">
        <f>VLOOKUP(B49,Lists!$C$3:$E$200,3,FALSE)</f>
        <v>Middle east</v>
      </c>
      <c r="U49" s="134">
        <f>VLOOKUP(B49,'INFORM Severity - hidden'!$C$5:$V$170,20,FALSE)</f>
        <v>44865</v>
      </c>
    </row>
    <row r="50" spans="1:21" x14ac:dyDescent="0.25">
      <c r="A50" s="130" t="str">
        <f t="array" ref="A50">IFERROR(INDEX(Lists!$B$2:$B$200,SMALL(IF(Lists!$I$2:$I$200="Individual",ROW(Lists!$B$2:$B$200)),ROW(46:46))-1,1),"")</f>
        <v>Conflict  in Iraq</v>
      </c>
      <c r="B50" s="131" t="str">
        <f>VLOOKUP(A50,Lists!$B$2:$G$200,2,FALSE)</f>
        <v>IRQ002</v>
      </c>
      <c r="C50" s="131" t="str">
        <f>VLOOKUP(B50,'INFORM Severity - hidden'!$C$5:$D$200,2,FALSE)</f>
        <v>Iraq</v>
      </c>
      <c r="D50" s="131" t="str">
        <f>VLOOKUP(A50,Lists!$B$2:$G$200,3,FALSE)</f>
        <v>IRQ</v>
      </c>
      <c r="E50" s="132" t="str">
        <f>VLOOKUP(A50,Lists!$B$2:$G$200,5,FALSE)</f>
        <v>Conflict,Socio-political,Violence</v>
      </c>
      <c r="F50" s="236">
        <f t="shared" si="5"/>
        <v>3.7</v>
      </c>
      <c r="G50" s="129">
        <f t="shared" si="6"/>
        <v>4</v>
      </c>
      <c r="H50" s="129" t="str">
        <f t="shared" si="7"/>
        <v>High</v>
      </c>
      <c r="I50" s="237" t="str">
        <f>INDEX(Trends!$D$3:$D$404,MATCH(B50,Trends!$C$3:$C$404,0))</f>
        <v>Decreasing</v>
      </c>
      <c r="J50" s="129" t="str">
        <f>VLOOKUP($B50,Reliability!$A$3:$I$170,9,FALSE)</f>
        <v>Very High</v>
      </c>
      <c r="K50" s="238">
        <f t="shared" si="8"/>
        <v>3.9</v>
      </c>
      <c r="L50" s="238">
        <f>VLOOKUP($B50,'Impact of the crisis'!$C$6:$N$170,12,FALSE)</f>
        <v>4.7</v>
      </c>
      <c r="M50" s="238">
        <f>VLOOKUP($B50,'Impact of the crisis'!$C$6:$AB$170,26,FALSE)</f>
        <v>3.4</v>
      </c>
      <c r="N50" s="238">
        <f>VLOOKUP($B50,'Conditions of people affected'!$C$6:$R$170,16,FALSE)</f>
        <v>3.5</v>
      </c>
      <c r="O50" s="238">
        <f>VLOOKUP($B50,'Conditions of people affected'!$C$6:$R$170,9,FALSE)</f>
        <v>4</v>
      </c>
      <c r="P50" s="238">
        <f>VLOOKUP($B50,'Conditions of people affected'!$C$6:$R$170,15,FALSE)</f>
        <v>3</v>
      </c>
      <c r="Q50" s="238">
        <f t="shared" si="9"/>
        <v>4</v>
      </c>
      <c r="R50" s="238">
        <f>VLOOKUP($B50,'Complexity of the crisis'!$C$6:$AN$170,22,FALSE)</f>
        <v>3.4</v>
      </c>
      <c r="S50" s="238">
        <f>VLOOKUP($B50,'Complexity of the crisis'!$C$6:$AN$170,38,FALSE)</f>
        <v>4.5</v>
      </c>
      <c r="T50" s="133" t="str">
        <f>VLOOKUP(B50,Lists!$C$3:$E$200,3,FALSE)</f>
        <v>Middle east</v>
      </c>
      <c r="U50" s="134">
        <f>VLOOKUP(B50,'INFORM Severity - hidden'!$C$5:$V$170,20,FALSE)</f>
        <v>44893</v>
      </c>
    </row>
    <row r="51" spans="1:21" x14ac:dyDescent="0.25">
      <c r="A51" s="130" t="str">
        <f t="array" ref="A51">IFERROR(INDEX(Lists!$B$2:$B$200,SMALL(IF(Lists!$I$2:$I$200="Individual",ROW(Lists!$B$2:$B$200)),ROW(47:47))-1,1),"")</f>
        <v>Syrian and Palestinian refugees in iraq</v>
      </c>
      <c r="B51" s="131" t="str">
        <f>VLOOKUP(A51,Lists!$B$2:$G$200,2,FALSE)</f>
        <v>IRQ003</v>
      </c>
      <c r="C51" s="131" t="str">
        <f>VLOOKUP(B51,'INFORM Severity - hidden'!$C$5:$D$200,2,FALSE)</f>
        <v>Iraq</v>
      </c>
      <c r="D51" s="131" t="str">
        <f>VLOOKUP(A51,Lists!$B$2:$G$200,3,FALSE)</f>
        <v>IRQ</v>
      </c>
      <c r="E51" s="132" t="str">
        <f>VLOOKUP(A51,Lists!$B$2:$G$200,5,FALSE)</f>
        <v>Displacement</v>
      </c>
      <c r="F51" s="236">
        <f t="shared" si="5"/>
        <v>2.9</v>
      </c>
      <c r="G51" s="129">
        <f t="shared" si="6"/>
        <v>3</v>
      </c>
      <c r="H51" s="129" t="str">
        <f t="shared" si="7"/>
        <v>Medium</v>
      </c>
      <c r="I51" s="237" t="str">
        <f>INDEX(Trends!$D$3:$D$404,MATCH(B51,Trends!$C$3:$C$404,0))</f>
        <v>Stable</v>
      </c>
      <c r="J51" s="129" t="str">
        <f>VLOOKUP($B51,Reliability!$A$3:$I$170,9,FALSE)</f>
        <v>Medium</v>
      </c>
      <c r="K51" s="238">
        <f t="shared" si="8"/>
        <v>1.9</v>
      </c>
      <c r="L51" s="238">
        <f>VLOOKUP($B51,'Impact of the crisis'!$C$6:$N$170,12,FALSE)</f>
        <v>1.5</v>
      </c>
      <c r="M51" s="238">
        <f>VLOOKUP($B51,'Impact of the crisis'!$C$6:$AB$170,26,FALSE)</f>
        <v>2.1</v>
      </c>
      <c r="N51" s="238">
        <f>VLOOKUP($B51,'Conditions of people affected'!$C$6:$R$170,16,FALSE)</f>
        <v>2.9</v>
      </c>
      <c r="O51" s="238">
        <f>VLOOKUP($B51,'Conditions of people affected'!$C$6:$R$170,9,FALSE)</f>
        <v>2.8</v>
      </c>
      <c r="P51" s="238">
        <f>VLOOKUP($B51,'Conditions of people affected'!$C$6:$R$170,15,FALSE)</f>
        <v>3</v>
      </c>
      <c r="Q51" s="238">
        <f t="shared" si="9"/>
        <v>3.5</v>
      </c>
      <c r="R51" s="238">
        <f>VLOOKUP($B51,'Complexity of the crisis'!$C$6:$AN$170,22,FALSE)</f>
        <v>3.4</v>
      </c>
      <c r="S51" s="238">
        <f>VLOOKUP($B51,'Complexity of the crisis'!$C$6:$AN$170,38,FALSE)</f>
        <v>3.5</v>
      </c>
      <c r="T51" s="133" t="str">
        <f>VLOOKUP(B51,Lists!$C$3:$E$200,3,FALSE)</f>
        <v>Middle east</v>
      </c>
      <c r="U51" s="134">
        <f>VLOOKUP(B51,'INFORM Severity - hidden'!$C$5:$V$170,20,FALSE)</f>
        <v>44893</v>
      </c>
    </row>
    <row r="52" spans="1:21" x14ac:dyDescent="0.25">
      <c r="A52" s="130" t="str">
        <f t="array" ref="A52">IFERROR(INDEX(Lists!$B$2:$B$200,SMALL(IF(Lists!$I$2:$I$200="Individual",ROW(Lists!$B$2:$B$200)),ROW(48:48))-1,1),"")</f>
        <v>Mixed migration flows in Italy</v>
      </c>
      <c r="B52" s="131" t="str">
        <f>VLOOKUP(A52,Lists!$B$2:$G$200,2,FALSE)</f>
        <v>ITA002</v>
      </c>
      <c r="C52" s="131" t="str">
        <f>VLOOKUP(B52,'INFORM Severity - hidden'!$C$5:$D$200,2,FALSE)</f>
        <v>Italy</v>
      </c>
      <c r="D52" s="131" t="str">
        <f>VLOOKUP(A52,Lists!$B$2:$G$200,3,FALSE)</f>
        <v>ITA</v>
      </c>
      <c r="E52" s="132" t="str">
        <f>VLOOKUP(A52,Lists!$B$2:$G$200,5,FALSE)</f>
        <v>Displacement</v>
      </c>
      <c r="F52" s="236">
        <f t="shared" si="5"/>
        <v>2</v>
      </c>
      <c r="G52" s="129">
        <f t="shared" si="6"/>
        <v>2</v>
      </c>
      <c r="H52" s="129" t="str">
        <f t="shared" si="7"/>
        <v>Low</v>
      </c>
      <c r="I52" s="237" t="str">
        <f>INDEX(Trends!$D$3:$D$404,MATCH(B52,Trends!$C$3:$C$404,0))</f>
        <v>Stable</v>
      </c>
      <c r="J52" s="129" t="str">
        <f>VLOOKUP($B52,Reliability!$A$3:$I$170,9,FALSE)</f>
        <v>Very High</v>
      </c>
      <c r="K52" s="238">
        <f t="shared" si="8"/>
        <v>2.7</v>
      </c>
      <c r="L52" s="238">
        <f>VLOOKUP($B52,'Impact of the crisis'!$C$6:$N$170,12,FALSE)</f>
        <v>1.7</v>
      </c>
      <c r="M52" s="238">
        <f>VLOOKUP($B52,'Impact of the crisis'!$C$6:$AB$170,26,FALSE)</f>
        <v>3.1</v>
      </c>
      <c r="N52" s="238">
        <f>VLOOKUP($B52,'Conditions of people affected'!$C$6:$R$170,16,FALSE)</f>
        <v>1.65</v>
      </c>
      <c r="O52" s="238">
        <f>VLOOKUP($B52,'Conditions of people affected'!$C$6:$R$170,9,FALSE)</f>
        <v>2.2999999999999998</v>
      </c>
      <c r="P52" s="238">
        <f>VLOOKUP($B52,'Conditions of people affected'!$C$6:$R$170,15,FALSE)</f>
        <v>1</v>
      </c>
      <c r="Q52" s="238">
        <f t="shared" si="9"/>
        <v>1.8</v>
      </c>
      <c r="R52" s="238">
        <f>VLOOKUP($B52,'Complexity of the crisis'!$C$6:$AN$170,22,FALSE)</f>
        <v>1.5</v>
      </c>
      <c r="S52" s="238">
        <f>VLOOKUP($B52,'Complexity of the crisis'!$C$6:$AN$170,38,FALSE)</f>
        <v>2</v>
      </c>
      <c r="T52" s="133" t="str">
        <f>VLOOKUP(B52,Lists!$C$3:$E$200,3,FALSE)</f>
        <v>Europe</v>
      </c>
      <c r="U52" s="134">
        <f>VLOOKUP(B52,'INFORM Severity - hidden'!$C$5:$V$170,20,FALSE)</f>
        <v>44893</v>
      </c>
    </row>
    <row r="53" spans="1:21" x14ac:dyDescent="0.25">
      <c r="A53" s="130" t="str">
        <f t="array" ref="A53">IFERROR(INDEX(Lists!$B$2:$B$200,SMALL(IF(Lists!$I$2:$I$200="Individual",ROW(Lists!$B$2:$B$200)),ROW(49:49))-1,1),"")</f>
        <v>Syrian refugees in Jordan</v>
      </c>
      <c r="B53" s="131" t="str">
        <f>VLOOKUP(A53,Lists!$B$2:$G$200,2,FALSE)</f>
        <v>JOR002</v>
      </c>
      <c r="C53" s="131" t="str">
        <f>VLOOKUP(B53,'INFORM Severity - hidden'!$C$5:$D$200,2,FALSE)</f>
        <v>Jordan</v>
      </c>
      <c r="D53" s="131" t="str">
        <f>VLOOKUP(A53,Lists!$B$2:$G$200,3,FALSE)</f>
        <v>JOR</v>
      </c>
      <c r="E53" s="132" t="str">
        <f>VLOOKUP(A53,Lists!$B$2:$G$200,5,FALSE)</f>
        <v>Displacement</v>
      </c>
      <c r="F53" s="236">
        <f t="shared" si="5"/>
        <v>2.7</v>
      </c>
      <c r="G53" s="129">
        <f t="shared" si="6"/>
        <v>3</v>
      </c>
      <c r="H53" s="129" t="str">
        <f t="shared" si="7"/>
        <v>Medium</v>
      </c>
      <c r="I53" s="237" t="str">
        <f>INDEX(Trends!$D$3:$D$404,MATCH(B53,Trends!$C$3:$C$404,0))</f>
        <v>Stable</v>
      </c>
      <c r="J53" s="129" t="str">
        <f>VLOOKUP($B53,Reliability!$A$3:$I$170,9,FALSE)</f>
        <v>High</v>
      </c>
      <c r="K53" s="238">
        <f t="shared" si="8"/>
        <v>2.7</v>
      </c>
      <c r="L53" s="238">
        <f>VLOOKUP($B53,'Impact of the crisis'!$C$6:$N$170,12,FALSE)</f>
        <v>3</v>
      </c>
      <c r="M53" s="238">
        <f>VLOOKUP($B53,'Impact of the crisis'!$C$6:$AB$170,26,FALSE)</f>
        <v>2.6</v>
      </c>
      <c r="N53" s="238">
        <f>VLOOKUP($B53,'Conditions of people affected'!$C$6:$R$170,16,FALSE)</f>
        <v>3.1</v>
      </c>
      <c r="O53" s="238">
        <f>VLOOKUP($B53,'Conditions of people affected'!$C$6:$R$170,9,FALSE)</f>
        <v>3.2</v>
      </c>
      <c r="P53" s="238">
        <f>VLOOKUP($B53,'Conditions of people affected'!$C$6:$R$170,15,FALSE)</f>
        <v>3</v>
      </c>
      <c r="Q53" s="238">
        <f t="shared" si="9"/>
        <v>2</v>
      </c>
      <c r="R53" s="238">
        <f>VLOOKUP($B53,'Complexity of the crisis'!$C$6:$AN$170,22,FALSE)</f>
        <v>2.5</v>
      </c>
      <c r="S53" s="238">
        <f>VLOOKUP($B53,'Complexity of the crisis'!$C$6:$AN$170,38,FALSE)</f>
        <v>1.5</v>
      </c>
      <c r="T53" s="133" t="str">
        <f>VLOOKUP(B53,Lists!$C$3:$E$200,3,FALSE)</f>
        <v>Middle east</v>
      </c>
      <c r="U53" s="134">
        <f>VLOOKUP(B53,'INFORM Severity - hidden'!$C$5:$V$170,20,FALSE)</f>
        <v>44894</v>
      </c>
    </row>
    <row r="54" spans="1:21" x14ac:dyDescent="0.25">
      <c r="A54" s="130" t="str">
        <f t="array" ref="A54">IFERROR(INDEX(Lists!$B$2:$B$200,SMALL(IF(Lists!$I$2:$I$200="Individual",ROW(Lists!$B$2:$B$200)),ROW(50:50))-1,1),"")</f>
        <v>Refugee situation in Kenya</v>
      </c>
      <c r="B54" s="131" t="str">
        <f>VLOOKUP(A54,Lists!$B$2:$G$200,2,FALSE)</f>
        <v>KEN002</v>
      </c>
      <c r="C54" s="131" t="str">
        <f>VLOOKUP(B54,'INFORM Severity - hidden'!$C$5:$D$200,2,FALSE)</f>
        <v>Kenya</v>
      </c>
      <c r="D54" s="131" t="str">
        <f>VLOOKUP(A54,Lists!$B$2:$G$200,3,FALSE)</f>
        <v>KEN</v>
      </c>
      <c r="E54" s="132" t="str">
        <f>VLOOKUP(A54,Lists!$B$2:$G$200,5,FALSE)</f>
        <v>Displacement</v>
      </c>
      <c r="F54" s="236">
        <f t="shared" si="5"/>
        <v>2.9</v>
      </c>
      <c r="G54" s="129">
        <f t="shared" si="6"/>
        <v>3</v>
      </c>
      <c r="H54" s="129" t="str">
        <f t="shared" si="7"/>
        <v>Medium</v>
      </c>
      <c r="I54" s="237" t="str">
        <f>INDEX(Trends!$D$3:$D$404,MATCH(B54,Trends!$C$3:$C$404,0))</f>
        <v>Increasing</v>
      </c>
      <c r="J54" s="129" t="str">
        <f>VLOOKUP($B54,Reliability!$A$3:$I$170,9,FALSE)</f>
        <v>Medium</v>
      </c>
      <c r="K54" s="238">
        <f t="shared" si="8"/>
        <v>2.9</v>
      </c>
      <c r="L54" s="238">
        <f>VLOOKUP($B54,'Impact of the crisis'!$C$6:$N$170,12,FALSE)</f>
        <v>0.8</v>
      </c>
      <c r="M54" s="238">
        <f>VLOOKUP($B54,'Impact of the crisis'!$C$6:$AB$170,26,FALSE)</f>
        <v>3.6</v>
      </c>
      <c r="N54" s="238">
        <f>VLOOKUP($B54,'Conditions of people affected'!$C$6:$R$170,16,FALSE)</f>
        <v>2.95</v>
      </c>
      <c r="O54" s="238">
        <f>VLOOKUP($B54,'Conditions of people affected'!$C$6:$R$170,9,FALSE)</f>
        <v>2.9</v>
      </c>
      <c r="P54" s="238">
        <f>VLOOKUP($B54,'Conditions of people affected'!$C$6:$R$170,15,FALSE)</f>
        <v>3</v>
      </c>
      <c r="Q54" s="238">
        <f t="shared" si="9"/>
        <v>2.9</v>
      </c>
      <c r="R54" s="238">
        <f>VLOOKUP($B54,'Complexity of the crisis'!$C$6:$AN$170,22,FALSE)</f>
        <v>3.6</v>
      </c>
      <c r="S54" s="238">
        <f>VLOOKUP($B54,'Complexity of the crisis'!$C$6:$AN$170,38,FALSE)</f>
        <v>2</v>
      </c>
      <c r="T54" s="133" t="str">
        <f>VLOOKUP(B54,Lists!$C$3:$E$200,3,FALSE)</f>
        <v>Africa</v>
      </c>
      <c r="U54" s="134">
        <f>VLOOKUP(B54,'INFORM Severity - hidden'!$C$5:$V$170,20,FALSE)</f>
        <v>44889</v>
      </c>
    </row>
    <row r="55" spans="1:21" x14ac:dyDescent="0.25">
      <c r="A55" s="130" t="str">
        <f t="array" ref="A55">IFERROR(INDEX(Lists!$B$2:$B$200,SMALL(IF(Lists!$I$2:$I$200="Individual",ROW(Lists!$B$2:$B$200)),ROW(51:51))-1,1),"")</f>
        <v>Drought in Kenya</v>
      </c>
      <c r="B55" s="131" t="str">
        <f>VLOOKUP(A55,Lists!$B$2:$G$200,2,FALSE)</f>
        <v>KEN003</v>
      </c>
      <c r="C55" s="131" t="str">
        <f>VLOOKUP(B55,'INFORM Severity - hidden'!$C$5:$D$200,2,FALSE)</f>
        <v>Kenya</v>
      </c>
      <c r="D55" s="131" t="str">
        <f>VLOOKUP(A55,Lists!$B$2:$G$200,3,FALSE)</f>
        <v>KEN</v>
      </c>
      <c r="E55" s="132" t="str">
        <f>VLOOKUP(A55,Lists!$B$2:$G$200,5,FALSE)</f>
        <v>Drought</v>
      </c>
      <c r="F55" s="236">
        <f t="shared" si="5"/>
        <v>3.9</v>
      </c>
      <c r="G55" s="129">
        <f t="shared" si="6"/>
        <v>4</v>
      </c>
      <c r="H55" s="129" t="str">
        <f t="shared" si="7"/>
        <v>High</v>
      </c>
      <c r="I55" s="237" t="str">
        <f>INDEX(Trends!$D$3:$D$404,MATCH(B55,Trends!$C$3:$C$404,0))</f>
        <v>Increasing</v>
      </c>
      <c r="J55" s="129" t="str">
        <f>VLOOKUP($B55,Reliability!$A$3:$I$170,9,FALSE)</f>
        <v>Medium</v>
      </c>
      <c r="K55" s="238">
        <f t="shared" si="8"/>
        <v>4.5</v>
      </c>
      <c r="L55" s="238">
        <f>VLOOKUP($B55,'Impact of the crisis'!$C$6:$N$170,12,FALSE)</f>
        <v>3.8</v>
      </c>
      <c r="M55" s="238">
        <f>VLOOKUP($B55,'Impact of the crisis'!$C$6:$AB$170,26,FALSE)</f>
        <v>4.75</v>
      </c>
      <c r="N55" s="238">
        <f>VLOOKUP($B55,'Conditions of people affected'!$C$6:$R$170,16,FALSE)</f>
        <v>4.2</v>
      </c>
      <c r="O55" s="238">
        <f>VLOOKUP($B55,'Conditions of people affected'!$C$6:$R$170,9,FALSE)</f>
        <v>4.4000000000000004</v>
      </c>
      <c r="P55" s="238">
        <f>VLOOKUP($B55,'Conditions of people affected'!$C$6:$R$170,15,FALSE)</f>
        <v>4</v>
      </c>
      <c r="Q55" s="238">
        <f t="shared" si="9"/>
        <v>2.9</v>
      </c>
      <c r="R55" s="238">
        <f>VLOOKUP($B55,'Complexity of the crisis'!$C$6:$AN$170,22,FALSE)</f>
        <v>3.6</v>
      </c>
      <c r="S55" s="238">
        <f>VLOOKUP($B55,'Complexity of the crisis'!$C$6:$AN$170,38,FALSE)</f>
        <v>2</v>
      </c>
      <c r="T55" s="133" t="str">
        <f>VLOOKUP(B55,Lists!$C$3:$E$200,3,FALSE)</f>
        <v>Africa</v>
      </c>
      <c r="U55" s="134">
        <f>VLOOKUP(B55,'INFORM Severity - hidden'!$C$5:$V$170,20,FALSE)</f>
        <v>44894</v>
      </c>
    </row>
    <row r="56" spans="1:21" x14ac:dyDescent="0.25">
      <c r="A56" s="130" t="str">
        <f t="array" ref="A56">IFERROR(INDEX(Lists!$B$2:$B$200,SMALL(IF(Lists!$I$2:$I$200="Individual",ROW(Lists!$B$2:$B$200)),ROW(52:52))-1,1),"")</f>
        <v>Syrian refugees in Lebanon</v>
      </c>
      <c r="B56" s="131" t="str">
        <f>VLOOKUP(A56,Lists!$B$2:$G$200,2,FALSE)</f>
        <v>LBN002</v>
      </c>
      <c r="C56" s="131" t="str">
        <f>VLOOKUP(B56,'INFORM Severity - hidden'!$C$5:$D$200,2,FALSE)</f>
        <v>Lebanon</v>
      </c>
      <c r="D56" s="131" t="str">
        <f>VLOOKUP(A56,Lists!$B$2:$G$200,3,FALSE)</f>
        <v>LBN</v>
      </c>
      <c r="E56" s="132" t="str">
        <f>VLOOKUP(A56,Lists!$B$2:$G$200,5,FALSE)</f>
        <v>Displacement</v>
      </c>
      <c r="F56" s="236">
        <f t="shared" si="5"/>
        <v>3.5</v>
      </c>
      <c r="G56" s="129">
        <f t="shared" si="6"/>
        <v>4</v>
      </c>
      <c r="H56" s="129" t="str">
        <f t="shared" si="7"/>
        <v>High</v>
      </c>
      <c r="I56" s="237" t="str">
        <f>INDEX(Trends!$D$3:$D$404,MATCH(B56,Trends!$C$3:$C$404,0))</f>
        <v>Stable</v>
      </c>
      <c r="J56" s="129" t="str">
        <f>VLOOKUP($B56,Reliability!$A$3:$I$170,9,FALSE)</f>
        <v>Medium</v>
      </c>
      <c r="K56" s="238">
        <f t="shared" si="8"/>
        <v>4.2</v>
      </c>
      <c r="L56" s="238">
        <f>VLOOKUP($B56,'Impact of the crisis'!$C$6:$N$170,12,FALSE)</f>
        <v>3.6</v>
      </c>
      <c r="M56" s="238">
        <f>VLOOKUP($B56,'Impact of the crisis'!$C$6:$AB$170,26,FALSE)</f>
        <v>4.5</v>
      </c>
      <c r="N56" s="238">
        <f>VLOOKUP($B56,'Conditions of people affected'!$C$6:$R$170,16,FALSE)</f>
        <v>3.8</v>
      </c>
      <c r="O56" s="238">
        <f>VLOOKUP($B56,'Conditions of people affected'!$C$6:$R$170,9,FALSE)</f>
        <v>3.6</v>
      </c>
      <c r="P56" s="238">
        <f>VLOOKUP($B56,'Conditions of people affected'!$C$6:$R$170,15,FALSE)</f>
        <v>4</v>
      </c>
      <c r="Q56" s="238">
        <f t="shared" si="9"/>
        <v>2.5</v>
      </c>
      <c r="R56" s="238">
        <f>VLOOKUP($B56,'Complexity of the crisis'!$C$6:$AN$170,22,FALSE)</f>
        <v>2.9</v>
      </c>
      <c r="S56" s="238">
        <f>VLOOKUP($B56,'Complexity of the crisis'!$C$6:$AN$170,38,FALSE)</f>
        <v>2</v>
      </c>
      <c r="T56" s="133" t="str">
        <f>VLOOKUP(B56,Lists!$C$3:$E$200,3,FALSE)</f>
        <v>Middle east</v>
      </c>
      <c r="U56" s="134">
        <f>VLOOKUP(B56,'INFORM Severity - hidden'!$C$5:$V$170,20,FALSE)</f>
        <v>44894</v>
      </c>
    </row>
    <row r="57" spans="1:21" x14ac:dyDescent="0.25">
      <c r="A57" s="130" t="str">
        <f t="array" ref="A57">IFERROR(INDEX(Lists!$B$2:$B$200,SMALL(IF(Lists!$I$2:$I$200="Individual",ROW(Lists!$B$2:$B$200)),ROW(53:53))-1,1),"")</f>
        <v>Socioeconomic crisis in Lebanon</v>
      </c>
      <c r="B57" s="131" t="str">
        <f>VLOOKUP(A57,Lists!$B$2:$G$200,2,FALSE)</f>
        <v>LBN004</v>
      </c>
      <c r="C57" s="131" t="str">
        <f>VLOOKUP(B57,'INFORM Severity - hidden'!$C$5:$D$200,2,FALSE)</f>
        <v>Lebanon</v>
      </c>
      <c r="D57" s="131" t="str">
        <f>VLOOKUP(A57,Lists!$B$2:$G$200,3,FALSE)</f>
        <v>LBN</v>
      </c>
      <c r="E57" s="132" t="str">
        <f>VLOOKUP(A57,Lists!$B$2:$G$200,5,FALSE)</f>
        <v>Socio-political,Violence,Tecnological Disaster</v>
      </c>
      <c r="F57" s="236">
        <f t="shared" si="5"/>
        <v>3.6</v>
      </c>
      <c r="G57" s="129">
        <f t="shared" si="6"/>
        <v>4</v>
      </c>
      <c r="H57" s="129" t="str">
        <f t="shared" si="7"/>
        <v>High</v>
      </c>
      <c r="I57" s="237" t="str">
        <f>INDEX(Trends!$D$3:$D$404,MATCH(B57,Trends!$C$3:$C$404,0))</f>
        <v>Increasing</v>
      </c>
      <c r="J57" s="129" t="str">
        <f>VLOOKUP($B57,Reliability!$A$3:$I$170,9,FALSE)</f>
        <v>Medium</v>
      </c>
      <c r="K57" s="238">
        <f t="shared" si="8"/>
        <v>3.6</v>
      </c>
      <c r="L57" s="238">
        <f>VLOOKUP($B57,'Impact of the crisis'!$C$6:$N$170,12,FALSE)</f>
        <v>3.6</v>
      </c>
      <c r="M57" s="238">
        <f>VLOOKUP($B57,'Impact of the crisis'!$C$6:$AB$170,26,FALSE)</f>
        <v>3.6</v>
      </c>
      <c r="N57" s="238">
        <f>VLOOKUP($B57,'Conditions of people affected'!$C$6:$R$170,16,FALSE)</f>
        <v>4.0999999999999996</v>
      </c>
      <c r="O57" s="238">
        <f>VLOOKUP($B57,'Conditions of people affected'!$C$6:$R$170,9,FALSE)</f>
        <v>4.2</v>
      </c>
      <c r="P57" s="238">
        <f>VLOOKUP($B57,'Conditions of people affected'!$C$6:$R$170,15,FALSE)</f>
        <v>4</v>
      </c>
      <c r="Q57" s="238">
        <f t="shared" si="9"/>
        <v>2.7</v>
      </c>
      <c r="R57" s="238">
        <f>VLOOKUP($B57,'Complexity of the crisis'!$C$6:$AN$170,22,FALSE)</f>
        <v>2.9</v>
      </c>
      <c r="S57" s="238">
        <f>VLOOKUP($B57,'Complexity of the crisis'!$C$6:$AN$170,38,FALSE)</f>
        <v>2.5</v>
      </c>
      <c r="T57" s="133" t="str">
        <f>VLOOKUP(B57,Lists!$C$3:$E$200,3,FALSE)</f>
        <v>Middle east</v>
      </c>
      <c r="U57" s="134">
        <f>VLOOKUP(B57,'INFORM Severity - hidden'!$C$5:$V$170,20,FALSE)</f>
        <v>44894</v>
      </c>
    </row>
    <row r="58" spans="1:21" x14ac:dyDescent="0.25">
      <c r="A58" s="130" t="str">
        <f t="array" ref="A58">IFERROR(INDEX(Lists!$B$2:$B$200,SMALL(IF(Lists!$I$2:$I$200="Individual",ROW(Lists!$B$2:$B$200)),ROW(54:54))-1,1),"")</f>
        <v>Complex crisis in Libya</v>
      </c>
      <c r="B58" s="131" t="str">
        <f>VLOOKUP(A58,Lists!$B$2:$G$200,2,FALSE)</f>
        <v>LBY001</v>
      </c>
      <c r="C58" s="131" t="str">
        <f>VLOOKUP(B58,'INFORM Severity - hidden'!$C$5:$D$200,2,FALSE)</f>
        <v>Libya</v>
      </c>
      <c r="D58" s="131" t="str">
        <f>VLOOKUP(A58,Lists!$B$2:$G$200,3,FALSE)</f>
        <v>LBY</v>
      </c>
      <c r="E58" s="132" t="str">
        <f>VLOOKUP(A58,Lists!$B$2:$G$200,5,FALSE)</f>
        <v>Conflict,Displacement,Socio-political</v>
      </c>
      <c r="F58" s="236">
        <f t="shared" si="5"/>
        <v>3.7</v>
      </c>
      <c r="G58" s="129">
        <f t="shared" si="6"/>
        <v>4</v>
      </c>
      <c r="H58" s="129" t="str">
        <f t="shared" si="7"/>
        <v>High</v>
      </c>
      <c r="I58" s="237" t="str">
        <f>INDEX(Trends!$D$3:$D$404,MATCH(B58,Trends!$C$3:$C$404,0))</f>
        <v>Increasing</v>
      </c>
      <c r="J58" s="129" t="str">
        <f>VLOOKUP($B58,Reliability!$A$3:$I$170,9,FALSE)</f>
        <v>Very High</v>
      </c>
      <c r="K58" s="238">
        <f t="shared" si="8"/>
        <v>4.2</v>
      </c>
      <c r="L58" s="238">
        <f>VLOOKUP($B58,'Impact of the crisis'!$C$6:$N$170,12,FALSE)</f>
        <v>4.5999999999999996</v>
      </c>
      <c r="M58" s="238">
        <f>VLOOKUP($B58,'Impact of the crisis'!$C$6:$AB$170,26,FALSE)</f>
        <v>4</v>
      </c>
      <c r="N58" s="238">
        <f>VLOOKUP($B58,'Conditions of people affected'!$C$6:$R$170,16,FALSE)</f>
        <v>3.1</v>
      </c>
      <c r="O58" s="238">
        <f>VLOOKUP($B58,'Conditions of people affected'!$C$6:$R$170,9,FALSE)</f>
        <v>3.2</v>
      </c>
      <c r="P58" s="238">
        <f>VLOOKUP($B58,'Conditions of people affected'!$C$6:$R$170,15,FALSE)</f>
        <v>3</v>
      </c>
      <c r="Q58" s="238">
        <f t="shared" si="9"/>
        <v>4</v>
      </c>
      <c r="R58" s="238">
        <f>VLOOKUP($B58,'Complexity of the crisis'!$C$6:$AN$170,22,FALSE)</f>
        <v>3.3</v>
      </c>
      <c r="S58" s="238">
        <f>VLOOKUP($B58,'Complexity of the crisis'!$C$6:$AN$170,38,FALSE)</f>
        <v>4.5</v>
      </c>
      <c r="T58" s="133" t="str">
        <f>VLOOKUP(B58,Lists!$C$3:$E$200,3,FALSE)</f>
        <v>Africa</v>
      </c>
      <c r="U58" s="134">
        <f>VLOOKUP(B58,'INFORM Severity - hidden'!$C$5:$V$170,20,FALSE)</f>
        <v>44893</v>
      </c>
    </row>
    <row r="59" spans="1:21" x14ac:dyDescent="0.25">
      <c r="A59" s="130" t="str">
        <f t="array" ref="A59">IFERROR(INDEX(Lists!$B$2:$B$200,SMALL(IF(Lists!$I$2:$I$200="Individual",ROW(Lists!$B$2:$B$200)),ROW(55:55))-1,1),"")</f>
        <v>Mixed migration flows in Libya</v>
      </c>
      <c r="B59" s="131" t="str">
        <f>VLOOKUP(A59,Lists!$B$2:$G$200,2,FALSE)</f>
        <v>LBY002</v>
      </c>
      <c r="C59" s="131" t="str">
        <f>VLOOKUP(B59,'INFORM Severity - hidden'!$C$5:$D$200,2,FALSE)</f>
        <v>Libya</v>
      </c>
      <c r="D59" s="131" t="str">
        <f>VLOOKUP(A59,Lists!$B$2:$G$200,3,FALSE)</f>
        <v>LBY</v>
      </c>
      <c r="E59" s="132" t="str">
        <f>VLOOKUP(A59,Lists!$B$2:$G$200,5,FALSE)</f>
        <v>Displacement</v>
      </c>
      <c r="F59" s="236">
        <f t="shared" si="5"/>
        <v>3.5</v>
      </c>
      <c r="G59" s="129">
        <f t="shared" si="6"/>
        <v>4</v>
      </c>
      <c r="H59" s="129" t="str">
        <f t="shared" si="7"/>
        <v>High</v>
      </c>
      <c r="I59" s="237" t="str">
        <f>INDEX(Trends!$D$3:$D$404,MATCH(B59,Trends!$C$3:$C$404,0))</f>
        <v>Increasing</v>
      </c>
      <c r="J59" s="129" t="str">
        <f>VLOOKUP($B59,Reliability!$A$3:$I$170,9,FALSE)</f>
        <v>Very High</v>
      </c>
      <c r="K59" s="238">
        <f t="shared" si="8"/>
        <v>3.9</v>
      </c>
      <c r="L59" s="238">
        <f>VLOOKUP($B59,'Impact of the crisis'!$C$6:$N$170,12,FALSE)</f>
        <v>4.5999999999999996</v>
      </c>
      <c r="M59" s="238">
        <f>VLOOKUP($B59,'Impact of the crisis'!$C$6:$AB$170,26,FALSE)</f>
        <v>3.4</v>
      </c>
      <c r="N59" s="238">
        <f>VLOOKUP($B59,'Conditions of people affected'!$C$6:$R$170,16,FALSE)</f>
        <v>3.05</v>
      </c>
      <c r="O59" s="238">
        <f>VLOOKUP($B59,'Conditions of people affected'!$C$6:$R$170,9,FALSE)</f>
        <v>3.1</v>
      </c>
      <c r="P59" s="238">
        <f>VLOOKUP($B59,'Conditions of people affected'!$C$6:$R$170,15,FALSE)</f>
        <v>3</v>
      </c>
      <c r="Q59" s="238">
        <f t="shared" si="9"/>
        <v>3.7</v>
      </c>
      <c r="R59" s="238">
        <f>VLOOKUP($B59,'Complexity of the crisis'!$C$6:$AN$170,22,FALSE)</f>
        <v>3.3</v>
      </c>
      <c r="S59" s="238">
        <f>VLOOKUP($B59,'Complexity of the crisis'!$C$6:$AN$170,38,FALSE)</f>
        <v>4</v>
      </c>
      <c r="T59" s="133" t="str">
        <f>VLOOKUP(B59,Lists!$C$3:$E$200,3,FALSE)</f>
        <v>Africa</v>
      </c>
      <c r="U59" s="134">
        <f>VLOOKUP(B59,'INFORM Severity - hidden'!$C$5:$V$170,20,FALSE)</f>
        <v>44893</v>
      </c>
    </row>
    <row r="60" spans="1:21" x14ac:dyDescent="0.25">
      <c r="A60" s="130" t="str">
        <f t="array" ref="A60">IFERROR(INDEX(Lists!$B$2:$B$200,SMALL(IF(Lists!$I$2:$I$200="Individual",ROW(Lists!$B$2:$B$200)),ROW(56:56))-1,1),"")</f>
        <v>Socio-economic crisis in Sri Lanka</v>
      </c>
      <c r="B60" s="131" t="str">
        <f>VLOOKUP(A60,Lists!$B$2:$G$200,2,FALSE)</f>
        <v>LKA002</v>
      </c>
      <c r="C60" s="131" t="str">
        <f>VLOOKUP(B60,'INFORM Severity - hidden'!$C$5:$D$200,2,FALSE)</f>
        <v>Sri Lanka</v>
      </c>
      <c r="D60" s="131" t="str">
        <f>VLOOKUP(A60,Lists!$B$2:$G$200,3,FALSE)</f>
        <v>LKA</v>
      </c>
      <c r="E60" s="132" t="str">
        <f>VLOOKUP(A60,Lists!$B$2:$G$200,5,FALSE)</f>
        <v>Socio-political,Food Security</v>
      </c>
      <c r="F60" s="236">
        <f t="shared" si="5"/>
        <v>3.4</v>
      </c>
      <c r="G60" s="129">
        <f t="shared" si="6"/>
        <v>4</v>
      </c>
      <c r="H60" s="129" t="str">
        <f t="shared" si="7"/>
        <v>High</v>
      </c>
      <c r="I60" s="237" t="str">
        <f>INDEX(Trends!$D$3:$D$404,MATCH(B60,Trends!$C$3:$C$404,0))</f>
        <v>Stable</v>
      </c>
      <c r="J60" s="129" t="str">
        <f>VLOOKUP($B60,Reliability!$A$3:$I$170,9,FALSE)</f>
        <v>Very High</v>
      </c>
      <c r="K60" s="238">
        <f t="shared" si="8"/>
        <v>3.8</v>
      </c>
      <c r="L60" s="238">
        <f>VLOOKUP($B60,'Impact of the crisis'!$C$6:$N$170,12,FALSE)</f>
        <v>4.4000000000000004</v>
      </c>
      <c r="M60" s="238">
        <f>VLOOKUP($B60,'Impact of the crisis'!$C$6:$AB$170,26,FALSE)</f>
        <v>3.4</v>
      </c>
      <c r="N60" s="238">
        <f>VLOOKUP($B60,'Conditions of people affected'!$C$6:$R$170,16,FALSE)</f>
        <v>4.3499999999999996</v>
      </c>
      <c r="O60" s="238">
        <f>VLOOKUP($B60,'Conditions of people affected'!$C$6:$R$170,9,FALSE)</f>
        <v>4.7</v>
      </c>
      <c r="P60" s="238">
        <f>VLOOKUP($B60,'Conditions of people affected'!$C$6:$R$170,15,FALSE)</f>
        <v>4</v>
      </c>
      <c r="Q60" s="238">
        <f t="shared" si="9"/>
        <v>1.6</v>
      </c>
      <c r="R60" s="238">
        <f>VLOOKUP($B60,'Complexity of the crisis'!$C$6:$AN$170,22,FALSE)</f>
        <v>2.2000000000000002</v>
      </c>
      <c r="S60" s="238">
        <f>VLOOKUP($B60,'Complexity of the crisis'!$C$6:$AN$170,38,FALSE)</f>
        <v>1</v>
      </c>
      <c r="T60" s="133" t="str">
        <f>VLOOKUP(B60,Lists!$C$3:$E$200,3,FALSE)</f>
        <v>Asia</v>
      </c>
      <c r="U60" s="134">
        <f>VLOOKUP(B60,'INFORM Severity - hidden'!$C$5:$V$170,20,FALSE)</f>
        <v>44889</v>
      </c>
    </row>
    <row r="61" spans="1:21" x14ac:dyDescent="0.25">
      <c r="A61" s="130" t="str">
        <f t="array" ref="A61">IFERROR(INDEX(Lists!$B$2:$B$200,SMALL(IF(Lists!$I$2:$I$200="Individual",ROW(Lists!$B$2:$B$200)),ROW(57:57))-1,1),"")</f>
        <v>Food security crisis in Lesotho</v>
      </c>
      <c r="B61" s="131" t="str">
        <f>VLOOKUP(A61,Lists!$B$2:$G$200,2,FALSE)</f>
        <v>LSO003</v>
      </c>
      <c r="C61" s="131" t="str">
        <f>VLOOKUP(B61,'INFORM Severity - hidden'!$C$5:$D$200,2,FALSE)</f>
        <v>Lesotho</v>
      </c>
      <c r="D61" s="131" t="str">
        <f>VLOOKUP(A61,Lists!$B$2:$G$200,3,FALSE)</f>
        <v>LSO</v>
      </c>
      <c r="E61" s="132" t="str">
        <f>VLOOKUP(A61,Lists!$B$2:$G$200,5,FALSE)</f>
        <v>Food Security</v>
      </c>
      <c r="F61" s="236">
        <f t="shared" si="5"/>
        <v>2.2000000000000002</v>
      </c>
      <c r="G61" s="129">
        <f t="shared" si="6"/>
        <v>3</v>
      </c>
      <c r="H61" s="129" t="str">
        <f t="shared" si="7"/>
        <v>Medium</v>
      </c>
      <c r="I61" s="237" t="str">
        <f>INDEX(Trends!$D$3:$D$404,MATCH(B61,Trends!$C$3:$C$404,0))</f>
        <v>-</v>
      </c>
      <c r="J61" s="129" t="str">
        <f>VLOOKUP($B61,Reliability!$A$3:$I$170,9,FALSE)</f>
        <v>Medium</v>
      </c>
      <c r="K61" s="238">
        <f t="shared" si="8"/>
        <v>2.6</v>
      </c>
      <c r="L61" s="238">
        <f>VLOOKUP($B61,'Impact of the crisis'!$C$6:$N$170,12,FALSE)</f>
        <v>2.7</v>
      </c>
      <c r="M61" s="238">
        <f>VLOOKUP($B61,'Impact of the crisis'!$C$6:$AB$170,26,FALSE)</f>
        <v>2.5999999999999996</v>
      </c>
      <c r="N61" s="238">
        <f>VLOOKUP($B61,'Conditions of people affected'!$C$6:$R$170,16,FALSE)</f>
        <v>2.75</v>
      </c>
      <c r="O61" s="238">
        <f>VLOOKUP($B61,'Conditions of people affected'!$C$6:$R$170,9,FALSE)</f>
        <v>2.5</v>
      </c>
      <c r="P61" s="238">
        <f>VLOOKUP($B61,'Conditions of people affected'!$C$6:$R$170,15,FALSE)</f>
        <v>3</v>
      </c>
      <c r="Q61" s="238">
        <f t="shared" si="9"/>
        <v>1</v>
      </c>
      <c r="R61" s="238">
        <f>VLOOKUP($B61,'Complexity of the crisis'!$C$6:$AN$170,22,FALSE)</f>
        <v>1.4</v>
      </c>
      <c r="S61" s="238">
        <f>VLOOKUP($B61,'Complexity of the crisis'!$C$6:$AN$170,38,FALSE)</f>
        <v>0.5</v>
      </c>
      <c r="T61" s="133" t="str">
        <f>VLOOKUP(B61,Lists!$C$3:$E$200,3,FALSE)</f>
        <v>Africa</v>
      </c>
      <c r="U61" s="134">
        <f>VLOOKUP(B61,'INFORM Severity - hidden'!$C$5:$V$170,20,FALSE)</f>
        <v>44895</v>
      </c>
    </row>
    <row r="62" spans="1:21" x14ac:dyDescent="0.25">
      <c r="A62" s="130" t="str">
        <f t="array" ref="A62">IFERROR(INDEX(Lists!$B$2:$B$200,SMALL(IF(Lists!$I$2:$I$200="Individual",ROW(Lists!$B$2:$B$200)),ROW(58:58))-1,1),"")</f>
        <v>Mixed migration flows in Morocco</v>
      </c>
      <c r="B62" s="131" t="str">
        <f>VLOOKUP(A62,Lists!$B$2:$G$200,2,FALSE)</f>
        <v>MAR002</v>
      </c>
      <c r="C62" s="131" t="str">
        <f>VLOOKUP(B62,'INFORM Severity - hidden'!$C$5:$D$200,2,FALSE)</f>
        <v>Morocco</v>
      </c>
      <c r="D62" s="131" t="str">
        <f>VLOOKUP(A62,Lists!$B$2:$G$200,3,FALSE)</f>
        <v>MAR</v>
      </c>
      <c r="E62" s="132" t="str">
        <f>VLOOKUP(A62,Lists!$B$2:$G$200,5,FALSE)</f>
        <v>Displacement</v>
      </c>
      <c r="F62" s="236">
        <f t="shared" si="5"/>
        <v>2.2000000000000002</v>
      </c>
      <c r="G62" s="129">
        <f t="shared" si="6"/>
        <v>3</v>
      </c>
      <c r="H62" s="129" t="str">
        <f t="shared" si="7"/>
        <v>Medium</v>
      </c>
      <c r="I62" s="237" t="str">
        <f>INDEX(Trends!$D$3:$D$404,MATCH(B62,Trends!$C$3:$C$404,0))</f>
        <v>Increasing</v>
      </c>
      <c r="J62" s="129" t="str">
        <f>VLOOKUP($B62,Reliability!$A$3:$I$170,9,FALSE)</f>
        <v>High</v>
      </c>
      <c r="K62" s="238">
        <f t="shared" si="8"/>
        <v>3.5</v>
      </c>
      <c r="L62" s="238">
        <f>VLOOKUP($B62,'Impact of the crisis'!$C$6:$N$170,12,FALSE)</f>
        <v>4.9000000000000004</v>
      </c>
      <c r="M62" s="238">
        <f>VLOOKUP($B62,'Impact of the crisis'!$C$6:$AB$170,26,FALSE)</f>
        <v>2.2999999999999998</v>
      </c>
      <c r="N62" s="238">
        <f>VLOOKUP($B62,'Conditions of people affected'!$C$6:$R$170,16,FALSE)</f>
        <v>0.75</v>
      </c>
      <c r="O62" s="238">
        <f>VLOOKUP($B62,'Conditions of people affected'!$C$6:$R$170,9,FALSE)</f>
        <v>0.5</v>
      </c>
      <c r="P62" s="238">
        <f>VLOOKUP($B62,'Conditions of people affected'!$C$6:$R$170,15,FALSE)</f>
        <v>1</v>
      </c>
      <c r="Q62" s="238">
        <f t="shared" si="9"/>
        <v>2.8</v>
      </c>
      <c r="R62" s="238">
        <f>VLOOKUP($B62,'Complexity of the crisis'!$C$6:$AN$170,22,FALSE)</f>
        <v>3.1</v>
      </c>
      <c r="S62" s="238">
        <f>VLOOKUP($B62,'Complexity of the crisis'!$C$6:$AN$170,38,FALSE)</f>
        <v>2.5</v>
      </c>
      <c r="T62" s="133" t="str">
        <f>VLOOKUP(B62,Lists!$C$3:$E$200,3,FALSE)</f>
        <v>Africa</v>
      </c>
      <c r="U62" s="134">
        <f>VLOOKUP(B62,'INFORM Severity - hidden'!$C$5:$V$170,20,FALSE)</f>
        <v>44878</v>
      </c>
    </row>
    <row r="63" spans="1:21" x14ac:dyDescent="0.25">
      <c r="A63" s="130" t="str">
        <f t="array" ref="A63">IFERROR(INDEX(Lists!$B$2:$B$200,SMALL(IF(Lists!$I$2:$I$200="Individual",ROW(Lists!$B$2:$B$200)),ROW(59:59))-1,1),"")</f>
        <v>DIsplacement from Ukraine conflict in Moldova</v>
      </c>
      <c r="B63" s="131" t="str">
        <f>VLOOKUP(A63,Lists!$B$2:$G$200,2,FALSE)</f>
        <v>MDA002</v>
      </c>
      <c r="C63" s="131" t="str">
        <f>VLOOKUP(B63,'INFORM Severity - hidden'!$C$5:$D$200,2,FALSE)</f>
        <v>Moldova</v>
      </c>
      <c r="D63" s="131" t="str">
        <f>VLOOKUP(A63,Lists!$B$2:$G$200,3,FALSE)</f>
        <v>MDA</v>
      </c>
      <c r="E63" s="132" t="str">
        <f>VLOOKUP(A63,Lists!$B$2:$G$200,5,FALSE)</f>
        <v>Displacement,Conflict</v>
      </c>
      <c r="F63" s="236">
        <f t="shared" si="5"/>
        <v>2.4</v>
      </c>
      <c r="G63" s="129">
        <f t="shared" si="6"/>
        <v>3</v>
      </c>
      <c r="H63" s="129" t="str">
        <f t="shared" si="7"/>
        <v>Medium</v>
      </c>
      <c r="I63" s="237" t="str">
        <f>INDEX(Trends!$D$3:$D$404,MATCH(B63,Trends!$C$3:$C$404,0))</f>
        <v>Increasing</v>
      </c>
      <c r="J63" s="129" t="str">
        <f>VLOOKUP($B63,Reliability!$A$3:$I$170,9,FALSE)</f>
        <v>Very High</v>
      </c>
      <c r="K63" s="238">
        <f t="shared" si="8"/>
        <v>2.4</v>
      </c>
      <c r="L63" s="238">
        <f>VLOOKUP($B63,'Impact of the crisis'!$C$6:$N$170,12,FALSE)</f>
        <v>0.4</v>
      </c>
      <c r="M63" s="238">
        <f>VLOOKUP($B63,'Impact of the crisis'!$C$6:$AB$170,26,FALSE)</f>
        <v>3.1</v>
      </c>
      <c r="N63" s="238">
        <f>VLOOKUP($B63,'Conditions of people affected'!$C$6:$R$170,16,FALSE)</f>
        <v>3.05</v>
      </c>
      <c r="O63" s="238">
        <f>VLOOKUP($B63,'Conditions of people affected'!$C$6:$R$170,9,FALSE)</f>
        <v>3.1</v>
      </c>
      <c r="P63" s="238">
        <f>VLOOKUP($B63,'Conditions of people affected'!$C$6:$R$170,15,FALSE)</f>
        <v>3</v>
      </c>
      <c r="Q63" s="238">
        <f t="shared" si="9"/>
        <v>1.4</v>
      </c>
      <c r="R63" s="238">
        <f>VLOOKUP($B63,'Complexity of the crisis'!$C$6:$AN$170,22,FALSE)</f>
        <v>1.8</v>
      </c>
      <c r="S63" s="238">
        <f>VLOOKUP($B63,'Complexity of the crisis'!$C$6:$AN$170,38,FALSE)</f>
        <v>1</v>
      </c>
      <c r="T63" s="133" t="str">
        <f>VLOOKUP(B63,Lists!$C$3:$E$200,3,FALSE)</f>
        <v>Europe</v>
      </c>
      <c r="U63" s="134">
        <f>VLOOKUP(B63,'INFORM Severity - hidden'!$C$5:$V$170,20,FALSE)</f>
        <v>44894</v>
      </c>
    </row>
    <row r="64" spans="1:21" x14ac:dyDescent="0.25">
      <c r="A64" s="130" t="str">
        <f t="array" ref="A64">IFERROR(INDEX(Lists!$B$2:$B$200,SMALL(IF(Lists!$I$2:$I$200="Individual",ROW(Lists!$B$2:$B$200)),ROW(60:60))-1,1),"")</f>
        <v>Drought in Madagascar</v>
      </c>
      <c r="B64" s="131" t="str">
        <f>VLOOKUP(A64,Lists!$B$2:$G$200,2,FALSE)</f>
        <v>MDG002</v>
      </c>
      <c r="C64" s="131" t="str">
        <f>VLOOKUP(B64,'INFORM Severity - hidden'!$C$5:$D$200,2,FALSE)</f>
        <v>Madagascar</v>
      </c>
      <c r="D64" s="131" t="str">
        <f>VLOOKUP(A64,Lists!$B$2:$G$200,3,FALSE)</f>
        <v>MDG</v>
      </c>
      <c r="E64" s="132" t="str">
        <f>VLOOKUP(A64,Lists!$B$2:$G$200,5,FALSE)</f>
        <v>Drought</v>
      </c>
      <c r="F64" s="236">
        <f t="shared" si="5"/>
        <v>2.7</v>
      </c>
      <c r="G64" s="129">
        <f t="shared" si="6"/>
        <v>3</v>
      </c>
      <c r="H64" s="129" t="str">
        <f t="shared" si="7"/>
        <v>Medium</v>
      </c>
      <c r="I64" s="237" t="str">
        <f>INDEX(Trends!$D$3:$D$404,MATCH(B64,Trends!$C$3:$C$404,0))</f>
        <v>Decreasing</v>
      </c>
      <c r="J64" s="129" t="str">
        <f>VLOOKUP($B64,Reliability!$A$3:$I$170,9,FALSE)</f>
        <v>Very High</v>
      </c>
      <c r="K64" s="238">
        <f t="shared" si="8"/>
        <v>2.2999999999999998</v>
      </c>
      <c r="L64" s="238">
        <f>VLOOKUP($B64,'Impact of the crisis'!$C$6:$N$170,12,FALSE)</f>
        <v>2</v>
      </c>
      <c r="M64" s="238">
        <f>VLOOKUP($B64,'Impact of the crisis'!$C$6:$AB$170,26,FALSE)</f>
        <v>2.5</v>
      </c>
      <c r="N64" s="238">
        <f>VLOOKUP($B64,'Conditions of people affected'!$C$6:$R$170,16,FALSE)</f>
        <v>3.4</v>
      </c>
      <c r="O64" s="238">
        <f>VLOOKUP($B64,'Conditions of people affected'!$C$6:$R$170,9,FALSE)</f>
        <v>3.8</v>
      </c>
      <c r="P64" s="238">
        <f>VLOOKUP($B64,'Conditions of people affected'!$C$6:$R$170,15,FALSE)</f>
        <v>3</v>
      </c>
      <c r="Q64" s="238">
        <f t="shared" si="9"/>
        <v>1.7</v>
      </c>
      <c r="R64" s="238">
        <f>VLOOKUP($B64,'Complexity of the crisis'!$C$6:$AN$170,22,FALSE)</f>
        <v>2.2999999999999998</v>
      </c>
      <c r="S64" s="238">
        <f>VLOOKUP($B64,'Complexity of the crisis'!$C$6:$AN$170,38,FALSE)</f>
        <v>1</v>
      </c>
      <c r="T64" s="133" t="str">
        <f>VLOOKUP(B64,Lists!$C$3:$E$200,3,FALSE)</f>
        <v>Africa</v>
      </c>
      <c r="U64" s="134">
        <f>VLOOKUP(B64,'INFORM Severity - hidden'!$C$5:$V$170,20,FALSE)</f>
        <v>44893</v>
      </c>
    </row>
    <row r="65" spans="1:21" x14ac:dyDescent="0.25">
      <c r="A65" s="130" t="str">
        <f t="array" ref="A65">IFERROR(INDEX(Lists!$B$2:$B$200,SMALL(IF(Lists!$I$2:$I$200="Individual",ROW(Lists!$B$2:$B$200)),ROW(61:61))-1,1),"")</f>
        <v>Tropical Cyclones Season in 2022 in Madagascar</v>
      </c>
      <c r="B65" s="131" t="str">
        <f>VLOOKUP(A65,Lists!$B$2:$G$200,2,FALSE)</f>
        <v>MDG006</v>
      </c>
      <c r="C65" s="131" t="str">
        <f>VLOOKUP(B65,'INFORM Severity - hidden'!$C$5:$D$200,2,FALSE)</f>
        <v>Madagascar</v>
      </c>
      <c r="D65" s="131" t="str">
        <f>VLOOKUP(A65,Lists!$B$2:$G$200,3,FALSE)</f>
        <v>MDG</v>
      </c>
      <c r="E65" s="132" t="str">
        <f>VLOOKUP(A65,Lists!$B$2:$G$200,5,FALSE)</f>
        <v>Cyclone</v>
      </c>
      <c r="F65" s="236">
        <f t="shared" si="5"/>
        <v>2.2999999999999998</v>
      </c>
      <c r="G65" s="129">
        <f t="shared" si="6"/>
        <v>3</v>
      </c>
      <c r="H65" s="129" t="str">
        <f t="shared" si="7"/>
        <v>Medium</v>
      </c>
      <c r="I65" s="237" t="str">
        <f>INDEX(Trends!$D$3:$D$404,MATCH(B65,Trends!$C$3:$C$404,0))</f>
        <v>Increasing</v>
      </c>
      <c r="J65" s="129" t="str">
        <f>VLOOKUP($B65,Reliability!$A$3:$I$170,9,FALSE)</f>
        <v>Very High</v>
      </c>
      <c r="K65" s="238">
        <f t="shared" si="8"/>
        <v>3.9</v>
      </c>
      <c r="L65" s="238">
        <f>VLOOKUP($B65,'Impact of the crisis'!$C$6:$N$170,12,FALSE)</f>
        <v>4.9000000000000004</v>
      </c>
      <c r="M65" s="238">
        <f>VLOOKUP($B65,'Impact of the crisis'!$C$6:$AB$170,26,FALSE)</f>
        <v>3.1</v>
      </c>
      <c r="N65" s="238">
        <f>VLOOKUP($B65,'Conditions of people affected'!$C$6:$R$170,16,FALSE)</f>
        <v>1.55</v>
      </c>
      <c r="O65" s="238">
        <f>VLOOKUP($B65,'Conditions of people affected'!$C$6:$R$170,9,FALSE)</f>
        <v>2.1</v>
      </c>
      <c r="P65" s="238">
        <f>VLOOKUP($B65,'Conditions of people affected'!$C$6:$R$170,15,FALSE)</f>
        <v>1</v>
      </c>
      <c r="Q65" s="238">
        <f t="shared" si="9"/>
        <v>1.7</v>
      </c>
      <c r="R65" s="238">
        <f>VLOOKUP($B65,'Complexity of the crisis'!$C$6:$AN$170,22,FALSE)</f>
        <v>2.2999999999999998</v>
      </c>
      <c r="S65" s="238">
        <f>VLOOKUP($B65,'Complexity of the crisis'!$C$6:$AN$170,38,FALSE)</f>
        <v>1</v>
      </c>
      <c r="T65" s="133" t="str">
        <f>VLOOKUP(B65,Lists!$C$3:$E$200,3,FALSE)</f>
        <v>Africa</v>
      </c>
      <c r="U65" s="134">
        <f>VLOOKUP(B65,'INFORM Severity - hidden'!$C$5:$V$170,20,FALSE)</f>
        <v>44865</v>
      </c>
    </row>
    <row r="66" spans="1:21" x14ac:dyDescent="0.25">
      <c r="A66" s="130" t="str">
        <f t="array" ref="A66">IFERROR(INDEX(Lists!$B$2:$B$200,SMALL(IF(Lists!$I$2:$I$200="Individual",ROW(Lists!$B$2:$B$200)),ROW(62:62))-1,1),"")</f>
        <v>Criminal Violence in Mexico</v>
      </c>
      <c r="B66" s="131" t="str">
        <f>VLOOKUP(A66,Lists!$B$2:$G$200,2,FALSE)</f>
        <v>MEX002</v>
      </c>
      <c r="C66" s="131" t="str">
        <f>VLOOKUP(B66,'INFORM Severity - hidden'!$C$5:$D$200,2,FALSE)</f>
        <v>Mexico</v>
      </c>
      <c r="D66" s="131" t="str">
        <f>VLOOKUP(A66,Lists!$B$2:$G$200,3,FALSE)</f>
        <v>MEX</v>
      </c>
      <c r="E66" s="132" t="str">
        <f>VLOOKUP(A66,Lists!$B$2:$G$200,5,FALSE)</f>
        <v>Violence,Displacement</v>
      </c>
      <c r="F66" s="236" t="str">
        <f t="shared" si="5"/>
        <v>x</v>
      </c>
      <c r="G66" s="129" t="str">
        <f t="shared" si="6"/>
        <v>x</v>
      </c>
      <c r="H66" s="129" t="str">
        <f t="shared" si="7"/>
        <v>x</v>
      </c>
      <c r="I66" s="237" t="str">
        <f>INDEX(Trends!$D$3:$D$404,MATCH(B66,Trends!$C$3:$C$404,0))</f>
        <v>-</v>
      </c>
      <c r="J66" s="129" t="str">
        <f>VLOOKUP($B66,Reliability!$A$3:$I$170,9,FALSE)</f>
        <v>High</v>
      </c>
      <c r="K66" s="238">
        <f t="shared" si="8"/>
        <v>4.0999999999999996</v>
      </c>
      <c r="L66" s="238">
        <f>VLOOKUP($B66,'Impact of the crisis'!$C$6:$N$170,12,FALSE)</f>
        <v>5</v>
      </c>
      <c r="M66" s="238">
        <f>VLOOKUP($B66,'Impact of the crisis'!$C$6:$AB$170,26,FALSE)</f>
        <v>3.4</v>
      </c>
      <c r="N66" s="238" t="str">
        <f>VLOOKUP($B66,'Conditions of people affected'!$C$6:$R$170,16,FALSE)</f>
        <v>x</v>
      </c>
      <c r="O66" s="238" t="str">
        <f>VLOOKUP($B66,'Conditions of people affected'!$C$6:$R$170,9,FALSE)</f>
        <v>x</v>
      </c>
      <c r="P66" s="238" t="str">
        <f>VLOOKUP($B66,'Conditions of people affected'!$C$6:$R$170,15,FALSE)</f>
        <v>x</v>
      </c>
      <c r="Q66" s="238">
        <f t="shared" si="9"/>
        <v>3.3</v>
      </c>
      <c r="R66" s="238">
        <f>VLOOKUP($B66,'Complexity of the crisis'!$C$6:$AN$170,22,FALSE)</f>
        <v>3</v>
      </c>
      <c r="S66" s="238">
        <f>VLOOKUP($B66,'Complexity of the crisis'!$C$6:$AN$170,38,FALSE)</f>
        <v>3.5</v>
      </c>
      <c r="T66" s="133" t="str">
        <f>VLOOKUP(B66,Lists!$C$3:$E$200,3,FALSE)</f>
        <v>Americas</v>
      </c>
      <c r="U66" s="134">
        <f>VLOOKUP(B66,'INFORM Severity - hidden'!$C$5:$V$170,20,FALSE)</f>
        <v>44888</v>
      </c>
    </row>
    <row r="67" spans="1:21" x14ac:dyDescent="0.25">
      <c r="A67" s="130" t="str">
        <f t="array" ref="A67">IFERROR(INDEX(Lists!$B$2:$B$200,SMALL(IF(Lists!$I$2:$I$200="Individual",ROW(Lists!$B$2:$B$200)),ROW(63:63))-1,1),"")</f>
        <v>Mixed Migration in Mexico</v>
      </c>
      <c r="B67" s="131" t="str">
        <f>VLOOKUP(A67,Lists!$B$2:$G$200,2,FALSE)</f>
        <v>MEX003</v>
      </c>
      <c r="C67" s="131" t="str">
        <f>VLOOKUP(B67,'INFORM Severity - hidden'!$C$5:$D$200,2,FALSE)</f>
        <v>Mexico</v>
      </c>
      <c r="D67" s="131" t="str">
        <f>VLOOKUP(A67,Lists!$B$2:$G$200,3,FALSE)</f>
        <v>MEX</v>
      </c>
      <c r="E67" s="132" t="str">
        <f>VLOOKUP(A67,Lists!$B$2:$G$200,5,FALSE)</f>
        <v>Displacement</v>
      </c>
      <c r="F67" s="236">
        <f t="shared" si="5"/>
        <v>2.5</v>
      </c>
      <c r="G67" s="129">
        <f t="shared" si="6"/>
        <v>3</v>
      </c>
      <c r="H67" s="129" t="str">
        <f t="shared" si="7"/>
        <v>Medium</v>
      </c>
      <c r="I67" s="237" t="str">
        <f>INDEX(Trends!$D$3:$D$404,MATCH(B67,Trends!$C$3:$C$404,0))</f>
        <v>Stable</v>
      </c>
      <c r="J67" s="129" t="str">
        <f>VLOOKUP($B67,Reliability!$A$3:$I$170,9,FALSE)</f>
        <v>High</v>
      </c>
      <c r="K67" s="238">
        <f t="shared" si="8"/>
        <v>3.8</v>
      </c>
      <c r="L67" s="238">
        <f>VLOOKUP($B67,'Impact of the crisis'!$C$6:$N$170,12,FALSE)</f>
        <v>4.8</v>
      </c>
      <c r="M67" s="238">
        <f>VLOOKUP($B67,'Impact of the crisis'!$C$6:$AB$170,26,FALSE)</f>
        <v>3</v>
      </c>
      <c r="N67" s="238">
        <f>VLOOKUP($B67,'Conditions of people affected'!$C$6:$R$170,16,FALSE)</f>
        <v>1.3</v>
      </c>
      <c r="O67" s="238">
        <f>VLOOKUP($B67,'Conditions of people affected'!$C$6:$R$170,9,FALSE)</f>
        <v>1.6</v>
      </c>
      <c r="P67" s="238">
        <f>VLOOKUP($B67,'Conditions of people affected'!$C$6:$R$170,15,FALSE)</f>
        <v>1</v>
      </c>
      <c r="Q67" s="238">
        <f t="shared" si="9"/>
        <v>3</v>
      </c>
      <c r="R67" s="238">
        <f>VLOOKUP($B67,'Complexity of the crisis'!$C$6:$AN$170,22,FALSE)</f>
        <v>3</v>
      </c>
      <c r="S67" s="238">
        <f>VLOOKUP($B67,'Complexity of the crisis'!$C$6:$AN$170,38,FALSE)</f>
        <v>3</v>
      </c>
      <c r="T67" s="133" t="str">
        <f>VLOOKUP(B67,Lists!$C$3:$E$200,3,FALSE)</f>
        <v>Americas</v>
      </c>
      <c r="U67" s="134">
        <f>VLOOKUP(B67,'INFORM Severity - hidden'!$C$5:$V$170,20,FALSE)</f>
        <v>44889</v>
      </c>
    </row>
    <row r="68" spans="1:21" x14ac:dyDescent="0.25">
      <c r="A68" s="130" t="str">
        <f t="array" ref="A68">IFERROR(INDEX(Lists!$B$2:$B$200,SMALL(IF(Lists!$I$2:$I$200="Individual",ROW(Lists!$B$2:$B$200)),ROW(64:64))-1,1),"")</f>
        <v>Complex crisis in Mali</v>
      </c>
      <c r="B68" s="131" t="str">
        <f>VLOOKUP(A68,Lists!$B$2:$G$200,2,FALSE)</f>
        <v>MLI001</v>
      </c>
      <c r="C68" s="131" t="str">
        <f>VLOOKUP(B68,'INFORM Severity - hidden'!$C$5:$D$200,2,FALSE)</f>
        <v>Mali</v>
      </c>
      <c r="D68" s="131" t="str">
        <f>VLOOKUP(A68,Lists!$B$2:$G$200,3,FALSE)</f>
        <v>MLI</v>
      </c>
      <c r="E68" s="132" t="str">
        <f>VLOOKUP(A68,Lists!$B$2:$G$200,5,FALSE)</f>
        <v>Conflict</v>
      </c>
      <c r="F68" s="236">
        <f t="shared" si="5"/>
        <v>4.0999999999999996</v>
      </c>
      <c r="G68" s="129">
        <f t="shared" si="6"/>
        <v>5</v>
      </c>
      <c r="H68" s="129" t="str">
        <f t="shared" si="7"/>
        <v>Very High</v>
      </c>
      <c r="I68" s="237" t="str">
        <f>INDEX(Trends!$D$3:$D$404,MATCH(B68,Trends!$C$3:$C$404,0))</f>
        <v>Decreasing</v>
      </c>
      <c r="J68" s="129" t="str">
        <f>VLOOKUP($B68,Reliability!$A$3:$I$170,9,FALSE)</f>
        <v>Very High</v>
      </c>
      <c r="K68" s="238">
        <f t="shared" si="8"/>
        <v>4.0999999999999996</v>
      </c>
      <c r="L68" s="238">
        <f>VLOOKUP($B68,'Impact of the crisis'!$C$6:$N$170,12,FALSE)</f>
        <v>4.9000000000000004</v>
      </c>
      <c r="M68" s="238">
        <f>VLOOKUP($B68,'Impact of the crisis'!$C$6:$AB$170,26,FALSE)</f>
        <v>3.6</v>
      </c>
      <c r="N68" s="238">
        <f>VLOOKUP($B68,'Conditions of people affected'!$C$6:$R$170,16,FALSE)</f>
        <v>4.3499999999999996</v>
      </c>
      <c r="O68" s="238">
        <f>VLOOKUP($B68,'Conditions of people affected'!$C$6:$R$170,9,FALSE)</f>
        <v>4.7</v>
      </c>
      <c r="P68" s="238">
        <f>VLOOKUP($B68,'Conditions of people affected'!$C$6:$R$170,15,FALSE)</f>
        <v>4</v>
      </c>
      <c r="Q68" s="238">
        <f t="shared" si="9"/>
        <v>3.6</v>
      </c>
      <c r="R68" s="238">
        <f>VLOOKUP($B68,'Complexity of the crisis'!$C$6:$AN$170,22,FALSE)</f>
        <v>3.2</v>
      </c>
      <c r="S68" s="238">
        <f>VLOOKUP($B68,'Complexity of the crisis'!$C$6:$AN$170,38,FALSE)</f>
        <v>4</v>
      </c>
      <c r="T68" s="133" t="str">
        <f>VLOOKUP(B68,Lists!$C$3:$E$200,3,FALSE)</f>
        <v>Africa</v>
      </c>
      <c r="U68" s="134">
        <f>VLOOKUP(B68,'INFORM Severity - hidden'!$C$5:$V$170,20,FALSE)</f>
        <v>44869</v>
      </c>
    </row>
    <row r="69" spans="1:21" x14ac:dyDescent="0.25">
      <c r="A69" s="130" t="str">
        <f t="array" ref="A69">IFERROR(INDEX(Lists!$B$2:$B$200,SMALL(IF(Lists!$I$2:$I$200="Individual",ROW(Lists!$B$2:$B$200)),ROW(65:65))-1,1),"")</f>
        <v>Rakhine Conflict</v>
      </c>
      <c r="B69" s="131" t="str">
        <f>VLOOKUP(A69,Lists!$B$2:$G$200,2,FALSE)</f>
        <v>MMR002</v>
      </c>
      <c r="C69" s="131" t="str">
        <f>VLOOKUP(B69,'INFORM Severity - hidden'!$C$5:$D$200,2,FALSE)</f>
        <v>Myanmar</v>
      </c>
      <c r="D69" s="131" t="str">
        <f>VLOOKUP(A69,Lists!$B$2:$G$200,3,FALSE)</f>
        <v>MMR</v>
      </c>
      <c r="E69" s="132" t="str">
        <f>VLOOKUP(A69,Lists!$B$2:$G$200,5,FALSE)</f>
        <v>Conflict</v>
      </c>
      <c r="F69" s="236">
        <f t="shared" ref="F69:F100" si="10">IF(OR(N69="x",K69="x"),"x",ROUND((5-GEOMEAN(((5-K69)/5*4+1),((5-N69)/5*4+1),((5-N69)/5*4+1)))/4*3.5+Q69*0.3,1))</f>
        <v>3.7</v>
      </c>
      <c r="G69" s="129">
        <f t="shared" ref="G69:G100" si="11">IF(F69="x","x",ROUNDUP(F69,0))</f>
        <v>4</v>
      </c>
      <c r="H69" s="129" t="str">
        <f t="shared" ref="H69:H100" si="12">IF(N69="x","x",IF(K69="x","x",(IF(G69=5,"Very High",IF(G69=4,"High",IF(G69=3,"Medium",IF(G69=2,"Low","Very Low")))))))</f>
        <v>High</v>
      </c>
      <c r="I69" s="237" t="str">
        <f>INDEX(Trends!$D$3:$D$404,MATCH(B69,Trends!$C$3:$C$404,0))</f>
        <v>Stable</v>
      </c>
      <c r="J69" s="129" t="str">
        <f>VLOOKUP($B69,Reliability!$A$3:$I$170,9,FALSE)</f>
        <v>High</v>
      </c>
      <c r="K69" s="238">
        <f t="shared" ref="K69:K100" si="13">IF(OR(M69="x",L69="x"),"x",ROUND((5-GEOMEAN(((5-L69)/5*4+1),((5-M69)/5*4+1),((5-M69)/5*4+1)))/4*5,1))</f>
        <v>3.1</v>
      </c>
      <c r="L69" s="238">
        <f>VLOOKUP($B69,'Impact of the crisis'!$C$6:$N$170,12,FALSE)</f>
        <v>1.3</v>
      </c>
      <c r="M69" s="238">
        <f>VLOOKUP($B69,'Impact of the crisis'!$C$6:$AB$170,26,FALSE)</f>
        <v>3.7</v>
      </c>
      <c r="N69" s="238">
        <f>VLOOKUP($B69,'Conditions of people affected'!$C$6:$R$170,16,FALSE)</f>
        <v>3.85</v>
      </c>
      <c r="O69" s="238">
        <f>VLOOKUP($B69,'Conditions of people affected'!$C$6:$R$170,9,FALSE)</f>
        <v>3.7</v>
      </c>
      <c r="P69" s="238">
        <f>VLOOKUP($B69,'Conditions of people affected'!$C$6:$R$170,15,FALSE)</f>
        <v>4</v>
      </c>
      <c r="Q69" s="238">
        <f t="shared" ref="Q69:Q100" si="14">IF(OR(S69="x",R69="x"),R69,ROUND((5-GEOMEAN(((5-R69)/5*4+1),((5-S69)/5*4+1)))/4*5,1))</f>
        <v>4</v>
      </c>
      <c r="R69" s="238">
        <f>VLOOKUP($B69,'Complexity of the crisis'!$C$6:$AN$170,22,FALSE)</f>
        <v>3.9</v>
      </c>
      <c r="S69" s="238">
        <f>VLOOKUP($B69,'Complexity of the crisis'!$C$6:$AN$170,38,FALSE)</f>
        <v>4</v>
      </c>
      <c r="T69" s="133" t="str">
        <f>VLOOKUP(B69,Lists!$C$3:$E$200,3,FALSE)</f>
        <v>Asia</v>
      </c>
      <c r="U69" s="134">
        <f>VLOOKUP(B69,'INFORM Severity - hidden'!$C$5:$V$170,20,FALSE)</f>
        <v>44895</v>
      </c>
    </row>
    <row r="70" spans="1:21" x14ac:dyDescent="0.25">
      <c r="A70" s="130" t="str">
        <f t="array" ref="A70">IFERROR(INDEX(Lists!$B$2:$B$200,SMALL(IF(Lists!$I$2:$I$200="Individual",ROW(Lists!$B$2:$B$200)),ROW(66:66))-1,1),"")</f>
        <v>Kachin and Shan Conflict</v>
      </c>
      <c r="B70" s="131" t="str">
        <f>VLOOKUP(A70,Lists!$B$2:$G$200,2,FALSE)</f>
        <v>MMR003</v>
      </c>
      <c r="C70" s="131" t="str">
        <f>VLOOKUP(B70,'INFORM Severity - hidden'!$C$5:$D$200,2,FALSE)</f>
        <v>Myanmar</v>
      </c>
      <c r="D70" s="131" t="str">
        <f>VLOOKUP(A70,Lists!$B$2:$G$200,3,FALSE)</f>
        <v>MMR</v>
      </c>
      <c r="E70" s="132" t="str">
        <f>VLOOKUP(A70,Lists!$B$2:$G$200,5,FALSE)</f>
        <v>Conflict</v>
      </c>
      <c r="F70" s="236">
        <f t="shared" si="10"/>
        <v>3.7</v>
      </c>
      <c r="G70" s="129">
        <f t="shared" si="11"/>
        <v>4</v>
      </c>
      <c r="H70" s="129" t="str">
        <f t="shared" si="12"/>
        <v>High</v>
      </c>
      <c r="I70" s="237" t="str">
        <f>INDEX(Trends!$D$3:$D$404,MATCH(B70,Trends!$C$3:$C$404,0))</f>
        <v>Decreasing</v>
      </c>
      <c r="J70" s="129" t="str">
        <f>VLOOKUP($B70,Reliability!$A$3:$I$170,9,FALSE)</f>
        <v>High</v>
      </c>
      <c r="K70" s="238">
        <f t="shared" si="13"/>
        <v>2.9</v>
      </c>
      <c r="L70" s="238">
        <f>VLOOKUP($B70,'Impact of the crisis'!$C$6:$N$170,12,FALSE)</f>
        <v>2.4</v>
      </c>
      <c r="M70" s="238">
        <f>VLOOKUP($B70,'Impact of the crisis'!$C$6:$AB$170,26,FALSE)</f>
        <v>3.1</v>
      </c>
      <c r="N70" s="238">
        <f>VLOOKUP($B70,'Conditions of people affected'!$C$6:$R$170,16,FALSE)</f>
        <v>4.05</v>
      </c>
      <c r="O70" s="238">
        <f>VLOOKUP($B70,'Conditions of people affected'!$C$6:$R$170,9,FALSE)</f>
        <v>4.0999999999999996</v>
      </c>
      <c r="P70" s="238">
        <f>VLOOKUP($B70,'Conditions of people affected'!$C$6:$R$170,15,FALSE)</f>
        <v>4</v>
      </c>
      <c r="Q70" s="238">
        <f t="shared" si="14"/>
        <v>3.7</v>
      </c>
      <c r="R70" s="238">
        <f>VLOOKUP($B70,'Complexity of the crisis'!$C$6:$AN$170,22,FALSE)</f>
        <v>3.9</v>
      </c>
      <c r="S70" s="238">
        <f>VLOOKUP($B70,'Complexity of the crisis'!$C$6:$AN$170,38,FALSE)</f>
        <v>3.5</v>
      </c>
      <c r="T70" s="133" t="str">
        <f>VLOOKUP(B70,Lists!$C$3:$E$200,3,FALSE)</f>
        <v>Asia</v>
      </c>
      <c r="U70" s="134">
        <f>VLOOKUP(B70,'INFORM Severity - hidden'!$C$5:$V$170,20,FALSE)</f>
        <v>44895</v>
      </c>
    </row>
    <row r="71" spans="1:21" x14ac:dyDescent="0.25">
      <c r="A71" s="130" t="str">
        <f t="array" ref="A71">IFERROR(INDEX(Lists!$B$2:$B$200,SMALL(IF(Lists!$I$2:$I$200="Individual",ROW(Lists!$B$2:$B$200)),ROW(67:67))-1,1),"")</f>
        <v>Post-coup conflict in Myanmar</v>
      </c>
      <c r="B71" s="131" t="str">
        <f>VLOOKUP(A71,Lists!$B$2:$G$200,2,FALSE)</f>
        <v>MMR004</v>
      </c>
      <c r="C71" s="131" t="str">
        <f>VLOOKUP(B71,'INFORM Severity - hidden'!$C$5:$D$200,2,FALSE)</f>
        <v>Myanmar</v>
      </c>
      <c r="D71" s="131" t="str">
        <f>VLOOKUP(A71,Lists!$B$2:$G$200,3,FALSE)</f>
        <v>MMR</v>
      </c>
      <c r="E71" s="132" t="str">
        <f>VLOOKUP(A71,Lists!$B$2:$G$200,5,FALSE)</f>
        <v>Violence,Socio-political,Conflict</v>
      </c>
      <c r="F71" s="236">
        <f t="shared" si="10"/>
        <v>4.5</v>
      </c>
      <c r="G71" s="129">
        <f t="shared" si="11"/>
        <v>5</v>
      </c>
      <c r="H71" s="129" t="str">
        <f t="shared" si="12"/>
        <v>Very High</v>
      </c>
      <c r="I71" s="237" t="str">
        <f>INDEX(Trends!$D$3:$D$404,MATCH(B71,Trends!$C$3:$C$404,0))</f>
        <v>Stable</v>
      </c>
      <c r="J71" s="129" t="str">
        <f>VLOOKUP($B71,Reliability!$A$3:$I$170,9,FALSE)</f>
        <v>High</v>
      </c>
      <c r="K71" s="238">
        <f t="shared" si="13"/>
        <v>4.2</v>
      </c>
      <c r="L71" s="238">
        <f>VLOOKUP($B71,'Impact of the crisis'!$C$6:$N$170,12,FALSE)</f>
        <v>4.0999999999999996</v>
      </c>
      <c r="M71" s="238">
        <f>VLOOKUP($B71,'Impact of the crisis'!$C$6:$AB$170,26,FALSE)</f>
        <v>4.2</v>
      </c>
      <c r="N71" s="238">
        <f>VLOOKUP($B71,'Conditions of people affected'!$C$6:$R$170,16,FALSE)</f>
        <v>5</v>
      </c>
      <c r="O71" s="238">
        <f>VLOOKUP($B71,'Conditions of people affected'!$C$6:$R$170,9,FALSE)</f>
        <v>5</v>
      </c>
      <c r="P71" s="238">
        <f>VLOOKUP($B71,'Conditions of people affected'!$C$6:$R$170,15,FALSE)</f>
        <v>5</v>
      </c>
      <c r="Q71" s="238">
        <f t="shared" si="14"/>
        <v>4</v>
      </c>
      <c r="R71" s="238">
        <f>VLOOKUP($B71,'Complexity of the crisis'!$C$6:$AN$170,22,FALSE)</f>
        <v>3.9</v>
      </c>
      <c r="S71" s="238">
        <f>VLOOKUP($B71,'Complexity of the crisis'!$C$6:$AN$170,38,FALSE)</f>
        <v>4</v>
      </c>
      <c r="T71" s="133" t="str">
        <f>VLOOKUP(B71,Lists!$C$3:$E$200,3,FALSE)</f>
        <v>Asia</v>
      </c>
      <c r="U71" s="134">
        <f>VLOOKUP(B71,'INFORM Severity - hidden'!$C$5:$V$170,20,FALSE)</f>
        <v>44895</v>
      </c>
    </row>
    <row r="72" spans="1:21" x14ac:dyDescent="0.25">
      <c r="A72" s="130" t="str">
        <f t="array" ref="A72">IFERROR(INDEX(Lists!$B$2:$B$200,SMALL(IF(Lists!$I$2:$I$200="Individual",ROW(Lists!$B$2:$B$200)),ROW(68:68))-1,1),"")</f>
        <v>Cabo Delgado Islamist Insurgency</v>
      </c>
      <c r="B72" s="131" t="str">
        <f>VLOOKUP(A72,Lists!$B$2:$G$200,2,FALSE)</f>
        <v>MOZ004</v>
      </c>
      <c r="C72" s="131" t="str">
        <f>VLOOKUP(B72,'INFORM Severity - hidden'!$C$5:$D$200,2,FALSE)</f>
        <v>Mozambique</v>
      </c>
      <c r="D72" s="131" t="str">
        <f>VLOOKUP(A72,Lists!$B$2:$G$200,3,FALSE)</f>
        <v>MOZ</v>
      </c>
      <c r="E72" s="132" t="str">
        <f>VLOOKUP(A72,Lists!$B$2:$G$200,5,FALSE)</f>
        <v>Conflict,Displacement</v>
      </c>
      <c r="F72" s="236">
        <f t="shared" si="10"/>
        <v>3.5</v>
      </c>
      <c r="G72" s="129">
        <f t="shared" si="11"/>
        <v>4</v>
      </c>
      <c r="H72" s="129" t="str">
        <f t="shared" si="12"/>
        <v>High</v>
      </c>
      <c r="I72" s="237" t="str">
        <f>INDEX(Trends!$D$3:$D$404,MATCH(B72,Trends!$C$3:$C$404,0))</f>
        <v>Stable</v>
      </c>
      <c r="J72" s="129" t="str">
        <f>VLOOKUP($B72,Reliability!$A$3:$I$170,9,FALSE)</f>
        <v>High</v>
      </c>
      <c r="K72" s="238">
        <f t="shared" si="13"/>
        <v>3.7</v>
      </c>
      <c r="L72" s="238">
        <f>VLOOKUP($B72,'Impact of the crisis'!$C$6:$N$170,12,FALSE)</f>
        <v>2.7</v>
      </c>
      <c r="M72" s="238">
        <f>VLOOKUP($B72,'Impact of the crisis'!$C$6:$AB$170,26,FALSE)</f>
        <v>4.0999999999999996</v>
      </c>
      <c r="N72" s="238">
        <f>VLOOKUP($B72,'Conditions of people affected'!$C$6:$R$170,16,FALSE)</f>
        <v>3.35</v>
      </c>
      <c r="O72" s="238">
        <f>VLOOKUP($B72,'Conditions of people affected'!$C$6:$R$170,9,FALSE)</f>
        <v>3.7</v>
      </c>
      <c r="P72" s="238">
        <f>VLOOKUP($B72,'Conditions of people affected'!$C$6:$R$170,15,FALSE)</f>
        <v>3</v>
      </c>
      <c r="Q72" s="238">
        <f t="shared" si="14"/>
        <v>3.4</v>
      </c>
      <c r="R72" s="238">
        <f>VLOOKUP($B72,'Complexity of the crisis'!$C$6:$AN$170,22,FALSE)</f>
        <v>3.7</v>
      </c>
      <c r="S72" s="238">
        <f>VLOOKUP($B72,'Complexity of the crisis'!$C$6:$AN$170,38,FALSE)</f>
        <v>3</v>
      </c>
      <c r="T72" s="133" t="str">
        <f>VLOOKUP(B72,Lists!$C$3:$E$200,3,FALSE)</f>
        <v>Africa</v>
      </c>
      <c r="U72" s="134">
        <f>VLOOKUP(B72,'INFORM Severity - hidden'!$C$5:$V$170,20,FALSE)</f>
        <v>44895</v>
      </c>
    </row>
    <row r="73" spans="1:21" x14ac:dyDescent="0.25">
      <c r="A73" s="130" t="str">
        <f t="array" ref="A73">IFERROR(INDEX(Lists!$B$2:$B$200,SMALL(IF(Lists!$I$2:$I$200="Individual",ROW(Lists!$B$2:$B$200)),ROW(69:69))-1,1),"")</f>
        <v>2022 Tropical Cyclone Seasons in Mozambique</v>
      </c>
      <c r="B73" s="131" t="str">
        <f>VLOOKUP(A73,Lists!$B$2:$G$200,2,FALSE)</f>
        <v>MOZ008</v>
      </c>
      <c r="C73" s="131" t="str">
        <f>VLOOKUP(B73,'INFORM Severity - hidden'!$C$5:$D$200,2,FALSE)</f>
        <v>Mozambique</v>
      </c>
      <c r="D73" s="131" t="str">
        <f>VLOOKUP(A73,Lists!$B$2:$G$200,3,FALSE)</f>
        <v>MOZ</v>
      </c>
      <c r="E73" s="132" t="str">
        <f>VLOOKUP(A73,Lists!$B$2:$G$200,5,FALSE)</f>
        <v>Cyclone</v>
      </c>
      <c r="F73" s="236">
        <f t="shared" si="10"/>
        <v>2.9</v>
      </c>
      <c r="G73" s="129">
        <f t="shared" si="11"/>
        <v>3</v>
      </c>
      <c r="H73" s="129" t="str">
        <f t="shared" si="12"/>
        <v>Medium</v>
      </c>
      <c r="I73" s="237" t="str">
        <f>INDEX(Trends!$D$3:$D$404,MATCH(B73,Trends!$C$3:$C$404,0))</f>
        <v>Decreasing</v>
      </c>
      <c r="J73" s="129" t="str">
        <f>VLOOKUP($B73,Reliability!$A$3:$I$170,9,FALSE)</f>
        <v>High</v>
      </c>
      <c r="K73" s="238">
        <f t="shared" si="13"/>
        <v>2.9</v>
      </c>
      <c r="L73" s="238">
        <f>VLOOKUP($B73,'Impact of the crisis'!$C$6:$N$170,12,FALSE)</f>
        <v>3.6</v>
      </c>
      <c r="M73" s="238">
        <f>VLOOKUP($B73,'Impact of the crisis'!$C$6:$AB$170,26,FALSE)</f>
        <v>2.4</v>
      </c>
      <c r="N73" s="238">
        <f>VLOOKUP($B73,'Conditions of people affected'!$C$6:$R$170,16,FALSE)</f>
        <v>2.5499999999999998</v>
      </c>
      <c r="O73" s="238">
        <f>VLOOKUP($B73,'Conditions of people affected'!$C$6:$R$170,9,FALSE)</f>
        <v>3.1</v>
      </c>
      <c r="P73" s="238">
        <f>VLOOKUP($B73,'Conditions of people affected'!$C$6:$R$170,15,FALSE)</f>
        <v>2</v>
      </c>
      <c r="Q73" s="238">
        <f t="shared" si="14"/>
        <v>3.4</v>
      </c>
      <c r="R73" s="238">
        <f>VLOOKUP($B73,'Complexity of the crisis'!$C$6:$AN$170,22,FALSE)</f>
        <v>3.7</v>
      </c>
      <c r="S73" s="238">
        <f>VLOOKUP($B73,'Complexity of the crisis'!$C$6:$AN$170,38,FALSE)</f>
        <v>3</v>
      </c>
      <c r="T73" s="133" t="str">
        <f>VLOOKUP(B73,Lists!$C$3:$E$200,3,FALSE)</f>
        <v>Africa</v>
      </c>
      <c r="U73" s="134">
        <f>VLOOKUP(B73,'INFORM Severity - hidden'!$C$5:$V$170,20,FALSE)</f>
        <v>44895</v>
      </c>
    </row>
    <row r="74" spans="1:21" x14ac:dyDescent="0.25">
      <c r="A74" s="130" t="str">
        <f t="array" ref="A74">IFERROR(INDEX(Lists!$B$2:$B$200,SMALL(IF(Lists!$I$2:$I$200="Individual",ROW(Lists!$B$2:$B$200)),ROW(70:70))-1,1),"")</f>
        <v>Refugees from Mali in Mauritania</v>
      </c>
      <c r="B74" s="131" t="str">
        <f>VLOOKUP(A74,Lists!$B$2:$G$200,2,FALSE)</f>
        <v>MRT002</v>
      </c>
      <c r="C74" s="131" t="str">
        <f>VLOOKUP(B74,'INFORM Severity - hidden'!$C$5:$D$200,2,FALSE)</f>
        <v>Mauritania</v>
      </c>
      <c r="D74" s="131" t="str">
        <f>VLOOKUP(A74,Lists!$B$2:$G$200,3,FALSE)</f>
        <v>MRT</v>
      </c>
      <c r="E74" s="132" t="str">
        <f>VLOOKUP(A74,Lists!$B$2:$G$200,5,FALSE)</f>
        <v>Displacement</v>
      </c>
      <c r="F74" s="236">
        <f t="shared" si="10"/>
        <v>2.2999999999999998</v>
      </c>
      <c r="G74" s="129">
        <f t="shared" si="11"/>
        <v>3</v>
      </c>
      <c r="H74" s="129" t="str">
        <f t="shared" si="12"/>
        <v>Medium</v>
      </c>
      <c r="I74" s="237" t="str">
        <f>INDEX(Trends!$D$3:$D$404,MATCH(B74,Trends!$C$3:$C$404,0))</f>
        <v>Stable</v>
      </c>
      <c r="J74" s="129" t="str">
        <f>VLOOKUP($B74,Reliability!$A$3:$I$170,9,FALSE)</f>
        <v>Very High</v>
      </c>
      <c r="K74" s="238">
        <f t="shared" si="13"/>
        <v>2.6</v>
      </c>
      <c r="L74" s="238">
        <f>VLOOKUP($B74,'Impact of the crisis'!$C$6:$N$170,12,FALSE)</f>
        <v>1.8</v>
      </c>
      <c r="M74" s="238">
        <f>VLOOKUP($B74,'Impact of the crisis'!$C$6:$AB$170,26,FALSE)</f>
        <v>2.9</v>
      </c>
      <c r="N74" s="238">
        <f>VLOOKUP($B74,'Conditions of people affected'!$C$6:$R$170,16,FALSE)</f>
        <v>2.2999999999999998</v>
      </c>
      <c r="O74" s="238">
        <f>VLOOKUP($B74,'Conditions of people affected'!$C$6:$R$170,9,FALSE)</f>
        <v>1.6</v>
      </c>
      <c r="P74" s="238">
        <f>VLOOKUP($B74,'Conditions of people affected'!$C$6:$R$170,15,FALSE)</f>
        <v>3</v>
      </c>
      <c r="Q74" s="238">
        <f t="shared" si="14"/>
        <v>1.9</v>
      </c>
      <c r="R74" s="238">
        <f>VLOOKUP($B74,'Complexity of the crisis'!$C$6:$AN$170,22,FALSE)</f>
        <v>2.2000000000000002</v>
      </c>
      <c r="S74" s="238">
        <f>VLOOKUP($B74,'Complexity of the crisis'!$C$6:$AN$170,38,FALSE)</f>
        <v>1.5</v>
      </c>
      <c r="T74" s="133" t="str">
        <f>VLOOKUP(B74,Lists!$C$3:$E$200,3,FALSE)</f>
        <v>Africa</v>
      </c>
      <c r="U74" s="134">
        <f>VLOOKUP(B74,'INFORM Severity - hidden'!$C$5:$V$170,20,FALSE)</f>
        <v>44892</v>
      </c>
    </row>
    <row r="75" spans="1:21" x14ac:dyDescent="0.25">
      <c r="A75" s="130" t="str">
        <f t="array" ref="A75">IFERROR(INDEX(Lists!$B$2:$B$200,SMALL(IF(Lists!$I$2:$I$200="Individual",ROW(Lists!$B$2:$B$200)),ROW(71:71))-1,1),"")</f>
        <v>Food Security in Mauritania</v>
      </c>
      <c r="B75" s="131" t="str">
        <f>VLOOKUP(A75,Lists!$B$2:$G$200,2,FALSE)</f>
        <v>MRT003</v>
      </c>
      <c r="C75" s="131" t="str">
        <f>VLOOKUP(B75,'INFORM Severity - hidden'!$C$5:$D$200,2,FALSE)</f>
        <v>Mauritania</v>
      </c>
      <c r="D75" s="131" t="str">
        <f>VLOOKUP(A75,Lists!$B$2:$G$200,3,FALSE)</f>
        <v>MRT</v>
      </c>
      <c r="E75" s="132" t="str">
        <f>VLOOKUP(A75,Lists!$B$2:$G$200,5,FALSE)</f>
        <v>Drought,Floods</v>
      </c>
      <c r="F75" s="236">
        <f t="shared" si="10"/>
        <v>2.7</v>
      </c>
      <c r="G75" s="129">
        <f t="shared" si="11"/>
        <v>3</v>
      </c>
      <c r="H75" s="129" t="str">
        <f t="shared" si="12"/>
        <v>Medium</v>
      </c>
      <c r="I75" s="237" t="str">
        <f>INDEX(Trends!$D$3:$D$404,MATCH(B75,Trends!$C$3:$C$404,0))</f>
        <v>Decreasing</v>
      </c>
      <c r="J75" s="129" t="str">
        <f>VLOOKUP($B75,Reliability!$A$3:$I$170,9,FALSE)</f>
        <v>High</v>
      </c>
      <c r="K75" s="238">
        <f t="shared" si="13"/>
        <v>2.8</v>
      </c>
      <c r="L75" s="238">
        <f>VLOOKUP($B75,'Impact of the crisis'!$C$6:$N$170,12,FALSE)</f>
        <v>4.3</v>
      </c>
      <c r="M75" s="238">
        <f>VLOOKUP($B75,'Impact of the crisis'!$C$6:$AB$170,26,FALSE)</f>
        <v>1.6</v>
      </c>
      <c r="N75" s="238">
        <f>VLOOKUP($B75,'Conditions of people affected'!$C$6:$R$170,16,FALSE)</f>
        <v>3.1</v>
      </c>
      <c r="O75" s="238">
        <f>VLOOKUP($B75,'Conditions of people affected'!$C$6:$R$170,9,FALSE)</f>
        <v>3.2</v>
      </c>
      <c r="P75" s="238">
        <f>VLOOKUP($B75,'Conditions of people affected'!$C$6:$R$170,15,FALSE)</f>
        <v>3</v>
      </c>
      <c r="Q75" s="238">
        <f t="shared" si="14"/>
        <v>1.9</v>
      </c>
      <c r="R75" s="238">
        <f>VLOOKUP($B75,'Complexity of the crisis'!$C$6:$AN$170,22,FALSE)</f>
        <v>2.2000000000000002</v>
      </c>
      <c r="S75" s="238">
        <f>VLOOKUP($B75,'Complexity of the crisis'!$C$6:$AN$170,38,FALSE)</f>
        <v>1.5</v>
      </c>
      <c r="T75" s="133" t="str">
        <f>VLOOKUP(B75,Lists!$C$3:$E$200,3,FALSE)</f>
        <v>Africa</v>
      </c>
      <c r="U75" s="134">
        <f>VLOOKUP(B75,'INFORM Severity - hidden'!$C$5:$V$170,20,FALSE)</f>
        <v>44892</v>
      </c>
    </row>
    <row r="76" spans="1:21" x14ac:dyDescent="0.25">
      <c r="A76" s="130" t="str">
        <f t="array" ref="A76">IFERROR(INDEX(Lists!$B$2:$B$200,SMALL(IF(Lists!$I$2:$I$200="Individual",ROW(Lists!$B$2:$B$200)),ROW(72:72))-1,1),"")</f>
        <v>Complex crisis in Malawi</v>
      </c>
      <c r="B76" s="131" t="str">
        <f>VLOOKUP(A76,Lists!$B$2:$G$200,2,FALSE)</f>
        <v>MWI002</v>
      </c>
      <c r="C76" s="131" t="str">
        <f>VLOOKUP(B76,'INFORM Severity - hidden'!$C$5:$D$200,2,FALSE)</f>
        <v>Malawi</v>
      </c>
      <c r="D76" s="131" t="str">
        <f>VLOOKUP(A76,Lists!$B$2:$G$200,3,FALSE)</f>
        <v>MWI</v>
      </c>
      <c r="E76" s="132" t="str">
        <f>VLOOKUP(A76,Lists!$B$2:$G$200,5,FALSE)</f>
        <v>Drought,Socio-political,Cyclone</v>
      </c>
      <c r="F76" s="236">
        <f t="shared" si="10"/>
        <v>3.2</v>
      </c>
      <c r="G76" s="129">
        <f t="shared" si="11"/>
        <v>4</v>
      </c>
      <c r="H76" s="129" t="str">
        <f t="shared" si="12"/>
        <v>High</v>
      </c>
      <c r="I76" s="237" t="str">
        <f>INDEX(Trends!$D$3:$D$404,MATCH(B76,Trends!$C$3:$C$404,0))</f>
        <v>Increasing</v>
      </c>
      <c r="J76" s="129" t="str">
        <f>VLOOKUP($B76,Reliability!$A$3:$I$170,9,FALSE)</f>
        <v>Very High</v>
      </c>
      <c r="K76" s="238">
        <f t="shared" si="13"/>
        <v>3.6</v>
      </c>
      <c r="L76" s="238">
        <f>VLOOKUP($B76,'Impact of the crisis'!$C$6:$N$170,12,FALSE)</f>
        <v>4.4000000000000004</v>
      </c>
      <c r="M76" s="238">
        <f>VLOOKUP($B76,'Impact of the crisis'!$C$6:$AB$170,26,FALSE)</f>
        <v>3</v>
      </c>
      <c r="N76" s="238">
        <f>VLOOKUP($B76,'Conditions of people affected'!$C$6:$R$170,16,FALSE)</f>
        <v>3.7</v>
      </c>
      <c r="O76" s="238">
        <f>VLOOKUP($B76,'Conditions of people affected'!$C$6:$R$170,9,FALSE)</f>
        <v>4.4000000000000004</v>
      </c>
      <c r="P76" s="238">
        <f>VLOOKUP($B76,'Conditions of people affected'!$C$6:$R$170,15,FALSE)</f>
        <v>3</v>
      </c>
      <c r="Q76" s="238">
        <f t="shared" si="14"/>
        <v>2.1</v>
      </c>
      <c r="R76" s="238">
        <f>VLOOKUP($B76,'Complexity of the crisis'!$C$6:$AN$170,22,FALSE)</f>
        <v>2.2000000000000002</v>
      </c>
      <c r="S76" s="238">
        <f>VLOOKUP($B76,'Complexity of the crisis'!$C$6:$AN$170,38,FALSE)</f>
        <v>2</v>
      </c>
      <c r="T76" s="133" t="str">
        <f>VLOOKUP(B76,Lists!$C$3:$E$200,3,FALSE)</f>
        <v>Africa</v>
      </c>
      <c r="U76" s="134">
        <f>VLOOKUP(B76,'INFORM Severity - hidden'!$C$5:$V$170,20,FALSE)</f>
        <v>44891</v>
      </c>
    </row>
    <row r="77" spans="1:21" x14ac:dyDescent="0.25">
      <c r="A77" s="130" t="str">
        <f t="array" ref="A77">IFERROR(INDEX(Lists!$B$2:$B$200,SMALL(IF(Lists!$I$2:$I$200="Individual",ROW(Lists!$B$2:$B$200)),ROW(73:73))-1,1),"")</f>
        <v>Tropical Cyclone Ana in Malawi</v>
      </c>
      <c r="B77" s="131" t="str">
        <f>VLOOKUP(A77,Lists!$B$2:$G$200,2,FALSE)</f>
        <v>MWI004</v>
      </c>
      <c r="C77" s="131" t="str">
        <f>VLOOKUP(B77,'INFORM Severity - hidden'!$C$5:$D$200,2,FALSE)</f>
        <v>Malawi</v>
      </c>
      <c r="D77" s="131" t="str">
        <f>VLOOKUP(A77,Lists!$B$2:$G$200,3,FALSE)</f>
        <v>MWI</v>
      </c>
      <c r="E77" s="132" t="str">
        <f>VLOOKUP(A77,Lists!$B$2:$G$200,5,FALSE)</f>
        <v>Cyclone</v>
      </c>
      <c r="F77" s="236">
        <f t="shared" si="10"/>
        <v>2.4</v>
      </c>
      <c r="G77" s="129">
        <f t="shared" si="11"/>
        <v>3</v>
      </c>
      <c r="H77" s="129" t="str">
        <f t="shared" si="12"/>
        <v>Medium</v>
      </c>
      <c r="I77" s="237" t="str">
        <f>INDEX(Trends!$D$3:$D$404,MATCH(B77,Trends!$C$3:$C$404,0))</f>
        <v>Decreasing</v>
      </c>
      <c r="J77" s="129" t="str">
        <f>VLOOKUP($B77,Reliability!$A$3:$I$170,9,FALSE)</f>
        <v>High</v>
      </c>
      <c r="K77" s="238">
        <f t="shared" si="13"/>
        <v>2.9</v>
      </c>
      <c r="L77" s="238">
        <f>VLOOKUP($B77,'Impact of the crisis'!$C$6:$N$170,12,FALSE)</f>
        <v>4.2</v>
      </c>
      <c r="M77" s="238">
        <f>VLOOKUP($B77,'Impact of the crisis'!$C$6:$AB$170,26,FALSE)</f>
        <v>1.9</v>
      </c>
      <c r="N77" s="238">
        <f>VLOOKUP($B77,'Conditions of people affected'!$C$6:$R$170,16,FALSE)</f>
        <v>2.5499999999999998</v>
      </c>
      <c r="O77" s="238">
        <f>VLOOKUP($B77,'Conditions of people affected'!$C$6:$R$170,9,FALSE)</f>
        <v>3.1</v>
      </c>
      <c r="P77" s="238">
        <f>VLOOKUP($B77,'Conditions of people affected'!$C$6:$R$170,15,FALSE)</f>
        <v>2</v>
      </c>
      <c r="Q77" s="238">
        <f t="shared" si="14"/>
        <v>1.9</v>
      </c>
      <c r="R77" s="238">
        <f>VLOOKUP($B77,'Complexity of the crisis'!$C$6:$AN$170,22,FALSE)</f>
        <v>2.2000000000000002</v>
      </c>
      <c r="S77" s="238">
        <f>VLOOKUP($B77,'Complexity of the crisis'!$C$6:$AN$170,38,FALSE)</f>
        <v>1.5</v>
      </c>
      <c r="T77" s="133" t="str">
        <f>VLOOKUP(B77,Lists!$C$3:$E$200,3,FALSE)</f>
        <v>Africa</v>
      </c>
      <c r="U77" s="134">
        <f>VLOOKUP(B77,'INFORM Severity - hidden'!$C$5:$V$170,20,FALSE)</f>
        <v>44891</v>
      </c>
    </row>
    <row r="78" spans="1:21" x14ac:dyDescent="0.25">
      <c r="A78" s="130" t="str">
        <f t="array" ref="A78">IFERROR(INDEX(Lists!$B$2:$B$200,SMALL(IF(Lists!$I$2:$I$200="Individual",ROW(Lists!$B$2:$B$200)),ROW(74:74))-1,1),"")</f>
        <v>International Refugees in Malaysia</v>
      </c>
      <c r="B78" s="131" t="str">
        <f>VLOOKUP(A78,Lists!$B$2:$G$200,2,FALSE)</f>
        <v>MYS001</v>
      </c>
      <c r="C78" s="131" t="str">
        <f>VLOOKUP(B78,'INFORM Severity - hidden'!$C$5:$D$200,2,FALSE)</f>
        <v>Malaysia</v>
      </c>
      <c r="D78" s="131" t="str">
        <f>VLOOKUP(A78,Lists!$B$2:$G$200,3,FALSE)</f>
        <v>MYS</v>
      </c>
      <c r="E78" s="132" t="str">
        <f>VLOOKUP(A78,Lists!$B$2:$G$200,5,FALSE)</f>
        <v>Displacement</v>
      </c>
      <c r="F78" s="236">
        <f t="shared" si="10"/>
        <v>2.2999999999999998</v>
      </c>
      <c r="G78" s="129">
        <f t="shared" si="11"/>
        <v>3</v>
      </c>
      <c r="H78" s="129" t="str">
        <f t="shared" si="12"/>
        <v>Medium</v>
      </c>
      <c r="I78" s="237" t="str">
        <f>INDEX(Trends!$D$3:$D$404,MATCH(B78,Trends!$C$3:$C$404,0))</f>
        <v>Stable</v>
      </c>
      <c r="J78" s="129" t="str">
        <f>VLOOKUP($B78,Reliability!$A$3:$I$170,9,FALSE)</f>
        <v>High</v>
      </c>
      <c r="K78" s="238">
        <f t="shared" si="13"/>
        <v>2.8</v>
      </c>
      <c r="L78" s="238">
        <f>VLOOKUP($B78,'Impact of the crisis'!$C$6:$N$170,12,FALSE)</f>
        <v>1.7</v>
      </c>
      <c r="M78" s="238">
        <f>VLOOKUP($B78,'Impact of the crisis'!$C$6:$AB$170,26,FALSE)</f>
        <v>3.3</v>
      </c>
      <c r="N78" s="238">
        <f>VLOOKUP($B78,'Conditions of people affected'!$C$6:$R$170,16,FALSE)</f>
        <v>2.0499999999999998</v>
      </c>
      <c r="O78" s="238">
        <f>VLOOKUP($B78,'Conditions of people affected'!$C$6:$R$170,9,FALSE)</f>
        <v>2.1</v>
      </c>
      <c r="P78" s="238">
        <f>VLOOKUP($B78,'Conditions of people affected'!$C$6:$R$170,15,FALSE)</f>
        <v>2</v>
      </c>
      <c r="Q78" s="238">
        <f t="shared" si="14"/>
        <v>2.1</v>
      </c>
      <c r="R78" s="238">
        <f>VLOOKUP($B78,'Complexity of the crisis'!$C$6:$AN$170,22,FALSE)</f>
        <v>1.7</v>
      </c>
      <c r="S78" s="238">
        <f>VLOOKUP($B78,'Complexity of the crisis'!$C$6:$AN$170,38,FALSE)</f>
        <v>2.5</v>
      </c>
      <c r="T78" s="133" t="str">
        <f>VLOOKUP(B78,Lists!$C$3:$E$200,3,FALSE)</f>
        <v>Asia</v>
      </c>
      <c r="U78" s="134">
        <f>VLOOKUP(B78,'INFORM Severity - hidden'!$C$5:$V$170,20,FALSE)</f>
        <v>44895</v>
      </c>
    </row>
    <row r="79" spans="1:21" x14ac:dyDescent="0.25">
      <c r="A79" s="130" t="str">
        <f t="array" ref="A79">IFERROR(INDEX(Lists!$B$2:$B$200,SMALL(IF(Lists!$I$2:$I$200="Individual",ROW(Lists!$B$2:$B$200)),ROW(75:75))-1,1),"")</f>
        <v>Food Security Crisis in Namibia</v>
      </c>
      <c r="B79" s="131" t="str">
        <f>VLOOKUP(A79,Lists!$B$2:$G$200,2,FALSE)</f>
        <v>NAM002</v>
      </c>
      <c r="C79" s="131" t="str">
        <f>VLOOKUP(B79,'INFORM Severity - hidden'!$C$5:$D$200,2,FALSE)</f>
        <v>Namibia</v>
      </c>
      <c r="D79" s="131" t="str">
        <f>VLOOKUP(A79,Lists!$B$2:$G$200,3,FALSE)</f>
        <v>NAM</v>
      </c>
      <c r="E79" s="132" t="str">
        <f>VLOOKUP(A79,Lists!$B$2:$G$200,5,FALSE)</f>
        <v>Drought</v>
      </c>
      <c r="F79" s="236">
        <f t="shared" si="10"/>
        <v>2.5</v>
      </c>
      <c r="G79" s="129">
        <f t="shared" si="11"/>
        <v>3</v>
      </c>
      <c r="H79" s="129" t="str">
        <f t="shared" si="12"/>
        <v>Medium</v>
      </c>
      <c r="I79" s="237" t="str">
        <f>INDEX(Trends!$D$3:$D$404,MATCH(B79,Trends!$C$3:$C$404,0))</f>
        <v>Stable</v>
      </c>
      <c r="J79" s="129" t="str">
        <f>VLOOKUP($B79,Reliability!$A$3:$I$170,9,FALSE)</f>
        <v>Medium</v>
      </c>
      <c r="K79" s="238">
        <f t="shared" si="13"/>
        <v>2.8</v>
      </c>
      <c r="L79" s="238">
        <f>VLOOKUP($B79,'Impact of the crisis'!$C$6:$N$170,12,FALSE)</f>
        <v>4.2</v>
      </c>
      <c r="M79" s="238">
        <f>VLOOKUP($B79,'Impact of the crisis'!$C$6:$AB$170,26,FALSE)</f>
        <v>1.7</v>
      </c>
      <c r="N79" s="238">
        <f>VLOOKUP($B79,'Conditions of people affected'!$C$6:$R$170,16,FALSE)</f>
        <v>3.05</v>
      </c>
      <c r="O79" s="238">
        <f>VLOOKUP($B79,'Conditions of people affected'!$C$6:$R$170,9,FALSE)</f>
        <v>3.1</v>
      </c>
      <c r="P79" s="238">
        <f>VLOOKUP($B79,'Conditions of people affected'!$C$6:$R$170,15,FALSE)</f>
        <v>3</v>
      </c>
      <c r="Q79" s="238">
        <f t="shared" si="14"/>
        <v>1.3</v>
      </c>
      <c r="R79" s="238">
        <f>VLOOKUP($B79,'Complexity of the crisis'!$C$6:$AN$170,22,FALSE)</f>
        <v>1.5</v>
      </c>
      <c r="S79" s="238">
        <f>VLOOKUP($B79,'Complexity of the crisis'!$C$6:$AN$170,38,FALSE)</f>
        <v>1</v>
      </c>
      <c r="T79" s="133" t="str">
        <f>VLOOKUP(B79,Lists!$C$3:$E$200,3,FALSE)</f>
        <v>Africa</v>
      </c>
      <c r="U79" s="134">
        <f>VLOOKUP(B79,'INFORM Severity - hidden'!$C$5:$V$170,20,FALSE)</f>
        <v>44891</v>
      </c>
    </row>
    <row r="80" spans="1:21" x14ac:dyDescent="0.25">
      <c r="A80" s="130" t="str">
        <f t="array" ref="A80">IFERROR(INDEX(Lists!$B$2:$B$200,SMALL(IF(Lists!$I$2:$I$200="Individual",ROW(Lists!$B$2:$B$200)),ROW(76:76))-1,1),"")</f>
        <v>Multiple crises in Niger</v>
      </c>
      <c r="B80" s="131" t="str">
        <f>VLOOKUP(A80,Lists!$B$2:$G$200,2,FALSE)</f>
        <v>NER001</v>
      </c>
      <c r="C80" s="131" t="str">
        <f>VLOOKUP(B80,'INFORM Severity - hidden'!$C$5:$D$200,2,FALSE)</f>
        <v>Niger</v>
      </c>
      <c r="D80" s="131" t="str">
        <f>VLOOKUP(A80,Lists!$B$2:$G$200,3,FALSE)</f>
        <v>NER</v>
      </c>
      <c r="E80" s="132" t="str">
        <f>VLOOKUP(A80,Lists!$B$2:$G$200,5,FALSE)</f>
        <v>Conflict,Displacement</v>
      </c>
      <c r="F80" s="236">
        <f t="shared" si="10"/>
        <v>3.5</v>
      </c>
      <c r="G80" s="129">
        <f t="shared" si="11"/>
        <v>4</v>
      </c>
      <c r="H80" s="129" t="str">
        <f t="shared" si="12"/>
        <v>High</v>
      </c>
      <c r="I80" s="237" t="str">
        <f>INDEX(Trends!$D$3:$D$404,MATCH(B80,Trends!$C$3:$C$404,0))</f>
        <v>Increasing</v>
      </c>
      <c r="J80" s="129" t="str">
        <f>VLOOKUP($B80,Reliability!$A$3:$I$170,9,FALSE)</f>
        <v>Very High</v>
      </c>
      <c r="K80" s="238">
        <f t="shared" si="13"/>
        <v>3.5</v>
      </c>
      <c r="L80" s="238">
        <f>VLOOKUP($B80,'Impact of the crisis'!$C$6:$N$170,12,FALSE)</f>
        <v>4.9000000000000004</v>
      </c>
      <c r="M80" s="238">
        <f>VLOOKUP($B80,'Impact of the crisis'!$C$6:$AB$170,26,FALSE)</f>
        <v>2.2999999999999998</v>
      </c>
      <c r="N80" s="238">
        <f>VLOOKUP($B80,'Conditions of people affected'!$C$6:$R$170,16,FALSE)</f>
        <v>3.6</v>
      </c>
      <c r="O80" s="238">
        <f>VLOOKUP($B80,'Conditions of people affected'!$C$6:$R$170,9,FALSE)</f>
        <v>4.2</v>
      </c>
      <c r="P80" s="238">
        <f>VLOOKUP($B80,'Conditions of people affected'!$C$6:$R$170,15,FALSE)</f>
        <v>3</v>
      </c>
      <c r="Q80" s="238">
        <f t="shared" si="14"/>
        <v>3.5</v>
      </c>
      <c r="R80" s="238">
        <f>VLOOKUP($B80,'Complexity of the crisis'!$C$6:$AN$170,22,FALSE)</f>
        <v>2.8</v>
      </c>
      <c r="S80" s="238">
        <f>VLOOKUP($B80,'Complexity of the crisis'!$C$6:$AN$170,38,FALSE)</f>
        <v>4</v>
      </c>
      <c r="T80" s="133" t="str">
        <f>VLOOKUP(B80,Lists!$C$3:$E$200,3,FALSE)</f>
        <v>Africa</v>
      </c>
      <c r="U80" s="134">
        <f>VLOOKUP(B80,'INFORM Severity - hidden'!$C$5:$V$170,20,FALSE)</f>
        <v>44869</v>
      </c>
    </row>
    <row r="81" spans="1:21" x14ac:dyDescent="0.25">
      <c r="A81" s="130" t="str">
        <f t="array" ref="A81">IFERROR(INDEX(Lists!$B$2:$B$200,SMALL(IF(Lists!$I$2:$I$200="Individual",ROW(Lists!$B$2:$B$200)),ROW(77:77))-1,1),"")</f>
        <v>Boko Haram in Niger</v>
      </c>
      <c r="B81" s="131" t="str">
        <f>VLOOKUP(A81,Lists!$B$2:$G$200,2,FALSE)</f>
        <v>NER002</v>
      </c>
      <c r="C81" s="131" t="str">
        <f>VLOOKUP(B81,'INFORM Severity - hidden'!$C$5:$D$200,2,FALSE)</f>
        <v>Niger</v>
      </c>
      <c r="D81" s="131" t="str">
        <f>VLOOKUP(A81,Lists!$B$2:$G$200,3,FALSE)</f>
        <v>NER</v>
      </c>
      <c r="E81" s="132" t="str">
        <f>VLOOKUP(A81,Lists!$B$2:$G$200,5,FALSE)</f>
        <v>Conflict</v>
      </c>
      <c r="F81" s="236">
        <f t="shared" si="10"/>
        <v>3</v>
      </c>
      <c r="G81" s="129">
        <f t="shared" si="11"/>
        <v>3</v>
      </c>
      <c r="H81" s="129" t="str">
        <f t="shared" si="12"/>
        <v>Medium</v>
      </c>
      <c r="I81" s="237" t="str">
        <f>INDEX(Trends!$D$3:$D$404,MATCH(B81,Trends!$C$3:$C$404,0))</f>
        <v>Increasing</v>
      </c>
      <c r="J81" s="129" t="str">
        <f>VLOOKUP($B81,Reliability!$A$3:$I$170,9,FALSE)</f>
        <v>Very High</v>
      </c>
      <c r="K81" s="238">
        <f t="shared" si="13"/>
        <v>3.2</v>
      </c>
      <c r="L81" s="238">
        <f>VLOOKUP($B81,'Impact of the crisis'!$C$6:$N$170,12,FALSE)</f>
        <v>1.2</v>
      </c>
      <c r="M81" s="238">
        <f>VLOOKUP($B81,'Impact of the crisis'!$C$6:$AB$170,26,FALSE)</f>
        <v>3.9</v>
      </c>
      <c r="N81" s="238">
        <f>VLOOKUP($B81,'Conditions of people affected'!$C$6:$R$170,16,FALSE)</f>
        <v>3</v>
      </c>
      <c r="O81" s="238">
        <f>VLOOKUP($B81,'Conditions of people affected'!$C$6:$R$170,9,FALSE)</f>
        <v>3</v>
      </c>
      <c r="P81" s="238">
        <f>VLOOKUP($B81,'Conditions of people affected'!$C$6:$R$170,15,FALSE)</f>
        <v>3</v>
      </c>
      <c r="Q81" s="238">
        <f t="shared" si="14"/>
        <v>2.9</v>
      </c>
      <c r="R81" s="238">
        <f>VLOOKUP($B81,'Complexity of the crisis'!$C$6:$AN$170,22,FALSE)</f>
        <v>2.8</v>
      </c>
      <c r="S81" s="238">
        <f>VLOOKUP($B81,'Complexity of the crisis'!$C$6:$AN$170,38,FALSE)</f>
        <v>3</v>
      </c>
      <c r="T81" s="133" t="str">
        <f>VLOOKUP(B81,Lists!$C$3:$E$200,3,FALSE)</f>
        <v>Africa</v>
      </c>
      <c r="U81" s="134">
        <f>VLOOKUP(B81,'INFORM Severity - hidden'!$C$5:$V$170,20,FALSE)</f>
        <v>44863</v>
      </c>
    </row>
    <row r="82" spans="1:21" x14ac:dyDescent="0.25">
      <c r="A82" s="130" t="str">
        <f t="array" ref="A82">IFERROR(INDEX(Lists!$B$2:$B$200,SMALL(IF(Lists!$I$2:$I$200="Individual",ROW(Lists!$B$2:$B$200)),ROW(78:78))-1,1),"")</f>
        <v>Mali/Burkina Faso conflict</v>
      </c>
      <c r="B82" s="131" t="str">
        <f>VLOOKUP(A82,Lists!$B$2:$G$200,2,FALSE)</f>
        <v>NER003</v>
      </c>
      <c r="C82" s="131" t="str">
        <f>VLOOKUP(B82,'INFORM Severity - hidden'!$C$5:$D$200,2,FALSE)</f>
        <v>Niger</v>
      </c>
      <c r="D82" s="131" t="str">
        <f>VLOOKUP(A82,Lists!$B$2:$G$200,3,FALSE)</f>
        <v>NER</v>
      </c>
      <c r="E82" s="132" t="str">
        <f>VLOOKUP(A82,Lists!$B$2:$G$200,5,FALSE)</f>
        <v>Conflict</v>
      </c>
      <c r="F82" s="236">
        <f t="shared" si="10"/>
        <v>3.7</v>
      </c>
      <c r="G82" s="129">
        <f t="shared" si="11"/>
        <v>4</v>
      </c>
      <c r="H82" s="129" t="str">
        <f t="shared" si="12"/>
        <v>High</v>
      </c>
      <c r="I82" s="237" t="str">
        <f>INDEX(Trends!$D$3:$D$404,MATCH(B82,Trends!$C$3:$C$404,0))</f>
        <v>Increasing</v>
      </c>
      <c r="J82" s="129" t="str">
        <f>VLOOKUP($B82,Reliability!$A$3:$I$170,9,FALSE)</f>
        <v>High</v>
      </c>
      <c r="K82" s="238">
        <f t="shared" si="13"/>
        <v>2.9</v>
      </c>
      <c r="L82" s="238">
        <f>VLOOKUP($B82,'Impact of the crisis'!$C$6:$N$170,12,FALSE)</f>
        <v>2.1</v>
      </c>
      <c r="M82" s="238">
        <f>VLOOKUP($B82,'Impact of the crisis'!$C$6:$AB$170,26,FALSE)</f>
        <v>3.2</v>
      </c>
      <c r="N82" s="238">
        <f>VLOOKUP($B82,'Conditions of people affected'!$C$6:$R$170,16,FALSE)</f>
        <v>3.9</v>
      </c>
      <c r="O82" s="238">
        <f>VLOOKUP($B82,'Conditions of people affected'!$C$6:$R$170,9,FALSE)</f>
        <v>3.8</v>
      </c>
      <c r="P82" s="238">
        <f>VLOOKUP($B82,'Conditions of people affected'!$C$6:$R$170,15,FALSE)</f>
        <v>4</v>
      </c>
      <c r="Q82" s="238">
        <f t="shared" si="14"/>
        <v>3.8</v>
      </c>
      <c r="R82" s="238">
        <f>VLOOKUP($B82,'Complexity of the crisis'!$C$6:$AN$170,22,FALSE)</f>
        <v>2.8</v>
      </c>
      <c r="S82" s="238">
        <f>VLOOKUP($B82,'Complexity of the crisis'!$C$6:$AN$170,38,FALSE)</f>
        <v>4.5</v>
      </c>
      <c r="T82" s="133" t="str">
        <f>VLOOKUP(B82,Lists!$C$3:$E$200,3,FALSE)</f>
        <v>Africa</v>
      </c>
      <c r="U82" s="134">
        <f>VLOOKUP(B82,'INFORM Severity - hidden'!$C$5:$V$170,20,FALSE)</f>
        <v>44869</v>
      </c>
    </row>
    <row r="83" spans="1:21" x14ac:dyDescent="0.25">
      <c r="A83" s="130" t="str">
        <f t="array" ref="A83">IFERROR(INDEX(Lists!$B$2:$B$200,SMALL(IF(Lists!$I$2:$I$200="Individual",ROW(Lists!$B$2:$B$200)),ROW(79:79))-1,1),"")</f>
        <v>Nigerian Refugees</v>
      </c>
      <c r="B83" s="131" t="str">
        <f>VLOOKUP(A83,Lists!$B$2:$G$200,2,FALSE)</f>
        <v>NER004</v>
      </c>
      <c r="C83" s="131" t="str">
        <f>VLOOKUP(B83,'INFORM Severity - hidden'!$C$5:$D$200,2,FALSE)</f>
        <v>Niger</v>
      </c>
      <c r="D83" s="131" t="str">
        <f>VLOOKUP(A83,Lists!$B$2:$G$200,3,FALSE)</f>
        <v>NER</v>
      </c>
      <c r="E83" s="132" t="str">
        <f>VLOOKUP(A83,Lists!$B$2:$G$200,5,FALSE)</f>
        <v>Displacement</v>
      </c>
      <c r="F83" s="236">
        <f t="shared" si="10"/>
        <v>2.8</v>
      </c>
      <c r="G83" s="129">
        <f t="shared" si="11"/>
        <v>3</v>
      </c>
      <c r="H83" s="129" t="str">
        <f t="shared" si="12"/>
        <v>Medium</v>
      </c>
      <c r="I83" s="237" t="str">
        <f>INDEX(Trends!$D$3:$D$404,MATCH(B83,Trends!$C$3:$C$404,0))</f>
        <v>Increasing</v>
      </c>
      <c r="J83" s="129" t="str">
        <f>VLOOKUP($B83,Reliability!$A$3:$I$170,9,FALSE)</f>
        <v>Very High</v>
      </c>
      <c r="K83" s="238">
        <f t="shared" si="13"/>
        <v>2.1</v>
      </c>
      <c r="L83" s="238">
        <f>VLOOKUP($B83,'Impact of the crisis'!$C$6:$N$170,12,FALSE)</f>
        <v>1.1000000000000001</v>
      </c>
      <c r="M83" s="238">
        <f>VLOOKUP($B83,'Impact of the crisis'!$C$6:$AB$170,26,FALSE)</f>
        <v>2.5</v>
      </c>
      <c r="N83" s="238">
        <f>VLOOKUP($B83,'Conditions of people affected'!$C$6:$R$170,16,FALSE)</f>
        <v>3</v>
      </c>
      <c r="O83" s="238">
        <f>VLOOKUP($B83,'Conditions of people affected'!$C$6:$R$170,9,FALSE)</f>
        <v>3</v>
      </c>
      <c r="P83" s="238">
        <f>VLOOKUP($B83,'Conditions of people affected'!$C$6:$R$170,15,FALSE)</f>
        <v>3</v>
      </c>
      <c r="Q83" s="238">
        <f t="shared" si="14"/>
        <v>2.9</v>
      </c>
      <c r="R83" s="238">
        <f>VLOOKUP($B83,'Complexity of the crisis'!$C$6:$AN$170,22,FALSE)</f>
        <v>2.8</v>
      </c>
      <c r="S83" s="238">
        <f>VLOOKUP($B83,'Complexity of the crisis'!$C$6:$AN$170,38,FALSE)</f>
        <v>3</v>
      </c>
      <c r="T83" s="133" t="str">
        <f>VLOOKUP(B83,Lists!$C$3:$E$200,3,FALSE)</f>
        <v>Africa</v>
      </c>
      <c r="U83" s="134">
        <f>VLOOKUP(B83,'INFORM Severity - hidden'!$C$5:$V$170,20,FALSE)</f>
        <v>44869</v>
      </c>
    </row>
    <row r="84" spans="1:21" x14ac:dyDescent="0.25">
      <c r="A84" s="130" t="str">
        <f t="array" ref="A84">IFERROR(INDEX(Lists!$B$2:$B$200,SMALL(IF(Lists!$I$2:$I$200="Individual",ROW(Lists!$B$2:$B$200)),ROW(80:80))-1,1),"")</f>
        <v>Complex crisis in Nigeria</v>
      </c>
      <c r="B84" s="131" t="str">
        <f>VLOOKUP(A84,Lists!$B$2:$G$200,2,FALSE)</f>
        <v>NGA001</v>
      </c>
      <c r="C84" s="131" t="str">
        <f>VLOOKUP(B84,'INFORM Severity - hidden'!$C$5:$D$200,2,FALSE)</f>
        <v>Nigeria</v>
      </c>
      <c r="D84" s="131" t="str">
        <f>VLOOKUP(A84,Lists!$B$2:$G$200,3,FALSE)</f>
        <v>NGA</v>
      </c>
      <c r="E84" s="132" t="str">
        <f>VLOOKUP(A84,Lists!$B$2:$G$200,5,FALSE)</f>
        <v>Conflict,Displacement,Violence</v>
      </c>
      <c r="F84" s="236">
        <f t="shared" si="10"/>
        <v>4.0999999999999996</v>
      </c>
      <c r="G84" s="129">
        <f t="shared" si="11"/>
        <v>5</v>
      </c>
      <c r="H84" s="129" t="str">
        <f t="shared" si="12"/>
        <v>Very High</v>
      </c>
      <c r="I84" s="237" t="str">
        <f>INDEX(Trends!$D$3:$D$404,MATCH(B84,Trends!$C$3:$C$404,0))</f>
        <v>Increasing</v>
      </c>
      <c r="J84" s="129" t="str">
        <f>VLOOKUP($B84,Reliability!$A$3:$I$170,9,FALSE)</f>
        <v>High</v>
      </c>
      <c r="K84" s="238">
        <f t="shared" si="13"/>
        <v>4.5</v>
      </c>
      <c r="L84" s="238">
        <f>VLOOKUP($B84,'Impact of the crisis'!$C$6:$N$170,12,FALSE)</f>
        <v>5</v>
      </c>
      <c r="M84" s="238">
        <f>VLOOKUP($B84,'Impact of the crisis'!$C$6:$AB$170,26,FALSE)</f>
        <v>4.2</v>
      </c>
      <c r="N84" s="238">
        <f>VLOOKUP($B84,'Conditions of people affected'!$C$6:$R$170,16,FALSE)</f>
        <v>4</v>
      </c>
      <c r="O84" s="238">
        <f>VLOOKUP($B84,'Conditions of people affected'!$C$6:$R$170,9,FALSE)</f>
        <v>5</v>
      </c>
      <c r="P84" s="238">
        <f>VLOOKUP($B84,'Conditions of people affected'!$C$6:$R$170,15,FALSE)</f>
        <v>3</v>
      </c>
      <c r="Q84" s="238">
        <f t="shared" si="14"/>
        <v>4</v>
      </c>
      <c r="R84" s="238">
        <f>VLOOKUP($B84,'Complexity of the crisis'!$C$6:$AN$170,22,FALSE)</f>
        <v>3.4</v>
      </c>
      <c r="S84" s="238">
        <f>VLOOKUP($B84,'Complexity of the crisis'!$C$6:$AN$170,38,FALSE)</f>
        <v>4.5</v>
      </c>
      <c r="T84" s="133" t="str">
        <f>VLOOKUP(B84,Lists!$C$3:$E$200,3,FALSE)</f>
        <v>Africa</v>
      </c>
      <c r="U84" s="134">
        <f>VLOOKUP(B84,'INFORM Severity - hidden'!$C$5:$V$170,20,FALSE)</f>
        <v>44888</v>
      </c>
    </row>
    <row r="85" spans="1:21" x14ac:dyDescent="0.25">
      <c r="A85" s="130" t="str">
        <f t="array" ref="A85">IFERROR(INDEX(Lists!$B$2:$B$200,SMALL(IF(Lists!$I$2:$I$200="Individual",ROW(Lists!$B$2:$B$200)),ROW(81:81))-1,1),"")</f>
        <v>Middle belt conflict</v>
      </c>
      <c r="B85" s="131" t="str">
        <f>VLOOKUP(A85,Lists!$B$2:$G$200,2,FALSE)</f>
        <v>NGA003</v>
      </c>
      <c r="C85" s="131" t="str">
        <f>VLOOKUP(B85,'INFORM Severity - hidden'!$C$5:$D$200,2,FALSE)</f>
        <v>Nigeria</v>
      </c>
      <c r="D85" s="131" t="str">
        <f>VLOOKUP(A85,Lists!$B$2:$G$200,3,FALSE)</f>
        <v>NGA</v>
      </c>
      <c r="E85" s="132" t="str">
        <f>VLOOKUP(A85,Lists!$B$2:$G$200,5,FALSE)</f>
        <v>Violence</v>
      </c>
      <c r="F85" s="236">
        <f t="shared" si="10"/>
        <v>3.3</v>
      </c>
      <c r="G85" s="129">
        <f t="shared" si="11"/>
        <v>4</v>
      </c>
      <c r="H85" s="129" t="str">
        <f t="shared" si="12"/>
        <v>High</v>
      </c>
      <c r="I85" s="237" t="str">
        <f>INDEX(Trends!$D$3:$D$404,MATCH(B85,Trends!$C$3:$C$404,0))</f>
        <v>Stable</v>
      </c>
      <c r="J85" s="129" t="str">
        <f>VLOOKUP($B85,Reliability!$A$3:$I$170,9,FALSE)</f>
        <v>High</v>
      </c>
      <c r="K85" s="238">
        <f t="shared" si="13"/>
        <v>3</v>
      </c>
      <c r="L85" s="238">
        <f>VLOOKUP($B85,'Impact of the crisis'!$C$6:$N$170,12,FALSE)</f>
        <v>2.2000000000000002</v>
      </c>
      <c r="M85" s="238">
        <f>VLOOKUP($B85,'Impact of the crisis'!$C$6:$AB$170,26,FALSE)</f>
        <v>3.3</v>
      </c>
      <c r="N85" s="238">
        <f>VLOOKUP($B85,'Conditions of people affected'!$C$6:$R$170,16,FALSE)</f>
        <v>3.35</v>
      </c>
      <c r="O85" s="238">
        <f>VLOOKUP($B85,'Conditions of people affected'!$C$6:$R$170,9,FALSE)</f>
        <v>3.7</v>
      </c>
      <c r="P85" s="238">
        <f>VLOOKUP($B85,'Conditions of people affected'!$C$6:$R$170,15,FALSE)</f>
        <v>3</v>
      </c>
      <c r="Q85" s="238">
        <f t="shared" si="14"/>
        <v>3.5</v>
      </c>
      <c r="R85" s="238">
        <f>VLOOKUP($B85,'Complexity of the crisis'!$C$6:$AN$170,22,FALSE)</f>
        <v>3.4</v>
      </c>
      <c r="S85" s="238">
        <f>VLOOKUP($B85,'Complexity of the crisis'!$C$6:$AN$170,38,FALSE)</f>
        <v>3.5</v>
      </c>
      <c r="T85" s="133" t="str">
        <f>VLOOKUP(B85,Lists!$C$3:$E$200,3,FALSE)</f>
        <v>Africa</v>
      </c>
      <c r="U85" s="134">
        <f>VLOOKUP(B85,'INFORM Severity - hidden'!$C$5:$V$170,20,FALSE)</f>
        <v>44888</v>
      </c>
    </row>
    <row r="86" spans="1:21" x14ac:dyDescent="0.25">
      <c r="A86" s="130" t="str">
        <f t="array" ref="A86">IFERROR(INDEX(Lists!$B$2:$B$200,SMALL(IF(Lists!$I$2:$I$200="Individual",ROW(Lists!$B$2:$B$200)),ROW(82:82))-1,1),"")</f>
        <v>Boko Haram crisis in Nigeria</v>
      </c>
      <c r="B86" s="131" t="str">
        <f>VLOOKUP(A86,Lists!$B$2:$G$200,2,FALSE)</f>
        <v>NGA004</v>
      </c>
      <c r="C86" s="131" t="str">
        <f>VLOOKUP(B86,'INFORM Severity - hidden'!$C$5:$D$200,2,FALSE)</f>
        <v>Nigeria</v>
      </c>
      <c r="D86" s="131" t="str">
        <f>VLOOKUP(A86,Lists!$B$2:$G$200,3,FALSE)</f>
        <v>NGA</v>
      </c>
      <c r="E86" s="132" t="str">
        <f>VLOOKUP(A86,Lists!$B$2:$G$200,5,FALSE)</f>
        <v>Conflict,Displacement</v>
      </c>
      <c r="F86" s="236">
        <f t="shared" si="10"/>
        <v>4.0999999999999996</v>
      </c>
      <c r="G86" s="129">
        <f t="shared" si="11"/>
        <v>5</v>
      </c>
      <c r="H86" s="129" t="str">
        <f t="shared" si="12"/>
        <v>Very High</v>
      </c>
      <c r="I86" s="237" t="str">
        <f>INDEX(Trends!$D$3:$D$404,MATCH(B86,Trends!$C$3:$C$404,0))</f>
        <v>Stable</v>
      </c>
      <c r="J86" s="129" t="str">
        <f>VLOOKUP($B86,Reliability!$A$3:$I$170,9,FALSE)</f>
        <v>Medium</v>
      </c>
      <c r="K86" s="238">
        <f t="shared" si="13"/>
        <v>4.0999999999999996</v>
      </c>
      <c r="L86" s="238">
        <f>VLOOKUP($B86,'Impact of the crisis'!$C$6:$N$170,12,FALSE)</f>
        <v>2.2000000000000002</v>
      </c>
      <c r="M86" s="238">
        <f>VLOOKUP($B86,'Impact of the crisis'!$C$6:$AB$170,26,FALSE)</f>
        <v>4.7</v>
      </c>
      <c r="N86" s="238">
        <f>VLOOKUP($B86,'Conditions of people affected'!$C$6:$R$170,16,FALSE)</f>
        <v>4.45</v>
      </c>
      <c r="O86" s="238">
        <f>VLOOKUP($B86,'Conditions of people affected'!$C$6:$R$170,9,FALSE)</f>
        <v>4.9000000000000004</v>
      </c>
      <c r="P86" s="238">
        <f>VLOOKUP($B86,'Conditions of people affected'!$C$6:$R$170,15,FALSE)</f>
        <v>4</v>
      </c>
      <c r="Q86" s="238">
        <f t="shared" si="14"/>
        <v>3.7</v>
      </c>
      <c r="R86" s="238">
        <f>VLOOKUP($B86,'Complexity of the crisis'!$C$6:$AN$170,22,FALSE)</f>
        <v>3.4</v>
      </c>
      <c r="S86" s="238">
        <f>VLOOKUP($B86,'Complexity of the crisis'!$C$6:$AN$170,38,FALSE)</f>
        <v>4</v>
      </c>
      <c r="T86" s="133" t="str">
        <f>VLOOKUP(B86,Lists!$C$3:$E$200,3,FALSE)</f>
        <v>Africa</v>
      </c>
      <c r="U86" s="134">
        <f>VLOOKUP(B86,'INFORM Severity - hidden'!$C$5:$V$170,20,FALSE)</f>
        <v>44888</v>
      </c>
    </row>
    <row r="87" spans="1:21" x14ac:dyDescent="0.25">
      <c r="A87" s="130" t="str">
        <f t="array" ref="A87">IFERROR(INDEX(Lists!$B$2:$B$200,SMALL(IF(Lists!$I$2:$I$200="Individual",ROW(Lists!$B$2:$B$200)),ROW(83:83))-1,1),"")</f>
        <v>Northwest Banditry</v>
      </c>
      <c r="B87" s="131" t="str">
        <f>VLOOKUP(A87,Lists!$B$2:$G$200,2,FALSE)</f>
        <v>NGA007</v>
      </c>
      <c r="C87" s="131" t="str">
        <f>VLOOKUP(B87,'INFORM Severity - hidden'!$C$5:$D$200,2,FALSE)</f>
        <v>Nigeria</v>
      </c>
      <c r="D87" s="131" t="str">
        <f>VLOOKUP(A87,Lists!$B$2:$G$200,3,FALSE)</f>
        <v>NGA</v>
      </c>
      <c r="E87" s="132" t="str">
        <f>VLOOKUP(A87,Lists!$B$2:$G$200,5,FALSE)</f>
        <v>Violence,Displacement</v>
      </c>
      <c r="F87" s="236">
        <f t="shared" si="10"/>
        <v>3.7</v>
      </c>
      <c r="G87" s="129">
        <f t="shared" si="11"/>
        <v>4</v>
      </c>
      <c r="H87" s="129" t="str">
        <f t="shared" si="12"/>
        <v>High</v>
      </c>
      <c r="I87" s="237" t="str">
        <f>INDEX(Trends!$D$3:$D$404,MATCH(B87,Trends!$C$3:$C$404,0))</f>
        <v>Stable</v>
      </c>
      <c r="J87" s="129" t="str">
        <f>VLOOKUP($B87,Reliability!$A$3:$I$170,9,FALSE)</f>
        <v>High</v>
      </c>
      <c r="K87" s="238">
        <f t="shared" si="13"/>
        <v>3.2</v>
      </c>
      <c r="L87" s="238">
        <f>VLOOKUP($B87,'Impact of the crisis'!$C$6:$N$170,12,FALSE)</f>
        <v>2.8</v>
      </c>
      <c r="M87" s="238">
        <f>VLOOKUP($B87,'Impact of the crisis'!$C$6:$AB$170,26,FALSE)</f>
        <v>3.4</v>
      </c>
      <c r="N87" s="238">
        <f>VLOOKUP($B87,'Conditions of people affected'!$C$6:$R$170,16,FALSE)</f>
        <v>3.85</v>
      </c>
      <c r="O87" s="238">
        <f>VLOOKUP($B87,'Conditions of people affected'!$C$6:$R$170,9,FALSE)</f>
        <v>4.7</v>
      </c>
      <c r="P87" s="238">
        <f>VLOOKUP($B87,'Conditions of people affected'!$C$6:$R$170,15,FALSE)</f>
        <v>3</v>
      </c>
      <c r="Q87" s="238">
        <f t="shared" si="14"/>
        <v>3.7</v>
      </c>
      <c r="R87" s="238">
        <f>VLOOKUP($B87,'Complexity of the crisis'!$C$6:$AN$170,22,FALSE)</f>
        <v>3.4</v>
      </c>
      <c r="S87" s="238">
        <f>VLOOKUP($B87,'Complexity of the crisis'!$C$6:$AN$170,38,FALSE)</f>
        <v>4</v>
      </c>
      <c r="T87" s="133" t="str">
        <f>VLOOKUP(B87,Lists!$C$3:$E$200,3,FALSE)</f>
        <v>Africa</v>
      </c>
      <c r="U87" s="134">
        <f>VLOOKUP(B87,'INFORM Severity - hidden'!$C$5:$V$170,20,FALSE)</f>
        <v>44888</v>
      </c>
    </row>
    <row r="88" spans="1:21" x14ac:dyDescent="0.25">
      <c r="A88" s="130" t="str">
        <f t="array" ref="A88">IFERROR(INDEX(Lists!$B$2:$B$200,SMALL(IF(Lists!$I$2:$I$200="Individual",ROW(Lists!$B$2:$B$200)),ROW(84:84))-1,1),"")</f>
        <v>Cameroonian Refugees in Nigeria</v>
      </c>
      <c r="B88" s="131" t="str">
        <f>VLOOKUP(A88,Lists!$B$2:$G$200,2,FALSE)</f>
        <v>NGA008</v>
      </c>
      <c r="C88" s="131" t="str">
        <f>VLOOKUP(B88,'INFORM Severity - hidden'!$C$5:$D$200,2,FALSE)</f>
        <v>Nigeria</v>
      </c>
      <c r="D88" s="131" t="str">
        <f>VLOOKUP(A88,Lists!$B$2:$G$200,3,FALSE)</f>
        <v>NGA</v>
      </c>
      <c r="E88" s="132" t="str">
        <f>VLOOKUP(A88,Lists!$B$2:$G$200,5,FALSE)</f>
        <v>Displacement</v>
      </c>
      <c r="F88" s="236">
        <f t="shared" si="10"/>
        <v>2.2000000000000002</v>
      </c>
      <c r="G88" s="129">
        <f t="shared" si="11"/>
        <v>3</v>
      </c>
      <c r="H88" s="129" t="str">
        <f t="shared" si="12"/>
        <v>Medium</v>
      </c>
      <c r="I88" s="237" t="str">
        <f>INDEX(Trends!$D$3:$D$404,MATCH(B88,Trends!$C$3:$C$404,0))</f>
        <v>Increasing</v>
      </c>
      <c r="J88" s="129" t="str">
        <f>VLOOKUP($B88,Reliability!$A$3:$I$170,9,FALSE)</f>
        <v>High</v>
      </c>
      <c r="K88" s="238">
        <f t="shared" si="13"/>
        <v>2.2999999999999998</v>
      </c>
      <c r="L88" s="238">
        <f>VLOOKUP($B88,'Impact of the crisis'!$C$6:$N$170,12,FALSE)</f>
        <v>2</v>
      </c>
      <c r="M88" s="238">
        <f>VLOOKUP($B88,'Impact of the crisis'!$C$6:$AB$170,26,FALSE)</f>
        <v>2.5</v>
      </c>
      <c r="N88" s="238">
        <f>VLOOKUP($B88,'Conditions of people affected'!$C$6:$R$170,16,FALSE)</f>
        <v>1.3</v>
      </c>
      <c r="O88" s="238">
        <f>VLOOKUP($B88,'Conditions of people affected'!$C$6:$R$170,9,FALSE)</f>
        <v>1.6</v>
      </c>
      <c r="P88" s="238">
        <f>VLOOKUP($B88,'Conditions of people affected'!$C$6:$R$170,15,FALSE)</f>
        <v>1</v>
      </c>
      <c r="Q88" s="238">
        <f t="shared" si="14"/>
        <v>3.5</v>
      </c>
      <c r="R88" s="238">
        <f>VLOOKUP($B88,'Complexity of the crisis'!$C$6:$AN$170,22,FALSE)</f>
        <v>3.4</v>
      </c>
      <c r="S88" s="238">
        <f>VLOOKUP($B88,'Complexity of the crisis'!$C$6:$AN$170,38,FALSE)</f>
        <v>3.5</v>
      </c>
      <c r="T88" s="133" t="str">
        <f>VLOOKUP(B88,Lists!$C$3:$E$200,3,FALSE)</f>
        <v>Africa</v>
      </c>
      <c r="U88" s="134">
        <f>VLOOKUP(B88,'INFORM Severity - hidden'!$C$5:$V$170,20,FALSE)</f>
        <v>44888</v>
      </c>
    </row>
    <row r="89" spans="1:21" x14ac:dyDescent="0.25">
      <c r="A89" s="130" t="str">
        <f t="array" ref="A89">IFERROR(INDEX(Lists!$B$2:$B$200,SMALL(IF(Lists!$I$2:$I$200="Individual",ROW(Lists!$B$2:$B$200)),ROW(85:85))-1,1),"")</f>
        <v>Socioeconomic crisis in Nicaragua</v>
      </c>
      <c r="B89" s="131" t="str">
        <f>VLOOKUP(A89,Lists!$B$2:$G$200,2,FALSE)</f>
        <v>NIC001</v>
      </c>
      <c r="C89" s="131" t="str">
        <f>VLOOKUP(B89,'INFORM Severity - hidden'!$C$5:$D$200,2,FALSE)</f>
        <v>Nicaragua</v>
      </c>
      <c r="D89" s="131" t="str">
        <f>VLOOKUP(A89,Lists!$B$2:$G$200,3,FALSE)</f>
        <v>NIC</v>
      </c>
      <c r="E89" s="132" t="str">
        <f>VLOOKUP(A89,Lists!$B$2:$G$200,5,FALSE)</f>
        <v>Socio-political</v>
      </c>
      <c r="F89" s="236">
        <f t="shared" si="10"/>
        <v>1.9</v>
      </c>
      <c r="G89" s="129">
        <f t="shared" si="11"/>
        <v>2</v>
      </c>
      <c r="H89" s="129" t="str">
        <f t="shared" si="12"/>
        <v>Low</v>
      </c>
      <c r="I89" s="237" t="str">
        <f>INDEX(Trends!$D$3:$D$404,MATCH(B89,Trends!$C$3:$C$404,0))</f>
        <v>Decreasing</v>
      </c>
      <c r="J89" s="129" t="str">
        <f>VLOOKUP($B89,Reliability!$A$3:$I$170,9,FALSE)</f>
        <v>High</v>
      </c>
      <c r="K89" s="238">
        <f t="shared" si="13"/>
        <v>2.9</v>
      </c>
      <c r="L89" s="238">
        <f>VLOOKUP($B89,'Impact of the crisis'!$C$6:$N$170,12,FALSE)</f>
        <v>4</v>
      </c>
      <c r="M89" s="238">
        <f>VLOOKUP($B89,'Impact of the crisis'!$C$6:$AB$170,26,FALSE)</f>
        <v>2.2000000000000002</v>
      </c>
      <c r="N89" s="238">
        <f>VLOOKUP($B89,'Conditions of people affected'!$C$6:$R$170,16,FALSE)</f>
        <v>0.5</v>
      </c>
      <c r="O89" s="238">
        <f>VLOOKUP($B89,'Conditions of people affected'!$C$6:$R$170,9,FALSE)</f>
        <v>0</v>
      </c>
      <c r="P89" s="238">
        <f>VLOOKUP($B89,'Conditions of people affected'!$C$6:$R$170,15,FALSE)</f>
        <v>1</v>
      </c>
      <c r="Q89" s="238">
        <f t="shared" si="14"/>
        <v>2.9</v>
      </c>
      <c r="R89" s="238">
        <f>VLOOKUP($B89,'Complexity of the crisis'!$C$6:$AN$170,22,FALSE)</f>
        <v>2.8</v>
      </c>
      <c r="S89" s="238">
        <f>VLOOKUP($B89,'Complexity of the crisis'!$C$6:$AN$170,38,FALSE)</f>
        <v>3</v>
      </c>
      <c r="T89" s="133" t="str">
        <f>VLOOKUP(B89,Lists!$C$3:$E$200,3,FALSE)</f>
        <v>Americas</v>
      </c>
      <c r="U89" s="134">
        <f>VLOOKUP(B89,'INFORM Severity - hidden'!$C$5:$V$170,20,FALSE)</f>
        <v>44889</v>
      </c>
    </row>
    <row r="90" spans="1:21" x14ac:dyDescent="0.25">
      <c r="A90" s="130" t="str">
        <f t="array" ref="A90">IFERROR(INDEX(Lists!$B$2:$B$200,SMALL(IF(Lists!$I$2:$I$200="Individual",ROW(Lists!$B$2:$B$200)),ROW(86:86))-1,1),"")</f>
        <v>Complex crisis in Pakistan</v>
      </c>
      <c r="B90" s="131" t="str">
        <f>VLOOKUP(A90,Lists!$B$2:$G$200,2,FALSE)</f>
        <v>PAK001</v>
      </c>
      <c r="C90" s="131" t="str">
        <f>VLOOKUP(B90,'INFORM Severity - hidden'!$C$5:$D$200,2,FALSE)</f>
        <v>Pakistan</v>
      </c>
      <c r="D90" s="131" t="str">
        <f>VLOOKUP(A90,Lists!$B$2:$G$200,3,FALSE)</f>
        <v>PAK</v>
      </c>
      <c r="E90" s="132" t="str">
        <f>VLOOKUP(A90,Lists!$B$2:$G$200,5,FALSE)</f>
        <v>Displacement,Conflict</v>
      </c>
      <c r="F90" s="236">
        <f t="shared" si="10"/>
        <v>3.9</v>
      </c>
      <c r="G90" s="129">
        <f t="shared" si="11"/>
        <v>4</v>
      </c>
      <c r="H90" s="129" t="str">
        <f t="shared" si="12"/>
        <v>High</v>
      </c>
      <c r="I90" s="237" t="str">
        <f>INDEX(Trends!$D$3:$D$404,MATCH(B90,Trends!$C$3:$C$404,0))</f>
        <v>Increasing</v>
      </c>
      <c r="J90" s="129" t="str">
        <f>VLOOKUP($B90,Reliability!$A$3:$I$170,9,FALSE)</f>
        <v>High</v>
      </c>
      <c r="K90" s="238">
        <f t="shared" si="13"/>
        <v>4.2</v>
      </c>
      <c r="L90" s="238">
        <f>VLOOKUP($B90,'Impact of the crisis'!$C$6:$N$170,12,FALSE)</f>
        <v>5</v>
      </c>
      <c r="M90" s="238">
        <f>VLOOKUP($B90,'Impact of the crisis'!$C$6:$AB$170,26,FALSE)</f>
        <v>3.6</v>
      </c>
      <c r="N90" s="238">
        <f>VLOOKUP($B90,'Conditions of people affected'!$C$6:$R$170,16,FALSE)</f>
        <v>4</v>
      </c>
      <c r="O90" s="238">
        <f>VLOOKUP($B90,'Conditions of people affected'!$C$6:$R$170,9,FALSE)</f>
        <v>5</v>
      </c>
      <c r="P90" s="238">
        <f>VLOOKUP($B90,'Conditions of people affected'!$C$6:$R$170,15,FALSE)</f>
        <v>3</v>
      </c>
      <c r="Q90" s="238">
        <f t="shared" si="14"/>
        <v>3.4</v>
      </c>
      <c r="R90" s="238">
        <f>VLOOKUP($B90,'Complexity of the crisis'!$C$6:$AN$170,22,FALSE)</f>
        <v>3.3</v>
      </c>
      <c r="S90" s="238">
        <f>VLOOKUP($B90,'Complexity of the crisis'!$C$6:$AN$170,38,FALSE)</f>
        <v>3.5</v>
      </c>
      <c r="T90" s="133" t="str">
        <f>VLOOKUP(B90,Lists!$C$3:$E$200,3,FALSE)</f>
        <v>Asia</v>
      </c>
      <c r="U90" s="134">
        <f>VLOOKUP(B90,'INFORM Severity - hidden'!$C$5:$V$170,20,FALSE)</f>
        <v>44895</v>
      </c>
    </row>
    <row r="91" spans="1:21" x14ac:dyDescent="0.25">
      <c r="A91" s="130" t="str">
        <f t="array" ref="A91">IFERROR(INDEX(Lists!$B$2:$B$200,SMALL(IF(Lists!$I$2:$I$200="Individual",ROW(Lists!$B$2:$B$200)),ROW(87:87))-1,1),"")</f>
        <v>Kashmir conflict in Pakistan</v>
      </c>
      <c r="B91" s="131" t="str">
        <f>VLOOKUP(A91,Lists!$B$2:$G$200,2,FALSE)</f>
        <v>PAK004</v>
      </c>
      <c r="C91" s="131" t="str">
        <f>VLOOKUP(B91,'INFORM Severity - hidden'!$C$5:$D$200,2,FALSE)</f>
        <v>Pakistan</v>
      </c>
      <c r="D91" s="131" t="str">
        <f>VLOOKUP(A91,Lists!$B$2:$G$200,3,FALSE)</f>
        <v>PAK</v>
      </c>
      <c r="E91" s="132" t="str">
        <f>VLOOKUP(A91,Lists!$B$2:$G$200,5,FALSE)</f>
        <v>Conflict</v>
      </c>
      <c r="F91" s="236" t="str">
        <f t="shared" si="10"/>
        <v>x</v>
      </c>
      <c r="G91" s="129" t="str">
        <f t="shared" si="11"/>
        <v>x</v>
      </c>
      <c r="H91" s="129" t="str">
        <f t="shared" si="12"/>
        <v>x</v>
      </c>
      <c r="I91" s="237" t="str">
        <f>INDEX(Trends!$D$3:$D$404,MATCH(B91,Trends!$C$3:$C$404,0))</f>
        <v>-</v>
      </c>
      <c r="J91" s="129" t="str">
        <f>VLOOKUP($B91,Reliability!$A$3:$I$170,9,FALSE)</f>
        <v>Very Low</v>
      </c>
      <c r="K91" s="238">
        <f t="shared" si="13"/>
        <v>0.4</v>
      </c>
      <c r="L91" s="238">
        <f>VLOOKUP($B91,'Impact of the crisis'!$C$6:$N$170,12,FALSE)</f>
        <v>1</v>
      </c>
      <c r="M91" s="238">
        <f>VLOOKUP($B91,'Impact of the crisis'!$C$6:$AB$170,26,FALSE)</f>
        <v>0</v>
      </c>
      <c r="N91" s="238" t="str">
        <f>VLOOKUP($B91,'Conditions of people affected'!$C$6:$R$170,16,FALSE)</f>
        <v>x</v>
      </c>
      <c r="O91" s="238" t="str">
        <f>VLOOKUP($B91,'Conditions of people affected'!$C$6:$R$170,9,FALSE)</f>
        <v>x</v>
      </c>
      <c r="P91" s="238" t="str">
        <f>VLOOKUP($B91,'Conditions of people affected'!$C$6:$R$170,15,FALSE)</f>
        <v>x</v>
      </c>
      <c r="Q91" s="238">
        <f t="shared" si="14"/>
        <v>2.9</v>
      </c>
      <c r="R91" s="238">
        <f>VLOOKUP($B91,'Complexity of the crisis'!$C$6:$AN$170,22,FALSE)</f>
        <v>3.3</v>
      </c>
      <c r="S91" s="238">
        <f>VLOOKUP($B91,'Complexity of the crisis'!$C$6:$AN$170,38,FALSE)</f>
        <v>2.5</v>
      </c>
      <c r="T91" s="133" t="str">
        <f>VLOOKUP(B91,Lists!$C$3:$E$200,3,FALSE)</f>
        <v>Asia</v>
      </c>
      <c r="U91" s="134">
        <f>VLOOKUP(B91,'INFORM Severity - hidden'!$C$5:$V$170,20,FALSE)</f>
        <v>44889</v>
      </c>
    </row>
    <row r="92" spans="1:21" x14ac:dyDescent="0.25">
      <c r="A92" s="130" t="str">
        <f t="array" ref="A92">IFERROR(INDEX(Lists!$B$2:$B$200,SMALL(IF(Lists!$I$2:$I$200="Individual",ROW(Lists!$B$2:$B$200)),ROW(88:88))-1,1),"")</f>
        <v xml:space="preserve">Floods in Pakistan </v>
      </c>
      <c r="B92" s="131" t="str">
        <f>VLOOKUP(A92,Lists!$B$2:$G$200,2,FALSE)</f>
        <v>PAK005</v>
      </c>
      <c r="C92" s="131" t="str">
        <f>VLOOKUP(B92,'INFORM Severity - hidden'!$C$5:$D$200,2,FALSE)</f>
        <v>Pakistan</v>
      </c>
      <c r="D92" s="131" t="str">
        <f>VLOOKUP(A92,Lists!$B$2:$G$200,3,FALSE)</f>
        <v>PAK</v>
      </c>
      <c r="E92" s="132" t="str">
        <f>VLOOKUP(A92,Lists!$B$2:$G$200,5,FALSE)</f>
        <v>Other seasonal event</v>
      </c>
      <c r="F92" s="236">
        <f t="shared" si="10"/>
        <v>3.7</v>
      </c>
      <c r="G92" s="129">
        <f t="shared" si="11"/>
        <v>4</v>
      </c>
      <c r="H92" s="129" t="str">
        <f t="shared" si="12"/>
        <v>High</v>
      </c>
      <c r="I92" s="237" t="str">
        <f>INDEX(Trends!$D$3:$D$404,MATCH(B92,Trends!$C$3:$C$404,0))</f>
        <v>Increasing</v>
      </c>
      <c r="J92" s="129" t="str">
        <f>VLOOKUP($B92,Reliability!$A$3:$I$170,9,FALSE)</f>
        <v>High</v>
      </c>
      <c r="K92" s="238">
        <f t="shared" si="13"/>
        <v>4.5</v>
      </c>
      <c r="L92" s="238">
        <f>VLOOKUP($B92,'Impact of the crisis'!$C$6:$N$170,12,FALSE)</f>
        <v>4.0999999999999996</v>
      </c>
      <c r="M92" s="238">
        <f>VLOOKUP($B92,'Impact of the crisis'!$C$6:$AB$170,26,FALSE)</f>
        <v>4.7</v>
      </c>
      <c r="N92" s="238">
        <f>VLOOKUP($B92,'Conditions of people affected'!$C$6:$R$170,16,FALSE)</f>
        <v>4</v>
      </c>
      <c r="O92" s="238">
        <f>VLOOKUP($B92,'Conditions of people affected'!$C$6:$R$170,9,FALSE)</f>
        <v>5</v>
      </c>
      <c r="P92" s="238">
        <f>VLOOKUP($B92,'Conditions of people affected'!$C$6:$R$170,15,FALSE)</f>
        <v>3</v>
      </c>
      <c r="Q92" s="238">
        <f t="shared" si="14"/>
        <v>2.5</v>
      </c>
      <c r="R92" s="238">
        <f>VLOOKUP($B92,'Complexity of the crisis'!$C$6:$AN$170,22,FALSE)</f>
        <v>3.3</v>
      </c>
      <c r="S92" s="238">
        <f>VLOOKUP($B92,'Complexity of the crisis'!$C$6:$AN$170,38,FALSE)</f>
        <v>1.5</v>
      </c>
      <c r="T92" s="133" t="str">
        <f>VLOOKUP(B92,Lists!$C$3:$E$200,3,FALSE)</f>
        <v>Asia</v>
      </c>
      <c r="U92" s="134">
        <f>VLOOKUP(B92,'INFORM Severity - hidden'!$C$5:$V$170,20,FALSE)</f>
        <v>44895</v>
      </c>
    </row>
    <row r="93" spans="1:21" x14ac:dyDescent="0.25">
      <c r="A93" s="130" t="str">
        <f t="array" ref="A93">IFERROR(INDEX(Lists!$B$2:$B$200,SMALL(IF(Lists!$I$2:$I$200="Individual",ROW(Lists!$B$2:$B$200)),ROW(89:89))-1,1),"")</f>
        <v>Venezuela displacement in Panama</v>
      </c>
      <c r="B93" s="131" t="str">
        <f>VLOOKUP(A93,Lists!$B$2:$G$200,2,FALSE)</f>
        <v>PAN002</v>
      </c>
      <c r="C93" s="131" t="str">
        <f>VLOOKUP(B93,'INFORM Severity - hidden'!$C$5:$D$200,2,FALSE)</f>
        <v>Panama</v>
      </c>
      <c r="D93" s="131" t="str">
        <f>VLOOKUP(A93,Lists!$B$2:$G$200,3,FALSE)</f>
        <v>PAN</v>
      </c>
      <c r="E93" s="132" t="str">
        <f>VLOOKUP(A93,Lists!$B$2:$G$200,5,FALSE)</f>
        <v>Displacement</v>
      </c>
      <c r="F93" s="236">
        <f t="shared" si="10"/>
        <v>2.2999999999999998</v>
      </c>
      <c r="G93" s="129">
        <f t="shared" si="11"/>
        <v>3</v>
      </c>
      <c r="H93" s="129" t="str">
        <f t="shared" si="12"/>
        <v>Medium</v>
      </c>
      <c r="I93" s="237" t="str">
        <f>INDEX(Trends!$D$3:$D$404,MATCH(B93,Trends!$C$3:$C$404,0))</f>
        <v>Increasing</v>
      </c>
      <c r="J93" s="129" t="str">
        <f>VLOOKUP($B93,Reliability!$A$3:$I$170,9,FALSE)</f>
        <v>Very High</v>
      </c>
      <c r="K93" s="238">
        <f t="shared" si="13"/>
        <v>2.9</v>
      </c>
      <c r="L93" s="238">
        <f>VLOOKUP($B93,'Impact of the crisis'!$C$6:$N$170,12,FALSE)</f>
        <v>2.6</v>
      </c>
      <c r="M93" s="238">
        <f>VLOOKUP($B93,'Impact of the crisis'!$C$6:$AB$170,26,FALSE)</f>
        <v>3.1</v>
      </c>
      <c r="N93" s="238">
        <f>VLOOKUP($B93,'Conditions of people affected'!$C$6:$R$170,16,FALSE)</f>
        <v>2.2999999999999998</v>
      </c>
      <c r="O93" s="238">
        <f>VLOOKUP($B93,'Conditions of people affected'!$C$6:$R$170,9,FALSE)</f>
        <v>1.6</v>
      </c>
      <c r="P93" s="238">
        <f>VLOOKUP($B93,'Conditions of people affected'!$C$6:$R$170,15,FALSE)</f>
        <v>3</v>
      </c>
      <c r="Q93" s="238">
        <f t="shared" si="14"/>
        <v>1.9</v>
      </c>
      <c r="R93" s="238">
        <f>VLOOKUP($B93,'Complexity of the crisis'!$C$6:$AN$170,22,FALSE)</f>
        <v>1.8</v>
      </c>
      <c r="S93" s="238">
        <f>VLOOKUP($B93,'Complexity of the crisis'!$C$6:$AN$170,38,FALSE)</f>
        <v>2</v>
      </c>
      <c r="T93" s="133" t="str">
        <f>VLOOKUP(B93,Lists!$C$3:$E$200,3,FALSE)</f>
        <v>Americas</v>
      </c>
      <c r="U93" s="134">
        <f>VLOOKUP(B93,'INFORM Severity - hidden'!$C$5:$V$170,20,FALSE)</f>
        <v>44889</v>
      </c>
    </row>
    <row r="94" spans="1:21" x14ac:dyDescent="0.25">
      <c r="A94" s="130" t="str">
        <f t="array" ref="A94">IFERROR(INDEX(Lists!$B$2:$B$200,SMALL(IF(Lists!$I$2:$I$200="Individual",ROW(Lists!$B$2:$B$200)),ROW(90:90))-1,1),"")</f>
        <v>Venezuela displacement in Peru</v>
      </c>
      <c r="B94" s="131" t="str">
        <f>VLOOKUP(A94,Lists!$B$2:$G$200,2,FALSE)</f>
        <v>PER002</v>
      </c>
      <c r="C94" s="131" t="str">
        <f>VLOOKUP(B94,'INFORM Severity - hidden'!$C$5:$D$200,2,FALSE)</f>
        <v>Peru</v>
      </c>
      <c r="D94" s="131" t="str">
        <f>VLOOKUP(A94,Lists!$B$2:$G$200,3,FALSE)</f>
        <v>PER</v>
      </c>
      <c r="E94" s="132" t="str">
        <f>VLOOKUP(A94,Lists!$B$2:$G$200,5,FALSE)</f>
        <v>Displacement</v>
      </c>
      <c r="F94" s="236">
        <f t="shared" si="10"/>
        <v>3.2</v>
      </c>
      <c r="G94" s="129">
        <f t="shared" si="11"/>
        <v>4</v>
      </c>
      <c r="H94" s="129" t="str">
        <f t="shared" si="12"/>
        <v>High</v>
      </c>
      <c r="I94" s="237" t="str">
        <f>INDEX(Trends!$D$3:$D$404,MATCH(B94,Trends!$C$3:$C$404,0))</f>
        <v>Increasing</v>
      </c>
      <c r="J94" s="129" t="str">
        <f>VLOOKUP($B94,Reliability!$A$3:$I$170,9,FALSE)</f>
        <v>Very High</v>
      </c>
      <c r="K94" s="238">
        <f t="shared" si="13"/>
        <v>4</v>
      </c>
      <c r="L94" s="238">
        <f>VLOOKUP($B94,'Impact of the crisis'!$C$6:$N$170,12,FALSE)</f>
        <v>5</v>
      </c>
      <c r="M94" s="238">
        <f>VLOOKUP($B94,'Impact of the crisis'!$C$6:$AB$170,26,FALSE)</f>
        <v>3.2</v>
      </c>
      <c r="N94" s="238">
        <f>VLOOKUP($B94,'Conditions of people affected'!$C$6:$R$170,16,FALSE)</f>
        <v>3.35</v>
      </c>
      <c r="O94" s="238">
        <f>VLOOKUP($B94,'Conditions of people affected'!$C$6:$R$170,9,FALSE)</f>
        <v>3.7</v>
      </c>
      <c r="P94" s="238">
        <f>VLOOKUP($B94,'Conditions of people affected'!$C$6:$R$170,15,FALSE)</f>
        <v>3</v>
      </c>
      <c r="Q94" s="238">
        <f t="shared" si="14"/>
        <v>2.2999999999999998</v>
      </c>
      <c r="R94" s="238">
        <f>VLOOKUP($B94,'Complexity of the crisis'!$C$6:$AN$170,22,FALSE)</f>
        <v>2.5</v>
      </c>
      <c r="S94" s="238">
        <f>VLOOKUP($B94,'Complexity of the crisis'!$C$6:$AN$170,38,FALSE)</f>
        <v>2</v>
      </c>
      <c r="T94" s="133" t="str">
        <f>VLOOKUP(B94,Lists!$C$3:$E$200,3,FALSE)</f>
        <v>Americas</v>
      </c>
      <c r="U94" s="134">
        <f>VLOOKUP(B94,'INFORM Severity - hidden'!$C$5:$V$170,20,FALSE)</f>
        <v>44895</v>
      </c>
    </row>
    <row r="95" spans="1:21" x14ac:dyDescent="0.25">
      <c r="A95" s="130" t="str">
        <f t="array" ref="A95">IFERROR(INDEX(Lists!$B$2:$B$200,SMALL(IF(Lists!$I$2:$I$200="Individual",ROW(Lists!$B$2:$B$200)),ROW(91:91))-1,1),"")</f>
        <v>Mindanao conflict</v>
      </c>
      <c r="B95" s="131" t="str">
        <f>VLOOKUP(A95,Lists!$B$2:$G$200,2,FALSE)</f>
        <v>PHL003</v>
      </c>
      <c r="C95" s="131" t="str">
        <f>VLOOKUP(B95,'INFORM Severity - hidden'!$C$5:$D$200,2,FALSE)</f>
        <v>Philippines</v>
      </c>
      <c r="D95" s="131" t="str">
        <f>VLOOKUP(A95,Lists!$B$2:$G$200,3,FALSE)</f>
        <v>PHL</v>
      </c>
      <c r="E95" s="132" t="str">
        <f>VLOOKUP(A95,Lists!$B$2:$G$200,5,FALSE)</f>
        <v>Conflict,Violence</v>
      </c>
      <c r="F95" s="236">
        <f t="shared" si="10"/>
        <v>2.2000000000000002</v>
      </c>
      <c r="G95" s="129">
        <f t="shared" si="11"/>
        <v>3</v>
      </c>
      <c r="H95" s="129" t="str">
        <f t="shared" si="12"/>
        <v>Medium</v>
      </c>
      <c r="I95" s="237" t="str">
        <f>INDEX(Trends!$D$3:$D$404,MATCH(B95,Trends!$C$3:$C$404,0))</f>
        <v>Increasing</v>
      </c>
      <c r="J95" s="129" t="str">
        <f>VLOOKUP($B95,Reliability!$A$3:$I$170,9,FALSE)</f>
        <v>Medium</v>
      </c>
      <c r="K95" s="238">
        <f t="shared" si="13"/>
        <v>2.8</v>
      </c>
      <c r="L95" s="238">
        <f>VLOOKUP($B95,'Impact of the crisis'!$C$6:$N$170,12,FALSE)</f>
        <v>3</v>
      </c>
      <c r="M95" s="238">
        <f>VLOOKUP($B95,'Impact of the crisis'!$C$6:$AB$170,26,FALSE)</f>
        <v>2.7</v>
      </c>
      <c r="N95" s="238">
        <f>VLOOKUP($B95,'Conditions of people affected'!$C$6:$R$170,16,FALSE)</f>
        <v>1.4</v>
      </c>
      <c r="O95" s="238">
        <f>VLOOKUP($B95,'Conditions of people affected'!$C$6:$R$170,9,FALSE)</f>
        <v>1.8</v>
      </c>
      <c r="P95" s="238">
        <f>VLOOKUP($B95,'Conditions of people affected'!$C$6:$R$170,15,FALSE)</f>
        <v>1</v>
      </c>
      <c r="Q95" s="238">
        <f t="shared" si="14"/>
        <v>2.7</v>
      </c>
      <c r="R95" s="238">
        <f>VLOOKUP($B95,'Complexity of the crisis'!$C$6:$AN$170,22,FALSE)</f>
        <v>2.9</v>
      </c>
      <c r="S95" s="238">
        <f>VLOOKUP($B95,'Complexity of the crisis'!$C$6:$AN$170,38,FALSE)</f>
        <v>2.5</v>
      </c>
      <c r="T95" s="133" t="str">
        <f>VLOOKUP(B95,Lists!$C$3:$E$200,3,FALSE)</f>
        <v>Asia</v>
      </c>
      <c r="U95" s="134">
        <f>VLOOKUP(B95,'INFORM Severity - hidden'!$C$5:$V$170,20,FALSE)</f>
        <v>44893</v>
      </c>
    </row>
    <row r="96" spans="1:21" x14ac:dyDescent="0.25">
      <c r="A96" s="130" t="str">
        <f t="array" ref="A96">IFERROR(INDEX(Lists!$B$2:$B$200,SMALL(IF(Lists!$I$2:$I$200="Individual",ROW(Lists!$B$2:$B$200)),ROW(92:92))-1,1),"")</f>
        <v>Typhoon RAI</v>
      </c>
      <c r="B96" s="131" t="str">
        <f>VLOOKUP(A96,Lists!$B$2:$G$200,2,FALSE)</f>
        <v>PHL010</v>
      </c>
      <c r="C96" s="131" t="str">
        <f>VLOOKUP(B96,'INFORM Severity - hidden'!$C$5:$D$200,2,FALSE)</f>
        <v>Philippines</v>
      </c>
      <c r="D96" s="131" t="str">
        <f>VLOOKUP(A96,Lists!$B$2:$G$200,3,FALSE)</f>
        <v>PHL</v>
      </c>
      <c r="E96" s="132" t="str">
        <f>VLOOKUP(A96,Lists!$B$2:$G$200,5,FALSE)</f>
        <v>Cyclone</v>
      </c>
      <c r="F96" s="236">
        <f t="shared" si="10"/>
        <v>3</v>
      </c>
      <c r="G96" s="129">
        <f t="shared" si="11"/>
        <v>3</v>
      </c>
      <c r="H96" s="129" t="str">
        <f t="shared" si="12"/>
        <v>Medium</v>
      </c>
      <c r="I96" s="237" t="str">
        <f>INDEX(Trends!$D$3:$D$404,MATCH(B96,Trends!$C$3:$C$404,0))</f>
        <v>Decreasing</v>
      </c>
      <c r="J96" s="129" t="str">
        <f>VLOOKUP($B96,Reliability!$A$3:$I$170,9,FALSE)</f>
        <v>Medium</v>
      </c>
      <c r="K96" s="238">
        <f t="shared" si="13"/>
        <v>2.5</v>
      </c>
      <c r="L96" s="238">
        <f>VLOOKUP($B96,'Impact of the crisis'!$C$6:$N$170,12,FALSE)</f>
        <v>3</v>
      </c>
      <c r="M96" s="238">
        <f>VLOOKUP($B96,'Impact of the crisis'!$C$6:$AB$170,26,FALSE)</f>
        <v>2.2999999999999998</v>
      </c>
      <c r="N96" s="238">
        <f>VLOOKUP($B96,'Conditions of people affected'!$C$6:$R$170,16,FALSE)</f>
        <v>3.5</v>
      </c>
      <c r="O96" s="238">
        <f>VLOOKUP($B96,'Conditions of people affected'!$C$6:$R$170,9,FALSE)</f>
        <v>4</v>
      </c>
      <c r="P96" s="238">
        <f>VLOOKUP($B96,'Conditions of people affected'!$C$6:$R$170,15,FALSE)</f>
        <v>3</v>
      </c>
      <c r="Q96" s="238">
        <f t="shared" si="14"/>
        <v>2.5</v>
      </c>
      <c r="R96" s="238">
        <f>VLOOKUP($B96,'Complexity of the crisis'!$C$6:$AN$170,22,FALSE)</f>
        <v>2.9</v>
      </c>
      <c r="S96" s="238">
        <f>VLOOKUP($B96,'Complexity of the crisis'!$C$6:$AN$170,38,FALSE)</f>
        <v>2</v>
      </c>
      <c r="T96" s="133" t="str">
        <f>VLOOKUP(B96,Lists!$C$3:$E$200,3,FALSE)</f>
        <v>Asia</v>
      </c>
      <c r="U96" s="134">
        <f>VLOOKUP(B96,'INFORM Severity - hidden'!$C$5:$V$170,20,FALSE)</f>
        <v>44865</v>
      </c>
    </row>
    <row r="97" spans="1:21" x14ac:dyDescent="0.25">
      <c r="A97" s="130" t="str">
        <f t="array" ref="A97">IFERROR(INDEX(Lists!$B$2:$B$200,SMALL(IF(Lists!$I$2:$I$200="Individual",ROW(Lists!$B$2:$B$200)),ROW(93:93))-1,1),"")</f>
        <v>Earthquake in Abra</v>
      </c>
      <c r="B97" s="131" t="str">
        <f>VLOOKUP(A97,Lists!$B$2:$G$200,2,FALSE)</f>
        <v>PHL011</v>
      </c>
      <c r="C97" s="131" t="str">
        <f>VLOOKUP(B97,'INFORM Severity - hidden'!$C$5:$D$200,2,FALSE)</f>
        <v>Philippines</v>
      </c>
      <c r="D97" s="131" t="str">
        <f>VLOOKUP(A97,Lists!$B$2:$G$200,3,FALSE)</f>
        <v>PHL</v>
      </c>
      <c r="E97" s="132" t="str">
        <f>VLOOKUP(A97,Lists!$B$2:$G$200,5,FALSE)</f>
        <v>Earthquake</v>
      </c>
      <c r="F97" s="236">
        <f t="shared" si="10"/>
        <v>1.9</v>
      </c>
      <c r="G97" s="129">
        <f t="shared" si="11"/>
        <v>2</v>
      </c>
      <c r="H97" s="129" t="str">
        <f t="shared" si="12"/>
        <v>Low</v>
      </c>
      <c r="I97" s="237" t="str">
        <f>INDEX(Trends!$D$3:$D$404,MATCH(B97,Trends!$C$3:$C$404,0))</f>
        <v>-</v>
      </c>
      <c r="J97" s="129" t="str">
        <f>VLOOKUP($B97,Reliability!$A$3:$I$170,9,FALSE)</f>
        <v>High</v>
      </c>
      <c r="K97" s="238">
        <f t="shared" si="13"/>
        <v>1.6</v>
      </c>
      <c r="L97" s="238">
        <f>VLOOKUP($B97,'Impact of the crisis'!$C$6:$N$170,12,FALSE)</f>
        <v>1.5</v>
      </c>
      <c r="M97" s="238">
        <f>VLOOKUP($B97,'Impact of the crisis'!$C$6:$AB$170,26,FALSE)</f>
        <v>1.7</v>
      </c>
      <c r="N97" s="238">
        <f>VLOOKUP($B97,'Conditions of people affected'!$C$6:$R$170,16,FALSE)</f>
        <v>1.6</v>
      </c>
      <c r="O97" s="238">
        <f>VLOOKUP($B97,'Conditions of people affected'!$C$6:$R$170,9,FALSE)</f>
        <v>1.2</v>
      </c>
      <c r="P97" s="238">
        <f>VLOOKUP($B97,'Conditions of people affected'!$C$6:$R$170,15,FALSE)</f>
        <v>2</v>
      </c>
      <c r="Q97" s="238">
        <f t="shared" si="14"/>
        <v>2.7</v>
      </c>
      <c r="R97" s="238">
        <f>VLOOKUP($B97,'Complexity of the crisis'!$C$6:$AN$170,22,FALSE)</f>
        <v>2.9</v>
      </c>
      <c r="S97" s="238">
        <f>VLOOKUP($B97,'Complexity of the crisis'!$C$6:$AN$170,38,FALSE)</f>
        <v>2.5</v>
      </c>
      <c r="T97" s="133" t="str">
        <f>VLOOKUP(B97,Lists!$C$3:$E$200,3,FALSE)</f>
        <v>Asia</v>
      </c>
      <c r="U97" s="134">
        <f>VLOOKUP(B97,'INFORM Severity - hidden'!$C$5:$V$170,20,FALSE)</f>
        <v>44893</v>
      </c>
    </row>
    <row r="98" spans="1:21" x14ac:dyDescent="0.25">
      <c r="A98" s="130" t="str">
        <f t="array" ref="A98">IFERROR(INDEX(Lists!$B$2:$B$200,SMALL(IF(Lists!$I$2:$I$200="Individual",ROW(Lists!$B$2:$B$200)),ROW(94:94))-1,1),"")</f>
        <v>Typhoon Nalgae</v>
      </c>
      <c r="B98" s="131" t="str">
        <f>VLOOKUP(A98,Lists!$B$2:$G$200,2,FALSE)</f>
        <v>PHL012</v>
      </c>
      <c r="C98" s="131" t="str">
        <f>VLOOKUP(B98,'INFORM Severity - hidden'!$C$5:$D$200,2,FALSE)</f>
        <v>Philippines</v>
      </c>
      <c r="D98" s="131" t="str">
        <f>VLOOKUP(A98,Lists!$B$2:$G$200,3,FALSE)</f>
        <v>PHL</v>
      </c>
      <c r="E98" s="132" t="str">
        <f>VLOOKUP(A98,Lists!$B$2:$G$200,5,FALSE)</f>
        <v>Cyclone</v>
      </c>
      <c r="F98" s="236">
        <f t="shared" si="10"/>
        <v>2.2999999999999998</v>
      </c>
      <c r="G98" s="129">
        <f t="shared" si="11"/>
        <v>3</v>
      </c>
      <c r="H98" s="129" t="str">
        <f t="shared" si="12"/>
        <v>Medium</v>
      </c>
      <c r="I98" s="237" t="str">
        <f>INDEX(Trends!$D$3:$D$404,MATCH(B98,Trends!$C$3:$C$404,0))</f>
        <v>-</v>
      </c>
      <c r="J98" s="129" t="str">
        <f>VLOOKUP($B98,Reliability!$A$3:$I$170,9,FALSE)</f>
        <v>Very High</v>
      </c>
      <c r="K98" s="238">
        <f t="shared" si="13"/>
        <v>3</v>
      </c>
      <c r="L98" s="238">
        <f>VLOOKUP($B98,'Impact of the crisis'!$C$6:$N$170,12,FALSE)</f>
        <v>4.4000000000000004</v>
      </c>
      <c r="M98" s="238">
        <f>VLOOKUP($B98,'Impact of the crisis'!$C$6:$AB$170,26,FALSE)</f>
        <v>2</v>
      </c>
      <c r="N98" s="238">
        <f>VLOOKUP($B98,'Conditions of people affected'!$C$6:$R$170,16,FALSE)</f>
        <v>1.65</v>
      </c>
      <c r="O98" s="238">
        <f>VLOOKUP($B98,'Conditions of people affected'!$C$6:$R$170,9,FALSE)</f>
        <v>1.3</v>
      </c>
      <c r="P98" s="238">
        <f>VLOOKUP($B98,'Conditions of people affected'!$C$6:$R$170,15,FALSE)</f>
        <v>2</v>
      </c>
      <c r="Q98" s="238">
        <f t="shared" si="14"/>
        <v>2.7</v>
      </c>
      <c r="R98" s="238">
        <f>VLOOKUP($B98,'Complexity of the crisis'!$C$6:$AN$170,22,FALSE)</f>
        <v>2.9</v>
      </c>
      <c r="S98" s="238">
        <f>VLOOKUP($B98,'Complexity of the crisis'!$C$6:$AN$170,38,FALSE)</f>
        <v>2.5</v>
      </c>
      <c r="T98" s="133" t="str">
        <f>VLOOKUP(B98,Lists!$C$3:$E$200,3,FALSE)</f>
        <v>Asia</v>
      </c>
      <c r="U98" s="134">
        <f>VLOOKUP(B98,'INFORM Severity - hidden'!$C$5:$V$170,20,FALSE)</f>
        <v>44895</v>
      </c>
    </row>
    <row r="99" spans="1:21" x14ac:dyDescent="0.25">
      <c r="A99" s="130" t="str">
        <f t="array" ref="A99">IFERROR(INDEX(Lists!$B$2:$B$200,SMALL(IF(Lists!$I$2:$I$200="Individual",ROW(Lists!$B$2:$B$200)),ROW(95:95))-1,1),"")</f>
        <v>Highlands Violence</v>
      </c>
      <c r="B99" s="131" t="str">
        <f>VLOOKUP(A99,Lists!$B$2:$G$200,2,FALSE)</f>
        <v>PNG003</v>
      </c>
      <c r="C99" s="131" t="str">
        <f>VLOOKUP(B99,'INFORM Severity - hidden'!$C$5:$D$200,2,FALSE)</f>
        <v>Papua New Guinea</v>
      </c>
      <c r="D99" s="131" t="str">
        <f>VLOOKUP(A99,Lists!$B$2:$G$200,3,FALSE)</f>
        <v>PNG</v>
      </c>
      <c r="E99" s="132" t="str">
        <f>VLOOKUP(A99,Lists!$B$2:$G$200,5,FALSE)</f>
        <v>Earthquake</v>
      </c>
      <c r="F99" s="236">
        <f t="shared" si="10"/>
        <v>2.7</v>
      </c>
      <c r="G99" s="129">
        <f t="shared" si="11"/>
        <v>3</v>
      </c>
      <c r="H99" s="129" t="str">
        <f t="shared" si="12"/>
        <v>Medium</v>
      </c>
      <c r="I99" s="237" t="str">
        <f>INDEX(Trends!$D$3:$D$404,MATCH(B99,Trends!$C$3:$C$404,0))</f>
        <v>-</v>
      </c>
      <c r="J99" s="129" t="str">
        <f>VLOOKUP($B99,Reliability!$A$3:$I$170,9,FALSE)</f>
        <v>Very High</v>
      </c>
      <c r="K99" s="238">
        <f t="shared" si="13"/>
        <v>2.5</v>
      </c>
      <c r="L99" s="238">
        <f>VLOOKUP($B99,'Impact of the crisis'!$C$6:$N$170,12,FALSE)</f>
        <v>1.8</v>
      </c>
      <c r="M99" s="238">
        <f>VLOOKUP($B99,'Impact of the crisis'!$C$6:$AB$170,26,FALSE)</f>
        <v>2.8</v>
      </c>
      <c r="N99" s="238">
        <f>VLOOKUP($B99,'Conditions of people affected'!$C$6:$R$170,16,FALSE)</f>
        <v>2.7</v>
      </c>
      <c r="O99" s="238">
        <f>VLOOKUP($B99,'Conditions of people affected'!$C$6:$R$170,9,FALSE)</f>
        <v>2.4</v>
      </c>
      <c r="P99" s="238">
        <f>VLOOKUP($B99,'Conditions of people affected'!$C$6:$R$170,15,FALSE)</f>
        <v>3</v>
      </c>
      <c r="Q99" s="238">
        <f t="shared" si="14"/>
        <v>2.8</v>
      </c>
      <c r="R99" s="238">
        <f>VLOOKUP($B99,'Complexity of the crisis'!$C$6:$AN$170,22,FALSE)</f>
        <v>2.5</v>
      </c>
      <c r="S99" s="238">
        <f>VLOOKUP($B99,'Complexity of the crisis'!$C$6:$AN$170,38,FALSE)</f>
        <v>3</v>
      </c>
      <c r="T99" s="133" t="str">
        <f>VLOOKUP(B99,Lists!$C$3:$E$200,3,FALSE)</f>
        <v>Pacific</v>
      </c>
      <c r="U99" s="134">
        <f>VLOOKUP(B99,'INFORM Severity - hidden'!$C$5:$V$170,20,FALSE)</f>
        <v>44889</v>
      </c>
    </row>
    <row r="100" spans="1:21" x14ac:dyDescent="0.25">
      <c r="A100" s="130" t="str">
        <f t="array" ref="A100">IFERROR(INDEX(Lists!$B$2:$B$200,SMALL(IF(Lists!$I$2:$I$200="Individual",ROW(Lists!$B$2:$B$200)),ROW(96:96))-1,1),"")</f>
        <v>Displacement from Ukraine conflict in Poland</v>
      </c>
      <c r="B100" s="131" t="str">
        <f>VLOOKUP(A100,Lists!$B$2:$G$200,2,FALSE)</f>
        <v>POL002</v>
      </c>
      <c r="C100" s="131" t="str">
        <f>VLOOKUP(B100,'INFORM Severity - hidden'!$C$5:$D$200,2,FALSE)</f>
        <v>Poland</v>
      </c>
      <c r="D100" s="131" t="str">
        <f>VLOOKUP(A100,Lists!$B$2:$G$200,3,FALSE)</f>
        <v>POL</v>
      </c>
      <c r="E100" s="132" t="str">
        <f>VLOOKUP(A100,Lists!$B$2:$G$200,5,FALSE)</f>
        <v>Displacement,Conflict</v>
      </c>
      <c r="F100" s="236">
        <f t="shared" si="10"/>
        <v>2.9</v>
      </c>
      <c r="G100" s="129">
        <f t="shared" si="11"/>
        <v>3</v>
      </c>
      <c r="H100" s="129" t="str">
        <f t="shared" si="12"/>
        <v>Medium</v>
      </c>
      <c r="I100" s="237" t="str">
        <f>INDEX(Trends!$D$3:$D$404,MATCH(B100,Trends!$C$3:$C$404,0))</f>
        <v>Increasing</v>
      </c>
      <c r="J100" s="129" t="str">
        <f>VLOOKUP($B100,Reliability!$A$3:$I$170,9,FALSE)</f>
        <v>Very High</v>
      </c>
      <c r="K100" s="238">
        <f t="shared" si="13"/>
        <v>3.6</v>
      </c>
      <c r="L100" s="238">
        <f>VLOOKUP($B100,'Impact of the crisis'!$C$6:$N$170,12,FALSE)</f>
        <v>2.5</v>
      </c>
      <c r="M100" s="238">
        <f>VLOOKUP($B100,'Impact of the crisis'!$C$6:$AB$170,26,FALSE)</f>
        <v>4</v>
      </c>
      <c r="N100" s="238">
        <f>VLOOKUP($B100,'Conditions of people affected'!$C$6:$R$170,16,FALSE)</f>
        <v>3.9</v>
      </c>
      <c r="O100" s="238">
        <f>VLOOKUP($B100,'Conditions of people affected'!$C$6:$R$170,9,FALSE)</f>
        <v>4.8</v>
      </c>
      <c r="P100" s="238">
        <f>VLOOKUP($B100,'Conditions of people affected'!$C$6:$R$170,15,FALSE)</f>
        <v>3</v>
      </c>
      <c r="Q100" s="238">
        <f t="shared" si="14"/>
        <v>0.9</v>
      </c>
      <c r="R100" s="238">
        <f>VLOOKUP($B100,'Complexity of the crisis'!$C$6:$AN$170,22,FALSE)</f>
        <v>0.7</v>
      </c>
      <c r="S100" s="238">
        <f>VLOOKUP($B100,'Complexity of the crisis'!$C$6:$AN$170,38,FALSE)</f>
        <v>1</v>
      </c>
      <c r="T100" s="133" t="str">
        <f>VLOOKUP(B100,Lists!$C$3:$E$200,3,FALSE)</f>
        <v>Europe</v>
      </c>
      <c r="U100" s="134">
        <f>VLOOKUP(B100,'INFORM Severity - hidden'!$C$5:$V$170,20,FALSE)</f>
        <v>44893</v>
      </c>
    </row>
    <row r="101" spans="1:21" x14ac:dyDescent="0.25">
      <c r="A101" s="130" t="str">
        <f t="array" ref="A101">IFERROR(INDEX(Lists!$B$2:$B$200,SMALL(IF(Lists!$I$2:$I$200="Individual",ROW(Lists!$B$2:$B$200)),ROW(97:97))-1,1),"")</f>
        <v>Complex crisis in DPRK</v>
      </c>
      <c r="B101" s="131" t="str">
        <f>VLOOKUP(A101,Lists!$B$2:$G$200,2,FALSE)</f>
        <v>PRK001</v>
      </c>
      <c r="C101" s="131" t="str">
        <f>VLOOKUP(B101,'INFORM Severity - hidden'!$C$5:$D$200,2,FALSE)</f>
        <v>DPRK</v>
      </c>
      <c r="D101" s="131" t="str">
        <f>VLOOKUP(A101,Lists!$B$2:$G$200,3,FALSE)</f>
        <v>PRK</v>
      </c>
      <c r="E101" s="132" t="str">
        <f>VLOOKUP(A101,Lists!$B$2:$G$200,5,FALSE)</f>
        <v>Socio-political,Floods,Other seasonal event,Food Security</v>
      </c>
      <c r="F101" s="236">
        <f t="shared" ref="F101:F132" si="15">IF(OR(N101="x",K101="x"),"x",ROUND((5-GEOMEAN(((5-K101)/5*4+1),((5-N101)/5*4+1),((5-N101)/5*4+1)))/4*3.5+Q101*0.3,1))</f>
        <v>3.7</v>
      </c>
      <c r="G101" s="129">
        <f t="shared" ref="G101:G132" si="16">IF(F101="x","x",ROUNDUP(F101,0))</f>
        <v>4</v>
      </c>
      <c r="H101" s="129" t="str">
        <f t="shared" ref="H101:H132" si="17">IF(N101="x","x",IF(K101="x","x",(IF(G101=5,"Very High",IF(G101=4,"High",IF(G101=3,"Medium",IF(G101=2,"Low","Very Low")))))))</f>
        <v>High</v>
      </c>
      <c r="I101" s="237" t="str">
        <f>INDEX(Trends!$D$3:$D$404,MATCH(B101,Trends!$C$3:$C$404,0))</f>
        <v>Decreasing</v>
      </c>
      <c r="J101" s="129" t="str">
        <f>VLOOKUP($B101,Reliability!$A$3:$I$170,9,FALSE)</f>
        <v>Medium</v>
      </c>
      <c r="K101" s="238">
        <f t="shared" ref="K101:K132" si="18">IF(OR(M101="x",L101="x"),"x",ROUND((5-GEOMEAN(((5-L101)/5*4+1),((5-M101)/5*4+1),((5-M101)/5*4+1)))/4*5,1))</f>
        <v>4</v>
      </c>
      <c r="L101" s="238">
        <f>VLOOKUP($B101,'Impact of the crisis'!$C$6:$N$170,12,FALSE)</f>
        <v>4.5999999999999996</v>
      </c>
      <c r="M101" s="238">
        <f>VLOOKUP($B101,'Impact of the crisis'!$C$6:$AB$170,26,FALSE)</f>
        <v>3.6</v>
      </c>
      <c r="N101" s="238">
        <f>VLOOKUP($B101,'Conditions of people affected'!$C$6:$R$170,16,FALSE)</f>
        <v>4.5</v>
      </c>
      <c r="O101" s="238">
        <f>VLOOKUP($B101,'Conditions of people affected'!$C$6:$R$170,9,FALSE)</f>
        <v>5</v>
      </c>
      <c r="P101" s="238">
        <f>VLOOKUP($B101,'Conditions of people affected'!$C$6:$R$170,15,FALSE)</f>
        <v>4</v>
      </c>
      <c r="Q101" s="238">
        <f t="shared" ref="Q101:Q132" si="19">IF(OR(S101="x",R101="x"),R101,ROUND((5-GEOMEAN(((5-R101)/5*4+1),((5-S101)/5*4+1)))/4*5,1))</f>
        <v>2.2999999999999998</v>
      </c>
      <c r="R101" s="238">
        <f>VLOOKUP($B101,'Complexity of the crisis'!$C$6:$AN$170,22,FALSE)</f>
        <v>2.6</v>
      </c>
      <c r="S101" s="238">
        <f>VLOOKUP($B101,'Complexity of the crisis'!$C$6:$AN$170,38,FALSE)</f>
        <v>2</v>
      </c>
      <c r="T101" s="133" t="str">
        <f>VLOOKUP(B101,Lists!$C$3:$E$200,3,FALSE)</f>
        <v>Asia</v>
      </c>
      <c r="U101" s="134">
        <f>VLOOKUP(B101,'INFORM Severity - hidden'!$C$5:$V$170,20,FALSE)</f>
        <v>44889</v>
      </c>
    </row>
    <row r="102" spans="1:21" x14ac:dyDescent="0.25">
      <c r="A102" s="130" t="str">
        <f t="array" ref="A102">IFERROR(INDEX(Lists!$B$2:$B$200,SMALL(IF(Lists!$I$2:$I$200="Individual",ROW(Lists!$B$2:$B$200)),ROW(98:98))-1,1),"")</f>
        <v>Conflict in Palestine</v>
      </c>
      <c r="B102" s="131" t="str">
        <f>VLOOKUP(A102,Lists!$B$2:$G$200,2,FALSE)</f>
        <v>PSE002</v>
      </c>
      <c r="C102" s="131" t="str">
        <f>VLOOKUP(B102,'INFORM Severity - hidden'!$C$5:$D$200,2,FALSE)</f>
        <v>Palestine</v>
      </c>
      <c r="D102" s="131" t="str">
        <f>VLOOKUP(A102,Lists!$B$2:$G$200,3,FALSE)</f>
        <v>PSE</v>
      </c>
      <c r="E102" s="132" t="str">
        <f>VLOOKUP(A102,Lists!$B$2:$G$200,5,FALSE)</f>
        <v>Conflict,Socio-political,Violence</v>
      </c>
      <c r="F102" s="236">
        <f t="shared" si="15"/>
        <v>3.5</v>
      </c>
      <c r="G102" s="129">
        <f t="shared" si="16"/>
        <v>4</v>
      </c>
      <c r="H102" s="129" t="str">
        <f t="shared" si="17"/>
        <v>High</v>
      </c>
      <c r="I102" s="237" t="str">
        <f>INDEX(Trends!$D$3:$D$404,MATCH(B102,Trends!$C$3:$C$404,0))</f>
        <v>Decreasing</v>
      </c>
      <c r="J102" s="129" t="str">
        <f>VLOOKUP($B102,Reliability!$A$3:$I$170,9,FALSE)</f>
        <v>Very High</v>
      </c>
      <c r="K102" s="238">
        <f t="shared" si="18"/>
        <v>4</v>
      </c>
      <c r="L102" s="238">
        <f>VLOOKUP($B102,'Impact of the crisis'!$C$6:$N$170,12,FALSE)</f>
        <v>3.4</v>
      </c>
      <c r="M102" s="238">
        <f>VLOOKUP($B102,'Impact of the crisis'!$C$6:$AB$170,26,FALSE)</f>
        <v>4.3</v>
      </c>
      <c r="N102" s="238">
        <f>VLOOKUP($B102,'Conditions of people affected'!$C$6:$R$170,16,FALSE)</f>
        <v>3.45</v>
      </c>
      <c r="O102" s="238">
        <f>VLOOKUP($B102,'Conditions of people affected'!$C$6:$R$170,9,FALSE)</f>
        <v>3.9</v>
      </c>
      <c r="P102" s="238">
        <f>VLOOKUP($B102,'Conditions of people affected'!$C$6:$R$170,15,FALSE)</f>
        <v>3</v>
      </c>
      <c r="Q102" s="238">
        <f t="shared" si="19"/>
        <v>3.3</v>
      </c>
      <c r="R102" s="238">
        <f>VLOOKUP($B102,'Complexity of the crisis'!$C$6:$AN$170,22,FALSE)</f>
        <v>2.4</v>
      </c>
      <c r="S102" s="238">
        <f>VLOOKUP($B102,'Complexity of the crisis'!$C$6:$AN$170,38,FALSE)</f>
        <v>4</v>
      </c>
      <c r="T102" s="133" t="str">
        <f>VLOOKUP(B102,Lists!$C$3:$E$200,3,FALSE)</f>
        <v>Middle east</v>
      </c>
      <c r="U102" s="134">
        <f>VLOOKUP(B102,'INFORM Severity - hidden'!$C$5:$V$170,20,FALSE)</f>
        <v>44894</v>
      </c>
    </row>
    <row r="103" spans="1:21" x14ac:dyDescent="0.25">
      <c r="A103" s="130" t="str">
        <f t="array" ref="A103">IFERROR(INDEX(Lists!$B$2:$B$200,SMALL(IF(Lists!$I$2:$I$200="Individual",ROW(Lists!$B$2:$B$200)),ROW(99:99))-1,1),"")</f>
        <v>Regional Boko Haram Crisis</v>
      </c>
      <c r="B103" s="131" t="str">
        <f>VLOOKUP(A103,Lists!$B$2:$G$200,2,FALSE)</f>
        <v>REG001</v>
      </c>
      <c r="C103" s="131" t="str">
        <f>VLOOKUP(B103,'INFORM Severity - hidden'!$C$5:$D$200,2,FALSE)</f>
        <v>Nigeria,Niger,Chad,Cameroon</v>
      </c>
      <c r="D103" s="131" t="str">
        <f>VLOOKUP(A103,Lists!$B$2:$G$200,3,FALSE)</f>
        <v>NGA,NER,TCD,CMR</v>
      </c>
      <c r="E103" s="132">
        <f>VLOOKUP(A103,Lists!$B$2:$G$200,5,FALSE)</f>
        <v>0</v>
      </c>
      <c r="F103" s="236">
        <f t="shared" si="15"/>
        <v>4.4000000000000004</v>
      </c>
      <c r="G103" s="129">
        <f t="shared" si="16"/>
        <v>5</v>
      </c>
      <c r="H103" s="129" t="str">
        <f t="shared" si="17"/>
        <v>Very High</v>
      </c>
      <c r="I103" s="237" t="str">
        <f>INDEX(Trends!$D$3:$D$404,MATCH(B103,Trends!$C$3:$C$404,0))</f>
        <v>Increasing</v>
      </c>
      <c r="J103" s="129" t="str">
        <f>VLOOKUP($B103,Reliability!$A$3:$I$170,9,FALSE)</f>
        <v>High</v>
      </c>
      <c r="K103" s="238">
        <f t="shared" si="18"/>
        <v>4.0999999999999996</v>
      </c>
      <c r="L103" s="238">
        <f>VLOOKUP($B103,'Impact of the crisis'!$C$6:$N$170,12,FALSE)</f>
        <v>2.4</v>
      </c>
      <c r="M103" s="238">
        <f>VLOOKUP($B103,'Impact of the crisis'!$C$6:$AB$170,26,FALSE)</f>
        <v>4.5999999999999996</v>
      </c>
      <c r="N103" s="238">
        <f>VLOOKUP($B103,'Conditions of people affected'!$C$6:$R$170,16,FALSE)</f>
        <v>4.5</v>
      </c>
      <c r="O103" s="238">
        <f>VLOOKUP($B103,'Conditions of people affected'!$C$6:$R$170,9,FALSE)</f>
        <v>5</v>
      </c>
      <c r="P103" s="238">
        <f>VLOOKUP($B103,'Conditions of people affected'!$C$6:$R$170,15,FALSE)</f>
        <v>4</v>
      </c>
      <c r="Q103" s="238">
        <f t="shared" si="19"/>
        <v>4.4000000000000004</v>
      </c>
      <c r="R103" s="238">
        <f>VLOOKUP($B103,'Complexity of the crisis'!$C$6:$AN$170,22,FALSE)</f>
        <v>3.6</v>
      </c>
      <c r="S103" s="238">
        <f>VLOOKUP($B103,'Complexity of the crisis'!$C$6:$AN$170,38,FALSE)</f>
        <v>5</v>
      </c>
      <c r="T103" s="133" t="str">
        <f>VLOOKUP(B103,Lists!$C$3:$E$200,3,FALSE)</f>
        <v>Africa,Africa,Africa,Africa</v>
      </c>
      <c r="U103" s="134">
        <f>VLOOKUP(B103,'INFORM Severity - hidden'!$C$5:$V$170,20,FALSE)</f>
        <v>44863</v>
      </c>
    </row>
    <row r="104" spans="1:21" x14ac:dyDescent="0.25">
      <c r="A104" s="130" t="str">
        <f t="array" ref="A104">IFERROR(INDEX(Lists!$B$2:$B$200,SMALL(IF(Lists!$I$2:$I$200="Individual",ROW(Lists!$B$2:$B$200)),ROW(100:100))-1,1),"")</f>
        <v>Venezuela Regional Crisis</v>
      </c>
      <c r="B104" s="131" t="str">
        <f>VLOOKUP(A104,Lists!$B$2:$G$200,2,FALSE)</f>
        <v>REG002</v>
      </c>
      <c r="C104" s="131" t="str">
        <f>VLOOKUP(B104,'INFORM Severity - hidden'!$C$5:$D$200,2,FALSE)</f>
        <v>Venezuela,Brazil,Colombia,Ecuador,Peru,Trinidad and Tobago,Chile,Dominican Republic,Panama</v>
      </c>
      <c r="D104" s="131" t="str">
        <f>VLOOKUP(A104,Lists!$B$2:$G$200,3,FALSE)</f>
        <v>VEN,BRA,COL,ECU,PER,TTO,CHL,DOM,PAN</v>
      </c>
      <c r="E104" s="132">
        <f>VLOOKUP(A104,Lists!$B$2:$G$200,5,FALSE)</f>
        <v>0</v>
      </c>
      <c r="F104" s="236">
        <f t="shared" si="15"/>
        <v>3.9</v>
      </c>
      <c r="G104" s="129">
        <f t="shared" si="16"/>
        <v>4</v>
      </c>
      <c r="H104" s="129" t="str">
        <f t="shared" si="17"/>
        <v>High</v>
      </c>
      <c r="I104" s="237" t="str">
        <f>INDEX(Trends!$D$3:$D$404,MATCH(B104,Trends!$C$3:$C$404,0))</f>
        <v>Increasing</v>
      </c>
      <c r="J104" s="129" t="str">
        <f>VLOOKUP($B104,Reliability!$A$3:$I$170,9,FALSE)</f>
        <v>High</v>
      </c>
      <c r="K104" s="238">
        <f t="shared" si="18"/>
        <v>3.6</v>
      </c>
      <c r="L104" s="238">
        <f>VLOOKUP($B104,'Impact of the crisis'!$C$6:$N$170,12,FALSE)</f>
        <v>3.4</v>
      </c>
      <c r="M104" s="238">
        <f>VLOOKUP($B104,'Impact of the crisis'!$C$6:$AB$170,26,FALSE)</f>
        <v>3.7</v>
      </c>
      <c r="N104" s="238">
        <f>VLOOKUP($B104,'Conditions of people affected'!$C$6:$R$170,16,FALSE)</f>
        <v>4</v>
      </c>
      <c r="O104" s="238">
        <f>VLOOKUP($B104,'Conditions of people affected'!$C$6:$R$170,9,FALSE)</f>
        <v>5</v>
      </c>
      <c r="P104" s="238">
        <f>VLOOKUP($B104,'Conditions of people affected'!$C$6:$R$170,15,FALSE)</f>
        <v>3</v>
      </c>
      <c r="Q104" s="238">
        <f t="shared" si="19"/>
        <v>3.8</v>
      </c>
      <c r="R104" s="238">
        <f>VLOOKUP($B104,'Complexity of the crisis'!$C$6:$AN$170,22,FALSE)</f>
        <v>2.7</v>
      </c>
      <c r="S104" s="238">
        <f>VLOOKUP($B104,'Complexity of the crisis'!$C$6:$AN$170,38,FALSE)</f>
        <v>4.5</v>
      </c>
      <c r="T104" s="133" t="str">
        <f>VLOOKUP(B104,Lists!$C$3:$E$200,3,FALSE)</f>
        <v>Americas,Americas,Americas,Americas,Americas,Americas,Americas,Americas,Americas</v>
      </c>
      <c r="U104" s="134">
        <f>VLOOKUP(B104,'INFORM Severity - hidden'!$C$5:$V$170,20,FALSE)</f>
        <v>44865</v>
      </c>
    </row>
    <row r="105" spans="1:21" x14ac:dyDescent="0.25">
      <c r="A105" s="130" t="str">
        <f t="array" ref="A105">IFERROR(INDEX(Lists!$B$2:$B$200,SMALL(IF(Lists!$I$2:$I$200="Individual",ROW(Lists!$B$2:$B$200)),ROW(101:101))-1,1),"")</f>
        <v>Regional Kashmir conflict</v>
      </c>
      <c r="B105" s="131" t="str">
        <f>VLOOKUP(A105,Lists!$B$2:$G$200,2,FALSE)</f>
        <v>REG003</v>
      </c>
      <c r="C105" s="131" t="str">
        <f>VLOOKUP(B105,'INFORM Severity - hidden'!$C$5:$D$200,2,FALSE)</f>
        <v>India,Pakistan</v>
      </c>
      <c r="D105" s="131" t="str">
        <f>VLOOKUP(A105,Lists!$B$2:$G$200,3,FALSE)</f>
        <v>IND,PAK</v>
      </c>
      <c r="E105" s="132">
        <f>VLOOKUP(A105,Lists!$B$2:$G$200,5,FALSE)</f>
        <v>0</v>
      </c>
      <c r="F105" s="236" t="str">
        <f t="shared" si="15"/>
        <v>x</v>
      </c>
      <c r="G105" s="129" t="str">
        <f t="shared" si="16"/>
        <v>x</v>
      </c>
      <c r="H105" s="129" t="str">
        <f t="shared" si="17"/>
        <v>x</v>
      </c>
      <c r="I105" s="237" t="str">
        <f>INDEX(Trends!$D$3:$D$404,MATCH(B105,Trends!$C$3:$C$404,0))</f>
        <v>-</v>
      </c>
      <c r="J105" s="129" t="str">
        <f>VLOOKUP($B105,Reliability!$A$3:$I$170,9,FALSE)</f>
        <v>Very Low</v>
      </c>
      <c r="K105" s="238">
        <f t="shared" si="18"/>
        <v>3.3</v>
      </c>
      <c r="L105" s="238">
        <f>VLOOKUP($B105,'Impact of the crisis'!$C$6:$N$170,12,FALSE)</f>
        <v>2.1</v>
      </c>
      <c r="M105" s="238">
        <f>VLOOKUP($B105,'Impact of the crisis'!$C$6:$AB$170,26,FALSE)</f>
        <v>3.7</v>
      </c>
      <c r="N105" s="238" t="str">
        <f>VLOOKUP($B105,'Conditions of people affected'!$C$6:$R$170,16,FALSE)</f>
        <v>x</v>
      </c>
      <c r="O105" s="238" t="str">
        <f>VLOOKUP($B105,'Conditions of people affected'!$C$6:$R$170,9,FALSE)</f>
        <v>x</v>
      </c>
      <c r="P105" s="238" t="str">
        <f>VLOOKUP($B105,'Conditions of people affected'!$C$6:$R$170,15,FALSE)</f>
        <v>x</v>
      </c>
      <c r="Q105" s="238">
        <f t="shared" si="19"/>
        <v>2.8</v>
      </c>
      <c r="R105" s="238">
        <f>VLOOKUP($B105,'Complexity of the crisis'!$C$6:$AN$170,22,FALSE)</f>
        <v>3</v>
      </c>
      <c r="S105" s="238">
        <f>VLOOKUP($B105,'Complexity of the crisis'!$C$6:$AN$170,38,FALSE)</f>
        <v>2.5</v>
      </c>
      <c r="T105" s="133" t="str">
        <f>VLOOKUP(B105,Lists!$C$3:$E$200,3,FALSE)</f>
        <v>Asia,Asia</v>
      </c>
      <c r="U105" s="134">
        <f>VLOOKUP(B105,'INFORM Severity - hidden'!$C$5:$V$170,20,FALSE)</f>
        <v>44895</v>
      </c>
    </row>
    <row r="106" spans="1:21" x14ac:dyDescent="0.25">
      <c r="A106" s="130" t="str">
        <f t="array" ref="A106">IFERROR(INDEX(Lists!$B$2:$B$200,SMALL(IF(Lists!$I$2:$I$200="Individual",ROW(Lists!$B$2:$B$200)),ROW(102:102))-1,1),"")</f>
        <v>Syrian Regional Crisis</v>
      </c>
      <c r="B106" s="131" t="str">
        <f>VLOOKUP(A106,Lists!$B$2:$G$200,2,FALSE)</f>
        <v>REG004</v>
      </c>
      <c r="C106" s="131" t="str">
        <f>VLOOKUP(B106,'INFORM Severity - hidden'!$C$5:$D$200,2,FALSE)</f>
        <v>Syria,Turkey,Iraq,Egypt,Jordan,Lebanon</v>
      </c>
      <c r="D106" s="131" t="str">
        <f>VLOOKUP(A106,Lists!$B$2:$G$200,3,FALSE)</f>
        <v>SYR,TUR,IRQ,EGY,JOR,LBN</v>
      </c>
      <c r="E106" s="132">
        <f>VLOOKUP(A106,Lists!$B$2:$G$200,5,FALSE)</f>
        <v>0</v>
      </c>
      <c r="F106" s="236">
        <f t="shared" si="15"/>
        <v>4.2</v>
      </c>
      <c r="G106" s="129">
        <f t="shared" si="16"/>
        <v>5</v>
      </c>
      <c r="H106" s="129" t="str">
        <f t="shared" si="17"/>
        <v>Very High</v>
      </c>
      <c r="I106" s="237" t="str">
        <f>INDEX(Trends!$D$3:$D$404,MATCH(B106,Trends!$C$3:$C$404,0))</f>
        <v>Decreasing</v>
      </c>
      <c r="J106" s="129" t="str">
        <f>VLOOKUP($B106,Reliability!$A$3:$I$170,9,FALSE)</f>
        <v>High</v>
      </c>
      <c r="K106" s="238">
        <f t="shared" si="18"/>
        <v>3.6</v>
      </c>
      <c r="L106" s="238">
        <f>VLOOKUP($B106,'Impact of the crisis'!$C$6:$N$170,12,FALSE)</f>
        <v>3</v>
      </c>
      <c r="M106" s="238">
        <f>VLOOKUP($B106,'Impact of the crisis'!$C$6:$AB$170,26,FALSE)</f>
        <v>3.9</v>
      </c>
      <c r="N106" s="238">
        <f>VLOOKUP($B106,'Conditions of people affected'!$C$6:$R$170,16,FALSE)</f>
        <v>4.5</v>
      </c>
      <c r="O106" s="238">
        <f>VLOOKUP($B106,'Conditions of people affected'!$C$6:$R$170,9,FALSE)</f>
        <v>5</v>
      </c>
      <c r="P106" s="238">
        <f>VLOOKUP($B106,'Conditions of people affected'!$C$6:$R$170,15,FALSE)</f>
        <v>4</v>
      </c>
      <c r="Q106" s="238">
        <f t="shared" si="19"/>
        <v>4.0999999999999996</v>
      </c>
      <c r="R106" s="238">
        <f>VLOOKUP($B106,'Complexity of the crisis'!$C$6:$AN$170,22,FALSE)</f>
        <v>3.6</v>
      </c>
      <c r="S106" s="238">
        <f>VLOOKUP($B106,'Complexity of the crisis'!$C$6:$AN$170,38,FALSE)</f>
        <v>4.5</v>
      </c>
      <c r="T106" s="133" t="str">
        <f>VLOOKUP(B106,Lists!$C$3:$E$200,3,FALSE)</f>
        <v>Middle east,Middle east,Middle east,Africa,Middle east,Middle east</v>
      </c>
      <c r="U106" s="134">
        <f>VLOOKUP(B106,'INFORM Severity - hidden'!$C$5:$V$170,20,FALSE)</f>
        <v>44895</v>
      </c>
    </row>
    <row r="107" spans="1:21" x14ac:dyDescent="0.25">
      <c r="A107" s="130" t="str">
        <f t="array" ref="A107">IFERROR(INDEX(Lists!$B$2:$B$200,SMALL(IF(Lists!$I$2:$I$200="Individual",ROW(Lists!$B$2:$B$200)),ROW(103:103))-1,1),"")</f>
        <v xml:space="preserve">Eastern Mediterranean Route </v>
      </c>
      <c r="B107" s="131" t="str">
        <f>VLOOKUP(A107,Lists!$B$2:$G$200,2,FALSE)</f>
        <v>REG006</v>
      </c>
      <c r="C107" s="131" t="str">
        <f>VLOOKUP(B107,'INFORM Severity - hidden'!$C$5:$D$200,2,FALSE)</f>
        <v>Turkey,Greece</v>
      </c>
      <c r="D107" s="131" t="str">
        <f>VLOOKUP(A107,Lists!$B$2:$G$200,3,FALSE)</f>
        <v>TUR,GRC</v>
      </c>
      <c r="E107" s="132">
        <f>VLOOKUP(A107,Lists!$B$2:$G$200,5,FALSE)</f>
        <v>0</v>
      </c>
      <c r="F107" s="236">
        <f t="shared" si="15"/>
        <v>2.2999999999999998</v>
      </c>
      <c r="G107" s="129">
        <f t="shared" si="16"/>
        <v>3</v>
      </c>
      <c r="H107" s="129" t="str">
        <f t="shared" si="17"/>
        <v>Medium</v>
      </c>
      <c r="I107" s="237" t="str">
        <f>INDEX(Trends!$D$3:$D$404,MATCH(B107,Trends!$C$3:$C$404,0))</f>
        <v>Decreasing</v>
      </c>
      <c r="J107" s="129" t="str">
        <f>VLOOKUP($B107,Reliability!$A$3:$I$170,9,FALSE)</f>
        <v>Medium</v>
      </c>
      <c r="K107" s="238">
        <f t="shared" si="18"/>
        <v>2.7</v>
      </c>
      <c r="L107" s="238">
        <f>VLOOKUP($B107,'Impact of the crisis'!$C$6:$N$170,12,FALSE)</f>
        <v>3</v>
      </c>
      <c r="M107" s="238">
        <f>VLOOKUP($B107,'Impact of the crisis'!$C$6:$AB$170,26,FALSE)</f>
        <v>2.6</v>
      </c>
      <c r="N107" s="238">
        <f>VLOOKUP($B107,'Conditions of people affected'!$C$6:$R$170,16,FALSE)</f>
        <v>2.1</v>
      </c>
      <c r="O107" s="238">
        <f>VLOOKUP($B107,'Conditions of people affected'!$C$6:$R$170,9,FALSE)</f>
        <v>2.2000000000000002</v>
      </c>
      <c r="P107" s="238">
        <f>VLOOKUP($B107,'Conditions of people affected'!$C$6:$R$170,15,FALSE)</f>
        <v>2</v>
      </c>
      <c r="Q107" s="238">
        <f t="shared" si="19"/>
        <v>2.2999999999999998</v>
      </c>
      <c r="R107" s="238">
        <f>VLOOKUP($B107,'Complexity of the crisis'!$C$6:$AN$170,22,FALSE)</f>
        <v>2.6</v>
      </c>
      <c r="S107" s="238">
        <f>VLOOKUP($B107,'Complexity of the crisis'!$C$6:$AN$170,38,FALSE)</f>
        <v>2</v>
      </c>
      <c r="T107" s="133" t="str">
        <f>VLOOKUP(B107,Lists!$C$3:$E$200,3,FALSE)</f>
        <v>Middle east,Europe</v>
      </c>
      <c r="U107" s="134">
        <f>VLOOKUP(B107,'INFORM Severity - hidden'!$C$5:$V$170,20,FALSE)</f>
        <v>44895</v>
      </c>
    </row>
    <row r="108" spans="1:21" x14ac:dyDescent="0.25">
      <c r="A108" s="130" t="str">
        <f t="array" ref="A108">IFERROR(INDEX(Lists!$B$2:$B$200,SMALL(IF(Lists!$I$2:$I$200="Individual",ROW(Lists!$B$2:$B$200)),ROW(104:104))-1,1),"")</f>
        <v>Central Mediterranean Route</v>
      </c>
      <c r="B108" s="131" t="str">
        <f>VLOOKUP(A108,Lists!$B$2:$G$200,2,FALSE)</f>
        <v>REG007</v>
      </c>
      <c r="C108" s="131" t="str">
        <f>VLOOKUP(B108,'INFORM Severity - hidden'!$C$5:$D$200,2,FALSE)</f>
        <v>Algeria,Tunisia,Libya,Italy</v>
      </c>
      <c r="D108" s="131" t="str">
        <f>VLOOKUP(A108,Lists!$B$2:$G$200,3,FALSE)</f>
        <v>DZA,TUN,LBY,ITA</v>
      </c>
      <c r="E108" s="132">
        <f>VLOOKUP(A108,Lists!$B$2:$G$200,5,FALSE)</f>
        <v>0</v>
      </c>
      <c r="F108" s="236">
        <f t="shared" si="15"/>
        <v>3</v>
      </c>
      <c r="G108" s="129">
        <f t="shared" si="16"/>
        <v>3</v>
      </c>
      <c r="H108" s="129" t="str">
        <f t="shared" si="17"/>
        <v>Medium</v>
      </c>
      <c r="I108" s="237" t="str">
        <f>INDEX(Trends!$D$3:$D$404,MATCH(B108,Trends!$C$3:$C$404,0))</f>
        <v>Stable</v>
      </c>
      <c r="J108" s="129" t="str">
        <f>VLOOKUP($B108,Reliability!$A$3:$I$170,9,FALSE)</f>
        <v>Very High</v>
      </c>
      <c r="K108" s="238">
        <f t="shared" si="18"/>
        <v>3.9</v>
      </c>
      <c r="L108" s="238">
        <f>VLOOKUP($B108,'Impact of the crisis'!$C$6:$N$170,12,FALSE)</f>
        <v>4.5</v>
      </c>
      <c r="M108" s="238">
        <f>VLOOKUP($B108,'Impact of the crisis'!$C$6:$AB$170,26,FALSE)</f>
        <v>3.5</v>
      </c>
      <c r="N108" s="238">
        <f>VLOOKUP($B108,'Conditions of people affected'!$C$6:$R$170,16,FALSE)</f>
        <v>2.25</v>
      </c>
      <c r="O108" s="238">
        <f>VLOOKUP($B108,'Conditions of people affected'!$C$6:$R$170,9,FALSE)</f>
        <v>3.5</v>
      </c>
      <c r="P108" s="238">
        <f>VLOOKUP($B108,'Conditions of people affected'!$C$6:$R$170,15,FALSE)</f>
        <v>1</v>
      </c>
      <c r="Q108" s="238">
        <f t="shared" si="19"/>
        <v>3.4</v>
      </c>
      <c r="R108" s="238">
        <f>VLOOKUP($B108,'Complexity of the crisis'!$C$6:$AN$170,22,FALSE)</f>
        <v>2.6</v>
      </c>
      <c r="S108" s="238">
        <f>VLOOKUP($B108,'Complexity of the crisis'!$C$6:$AN$170,38,FALSE)</f>
        <v>4</v>
      </c>
      <c r="T108" s="133" t="str">
        <f>VLOOKUP(B108,Lists!$C$3:$E$200,3,FALSE)</f>
        <v>Africa,Africa,Africa,Europe</v>
      </c>
      <c r="U108" s="134">
        <f>VLOOKUP(B108,'INFORM Severity - hidden'!$C$5:$V$170,20,FALSE)</f>
        <v>44893</v>
      </c>
    </row>
    <row r="109" spans="1:21" x14ac:dyDescent="0.25">
      <c r="A109" s="130" t="str">
        <f t="array" ref="A109">IFERROR(INDEX(Lists!$B$2:$B$200,SMALL(IF(Lists!$I$2:$I$200="Individual",ROW(Lists!$B$2:$B$200)),ROW(105:105))-1,1),"")</f>
        <v>Western Mediterranean Route</v>
      </c>
      <c r="B109" s="131" t="str">
        <f>VLOOKUP(A109,Lists!$B$2:$G$200,2,FALSE)</f>
        <v>REG008</v>
      </c>
      <c r="C109" s="131" t="str">
        <f>VLOOKUP(B109,'INFORM Severity - hidden'!$C$5:$D$200,2,FALSE)</f>
        <v>Algeria,Morocco,Spain</v>
      </c>
      <c r="D109" s="131" t="str">
        <f>VLOOKUP(A109,Lists!$B$2:$G$200,3,FALSE)</f>
        <v>DZA,MAR,ESP</v>
      </c>
      <c r="E109" s="132">
        <f>VLOOKUP(A109,Lists!$B$2:$G$200,5,FALSE)</f>
        <v>0</v>
      </c>
      <c r="F109" s="236">
        <f t="shared" si="15"/>
        <v>2.7</v>
      </c>
      <c r="G109" s="129">
        <f t="shared" si="16"/>
        <v>3</v>
      </c>
      <c r="H109" s="129" t="str">
        <f t="shared" si="17"/>
        <v>Medium</v>
      </c>
      <c r="I109" s="237" t="str">
        <f>INDEX(Trends!$D$3:$D$404,MATCH(B109,Trends!$C$3:$C$404,0))</f>
        <v>Increasing</v>
      </c>
      <c r="J109" s="129" t="str">
        <f>VLOOKUP($B109,Reliability!$A$3:$I$170,9,FALSE)</f>
        <v>Very High</v>
      </c>
      <c r="K109" s="238">
        <f t="shared" si="18"/>
        <v>3.6</v>
      </c>
      <c r="L109" s="238">
        <f>VLOOKUP($B109,'Impact of the crisis'!$C$6:$N$170,12,FALSE)</f>
        <v>4.5</v>
      </c>
      <c r="M109" s="238">
        <f>VLOOKUP($B109,'Impact of the crisis'!$C$6:$AB$170,26,FALSE)</f>
        <v>3</v>
      </c>
      <c r="N109" s="238">
        <f>VLOOKUP($B109,'Conditions of people affected'!$C$6:$R$170,16,FALSE)</f>
        <v>1.85</v>
      </c>
      <c r="O109" s="238">
        <f>VLOOKUP($B109,'Conditions of people affected'!$C$6:$R$170,9,FALSE)</f>
        <v>2.7</v>
      </c>
      <c r="P109" s="238">
        <f>VLOOKUP($B109,'Conditions of people affected'!$C$6:$R$170,15,FALSE)</f>
        <v>1</v>
      </c>
      <c r="Q109" s="238">
        <f t="shared" si="19"/>
        <v>3.1</v>
      </c>
      <c r="R109" s="238">
        <f>VLOOKUP($B109,'Complexity of the crisis'!$C$6:$AN$170,22,FALSE)</f>
        <v>2.7</v>
      </c>
      <c r="S109" s="238">
        <f>VLOOKUP($B109,'Complexity of the crisis'!$C$6:$AN$170,38,FALSE)</f>
        <v>3.5</v>
      </c>
      <c r="T109" s="133" t="str">
        <f>VLOOKUP(B109,Lists!$C$3:$E$200,3,FALSE)</f>
        <v>Africa,Africa,Europe</v>
      </c>
      <c r="U109" s="134">
        <f>VLOOKUP(B109,'INFORM Severity - hidden'!$C$5:$V$170,20,FALSE)</f>
        <v>44878</v>
      </c>
    </row>
    <row r="110" spans="1:21" x14ac:dyDescent="0.25">
      <c r="A110" s="130" t="str">
        <f t="array" ref="A110">IFERROR(INDEX(Lists!$B$2:$B$200,SMALL(IF(Lists!$I$2:$I$200="Individual",ROW(Lists!$B$2:$B$200)),ROW(106:106))-1,1),"")</f>
        <v>Rohingya Regional Crisis</v>
      </c>
      <c r="B110" s="131" t="str">
        <f>VLOOKUP(A110,Lists!$B$2:$G$200,2,FALSE)</f>
        <v>REG011</v>
      </c>
      <c r="C110" s="131" t="str">
        <f>VLOOKUP(B110,'INFORM Severity - hidden'!$C$5:$D$200,2,FALSE)</f>
        <v>Bangladesh,Myanmar</v>
      </c>
      <c r="D110" s="131" t="str">
        <f>VLOOKUP(A110,Lists!$B$2:$G$200,3,FALSE)</f>
        <v>BGD,MMR</v>
      </c>
      <c r="E110" s="132">
        <f>VLOOKUP(A110,Lists!$B$2:$G$200,5,FALSE)</f>
        <v>0</v>
      </c>
      <c r="F110" s="236">
        <f t="shared" si="15"/>
        <v>3.8</v>
      </c>
      <c r="G110" s="129">
        <f t="shared" si="16"/>
        <v>4</v>
      </c>
      <c r="H110" s="129" t="str">
        <f t="shared" si="17"/>
        <v>High</v>
      </c>
      <c r="I110" s="237" t="str">
        <f>INDEX(Trends!$D$3:$D$404,MATCH(B110,Trends!$C$3:$C$404,0))</f>
        <v>Stable</v>
      </c>
      <c r="J110" s="129" t="str">
        <f>VLOOKUP($B110,Reliability!$A$3:$I$170,9,FALSE)</f>
        <v>High</v>
      </c>
      <c r="K110" s="238">
        <f t="shared" si="18"/>
        <v>3.3</v>
      </c>
      <c r="L110" s="238">
        <f>VLOOKUP($B110,'Impact of the crisis'!$C$6:$N$170,12,FALSE)</f>
        <v>1.4</v>
      </c>
      <c r="M110" s="238">
        <f>VLOOKUP($B110,'Impact of the crisis'!$C$6:$AB$170,26,FALSE)</f>
        <v>3.9</v>
      </c>
      <c r="N110" s="238">
        <f>VLOOKUP($B110,'Conditions of people affected'!$C$6:$R$170,16,FALSE)</f>
        <v>4.05</v>
      </c>
      <c r="O110" s="238">
        <f>VLOOKUP($B110,'Conditions of people affected'!$C$6:$R$170,9,FALSE)</f>
        <v>4.0999999999999996</v>
      </c>
      <c r="P110" s="238">
        <f>VLOOKUP($B110,'Conditions of people affected'!$C$6:$R$170,15,FALSE)</f>
        <v>4</v>
      </c>
      <c r="Q110" s="238">
        <f t="shared" si="19"/>
        <v>3.8</v>
      </c>
      <c r="R110" s="238">
        <f>VLOOKUP($B110,'Complexity of the crisis'!$C$6:$AN$170,22,FALSE)</f>
        <v>3.5</v>
      </c>
      <c r="S110" s="238">
        <f>VLOOKUP($B110,'Complexity of the crisis'!$C$6:$AN$170,38,FALSE)</f>
        <v>4</v>
      </c>
      <c r="T110" s="133" t="str">
        <f>VLOOKUP(B110,Lists!$C$3:$E$200,3,FALSE)</f>
        <v>Asia,Asia</v>
      </c>
      <c r="U110" s="134">
        <f>VLOOKUP(B110,'INFORM Severity - hidden'!$C$5:$V$170,20,FALSE)</f>
        <v>44895</v>
      </c>
    </row>
    <row r="111" spans="1:21" x14ac:dyDescent="0.25">
      <c r="A111" s="130" t="str">
        <f t="array" ref="A111">IFERROR(INDEX(Lists!$B$2:$B$200,SMALL(IF(Lists!$I$2:$I$200="Individual",ROW(Lists!$B$2:$B$200)),ROW(107:107))-1,1),"")</f>
        <v>Southern Africa Regional Food Security Crisis</v>
      </c>
      <c r="B111" s="131" t="str">
        <f>VLOOKUP(A111,Lists!$B$2:$G$200,2,FALSE)</f>
        <v>REG012</v>
      </c>
      <c r="C111" s="131" t="str">
        <f>VLOOKUP(B111,'INFORM Severity - hidden'!$C$5:$D$200,2,FALSE)</f>
        <v>Lesotho,Madagascar,Malawi,Namibia,Eswatini,Zambia,Zimbabwe,Tanzania</v>
      </c>
      <c r="D111" s="131" t="str">
        <f>VLOOKUP(A111,Lists!$B$2:$G$200,3,FALSE)</f>
        <v>LSO,MDG,MWI,NAM,SWZ,ZMB,ZWE,TZA</v>
      </c>
      <c r="E111" s="132">
        <f>VLOOKUP(A111,Lists!$B$2:$G$200,5,FALSE)</f>
        <v>0</v>
      </c>
      <c r="F111" s="236">
        <f t="shared" si="15"/>
        <v>3.5</v>
      </c>
      <c r="G111" s="129">
        <f t="shared" si="16"/>
        <v>4</v>
      </c>
      <c r="H111" s="129" t="str">
        <f t="shared" si="17"/>
        <v>High</v>
      </c>
      <c r="I111" s="237" t="str">
        <f>INDEX(Trends!$D$3:$D$404,MATCH(B111,Trends!$C$3:$C$404,0))</f>
        <v>Increasing</v>
      </c>
      <c r="J111" s="129" t="str">
        <f>VLOOKUP($B111,Reliability!$A$3:$I$170,9,FALSE)</f>
        <v>Very Low</v>
      </c>
      <c r="K111" s="238">
        <f t="shared" si="18"/>
        <v>3.5</v>
      </c>
      <c r="L111" s="238">
        <f>VLOOKUP($B111,'Impact of the crisis'!$C$6:$N$170,12,FALSE)</f>
        <v>3.9</v>
      </c>
      <c r="M111" s="238">
        <f>VLOOKUP($B111,'Impact of the crisis'!$C$6:$AB$170,26,FALSE)</f>
        <v>3.3</v>
      </c>
      <c r="N111" s="238">
        <f>VLOOKUP($B111,'Conditions of people affected'!$C$6:$R$170,16,FALSE)</f>
        <v>4</v>
      </c>
      <c r="O111" s="238">
        <f>VLOOKUP($B111,'Conditions of people affected'!$C$6:$R$170,9,FALSE)</f>
        <v>5</v>
      </c>
      <c r="P111" s="238">
        <f>VLOOKUP($B111,'Conditions of people affected'!$C$6:$R$170,15,FALSE)</f>
        <v>3</v>
      </c>
      <c r="Q111" s="238">
        <f t="shared" si="19"/>
        <v>2.8</v>
      </c>
      <c r="R111" s="238">
        <f>VLOOKUP($B111,'Complexity of the crisis'!$C$6:$AN$170,22,FALSE)</f>
        <v>2.6</v>
      </c>
      <c r="S111" s="238">
        <f>VLOOKUP($B111,'Complexity of the crisis'!$C$6:$AN$170,38,FALSE)</f>
        <v>3</v>
      </c>
      <c r="T111" s="133" t="str">
        <f>VLOOKUP(B111,Lists!$C$3:$E$200,3,FALSE)</f>
        <v>Africa,Africa,Africa,Africa,Africa,Africa,Africa,Africa</v>
      </c>
      <c r="U111" s="134">
        <f>VLOOKUP(B111,'INFORM Severity - hidden'!$C$5:$V$170,20,FALSE)</f>
        <v>44895</v>
      </c>
    </row>
    <row r="112" spans="1:21" x14ac:dyDescent="0.25">
      <c r="A112" s="130" t="str">
        <f t="array" ref="A112">IFERROR(INDEX(Lists!$B$2:$B$200,SMALL(IF(Lists!$I$2:$I$200="Individual",ROW(Lists!$B$2:$B$200)),ROW(108:108))-1,1),"")</f>
        <v>Nagorno-Karabakh Conflict</v>
      </c>
      <c r="B112" s="131" t="str">
        <f>VLOOKUP(A112,Lists!$B$2:$G$200,2,FALSE)</f>
        <v>REG013</v>
      </c>
      <c r="C112" s="131" t="str">
        <f>VLOOKUP(B112,'INFORM Severity - hidden'!$C$5:$D$200,2,FALSE)</f>
        <v>Armenia,Azerbaijan</v>
      </c>
      <c r="D112" s="131" t="str">
        <f>VLOOKUP(A112,Lists!$B$2:$G$200,3,FALSE)</f>
        <v>ARM,AZE</v>
      </c>
      <c r="E112" s="132">
        <f>VLOOKUP(A112,Lists!$B$2:$G$200,5,FALSE)</f>
        <v>0</v>
      </c>
      <c r="F112" s="236">
        <f t="shared" si="15"/>
        <v>1.8</v>
      </c>
      <c r="G112" s="129">
        <f t="shared" si="16"/>
        <v>2</v>
      </c>
      <c r="H112" s="129" t="str">
        <f t="shared" si="17"/>
        <v>Low</v>
      </c>
      <c r="I112" s="237" t="str">
        <f>INDEX(Trends!$D$3:$D$404,MATCH(B112,Trends!$C$3:$C$404,0))</f>
        <v>Stable</v>
      </c>
      <c r="J112" s="129" t="str">
        <f>VLOOKUP($B112,Reliability!$A$3:$I$170,9,FALSE)</f>
        <v>High</v>
      </c>
      <c r="K112" s="238">
        <f t="shared" si="18"/>
        <v>2.2999999999999998</v>
      </c>
      <c r="L112" s="238">
        <f>VLOOKUP($B112,'Impact of the crisis'!$C$6:$N$170,12,FALSE)</f>
        <v>2</v>
      </c>
      <c r="M112" s="238">
        <f>VLOOKUP($B112,'Impact of the crisis'!$C$6:$AB$170,26,FALSE)</f>
        <v>2.5</v>
      </c>
      <c r="N112" s="238">
        <f>VLOOKUP($B112,'Conditions of people affected'!$C$6:$R$170,16,FALSE)</f>
        <v>1.35</v>
      </c>
      <c r="O112" s="238">
        <f>VLOOKUP($B112,'Conditions of people affected'!$C$6:$R$170,9,FALSE)</f>
        <v>0.7</v>
      </c>
      <c r="P112" s="238">
        <f>VLOOKUP($B112,'Conditions of people affected'!$C$6:$R$170,15,FALSE)</f>
        <v>2</v>
      </c>
      <c r="Q112" s="238">
        <f t="shared" si="19"/>
        <v>1.9</v>
      </c>
      <c r="R112" s="238">
        <f>VLOOKUP($B112,'Complexity of the crisis'!$C$6:$AN$170,22,FALSE)</f>
        <v>2.2999999999999998</v>
      </c>
      <c r="S112" s="238">
        <f>VLOOKUP($B112,'Complexity of the crisis'!$C$6:$AN$170,38,FALSE)</f>
        <v>1.5</v>
      </c>
      <c r="T112" s="133" t="str">
        <f>VLOOKUP(B112,Lists!$C$3:$E$200,3,FALSE)</f>
        <v>Middle east,Middle east</v>
      </c>
      <c r="U112" s="134">
        <f>VLOOKUP(B112,'INFORM Severity - hidden'!$C$5:$V$170,20,FALSE)</f>
        <v>44865</v>
      </c>
    </row>
    <row r="113" spans="1:21" x14ac:dyDescent="0.25">
      <c r="A113" s="130" t="str">
        <f t="array" ref="A113">IFERROR(INDEX(Lists!$B$2:$B$200,SMALL(IF(Lists!$I$2:$I$200="Individual",ROW(Lists!$B$2:$B$200)),ROW(109:109))-1,1),"")</f>
        <v>Eastern Africa Regional Drought Crisis</v>
      </c>
      <c r="B113" s="131" t="str">
        <f>VLOOKUP(A113,Lists!$B$2:$G$200,2,FALSE)</f>
        <v>REG014</v>
      </c>
      <c r="C113" s="131" t="str">
        <f>VLOOKUP(B113,'INFORM Severity - hidden'!$C$5:$D$200,2,FALSE)</f>
        <v>Ethiopia,Somalia,Kenya</v>
      </c>
      <c r="D113" s="131" t="str">
        <f>VLOOKUP(A113,Lists!$B$2:$G$200,3,FALSE)</f>
        <v>ETH,SOM,KEN</v>
      </c>
      <c r="E113" s="132" t="str">
        <f>VLOOKUP(A113,Lists!$B$2:$G$200,5,FALSE)</f>
        <v>Drought</v>
      </c>
      <c r="F113" s="236">
        <f t="shared" si="15"/>
        <v>4.2</v>
      </c>
      <c r="G113" s="129">
        <f t="shared" si="16"/>
        <v>5</v>
      </c>
      <c r="H113" s="129" t="str">
        <f t="shared" si="17"/>
        <v>Very High</v>
      </c>
      <c r="I113" s="237" t="str">
        <f>INDEX(Trends!$D$3:$D$404,MATCH(B113,Trends!$C$3:$C$404,0))</f>
        <v>Increasing</v>
      </c>
      <c r="J113" s="129" t="str">
        <f>VLOOKUP($B113,Reliability!$A$3:$I$170,9,FALSE)</f>
        <v>High</v>
      </c>
      <c r="K113" s="238">
        <f t="shared" si="18"/>
        <v>3.5</v>
      </c>
      <c r="L113" s="238">
        <f>VLOOKUP($B113,'Impact of the crisis'!$C$6:$N$170,12,FALSE)</f>
        <v>4.0999999999999996</v>
      </c>
      <c r="M113" s="238">
        <f>VLOOKUP($B113,'Impact of the crisis'!$C$6:$AB$170,26,FALSE)</f>
        <v>3.2</v>
      </c>
      <c r="N113" s="238">
        <f>VLOOKUP($B113,'Conditions of people affected'!$C$6:$R$170,16,FALSE)</f>
        <v>4.5</v>
      </c>
      <c r="O113" s="238">
        <f>VLOOKUP($B113,'Conditions of people affected'!$C$6:$R$170,9,FALSE)</f>
        <v>5</v>
      </c>
      <c r="P113" s="238">
        <f>VLOOKUP($B113,'Conditions of people affected'!$C$6:$R$170,15,FALSE)</f>
        <v>4</v>
      </c>
      <c r="Q113" s="238">
        <f t="shared" si="19"/>
        <v>4.3</v>
      </c>
      <c r="R113" s="238">
        <f>VLOOKUP($B113,'Complexity of the crisis'!$C$6:$AN$170,22,FALSE)</f>
        <v>3.3</v>
      </c>
      <c r="S113" s="238">
        <f>VLOOKUP($B113,'Complexity of the crisis'!$C$6:$AN$170,38,FALSE)</f>
        <v>5</v>
      </c>
      <c r="T113" s="133" t="str">
        <f>VLOOKUP(B113,Lists!$C$3:$E$200,3,FALSE)</f>
        <v>Africa,Africa,Africa</v>
      </c>
      <c r="U113" s="134">
        <f>VLOOKUP(B113,'INFORM Severity - hidden'!$C$5:$V$170,20,FALSE)</f>
        <v>44872</v>
      </c>
    </row>
    <row r="114" spans="1:21" x14ac:dyDescent="0.25">
      <c r="A114" s="130" t="str">
        <f t="array" ref="A114">IFERROR(INDEX(Lists!$B$2:$B$200,SMALL(IF(Lists!$I$2:$I$200="Individual",ROW(Lists!$B$2:$B$200)),ROW(110:110))-1,1),"")</f>
        <v>Displacement from Ukraine conflict in Romania</v>
      </c>
      <c r="B114" s="131" t="str">
        <f>VLOOKUP(A114,Lists!$B$2:$G$200,2,FALSE)</f>
        <v>ROU002</v>
      </c>
      <c r="C114" s="131" t="str">
        <f>VLOOKUP(B114,'INFORM Severity - hidden'!$C$5:$D$200,2,FALSE)</f>
        <v>Romania</v>
      </c>
      <c r="D114" s="131" t="str">
        <f>VLOOKUP(A114,Lists!$B$2:$G$200,3,FALSE)</f>
        <v>ROU</v>
      </c>
      <c r="E114" s="132" t="str">
        <f>VLOOKUP(A114,Lists!$B$2:$G$200,5,FALSE)</f>
        <v>Conflict,Displacement</v>
      </c>
      <c r="F114" s="236">
        <f t="shared" si="15"/>
        <v>2.5</v>
      </c>
      <c r="G114" s="129">
        <f t="shared" si="16"/>
        <v>3</v>
      </c>
      <c r="H114" s="129" t="str">
        <f t="shared" si="17"/>
        <v>Medium</v>
      </c>
      <c r="I114" s="237" t="str">
        <f>INDEX(Trends!$D$3:$D$404,MATCH(B114,Trends!$C$3:$C$404,0))</f>
        <v>Increasing</v>
      </c>
      <c r="J114" s="129" t="str">
        <f>VLOOKUP($B114,Reliability!$A$3:$I$170,9,FALSE)</f>
        <v>Very High</v>
      </c>
      <c r="K114" s="238">
        <f t="shared" si="18"/>
        <v>2.5</v>
      </c>
      <c r="L114" s="238">
        <f>VLOOKUP($B114,'Impact of the crisis'!$C$6:$N$170,12,FALSE)</f>
        <v>2.2000000000000002</v>
      </c>
      <c r="M114" s="238">
        <f>VLOOKUP($B114,'Impact of the crisis'!$C$6:$AB$170,26,FALSE)</f>
        <v>2.6</v>
      </c>
      <c r="N114" s="238">
        <f>VLOOKUP($B114,'Conditions of people affected'!$C$6:$R$170,16,FALSE)</f>
        <v>3.35</v>
      </c>
      <c r="O114" s="238">
        <f>VLOOKUP($B114,'Conditions of people affected'!$C$6:$R$170,9,FALSE)</f>
        <v>3.7</v>
      </c>
      <c r="P114" s="238">
        <f>VLOOKUP($B114,'Conditions of people affected'!$C$6:$R$170,15,FALSE)</f>
        <v>3</v>
      </c>
      <c r="Q114" s="238">
        <f t="shared" si="19"/>
        <v>1.2</v>
      </c>
      <c r="R114" s="238">
        <f>VLOOKUP($B114,'Complexity of the crisis'!$C$6:$AN$170,22,FALSE)</f>
        <v>1.3</v>
      </c>
      <c r="S114" s="238">
        <f>VLOOKUP($B114,'Complexity of the crisis'!$C$6:$AN$170,38,FALSE)</f>
        <v>1</v>
      </c>
      <c r="T114" s="133" t="str">
        <f>VLOOKUP(B114,Lists!$C$3:$E$200,3,FALSE)</f>
        <v>Europe</v>
      </c>
      <c r="U114" s="134">
        <f>VLOOKUP(B114,'INFORM Severity - hidden'!$C$5:$V$170,20,FALSE)</f>
        <v>44893</v>
      </c>
    </row>
    <row r="115" spans="1:21" x14ac:dyDescent="0.25">
      <c r="A115" s="130" t="str">
        <f t="array" ref="A115">IFERROR(INDEX(Lists!$B$2:$B$200,SMALL(IF(Lists!$I$2:$I$200="Individual",ROW(Lists!$B$2:$B$200)),ROW(111:111))-1,1),"")</f>
        <v>Burundi and DRC refugees in Rwanda</v>
      </c>
      <c r="B115" s="131" t="str">
        <f>VLOOKUP(A115,Lists!$B$2:$G$200,2,FALSE)</f>
        <v>RWA002</v>
      </c>
      <c r="C115" s="131" t="str">
        <f>VLOOKUP(B115,'INFORM Severity - hidden'!$C$5:$D$200,2,FALSE)</f>
        <v>Rwanda</v>
      </c>
      <c r="D115" s="131" t="str">
        <f>VLOOKUP(A115,Lists!$B$2:$G$200,3,FALSE)</f>
        <v>RWA</v>
      </c>
      <c r="E115" s="132" t="str">
        <f>VLOOKUP(A115,Lists!$B$2:$G$200,5,FALSE)</f>
        <v>Displacement</v>
      </c>
      <c r="F115" s="236">
        <f t="shared" si="15"/>
        <v>2.4</v>
      </c>
      <c r="G115" s="129">
        <f t="shared" si="16"/>
        <v>3</v>
      </c>
      <c r="H115" s="129" t="str">
        <f t="shared" si="17"/>
        <v>Medium</v>
      </c>
      <c r="I115" s="237" t="str">
        <f>INDEX(Trends!$D$3:$D$404,MATCH(B115,Trends!$C$3:$C$404,0))</f>
        <v>Stable</v>
      </c>
      <c r="J115" s="129" t="str">
        <f>VLOOKUP($B115,Reliability!$A$3:$I$170,9,FALSE)</f>
        <v>Medium</v>
      </c>
      <c r="K115" s="238">
        <f t="shared" si="18"/>
        <v>2.5</v>
      </c>
      <c r="L115" s="238">
        <f>VLOOKUP($B115,'Impact of the crisis'!$C$6:$N$170,12,FALSE)</f>
        <v>2.2000000000000002</v>
      </c>
      <c r="M115" s="238">
        <f>VLOOKUP($B115,'Impact of the crisis'!$C$6:$AB$170,26,FALSE)</f>
        <v>2.7</v>
      </c>
      <c r="N115" s="238">
        <f>VLOOKUP($B115,'Conditions of people affected'!$C$6:$R$170,16,FALSE)</f>
        <v>2.4</v>
      </c>
      <c r="O115" s="238">
        <f>VLOOKUP($B115,'Conditions of people affected'!$C$6:$R$170,9,FALSE)</f>
        <v>1.8</v>
      </c>
      <c r="P115" s="238">
        <f>VLOOKUP($B115,'Conditions of people affected'!$C$6:$R$170,15,FALSE)</f>
        <v>3</v>
      </c>
      <c r="Q115" s="238">
        <f t="shared" si="19"/>
        <v>2.2999999999999998</v>
      </c>
      <c r="R115" s="238">
        <f>VLOOKUP($B115,'Complexity of the crisis'!$C$6:$AN$170,22,FALSE)</f>
        <v>3</v>
      </c>
      <c r="S115" s="238">
        <f>VLOOKUP($B115,'Complexity of the crisis'!$C$6:$AN$170,38,FALSE)</f>
        <v>1.5</v>
      </c>
      <c r="T115" s="133" t="str">
        <f>VLOOKUP(B115,Lists!$C$3:$E$200,3,FALSE)</f>
        <v>Africa</v>
      </c>
      <c r="U115" s="134">
        <f>VLOOKUP(B115,'INFORM Severity - hidden'!$C$5:$V$170,20,FALSE)</f>
        <v>44864</v>
      </c>
    </row>
    <row r="116" spans="1:21" x14ac:dyDescent="0.25">
      <c r="A116" s="130" t="str">
        <f t="array" ref="A116">IFERROR(INDEX(Lists!$B$2:$B$200,SMALL(IF(Lists!$I$2:$I$200="Individual",ROW(Lists!$B$2:$B$200)),ROW(112:112))-1,1),"")</f>
        <v>Complex crisis in Sudan</v>
      </c>
      <c r="B116" s="131" t="str">
        <f>VLOOKUP(A116,Lists!$B$2:$G$200,2,FALSE)</f>
        <v>SDN001</v>
      </c>
      <c r="C116" s="131" t="str">
        <f>VLOOKUP(B116,'INFORM Severity - hidden'!$C$5:$D$200,2,FALSE)</f>
        <v>Sudan</v>
      </c>
      <c r="D116" s="131" t="str">
        <f>VLOOKUP(A116,Lists!$B$2:$G$200,3,FALSE)</f>
        <v>SDN</v>
      </c>
      <c r="E116" s="132" t="str">
        <f>VLOOKUP(A116,Lists!$B$2:$G$200,5,FALSE)</f>
        <v>Displacement,Violence,Floods</v>
      </c>
      <c r="F116" s="236">
        <f t="shared" si="15"/>
        <v>4.4000000000000004</v>
      </c>
      <c r="G116" s="129">
        <f t="shared" si="16"/>
        <v>5</v>
      </c>
      <c r="H116" s="129" t="str">
        <f t="shared" si="17"/>
        <v>Very High</v>
      </c>
      <c r="I116" s="237" t="str">
        <f>INDEX(Trends!$D$3:$D$404,MATCH(B116,Trends!$C$3:$C$404,0))</f>
        <v>Stable</v>
      </c>
      <c r="J116" s="129" t="str">
        <f>VLOOKUP($B116,Reliability!$A$3:$I$170,9,FALSE)</f>
        <v>Very High</v>
      </c>
      <c r="K116" s="238">
        <f t="shared" si="18"/>
        <v>4.4000000000000004</v>
      </c>
      <c r="L116" s="238">
        <f>VLOOKUP($B116,'Impact of the crisis'!$C$6:$N$170,12,FALSE)</f>
        <v>4.7</v>
      </c>
      <c r="M116" s="238">
        <f>VLOOKUP($B116,'Impact of the crisis'!$C$6:$AB$170,26,FALSE)</f>
        <v>4.2</v>
      </c>
      <c r="N116" s="238">
        <f>VLOOKUP($B116,'Conditions of people affected'!$C$6:$R$170,16,FALSE)</f>
        <v>4.5</v>
      </c>
      <c r="O116" s="238">
        <f>VLOOKUP($B116,'Conditions of people affected'!$C$6:$R$170,9,FALSE)</f>
        <v>5</v>
      </c>
      <c r="P116" s="238">
        <f>VLOOKUP($B116,'Conditions of people affected'!$C$6:$R$170,15,FALSE)</f>
        <v>4</v>
      </c>
      <c r="Q116" s="238">
        <f t="shared" si="19"/>
        <v>4.0999999999999996</v>
      </c>
      <c r="R116" s="238">
        <f>VLOOKUP($B116,'Complexity of the crisis'!$C$6:$AN$170,22,FALSE)</f>
        <v>4.2</v>
      </c>
      <c r="S116" s="238">
        <f>VLOOKUP($B116,'Complexity of the crisis'!$C$6:$AN$170,38,FALSE)</f>
        <v>4</v>
      </c>
      <c r="T116" s="133" t="str">
        <f>VLOOKUP(B116,Lists!$C$3:$E$200,3,FALSE)</f>
        <v>Africa</v>
      </c>
      <c r="U116" s="134">
        <f>VLOOKUP(B116,'INFORM Severity - hidden'!$C$5:$V$170,20,FALSE)</f>
        <v>44894</v>
      </c>
    </row>
    <row r="117" spans="1:21" x14ac:dyDescent="0.25">
      <c r="A117" s="130" t="str">
        <f t="array" ref="A117">IFERROR(INDEX(Lists!$B$2:$B$200,SMALL(IF(Lists!$I$2:$I$200="Individual",ROW(Lists!$B$2:$B$200)),ROW(113:113))-1,1),"")</f>
        <v>Refugees in Sudan</v>
      </c>
      <c r="B117" s="131" t="str">
        <f>VLOOKUP(A117,Lists!$B$2:$G$200,2,FALSE)</f>
        <v>SDN005</v>
      </c>
      <c r="C117" s="131" t="str">
        <f>VLOOKUP(B117,'INFORM Severity - hidden'!$C$5:$D$200,2,FALSE)</f>
        <v>Sudan</v>
      </c>
      <c r="D117" s="131" t="str">
        <f>VLOOKUP(A117,Lists!$B$2:$G$200,3,FALSE)</f>
        <v>SDN</v>
      </c>
      <c r="E117" s="132" t="str">
        <f>VLOOKUP(A117,Lists!$B$2:$G$200,5,FALSE)</f>
        <v>Displacement</v>
      </c>
      <c r="F117" s="236">
        <f t="shared" si="15"/>
        <v>3.3</v>
      </c>
      <c r="G117" s="129">
        <f t="shared" si="16"/>
        <v>4</v>
      </c>
      <c r="H117" s="129" t="str">
        <f t="shared" si="17"/>
        <v>High</v>
      </c>
      <c r="I117" s="237" t="str">
        <f>INDEX(Trends!$D$3:$D$404,MATCH(B117,Trends!$C$3:$C$404,0))</f>
        <v>Stable</v>
      </c>
      <c r="J117" s="129" t="str">
        <f>VLOOKUP($B117,Reliability!$A$3:$I$170,9,FALSE)</f>
        <v>Very High</v>
      </c>
      <c r="K117" s="238">
        <f t="shared" si="18"/>
        <v>3.3</v>
      </c>
      <c r="L117" s="238">
        <f>VLOOKUP($B117,'Impact of the crisis'!$C$6:$N$170,12,FALSE)</f>
        <v>2.2000000000000002</v>
      </c>
      <c r="M117" s="238">
        <f>VLOOKUP($B117,'Impact of the crisis'!$C$6:$AB$170,26,FALSE)</f>
        <v>3.7</v>
      </c>
      <c r="N117" s="238">
        <f>VLOOKUP($B117,'Conditions of people affected'!$C$6:$R$170,16,FALSE)</f>
        <v>3.2</v>
      </c>
      <c r="O117" s="238">
        <f>VLOOKUP($B117,'Conditions of people affected'!$C$6:$R$170,9,FALSE)</f>
        <v>3.4</v>
      </c>
      <c r="P117" s="238">
        <f>VLOOKUP($B117,'Conditions of people affected'!$C$6:$R$170,15,FALSE)</f>
        <v>3</v>
      </c>
      <c r="Q117" s="238">
        <f t="shared" si="19"/>
        <v>3.3</v>
      </c>
      <c r="R117" s="238">
        <f>VLOOKUP($B117,'Complexity of the crisis'!$C$6:$AN$170,22,FALSE)</f>
        <v>4.2</v>
      </c>
      <c r="S117" s="238">
        <f>VLOOKUP($B117,'Complexity of the crisis'!$C$6:$AN$170,38,FALSE)</f>
        <v>2</v>
      </c>
      <c r="T117" s="133" t="str">
        <f>VLOOKUP(B117,Lists!$C$3:$E$200,3,FALSE)</f>
        <v>Africa</v>
      </c>
      <c r="U117" s="134">
        <f>VLOOKUP(B117,'INFORM Severity - hidden'!$C$5:$V$170,20,FALSE)</f>
        <v>44894</v>
      </c>
    </row>
    <row r="118" spans="1:21" x14ac:dyDescent="0.25">
      <c r="A118" s="130" t="str">
        <f t="array" ref="A118">IFERROR(INDEX(Lists!$B$2:$B$200,SMALL(IF(Lists!$I$2:$I$200="Individual",ROW(Lists!$B$2:$B$200)),ROW(114:114))-1,1),"")</f>
        <v xml:space="preserve">Floods in Sudan </v>
      </c>
      <c r="B118" s="131" t="str">
        <f>VLOOKUP(A118,Lists!$B$2:$G$200,2,FALSE)</f>
        <v>SDN006</v>
      </c>
      <c r="C118" s="131" t="str">
        <f>VLOOKUP(B118,'INFORM Severity - hidden'!$C$5:$D$200,2,FALSE)</f>
        <v>Sudan</v>
      </c>
      <c r="D118" s="131" t="str">
        <f>VLOOKUP(A118,Lists!$B$2:$G$200,3,FALSE)</f>
        <v>SDN</v>
      </c>
      <c r="E118" s="132" t="str">
        <f>VLOOKUP(A118,Lists!$B$2:$G$200,5,FALSE)</f>
        <v>Floods</v>
      </c>
      <c r="F118" s="236">
        <f t="shared" si="15"/>
        <v>2.8</v>
      </c>
      <c r="G118" s="129">
        <f t="shared" si="16"/>
        <v>3</v>
      </c>
      <c r="H118" s="129" t="str">
        <f t="shared" si="17"/>
        <v>Medium</v>
      </c>
      <c r="I118" s="237" t="str">
        <f>INDEX(Trends!$D$3:$D$404,MATCH(B118,Trends!$C$3:$C$404,0))</f>
        <v>Decreasing</v>
      </c>
      <c r="J118" s="129" t="str">
        <f>VLOOKUP($B118,Reliability!$A$3:$I$170,9,FALSE)</f>
        <v>Very High</v>
      </c>
      <c r="K118" s="238">
        <f t="shared" si="18"/>
        <v>3.7</v>
      </c>
      <c r="L118" s="238">
        <f>VLOOKUP($B118,'Impact of the crisis'!$C$6:$N$170,12,FALSE)</f>
        <v>4.8</v>
      </c>
      <c r="M118" s="238">
        <f>VLOOKUP($B118,'Impact of the crisis'!$C$6:$AB$170,26,FALSE)</f>
        <v>2.8</v>
      </c>
      <c r="N118" s="238">
        <f>VLOOKUP($B118,'Conditions of people affected'!$C$6:$R$170,16,FALSE)</f>
        <v>1.45</v>
      </c>
      <c r="O118" s="238">
        <f>VLOOKUP($B118,'Conditions of people affected'!$C$6:$R$170,9,FALSE)</f>
        <v>1.9</v>
      </c>
      <c r="P118" s="238">
        <f>VLOOKUP($B118,'Conditions of people affected'!$C$6:$R$170,15,FALSE)</f>
        <v>1</v>
      </c>
      <c r="Q118" s="238">
        <f t="shared" si="19"/>
        <v>3.9</v>
      </c>
      <c r="R118" s="238">
        <f>VLOOKUP($B118,'Complexity of the crisis'!$C$6:$AN$170,22,FALSE)</f>
        <v>4.2</v>
      </c>
      <c r="S118" s="238">
        <f>VLOOKUP($B118,'Complexity of the crisis'!$C$6:$AN$170,38,FALSE)</f>
        <v>3.5</v>
      </c>
      <c r="T118" s="133" t="str">
        <f>VLOOKUP(B118,Lists!$C$3:$E$200,3,FALSE)</f>
        <v>Africa</v>
      </c>
      <c r="U118" s="134">
        <f>VLOOKUP(B118,'INFORM Severity - hidden'!$C$5:$V$170,20,FALSE)</f>
        <v>44894</v>
      </c>
    </row>
    <row r="119" spans="1:21" x14ac:dyDescent="0.25">
      <c r="A119" s="130" t="str">
        <f t="array" ref="A119">IFERROR(INDEX(Lists!$B$2:$B$200,SMALL(IF(Lists!$I$2:$I$200="Individual",ROW(Lists!$B$2:$B$200)),ROW(115:115))-1,1),"")</f>
        <v>Violence in Darfur and Kordofan regions</v>
      </c>
      <c r="B119" s="131" t="str">
        <f>VLOOKUP(A119,Lists!$B$2:$G$200,2,FALSE)</f>
        <v>SDN008</v>
      </c>
      <c r="C119" s="131" t="str">
        <f>VLOOKUP(B119,'INFORM Severity - hidden'!$C$5:$D$200,2,FALSE)</f>
        <v>Sudan</v>
      </c>
      <c r="D119" s="131" t="str">
        <f>VLOOKUP(A119,Lists!$B$2:$G$200,3,FALSE)</f>
        <v>SDN</v>
      </c>
      <c r="E119" s="132" t="str">
        <f>VLOOKUP(A119,Lists!$B$2:$G$200,5,FALSE)</f>
        <v>Violence</v>
      </c>
      <c r="F119" s="236">
        <f t="shared" si="15"/>
        <v>4</v>
      </c>
      <c r="G119" s="129">
        <f t="shared" si="16"/>
        <v>4</v>
      </c>
      <c r="H119" s="129" t="str">
        <f t="shared" si="17"/>
        <v>High</v>
      </c>
      <c r="I119" s="237" t="str">
        <f>INDEX(Trends!$D$3:$D$404,MATCH(B119,Trends!$C$3:$C$404,0))</f>
        <v>Stable</v>
      </c>
      <c r="J119" s="129" t="str">
        <f>VLOOKUP($B119,Reliability!$A$3:$I$170,9,FALSE)</f>
        <v>Very High</v>
      </c>
      <c r="K119" s="238">
        <f t="shared" si="18"/>
        <v>3.7</v>
      </c>
      <c r="L119" s="238">
        <f>VLOOKUP($B119,'Impact of the crisis'!$C$6:$N$170,12,FALSE)</f>
        <v>3.1</v>
      </c>
      <c r="M119" s="238">
        <f>VLOOKUP($B119,'Impact of the crisis'!$C$6:$AB$170,26,FALSE)</f>
        <v>3.9</v>
      </c>
      <c r="N119" s="238">
        <f>VLOOKUP($B119,'Conditions of people affected'!$C$6:$R$170,16,FALSE)</f>
        <v>4.4000000000000004</v>
      </c>
      <c r="O119" s="238">
        <f>VLOOKUP($B119,'Conditions of people affected'!$C$6:$R$170,9,FALSE)</f>
        <v>4.8</v>
      </c>
      <c r="P119" s="238">
        <f>VLOOKUP($B119,'Conditions of people affected'!$C$6:$R$170,15,FALSE)</f>
        <v>4</v>
      </c>
      <c r="Q119" s="238">
        <f t="shared" si="19"/>
        <v>3.5</v>
      </c>
      <c r="R119" s="238">
        <f>VLOOKUP($B119,'Complexity of the crisis'!$C$6:$AN$170,22,FALSE)</f>
        <v>4.2</v>
      </c>
      <c r="S119" s="238">
        <f>VLOOKUP($B119,'Complexity of the crisis'!$C$6:$AN$170,38,FALSE)</f>
        <v>2.5</v>
      </c>
      <c r="T119" s="133" t="str">
        <f>VLOOKUP(B119,Lists!$C$3:$E$200,3,FALSE)</f>
        <v>Africa</v>
      </c>
      <c r="U119" s="134">
        <f>VLOOKUP(B119,'INFORM Severity - hidden'!$C$5:$V$170,20,FALSE)</f>
        <v>44894</v>
      </c>
    </row>
    <row r="120" spans="1:21" x14ac:dyDescent="0.25">
      <c r="A120" s="130" t="str">
        <f t="array" ref="A120">IFERROR(INDEX(Lists!$B$2:$B$200,SMALL(IF(Lists!$I$2:$I$200="Individual",ROW(Lists!$B$2:$B$200)),ROW(116:116))-1,1),"")</f>
        <v>Drought in Senegal</v>
      </c>
      <c r="B120" s="131" t="str">
        <f>VLOOKUP(A120,Lists!$B$2:$G$200,2,FALSE)</f>
        <v>SEN002</v>
      </c>
      <c r="C120" s="131" t="str">
        <f>VLOOKUP(B120,'INFORM Severity - hidden'!$C$5:$D$200,2,FALSE)</f>
        <v>Senegal</v>
      </c>
      <c r="D120" s="131" t="str">
        <f>VLOOKUP(A120,Lists!$B$2:$G$200,3,FALSE)</f>
        <v>SEN</v>
      </c>
      <c r="E120" s="132" t="str">
        <f>VLOOKUP(A120,Lists!$B$2:$G$200,5,FALSE)</f>
        <v>Drought</v>
      </c>
      <c r="F120" s="236">
        <f t="shared" si="15"/>
        <v>2.2999999999999998</v>
      </c>
      <c r="G120" s="129">
        <f t="shared" si="16"/>
        <v>3</v>
      </c>
      <c r="H120" s="129" t="str">
        <f t="shared" si="17"/>
        <v>Medium</v>
      </c>
      <c r="I120" s="237" t="str">
        <f>INDEX(Trends!$D$3:$D$404,MATCH(B120,Trends!$C$3:$C$404,0))</f>
        <v>Stable</v>
      </c>
      <c r="J120" s="129" t="str">
        <f>VLOOKUP($B120,Reliability!$A$3:$I$170,9,FALSE)</f>
        <v>Very High</v>
      </c>
      <c r="K120" s="238">
        <f t="shared" si="18"/>
        <v>2.9</v>
      </c>
      <c r="L120" s="238">
        <f>VLOOKUP($B120,'Impact of the crisis'!$C$6:$N$170,12,FALSE)</f>
        <v>4.5</v>
      </c>
      <c r="M120" s="238">
        <f>VLOOKUP($B120,'Impact of the crisis'!$C$6:$AB$170,26,FALSE)</f>
        <v>1.7</v>
      </c>
      <c r="N120" s="238">
        <f>VLOOKUP($B120,'Conditions of people affected'!$C$6:$R$170,16,FALSE)</f>
        <v>2.5499999999999998</v>
      </c>
      <c r="O120" s="238">
        <f>VLOOKUP($B120,'Conditions of people affected'!$C$6:$R$170,9,FALSE)</f>
        <v>3.1</v>
      </c>
      <c r="P120" s="238">
        <f>VLOOKUP($B120,'Conditions of people affected'!$C$6:$R$170,15,FALSE)</f>
        <v>2</v>
      </c>
      <c r="Q120" s="238">
        <f t="shared" si="19"/>
        <v>1.6</v>
      </c>
      <c r="R120" s="238">
        <f>VLOOKUP($B120,'Complexity of the crisis'!$C$6:$AN$170,22,FALSE)</f>
        <v>2.2000000000000002</v>
      </c>
      <c r="S120" s="238">
        <f>VLOOKUP($B120,'Complexity of the crisis'!$C$6:$AN$170,38,FALSE)</f>
        <v>1</v>
      </c>
      <c r="T120" s="133" t="str">
        <f>VLOOKUP(B120,Lists!$C$3:$E$200,3,FALSE)</f>
        <v>Africa</v>
      </c>
      <c r="U120" s="134">
        <f>VLOOKUP(B120,'INFORM Severity - hidden'!$C$5:$V$170,20,FALSE)</f>
        <v>44869</v>
      </c>
    </row>
    <row r="121" spans="1:21" x14ac:dyDescent="0.25">
      <c r="A121" s="130" t="str">
        <f t="array" ref="A121">IFERROR(INDEX(Lists!$B$2:$B$200,SMALL(IF(Lists!$I$2:$I$200="Individual",ROW(Lists!$B$2:$B$200)),ROW(117:117))-1,1),"")</f>
        <v>Complex crisis in El Salvador</v>
      </c>
      <c r="B121" s="131" t="str">
        <f>VLOOKUP(A121,Lists!$B$2:$G$200,2,FALSE)</f>
        <v>SLV001</v>
      </c>
      <c r="C121" s="131" t="str">
        <f>VLOOKUP(B121,'INFORM Severity - hidden'!$C$5:$D$200,2,FALSE)</f>
        <v>El Salvador</v>
      </c>
      <c r="D121" s="131" t="str">
        <f>VLOOKUP(A121,Lists!$B$2:$G$200,3,FALSE)</f>
        <v>SLV</v>
      </c>
      <c r="E121" s="132" t="str">
        <f>VLOOKUP(A121,Lists!$B$2:$G$200,5,FALSE)</f>
        <v>Displacement,Violence,Floods,Drought</v>
      </c>
      <c r="F121" s="236">
        <f t="shared" si="15"/>
        <v>3.2</v>
      </c>
      <c r="G121" s="129">
        <f t="shared" si="16"/>
        <v>4</v>
      </c>
      <c r="H121" s="129" t="str">
        <f t="shared" si="17"/>
        <v>High</v>
      </c>
      <c r="I121" s="237" t="str">
        <f>INDEX(Trends!$D$3:$D$404,MATCH(B121,Trends!$C$3:$C$404,0))</f>
        <v>Stable</v>
      </c>
      <c r="J121" s="129" t="str">
        <f>VLOOKUP($B121,Reliability!$A$3:$I$170,9,FALSE)</f>
        <v>Very High</v>
      </c>
      <c r="K121" s="238">
        <f t="shared" si="18"/>
        <v>3.4</v>
      </c>
      <c r="L121" s="238">
        <f>VLOOKUP($B121,'Impact of the crisis'!$C$6:$N$170,12,FALSE)</f>
        <v>3.8</v>
      </c>
      <c r="M121" s="238">
        <f>VLOOKUP($B121,'Impact of the crisis'!$C$6:$AB$170,26,FALSE)</f>
        <v>3.1</v>
      </c>
      <c r="N121" s="238">
        <f>VLOOKUP($B121,'Conditions of people affected'!$C$6:$R$170,16,FALSE)</f>
        <v>3.35</v>
      </c>
      <c r="O121" s="238">
        <f>VLOOKUP($B121,'Conditions of people affected'!$C$6:$R$170,9,FALSE)</f>
        <v>3.7</v>
      </c>
      <c r="P121" s="238">
        <f>VLOOKUP($B121,'Conditions of people affected'!$C$6:$R$170,15,FALSE)</f>
        <v>3</v>
      </c>
      <c r="Q121" s="238">
        <f t="shared" si="19"/>
        <v>2.7</v>
      </c>
      <c r="R121" s="238">
        <f>VLOOKUP($B121,'Complexity of the crisis'!$C$6:$AN$170,22,FALSE)</f>
        <v>2.4</v>
      </c>
      <c r="S121" s="238">
        <f>VLOOKUP($B121,'Complexity of the crisis'!$C$6:$AN$170,38,FALSE)</f>
        <v>3</v>
      </c>
      <c r="T121" s="133" t="str">
        <f>VLOOKUP(B121,Lists!$C$3:$E$200,3,FALSE)</f>
        <v>Americas</v>
      </c>
      <c r="U121" s="134">
        <f>VLOOKUP(B121,'INFORM Severity - hidden'!$C$5:$V$170,20,FALSE)</f>
        <v>44889</v>
      </c>
    </row>
    <row r="122" spans="1:21" x14ac:dyDescent="0.25">
      <c r="A122" s="130" t="str">
        <f t="array" ref="A122">IFERROR(INDEX(Lists!$B$2:$B$200,SMALL(IF(Lists!$I$2:$I$200="Individual",ROW(Lists!$B$2:$B$200)),ROW(118:118))-1,1),"")</f>
        <v>Complex crisis in Somalia</v>
      </c>
      <c r="B122" s="131" t="str">
        <f>VLOOKUP(A122,Lists!$B$2:$G$200,2,FALSE)</f>
        <v>SOM001</v>
      </c>
      <c r="C122" s="131" t="str">
        <f>VLOOKUP(B122,'INFORM Severity - hidden'!$C$5:$D$200,2,FALSE)</f>
        <v>Somalia</v>
      </c>
      <c r="D122" s="131" t="str">
        <f>VLOOKUP(A122,Lists!$B$2:$G$200,3,FALSE)</f>
        <v>SOM</v>
      </c>
      <c r="E122" s="132" t="str">
        <f>VLOOKUP(A122,Lists!$B$2:$G$200,5,FALSE)</f>
        <v>Conflict,Displacement,Floods,Drought</v>
      </c>
      <c r="F122" s="236">
        <f t="shared" si="15"/>
        <v>4.4000000000000004</v>
      </c>
      <c r="G122" s="129">
        <f t="shared" si="16"/>
        <v>5</v>
      </c>
      <c r="H122" s="129" t="str">
        <f t="shared" si="17"/>
        <v>Very High</v>
      </c>
      <c r="I122" s="237" t="str">
        <f>INDEX(Trends!$D$3:$D$404,MATCH(B122,Trends!$C$3:$C$404,0))</f>
        <v>Stable</v>
      </c>
      <c r="J122" s="129" t="str">
        <f>VLOOKUP($B122,Reliability!$A$3:$I$170,9,FALSE)</f>
        <v>High</v>
      </c>
      <c r="K122" s="238">
        <f t="shared" si="18"/>
        <v>4.8</v>
      </c>
      <c r="L122" s="238">
        <f>VLOOKUP($B122,'Impact of the crisis'!$C$6:$N$170,12,FALSE)</f>
        <v>4.7</v>
      </c>
      <c r="M122" s="238">
        <f>VLOOKUP($B122,'Impact of the crisis'!$C$6:$AB$170,26,FALSE)</f>
        <v>4.9000000000000004</v>
      </c>
      <c r="N122" s="238">
        <f>VLOOKUP($B122,'Conditions of people affected'!$C$6:$R$170,16,FALSE)</f>
        <v>4.4000000000000004</v>
      </c>
      <c r="O122" s="238">
        <f>VLOOKUP($B122,'Conditions of people affected'!$C$6:$R$170,9,FALSE)</f>
        <v>4.8</v>
      </c>
      <c r="P122" s="238">
        <f>VLOOKUP($B122,'Conditions of people affected'!$C$6:$R$170,15,FALSE)</f>
        <v>4</v>
      </c>
      <c r="Q122" s="238">
        <f t="shared" si="19"/>
        <v>4.2</v>
      </c>
      <c r="R122" s="238">
        <f>VLOOKUP($B122,'Complexity of the crisis'!$C$6:$AN$170,22,FALSE)</f>
        <v>3.9</v>
      </c>
      <c r="S122" s="238">
        <f>VLOOKUP($B122,'Complexity of the crisis'!$C$6:$AN$170,38,FALSE)</f>
        <v>4.5</v>
      </c>
      <c r="T122" s="133" t="str">
        <f>VLOOKUP(B122,Lists!$C$3:$E$200,3,FALSE)</f>
        <v>Africa</v>
      </c>
      <c r="U122" s="134">
        <f>VLOOKUP(B122,'INFORM Severity - hidden'!$C$5:$V$170,20,FALSE)</f>
        <v>44889</v>
      </c>
    </row>
    <row r="123" spans="1:21" x14ac:dyDescent="0.25">
      <c r="A123" s="130" t="str">
        <f t="array" ref="A123">IFERROR(INDEX(Lists!$B$2:$B$200,SMALL(IF(Lists!$I$2:$I$200="Individual",ROW(Lists!$B$2:$B$200)),ROW(119:119))-1,1),"")</f>
        <v>Mixed Migration Flows in Somalia</v>
      </c>
      <c r="B123" s="131" t="str">
        <f>VLOOKUP(A123,Lists!$B$2:$G$200,2,FALSE)</f>
        <v>SOM002</v>
      </c>
      <c r="C123" s="131" t="str">
        <f>VLOOKUP(B123,'INFORM Severity - hidden'!$C$5:$D$200,2,FALSE)</f>
        <v>Somalia</v>
      </c>
      <c r="D123" s="131" t="str">
        <f>VLOOKUP(A123,Lists!$B$2:$G$200,3,FALSE)</f>
        <v>SOM</v>
      </c>
      <c r="E123" s="132" t="str">
        <f>VLOOKUP(A123,Lists!$B$2:$G$200,5,FALSE)</f>
        <v>Displacement</v>
      </c>
      <c r="F123" s="236">
        <f t="shared" si="15"/>
        <v>1.9</v>
      </c>
      <c r="G123" s="129">
        <f t="shared" si="16"/>
        <v>2</v>
      </c>
      <c r="H123" s="129" t="str">
        <f t="shared" si="17"/>
        <v>Low</v>
      </c>
      <c r="I123" s="237" t="str">
        <f>INDEX(Trends!$D$3:$D$404,MATCH(B123,Trends!$C$3:$C$404,0))</f>
        <v>Increasing</v>
      </c>
      <c r="J123" s="129" t="str">
        <f>VLOOKUP($B123,Reliability!$A$3:$I$170,9,FALSE)</f>
        <v>Very High</v>
      </c>
      <c r="K123" s="238">
        <f t="shared" si="18"/>
        <v>1.8</v>
      </c>
      <c r="L123" s="238">
        <f>VLOOKUP($B123,'Impact of the crisis'!$C$6:$N$170,12,FALSE)</f>
        <v>1.5</v>
      </c>
      <c r="M123" s="238">
        <f>VLOOKUP($B123,'Impact of the crisis'!$C$6:$AB$170,26,FALSE)</f>
        <v>2</v>
      </c>
      <c r="N123" s="238">
        <f>VLOOKUP($B123,'Conditions of people affected'!$C$6:$R$170,16,FALSE)</f>
        <v>0.95</v>
      </c>
      <c r="O123" s="238">
        <f>VLOOKUP($B123,'Conditions of people affected'!$C$6:$R$170,9,FALSE)</f>
        <v>0.9</v>
      </c>
      <c r="P123" s="238">
        <f>VLOOKUP($B123,'Conditions of people affected'!$C$6:$R$170,15,FALSE)</f>
        <v>1</v>
      </c>
      <c r="Q123" s="238">
        <f t="shared" si="19"/>
        <v>3.3</v>
      </c>
      <c r="R123" s="238">
        <f>VLOOKUP($B123,'Complexity of the crisis'!$C$6:$AN$170,22,FALSE)</f>
        <v>3.9</v>
      </c>
      <c r="S123" s="238">
        <f>VLOOKUP($B123,'Complexity of the crisis'!$C$6:$AN$170,38,FALSE)</f>
        <v>2.5</v>
      </c>
      <c r="T123" s="133" t="str">
        <f>VLOOKUP(B123,Lists!$C$3:$E$200,3,FALSE)</f>
        <v>Africa</v>
      </c>
      <c r="U123" s="134">
        <f>VLOOKUP(B123,'INFORM Severity - hidden'!$C$5:$V$170,20,FALSE)</f>
        <v>44889</v>
      </c>
    </row>
    <row r="124" spans="1:21" x14ac:dyDescent="0.25">
      <c r="A124" s="130" t="str">
        <f t="array" ref="A124">IFERROR(INDEX(Lists!$B$2:$B$200,SMALL(IF(Lists!$I$2:$I$200="Individual",ROW(Lists!$B$2:$B$200)),ROW(120:120))-1,1),"")</f>
        <v>Complex crisis in South Sudan</v>
      </c>
      <c r="B124" s="131" t="str">
        <f>VLOOKUP(A124,Lists!$B$2:$G$200,2,FALSE)</f>
        <v>SSD001</v>
      </c>
      <c r="C124" s="131" t="str">
        <f>VLOOKUP(B124,'INFORM Severity - hidden'!$C$5:$D$200,2,FALSE)</f>
        <v>South Sudan</v>
      </c>
      <c r="D124" s="131" t="str">
        <f>VLOOKUP(A124,Lists!$B$2:$G$200,3,FALSE)</f>
        <v>SSD</v>
      </c>
      <c r="E124" s="132" t="str">
        <f>VLOOKUP(A124,Lists!$B$2:$G$200,5,FALSE)</f>
        <v>Conflict,Floods,Displacement</v>
      </c>
      <c r="F124" s="236">
        <f t="shared" si="15"/>
        <v>4.4000000000000004</v>
      </c>
      <c r="G124" s="129">
        <f t="shared" si="16"/>
        <v>5</v>
      </c>
      <c r="H124" s="129" t="str">
        <f t="shared" si="17"/>
        <v>Very High</v>
      </c>
      <c r="I124" s="237" t="str">
        <f>INDEX(Trends!$D$3:$D$404,MATCH(B124,Trends!$C$3:$C$404,0))</f>
        <v>Decreasing</v>
      </c>
      <c r="J124" s="129" t="str">
        <f>VLOOKUP($B124,Reliability!$A$3:$I$170,9,FALSE)</f>
        <v>Very High</v>
      </c>
      <c r="K124" s="238">
        <f t="shared" si="18"/>
        <v>4.5999999999999996</v>
      </c>
      <c r="L124" s="238">
        <f>VLOOKUP($B124,'Impact of the crisis'!$C$6:$N$170,12,FALSE)</f>
        <v>4.5999999999999996</v>
      </c>
      <c r="M124" s="238">
        <f>VLOOKUP($B124,'Impact of the crisis'!$C$6:$AB$170,26,FALSE)</f>
        <v>4.5999999999999996</v>
      </c>
      <c r="N124" s="238">
        <f>VLOOKUP($B124,'Conditions of people affected'!$C$6:$R$170,16,FALSE)</f>
        <v>4.5</v>
      </c>
      <c r="O124" s="238">
        <f>VLOOKUP($B124,'Conditions of people affected'!$C$6:$R$170,9,FALSE)</f>
        <v>5</v>
      </c>
      <c r="P124" s="238">
        <f>VLOOKUP($B124,'Conditions of people affected'!$C$6:$R$170,15,FALSE)</f>
        <v>4</v>
      </c>
      <c r="Q124" s="238">
        <f t="shared" si="19"/>
        <v>4.2</v>
      </c>
      <c r="R124" s="238">
        <f>VLOOKUP($B124,'Complexity of the crisis'!$C$6:$AN$170,22,FALSE)</f>
        <v>3.8</v>
      </c>
      <c r="S124" s="238">
        <f>VLOOKUP($B124,'Complexity of the crisis'!$C$6:$AN$170,38,FALSE)</f>
        <v>4.5</v>
      </c>
      <c r="T124" s="133" t="str">
        <f>VLOOKUP(B124,Lists!$C$3:$E$200,3,FALSE)</f>
        <v>Africa</v>
      </c>
      <c r="U124" s="134">
        <f>VLOOKUP(B124,'INFORM Severity - hidden'!$C$5:$V$170,20,FALSE)</f>
        <v>44893</v>
      </c>
    </row>
    <row r="125" spans="1:21" x14ac:dyDescent="0.25">
      <c r="A125" s="130" t="str">
        <f t="array" ref="A125">IFERROR(INDEX(Lists!$B$2:$B$200,SMALL(IF(Lists!$I$2:$I$200="Individual",ROW(Lists!$B$2:$B$200)),ROW(121:121))-1,1),"")</f>
        <v>2022 seasonal floods in South Sudan</v>
      </c>
      <c r="B125" s="131" t="str">
        <f>VLOOKUP(A125,Lists!$B$2:$G$200,2,FALSE)</f>
        <v>SSD003</v>
      </c>
      <c r="C125" s="131" t="str">
        <f>VLOOKUP(B125,'INFORM Severity - hidden'!$C$5:$D$200,2,FALSE)</f>
        <v>South Sudan</v>
      </c>
      <c r="D125" s="131" t="str">
        <f>VLOOKUP(A125,Lists!$B$2:$G$200,3,FALSE)</f>
        <v>SSD</v>
      </c>
      <c r="E125" s="132" t="str">
        <f>VLOOKUP(A125,Lists!$B$2:$G$200,5,FALSE)</f>
        <v>Floods</v>
      </c>
      <c r="F125" s="236">
        <f t="shared" si="15"/>
        <v>3.5</v>
      </c>
      <c r="G125" s="129">
        <f t="shared" si="16"/>
        <v>4</v>
      </c>
      <c r="H125" s="129" t="str">
        <f t="shared" si="17"/>
        <v>High</v>
      </c>
      <c r="I125" s="237" t="str">
        <f>INDEX(Trends!$D$3:$D$404,MATCH(B125,Trends!$C$3:$C$404,0))</f>
        <v>-</v>
      </c>
      <c r="J125" s="129" t="str">
        <f>VLOOKUP($B125,Reliability!$A$3:$I$170,9,FALSE)</f>
        <v>High</v>
      </c>
      <c r="K125" s="238">
        <f t="shared" si="18"/>
        <v>3.4</v>
      </c>
      <c r="L125" s="238">
        <f>VLOOKUP($B125,'Impact of the crisis'!$C$6:$N$170,12,FALSE)</f>
        <v>4.4000000000000004</v>
      </c>
      <c r="M125" s="238">
        <f>VLOOKUP($B125,'Impact of the crisis'!$C$6:$AB$170,26,FALSE)</f>
        <v>2.7</v>
      </c>
      <c r="N125" s="238">
        <f>VLOOKUP($B125,'Conditions of people affected'!$C$6:$R$170,16,FALSE)</f>
        <v>3.15</v>
      </c>
      <c r="O125" s="238">
        <f>VLOOKUP($B125,'Conditions of people affected'!$C$6:$R$170,9,FALSE)</f>
        <v>3.3</v>
      </c>
      <c r="P125" s="238">
        <f>VLOOKUP($B125,'Conditions of people affected'!$C$6:$R$170,15,FALSE)</f>
        <v>3</v>
      </c>
      <c r="Q125" s="238">
        <f t="shared" si="19"/>
        <v>4.2</v>
      </c>
      <c r="R125" s="238">
        <f>VLOOKUP($B125,'Complexity of the crisis'!$C$6:$AN$170,22,FALSE)</f>
        <v>3.8</v>
      </c>
      <c r="S125" s="238">
        <f>VLOOKUP($B125,'Complexity of the crisis'!$C$6:$AN$170,38,FALSE)</f>
        <v>4.5</v>
      </c>
      <c r="T125" s="133" t="str">
        <f>VLOOKUP(B125,Lists!$C$3:$E$200,3,FALSE)</f>
        <v>Africa</v>
      </c>
      <c r="U125" s="134">
        <f>VLOOKUP(B125,'INFORM Severity - hidden'!$C$5:$V$170,20,FALSE)</f>
        <v>44893</v>
      </c>
    </row>
    <row r="126" spans="1:21" x14ac:dyDescent="0.25">
      <c r="A126" s="130" t="str">
        <f t="array" ref="A126">IFERROR(INDEX(Lists!$B$2:$B$200,SMALL(IF(Lists!$I$2:$I$200="Individual",ROW(Lists!$B$2:$B$200)),ROW(122:122))-1,1),"")</f>
        <v>Displacement from Ukraine conflict in Slovakia</v>
      </c>
      <c r="B126" s="131" t="str">
        <f>VLOOKUP(A126,Lists!$B$2:$G$200,2,FALSE)</f>
        <v>SVK002</v>
      </c>
      <c r="C126" s="131" t="str">
        <f>VLOOKUP(B126,'INFORM Severity - hidden'!$C$5:$D$200,2,FALSE)</f>
        <v>Slovakia</v>
      </c>
      <c r="D126" s="131" t="str">
        <f>VLOOKUP(A126,Lists!$B$2:$G$200,3,FALSE)</f>
        <v>SVK</v>
      </c>
      <c r="E126" s="132" t="str">
        <f>VLOOKUP(A126,Lists!$B$2:$G$200,5,FALSE)</f>
        <v>Displacement,Conflict</v>
      </c>
      <c r="F126" s="236">
        <f t="shared" si="15"/>
        <v>2.4</v>
      </c>
      <c r="G126" s="129">
        <f t="shared" si="16"/>
        <v>3</v>
      </c>
      <c r="H126" s="129" t="str">
        <f t="shared" si="17"/>
        <v>Medium</v>
      </c>
      <c r="I126" s="237" t="str">
        <f>INDEX(Trends!$D$3:$D$404,MATCH(B126,Trends!$C$3:$C$404,0))</f>
        <v>Increasing</v>
      </c>
      <c r="J126" s="129" t="str">
        <f>VLOOKUP($B126,Reliability!$A$3:$I$170,9,FALSE)</f>
        <v>Very High</v>
      </c>
      <c r="K126" s="238">
        <f t="shared" si="18"/>
        <v>2.4</v>
      </c>
      <c r="L126" s="238">
        <f>VLOOKUP($B126,'Impact of the crisis'!$C$6:$N$170,12,FALSE)</f>
        <v>1.8</v>
      </c>
      <c r="M126" s="238">
        <f>VLOOKUP($B126,'Impact of the crisis'!$C$6:$AB$170,26,FALSE)</f>
        <v>2.7</v>
      </c>
      <c r="N126" s="238">
        <f>VLOOKUP($B126,'Conditions of people affected'!$C$6:$R$170,16,FALSE)</f>
        <v>3.15</v>
      </c>
      <c r="O126" s="238">
        <f>VLOOKUP($B126,'Conditions of people affected'!$C$6:$R$170,9,FALSE)</f>
        <v>3.3</v>
      </c>
      <c r="P126" s="238">
        <f>VLOOKUP($B126,'Conditions of people affected'!$C$6:$R$170,15,FALSE)</f>
        <v>3</v>
      </c>
      <c r="Q126" s="238">
        <f t="shared" si="19"/>
        <v>1.1000000000000001</v>
      </c>
      <c r="R126" s="238">
        <f>VLOOKUP($B126,'Complexity of the crisis'!$C$6:$AN$170,22,FALSE)</f>
        <v>1.1000000000000001</v>
      </c>
      <c r="S126" s="238">
        <f>VLOOKUP($B126,'Complexity of the crisis'!$C$6:$AN$170,38,FALSE)</f>
        <v>1</v>
      </c>
      <c r="T126" s="133" t="str">
        <f>VLOOKUP(B126,Lists!$C$3:$E$200,3,FALSE)</f>
        <v>Europe</v>
      </c>
      <c r="U126" s="134">
        <f>VLOOKUP(B126,'INFORM Severity - hidden'!$C$5:$V$170,20,FALSE)</f>
        <v>44894</v>
      </c>
    </row>
    <row r="127" spans="1:21" x14ac:dyDescent="0.25">
      <c r="A127" s="130" t="str">
        <f t="array" ref="A127">IFERROR(INDEX(Lists!$B$2:$B$200,SMALL(IF(Lists!$I$2:$I$200="Individual",ROW(Lists!$B$2:$B$200)),ROW(123:123))-1,1),"")</f>
        <v>Food Security Crisis in Eswatini</v>
      </c>
      <c r="B127" s="131" t="str">
        <f>VLOOKUP(A127,Lists!$B$2:$G$200,2,FALSE)</f>
        <v>SWZ001</v>
      </c>
      <c r="C127" s="131" t="str">
        <f>VLOOKUP(B127,'INFORM Severity - hidden'!$C$5:$D$200,2,FALSE)</f>
        <v>Eswatini</v>
      </c>
      <c r="D127" s="131" t="str">
        <f>VLOOKUP(A127,Lists!$B$2:$G$200,3,FALSE)</f>
        <v>SWZ</v>
      </c>
      <c r="E127" s="132" t="str">
        <f>VLOOKUP(A127,Lists!$B$2:$G$200,5,FALSE)</f>
        <v>Drought</v>
      </c>
      <c r="F127" s="236">
        <f t="shared" si="15"/>
        <v>2.2999999999999998</v>
      </c>
      <c r="G127" s="129">
        <f t="shared" si="16"/>
        <v>3</v>
      </c>
      <c r="H127" s="129" t="str">
        <f t="shared" si="17"/>
        <v>Medium</v>
      </c>
      <c r="I127" s="237" t="str">
        <f>INDEX(Trends!$D$3:$D$404,MATCH(B127,Trends!$C$3:$C$404,0))</f>
        <v>Stable</v>
      </c>
      <c r="J127" s="129" t="str">
        <f>VLOOKUP($B127,Reliability!$A$3:$I$170,9,FALSE)</f>
        <v>High</v>
      </c>
      <c r="K127" s="238">
        <f t="shared" si="18"/>
        <v>2</v>
      </c>
      <c r="L127" s="238">
        <f>VLOOKUP($B127,'Impact of the crisis'!$C$6:$N$170,12,FALSE)</f>
        <v>3.1</v>
      </c>
      <c r="M127" s="238">
        <f>VLOOKUP($B127,'Impact of the crisis'!$C$6:$AB$170,26,FALSE)</f>
        <v>1.4</v>
      </c>
      <c r="N127" s="238">
        <f>VLOOKUP($B127,'Conditions of people affected'!$C$6:$R$170,16,FALSE)</f>
        <v>2.7</v>
      </c>
      <c r="O127" s="238">
        <f>VLOOKUP($B127,'Conditions of people affected'!$C$6:$R$170,9,FALSE)</f>
        <v>2.4</v>
      </c>
      <c r="P127" s="238">
        <f>VLOOKUP($B127,'Conditions of people affected'!$C$6:$R$170,15,FALSE)</f>
        <v>3</v>
      </c>
      <c r="Q127" s="238">
        <f t="shared" si="19"/>
        <v>1.8</v>
      </c>
      <c r="R127" s="238">
        <f>VLOOKUP($B127,'Complexity of the crisis'!$C$6:$AN$170,22,FALSE)</f>
        <v>2.5</v>
      </c>
      <c r="S127" s="238">
        <f>VLOOKUP($B127,'Complexity of the crisis'!$C$6:$AN$170,38,FALSE)</f>
        <v>1</v>
      </c>
      <c r="T127" s="133" t="str">
        <f>VLOOKUP(B127,Lists!$C$3:$E$200,3,FALSE)</f>
        <v>Africa</v>
      </c>
      <c r="U127" s="134">
        <f>VLOOKUP(B127,'INFORM Severity - hidden'!$C$5:$V$170,20,FALSE)</f>
        <v>44891</v>
      </c>
    </row>
    <row r="128" spans="1:21" x14ac:dyDescent="0.25">
      <c r="A128" s="130" t="str">
        <f t="array" ref="A128">IFERROR(INDEX(Lists!$B$2:$B$200,SMALL(IF(Lists!$I$2:$I$200="Individual",ROW(Lists!$B$2:$B$200)),ROW(124:124))-1,1),"")</f>
        <v>Syrian conflict</v>
      </c>
      <c r="B128" s="131" t="str">
        <f>VLOOKUP(A128,Lists!$B$2:$G$200,2,FALSE)</f>
        <v>SYR001</v>
      </c>
      <c r="C128" s="131" t="str">
        <f>VLOOKUP(B128,'INFORM Severity - hidden'!$C$5:$D$200,2,FALSE)</f>
        <v>Syria</v>
      </c>
      <c r="D128" s="131" t="str">
        <f>VLOOKUP(A128,Lists!$B$2:$G$200,3,FALSE)</f>
        <v>SYR</v>
      </c>
      <c r="E128" s="132" t="str">
        <f>VLOOKUP(A128,Lists!$B$2:$G$200,5,FALSE)</f>
        <v>Conflict,Displacement,Violence</v>
      </c>
      <c r="F128" s="236">
        <f t="shared" si="15"/>
        <v>4.5</v>
      </c>
      <c r="G128" s="129">
        <f t="shared" si="16"/>
        <v>5</v>
      </c>
      <c r="H128" s="129" t="str">
        <f t="shared" si="17"/>
        <v>Very High</v>
      </c>
      <c r="I128" s="237" t="str">
        <f>INDEX(Trends!$D$3:$D$404,MATCH(B128,Trends!$C$3:$C$404,0))</f>
        <v>Stable</v>
      </c>
      <c r="J128" s="129" t="str">
        <f>VLOOKUP($B128,Reliability!$A$3:$I$170,9,FALSE)</f>
        <v>Very High</v>
      </c>
      <c r="K128" s="238">
        <f t="shared" si="18"/>
        <v>4.5999999999999996</v>
      </c>
      <c r="L128" s="238">
        <f>VLOOKUP($B128,'Impact of the crisis'!$C$6:$N$170,12,FALSE)</f>
        <v>4.5</v>
      </c>
      <c r="M128" s="238">
        <f>VLOOKUP($B128,'Impact of the crisis'!$C$6:$AB$170,26,FALSE)</f>
        <v>4.5999999999999996</v>
      </c>
      <c r="N128" s="238">
        <f>VLOOKUP($B128,'Conditions of people affected'!$C$6:$R$170,16,FALSE)</f>
        <v>4.5</v>
      </c>
      <c r="O128" s="238">
        <f>VLOOKUP($B128,'Conditions of people affected'!$C$6:$R$170,9,FALSE)</f>
        <v>5</v>
      </c>
      <c r="P128" s="238">
        <f>VLOOKUP($B128,'Conditions of people affected'!$C$6:$R$170,15,FALSE)</f>
        <v>4</v>
      </c>
      <c r="Q128" s="238">
        <f t="shared" si="19"/>
        <v>4.4000000000000004</v>
      </c>
      <c r="R128" s="238">
        <f>VLOOKUP($B128,'Complexity of the crisis'!$C$6:$AN$170,22,FALSE)</f>
        <v>4.3</v>
      </c>
      <c r="S128" s="238">
        <f>VLOOKUP($B128,'Complexity of the crisis'!$C$6:$AN$170,38,FALSE)</f>
        <v>4.5</v>
      </c>
      <c r="T128" s="133" t="str">
        <f>VLOOKUP(B128,Lists!$C$3:$E$200,3,FALSE)</f>
        <v>Middle east</v>
      </c>
      <c r="U128" s="134">
        <f>VLOOKUP(B128,'INFORM Severity - hidden'!$C$5:$V$170,20,FALSE)</f>
        <v>44894</v>
      </c>
    </row>
    <row r="129" spans="1:21" x14ac:dyDescent="0.25">
      <c r="A129" s="130" t="str">
        <f t="array" ref="A129">IFERROR(INDEX(Lists!$B$2:$B$200,SMALL(IF(Lists!$I$2:$I$200="Individual",ROW(Lists!$B$2:$B$200)),ROW(125:125))-1,1),"")</f>
        <v>Complex crisis in Chad</v>
      </c>
      <c r="B129" s="131" t="str">
        <f>VLOOKUP(A129,Lists!$B$2:$G$200,2,FALSE)</f>
        <v>TCD001</v>
      </c>
      <c r="C129" s="131" t="str">
        <f>VLOOKUP(B129,'INFORM Severity - hidden'!$C$5:$D$200,2,FALSE)</f>
        <v>Chad</v>
      </c>
      <c r="D129" s="131" t="str">
        <f>VLOOKUP(A129,Lists!$B$2:$G$200,3,FALSE)</f>
        <v>TCD</v>
      </c>
      <c r="E129" s="132" t="str">
        <f>VLOOKUP(A129,Lists!$B$2:$G$200,5,FALSE)</f>
        <v>Conflict,Displacement</v>
      </c>
      <c r="F129" s="236">
        <f t="shared" si="15"/>
        <v>4.4000000000000004</v>
      </c>
      <c r="G129" s="129">
        <f t="shared" si="16"/>
        <v>5</v>
      </c>
      <c r="H129" s="129" t="str">
        <f t="shared" si="17"/>
        <v>Very High</v>
      </c>
      <c r="I129" s="237" t="str">
        <f>INDEX(Trends!$D$3:$D$404,MATCH(B129,Trends!$C$3:$C$404,0))</f>
        <v>Increasing</v>
      </c>
      <c r="J129" s="129" t="str">
        <f>VLOOKUP($B129,Reliability!$A$3:$I$170,9,FALSE)</f>
        <v>Medium</v>
      </c>
      <c r="K129" s="238">
        <f t="shared" si="18"/>
        <v>3.9</v>
      </c>
      <c r="L129" s="238">
        <f>VLOOKUP($B129,'Impact of the crisis'!$C$6:$N$170,12,FALSE)</f>
        <v>4.7</v>
      </c>
      <c r="M129" s="238">
        <f>VLOOKUP($B129,'Impact of the crisis'!$C$6:$AB$170,26,FALSE)</f>
        <v>3.4</v>
      </c>
      <c r="N129" s="238">
        <f>VLOOKUP($B129,'Conditions of people affected'!$C$6:$R$170,16,FALSE)</f>
        <v>4.8</v>
      </c>
      <c r="O129" s="238">
        <f>VLOOKUP($B129,'Conditions of people affected'!$C$6:$R$170,9,FALSE)</f>
        <v>4.5999999999999996</v>
      </c>
      <c r="P129" s="238">
        <f>VLOOKUP($B129,'Conditions of people affected'!$C$6:$R$170,15,FALSE)</f>
        <v>5</v>
      </c>
      <c r="Q129" s="238">
        <f t="shared" si="19"/>
        <v>4.2</v>
      </c>
      <c r="R129" s="238">
        <f>VLOOKUP($B129,'Complexity of the crisis'!$C$6:$AN$170,22,FALSE)</f>
        <v>3.8</v>
      </c>
      <c r="S129" s="238">
        <f>VLOOKUP($B129,'Complexity of the crisis'!$C$6:$AN$170,38,FALSE)</f>
        <v>4.5</v>
      </c>
      <c r="T129" s="133" t="str">
        <f>VLOOKUP(B129,Lists!$C$3:$E$200,3,FALSE)</f>
        <v>Africa</v>
      </c>
      <c r="U129" s="134">
        <f>VLOOKUP(B129,'INFORM Severity - hidden'!$C$5:$V$170,20,FALSE)</f>
        <v>44863</v>
      </c>
    </row>
    <row r="130" spans="1:21" x14ac:dyDescent="0.25">
      <c r="A130" s="130" t="str">
        <f t="array" ref="A130">IFERROR(INDEX(Lists!$B$2:$B$200,SMALL(IF(Lists!$I$2:$I$200="Individual",ROW(Lists!$B$2:$B$200)),ROW(126:126))-1,1),"")</f>
        <v>Boko Haram in Chad</v>
      </c>
      <c r="B130" s="131" t="str">
        <f>VLOOKUP(A130,Lists!$B$2:$G$200,2,FALSE)</f>
        <v>TCD003</v>
      </c>
      <c r="C130" s="131" t="str">
        <f>VLOOKUP(B130,'INFORM Severity - hidden'!$C$5:$D$200,2,FALSE)</f>
        <v>Chad</v>
      </c>
      <c r="D130" s="131" t="str">
        <f>VLOOKUP(A130,Lists!$B$2:$G$200,3,FALSE)</f>
        <v>TCD</v>
      </c>
      <c r="E130" s="132" t="str">
        <f>VLOOKUP(A130,Lists!$B$2:$G$200,5,FALSE)</f>
        <v>Conflict</v>
      </c>
      <c r="F130" s="236">
        <f t="shared" si="15"/>
        <v>3.9</v>
      </c>
      <c r="G130" s="129">
        <f t="shared" si="16"/>
        <v>4</v>
      </c>
      <c r="H130" s="129" t="str">
        <f t="shared" si="17"/>
        <v>High</v>
      </c>
      <c r="I130" s="237" t="str">
        <f>INDEX(Trends!$D$3:$D$404,MATCH(B130,Trends!$C$3:$C$404,0))</f>
        <v>Increasing</v>
      </c>
      <c r="J130" s="129" t="str">
        <f>VLOOKUP($B130,Reliability!$A$3:$I$170,9,FALSE)</f>
        <v>Medium</v>
      </c>
      <c r="K130" s="238">
        <f t="shared" si="18"/>
        <v>2.9</v>
      </c>
      <c r="L130" s="238">
        <f>VLOOKUP($B130,'Impact of the crisis'!$C$6:$N$170,12,FALSE)</f>
        <v>0.7</v>
      </c>
      <c r="M130" s="238">
        <f>VLOOKUP($B130,'Impact of the crisis'!$C$6:$AB$170,26,FALSE)</f>
        <v>3.7</v>
      </c>
      <c r="N130" s="238">
        <f>VLOOKUP($B130,'Conditions of people affected'!$C$6:$R$170,16,FALSE)</f>
        <v>4.0999999999999996</v>
      </c>
      <c r="O130" s="238">
        <f>VLOOKUP($B130,'Conditions of people affected'!$C$6:$R$170,9,FALSE)</f>
        <v>3.2</v>
      </c>
      <c r="P130" s="238">
        <f>VLOOKUP($B130,'Conditions of people affected'!$C$6:$R$170,15,FALSE)</f>
        <v>5</v>
      </c>
      <c r="Q130" s="238">
        <f t="shared" si="19"/>
        <v>4.2</v>
      </c>
      <c r="R130" s="238">
        <f>VLOOKUP($B130,'Complexity of the crisis'!$C$6:$AN$170,22,FALSE)</f>
        <v>3.8</v>
      </c>
      <c r="S130" s="238">
        <f>VLOOKUP($B130,'Complexity of the crisis'!$C$6:$AN$170,38,FALSE)</f>
        <v>4.5</v>
      </c>
      <c r="T130" s="133" t="str">
        <f>VLOOKUP(B130,Lists!$C$3:$E$200,3,FALSE)</f>
        <v>Africa</v>
      </c>
      <c r="U130" s="134">
        <f>VLOOKUP(B130,'INFORM Severity - hidden'!$C$5:$V$170,20,FALSE)</f>
        <v>44863</v>
      </c>
    </row>
    <row r="131" spans="1:21" x14ac:dyDescent="0.25">
      <c r="A131" s="130" t="str">
        <f t="array" ref="A131">IFERROR(INDEX(Lists!$B$2:$B$200,SMALL(IF(Lists!$I$2:$I$200="Individual",ROW(Lists!$B$2:$B$200)),ROW(127:127))-1,1),"")</f>
        <v>CAR refugees in Chad</v>
      </c>
      <c r="B131" s="131" t="str">
        <f>VLOOKUP(A131,Lists!$B$2:$G$200,2,FALSE)</f>
        <v>TCD004</v>
      </c>
      <c r="C131" s="131" t="str">
        <f>VLOOKUP(B131,'INFORM Severity - hidden'!$C$5:$D$200,2,FALSE)</f>
        <v>Chad</v>
      </c>
      <c r="D131" s="131" t="str">
        <f>VLOOKUP(A131,Lists!$B$2:$G$200,3,FALSE)</f>
        <v>TCD</v>
      </c>
      <c r="E131" s="132" t="str">
        <f>VLOOKUP(A131,Lists!$B$2:$G$200,5,FALSE)</f>
        <v>Displacement</v>
      </c>
      <c r="F131" s="236">
        <f t="shared" si="15"/>
        <v>3.8</v>
      </c>
      <c r="G131" s="129">
        <f t="shared" si="16"/>
        <v>4</v>
      </c>
      <c r="H131" s="129" t="str">
        <f t="shared" si="17"/>
        <v>High</v>
      </c>
      <c r="I131" s="237" t="str">
        <f>INDEX(Trends!$D$3:$D$404,MATCH(B131,Trends!$C$3:$C$404,0))</f>
        <v>Increasing</v>
      </c>
      <c r="J131" s="129" t="str">
        <f>VLOOKUP($B131,Reliability!$A$3:$I$170,9,FALSE)</f>
        <v>High</v>
      </c>
      <c r="K131" s="238">
        <f t="shared" si="18"/>
        <v>2.7</v>
      </c>
      <c r="L131" s="238">
        <f>VLOOKUP($B131,'Impact of the crisis'!$C$6:$N$170,12,FALSE)</f>
        <v>1.7</v>
      </c>
      <c r="M131" s="238">
        <f>VLOOKUP($B131,'Impact of the crisis'!$C$6:$AB$170,26,FALSE)</f>
        <v>3.1</v>
      </c>
      <c r="N131" s="238">
        <f>VLOOKUP($B131,'Conditions of people affected'!$C$6:$R$170,16,FALSE)</f>
        <v>4.25</v>
      </c>
      <c r="O131" s="238">
        <f>VLOOKUP($B131,'Conditions of people affected'!$C$6:$R$170,9,FALSE)</f>
        <v>3.5</v>
      </c>
      <c r="P131" s="238">
        <f>VLOOKUP($B131,'Conditions of people affected'!$C$6:$R$170,15,FALSE)</f>
        <v>5</v>
      </c>
      <c r="Q131" s="238">
        <f t="shared" si="19"/>
        <v>3.7</v>
      </c>
      <c r="R131" s="238">
        <f>VLOOKUP($B131,'Complexity of the crisis'!$C$6:$AN$170,22,FALSE)</f>
        <v>3.8</v>
      </c>
      <c r="S131" s="238">
        <f>VLOOKUP($B131,'Complexity of the crisis'!$C$6:$AN$170,38,FALSE)</f>
        <v>3.5</v>
      </c>
      <c r="T131" s="133" t="str">
        <f>VLOOKUP(B131,Lists!$C$3:$E$200,3,FALSE)</f>
        <v>Africa</v>
      </c>
      <c r="U131" s="134">
        <f>VLOOKUP(B131,'INFORM Severity - hidden'!$C$5:$V$170,20,FALSE)</f>
        <v>44863</v>
      </c>
    </row>
    <row r="132" spans="1:21" x14ac:dyDescent="0.25">
      <c r="A132" s="130" t="str">
        <f t="array" ref="A132">IFERROR(INDEX(Lists!$B$2:$B$200,SMALL(IF(Lists!$I$2:$I$200="Individual",ROW(Lists!$B$2:$B$200)),ROW(128:128))-1,1),"")</f>
        <v>Darfur refugees in Chad</v>
      </c>
      <c r="B132" s="131" t="str">
        <f>VLOOKUP(A132,Lists!$B$2:$G$200,2,FALSE)</f>
        <v>TCD005</v>
      </c>
      <c r="C132" s="131" t="str">
        <f>VLOOKUP(B132,'INFORM Severity - hidden'!$C$5:$D$200,2,FALSE)</f>
        <v>Chad</v>
      </c>
      <c r="D132" s="131" t="str">
        <f>VLOOKUP(A132,Lists!$B$2:$G$200,3,FALSE)</f>
        <v>TCD</v>
      </c>
      <c r="E132" s="132" t="str">
        <f>VLOOKUP(A132,Lists!$B$2:$G$200,5,FALSE)</f>
        <v>Displacement</v>
      </c>
      <c r="F132" s="236">
        <f t="shared" si="15"/>
        <v>3.9</v>
      </c>
      <c r="G132" s="129">
        <f t="shared" si="16"/>
        <v>4</v>
      </c>
      <c r="H132" s="129" t="str">
        <f t="shared" si="17"/>
        <v>High</v>
      </c>
      <c r="I132" s="237" t="str">
        <f>INDEX(Trends!$D$3:$D$404,MATCH(B132,Trends!$C$3:$C$404,0))</f>
        <v>Increasing</v>
      </c>
      <c r="J132" s="129" t="str">
        <f>VLOOKUP($B132,Reliability!$A$3:$I$170,9,FALSE)</f>
        <v>Very High</v>
      </c>
      <c r="K132" s="238">
        <f t="shared" si="18"/>
        <v>3.1</v>
      </c>
      <c r="L132" s="238">
        <f>VLOOKUP($B132,'Impact of the crisis'!$C$6:$N$170,12,FALSE)</f>
        <v>1.7</v>
      </c>
      <c r="M132" s="238">
        <f>VLOOKUP($B132,'Impact of the crisis'!$C$6:$AB$170,26,FALSE)</f>
        <v>3.6</v>
      </c>
      <c r="N132" s="238">
        <f>VLOOKUP($B132,'Conditions of people affected'!$C$6:$R$170,16,FALSE)</f>
        <v>4.25</v>
      </c>
      <c r="O132" s="238">
        <f>VLOOKUP($B132,'Conditions of people affected'!$C$6:$R$170,9,FALSE)</f>
        <v>3.5</v>
      </c>
      <c r="P132" s="238">
        <f>VLOOKUP($B132,'Conditions of people affected'!$C$6:$R$170,15,FALSE)</f>
        <v>5</v>
      </c>
      <c r="Q132" s="238">
        <f t="shared" si="19"/>
        <v>3.7</v>
      </c>
      <c r="R132" s="238">
        <f>VLOOKUP($B132,'Complexity of the crisis'!$C$6:$AN$170,22,FALSE)</f>
        <v>3.8</v>
      </c>
      <c r="S132" s="238">
        <f>VLOOKUP($B132,'Complexity of the crisis'!$C$6:$AN$170,38,FALSE)</f>
        <v>3.5</v>
      </c>
      <c r="T132" s="133" t="str">
        <f>VLOOKUP(B132,Lists!$C$3:$E$200,3,FALSE)</f>
        <v>Africa</v>
      </c>
      <c r="U132" s="134">
        <f>VLOOKUP(B132,'INFORM Severity - hidden'!$C$5:$V$170,20,FALSE)</f>
        <v>44863</v>
      </c>
    </row>
    <row r="133" spans="1:21" x14ac:dyDescent="0.25">
      <c r="A133" s="130" t="str">
        <f t="array" ref="A133">IFERROR(INDEX(Lists!$B$2:$B$200,SMALL(IF(Lists!$I$2:$I$200="Individual",ROW(Lists!$B$2:$B$200)),ROW(129:129))-1,1),"")</f>
        <v>Tibesti Conflict in Chad</v>
      </c>
      <c r="B133" s="131" t="str">
        <f>VLOOKUP(A133,Lists!$B$2:$G$200,2,FALSE)</f>
        <v>TCD006</v>
      </c>
      <c r="C133" s="131" t="str">
        <f>VLOOKUP(B133,'INFORM Severity - hidden'!$C$5:$D$200,2,FALSE)</f>
        <v>Chad</v>
      </c>
      <c r="D133" s="131" t="str">
        <f>VLOOKUP(A133,Lists!$B$2:$G$200,3,FALSE)</f>
        <v>TCD</v>
      </c>
      <c r="E133" s="132" t="str">
        <f>VLOOKUP(A133,Lists!$B$2:$G$200,5,FALSE)</f>
        <v>Conflict</v>
      </c>
      <c r="F133" s="236">
        <f t="shared" ref="F133:F151" si="20">IF(OR(N133="x",K133="x"),"x",ROUND((5-GEOMEAN(((5-K133)/5*4+1),((5-N133)/5*4+1),((5-N133)/5*4+1)))/4*3.5+Q133*0.3,1))</f>
        <v>2.7</v>
      </c>
      <c r="G133" s="129">
        <f t="shared" ref="G133:G151" si="21">IF(F133="x","x",ROUNDUP(F133,0))</f>
        <v>3</v>
      </c>
      <c r="H133" s="129" t="str">
        <f t="shared" ref="H133:H151" si="22">IF(N133="x","x",IF(K133="x","x",(IF(G133=5,"Very High",IF(G133=4,"High",IF(G133=3,"Medium",IF(G133=2,"Low","Very Low")))))))</f>
        <v>Medium</v>
      </c>
      <c r="I133" s="237" t="str">
        <f>INDEX(Trends!$D$3:$D$404,MATCH(B133,Trends!$C$3:$C$404,0))</f>
        <v>Increasing</v>
      </c>
      <c r="J133" s="129" t="str">
        <f>VLOOKUP($B133,Reliability!$A$3:$I$170,9,FALSE)</f>
        <v>Medium</v>
      </c>
      <c r="K133" s="238">
        <f t="shared" ref="K133:K151" si="23">IF(OR(M133="x",L133="x"),"x",ROUND((5-GEOMEAN(((5-L133)/5*4+1),((5-M133)/5*4+1),((5-M133)/5*4+1)))/4*5,1))</f>
        <v>2.9</v>
      </c>
      <c r="L133" s="238">
        <f>VLOOKUP($B133,'Impact of the crisis'!$C$6:$N$170,12,FALSE)</f>
        <v>1.3</v>
      </c>
      <c r="M133" s="238">
        <f>VLOOKUP($B133,'Impact of the crisis'!$C$6:$AB$170,26,FALSE)</f>
        <v>3.5</v>
      </c>
      <c r="N133" s="238">
        <f>VLOOKUP($B133,'Conditions of people affected'!$C$6:$R$170,16,FALSE)</f>
        <v>2.2000000000000002</v>
      </c>
      <c r="O133" s="238">
        <f>VLOOKUP($B133,'Conditions of people affected'!$C$6:$R$170,9,FALSE)</f>
        <v>0.4</v>
      </c>
      <c r="P133" s="238">
        <f>VLOOKUP($B133,'Conditions of people affected'!$C$6:$R$170,15,FALSE)</f>
        <v>4</v>
      </c>
      <c r="Q133" s="238">
        <f t="shared" ref="Q133:Q151" si="24">IF(OR(S133="x",R133="x"),R133,ROUND((5-GEOMEAN(((5-R133)/5*4+1),((5-S133)/5*4+1)))/4*5,1))</f>
        <v>3.4</v>
      </c>
      <c r="R133" s="238">
        <f>VLOOKUP($B133,'Complexity of the crisis'!$C$6:$AN$170,22,FALSE)</f>
        <v>3.8</v>
      </c>
      <c r="S133" s="238">
        <f>VLOOKUP($B133,'Complexity of the crisis'!$C$6:$AN$170,38,FALSE)</f>
        <v>3</v>
      </c>
      <c r="T133" s="133" t="str">
        <f>VLOOKUP(B133,Lists!$C$3:$E$200,3,FALSE)</f>
        <v>Africa</v>
      </c>
      <c r="U133" s="134">
        <f>VLOOKUP(B133,'INFORM Severity - hidden'!$C$5:$V$170,20,FALSE)</f>
        <v>44863</v>
      </c>
    </row>
    <row r="134" spans="1:21" x14ac:dyDescent="0.25">
      <c r="A134" s="130" t="str">
        <f t="array" ref="A134">IFERROR(INDEX(Lists!$B$2:$B$200,SMALL(IF(Lists!$I$2:$I$200="Individual",ROW(Lists!$B$2:$B$200)),ROW(130:130))-1,1),"")</f>
        <v xml:space="preserve">Conflict in southern Thailand </v>
      </c>
      <c r="B134" s="131" t="str">
        <f>VLOOKUP(A134,Lists!$B$2:$G$200,2,FALSE)</f>
        <v>THA002</v>
      </c>
      <c r="C134" s="131" t="str">
        <f>VLOOKUP(B134,'INFORM Severity - hidden'!$C$5:$D$200,2,FALSE)</f>
        <v>Thailand</v>
      </c>
      <c r="D134" s="131" t="str">
        <f>VLOOKUP(A134,Lists!$B$2:$G$200,3,FALSE)</f>
        <v>THA</v>
      </c>
      <c r="E134" s="132" t="str">
        <f>VLOOKUP(A134,Lists!$B$2:$G$200,5,FALSE)</f>
        <v>Conflict</v>
      </c>
      <c r="F134" s="236" t="str">
        <f t="shared" si="20"/>
        <v>x</v>
      </c>
      <c r="G134" s="129" t="str">
        <f t="shared" si="21"/>
        <v>x</v>
      </c>
      <c r="H134" s="129" t="str">
        <f t="shared" si="22"/>
        <v>x</v>
      </c>
      <c r="I134" s="237" t="str">
        <f>INDEX(Trends!$D$3:$D$404,MATCH(B134,Trends!$C$3:$C$404,0))</f>
        <v>-</v>
      </c>
      <c r="J134" s="129" t="str">
        <f>VLOOKUP($B134,Reliability!$A$3:$I$170,9,FALSE)</f>
        <v>Low</v>
      </c>
      <c r="K134" s="238">
        <f t="shared" si="23"/>
        <v>1.6</v>
      </c>
      <c r="L134" s="238">
        <f>VLOOKUP($B134,'Impact of the crisis'!$C$6:$N$170,12,FALSE)</f>
        <v>1.1000000000000001</v>
      </c>
      <c r="M134" s="238">
        <f>VLOOKUP($B134,'Impact of the crisis'!$C$6:$AB$170,26,FALSE)</f>
        <v>1.8</v>
      </c>
      <c r="N134" s="238" t="str">
        <f>VLOOKUP($B134,'Conditions of people affected'!$C$6:$R$170,16,FALSE)</f>
        <v>x</v>
      </c>
      <c r="O134" s="238" t="str">
        <f>VLOOKUP($B134,'Conditions of people affected'!$C$6:$R$170,9,FALSE)</f>
        <v>x</v>
      </c>
      <c r="P134" s="238" t="str">
        <f>VLOOKUP($B134,'Conditions of people affected'!$C$6:$R$170,15,FALSE)</f>
        <v>x</v>
      </c>
      <c r="Q134" s="238">
        <f t="shared" si="24"/>
        <v>2</v>
      </c>
      <c r="R134" s="238">
        <f>VLOOKUP($B134,'Complexity of the crisis'!$C$6:$AN$170,22,FALSE)</f>
        <v>2.5</v>
      </c>
      <c r="S134" s="238">
        <f>VLOOKUP($B134,'Complexity of the crisis'!$C$6:$AN$170,38,FALSE)</f>
        <v>1.5</v>
      </c>
      <c r="T134" s="133" t="str">
        <f>VLOOKUP(B134,Lists!$C$3:$E$200,3,FALSE)</f>
        <v>Asia</v>
      </c>
      <c r="U134" s="134">
        <f>VLOOKUP(B134,'INFORM Severity - hidden'!$C$5:$V$170,20,FALSE)</f>
        <v>44889</v>
      </c>
    </row>
    <row r="135" spans="1:21" x14ac:dyDescent="0.25">
      <c r="A135" s="130" t="str">
        <f t="array" ref="A135">IFERROR(INDEX(Lists!$B$2:$B$200,SMALL(IF(Lists!$I$2:$I$200="Individual",ROW(Lists!$B$2:$B$200)),ROW(131:131))-1,1),"")</f>
        <v>Myanmar refugees in Thailand</v>
      </c>
      <c r="B135" s="131" t="str">
        <f>VLOOKUP(A135,Lists!$B$2:$G$200,2,FALSE)</f>
        <v>THA003</v>
      </c>
      <c r="C135" s="131" t="str">
        <f>VLOOKUP(B135,'INFORM Severity - hidden'!$C$5:$D$200,2,FALSE)</f>
        <v>Thailand</v>
      </c>
      <c r="D135" s="131" t="str">
        <f>VLOOKUP(A135,Lists!$B$2:$G$200,3,FALSE)</f>
        <v>THA</v>
      </c>
      <c r="E135" s="132" t="str">
        <f>VLOOKUP(A135,Lists!$B$2:$G$200,5,FALSE)</f>
        <v>Conflict</v>
      </c>
      <c r="F135" s="236">
        <f t="shared" si="20"/>
        <v>2.2999999999999998</v>
      </c>
      <c r="G135" s="129">
        <f t="shared" si="21"/>
        <v>3</v>
      </c>
      <c r="H135" s="129" t="str">
        <f t="shared" si="22"/>
        <v>Medium</v>
      </c>
      <c r="I135" s="237" t="str">
        <f>INDEX(Trends!$D$3:$D$404,MATCH(B135,Trends!$C$3:$C$404,0))</f>
        <v>Increasing</v>
      </c>
      <c r="J135" s="129" t="str">
        <f>VLOOKUP($B135,Reliability!$A$3:$I$170,9,FALSE)</f>
        <v>Medium</v>
      </c>
      <c r="K135" s="238">
        <f t="shared" si="23"/>
        <v>2.2000000000000002</v>
      </c>
      <c r="L135" s="238">
        <f>VLOOKUP($B135,'Impact of the crisis'!$C$6:$N$170,12,FALSE)</f>
        <v>0.5</v>
      </c>
      <c r="M135" s="238">
        <f>VLOOKUP($B135,'Impact of the crisis'!$C$6:$AB$170,26,FALSE)</f>
        <v>2.8</v>
      </c>
      <c r="N135" s="238">
        <f>VLOOKUP($B135,'Conditions of people affected'!$C$6:$R$170,16,FALSE)</f>
        <v>2.2999999999999998</v>
      </c>
      <c r="O135" s="238">
        <f>VLOOKUP($B135,'Conditions of people affected'!$C$6:$R$170,9,FALSE)</f>
        <v>1.6</v>
      </c>
      <c r="P135" s="238">
        <f>VLOOKUP($B135,'Conditions of people affected'!$C$6:$R$170,15,FALSE)</f>
        <v>3</v>
      </c>
      <c r="Q135" s="238">
        <f t="shared" si="24"/>
        <v>2.2999999999999998</v>
      </c>
      <c r="R135" s="238">
        <f>VLOOKUP($B135,'Complexity of the crisis'!$C$6:$AN$170,22,FALSE)</f>
        <v>2.5</v>
      </c>
      <c r="S135" s="238">
        <f>VLOOKUP($B135,'Complexity of the crisis'!$C$6:$AN$170,38,FALSE)</f>
        <v>2</v>
      </c>
      <c r="T135" s="133" t="str">
        <f>VLOOKUP(B135,Lists!$C$3:$E$200,3,FALSE)</f>
        <v>Asia</v>
      </c>
      <c r="U135" s="134">
        <f>VLOOKUP(B135,'INFORM Severity - hidden'!$C$5:$V$170,20,FALSE)</f>
        <v>44889</v>
      </c>
    </row>
    <row r="136" spans="1:21" x14ac:dyDescent="0.25">
      <c r="A136" s="130" t="str">
        <f t="array" ref="A136">IFERROR(INDEX(Lists!$B$2:$B$200,SMALL(IF(Lists!$I$2:$I$200="Individual",ROW(Lists!$B$2:$B$200)),ROW(132:132))-1,1),"")</f>
        <v>Tonga Volcano Eruption</v>
      </c>
      <c r="B136" s="131" t="str">
        <f>VLOOKUP(A136,Lists!$B$2:$G$200,2,FALSE)</f>
        <v>TON002</v>
      </c>
      <c r="C136" s="131" t="str">
        <f>VLOOKUP(B136,'INFORM Severity - hidden'!$C$5:$D$200,2,FALSE)</f>
        <v>Tonga</v>
      </c>
      <c r="D136" s="131" t="str">
        <f>VLOOKUP(A136,Lists!$B$2:$G$200,3,FALSE)</f>
        <v>TON</v>
      </c>
      <c r="E136" s="132" t="str">
        <f>VLOOKUP(A136,Lists!$B$2:$G$200,5,FALSE)</f>
        <v>Volcano Eruption</v>
      </c>
      <c r="F136" s="236">
        <f t="shared" si="20"/>
        <v>1.2</v>
      </c>
      <c r="G136" s="129">
        <f t="shared" si="21"/>
        <v>2</v>
      </c>
      <c r="H136" s="129" t="str">
        <f t="shared" si="22"/>
        <v>Low</v>
      </c>
      <c r="I136" s="237" t="str">
        <f>INDEX(Trends!$D$3:$D$404,MATCH(B136,Trends!$C$3:$C$404,0))</f>
        <v>Decreasing</v>
      </c>
      <c r="J136" s="129" t="str">
        <f>VLOOKUP($B136,Reliability!$A$3:$I$170,9,FALSE)</f>
        <v>High</v>
      </c>
      <c r="K136" s="238">
        <f t="shared" si="23"/>
        <v>1.7</v>
      </c>
      <c r="L136" s="238">
        <f>VLOOKUP($B136,'Impact of the crisis'!$C$6:$N$170,12,FALSE)</f>
        <v>2.5</v>
      </c>
      <c r="M136" s="238">
        <f>VLOOKUP($B136,'Impact of the crisis'!$C$6:$AB$170,26,FALSE)</f>
        <v>1.3</v>
      </c>
      <c r="N136" s="238">
        <f>VLOOKUP($B136,'Conditions of people affected'!$C$6:$R$170,16,FALSE)</f>
        <v>1</v>
      </c>
      <c r="O136" s="238">
        <f>VLOOKUP($B136,'Conditions of people affected'!$C$6:$R$170,9,FALSE)</f>
        <v>0</v>
      </c>
      <c r="P136" s="238">
        <f>VLOOKUP($B136,'Conditions of people affected'!$C$6:$R$170,15,FALSE)</f>
        <v>2</v>
      </c>
      <c r="Q136" s="238">
        <f t="shared" si="24"/>
        <v>1</v>
      </c>
      <c r="R136" s="238">
        <f>VLOOKUP($B136,'Complexity of the crisis'!$C$6:$AN$170,22,FALSE)</f>
        <v>0.9</v>
      </c>
      <c r="S136" s="238">
        <f>VLOOKUP($B136,'Complexity of the crisis'!$C$6:$AN$170,38,FALSE)</f>
        <v>1</v>
      </c>
      <c r="T136" s="133" t="str">
        <f>VLOOKUP(B136,Lists!$C$3:$E$200,3,FALSE)</f>
        <v>Pacific</v>
      </c>
      <c r="U136" s="134">
        <f>VLOOKUP(B136,'INFORM Severity - hidden'!$C$5:$V$170,20,FALSE)</f>
        <v>44865</v>
      </c>
    </row>
    <row r="137" spans="1:21" x14ac:dyDescent="0.25">
      <c r="A137" s="130" t="str">
        <f t="array" ref="A137">IFERROR(INDEX(Lists!$B$2:$B$200,SMALL(IF(Lists!$I$2:$I$200="Individual",ROW(Lists!$B$2:$B$200)),ROW(133:133))-1,1),"")</f>
        <v>Venezuelan refugees in Trinidad and Tobago</v>
      </c>
      <c r="B137" s="131" t="str">
        <f>VLOOKUP(A137,Lists!$B$2:$G$200,2,FALSE)</f>
        <v>TTO002</v>
      </c>
      <c r="C137" s="131" t="str">
        <f>VLOOKUP(B137,'INFORM Severity - hidden'!$C$5:$D$200,2,FALSE)</f>
        <v>Trinidad and Tobago</v>
      </c>
      <c r="D137" s="131" t="str">
        <f>VLOOKUP(A137,Lists!$B$2:$G$200,3,FALSE)</f>
        <v>TTO</v>
      </c>
      <c r="E137" s="132" t="str">
        <f>VLOOKUP(A137,Lists!$B$2:$G$200,5,FALSE)</f>
        <v>Displacement</v>
      </c>
      <c r="F137" s="236">
        <f t="shared" si="20"/>
        <v>2</v>
      </c>
      <c r="G137" s="129">
        <f t="shared" si="21"/>
        <v>2</v>
      </c>
      <c r="H137" s="129" t="str">
        <f t="shared" si="22"/>
        <v>Low</v>
      </c>
      <c r="I137" s="237" t="str">
        <f>INDEX(Trends!$D$3:$D$404,MATCH(B137,Trends!$C$3:$C$404,0))</f>
        <v>Increasing</v>
      </c>
      <c r="J137" s="129" t="str">
        <f>VLOOKUP($B137,Reliability!$A$3:$I$170,9,FALSE)</f>
        <v>Very High</v>
      </c>
      <c r="K137" s="238">
        <f t="shared" si="23"/>
        <v>2.8</v>
      </c>
      <c r="L137" s="238">
        <f>VLOOKUP($B137,'Impact of the crisis'!$C$6:$N$170,12,FALSE)</f>
        <v>2.9</v>
      </c>
      <c r="M137" s="238">
        <f>VLOOKUP($B137,'Impact of the crisis'!$C$6:$AB$170,26,FALSE)</f>
        <v>2.8</v>
      </c>
      <c r="N137" s="238">
        <f>VLOOKUP($B137,'Conditions of people affected'!$C$6:$R$170,16,FALSE)</f>
        <v>1.45</v>
      </c>
      <c r="O137" s="238">
        <f>VLOOKUP($B137,'Conditions of people affected'!$C$6:$R$170,9,FALSE)</f>
        <v>0.9</v>
      </c>
      <c r="P137" s="238">
        <f>VLOOKUP($B137,'Conditions of people affected'!$C$6:$R$170,15,FALSE)</f>
        <v>2</v>
      </c>
      <c r="Q137" s="238">
        <f t="shared" si="24"/>
        <v>2.2000000000000002</v>
      </c>
      <c r="R137" s="238">
        <f>VLOOKUP($B137,'Complexity of the crisis'!$C$6:$AN$170,22,FALSE)</f>
        <v>1.9</v>
      </c>
      <c r="S137" s="238">
        <f>VLOOKUP($B137,'Complexity of the crisis'!$C$6:$AN$170,38,FALSE)</f>
        <v>2.5</v>
      </c>
      <c r="T137" s="133" t="str">
        <f>VLOOKUP(B137,Lists!$C$3:$E$200,3,FALSE)</f>
        <v>Americas</v>
      </c>
      <c r="U137" s="134">
        <f>VLOOKUP(B137,'INFORM Severity - hidden'!$C$5:$V$170,20,FALSE)</f>
        <v>44895</v>
      </c>
    </row>
    <row r="138" spans="1:21" x14ac:dyDescent="0.25">
      <c r="A138" s="130" t="str">
        <f t="array" ref="A138">IFERROR(INDEX(Lists!$B$2:$B$200,SMALL(IF(Lists!$I$2:$I$200="Individual",ROW(Lists!$B$2:$B$200)),ROW(134:134))-1,1),"")</f>
        <v>Mixed migration flows in Tunisia</v>
      </c>
      <c r="B138" s="131" t="str">
        <f>VLOOKUP(A138,Lists!$B$2:$G$200,2,FALSE)</f>
        <v>TUN002</v>
      </c>
      <c r="C138" s="131" t="str">
        <f>VLOOKUP(B138,'INFORM Severity - hidden'!$C$5:$D$200,2,FALSE)</f>
        <v>Tunisia</v>
      </c>
      <c r="D138" s="131" t="str">
        <f>VLOOKUP(A138,Lists!$B$2:$G$200,3,FALSE)</f>
        <v>TUN</v>
      </c>
      <c r="E138" s="132" t="str">
        <f>VLOOKUP(A138,Lists!$B$2:$G$200,5,FALSE)</f>
        <v>Displacement</v>
      </c>
      <c r="F138" s="236">
        <f t="shared" si="20"/>
        <v>1.8</v>
      </c>
      <c r="G138" s="129">
        <f t="shared" si="21"/>
        <v>2</v>
      </c>
      <c r="H138" s="129" t="str">
        <f t="shared" si="22"/>
        <v>Low</v>
      </c>
      <c r="I138" s="237" t="str">
        <f>INDEX(Trends!$D$3:$D$404,MATCH(B138,Trends!$C$3:$C$404,0))</f>
        <v>Stable</v>
      </c>
      <c r="J138" s="129" t="str">
        <f>VLOOKUP($B138,Reliability!$A$3:$I$170,9,FALSE)</f>
        <v>Very High</v>
      </c>
      <c r="K138" s="238">
        <f t="shared" si="23"/>
        <v>3.2</v>
      </c>
      <c r="L138" s="238">
        <f>VLOOKUP($B138,'Impact of the crisis'!$C$6:$N$170,12,FALSE)</f>
        <v>4.3</v>
      </c>
      <c r="M138" s="238">
        <f>VLOOKUP($B138,'Impact of the crisis'!$C$6:$AB$170,26,FALSE)</f>
        <v>2.5</v>
      </c>
      <c r="N138" s="238">
        <f>VLOOKUP($B138,'Conditions of people affected'!$C$6:$R$170,16,FALSE)</f>
        <v>0.55000000000000004</v>
      </c>
      <c r="O138" s="238">
        <f>VLOOKUP($B138,'Conditions of people affected'!$C$6:$R$170,9,FALSE)</f>
        <v>0.1</v>
      </c>
      <c r="P138" s="238">
        <f>VLOOKUP($B138,'Conditions of people affected'!$C$6:$R$170,15,FALSE)</f>
        <v>1</v>
      </c>
      <c r="Q138" s="238">
        <f t="shared" si="24"/>
        <v>2.2000000000000002</v>
      </c>
      <c r="R138" s="238">
        <f>VLOOKUP($B138,'Complexity of the crisis'!$C$6:$AN$170,22,FALSE)</f>
        <v>2.4</v>
      </c>
      <c r="S138" s="238">
        <f>VLOOKUP($B138,'Complexity of the crisis'!$C$6:$AN$170,38,FALSE)</f>
        <v>2</v>
      </c>
      <c r="T138" s="133" t="str">
        <f>VLOOKUP(B138,Lists!$C$3:$E$200,3,FALSE)</f>
        <v>Africa</v>
      </c>
      <c r="U138" s="134">
        <f>VLOOKUP(B138,'INFORM Severity - hidden'!$C$5:$V$170,20,FALSE)</f>
        <v>44893</v>
      </c>
    </row>
    <row r="139" spans="1:21" x14ac:dyDescent="0.25">
      <c r="A139" s="130" t="str">
        <f t="array" ref="A139">IFERROR(INDEX(Lists!$B$2:$B$200,SMALL(IF(Lists!$I$2:$I$200="Individual",ROW(Lists!$B$2:$B$200)),ROW(135:135))-1,1),"")</f>
        <v>Syrian Refugees in Turkey</v>
      </c>
      <c r="B139" s="131" t="str">
        <f>VLOOKUP(A139,Lists!$B$2:$G$200,2,FALSE)</f>
        <v>TUR002</v>
      </c>
      <c r="C139" s="131" t="str">
        <f>VLOOKUP(B139,'INFORM Severity - hidden'!$C$5:$D$200,2,FALSE)</f>
        <v>Turkey</v>
      </c>
      <c r="D139" s="131" t="str">
        <f>VLOOKUP(A139,Lists!$B$2:$G$200,3,FALSE)</f>
        <v>TUR</v>
      </c>
      <c r="E139" s="132" t="str">
        <f>VLOOKUP(A139,Lists!$B$2:$G$200,5,FALSE)</f>
        <v>Displacement</v>
      </c>
      <c r="F139" s="236">
        <f t="shared" si="20"/>
        <v>3.3</v>
      </c>
      <c r="G139" s="129">
        <f t="shared" si="21"/>
        <v>4</v>
      </c>
      <c r="H139" s="129" t="str">
        <f t="shared" si="22"/>
        <v>High</v>
      </c>
      <c r="I139" s="237" t="str">
        <f>INDEX(Trends!$D$3:$D$404,MATCH(B139,Trends!$C$3:$C$404,0))</f>
        <v>Stable</v>
      </c>
      <c r="J139" s="129" t="str">
        <f>VLOOKUP($B139,Reliability!$A$3:$I$170,9,FALSE)</f>
        <v>Medium</v>
      </c>
      <c r="K139" s="238">
        <f t="shared" si="23"/>
        <v>3.8</v>
      </c>
      <c r="L139" s="238">
        <f>VLOOKUP($B139,'Impact of the crisis'!$C$6:$N$170,12,FALSE)</f>
        <v>2.9</v>
      </c>
      <c r="M139" s="238">
        <f>VLOOKUP($B139,'Impact of the crisis'!$C$6:$AB$170,26,FALSE)</f>
        <v>4.2</v>
      </c>
      <c r="N139" s="238">
        <f>VLOOKUP($B139,'Conditions of people affected'!$C$6:$R$170,16,FALSE)</f>
        <v>3.4</v>
      </c>
      <c r="O139" s="238">
        <f>VLOOKUP($B139,'Conditions of people affected'!$C$6:$R$170,9,FALSE)</f>
        <v>3.8</v>
      </c>
      <c r="P139" s="238">
        <f>VLOOKUP($B139,'Conditions of people affected'!$C$6:$R$170,15,FALSE)</f>
        <v>3</v>
      </c>
      <c r="Q139" s="238">
        <f t="shared" si="24"/>
        <v>2.6</v>
      </c>
      <c r="R139" s="238">
        <f>VLOOKUP($B139,'Complexity of the crisis'!$C$6:$AN$170,22,FALSE)</f>
        <v>3.1</v>
      </c>
      <c r="S139" s="238">
        <f>VLOOKUP($B139,'Complexity of the crisis'!$C$6:$AN$170,38,FALSE)</f>
        <v>2</v>
      </c>
      <c r="T139" s="133" t="str">
        <f>VLOOKUP(B139,Lists!$C$3:$E$200,3,FALSE)</f>
        <v>Middle east</v>
      </c>
      <c r="U139" s="134">
        <f>VLOOKUP(B139,'INFORM Severity - hidden'!$C$5:$V$170,20,FALSE)</f>
        <v>44894</v>
      </c>
    </row>
    <row r="140" spans="1:21" x14ac:dyDescent="0.25">
      <c r="A140" s="130" t="str">
        <f t="array" ref="A140">IFERROR(INDEX(Lists!$B$2:$B$200,SMALL(IF(Lists!$I$2:$I$200="Individual",ROW(Lists!$B$2:$B$200)),ROW(136:136))-1,1),"")</f>
        <v>Mixed Migration Flows in Turkey</v>
      </c>
      <c r="B140" s="131" t="str">
        <f>VLOOKUP(A140,Lists!$B$2:$G$200,2,FALSE)</f>
        <v>TUR003</v>
      </c>
      <c r="C140" s="131" t="str">
        <f>VLOOKUP(B140,'INFORM Severity - hidden'!$C$5:$D$200,2,FALSE)</f>
        <v>Turkey</v>
      </c>
      <c r="D140" s="131" t="str">
        <f>VLOOKUP(A140,Lists!$B$2:$G$200,3,FALSE)</f>
        <v>TUR</v>
      </c>
      <c r="E140" s="132" t="str">
        <f>VLOOKUP(A140,Lists!$B$2:$G$200,5,FALSE)</f>
        <v>Displacement</v>
      </c>
      <c r="F140" s="236">
        <f t="shared" si="20"/>
        <v>2.4</v>
      </c>
      <c r="G140" s="129">
        <f t="shared" si="21"/>
        <v>3</v>
      </c>
      <c r="H140" s="129" t="str">
        <f t="shared" si="22"/>
        <v>Medium</v>
      </c>
      <c r="I140" s="237" t="str">
        <f>INDEX(Trends!$D$3:$D$404,MATCH(B140,Trends!$C$3:$C$404,0))</f>
        <v>Decreasing</v>
      </c>
      <c r="J140" s="129" t="str">
        <f>VLOOKUP($B140,Reliability!$A$3:$I$170,9,FALSE)</f>
        <v>High</v>
      </c>
      <c r="K140" s="238">
        <f t="shared" si="23"/>
        <v>2.7</v>
      </c>
      <c r="L140" s="238">
        <f>VLOOKUP($B140,'Impact of the crisis'!$C$6:$N$170,12,FALSE)</f>
        <v>3.1</v>
      </c>
      <c r="M140" s="238">
        <f>VLOOKUP($B140,'Impact of the crisis'!$C$6:$AB$170,26,FALSE)</f>
        <v>2.5</v>
      </c>
      <c r="N140" s="238">
        <f>VLOOKUP($B140,'Conditions of people affected'!$C$6:$R$170,16,FALSE)</f>
        <v>2.0499999999999998</v>
      </c>
      <c r="O140" s="238">
        <f>VLOOKUP($B140,'Conditions of people affected'!$C$6:$R$170,9,FALSE)</f>
        <v>2.1</v>
      </c>
      <c r="P140" s="238">
        <f>VLOOKUP($B140,'Conditions of people affected'!$C$6:$R$170,15,FALSE)</f>
        <v>2</v>
      </c>
      <c r="Q140" s="238">
        <f t="shared" si="24"/>
        <v>2.6</v>
      </c>
      <c r="R140" s="238">
        <f>VLOOKUP($B140,'Complexity of the crisis'!$C$6:$AN$170,22,FALSE)</f>
        <v>3.1</v>
      </c>
      <c r="S140" s="238">
        <f>VLOOKUP($B140,'Complexity of the crisis'!$C$6:$AN$170,38,FALSE)</f>
        <v>2</v>
      </c>
      <c r="T140" s="133" t="str">
        <f>VLOOKUP(B140,Lists!$C$3:$E$200,3,FALSE)</f>
        <v>Middle east</v>
      </c>
      <c r="U140" s="134">
        <f>VLOOKUP(B140,'INFORM Severity - hidden'!$C$5:$V$170,20,FALSE)</f>
        <v>44894</v>
      </c>
    </row>
    <row r="141" spans="1:21" x14ac:dyDescent="0.25">
      <c r="A141" s="130" t="str">
        <f t="array" ref="A141">IFERROR(INDEX(Lists!$B$2:$B$200,SMALL(IF(Lists!$I$2:$I$200="Individual",ROW(Lists!$B$2:$B$200)),ROW(137:137))-1,1),"")</f>
        <v>Kurdish Conflict</v>
      </c>
      <c r="B141" s="131" t="str">
        <f>VLOOKUP(A141,Lists!$B$2:$G$200,2,FALSE)</f>
        <v>TUR004</v>
      </c>
      <c r="C141" s="131" t="str">
        <f>VLOOKUP(B141,'INFORM Severity - hidden'!$C$5:$D$200,2,FALSE)</f>
        <v>Turkey</v>
      </c>
      <c r="D141" s="131" t="str">
        <f>VLOOKUP(A141,Lists!$B$2:$G$200,3,FALSE)</f>
        <v>TUR</v>
      </c>
      <c r="E141" s="132" t="str">
        <f>VLOOKUP(A141,Lists!$B$2:$G$200,5,FALSE)</f>
        <v>Conflict</v>
      </c>
      <c r="F141" s="236" t="str">
        <f t="shared" si="20"/>
        <v>x</v>
      </c>
      <c r="G141" s="129" t="str">
        <f t="shared" si="21"/>
        <v>x</v>
      </c>
      <c r="H141" s="129" t="str">
        <f t="shared" si="22"/>
        <v>x</v>
      </c>
      <c r="I141" s="237" t="str">
        <f>INDEX(Trends!$D$3:$D$404,MATCH(B141,Trends!$C$3:$C$404,0))</f>
        <v>-</v>
      </c>
      <c r="J141" s="129" t="str">
        <f>VLOOKUP($B141,Reliability!$A$3:$I$170,9,FALSE)</f>
        <v>Medium</v>
      </c>
      <c r="K141" s="238">
        <f t="shared" si="23"/>
        <v>2.8</v>
      </c>
      <c r="L141" s="238">
        <f>VLOOKUP($B141,'Impact of the crisis'!$C$6:$N$170,12,FALSE)</f>
        <v>2.4</v>
      </c>
      <c r="M141" s="238">
        <f>VLOOKUP($B141,'Impact of the crisis'!$C$6:$AB$170,26,FALSE)</f>
        <v>3</v>
      </c>
      <c r="N141" s="238" t="str">
        <f>VLOOKUP($B141,'Conditions of people affected'!$C$6:$R$170,16,FALSE)</f>
        <v>x</v>
      </c>
      <c r="O141" s="238" t="str">
        <f>VLOOKUP($B141,'Conditions of people affected'!$C$6:$R$170,9,FALSE)</f>
        <v>x</v>
      </c>
      <c r="P141" s="238" t="str">
        <f>VLOOKUP($B141,'Conditions of people affected'!$C$6:$R$170,15,FALSE)</f>
        <v>x</v>
      </c>
      <c r="Q141" s="238">
        <f t="shared" si="24"/>
        <v>2.8</v>
      </c>
      <c r="R141" s="238">
        <f>VLOOKUP($B141,'Complexity of the crisis'!$C$6:$AN$170,22,FALSE)</f>
        <v>3.1</v>
      </c>
      <c r="S141" s="238">
        <f>VLOOKUP($B141,'Complexity of the crisis'!$C$6:$AN$170,38,FALSE)</f>
        <v>2.5</v>
      </c>
      <c r="T141" s="133" t="str">
        <f>VLOOKUP(B141,Lists!$C$3:$E$200,3,FALSE)</f>
        <v>Middle east</v>
      </c>
      <c r="U141" s="134">
        <f>VLOOKUP(B141,'INFORM Severity - hidden'!$C$5:$V$170,20,FALSE)</f>
        <v>44894</v>
      </c>
    </row>
    <row r="142" spans="1:21" x14ac:dyDescent="0.25">
      <c r="A142" s="130" t="str">
        <f t="array" ref="A142">IFERROR(INDEX(Lists!$B$2:$B$200,SMALL(IF(Lists!$I$2:$I$200="Individual",ROW(Lists!$B$2:$B$200)),ROW(138:138))-1,1),"")</f>
        <v>International Displacement in Tanzania</v>
      </c>
      <c r="B142" s="131" t="str">
        <f>VLOOKUP(A142,Lists!$B$2:$G$200,2,FALSE)</f>
        <v>TZA002</v>
      </c>
      <c r="C142" s="131" t="str">
        <f>VLOOKUP(B142,'INFORM Severity - hidden'!$C$5:$D$200,2,FALSE)</f>
        <v>Tanzania</v>
      </c>
      <c r="D142" s="131" t="str">
        <f>VLOOKUP(A142,Lists!$B$2:$G$200,3,FALSE)</f>
        <v>TZA</v>
      </c>
      <c r="E142" s="132" t="str">
        <f>VLOOKUP(A142,Lists!$B$2:$G$200,5,FALSE)</f>
        <v>Displacement</v>
      </c>
      <c r="F142" s="236">
        <f t="shared" si="20"/>
        <v>2.2999999999999998</v>
      </c>
      <c r="G142" s="129">
        <f t="shared" si="21"/>
        <v>3</v>
      </c>
      <c r="H142" s="129" t="str">
        <f t="shared" si="22"/>
        <v>Medium</v>
      </c>
      <c r="I142" s="237" t="str">
        <f>INDEX(Trends!$D$3:$D$404,MATCH(B142,Trends!$C$3:$C$404,0))</f>
        <v>Stable</v>
      </c>
      <c r="J142" s="129" t="str">
        <f>VLOOKUP($B142,Reliability!$A$3:$I$170,9,FALSE)</f>
        <v>Very High</v>
      </c>
      <c r="K142" s="238">
        <f t="shared" si="23"/>
        <v>3</v>
      </c>
      <c r="L142" s="238">
        <f>VLOOKUP($B142,'Impact of the crisis'!$C$6:$N$170,12,FALSE)</f>
        <v>1.9</v>
      </c>
      <c r="M142" s="238">
        <f>VLOOKUP($B142,'Impact of the crisis'!$C$6:$AB$170,26,FALSE)</f>
        <v>3.4</v>
      </c>
      <c r="N142" s="238">
        <f>VLOOKUP($B142,'Conditions of people affected'!$C$6:$R$170,16,FALSE)</f>
        <v>2.15</v>
      </c>
      <c r="O142" s="238">
        <f>VLOOKUP($B142,'Conditions of people affected'!$C$6:$R$170,9,FALSE)</f>
        <v>2.2999999999999998</v>
      </c>
      <c r="P142" s="238">
        <f>VLOOKUP($B142,'Conditions of people affected'!$C$6:$R$170,15,FALSE)</f>
        <v>2</v>
      </c>
      <c r="Q142" s="238">
        <f t="shared" si="24"/>
        <v>1.9</v>
      </c>
      <c r="R142" s="238">
        <f>VLOOKUP($B142,'Complexity of the crisis'!$C$6:$AN$170,22,FALSE)</f>
        <v>2.2000000000000002</v>
      </c>
      <c r="S142" s="238">
        <f>VLOOKUP($B142,'Complexity of the crisis'!$C$6:$AN$170,38,FALSE)</f>
        <v>1.5</v>
      </c>
      <c r="T142" s="133" t="str">
        <f>VLOOKUP(B142,Lists!$C$3:$E$200,3,FALSE)</f>
        <v>Africa</v>
      </c>
      <c r="U142" s="134">
        <f>VLOOKUP(B142,'INFORM Severity - hidden'!$C$5:$V$170,20,FALSE)</f>
        <v>44891</v>
      </c>
    </row>
    <row r="143" spans="1:21" x14ac:dyDescent="0.25">
      <c r="A143" s="130" t="str">
        <f t="array" ref="A143">IFERROR(INDEX(Lists!$B$2:$B$200,SMALL(IF(Lists!$I$2:$I$200="Individual",ROW(Lists!$B$2:$B$200)),ROW(139:139))-1,1),"")</f>
        <v>Food Security Crisis in North-East Tanzania</v>
      </c>
      <c r="B143" s="131" t="str">
        <f>VLOOKUP(A143,Lists!$B$2:$G$200,2,FALSE)</f>
        <v>TZA003</v>
      </c>
      <c r="C143" s="131" t="str">
        <f>VLOOKUP(B143,'INFORM Severity - hidden'!$C$5:$D$200,2,FALSE)</f>
        <v>Tanzania</v>
      </c>
      <c r="D143" s="131" t="str">
        <f>VLOOKUP(A143,Lists!$B$2:$G$200,3,FALSE)</f>
        <v>TZA</v>
      </c>
      <c r="E143" s="132" t="str">
        <f>VLOOKUP(A143,Lists!$B$2:$G$200,5,FALSE)</f>
        <v>Drought</v>
      </c>
      <c r="F143" s="236">
        <f t="shared" si="20"/>
        <v>2.2999999999999998</v>
      </c>
      <c r="G143" s="129">
        <f t="shared" si="21"/>
        <v>3</v>
      </c>
      <c r="H143" s="129" t="str">
        <f t="shared" si="22"/>
        <v>Medium</v>
      </c>
      <c r="I143" s="237" t="str">
        <f>INDEX(Trends!$D$3:$D$404,MATCH(B143,Trends!$C$3:$C$404,0))</f>
        <v>Stable</v>
      </c>
      <c r="J143" s="129" t="str">
        <f>VLOOKUP($B143,Reliability!$A$3:$I$170,9,FALSE)</f>
        <v>High</v>
      </c>
      <c r="K143" s="238">
        <f t="shared" si="23"/>
        <v>1.4</v>
      </c>
      <c r="L143" s="238">
        <f>VLOOKUP($B143,'Impact of the crisis'!$C$6:$N$170,12,FALSE)</f>
        <v>1.4</v>
      </c>
      <c r="M143" s="238">
        <f>VLOOKUP($B143,'Impact of the crisis'!$C$6:$AB$170,26,FALSE)</f>
        <v>1.4</v>
      </c>
      <c r="N143" s="238">
        <f>VLOOKUP($B143,'Conditions of people affected'!$C$6:$R$170,16,FALSE)</f>
        <v>3</v>
      </c>
      <c r="O143" s="238">
        <f>VLOOKUP($B143,'Conditions of people affected'!$C$6:$R$170,9,FALSE)</f>
        <v>3</v>
      </c>
      <c r="P143" s="238">
        <f>VLOOKUP($B143,'Conditions of people affected'!$C$6:$R$170,15,FALSE)</f>
        <v>3</v>
      </c>
      <c r="Q143" s="238">
        <f t="shared" si="24"/>
        <v>1.6</v>
      </c>
      <c r="R143" s="238">
        <f>VLOOKUP($B143,'Complexity of the crisis'!$C$6:$AN$170,22,FALSE)</f>
        <v>2.2000000000000002</v>
      </c>
      <c r="S143" s="238">
        <f>VLOOKUP($B143,'Complexity of the crisis'!$C$6:$AN$170,38,FALSE)</f>
        <v>1</v>
      </c>
      <c r="T143" s="133" t="str">
        <f>VLOOKUP(B143,Lists!$C$3:$E$200,3,FALSE)</f>
        <v>Africa</v>
      </c>
      <c r="U143" s="134">
        <f>VLOOKUP(B143,'INFORM Severity - hidden'!$C$5:$V$170,20,FALSE)</f>
        <v>44891</v>
      </c>
    </row>
    <row r="144" spans="1:21" x14ac:dyDescent="0.25">
      <c r="A144" s="130" t="str">
        <f t="array" ref="A144">IFERROR(INDEX(Lists!$B$2:$B$200,SMALL(IF(Lists!$I$2:$I$200="Individual",ROW(Lists!$B$2:$B$200)),ROW(140:140))-1,1),"")</f>
        <v>International Displacement in Uganda</v>
      </c>
      <c r="B144" s="131" t="str">
        <f>VLOOKUP(A144,Lists!$B$2:$G$200,2,FALSE)</f>
        <v>UGA005</v>
      </c>
      <c r="C144" s="131" t="str">
        <f>VLOOKUP(B144,'INFORM Severity - hidden'!$C$5:$D$200,2,FALSE)</f>
        <v>Uganda</v>
      </c>
      <c r="D144" s="131" t="str">
        <f>VLOOKUP(A144,Lists!$B$2:$G$200,3,FALSE)</f>
        <v>UGA</v>
      </c>
      <c r="E144" s="132" t="str">
        <f>VLOOKUP(A144,Lists!$B$2:$G$200,5,FALSE)</f>
        <v>Displacement</v>
      </c>
      <c r="F144" s="236">
        <f t="shared" si="20"/>
        <v>3.2</v>
      </c>
      <c r="G144" s="129">
        <f t="shared" si="21"/>
        <v>4</v>
      </c>
      <c r="H144" s="129" t="str">
        <f t="shared" si="22"/>
        <v>High</v>
      </c>
      <c r="I144" s="237" t="str">
        <f>INDEX(Trends!$D$3:$D$404,MATCH(B144,Trends!$C$3:$C$404,0))</f>
        <v>Stable</v>
      </c>
      <c r="J144" s="129" t="str">
        <f>VLOOKUP($B144,Reliability!$A$3:$I$170,9,FALSE)</f>
        <v>Medium</v>
      </c>
      <c r="K144" s="238">
        <f t="shared" si="23"/>
        <v>3.2</v>
      </c>
      <c r="L144" s="238">
        <f>VLOOKUP($B144,'Impact of the crisis'!$C$6:$N$170,12,FALSE)</f>
        <v>1.5</v>
      </c>
      <c r="M144" s="238">
        <f>VLOOKUP($B144,'Impact of the crisis'!$C$6:$AB$170,26,FALSE)</f>
        <v>3.8</v>
      </c>
      <c r="N144" s="238">
        <f>VLOOKUP($B144,'Conditions of people affected'!$C$6:$R$170,16,FALSE)</f>
        <v>3.3</v>
      </c>
      <c r="O144" s="238">
        <f>VLOOKUP($B144,'Conditions of people affected'!$C$6:$R$170,9,FALSE)</f>
        <v>3.6</v>
      </c>
      <c r="P144" s="238">
        <f>VLOOKUP($B144,'Conditions of people affected'!$C$6:$R$170,15,FALSE)</f>
        <v>3</v>
      </c>
      <c r="Q144" s="238">
        <f t="shared" si="24"/>
        <v>2.9</v>
      </c>
      <c r="R144" s="238">
        <f>VLOOKUP($B144,'Complexity of the crisis'!$C$6:$AN$170,22,FALSE)</f>
        <v>3.6</v>
      </c>
      <c r="S144" s="238">
        <f>VLOOKUP($B144,'Complexity of the crisis'!$C$6:$AN$170,38,FALSE)</f>
        <v>2</v>
      </c>
      <c r="T144" s="133" t="str">
        <f>VLOOKUP(B144,Lists!$C$3:$E$200,3,FALSE)</f>
        <v>Africa</v>
      </c>
      <c r="U144" s="134">
        <f>VLOOKUP(B144,'INFORM Severity - hidden'!$C$5:$V$170,20,FALSE)</f>
        <v>44888</v>
      </c>
    </row>
    <row r="145" spans="1:21" x14ac:dyDescent="0.25">
      <c r="A145" s="130" t="str">
        <f t="array" ref="A145">IFERROR(INDEX(Lists!$B$2:$B$200,SMALL(IF(Lists!$I$2:$I$200="Individual",ROW(Lists!$B$2:$B$200)),ROW(141:141))-1,1),"")</f>
        <v>Food Security Crisis in Karamoja Region</v>
      </c>
      <c r="B145" s="131" t="str">
        <f>VLOOKUP(A145,Lists!$B$2:$G$200,2,FALSE)</f>
        <v>UGA007</v>
      </c>
      <c r="C145" s="131" t="str">
        <f>VLOOKUP(B145,'INFORM Severity - hidden'!$C$5:$D$200,2,FALSE)</f>
        <v>Uganda</v>
      </c>
      <c r="D145" s="131" t="str">
        <f>VLOOKUP(A145,Lists!$B$2:$G$200,3,FALSE)</f>
        <v>UGA</v>
      </c>
      <c r="E145" s="132" t="str">
        <f>VLOOKUP(A145,Lists!$B$2:$G$200,5,FALSE)</f>
        <v>Drought,Violence,Epidemic</v>
      </c>
      <c r="F145" s="236">
        <f t="shared" si="20"/>
        <v>2.9</v>
      </c>
      <c r="G145" s="129">
        <f t="shared" si="21"/>
        <v>3</v>
      </c>
      <c r="H145" s="129" t="str">
        <f t="shared" si="22"/>
        <v>Medium</v>
      </c>
      <c r="I145" s="237" t="str">
        <f>INDEX(Trends!$D$3:$D$404,MATCH(B145,Trends!$C$3:$C$404,0))</f>
        <v>Decreasing</v>
      </c>
      <c r="J145" s="129" t="str">
        <f>VLOOKUP($B145,Reliability!$A$3:$I$170,9,FALSE)</f>
        <v>High</v>
      </c>
      <c r="K145" s="238">
        <f t="shared" si="23"/>
        <v>3.3</v>
      </c>
      <c r="L145" s="238">
        <f>VLOOKUP($B145,'Impact of the crisis'!$C$6:$N$170,12,FALSE)</f>
        <v>0.9</v>
      </c>
      <c r="M145" s="238">
        <f>VLOOKUP($B145,'Impact of the crisis'!$C$6:$AB$170,26,FALSE)</f>
        <v>4.0999999999999996</v>
      </c>
      <c r="N145" s="238">
        <f>VLOOKUP($B145,'Conditions of people affected'!$C$6:$R$170,16,FALSE)</f>
        <v>2.75</v>
      </c>
      <c r="O145" s="238">
        <f>VLOOKUP($B145,'Conditions of people affected'!$C$6:$R$170,9,FALSE)</f>
        <v>2.5</v>
      </c>
      <c r="P145" s="238">
        <f>VLOOKUP($B145,'Conditions of people affected'!$C$6:$R$170,15,FALSE)</f>
        <v>3</v>
      </c>
      <c r="Q145" s="238">
        <f t="shared" si="24"/>
        <v>2.7</v>
      </c>
      <c r="R145" s="238">
        <f>VLOOKUP($B145,'Complexity of the crisis'!$C$6:$AN$170,22,FALSE)</f>
        <v>3.6</v>
      </c>
      <c r="S145" s="238">
        <f>VLOOKUP($B145,'Complexity of the crisis'!$C$6:$AN$170,38,FALSE)</f>
        <v>1.5</v>
      </c>
      <c r="T145" s="133" t="str">
        <f>VLOOKUP(B145,Lists!$C$3:$E$200,3,FALSE)</f>
        <v>Africa</v>
      </c>
      <c r="U145" s="134">
        <f>VLOOKUP(B145,'INFORM Severity - hidden'!$C$5:$V$170,20,FALSE)</f>
        <v>44888</v>
      </c>
    </row>
    <row r="146" spans="1:21" x14ac:dyDescent="0.25">
      <c r="A146" s="130" t="str">
        <f t="array" ref="A146">IFERROR(INDEX(Lists!$B$2:$B$200,SMALL(IF(Lists!$I$2:$I$200="Individual",ROW(Lists!$B$2:$B$200)),ROW(142:142))-1,1),"")</f>
        <v>Conflict in Ukraine</v>
      </c>
      <c r="B146" s="131" t="str">
        <f>VLOOKUP(A146,Lists!$B$2:$G$200,2,FALSE)</f>
        <v>UKR002</v>
      </c>
      <c r="C146" s="131" t="str">
        <f>VLOOKUP(B146,'INFORM Severity - hidden'!$C$5:$D$200,2,FALSE)</f>
        <v>Ukraine</v>
      </c>
      <c r="D146" s="131" t="str">
        <f>VLOOKUP(A146,Lists!$B$2:$G$200,3,FALSE)</f>
        <v>UKR</v>
      </c>
      <c r="E146" s="132" t="str">
        <f>VLOOKUP(A146,Lists!$B$2:$G$200,5,FALSE)</f>
        <v>Conflict,Displacement</v>
      </c>
      <c r="F146" s="236">
        <f t="shared" si="20"/>
        <v>4.0999999999999996</v>
      </c>
      <c r="G146" s="129">
        <f t="shared" si="21"/>
        <v>5</v>
      </c>
      <c r="H146" s="129" t="str">
        <f t="shared" si="22"/>
        <v>Very High</v>
      </c>
      <c r="I146" s="237" t="str">
        <f>INDEX(Trends!$D$3:$D$404,MATCH(B146,Trends!$C$3:$C$404,0))</f>
        <v>Decreasing</v>
      </c>
      <c r="J146" s="129" t="str">
        <f>VLOOKUP($B146,Reliability!$A$3:$I$170,9,FALSE)</f>
        <v>Very High</v>
      </c>
      <c r="K146" s="238">
        <f t="shared" si="23"/>
        <v>5</v>
      </c>
      <c r="L146" s="238">
        <f>VLOOKUP($B146,'Impact of the crisis'!$C$6:$N$170,12,FALSE)</f>
        <v>4.9000000000000004</v>
      </c>
      <c r="M146" s="238">
        <f>VLOOKUP($B146,'Impact of the crisis'!$C$6:$AB$170,26,FALSE)</f>
        <v>5</v>
      </c>
      <c r="N146" s="238">
        <f>VLOOKUP($B146,'Conditions of people affected'!$C$6:$R$170,16,FALSE)</f>
        <v>4.5</v>
      </c>
      <c r="O146" s="238">
        <f>VLOOKUP($B146,'Conditions of people affected'!$C$6:$R$170,9,FALSE)</f>
        <v>5</v>
      </c>
      <c r="P146" s="238">
        <f>VLOOKUP($B146,'Conditions of people affected'!$C$6:$R$170,15,FALSE)</f>
        <v>4</v>
      </c>
      <c r="Q146" s="238">
        <f t="shared" si="24"/>
        <v>2.8</v>
      </c>
      <c r="R146" s="238">
        <f>VLOOKUP($B146,'Complexity of the crisis'!$C$6:$AN$170,22,FALSE)</f>
        <v>2.6</v>
      </c>
      <c r="S146" s="238">
        <f>VLOOKUP($B146,'Complexity of the crisis'!$C$6:$AN$170,38,FALSE)</f>
        <v>3</v>
      </c>
      <c r="T146" s="133" t="str">
        <f>VLOOKUP(B146,Lists!$C$3:$E$200,3,FALSE)</f>
        <v>Europe</v>
      </c>
      <c r="U146" s="134">
        <f>VLOOKUP(B146,'INFORM Severity - hidden'!$C$5:$V$170,20,FALSE)</f>
        <v>44893</v>
      </c>
    </row>
    <row r="147" spans="1:21" x14ac:dyDescent="0.25">
      <c r="A147" s="130" t="str">
        <f t="array" ref="A147">IFERROR(INDEX(Lists!$B$2:$B$200,SMALL(IF(Lists!$I$2:$I$200="Individual",ROW(Lists!$B$2:$B$200)),ROW(143:143))-1,1),"")</f>
        <v>Complex crisis in Venezuela</v>
      </c>
      <c r="B147" s="131" t="str">
        <f>VLOOKUP(A147,Lists!$B$2:$G$200,2,FALSE)</f>
        <v>VEN001</v>
      </c>
      <c r="C147" s="131" t="str">
        <f>VLOOKUP(B147,'INFORM Severity - hidden'!$C$5:$D$200,2,FALSE)</f>
        <v>Venezuela</v>
      </c>
      <c r="D147" s="131" t="str">
        <f>VLOOKUP(A147,Lists!$B$2:$G$200,3,FALSE)</f>
        <v>VEN</v>
      </c>
      <c r="E147" s="132" t="str">
        <f>VLOOKUP(A147,Lists!$B$2:$G$200,5,FALSE)</f>
        <v>Socio-political,Violence,Floods</v>
      </c>
      <c r="F147" s="236">
        <f t="shared" si="20"/>
        <v>4</v>
      </c>
      <c r="G147" s="129">
        <f t="shared" si="21"/>
        <v>4</v>
      </c>
      <c r="H147" s="129" t="str">
        <f t="shared" si="22"/>
        <v>High</v>
      </c>
      <c r="I147" s="237" t="str">
        <f>INDEX(Trends!$D$3:$D$404,MATCH(B147,Trends!$C$3:$C$404,0))</f>
        <v>Stable</v>
      </c>
      <c r="J147" s="129" t="str">
        <f>VLOOKUP($B147,Reliability!$A$3:$I$170,9,FALSE)</f>
        <v>Very High</v>
      </c>
      <c r="K147" s="238">
        <f t="shared" si="23"/>
        <v>4.2</v>
      </c>
      <c r="L147" s="238">
        <f>VLOOKUP($B147,'Impact of the crisis'!$C$6:$N$170,12,FALSE)</f>
        <v>4.9000000000000004</v>
      </c>
      <c r="M147" s="238">
        <f>VLOOKUP($B147,'Impact of the crisis'!$C$6:$AB$170,26,FALSE)</f>
        <v>3.8</v>
      </c>
      <c r="N147" s="238">
        <f>VLOOKUP($B147,'Conditions of people affected'!$C$6:$R$170,16,FALSE)</f>
        <v>4</v>
      </c>
      <c r="O147" s="238">
        <f>VLOOKUP($B147,'Conditions of people affected'!$C$6:$R$170,9,FALSE)</f>
        <v>5</v>
      </c>
      <c r="P147" s="238">
        <f>VLOOKUP($B147,'Conditions of people affected'!$C$6:$R$170,15,FALSE)</f>
        <v>3</v>
      </c>
      <c r="Q147" s="238">
        <f t="shared" si="24"/>
        <v>3.7</v>
      </c>
      <c r="R147" s="238">
        <f>VLOOKUP($B147,'Complexity of the crisis'!$C$6:$AN$170,22,FALSE)</f>
        <v>3.3</v>
      </c>
      <c r="S147" s="238">
        <f>VLOOKUP($B147,'Complexity of the crisis'!$C$6:$AN$170,38,FALSE)</f>
        <v>4</v>
      </c>
      <c r="T147" s="133" t="str">
        <f>VLOOKUP(B147,Lists!$C$3:$E$200,3,FALSE)</f>
        <v>Americas</v>
      </c>
      <c r="U147" s="134">
        <f>VLOOKUP(B147,'INFORM Severity - hidden'!$C$5:$V$170,20,FALSE)</f>
        <v>44895</v>
      </c>
    </row>
    <row r="148" spans="1:21" x14ac:dyDescent="0.25">
      <c r="A148" s="130" t="str">
        <f t="array" ref="A148">IFERROR(INDEX(Lists!$B$2:$B$200,SMALL(IF(Lists!$I$2:$I$200="Individual",ROW(Lists!$B$2:$B$200)),ROW(144:144))-1,1),"")</f>
        <v>Conflict in Yemen</v>
      </c>
      <c r="B148" s="131" t="str">
        <f>VLOOKUP(A148,Lists!$B$2:$G$200,2,FALSE)</f>
        <v>YEM001</v>
      </c>
      <c r="C148" s="131" t="str">
        <f>VLOOKUP(B148,'INFORM Severity - hidden'!$C$5:$D$200,2,FALSE)</f>
        <v>Yemen</v>
      </c>
      <c r="D148" s="131" t="str">
        <f>VLOOKUP(A148,Lists!$B$2:$G$200,3,FALSE)</f>
        <v>YEM</v>
      </c>
      <c r="E148" s="132" t="str">
        <f>VLOOKUP(A148,Lists!$B$2:$G$200,5,FALSE)</f>
        <v>Conflict</v>
      </c>
      <c r="F148" s="236">
        <f t="shared" si="20"/>
        <v>4.7</v>
      </c>
      <c r="G148" s="129">
        <f t="shared" si="21"/>
        <v>5</v>
      </c>
      <c r="H148" s="129" t="str">
        <f t="shared" si="22"/>
        <v>Very High</v>
      </c>
      <c r="I148" s="237" t="str">
        <f>INDEX(Trends!$D$3:$D$404,MATCH(B148,Trends!$C$3:$C$404,0))</f>
        <v>Stable</v>
      </c>
      <c r="J148" s="129" t="str">
        <f>VLOOKUP($B148,Reliability!$A$3:$I$170,9,FALSE)</f>
        <v>Very High</v>
      </c>
      <c r="K148" s="238">
        <f t="shared" si="23"/>
        <v>4.5999999999999996</v>
      </c>
      <c r="L148" s="238">
        <f>VLOOKUP($B148,'Impact of the crisis'!$C$6:$N$170,12,FALSE)</f>
        <v>4.9000000000000004</v>
      </c>
      <c r="M148" s="238">
        <f>VLOOKUP($B148,'Impact of the crisis'!$C$6:$AB$170,26,FALSE)</f>
        <v>4.5</v>
      </c>
      <c r="N148" s="238">
        <f>VLOOKUP($B148,'Conditions of people affected'!$C$6:$R$170,16,FALSE)</f>
        <v>5</v>
      </c>
      <c r="O148" s="238">
        <f>VLOOKUP($B148,'Conditions of people affected'!$C$6:$R$170,9,FALSE)</f>
        <v>5</v>
      </c>
      <c r="P148" s="238">
        <f>VLOOKUP($B148,'Conditions of people affected'!$C$6:$R$170,15,FALSE)</f>
        <v>5</v>
      </c>
      <c r="Q148" s="238">
        <f t="shared" si="24"/>
        <v>4.2</v>
      </c>
      <c r="R148" s="238">
        <f>VLOOKUP($B148,'Complexity of the crisis'!$C$6:$AN$170,22,FALSE)</f>
        <v>3.9</v>
      </c>
      <c r="S148" s="238">
        <f>VLOOKUP($B148,'Complexity of the crisis'!$C$6:$AN$170,38,FALSE)</f>
        <v>4.5</v>
      </c>
      <c r="T148" s="133" t="str">
        <f>VLOOKUP(B148,Lists!$C$3:$E$200,3,FALSE)</f>
        <v>Middle east</v>
      </c>
      <c r="U148" s="134">
        <f>VLOOKUP(B148,'INFORM Severity - hidden'!$C$5:$V$170,20,FALSE)</f>
        <v>44860</v>
      </c>
    </row>
    <row r="149" spans="1:21" x14ac:dyDescent="0.25">
      <c r="A149" s="130" t="str">
        <f t="array" ref="A149">IFERROR(INDEX(Lists!$B$2:$B$200,SMALL(IF(Lists!$I$2:$I$200="Individual",ROW(Lists!$B$2:$B$200)),ROW(145:145))-1,1),"")</f>
        <v>Mixed migration flows in Yemen</v>
      </c>
      <c r="B149" s="131" t="str">
        <f>VLOOKUP(A149,Lists!$B$2:$G$200,2,FALSE)</f>
        <v>YEM002</v>
      </c>
      <c r="C149" s="131" t="str">
        <f>VLOOKUP(B149,'INFORM Severity - hidden'!$C$5:$D$200,2,FALSE)</f>
        <v>Yemen</v>
      </c>
      <c r="D149" s="131" t="str">
        <f>VLOOKUP(A149,Lists!$B$2:$G$200,3,FALSE)</f>
        <v>YEM</v>
      </c>
      <c r="E149" s="132" t="str">
        <f>VLOOKUP(A149,Lists!$B$2:$G$200,5,FALSE)</f>
        <v>Displacement</v>
      </c>
      <c r="F149" s="236">
        <f t="shared" si="20"/>
        <v>2.8</v>
      </c>
      <c r="G149" s="129">
        <f t="shared" si="21"/>
        <v>3</v>
      </c>
      <c r="H149" s="129" t="str">
        <f t="shared" si="22"/>
        <v>Medium</v>
      </c>
      <c r="I149" s="237" t="str">
        <f>INDEX(Trends!$D$3:$D$404,MATCH(B149,Trends!$C$3:$C$404,0))</f>
        <v>Decreasing</v>
      </c>
      <c r="J149" s="129" t="str">
        <f>VLOOKUP($B149,Reliability!$A$3:$I$170,9,FALSE)</f>
        <v>High</v>
      </c>
      <c r="K149" s="238">
        <f t="shared" si="23"/>
        <v>1.9</v>
      </c>
      <c r="L149" s="238">
        <f>VLOOKUP($B149,'Impact of the crisis'!$C$6:$N$170,12,FALSE)</f>
        <v>1.6</v>
      </c>
      <c r="M149" s="238">
        <f>VLOOKUP($B149,'Impact of the crisis'!$C$6:$AB$170,26,FALSE)</f>
        <v>2</v>
      </c>
      <c r="N149" s="238">
        <f>VLOOKUP($B149,'Conditions of people affected'!$C$6:$R$170,16,FALSE)</f>
        <v>2.7</v>
      </c>
      <c r="O149" s="238">
        <f>VLOOKUP($B149,'Conditions of people affected'!$C$6:$R$170,9,FALSE)</f>
        <v>2.4</v>
      </c>
      <c r="P149" s="238">
        <f>VLOOKUP($B149,'Conditions of people affected'!$C$6:$R$170,15,FALSE)</f>
        <v>3</v>
      </c>
      <c r="Q149" s="238">
        <f t="shared" si="24"/>
        <v>3.7</v>
      </c>
      <c r="R149" s="238">
        <f>VLOOKUP($B149,'Complexity of the crisis'!$C$6:$AN$170,22,FALSE)</f>
        <v>3.9</v>
      </c>
      <c r="S149" s="238">
        <f>VLOOKUP($B149,'Complexity of the crisis'!$C$6:$AN$170,38,FALSE)</f>
        <v>3.5</v>
      </c>
      <c r="T149" s="133" t="str">
        <f>VLOOKUP(B149,Lists!$C$3:$E$200,3,FALSE)</f>
        <v>Middle east</v>
      </c>
      <c r="U149" s="134">
        <f>VLOOKUP(B149,'INFORM Severity - hidden'!$C$5:$V$170,20,FALSE)</f>
        <v>44860</v>
      </c>
    </row>
    <row r="150" spans="1:21" x14ac:dyDescent="0.25">
      <c r="A150" s="130" t="str">
        <f t="array" ref="A150">IFERROR(INDEX(Lists!$B$2:$B$200,SMALL(IF(Lists!$I$2:$I$200="Individual",ROW(Lists!$B$2:$B$200)),ROW(146:146))-1,1),"")</f>
        <v>Drought in Zambia</v>
      </c>
      <c r="B150" s="131" t="str">
        <f>VLOOKUP(A150,Lists!$B$2:$G$200,2,FALSE)</f>
        <v>ZMB002</v>
      </c>
      <c r="C150" s="131" t="str">
        <f>VLOOKUP(B150,'INFORM Severity - hidden'!$C$5:$D$200,2,FALSE)</f>
        <v>Zambia</v>
      </c>
      <c r="D150" s="131" t="str">
        <f>VLOOKUP(A150,Lists!$B$2:$G$200,3,FALSE)</f>
        <v>ZMB</v>
      </c>
      <c r="E150" s="132" t="str">
        <f>VLOOKUP(A150,Lists!$B$2:$G$200,5,FALSE)</f>
        <v>Drought</v>
      </c>
      <c r="F150" s="236">
        <f t="shared" si="20"/>
        <v>2.9</v>
      </c>
      <c r="G150" s="129">
        <f t="shared" si="21"/>
        <v>3</v>
      </c>
      <c r="H150" s="129" t="str">
        <f t="shared" si="22"/>
        <v>Medium</v>
      </c>
      <c r="I150" s="237" t="str">
        <f>INDEX(Trends!$D$3:$D$404,MATCH(B150,Trends!$C$3:$C$404,0))</f>
        <v>Increasing</v>
      </c>
      <c r="J150" s="129" t="str">
        <f>VLOOKUP($B150,Reliability!$A$3:$I$170,9,FALSE)</f>
        <v>Very High</v>
      </c>
      <c r="K150" s="238">
        <f t="shared" si="23"/>
        <v>3.1</v>
      </c>
      <c r="L150" s="238">
        <f>VLOOKUP($B150,'Impact of the crisis'!$C$6:$N$170,12,FALSE)</f>
        <v>4.3</v>
      </c>
      <c r="M150" s="238">
        <f>VLOOKUP($B150,'Impact of the crisis'!$C$6:$AB$170,26,FALSE)</f>
        <v>2.2000000000000002</v>
      </c>
      <c r="N150" s="238">
        <f>VLOOKUP($B150,'Conditions of people affected'!$C$6:$R$170,16,FALSE)</f>
        <v>3.4</v>
      </c>
      <c r="O150" s="238">
        <f>VLOOKUP($B150,'Conditions of people affected'!$C$6:$R$170,9,FALSE)</f>
        <v>3.8</v>
      </c>
      <c r="P150" s="238">
        <f>VLOOKUP($B150,'Conditions of people affected'!$C$6:$R$170,15,FALSE)</f>
        <v>3</v>
      </c>
      <c r="Q150" s="238">
        <f t="shared" si="24"/>
        <v>1.9</v>
      </c>
      <c r="R150" s="238">
        <f>VLOOKUP($B150,'Complexity of the crisis'!$C$6:$AN$170,22,FALSE)</f>
        <v>1.8</v>
      </c>
      <c r="S150" s="238">
        <f>VLOOKUP($B150,'Complexity of the crisis'!$C$6:$AN$170,38,FALSE)</f>
        <v>2</v>
      </c>
      <c r="T150" s="133" t="str">
        <f>VLOOKUP(B150,Lists!$C$3:$E$200,3,FALSE)</f>
        <v>Africa</v>
      </c>
      <c r="U150" s="134">
        <f>VLOOKUP(B150,'INFORM Severity - hidden'!$C$5:$V$170,20,FALSE)</f>
        <v>44891</v>
      </c>
    </row>
    <row r="151" spans="1:21" x14ac:dyDescent="0.25">
      <c r="A151" s="130" t="str">
        <f t="array" ref="A151">IFERROR(INDEX(Lists!$B$2:$B$200,SMALL(IF(Lists!$I$2:$I$200="Individual",ROW(Lists!$B$2:$B$200)),ROW(147:147))-1,1),"")</f>
        <v>Complex crisis in Zimbabwe</v>
      </c>
      <c r="B151" s="131" t="str">
        <f>VLOOKUP(A151,Lists!$B$2:$G$200,2,FALSE)</f>
        <v>ZWE001</v>
      </c>
      <c r="C151" s="131" t="str">
        <f>VLOOKUP(B151,'INFORM Severity - hidden'!$C$5:$D$200,2,FALSE)</f>
        <v>Zimbabwe</v>
      </c>
      <c r="D151" s="131" t="str">
        <f>VLOOKUP(A151,Lists!$B$2:$G$200,3,FALSE)</f>
        <v>ZWE</v>
      </c>
      <c r="E151" s="132" t="str">
        <f>VLOOKUP(A151,Lists!$B$2:$G$200,5,FALSE)</f>
        <v>Socio-political,Drought</v>
      </c>
      <c r="F151" s="236">
        <f t="shared" si="20"/>
        <v>3.9</v>
      </c>
      <c r="G151" s="129">
        <f t="shared" si="21"/>
        <v>4</v>
      </c>
      <c r="H151" s="129" t="str">
        <f t="shared" si="22"/>
        <v>High</v>
      </c>
      <c r="I151" s="237" t="str">
        <f>INDEX(Trends!$D$3:$D$404,MATCH(B151,Trends!$C$3:$C$404,0))</f>
        <v>Stable</v>
      </c>
      <c r="J151" s="129" t="str">
        <f>VLOOKUP($B151,Reliability!$A$3:$I$170,9,FALSE)</f>
        <v>High</v>
      </c>
      <c r="K151" s="238">
        <f t="shared" si="23"/>
        <v>3.8</v>
      </c>
      <c r="L151" s="238">
        <f>VLOOKUP($B151,'Impact of the crisis'!$C$6:$N$170,12,FALSE)</f>
        <v>4.5999999999999996</v>
      </c>
      <c r="M151" s="238">
        <f>VLOOKUP($B151,'Impact of the crisis'!$C$6:$AB$170,26,FALSE)</f>
        <v>3.2</v>
      </c>
      <c r="N151" s="238">
        <f>VLOOKUP($B151,'Conditions of people affected'!$C$6:$R$170,16,FALSE)</f>
        <v>4.3499999999999996</v>
      </c>
      <c r="O151" s="238">
        <f>VLOOKUP($B151,'Conditions of people affected'!$C$6:$R$170,9,FALSE)</f>
        <v>4.7</v>
      </c>
      <c r="P151" s="238">
        <f>VLOOKUP($B151,'Conditions of people affected'!$C$6:$R$170,15,FALSE)</f>
        <v>4</v>
      </c>
      <c r="Q151" s="238">
        <f t="shared" si="24"/>
        <v>3.2</v>
      </c>
      <c r="R151" s="238">
        <f>VLOOKUP($B151,'Complexity of the crisis'!$C$6:$AN$170,22,FALSE)</f>
        <v>3.3</v>
      </c>
      <c r="S151" s="238">
        <f>VLOOKUP($B151,'Complexity of the crisis'!$C$6:$AN$170,38,FALSE)</f>
        <v>3</v>
      </c>
      <c r="T151" s="133" t="str">
        <f>VLOOKUP(B151,Lists!$C$3:$E$200,3,FALSE)</f>
        <v>Africa</v>
      </c>
      <c r="U151" s="134">
        <f>VLOOKUP(B151,'INFORM Severity - hidden'!$C$5:$V$170,20,FALSE)</f>
        <v>44893</v>
      </c>
    </row>
  </sheetData>
  <autoFilter ref="A4:T143" xr:uid="{00000000-0009-0000-0000-000003000000}">
    <sortState ref="A5:T143">
      <sortCondition ref="G4:G143"/>
    </sortState>
  </autoFilter>
  <conditionalFormatting sqref="K5:K300">
    <cfRule type="cellIs" dxfId="607" priority="65" stopIfTrue="1" operator="between">
      <formula>4</formula>
      <formula>5</formula>
    </cfRule>
    <cfRule type="cellIs" dxfId="606" priority="71" stopIfTrue="1" operator="between">
      <formula>3</formula>
      <formula>4</formula>
    </cfRule>
    <cfRule type="cellIs" dxfId="605" priority="72" stopIfTrue="1" operator="between">
      <formula>2</formula>
      <formula>3</formula>
    </cfRule>
    <cfRule type="cellIs" dxfId="604" priority="73" stopIfTrue="1" operator="between">
      <formula>1</formula>
      <formula>2</formula>
    </cfRule>
    <cfRule type="cellIs" dxfId="603" priority="74" stopIfTrue="1" operator="between">
      <formula>0</formula>
      <formula>1</formula>
    </cfRule>
  </conditionalFormatting>
  <conditionalFormatting sqref="L5:M300">
    <cfRule type="cellIs" dxfId="602" priority="66" stopIfTrue="1" operator="between">
      <formula>4</formula>
      <formula>5</formula>
    </cfRule>
    <cfRule type="cellIs" dxfId="601" priority="67" stopIfTrue="1" operator="between">
      <formula>3</formula>
      <formula>4</formula>
    </cfRule>
    <cfRule type="cellIs" dxfId="600" priority="68" stopIfTrue="1" operator="between">
      <formula>2</formula>
      <formula>3</formula>
    </cfRule>
    <cfRule type="cellIs" dxfId="599" priority="69" stopIfTrue="1" operator="between">
      <formula>1</formula>
      <formula>2</formula>
    </cfRule>
    <cfRule type="cellIs" dxfId="598" priority="70" stopIfTrue="1" operator="between">
      <formula>0</formula>
      <formula>1</formula>
    </cfRule>
  </conditionalFormatting>
  <conditionalFormatting sqref="S5:S300">
    <cfRule type="cellIs" dxfId="597" priority="50" stopIfTrue="1" operator="between">
      <formula>4</formula>
      <formula>5</formula>
    </cfRule>
    <cfRule type="cellIs" dxfId="596" priority="51" stopIfTrue="1" operator="between">
      <formula>3</formula>
      <formula>4</formula>
    </cfRule>
    <cfRule type="cellIs" dxfId="595" priority="52" stopIfTrue="1" operator="between">
      <formula>2</formula>
      <formula>3</formula>
    </cfRule>
    <cfRule type="cellIs" dxfId="594" priority="53" stopIfTrue="1" operator="between">
      <formula>1</formula>
      <formula>2</formula>
    </cfRule>
    <cfRule type="cellIs" dxfId="593" priority="54" stopIfTrue="1" operator="between">
      <formula>0</formula>
      <formula>1</formula>
    </cfRule>
  </conditionalFormatting>
  <conditionalFormatting sqref="Q5:Q300">
    <cfRule type="cellIs" dxfId="592" priority="35" stopIfTrue="1" operator="between">
      <formula>4</formula>
      <formula>5</formula>
    </cfRule>
    <cfRule type="cellIs" dxfId="591" priority="36" stopIfTrue="1" operator="between">
      <formula>3</formula>
      <formula>4</formula>
    </cfRule>
    <cfRule type="cellIs" dxfId="590" priority="37" stopIfTrue="1" operator="between">
      <formula>2</formula>
      <formula>3</formula>
    </cfRule>
    <cfRule type="cellIs" dxfId="589" priority="38" stopIfTrue="1" operator="between">
      <formula>1</formula>
      <formula>2</formula>
    </cfRule>
    <cfRule type="cellIs" dxfId="588" priority="39" stopIfTrue="1" operator="between">
      <formula>0</formula>
      <formula>1</formula>
    </cfRule>
  </conditionalFormatting>
  <conditionalFormatting sqref="I5:I300">
    <cfRule type="cellIs" dxfId="587" priority="27" operator="equal">
      <formula>"Increasing"</formula>
    </cfRule>
    <cfRule type="cellIs" dxfId="586" priority="28" operator="equal">
      <formula>"Stable"</formula>
    </cfRule>
    <cfRule type="cellIs" dxfId="585" priority="29" operator="equal">
      <formula>"Decreasing"</formula>
    </cfRule>
  </conditionalFormatting>
  <conditionalFormatting sqref="R5:S300">
    <cfRule type="cellIs" dxfId="584" priority="45" stopIfTrue="1" operator="between">
      <formula>4</formula>
      <formula>5</formula>
    </cfRule>
    <cfRule type="cellIs" dxfId="583" priority="46" stopIfTrue="1" operator="between">
      <formula>3</formula>
      <formula>4</formula>
    </cfRule>
    <cfRule type="cellIs" dxfId="582" priority="47" stopIfTrue="1" operator="between">
      <formula>2</formula>
      <formula>3</formula>
    </cfRule>
    <cfRule type="cellIs" dxfId="581" priority="48" stopIfTrue="1" operator="between">
      <formula>1</formula>
      <formula>2</formula>
    </cfRule>
    <cfRule type="cellIs" dxfId="580" priority="49" stopIfTrue="1" operator="between">
      <formula>0</formula>
      <formula>1</formula>
    </cfRule>
  </conditionalFormatting>
  <conditionalFormatting sqref="G5:G300">
    <cfRule type="cellIs" dxfId="579" priority="17" stopIfTrue="1" operator="equal">
      <formula>5</formula>
    </cfRule>
    <cfRule type="cellIs" dxfId="578" priority="18" stopIfTrue="1" operator="equal">
      <formula>4</formula>
    </cfRule>
    <cfRule type="cellIs" dxfId="577" priority="19" stopIfTrue="1" operator="equal">
      <formula>3</formula>
    </cfRule>
    <cfRule type="cellIs" dxfId="576" priority="20" stopIfTrue="1" operator="equal">
      <formula>2</formula>
    </cfRule>
    <cfRule type="cellIs" dxfId="575" priority="21" stopIfTrue="1" operator="equal">
      <formula>1</formula>
    </cfRule>
  </conditionalFormatting>
  <conditionalFormatting sqref="H5:H300">
    <cfRule type="cellIs" dxfId="574" priority="12" stopIfTrue="1" operator="equal">
      <formula>"Very High"</formula>
    </cfRule>
    <cfRule type="cellIs" dxfId="573" priority="13" stopIfTrue="1" operator="equal">
      <formula>"High"</formula>
    </cfRule>
    <cfRule type="cellIs" dxfId="572" priority="14" stopIfTrue="1" operator="equal">
      <formula>"Medium"</formula>
    </cfRule>
    <cfRule type="cellIs" dxfId="571" priority="15" stopIfTrue="1" operator="equal">
      <formula>"Low"</formula>
    </cfRule>
    <cfRule type="cellIs" dxfId="570" priority="16" stopIfTrue="1" operator="equal">
      <formula>"Very Low"</formula>
    </cfRule>
  </conditionalFormatting>
  <conditionalFormatting sqref="N5:P300">
    <cfRule type="cellIs" dxfId="569" priority="7" stopIfTrue="1" operator="between">
      <formula>5</formula>
      <formula>5.9</formula>
    </cfRule>
    <cfRule type="cellIs" dxfId="568" priority="8" stopIfTrue="1" operator="between">
      <formula>4</formula>
      <formula>4.9</formula>
    </cfRule>
    <cfRule type="cellIs" dxfId="567" priority="9" stopIfTrue="1" operator="between">
      <formula>3</formula>
      <formula>3.9</formula>
    </cfRule>
    <cfRule type="cellIs" dxfId="566" priority="10" stopIfTrue="1" operator="between">
      <formula>2</formula>
      <formula>2.9</formula>
    </cfRule>
    <cfRule type="cellIs" dxfId="565" priority="11" stopIfTrue="1" operator="between">
      <formula>0</formula>
      <formula>1.9</formula>
    </cfRule>
  </conditionalFormatting>
  <conditionalFormatting sqref="J5:J300">
    <cfRule type="cellIs" dxfId="564" priority="2" stopIfTrue="1" operator="equal">
      <formula>"Very Low"</formula>
    </cfRule>
    <cfRule type="cellIs" dxfId="563" priority="3" stopIfTrue="1" operator="equal">
      <formula>"Low"</formula>
    </cfRule>
    <cfRule type="cellIs" dxfId="562" priority="4" stopIfTrue="1" operator="equal">
      <formula>"Medium"</formula>
    </cfRule>
    <cfRule type="cellIs" dxfId="561" priority="5" stopIfTrue="1" operator="equal">
      <formula>"High"</formula>
    </cfRule>
    <cfRule type="cellIs" dxfId="560" priority="6" stopIfTrue="1" operator="equal">
      <formula>"Very High"</formula>
    </cfRule>
  </conditionalFormatting>
  <conditionalFormatting sqref="A1:U300">
    <cfRule type="containsBlanks" priority="1" stopIfTrue="1">
      <formula>LEN(TRIM(A1))=0</formula>
    </cfRule>
  </conditionalFormatting>
  <pageMargins left="0.25" right="0.25" top="0.75" bottom="0.75" header="0.3" footer="0.3"/>
  <pageSetup paperSize="8" scale="76"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89"/>
  <sheetViews>
    <sheetView zoomScale="80" zoomScaleNormal="80" workbookViewId="0"/>
  </sheetViews>
  <sheetFormatPr defaultColWidth="8.5703125" defaultRowHeight="15" x14ac:dyDescent="0.25"/>
  <cols>
    <col min="1" max="1" width="43.5703125" style="214" bestFit="1" customWidth="1"/>
    <col min="2" max="2" width="9.42578125" style="214" customWidth="1"/>
    <col min="3" max="3" width="17.5703125" style="214" customWidth="1"/>
    <col min="4" max="4" width="9.42578125" style="214" customWidth="1"/>
    <col min="5" max="5" width="27.42578125" style="214" bestFit="1" customWidth="1"/>
    <col min="6" max="7" width="9.42578125" style="214" customWidth="1"/>
    <col min="8" max="8" width="9.5703125" style="214" customWidth="1"/>
    <col min="9" max="9" width="13.5703125" style="214" customWidth="1"/>
    <col min="10" max="10" width="9.5703125" style="214" customWidth="1"/>
    <col min="11" max="19" width="9.42578125" style="214" customWidth="1"/>
    <col min="20" max="20" width="21" style="214" customWidth="1"/>
    <col min="21" max="21" width="11.42578125" style="214" bestFit="1" customWidth="1"/>
    <col min="22" max="22" width="8.5703125" style="214" customWidth="1"/>
    <col min="23" max="16384" width="8.5703125" style="214"/>
  </cols>
  <sheetData>
    <row r="1" spans="1:21" ht="23.1" customHeight="1" x14ac:dyDescent="0.35">
      <c r="A1" s="127" t="str">
        <f>"INFORM Severity Index - all countries. Release: "&amp;About!$A$5&amp;""</f>
        <v>INFORM Severity Index - all countries. Release: November 2022</v>
      </c>
      <c r="B1" s="48"/>
      <c r="C1" s="48"/>
      <c r="D1" s="48"/>
      <c r="E1" s="48"/>
      <c r="F1" s="48"/>
      <c r="G1" s="48"/>
      <c r="H1" s="48"/>
      <c r="I1" s="48"/>
      <c r="J1" s="48"/>
      <c r="K1" s="48"/>
      <c r="L1" s="48"/>
      <c r="M1" s="48"/>
      <c r="N1" s="48"/>
      <c r="O1" s="48"/>
      <c r="P1" s="48"/>
      <c r="Q1" s="48"/>
      <c r="R1" s="48"/>
      <c r="S1" s="48"/>
      <c r="T1" s="48"/>
      <c r="U1" s="48"/>
    </row>
    <row r="2" spans="1:21" ht="96.75" customHeight="1" thickBot="1" x14ac:dyDescent="0.3">
      <c r="A2" s="11" t="s">
        <v>8609</v>
      </c>
      <c r="B2" s="11" t="s">
        <v>8611</v>
      </c>
      <c r="C2" s="11" t="s">
        <v>8612</v>
      </c>
      <c r="D2" s="5" t="s">
        <v>8613</v>
      </c>
      <c r="E2" s="11" t="s">
        <v>8614</v>
      </c>
      <c r="F2" s="71" t="s">
        <v>8615</v>
      </c>
      <c r="G2" s="72" t="s">
        <v>8616</v>
      </c>
      <c r="H2" s="71" t="s">
        <v>8616</v>
      </c>
      <c r="I2" s="73" t="s">
        <v>8617</v>
      </c>
      <c r="J2" s="73" t="s">
        <v>5</v>
      </c>
      <c r="K2" s="75" t="s">
        <v>8618</v>
      </c>
      <c r="L2" s="74" t="s">
        <v>8633</v>
      </c>
      <c r="M2" s="74" t="s">
        <v>8634</v>
      </c>
      <c r="N2" s="49" t="s">
        <v>8621</v>
      </c>
      <c r="O2" s="76" t="s">
        <v>6291</v>
      </c>
      <c r="P2" s="76" t="s">
        <v>8622</v>
      </c>
      <c r="Q2" s="77" t="s">
        <v>8623</v>
      </c>
      <c r="R2" s="78" t="s">
        <v>8624</v>
      </c>
      <c r="S2" s="78" t="s">
        <v>8625</v>
      </c>
      <c r="T2" s="52" t="s">
        <v>8626</v>
      </c>
      <c r="U2" s="126" t="s">
        <v>8627</v>
      </c>
    </row>
    <row r="3" spans="1:21" ht="18" hidden="1" customHeight="1" thickTop="1" x14ac:dyDescent="0.3">
      <c r="A3" s="46" t="s">
        <v>8628</v>
      </c>
      <c r="B3" s="46"/>
      <c r="C3" s="46"/>
      <c r="D3" s="46"/>
      <c r="E3" s="46"/>
      <c r="F3" s="41"/>
      <c r="G3" s="41"/>
      <c r="H3" s="41"/>
      <c r="I3" s="68"/>
      <c r="J3" s="41"/>
      <c r="K3" s="40"/>
      <c r="L3" s="39"/>
      <c r="M3" s="39"/>
      <c r="N3" s="40"/>
      <c r="O3" s="41"/>
      <c r="P3" s="41"/>
      <c r="Q3" s="40"/>
      <c r="R3" s="39"/>
      <c r="S3" s="39"/>
      <c r="T3" s="1"/>
      <c r="U3" s="110"/>
    </row>
    <row r="4" spans="1:21" ht="18" customHeight="1" thickTop="1" x14ac:dyDescent="0.3">
      <c r="A4" s="12" t="s">
        <v>8629</v>
      </c>
      <c r="B4" s="12"/>
      <c r="C4" s="12"/>
      <c r="D4" s="6" t="s">
        <v>8629</v>
      </c>
      <c r="E4" s="12"/>
      <c r="F4" s="34" t="s">
        <v>8630</v>
      </c>
      <c r="G4" s="34" t="s">
        <v>8630</v>
      </c>
      <c r="H4" s="34" t="s">
        <v>8631</v>
      </c>
      <c r="I4" s="34" t="s">
        <v>8632</v>
      </c>
      <c r="J4" s="34" t="s">
        <v>8631</v>
      </c>
      <c r="K4" s="34" t="s">
        <v>8630</v>
      </c>
      <c r="L4" s="34" t="s">
        <v>8630</v>
      </c>
      <c r="M4" s="34" t="s">
        <v>8630</v>
      </c>
      <c r="N4" s="34" t="s">
        <v>8630</v>
      </c>
      <c r="O4" s="34" t="s">
        <v>8630</v>
      </c>
      <c r="P4" s="34" t="s">
        <v>8630</v>
      </c>
      <c r="Q4" s="34" t="s">
        <v>8630</v>
      </c>
      <c r="R4" s="34" t="s">
        <v>8630</v>
      </c>
      <c r="S4" s="34" t="s">
        <v>8630</v>
      </c>
      <c r="T4" s="1"/>
      <c r="U4" s="110"/>
    </row>
    <row r="5" spans="1:21" x14ac:dyDescent="0.25">
      <c r="A5" s="135" t="str">
        <f t="array" ref="A5">IFERROR(INDEX(Lists!$B$2:$B$200,SMALL(IF(Lists!$H$2:$H$200="Yes",ROW(Lists!$B$2:$B$200)),ROW(1:1))-1,1),"")</f>
        <v>Complex crisis in Afghanistan</v>
      </c>
      <c r="B5" s="136" t="str">
        <f>VLOOKUP(A5,Lists!$B$2:$G$200,2,FALSE)</f>
        <v>AFG001</v>
      </c>
      <c r="C5" s="136" t="str">
        <f>VLOOKUP(B5,'INFORM Severity - hidden'!$C$5:$D$200,2,FALSE)</f>
        <v>Afghanistan</v>
      </c>
      <c r="D5" s="136" t="str">
        <f>VLOOKUP(A5,Lists!$B$2:$G$200,3,FALSE)</f>
        <v>AFG</v>
      </c>
      <c r="E5" s="136" t="str">
        <f>VLOOKUP(A5,Lists!$B$2:$G$200,5,FALSE)</f>
        <v>Conflict,Violence,Displacement,Drought,Earthquake,Socio-political</v>
      </c>
      <c r="F5" s="239">
        <f t="shared" ref="F5:F36" si="0">IF(OR(N5="x",K5="x"),"x",ROUND((5-GEOMEAN(((5-K5)/5*4+1),((5-N5)/5*4+1),((5-N5)/5*4+1)))/4*3.5+Q5*0.3,1))</f>
        <v>4.5</v>
      </c>
      <c r="G5" s="142">
        <f t="shared" ref="G5:G36" si="1">IF(F5="x","x",ROUNDUP(F5,0))</f>
        <v>5</v>
      </c>
      <c r="H5" s="142" t="str">
        <f t="shared" ref="H5:H36" si="2">IF(N5="x","x",IF(K5="x","x",(IF(G5=5,"Very High",IF(G5=4,"High",IF(G5=3,"Medium",IF(G5=2,"Low","Very Low")))))))</f>
        <v>Very High</v>
      </c>
      <c r="I5" s="240" t="str">
        <f>INDEX(Trends!$D$3:$D$404,MATCH(B5,Trends!$C$3:$C$404,0))</f>
        <v>Stable</v>
      </c>
      <c r="J5" s="142" t="str">
        <f>VLOOKUP($B5,Reliability!$A$3:$I$170,9,FALSE)</f>
        <v>High</v>
      </c>
      <c r="K5" s="241">
        <f t="shared" ref="K5:K36" si="3">IF(OR(M5="x",L5="x"),"x",ROUND((5-GEOMEAN(((5-L5)/5*4+1),((5-M5)/5*4+1),((5-M5)/5*4+1)))/4*5,1))</f>
        <v>4.8</v>
      </c>
      <c r="L5" s="241">
        <f>VLOOKUP($B5,'Impact of the crisis'!$C$6:$N$170,12,FALSE)</f>
        <v>4.9000000000000004</v>
      </c>
      <c r="M5" s="241">
        <f>VLOOKUP($B5,'Impact of the crisis'!$C$6:$AB$170,26,FALSE)</f>
        <v>4.7</v>
      </c>
      <c r="N5" s="241">
        <f>VLOOKUP($B5,'Conditions of people affected'!$C$6:$R$170,16,FALSE)</f>
        <v>4.5</v>
      </c>
      <c r="O5" s="241">
        <f>VLOOKUP($B5,'Conditions of people affected'!$C$6:$R$170,9,FALSE)</f>
        <v>5</v>
      </c>
      <c r="P5" s="241">
        <f>VLOOKUP($B5,'Conditions of people affected'!$C$6:$R$170,15,FALSE)</f>
        <v>4</v>
      </c>
      <c r="Q5" s="241">
        <f t="shared" ref="Q5:Q36" si="4">IF(OR(S5="x",R5="x"),R5,ROUND((5-GEOMEAN(((5-R5)/5*4+1),((5-S5)/5*4+1)))/4*5,1))</f>
        <v>4.3</v>
      </c>
      <c r="R5" s="241">
        <f>VLOOKUP($B5,'Complexity of the crisis'!$C$6:$AN$170,22,FALSE)</f>
        <v>4</v>
      </c>
      <c r="S5" s="242">
        <f>VLOOKUP($B5,'Complexity of the crisis'!$C$6:$AN$170,38,FALSE)</f>
        <v>4.5</v>
      </c>
      <c r="T5" s="141" t="str">
        <f>VLOOKUP(B5,Lists!$C$3:$E$200,3,FALSE)</f>
        <v>Asia</v>
      </c>
      <c r="U5" s="153">
        <f>VLOOKUP(B5,'INFORM Severity - hidden'!$C$5:$V$170,20,FALSE)</f>
        <v>44889</v>
      </c>
    </row>
    <row r="6" spans="1:21" x14ac:dyDescent="0.25">
      <c r="A6" s="137" t="str">
        <f t="array" ref="A6">IFERROR(INDEX(Lists!$B$2:$B$200,SMALL(IF(Lists!$H$2:$H$200="Yes",ROW(Lists!$B$2:$B$200)),ROW(2:2))-1,1),"")</f>
        <v>Drought in South-West Angola</v>
      </c>
      <c r="B6" s="138" t="str">
        <f>VLOOKUP(A6,Lists!$B$2:$G$200,2,FALSE)</f>
        <v>AGO002</v>
      </c>
      <c r="C6" s="138" t="str">
        <f>VLOOKUP(B6,'INFORM Severity - hidden'!$C$5:$D$200,2,FALSE)</f>
        <v>Angola</v>
      </c>
      <c r="D6" s="138" t="str">
        <f>VLOOKUP(A6,Lists!$B$2:$G$200,3,FALSE)</f>
        <v>AGO</v>
      </c>
      <c r="E6" s="138" t="str">
        <f>VLOOKUP(A6,Lists!$B$2:$G$200,5,FALSE)</f>
        <v>Drought</v>
      </c>
      <c r="F6" s="239">
        <f t="shared" si="0"/>
        <v>3.1</v>
      </c>
      <c r="G6" s="142">
        <f t="shared" si="1"/>
        <v>4</v>
      </c>
      <c r="H6" s="142" t="str">
        <f t="shared" si="2"/>
        <v>High</v>
      </c>
      <c r="I6" s="240" t="str">
        <f>INDEX(Trends!$D$3:$D$404,MATCH(B6,Trends!$C$3:$C$404,0))</f>
        <v>Stable</v>
      </c>
      <c r="J6" s="142" t="str">
        <f>VLOOKUP($B6,Reliability!$A$3:$I$170,9,FALSE)</f>
        <v>High</v>
      </c>
      <c r="K6" s="241">
        <f t="shared" si="3"/>
        <v>2.8</v>
      </c>
      <c r="L6" s="241">
        <f>VLOOKUP($B6,'Impact of the crisis'!$C$6:$N$170,12,FALSE)</f>
        <v>3.7</v>
      </c>
      <c r="M6" s="241">
        <f>VLOOKUP($B6,'Impact of the crisis'!$C$6:$AB$170,26,FALSE)</f>
        <v>2.2000000000000002</v>
      </c>
      <c r="N6" s="241">
        <f>VLOOKUP($B6,'Conditions of people affected'!$C$6:$R$170,16,FALSE)</f>
        <v>3.85</v>
      </c>
      <c r="O6" s="241">
        <f>VLOOKUP($B6,'Conditions of people affected'!$C$6:$R$170,9,FALSE)</f>
        <v>3.7</v>
      </c>
      <c r="P6" s="241">
        <f>VLOOKUP($B6,'Conditions of people affected'!$C$6:$R$170,15,FALSE)</f>
        <v>4</v>
      </c>
      <c r="Q6" s="241">
        <f t="shared" si="4"/>
        <v>2.2000000000000002</v>
      </c>
      <c r="R6" s="241">
        <f>VLOOKUP($B6,'Complexity of the crisis'!$C$6:$AN$170,22,FALSE)</f>
        <v>3.1</v>
      </c>
      <c r="S6" s="242">
        <f>VLOOKUP($B6,'Complexity of the crisis'!$C$6:$AN$170,38,FALSE)</f>
        <v>1</v>
      </c>
      <c r="T6" s="141" t="str">
        <f>VLOOKUP(B6,Lists!$C$3:$E$200,3,FALSE)</f>
        <v>Africa</v>
      </c>
      <c r="U6" s="153">
        <f>VLOOKUP(B6,'INFORM Severity - hidden'!$C$5:$V$170,20,FALSE)</f>
        <v>44869</v>
      </c>
    </row>
    <row r="7" spans="1:21" x14ac:dyDescent="0.25">
      <c r="A7" s="137" t="str">
        <f t="array" ref="A7">IFERROR(INDEX(Lists!$B$2:$B$200,SMALL(IF(Lists!$H$2:$H$200="Yes",ROW(Lists!$B$2:$B$200)),ROW(3:3))-1,1),"")</f>
        <v>Nagorno-Karabakh Conflict in Armenia</v>
      </c>
      <c r="B7" s="138" t="str">
        <f>VLOOKUP(A7,Lists!$B$2:$G$200,2,FALSE)</f>
        <v>ARM002</v>
      </c>
      <c r="C7" s="138" t="str">
        <f>VLOOKUP(B7,'INFORM Severity - hidden'!$C$5:$D$200,2,FALSE)</f>
        <v>Armenia</v>
      </c>
      <c r="D7" s="138" t="str">
        <f>VLOOKUP(A7,Lists!$B$2:$G$200,3,FALSE)</f>
        <v>ARM</v>
      </c>
      <c r="E7" s="138" t="str">
        <f>VLOOKUP(A7,Lists!$B$2:$G$200,5,FALSE)</f>
        <v>Conflict,Displacement</v>
      </c>
      <c r="F7" s="239">
        <f t="shared" si="0"/>
        <v>1.3</v>
      </c>
      <c r="G7" s="142">
        <f t="shared" si="1"/>
        <v>2</v>
      </c>
      <c r="H7" s="142" t="str">
        <f t="shared" si="2"/>
        <v>Low</v>
      </c>
      <c r="I7" s="240" t="str">
        <f>INDEX(Trends!$D$3:$D$404,MATCH(B7,Trends!$C$3:$C$404,0))</f>
        <v>Stable</v>
      </c>
      <c r="J7" s="142" t="str">
        <f>VLOOKUP($B7,Reliability!$A$3:$I$170,9,FALSE)</f>
        <v>Medium</v>
      </c>
      <c r="K7" s="241">
        <f t="shared" si="3"/>
        <v>1.8</v>
      </c>
      <c r="L7" s="241">
        <f>VLOOKUP($B7,'Impact of the crisis'!$C$6:$N$170,12,FALSE)</f>
        <v>1.3</v>
      </c>
      <c r="M7" s="241">
        <f>VLOOKUP($B7,'Impact of the crisis'!$C$6:$AB$170,26,FALSE)</f>
        <v>2.1</v>
      </c>
      <c r="N7" s="241">
        <f>VLOOKUP($B7,'Conditions of people affected'!$C$6:$R$170,16,FALSE)</f>
        <v>0.85</v>
      </c>
      <c r="O7" s="241">
        <f>VLOOKUP($B7,'Conditions of people affected'!$C$6:$R$170,9,FALSE)</f>
        <v>0.7</v>
      </c>
      <c r="P7" s="241">
        <f>VLOOKUP($B7,'Conditions of people affected'!$C$6:$R$170,15,FALSE)</f>
        <v>1</v>
      </c>
      <c r="Q7" s="241">
        <f t="shared" si="4"/>
        <v>1.5</v>
      </c>
      <c r="R7" s="241">
        <f>VLOOKUP($B7,'Complexity of the crisis'!$C$6:$AN$170,22,FALSE)</f>
        <v>2</v>
      </c>
      <c r="S7" s="242">
        <f>VLOOKUP($B7,'Complexity of the crisis'!$C$6:$AN$170,38,FALSE)</f>
        <v>1</v>
      </c>
      <c r="T7" s="141" t="str">
        <f>VLOOKUP(B7,Lists!$C$3:$E$200,3,FALSE)</f>
        <v>Middle east</v>
      </c>
      <c r="U7" s="153">
        <f>VLOOKUP(B7,'INFORM Severity - hidden'!$C$5:$V$170,20,FALSE)</f>
        <v>44864</v>
      </c>
    </row>
    <row r="8" spans="1:21" x14ac:dyDescent="0.25">
      <c r="A8" s="137" t="str">
        <f t="array" ref="A8">IFERROR(INDEX(Lists!$B$2:$B$200,SMALL(IF(Lists!$H$2:$H$200="Yes",ROW(Lists!$B$2:$B$200)),ROW(4:4))-1,1),"")</f>
        <v>Nagorno-Karabakh conflict in Azerbaijan</v>
      </c>
      <c r="B8" s="138" t="str">
        <f>VLOOKUP(A8,Lists!$B$2:$G$200,2,FALSE)</f>
        <v>AZE002</v>
      </c>
      <c r="C8" s="138" t="str">
        <f>VLOOKUP(B8,'INFORM Severity - hidden'!$C$5:$D$200,2,FALSE)</f>
        <v>Azerbaijan</v>
      </c>
      <c r="D8" s="138" t="str">
        <f>VLOOKUP(A8,Lists!$B$2:$G$200,3,FALSE)</f>
        <v>AZE</v>
      </c>
      <c r="E8" s="138" t="str">
        <f>VLOOKUP(A8,Lists!$B$2:$G$200,5,FALSE)</f>
        <v>Conflict,Displacement</v>
      </c>
      <c r="F8" s="239">
        <f t="shared" si="0"/>
        <v>1.8</v>
      </c>
      <c r="G8" s="142">
        <f t="shared" si="1"/>
        <v>2</v>
      </c>
      <c r="H8" s="142" t="str">
        <f t="shared" si="2"/>
        <v>Low</v>
      </c>
      <c r="I8" s="240" t="str">
        <f>INDEX(Trends!$D$3:$D$404,MATCH(B8,Trends!$C$3:$C$404,0))</f>
        <v>Stable</v>
      </c>
      <c r="J8" s="142" t="str">
        <f>VLOOKUP($B8,Reliability!$A$3:$I$170,9,FALSE)</f>
        <v>Low</v>
      </c>
      <c r="K8" s="241">
        <f t="shared" si="3"/>
        <v>2.6</v>
      </c>
      <c r="L8" s="241">
        <f>VLOOKUP($B8,'Impact of the crisis'!$C$6:$N$170,12,FALSE)</f>
        <v>1.8</v>
      </c>
      <c r="M8" s="241">
        <f>VLOOKUP($B8,'Impact of the crisis'!$C$6:$AB$170,26,FALSE)</f>
        <v>3</v>
      </c>
      <c r="N8" s="241">
        <f>VLOOKUP($B8,'Conditions of people affected'!$C$6:$R$170,16,FALSE)</f>
        <v>1</v>
      </c>
      <c r="O8" s="241">
        <f>VLOOKUP($B8,'Conditions of people affected'!$C$6:$R$170,9,FALSE)</f>
        <v>0</v>
      </c>
      <c r="P8" s="241">
        <f>VLOOKUP($B8,'Conditions of people affected'!$C$6:$R$170,15,FALSE)</f>
        <v>2</v>
      </c>
      <c r="Q8" s="241">
        <f t="shared" si="4"/>
        <v>2.2000000000000002</v>
      </c>
      <c r="R8" s="241">
        <f>VLOOKUP($B8,'Complexity of the crisis'!$C$6:$AN$170,22,FALSE)</f>
        <v>2.4</v>
      </c>
      <c r="S8" s="242">
        <f>VLOOKUP($B8,'Complexity of the crisis'!$C$6:$AN$170,38,FALSE)</f>
        <v>2</v>
      </c>
      <c r="T8" s="141" t="str">
        <f>VLOOKUP(B8,Lists!$C$3:$E$200,3,FALSE)</f>
        <v>Middle east</v>
      </c>
      <c r="U8" s="153">
        <f>VLOOKUP(B8,'INFORM Severity - hidden'!$C$5:$V$170,20,FALSE)</f>
        <v>44865</v>
      </c>
    </row>
    <row r="9" spans="1:21" x14ac:dyDescent="0.25">
      <c r="A9" s="137" t="str">
        <f t="array" ref="A9">IFERROR(INDEX(Lists!$B$2:$B$200,SMALL(IF(Lists!$H$2:$H$200="Yes",ROW(Lists!$B$2:$B$200)),ROW(5:5))-1,1),"")</f>
        <v>Complex in Burundi</v>
      </c>
      <c r="B9" s="138" t="str">
        <f>VLOOKUP(A9,Lists!$B$2:$G$200,2,FALSE)</f>
        <v>BDI001</v>
      </c>
      <c r="C9" s="138" t="str">
        <f>VLOOKUP(B9,'INFORM Severity - hidden'!$C$5:$D$200,2,FALSE)</f>
        <v>Burundi</v>
      </c>
      <c r="D9" s="138" t="str">
        <f>VLOOKUP(A9,Lists!$B$2:$G$200,3,FALSE)</f>
        <v>BDI</v>
      </c>
      <c r="E9" s="138" t="str">
        <f>VLOOKUP(A9,Lists!$B$2:$G$200,5,FALSE)</f>
        <v>Violence,Displacement,Floods</v>
      </c>
      <c r="F9" s="239">
        <f t="shared" si="0"/>
        <v>3.5</v>
      </c>
      <c r="G9" s="142">
        <f t="shared" si="1"/>
        <v>4</v>
      </c>
      <c r="H9" s="142" t="str">
        <f t="shared" si="2"/>
        <v>High</v>
      </c>
      <c r="I9" s="240" t="str">
        <f>INDEX(Trends!$D$3:$D$404,MATCH(B9,Trends!$C$3:$C$404,0))</f>
        <v>Stable</v>
      </c>
      <c r="J9" s="142" t="str">
        <f>VLOOKUP($B9,Reliability!$A$3:$I$170,9,FALSE)</f>
        <v>High</v>
      </c>
      <c r="K9" s="241">
        <f t="shared" si="3"/>
        <v>3.9</v>
      </c>
      <c r="L9" s="241">
        <f>VLOOKUP($B9,'Impact of the crisis'!$C$6:$N$170,12,FALSE)</f>
        <v>4</v>
      </c>
      <c r="M9" s="241">
        <f>VLOOKUP($B9,'Impact of the crisis'!$C$6:$AB$170,26,FALSE)</f>
        <v>3.8</v>
      </c>
      <c r="N9" s="241">
        <f>VLOOKUP($B9,'Conditions of people affected'!$C$6:$R$170,16,FALSE)</f>
        <v>3.4</v>
      </c>
      <c r="O9" s="241">
        <f>VLOOKUP($B9,'Conditions of people affected'!$C$6:$R$170,9,FALSE)</f>
        <v>3.8</v>
      </c>
      <c r="P9" s="241">
        <f>VLOOKUP($B9,'Conditions of people affected'!$C$6:$R$170,15,FALSE)</f>
        <v>3</v>
      </c>
      <c r="Q9" s="241">
        <f t="shared" si="4"/>
        <v>3.3</v>
      </c>
      <c r="R9" s="241">
        <f>VLOOKUP($B9,'Complexity of the crisis'!$C$6:$AN$170,22,FALSE)</f>
        <v>3</v>
      </c>
      <c r="S9" s="242">
        <f>VLOOKUP($B9,'Complexity of the crisis'!$C$6:$AN$170,38,FALSE)</f>
        <v>3.5</v>
      </c>
      <c r="T9" s="141" t="str">
        <f>VLOOKUP(B9,Lists!$C$3:$E$200,3,FALSE)</f>
        <v>Africa</v>
      </c>
      <c r="U9" s="153">
        <f>VLOOKUP(B9,'INFORM Severity - hidden'!$C$5:$V$170,20,FALSE)</f>
        <v>44875</v>
      </c>
    </row>
    <row r="10" spans="1:21" x14ac:dyDescent="0.25">
      <c r="A10" s="137" t="str">
        <f t="array" ref="A10">IFERROR(INDEX(Lists!$B$2:$B$200,SMALL(IF(Lists!$H$2:$H$200="Yes",ROW(Lists!$B$2:$B$200)),ROW(6:6))-1,1),"")</f>
        <v>Conflict in Burkina Faso</v>
      </c>
      <c r="B10" s="138" t="str">
        <f>VLOOKUP(A10,Lists!$B$2:$G$200,2,FALSE)</f>
        <v>BFA002</v>
      </c>
      <c r="C10" s="138" t="str">
        <f>VLOOKUP(B10,'INFORM Severity - hidden'!$C$5:$D$200,2,FALSE)</f>
        <v>Burkina Faso</v>
      </c>
      <c r="D10" s="138" t="str">
        <f>VLOOKUP(A10,Lists!$B$2:$G$200,3,FALSE)</f>
        <v>BFA</v>
      </c>
      <c r="E10" s="138" t="str">
        <f>VLOOKUP(A10,Lists!$B$2:$G$200,5,FALSE)</f>
        <v>Conflict,Displacement,Violence</v>
      </c>
      <c r="F10" s="239">
        <f t="shared" si="0"/>
        <v>3.8</v>
      </c>
      <c r="G10" s="142">
        <f t="shared" si="1"/>
        <v>4</v>
      </c>
      <c r="H10" s="142" t="str">
        <f t="shared" si="2"/>
        <v>High</v>
      </c>
      <c r="I10" s="240" t="str">
        <f>INDEX(Trends!$D$3:$D$404,MATCH(B10,Trends!$C$3:$C$404,0))</f>
        <v>Decreasing</v>
      </c>
      <c r="J10" s="142" t="str">
        <f>VLOOKUP($B10,Reliability!$A$3:$I$170,9,FALSE)</f>
        <v>High</v>
      </c>
      <c r="K10" s="241">
        <f t="shared" si="3"/>
        <v>4.2</v>
      </c>
      <c r="L10" s="241">
        <f>VLOOKUP($B10,'Impact of the crisis'!$C$6:$N$170,12,FALSE)</f>
        <v>4.5999999999999996</v>
      </c>
      <c r="M10" s="241">
        <f>VLOOKUP($B10,'Impact of the crisis'!$C$6:$AB$170,26,FALSE)</f>
        <v>3.9</v>
      </c>
      <c r="N10" s="241">
        <f>VLOOKUP($B10,'Conditions of people affected'!$C$6:$R$170,16,FALSE)</f>
        <v>3.6</v>
      </c>
      <c r="O10" s="241">
        <f>VLOOKUP($B10,'Conditions of people affected'!$C$6:$R$170,9,FALSE)</f>
        <v>4.2</v>
      </c>
      <c r="P10" s="241">
        <f>VLOOKUP($B10,'Conditions of people affected'!$C$6:$R$170,15,FALSE)</f>
        <v>3</v>
      </c>
      <c r="Q10" s="241">
        <f t="shared" si="4"/>
        <v>3.6</v>
      </c>
      <c r="R10" s="241">
        <f>VLOOKUP($B10,'Complexity of the crisis'!$C$6:$AN$170,22,FALSE)</f>
        <v>3.1</v>
      </c>
      <c r="S10" s="242">
        <f>VLOOKUP($B10,'Complexity of the crisis'!$C$6:$AN$170,38,FALSE)</f>
        <v>4</v>
      </c>
      <c r="T10" s="141" t="str">
        <f>VLOOKUP(B10,Lists!$C$3:$E$200,3,FALSE)</f>
        <v>Africa</v>
      </c>
      <c r="U10" s="153">
        <f>VLOOKUP(B10,'INFORM Severity - hidden'!$C$5:$V$170,20,FALSE)</f>
        <v>44863</v>
      </c>
    </row>
    <row r="11" spans="1:21" x14ac:dyDescent="0.25">
      <c r="A11" s="137" t="str">
        <f t="array" ref="A11">IFERROR(INDEX(Lists!$B$2:$B$200,SMALL(IF(Lists!$H$2:$H$200="Yes",ROW(Lists!$B$2:$B$200)),ROW(7:7))-1,1),"")</f>
        <v>Mutliple crises in Bangladesh</v>
      </c>
      <c r="B11" s="138" t="str">
        <f>VLOOKUP(A11,Lists!$B$2:$G$200,2,FALSE)</f>
        <v>BGD001</v>
      </c>
      <c r="C11" s="138" t="str">
        <f>VLOOKUP(B11,'INFORM Severity - hidden'!$C$5:$D$200,2,FALSE)</f>
        <v>Bangladesh</v>
      </c>
      <c r="D11" s="138" t="str">
        <f>VLOOKUP(A11,Lists!$B$2:$G$200,3,FALSE)</f>
        <v>BGD</v>
      </c>
      <c r="E11" s="138" t="str">
        <f>VLOOKUP(A11,Lists!$B$2:$G$200,5,FALSE)</f>
        <v>Conflict,Violence,Displacement,Floods</v>
      </c>
      <c r="F11" s="239">
        <f t="shared" si="0"/>
        <v>3.4</v>
      </c>
      <c r="G11" s="142">
        <f t="shared" si="1"/>
        <v>4</v>
      </c>
      <c r="H11" s="142" t="str">
        <f t="shared" si="2"/>
        <v>High</v>
      </c>
      <c r="I11" s="240" t="str">
        <f>INDEX(Trends!$D$3:$D$404,MATCH(B11,Trends!$C$3:$C$404,0))</f>
        <v>Stable</v>
      </c>
      <c r="J11" s="142" t="str">
        <f>VLOOKUP($B11,Reliability!$A$3:$I$170,9,FALSE)</f>
        <v>Very High</v>
      </c>
      <c r="K11" s="241">
        <f t="shared" si="3"/>
        <v>2.8</v>
      </c>
      <c r="L11" s="241">
        <f>VLOOKUP($B11,'Impact of the crisis'!$C$6:$N$170,12,FALSE)</f>
        <v>2.7</v>
      </c>
      <c r="M11" s="241">
        <f>VLOOKUP($B11,'Impact of the crisis'!$C$6:$AB$170,26,FALSE)</f>
        <v>2.8</v>
      </c>
      <c r="N11" s="241">
        <f>VLOOKUP($B11,'Conditions of people affected'!$C$6:$R$170,16,FALSE)</f>
        <v>3.75</v>
      </c>
      <c r="O11" s="241">
        <f>VLOOKUP($B11,'Conditions of people affected'!$C$6:$R$170,9,FALSE)</f>
        <v>4.5</v>
      </c>
      <c r="P11" s="241">
        <f>VLOOKUP($B11,'Conditions of people affected'!$C$6:$R$170,15,FALSE)</f>
        <v>3</v>
      </c>
      <c r="Q11" s="241">
        <f t="shared" si="4"/>
        <v>3.2</v>
      </c>
      <c r="R11" s="241">
        <f>VLOOKUP($B11,'Complexity of the crisis'!$C$6:$AN$170,22,FALSE)</f>
        <v>2.8</v>
      </c>
      <c r="S11" s="242">
        <f>VLOOKUP($B11,'Complexity of the crisis'!$C$6:$AN$170,38,FALSE)</f>
        <v>3.5</v>
      </c>
      <c r="T11" s="141" t="str">
        <f>VLOOKUP(B11,Lists!$C$3:$E$200,3,FALSE)</f>
        <v>Asia</v>
      </c>
      <c r="U11" s="153">
        <f>VLOOKUP(B11,'INFORM Severity - hidden'!$C$5:$V$170,20,FALSE)</f>
        <v>44895</v>
      </c>
    </row>
    <row r="12" spans="1:21" x14ac:dyDescent="0.25">
      <c r="A12" s="137" t="str">
        <f t="array" ref="A12">IFERROR(INDEX(Lists!$B$2:$B$200,SMALL(IF(Lists!$H$2:$H$200="Yes",ROW(Lists!$B$2:$B$200)),ROW(8:8))-1,1),"")</f>
        <v>Country level Brazil</v>
      </c>
      <c r="B12" s="138" t="str">
        <f>VLOOKUP(A12,Lists!$B$2:$G$200,2,FALSE)</f>
        <v>BRA001</v>
      </c>
      <c r="C12" s="138" t="str">
        <f>VLOOKUP(B12,'INFORM Severity - hidden'!$C$5:$D$200,2,FALSE)</f>
        <v>Brazil</v>
      </c>
      <c r="D12" s="138" t="str">
        <f>VLOOKUP(A12,Lists!$B$2:$G$200,3,FALSE)</f>
        <v>BRA</v>
      </c>
      <c r="E12" s="138" t="str">
        <f>VLOOKUP(A12,Lists!$B$2:$G$200,5,FALSE)</f>
        <v>Displacement,Floods</v>
      </c>
      <c r="F12" s="239">
        <f t="shared" si="0"/>
        <v>2.8</v>
      </c>
      <c r="G12" s="142">
        <f t="shared" si="1"/>
        <v>3</v>
      </c>
      <c r="H12" s="142" t="str">
        <f t="shared" si="2"/>
        <v>Medium</v>
      </c>
      <c r="I12" s="240" t="str">
        <f>INDEX(Trends!$D$3:$D$404,MATCH(B12,Trends!$C$3:$C$404,0))</f>
        <v>Increasing</v>
      </c>
      <c r="J12" s="142" t="str">
        <f>VLOOKUP($B12,Reliability!$A$3:$I$170,9,FALSE)</f>
        <v>Very High</v>
      </c>
      <c r="K12" s="241">
        <f t="shared" si="3"/>
        <v>4.0999999999999996</v>
      </c>
      <c r="L12" s="241">
        <f>VLOOKUP($B12,'Impact of the crisis'!$C$6:$N$170,12,FALSE)</f>
        <v>4.8</v>
      </c>
      <c r="M12" s="241">
        <f>VLOOKUP($B12,'Impact of the crisis'!$C$6:$AB$170,26,FALSE)</f>
        <v>3.6</v>
      </c>
      <c r="N12" s="241">
        <f>VLOOKUP($B12,'Conditions of people affected'!$C$6:$R$170,16,FALSE)</f>
        <v>1.75</v>
      </c>
      <c r="O12" s="241">
        <f>VLOOKUP($B12,'Conditions of people affected'!$C$6:$R$170,9,FALSE)</f>
        <v>2.5</v>
      </c>
      <c r="P12" s="241">
        <f>VLOOKUP($B12,'Conditions of people affected'!$C$6:$R$170,15,FALSE)</f>
        <v>1</v>
      </c>
      <c r="Q12" s="241">
        <f t="shared" si="4"/>
        <v>3</v>
      </c>
      <c r="R12" s="241">
        <f>VLOOKUP($B12,'Complexity of the crisis'!$C$6:$AN$170,22,FALSE)</f>
        <v>2.9</v>
      </c>
      <c r="S12" s="242">
        <f>VLOOKUP($B12,'Complexity of the crisis'!$C$6:$AN$170,38,FALSE)</f>
        <v>3</v>
      </c>
      <c r="T12" s="141" t="str">
        <f>VLOOKUP(B12,Lists!$C$3:$E$200,3,FALSE)</f>
        <v>Americas</v>
      </c>
      <c r="U12" s="153">
        <f>VLOOKUP(B12,'INFORM Severity - hidden'!$C$5:$V$170,20,FALSE)</f>
        <v>44895</v>
      </c>
    </row>
    <row r="13" spans="1:21" x14ac:dyDescent="0.25">
      <c r="A13" s="137" t="str">
        <f t="array" ref="A13">IFERROR(INDEX(Lists!$B$2:$B$200,SMALL(IF(Lists!$H$2:$H$200="Yes",ROW(Lists!$B$2:$B$200)),ROW(9:9))-1,1),"")</f>
        <v>Complex crisis in CAR</v>
      </c>
      <c r="B13" s="138" t="str">
        <f>VLOOKUP(A13,Lists!$B$2:$G$200,2,FALSE)</f>
        <v>CAF001</v>
      </c>
      <c r="C13" s="138" t="str">
        <f>VLOOKUP(B13,'INFORM Severity - hidden'!$C$5:$D$200,2,FALSE)</f>
        <v>CAR</v>
      </c>
      <c r="D13" s="138" t="str">
        <f>VLOOKUP(A13,Lists!$B$2:$G$200,3,FALSE)</f>
        <v>CAF</v>
      </c>
      <c r="E13" s="138" t="str">
        <f>VLOOKUP(A13,Lists!$B$2:$G$200,5,FALSE)</f>
        <v>Conflict,Displacement</v>
      </c>
      <c r="F13" s="239">
        <f t="shared" si="0"/>
        <v>4.0999999999999996</v>
      </c>
      <c r="G13" s="142">
        <f t="shared" si="1"/>
        <v>5</v>
      </c>
      <c r="H13" s="142" t="str">
        <f t="shared" si="2"/>
        <v>Very High</v>
      </c>
      <c r="I13" s="240" t="str">
        <f>INDEX(Trends!$D$3:$D$404,MATCH(B13,Trends!$C$3:$C$404,0))</f>
        <v>Stable</v>
      </c>
      <c r="J13" s="142" t="str">
        <f>VLOOKUP($B13,Reliability!$A$3:$I$170,9,FALSE)</f>
        <v>High</v>
      </c>
      <c r="K13" s="241">
        <f t="shared" si="3"/>
        <v>4.2</v>
      </c>
      <c r="L13" s="241">
        <f>VLOOKUP($B13,'Impact of the crisis'!$C$6:$N$170,12,FALSE)</f>
        <v>4.3</v>
      </c>
      <c r="M13" s="241">
        <f>VLOOKUP($B13,'Impact of the crisis'!$C$6:$AB$170,26,FALSE)</f>
        <v>4.0999999999999996</v>
      </c>
      <c r="N13" s="241">
        <f>VLOOKUP($B13,'Conditions of people affected'!$C$6:$R$170,16,FALSE)</f>
        <v>3.95</v>
      </c>
      <c r="O13" s="241">
        <f>VLOOKUP($B13,'Conditions of people affected'!$C$6:$R$170,9,FALSE)</f>
        <v>3.9</v>
      </c>
      <c r="P13" s="241">
        <f>VLOOKUP($B13,'Conditions of people affected'!$C$6:$R$170,15,FALSE)</f>
        <v>4</v>
      </c>
      <c r="Q13" s="241">
        <f t="shared" si="4"/>
        <v>4.2</v>
      </c>
      <c r="R13" s="241">
        <f>VLOOKUP($B13,'Complexity of the crisis'!$C$6:$AN$170,22,FALSE)</f>
        <v>3.9</v>
      </c>
      <c r="S13" s="242">
        <f>VLOOKUP($B13,'Complexity of the crisis'!$C$6:$AN$170,38,FALSE)</f>
        <v>4.5</v>
      </c>
      <c r="T13" s="141" t="str">
        <f>VLOOKUP(B13,Lists!$C$3:$E$200,3,FALSE)</f>
        <v>Africa</v>
      </c>
      <c r="U13" s="153">
        <f>VLOOKUP(B13,'INFORM Severity - hidden'!$C$5:$V$170,20,FALSE)</f>
        <v>44895</v>
      </c>
    </row>
    <row r="14" spans="1:21" x14ac:dyDescent="0.25">
      <c r="A14" s="137" t="str">
        <f t="array" ref="A14">IFERROR(INDEX(Lists!$B$2:$B$200,SMALL(IF(Lists!$H$2:$H$200="Yes",ROW(Lists!$B$2:$B$200)),ROW(10:10))-1,1),"")</f>
        <v>Venezuela displacement in Chile</v>
      </c>
      <c r="B14" s="138" t="str">
        <f>VLOOKUP(A14,Lists!$B$2:$G$200,2,FALSE)</f>
        <v>CHL002</v>
      </c>
      <c r="C14" s="138" t="str">
        <f>VLOOKUP(B14,'INFORM Severity - hidden'!$C$5:$D$200,2,FALSE)</f>
        <v>Chile</v>
      </c>
      <c r="D14" s="138" t="str">
        <f>VLOOKUP(A14,Lists!$B$2:$G$200,3,FALSE)</f>
        <v>CHL</v>
      </c>
      <c r="E14" s="138" t="str">
        <f>VLOOKUP(A14,Lists!$B$2:$G$200,5,FALSE)</f>
        <v>Displacement</v>
      </c>
      <c r="F14" s="239">
        <f t="shared" si="0"/>
        <v>2.5</v>
      </c>
      <c r="G14" s="142">
        <f t="shared" si="1"/>
        <v>3</v>
      </c>
      <c r="H14" s="142" t="str">
        <f t="shared" si="2"/>
        <v>Medium</v>
      </c>
      <c r="I14" s="240" t="str">
        <f>INDEX(Trends!$D$3:$D$404,MATCH(B14,Trends!$C$3:$C$404,0))</f>
        <v>Decreasing</v>
      </c>
      <c r="J14" s="142" t="str">
        <f>VLOOKUP($B14,Reliability!$A$3:$I$170,9,FALSE)</f>
        <v>Very High</v>
      </c>
      <c r="K14" s="241">
        <f t="shared" si="3"/>
        <v>3.7</v>
      </c>
      <c r="L14" s="241">
        <f>VLOOKUP($B14,'Impact of the crisis'!$C$6:$N$170,12,FALSE)</f>
        <v>4.8</v>
      </c>
      <c r="M14" s="241">
        <f>VLOOKUP($B14,'Impact of the crisis'!$C$6:$AB$170,26,FALSE)</f>
        <v>2.8</v>
      </c>
      <c r="N14" s="241">
        <f>VLOOKUP($B14,'Conditions of people affected'!$C$6:$R$170,16,FALSE)</f>
        <v>2.4</v>
      </c>
      <c r="O14" s="241">
        <f>VLOOKUP($B14,'Conditions of people affected'!$C$6:$R$170,9,FALSE)</f>
        <v>2.8</v>
      </c>
      <c r="P14" s="241">
        <f>VLOOKUP($B14,'Conditions of people affected'!$C$6:$R$170,15,FALSE)</f>
        <v>2</v>
      </c>
      <c r="Q14" s="241">
        <f t="shared" si="4"/>
        <v>1.7</v>
      </c>
      <c r="R14" s="241">
        <f>VLOOKUP($B14,'Complexity of the crisis'!$C$6:$AN$170,22,FALSE)</f>
        <v>1.3</v>
      </c>
      <c r="S14" s="242">
        <f>VLOOKUP($B14,'Complexity of the crisis'!$C$6:$AN$170,38,FALSE)</f>
        <v>2</v>
      </c>
      <c r="T14" s="141" t="str">
        <f>VLOOKUP(B14,Lists!$C$3:$E$200,3,FALSE)</f>
        <v>Americas</v>
      </c>
      <c r="U14" s="153">
        <f>VLOOKUP(B14,'INFORM Severity - hidden'!$C$5:$V$170,20,FALSE)</f>
        <v>44895</v>
      </c>
    </row>
    <row r="15" spans="1:21" x14ac:dyDescent="0.25">
      <c r="A15" s="137" t="str">
        <f t="array" ref="A15">IFERROR(INDEX(Lists!$B$2:$B$200,SMALL(IF(Lists!$H$2:$H$200="Yes",ROW(Lists!$B$2:$B$200)),ROW(11:11))-1,1),"")</f>
        <v>Multiple crises in Cameroon</v>
      </c>
      <c r="B15" s="138" t="str">
        <f>VLOOKUP(A15,Lists!$B$2:$G$200,2,FALSE)</f>
        <v>CMR001</v>
      </c>
      <c r="C15" s="138" t="str">
        <f>VLOOKUP(B15,'INFORM Severity - hidden'!$C$5:$D$200,2,FALSE)</f>
        <v>Cameroon</v>
      </c>
      <c r="D15" s="138" t="str">
        <f>VLOOKUP(A15,Lists!$B$2:$G$200,3,FALSE)</f>
        <v>CMR</v>
      </c>
      <c r="E15" s="138" t="str">
        <f>VLOOKUP(A15,Lists!$B$2:$G$200,5,FALSE)</f>
        <v>Conflict,Displacement</v>
      </c>
      <c r="F15" s="239">
        <f t="shared" si="0"/>
        <v>4</v>
      </c>
      <c r="G15" s="142">
        <f t="shared" si="1"/>
        <v>4</v>
      </c>
      <c r="H15" s="142" t="str">
        <f t="shared" si="2"/>
        <v>High</v>
      </c>
      <c r="I15" s="240" t="str">
        <f>INDEX(Trends!$D$3:$D$404,MATCH(B15,Trends!$C$3:$C$404,0))</f>
        <v>Decreasing</v>
      </c>
      <c r="J15" s="142" t="str">
        <f>VLOOKUP($B15,Reliability!$A$3:$I$170,9,FALSE)</f>
        <v>High</v>
      </c>
      <c r="K15" s="241">
        <f t="shared" si="3"/>
        <v>4</v>
      </c>
      <c r="L15" s="241">
        <f>VLOOKUP($B15,'Impact of the crisis'!$C$6:$N$170,12,FALSE)</f>
        <v>4.7</v>
      </c>
      <c r="M15" s="241">
        <f>VLOOKUP($B15,'Impact of the crisis'!$C$6:$AB$170,26,FALSE)</f>
        <v>3.6</v>
      </c>
      <c r="N15" s="241">
        <f>VLOOKUP($B15,'Conditions of people affected'!$C$6:$R$170,16,FALSE)</f>
        <v>4.1500000000000004</v>
      </c>
      <c r="O15" s="241">
        <f>VLOOKUP($B15,'Conditions of people affected'!$C$6:$R$170,9,FALSE)</f>
        <v>4.3</v>
      </c>
      <c r="P15" s="241">
        <f>VLOOKUP($B15,'Conditions of people affected'!$C$6:$R$170,15,FALSE)</f>
        <v>4</v>
      </c>
      <c r="Q15" s="241">
        <f t="shared" si="4"/>
        <v>3.6</v>
      </c>
      <c r="R15" s="241">
        <f>VLOOKUP($B15,'Complexity of the crisis'!$C$6:$AN$170,22,FALSE)</f>
        <v>3.7</v>
      </c>
      <c r="S15" s="242">
        <f>VLOOKUP($B15,'Complexity of the crisis'!$C$6:$AN$170,38,FALSE)</f>
        <v>3.5</v>
      </c>
      <c r="T15" s="141" t="str">
        <f>VLOOKUP(B15,Lists!$C$3:$E$200,3,FALSE)</f>
        <v>Africa</v>
      </c>
      <c r="U15" s="153">
        <f>VLOOKUP(B15,'INFORM Severity - hidden'!$C$5:$V$170,20,FALSE)</f>
        <v>44863</v>
      </c>
    </row>
    <row r="16" spans="1:21" x14ac:dyDescent="0.25">
      <c r="A16" s="137" t="str">
        <f t="array" ref="A16">IFERROR(INDEX(Lists!$B$2:$B$200,SMALL(IF(Lists!$H$2:$H$200="Yes",ROW(Lists!$B$2:$B$200)),ROW(12:12))-1,1),"")</f>
        <v>Complex crisis in DRC</v>
      </c>
      <c r="B16" s="138" t="str">
        <f>VLOOKUP(A16,Lists!$B$2:$G$200,2,FALSE)</f>
        <v>COD001</v>
      </c>
      <c r="C16" s="138" t="str">
        <f>VLOOKUP(B16,'INFORM Severity - hidden'!$C$5:$D$200,2,FALSE)</f>
        <v>DRC</v>
      </c>
      <c r="D16" s="138" t="str">
        <f>VLOOKUP(A16,Lists!$B$2:$G$200,3,FALSE)</f>
        <v>COD</v>
      </c>
      <c r="E16" s="138" t="str">
        <f>VLOOKUP(A16,Lists!$B$2:$G$200,5,FALSE)</f>
        <v>Conflict,Displacement,Socio-political</v>
      </c>
      <c r="F16" s="239">
        <f t="shared" si="0"/>
        <v>4.2</v>
      </c>
      <c r="G16" s="142">
        <f t="shared" si="1"/>
        <v>5</v>
      </c>
      <c r="H16" s="142" t="str">
        <f t="shared" si="2"/>
        <v>Very High</v>
      </c>
      <c r="I16" s="240" t="str">
        <f>INDEX(Trends!$D$3:$D$404,MATCH(B16,Trends!$C$3:$C$404,0))</f>
        <v>Stable</v>
      </c>
      <c r="J16" s="142" t="str">
        <f>VLOOKUP($B16,Reliability!$A$3:$I$170,9,FALSE)</f>
        <v>High</v>
      </c>
      <c r="K16" s="241">
        <f t="shared" si="3"/>
        <v>4.5</v>
      </c>
      <c r="L16" s="241">
        <f>VLOOKUP($B16,'Impact of the crisis'!$C$6:$N$170,12,FALSE)</f>
        <v>5</v>
      </c>
      <c r="M16" s="241">
        <f>VLOOKUP($B16,'Impact of the crisis'!$C$6:$AB$170,26,FALSE)</f>
        <v>4.2</v>
      </c>
      <c r="N16" s="241">
        <f>VLOOKUP($B16,'Conditions of people affected'!$C$6:$R$170,16,FALSE)</f>
        <v>4</v>
      </c>
      <c r="O16" s="241">
        <f>VLOOKUP($B16,'Conditions of people affected'!$C$6:$R$170,9,FALSE)</f>
        <v>5</v>
      </c>
      <c r="P16" s="241">
        <f>VLOOKUP($B16,'Conditions of people affected'!$C$6:$R$170,15,FALSE)</f>
        <v>3</v>
      </c>
      <c r="Q16" s="241">
        <f t="shared" si="4"/>
        <v>4.4000000000000004</v>
      </c>
      <c r="R16" s="241">
        <f>VLOOKUP($B16,'Complexity of the crisis'!$C$6:$AN$170,22,FALSE)</f>
        <v>4.3</v>
      </c>
      <c r="S16" s="242">
        <f>VLOOKUP($B16,'Complexity of the crisis'!$C$6:$AN$170,38,FALSE)</f>
        <v>4.5</v>
      </c>
      <c r="T16" s="141" t="str">
        <f>VLOOKUP(B16,Lists!$C$3:$E$200,3,FALSE)</f>
        <v>Africa</v>
      </c>
      <c r="U16" s="153">
        <f>VLOOKUP(B16,'INFORM Severity - hidden'!$C$5:$V$170,20,FALSE)</f>
        <v>44895</v>
      </c>
    </row>
    <row r="17" spans="1:21" x14ac:dyDescent="0.25">
      <c r="A17" s="137" t="str">
        <f t="array" ref="A17">IFERROR(INDEX(Lists!$B$2:$B$200,SMALL(IF(Lists!$H$2:$H$200="Yes",ROW(Lists!$B$2:$B$200)),ROW(13:13))-1,1),"")</f>
        <v>Complex crisis in Congo</v>
      </c>
      <c r="B17" s="138" t="str">
        <f>VLOOKUP(A17,Lists!$B$2:$G$200,2,FALSE)</f>
        <v>COG001</v>
      </c>
      <c r="C17" s="138" t="str">
        <f>VLOOKUP(B17,'INFORM Severity - hidden'!$C$5:$D$200,2,FALSE)</f>
        <v>Congo</v>
      </c>
      <c r="D17" s="138" t="str">
        <f>VLOOKUP(A17,Lists!$B$2:$G$200,3,FALSE)</f>
        <v>COG</v>
      </c>
      <c r="E17" s="138" t="str">
        <f>VLOOKUP(A17,Lists!$B$2:$G$200,5,FALSE)</f>
        <v>Conflict</v>
      </c>
      <c r="F17" s="239">
        <f t="shared" si="0"/>
        <v>2.1</v>
      </c>
      <c r="G17" s="142">
        <f t="shared" si="1"/>
        <v>3</v>
      </c>
      <c r="H17" s="142" t="str">
        <f t="shared" si="2"/>
        <v>Medium</v>
      </c>
      <c r="I17" s="240" t="str">
        <f>INDEX(Trends!$D$3:$D$404,MATCH(B17,Trends!$C$3:$C$404,0))</f>
        <v>Decreasing</v>
      </c>
      <c r="J17" s="142" t="str">
        <f>VLOOKUP($B17,Reliability!$A$3:$I$170,9,FALSE)</f>
        <v>High</v>
      </c>
      <c r="K17" s="241">
        <f t="shared" si="3"/>
        <v>2.2999999999999998</v>
      </c>
      <c r="L17" s="241">
        <f>VLOOKUP($B17,'Impact of the crisis'!$C$6:$N$170,12,FALSE)</f>
        <v>3.1</v>
      </c>
      <c r="M17" s="241">
        <f>VLOOKUP($B17,'Impact of the crisis'!$C$6:$AB$170,26,FALSE)</f>
        <v>1.8</v>
      </c>
      <c r="N17" s="241">
        <f>VLOOKUP($B17,'Conditions of people affected'!$C$6:$R$170,16,FALSE)</f>
        <v>2</v>
      </c>
      <c r="O17" s="241">
        <f>VLOOKUP($B17,'Conditions of people affected'!$C$6:$R$170,9,FALSE)</f>
        <v>1</v>
      </c>
      <c r="P17" s="241">
        <f>VLOOKUP($B17,'Conditions of people affected'!$C$6:$R$170,15,FALSE)</f>
        <v>3</v>
      </c>
      <c r="Q17" s="241">
        <f t="shared" si="4"/>
        <v>2</v>
      </c>
      <c r="R17" s="241">
        <f>VLOOKUP($B17,'Complexity of the crisis'!$C$6:$AN$170,22,FALSE)</f>
        <v>2.8</v>
      </c>
      <c r="S17" s="242">
        <f>VLOOKUP($B17,'Complexity of the crisis'!$C$6:$AN$170,38,FALSE)</f>
        <v>1</v>
      </c>
      <c r="T17" s="141" t="str">
        <f>VLOOKUP(B17,Lists!$C$3:$E$200,3,FALSE)</f>
        <v>Africa</v>
      </c>
      <c r="U17" s="153">
        <f>VLOOKUP(B17,'INFORM Severity - hidden'!$C$5:$V$170,20,FALSE)</f>
        <v>44869</v>
      </c>
    </row>
    <row r="18" spans="1:21" x14ac:dyDescent="0.25">
      <c r="A18" s="137" t="str">
        <f t="array" ref="A18">IFERROR(INDEX(Lists!$B$2:$B$200,SMALL(IF(Lists!$H$2:$H$200="Yes",ROW(Lists!$B$2:$B$200)),ROW(14:14))-1,1),"")</f>
        <v>Complex crisis in Colombia</v>
      </c>
      <c r="B18" s="138" t="str">
        <f>VLOOKUP(A18,Lists!$B$2:$G$200,2,FALSE)</f>
        <v>COL001</v>
      </c>
      <c r="C18" s="138" t="str">
        <f>VLOOKUP(B18,'INFORM Severity - hidden'!$C$5:$D$200,2,FALSE)</f>
        <v>Colombia</v>
      </c>
      <c r="D18" s="138" t="str">
        <f>VLOOKUP(A18,Lists!$B$2:$G$200,3,FALSE)</f>
        <v>COL</v>
      </c>
      <c r="E18" s="138" t="str">
        <f>VLOOKUP(A18,Lists!$B$2:$G$200,5,FALSE)</f>
        <v>Socio-political,Conflict,Violence,Floods,Displacement</v>
      </c>
      <c r="F18" s="239">
        <f t="shared" si="0"/>
        <v>4</v>
      </c>
      <c r="G18" s="142">
        <f t="shared" si="1"/>
        <v>4</v>
      </c>
      <c r="H18" s="142" t="str">
        <f t="shared" si="2"/>
        <v>High</v>
      </c>
      <c r="I18" s="240" t="str">
        <f>INDEX(Trends!$D$3:$D$404,MATCH(B18,Trends!$C$3:$C$404,0))</f>
        <v>Increasing</v>
      </c>
      <c r="J18" s="142" t="str">
        <f>VLOOKUP($B18,Reliability!$A$3:$I$170,9,FALSE)</f>
        <v>Very High</v>
      </c>
      <c r="K18" s="241">
        <f t="shared" si="3"/>
        <v>4.2</v>
      </c>
      <c r="L18" s="241">
        <f>VLOOKUP($B18,'Impact of the crisis'!$C$6:$N$170,12,FALSE)</f>
        <v>5</v>
      </c>
      <c r="M18" s="241">
        <f>VLOOKUP($B18,'Impact of the crisis'!$C$6:$AB$170,26,FALSE)</f>
        <v>3.7</v>
      </c>
      <c r="N18" s="241">
        <f>VLOOKUP($B18,'Conditions of people affected'!$C$6:$R$170,16,FALSE)</f>
        <v>4.4000000000000004</v>
      </c>
      <c r="O18" s="241">
        <f>VLOOKUP($B18,'Conditions of people affected'!$C$6:$R$170,9,FALSE)</f>
        <v>4.8</v>
      </c>
      <c r="P18" s="241">
        <f>VLOOKUP($B18,'Conditions of people affected'!$C$6:$R$170,15,FALSE)</f>
        <v>4</v>
      </c>
      <c r="Q18" s="241">
        <f t="shared" si="4"/>
        <v>3.3</v>
      </c>
      <c r="R18" s="241">
        <f>VLOOKUP($B18,'Complexity of the crisis'!$C$6:$AN$170,22,FALSE)</f>
        <v>3</v>
      </c>
      <c r="S18" s="242">
        <f>VLOOKUP($B18,'Complexity of the crisis'!$C$6:$AN$170,38,FALSE)</f>
        <v>3.5</v>
      </c>
      <c r="T18" s="141" t="str">
        <f>VLOOKUP(B18,Lists!$C$3:$E$200,3,FALSE)</f>
        <v>Americas</v>
      </c>
      <c r="U18" s="153">
        <f>VLOOKUP(B18,'INFORM Severity - hidden'!$C$5:$V$170,20,FALSE)</f>
        <v>44894</v>
      </c>
    </row>
    <row r="19" spans="1:21" x14ac:dyDescent="0.25">
      <c r="A19" s="137" t="str">
        <f t="array" ref="A19">IFERROR(INDEX(Lists!$B$2:$B$200,SMALL(IF(Lists!$H$2:$H$200="Yes",ROW(Lists!$B$2:$B$200)),ROW(15:15))-1,1),"")</f>
        <v>Nicaraguan refugees in Costa Rica</v>
      </c>
      <c r="B19" s="138" t="str">
        <f>VLOOKUP(A19,Lists!$B$2:$G$200,2,FALSE)</f>
        <v>CRI002</v>
      </c>
      <c r="C19" s="138" t="str">
        <f>VLOOKUP(B19,'INFORM Severity - hidden'!$C$5:$D$200,2,FALSE)</f>
        <v>Costa Rica</v>
      </c>
      <c r="D19" s="138" t="str">
        <f>VLOOKUP(A19,Lists!$B$2:$G$200,3,FALSE)</f>
        <v>CRI</v>
      </c>
      <c r="E19" s="138" t="str">
        <f>VLOOKUP(A19,Lists!$B$2:$G$200,5,FALSE)</f>
        <v>Displacement</v>
      </c>
      <c r="F19" s="239">
        <f t="shared" si="0"/>
        <v>2.1</v>
      </c>
      <c r="G19" s="142">
        <f t="shared" si="1"/>
        <v>3</v>
      </c>
      <c r="H19" s="142" t="str">
        <f t="shared" si="2"/>
        <v>Medium</v>
      </c>
      <c r="I19" s="240" t="str">
        <f>INDEX(Trends!$D$3:$D$404,MATCH(B19,Trends!$C$3:$C$404,0))</f>
        <v>Increasing</v>
      </c>
      <c r="J19" s="142" t="str">
        <f>VLOOKUP($B19,Reliability!$A$3:$I$170,9,FALSE)</f>
        <v>High</v>
      </c>
      <c r="K19" s="241">
        <f t="shared" si="3"/>
        <v>2.4</v>
      </c>
      <c r="L19" s="241">
        <f>VLOOKUP($B19,'Impact of the crisis'!$C$6:$N$170,12,FALSE)</f>
        <v>0.7</v>
      </c>
      <c r="M19" s="241">
        <f>VLOOKUP($B19,'Impact of the crisis'!$C$6:$AB$170,26,FALSE)</f>
        <v>3</v>
      </c>
      <c r="N19" s="241">
        <f>VLOOKUP($B19,'Conditions of people affected'!$C$6:$R$170,16,FALSE)</f>
        <v>2.5499999999999998</v>
      </c>
      <c r="O19" s="241">
        <f>VLOOKUP($B19,'Conditions of people affected'!$C$6:$R$170,9,FALSE)</f>
        <v>2.1</v>
      </c>
      <c r="P19" s="241">
        <f>VLOOKUP($B19,'Conditions of people affected'!$C$6:$R$170,15,FALSE)</f>
        <v>3</v>
      </c>
      <c r="Q19" s="241">
        <f t="shared" si="4"/>
        <v>1.2</v>
      </c>
      <c r="R19" s="241">
        <f>VLOOKUP($B19,'Complexity of the crisis'!$C$6:$AN$170,22,FALSE)</f>
        <v>0.9</v>
      </c>
      <c r="S19" s="242">
        <f>VLOOKUP($B19,'Complexity of the crisis'!$C$6:$AN$170,38,FALSE)</f>
        <v>1.5</v>
      </c>
      <c r="T19" s="141" t="str">
        <f>VLOOKUP(B19,Lists!$C$3:$E$200,3,FALSE)</f>
        <v>Americas</v>
      </c>
      <c r="U19" s="153">
        <f>VLOOKUP(B19,'INFORM Severity - hidden'!$C$5:$V$170,20,FALSE)</f>
        <v>44889</v>
      </c>
    </row>
    <row r="20" spans="1:21" x14ac:dyDescent="0.25">
      <c r="A20" s="137" t="str">
        <f t="array" ref="A20">IFERROR(INDEX(Lists!$B$2:$B$200,SMALL(IF(Lists!$H$2:$H$200="Yes",ROW(Lists!$B$2:$B$200)),ROW(16:16))-1,1),"")</f>
        <v>Multiple crises in Djibouti</v>
      </c>
      <c r="B20" s="138" t="str">
        <f>VLOOKUP(A20,Lists!$B$2:$G$200,2,FALSE)</f>
        <v>DJI001</v>
      </c>
      <c r="C20" s="138" t="str">
        <f>VLOOKUP(B20,'INFORM Severity - hidden'!$C$5:$D$200,2,FALSE)</f>
        <v>Djibouti</v>
      </c>
      <c r="D20" s="138" t="str">
        <f>VLOOKUP(A20,Lists!$B$2:$G$200,3,FALSE)</f>
        <v>DJI</v>
      </c>
      <c r="E20" s="138" t="str">
        <f>VLOOKUP(A20,Lists!$B$2:$G$200,5,FALSE)</f>
        <v>Displacement,Drought</v>
      </c>
      <c r="F20" s="239">
        <f t="shared" si="0"/>
        <v>2.6</v>
      </c>
      <c r="G20" s="142">
        <f t="shared" si="1"/>
        <v>3</v>
      </c>
      <c r="H20" s="142" t="str">
        <f t="shared" si="2"/>
        <v>Medium</v>
      </c>
      <c r="I20" s="240" t="str">
        <f>INDEX(Trends!$D$3:$D$404,MATCH(B20,Trends!$C$3:$C$404,0))</f>
        <v>Increasing</v>
      </c>
      <c r="J20" s="142" t="str">
        <f>VLOOKUP($B20,Reliability!$A$3:$I$170,9,FALSE)</f>
        <v>Very High</v>
      </c>
      <c r="K20" s="241">
        <f t="shared" si="3"/>
        <v>2.4</v>
      </c>
      <c r="L20" s="241">
        <f>VLOOKUP($B20,'Impact of the crisis'!$C$6:$N$170,12,FALSE)</f>
        <v>3.2</v>
      </c>
      <c r="M20" s="241">
        <f>VLOOKUP($B20,'Impact of the crisis'!$C$6:$AB$170,26,FALSE)</f>
        <v>2</v>
      </c>
      <c r="N20" s="241">
        <f>VLOOKUP($B20,'Conditions of people affected'!$C$6:$R$170,16,FALSE)</f>
        <v>2.65</v>
      </c>
      <c r="O20" s="241">
        <f>VLOOKUP($B20,'Conditions of people affected'!$C$6:$R$170,9,FALSE)</f>
        <v>2.2999999999999998</v>
      </c>
      <c r="P20" s="241">
        <f>VLOOKUP($B20,'Conditions of people affected'!$C$6:$R$170,15,FALSE)</f>
        <v>3</v>
      </c>
      <c r="Q20" s="241">
        <f t="shared" si="4"/>
        <v>2.8</v>
      </c>
      <c r="R20" s="241">
        <f>VLOOKUP($B20,'Complexity of the crisis'!$C$6:$AN$170,22,FALSE)</f>
        <v>2.6</v>
      </c>
      <c r="S20" s="242">
        <f>VLOOKUP($B20,'Complexity of the crisis'!$C$6:$AN$170,38,FALSE)</f>
        <v>3</v>
      </c>
      <c r="T20" s="141" t="str">
        <f>VLOOKUP(B20,Lists!$C$3:$E$200,3,FALSE)</f>
        <v>Africa</v>
      </c>
      <c r="U20" s="153">
        <f>VLOOKUP(B20,'INFORM Severity - hidden'!$C$5:$V$170,20,FALSE)</f>
        <v>44893</v>
      </c>
    </row>
    <row r="21" spans="1:21" x14ac:dyDescent="0.25">
      <c r="A21" s="137" t="str">
        <f t="array" ref="A21">IFERROR(INDEX(Lists!$B$2:$B$200,SMALL(IF(Lists!$H$2:$H$200="Yes",ROW(Lists!$B$2:$B$200)),ROW(17:17))-1,1),"")</f>
        <v>Venezuela displacement in Dominican Republic</v>
      </c>
      <c r="B21" s="138" t="str">
        <f>VLOOKUP(A21,Lists!$B$2:$G$200,2,FALSE)</f>
        <v>DOM002</v>
      </c>
      <c r="C21" s="138" t="str">
        <f>VLOOKUP(B21,'INFORM Severity - hidden'!$C$5:$D$200,2,FALSE)</f>
        <v>Dominican Republic</v>
      </c>
      <c r="D21" s="138" t="str">
        <f>VLOOKUP(A21,Lists!$B$2:$G$200,3,FALSE)</f>
        <v>DOM</v>
      </c>
      <c r="E21" s="138" t="str">
        <f>VLOOKUP(A21,Lists!$B$2:$G$200,5,FALSE)</f>
        <v>Displacement</v>
      </c>
      <c r="F21" s="239">
        <f t="shared" si="0"/>
        <v>2.2000000000000002</v>
      </c>
      <c r="G21" s="142">
        <f t="shared" si="1"/>
        <v>3</v>
      </c>
      <c r="H21" s="142" t="str">
        <f t="shared" si="2"/>
        <v>Medium</v>
      </c>
      <c r="I21" s="240" t="str">
        <f>INDEX(Trends!$D$3:$D$404,MATCH(B21,Trends!$C$3:$C$404,0))</f>
        <v>Increasing</v>
      </c>
      <c r="J21" s="142" t="str">
        <f>VLOOKUP($B21,Reliability!$A$3:$I$170,9,FALSE)</f>
        <v>High</v>
      </c>
      <c r="K21" s="241">
        <f t="shared" si="3"/>
        <v>3.6</v>
      </c>
      <c r="L21" s="241">
        <f>VLOOKUP($B21,'Impact of the crisis'!$C$6:$N$170,12,FALSE)</f>
        <v>4</v>
      </c>
      <c r="M21" s="241">
        <f>VLOOKUP($B21,'Impact of the crisis'!$C$6:$AB$170,26,FALSE)</f>
        <v>3.3</v>
      </c>
      <c r="N21" s="241">
        <f>VLOOKUP($B21,'Conditions of people affected'!$C$6:$R$170,16,FALSE)</f>
        <v>1.85</v>
      </c>
      <c r="O21" s="241">
        <f>VLOOKUP($B21,'Conditions of people affected'!$C$6:$R$170,9,FALSE)</f>
        <v>1.7</v>
      </c>
      <c r="P21" s="241">
        <f>VLOOKUP($B21,'Conditions of people affected'!$C$6:$R$170,15,FALSE)</f>
        <v>2</v>
      </c>
      <c r="Q21" s="241">
        <f t="shared" si="4"/>
        <v>1.5</v>
      </c>
      <c r="R21" s="241">
        <f>VLOOKUP($B21,'Complexity of the crisis'!$C$6:$AN$170,22,FALSE)</f>
        <v>1.4</v>
      </c>
      <c r="S21" s="242">
        <f>VLOOKUP($B21,'Complexity of the crisis'!$C$6:$AN$170,38,FALSE)</f>
        <v>1.5</v>
      </c>
      <c r="T21" s="141" t="str">
        <f>VLOOKUP(B21,Lists!$C$3:$E$200,3,FALSE)</f>
        <v>Americas</v>
      </c>
      <c r="U21" s="153">
        <f>VLOOKUP(B21,'INFORM Severity - hidden'!$C$5:$V$170,20,FALSE)</f>
        <v>44889</v>
      </c>
    </row>
    <row r="22" spans="1:21" x14ac:dyDescent="0.25">
      <c r="A22" s="137" t="str">
        <f t="array" ref="A22">IFERROR(INDEX(Lists!$B$2:$B$200,SMALL(IF(Lists!$H$2:$H$200="Yes",ROW(Lists!$B$2:$B$200)),ROW(18:18))-1,1),"")</f>
        <v>Multiple crises in Algeria</v>
      </c>
      <c r="B22" s="138" t="str">
        <f>VLOOKUP(A22,Lists!$B$2:$G$200,2,FALSE)</f>
        <v>DZA004</v>
      </c>
      <c r="C22" s="138" t="str">
        <f>VLOOKUP(B22,'INFORM Severity - hidden'!$C$5:$D$200,2,FALSE)</f>
        <v>Algeria</v>
      </c>
      <c r="D22" s="138" t="str">
        <f>VLOOKUP(A22,Lists!$B$2:$G$200,3,FALSE)</f>
        <v>DZA</v>
      </c>
      <c r="E22" s="138" t="str">
        <f>VLOOKUP(A22,Lists!$B$2:$G$200,5,FALSE)</f>
        <v>Displacement</v>
      </c>
      <c r="F22" s="239">
        <f t="shared" si="0"/>
        <v>2.7</v>
      </c>
      <c r="G22" s="142">
        <f t="shared" si="1"/>
        <v>3</v>
      </c>
      <c r="H22" s="142" t="str">
        <f t="shared" si="2"/>
        <v>Medium</v>
      </c>
      <c r="I22" s="240" t="str">
        <f>INDEX(Trends!$D$3:$D$404,MATCH(B22,Trends!$C$3:$C$404,0))</f>
        <v>Increasing</v>
      </c>
      <c r="J22" s="142" t="str">
        <f>VLOOKUP($B22,Reliability!$A$3:$I$170,9,FALSE)</f>
        <v>High</v>
      </c>
      <c r="K22" s="241">
        <f t="shared" si="3"/>
        <v>3.9</v>
      </c>
      <c r="L22" s="241">
        <f>VLOOKUP($B22,'Impact of the crisis'!$C$6:$N$170,12,FALSE)</f>
        <v>5</v>
      </c>
      <c r="M22" s="241">
        <f>VLOOKUP($B22,'Impact of the crisis'!$C$6:$AB$170,26,FALSE)</f>
        <v>3</v>
      </c>
      <c r="N22" s="241">
        <f>VLOOKUP($B22,'Conditions of people affected'!$C$6:$R$170,16,FALSE)</f>
        <v>1.8</v>
      </c>
      <c r="O22" s="241">
        <f>VLOOKUP($B22,'Conditions of people affected'!$C$6:$R$170,9,FALSE)</f>
        <v>2.6</v>
      </c>
      <c r="P22" s="241">
        <f>VLOOKUP($B22,'Conditions of people affected'!$C$6:$R$170,15,FALSE)</f>
        <v>1</v>
      </c>
      <c r="Q22" s="241">
        <f t="shared" si="4"/>
        <v>2.8</v>
      </c>
      <c r="R22" s="241">
        <f>VLOOKUP($B22,'Complexity of the crisis'!$C$6:$AN$170,22,FALSE)</f>
        <v>3</v>
      </c>
      <c r="S22" s="242">
        <f>VLOOKUP($B22,'Complexity of the crisis'!$C$6:$AN$170,38,FALSE)</f>
        <v>2.5</v>
      </c>
      <c r="T22" s="141" t="str">
        <f>VLOOKUP(B22,Lists!$C$3:$E$200,3,FALSE)</f>
        <v>Africa</v>
      </c>
      <c r="U22" s="153">
        <f>VLOOKUP(B22,'INFORM Severity - hidden'!$C$5:$V$170,20,FALSE)</f>
        <v>44878</v>
      </c>
    </row>
    <row r="23" spans="1:21" x14ac:dyDescent="0.25">
      <c r="A23" s="137" t="str">
        <f t="array" ref="A23">IFERROR(INDEX(Lists!$B$2:$B$200,SMALL(IF(Lists!$H$2:$H$200="Yes",ROW(Lists!$B$2:$B$200)),ROW(19:19))-1,1),"")</f>
        <v>Venezuela displacement in Ecuador</v>
      </c>
      <c r="B23" s="138" t="str">
        <f>VLOOKUP(A23,Lists!$B$2:$G$200,2,FALSE)</f>
        <v>ECU002</v>
      </c>
      <c r="C23" s="138" t="str">
        <f>VLOOKUP(B23,'INFORM Severity - hidden'!$C$5:$D$200,2,FALSE)</f>
        <v>Ecuador</v>
      </c>
      <c r="D23" s="138" t="str">
        <f>VLOOKUP(A23,Lists!$B$2:$G$200,3,FALSE)</f>
        <v>ECU</v>
      </c>
      <c r="E23" s="138" t="str">
        <f>VLOOKUP(A23,Lists!$B$2:$G$200,5,FALSE)</f>
        <v>Displacement</v>
      </c>
      <c r="F23" s="239">
        <f t="shared" si="0"/>
        <v>2.8</v>
      </c>
      <c r="G23" s="142">
        <f t="shared" si="1"/>
        <v>3</v>
      </c>
      <c r="H23" s="142" t="str">
        <f t="shared" si="2"/>
        <v>Medium</v>
      </c>
      <c r="I23" s="240" t="str">
        <f>INDEX(Trends!$D$3:$D$404,MATCH(B23,Trends!$C$3:$C$404,0))</f>
        <v>Increasing</v>
      </c>
      <c r="J23" s="142" t="str">
        <f>VLOOKUP($B23,Reliability!$A$3:$I$170,9,FALSE)</f>
        <v>Very High</v>
      </c>
      <c r="K23" s="241">
        <f t="shared" si="3"/>
        <v>3.6</v>
      </c>
      <c r="L23" s="241">
        <f>VLOOKUP($B23,'Impact of the crisis'!$C$6:$N$170,12,FALSE)</f>
        <v>4.5999999999999996</v>
      </c>
      <c r="M23" s="241">
        <f>VLOOKUP($B23,'Impact of the crisis'!$C$6:$AB$170,26,FALSE)</f>
        <v>2.8</v>
      </c>
      <c r="N23" s="241">
        <f>VLOOKUP($B23,'Conditions of people affected'!$C$6:$R$170,16,FALSE)</f>
        <v>2.6</v>
      </c>
      <c r="O23" s="241">
        <f>VLOOKUP($B23,'Conditions of people affected'!$C$6:$R$170,9,FALSE)</f>
        <v>3.2</v>
      </c>
      <c r="P23" s="241">
        <f>VLOOKUP($B23,'Conditions of people affected'!$C$6:$R$170,15,FALSE)</f>
        <v>2</v>
      </c>
      <c r="Q23" s="241">
        <f t="shared" si="4"/>
        <v>2.4</v>
      </c>
      <c r="R23" s="241">
        <f>VLOOKUP($B23,'Complexity of the crisis'!$C$6:$AN$170,22,FALSE)</f>
        <v>2.2999999999999998</v>
      </c>
      <c r="S23" s="242">
        <f>VLOOKUP($B23,'Complexity of the crisis'!$C$6:$AN$170,38,FALSE)</f>
        <v>2.5</v>
      </c>
      <c r="T23" s="141" t="str">
        <f>VLOOKUP(B23,Lists!$C$3:$E$200,3,FALSE)</f>
        <v>Americas</v>
      </c>
      <c r="U23" s="153">
        <f>VLOOKUP(B23,'INFORM Severity - hidden'!$C$5:$V$170,20,FALSE)</f>
        <v>44895</v>
      </c>
    </row>
    <row r="24" spans="1:21" x14ac:dyDescent="0.25">
      <c r="A24" s="137" t="str">
        <f t="array" ref="A24">IFERROR(INDEX(Lists!$B$2:$B$200,SMALL(IF(Lists!$H$2:$H$200="Yes",ROW(Lists!$B$2:$B$200)),ROW(20:20))-1,1),"")</f>
        <v>Syrian Refugee Crisis in Egypt</v>
      </c>
      <c r="B24" s="138" t="str">
        <f>VLOOKUP(A24,Lists!$B$2:$G$200,2,FALSE)</f>
        <v>EGY002</v>
      </c>
      <c r="C24" s="138" t="str">
        <f>VLOOKUP(B24,'INFORM Severity - hidden'!$C$5:$D$200,2,FALSE)</f>
        <v>Egypt</v>
      </c>
      <c r="D24" s="138" t="str">
        <f>VLOOKUP(A24,Lists!$B$2:$G$200,3,FALSE)</f>
        <v>EGY</v>
      </c>
      <c r="E24" s="138" t="str">
        <f>VLOOKUP(A24,Lists!$B$2:$G$200,5,FALSE)</f>
        <v>Displacement</v>
      </c>
      <c r="F24" s="239">
        <f t="shared" si="0"/>
        <v>1.7</v>
      </c>
      <c r="G24" s="142">
        <f t="shared" si="1"/>
        <v>2</v>
      </c>
      <c r="H24" s="142" t="str">
        <f t="shared" si="2"/>
        <v>Low</v>
      </c>
      <c r="I24" s="240" t="str">
        <f>INDEX(Trends!$D$3:$D$404,MATCH(B24,Trends!$C$3:$C$404,0))</f>
        <v>Decreasing</v>
      </c>
      <c r="J24" s="142" t="str">
        <f>VLOOKUP($B24,Reliability!$A$3:$I$170,9,FALSE)</f>
        <v>Very High</v>
      </c>
      <c r="K24" s="241">
        <f t="shared" si="3"/>
        <v>1.8</v>
      </c>
      <c r="L24" s="241">
        <f>VLOOKUP($B24,'Impact of the crisis'!$C$6:$N$170,12,FALSE)</f>
        <v>2</v>
      </c>
      <c r="M24" s="241">
        <f>VLOOKUP($B24,'Impact of the crisis'!$C$6:$AB$170,26,FALSE)</f>
        <v>1.7</v>
      </c>
      <c r="N24" s="241">
        <f>VLOOKUP($B24,'Conditions of people affected'!$C$6:$R$170,16,FALSE)</f>
        <v>1.45</v>
      </c>
      <c r="O24" s="241">
        <f>VLOOKUP($B24,'Conditions of people affected'!$C$6:$R$170,9,FALSE)</f>
        <v>1.9</v>
      </c>
      <c r="P24" s="241">
        <f>VLOOKUP($B24,'Conditions of people affected'!$C$6:$R$170,15,FALSE)</f>
        <v>1</v>
      </c>
      <c r="Q24" s="241">
        <f t="shared" si="4"/>
        <v>1.9</v>
      </c>
      <c r="R24" s="241">
        <f>VLOOKUP($B24,'Complexity of the crisis'!$C$6:$AN$170,22,FALSE)</f>
        <v>2.2999999999999998</v>
      </c>
      <c r="S24" s="242">
        <f>VLOOKUP($B24,'Complexity of the crisis'!$C$6:$AN$170,38,FALSE)</f>
        <v>1.5</v>
      </c>
      <c r="T24" s="141" t="str">
        <f>VLOOKUP(B24,Lists!$C$3:$E$200,3,FALSE)</f>
        <v>Africa</v>
      </c>
      <c r="U24" s="153">
        <f>VLOOKUP(B24,'INFORM Severity - hidden'!$C$5:$V$170,20,FALSE)</f>
        <v>44893</v>
      </c>
    </row>
    <row r="25" spans="1:21" x14ac:dyDescent="0.25">
      <c r="A25" s="137" t="str">
        <f t="array" ref="A25">IFERROR(INDEX(Lists!$B$2:$B$200,SMALL(IF(Lists!$H$2:$H$200="Yes",ROW(Lists!$B$2:$B$200)),ROW(21:21))-1,1),"")</f>
        <v>Complex crisis in Eritrea</v>
      </c>
      <c r="B25" s="138" t="str">
        <f>VLOOKUP(A25,Lists!$B$2:$G$200,2,FALSE)</f>
        <v>ERI001</v>
      </c>
      <c r="C25" s="138" t="str">
        <f>VLOOKUP(B25,'INFORM Severity - hidden'!$C$5:$D$200,2,FALSE)</f>
        <v>Eritrea</v>
      </c>
      <c r="D25" s="138" t="str">
        <f>VLOOKUP(A25,Lists!$B$2:$G$200,3,FALSE)</f>
        <v>ERI</v>
      </c>
      <c r="E25" s="138" t="str">
        <f>VLOOKUP(A25,Lists!$B$2:$G$200,5,FALSE)</f>
        <v>Socio-political,Displacement</v>
      </c>
      <c r="F25" s="239">
        <f t="shared" si="0"/>
        <v>3.5</v>
      </c>
      <c r="G25" s="142">
        <f t="shared" si="1"/>
        <v>4</v>
      </c>
      <c r="H25" s="142" t="str">
        <f t="shared" si="2"/>
        <v>High</v>
      </c>
      <c r="I25" s="240" t="str">
        <f>INDEX(Trends!$D$3:$D$404,MATCH(B25,Trends!$C$3:$C$404,0))</f>
        <v>Decreasing</v>
      </c>
      <c r="J25" s="142" t="str">
        <f>VLOOKUP($B25,Reliability!$A$3:$I$170,9,FALSE)</f>
        <v>High</v>
      </c>
      <c r="K25" s="241">
        <f t="shared" si="3"/>
        <v>3</v>
      </c>
      <c r="L25" s="241">
        <f>VLOOKUP($B25,'Impact of the crisis'!$C$6:$N$170,12,FALSE)</f>
        <v>4</v>
      </c>
      <c r="M25" s="241">
        <f>VLOOKUP($B25,'Impact of the crisis'!$C$6:$AB$170,26,FALSE)</f>
        <v>2.2999999999999998</v>
      </c>
      <c r="N25" s="241">
        <f>VLOOKUP($B25,'Conditions of people affected'!$C$6:$R$170,16,FALSE)</f>
        <v>3.25</v>
      </c>
      <c r="O25" s="241">
        <f>VLOOKUP($B25,'Conditions of people affected'!$C$6:$R$170,9,FALSE)</f>
        <v>3.5</v>
      </c>
      <c r="P25" s="241">
        <f>VLOOKUP($B25,'Conditions of people affected'!$C$6:$R$170,15,FALSE)</f>
        <v>3</v>
      </c>
      <c r="Q25" s="241">
        <f t="shared" si="4"/>
        <v>4.3</v>
      </c>
      <c r="R25" s="241">
        <f>VLOOKUP($B25,'Complexity of the crisis'!$C$6:$AN$170,22,FALSE)</f>
        <v>3.3</v>
      </c>
      <c r="S25" s="242">
        <f>VLOOKUP($B25,'Complexity of the crisis'!$C$6:$AN$170,38,FALSE)</f>
        <v>5</v>
      </c>
      <c r="T25" s="141" t="str">
        <f>VLOOKUP(B25,Lists!$C$3:$E$200,3,FALSE)</f>
        <v>Africa</v>
      </c>
      <c r="U25" s="153">
        <f>VLOOKUP(B25,'INFORM Severity - hidden'!$C$5:$V$170,20,FALSE)</f>
        <v>44865</v>
      </c>
    </row>
    <row r="26" spans="1:21" x14ac:dyDescent="0.25">
      <c r="A26" s="137" t="str">
        <f t="array" ref="A26">IFERROR(INDEX(Lists!$B$2:$B$200,SMALL(IF(Lists!$H$2:$H$200="Yes",ROW(Lists!$B$2:$B$200)),ROW(22:22))-1,1),"")</f>
        <v>Mixed migration flows in spain</v>
      </c>
      <c r="B26" s="138" t="str">
        <f>VLOOKUP(A26,Lists!$B$2:$G$200,2,FALSE)</f>
        <v>ESP002</v>
      </c>
      <c r="C26" s="138" t="str">
        <f>VLOOKUP(B26,'INFORM Severity - hidden'!$C$5:$D$200,2,FALSE)</f>
        <v>Spain</v>
      </c>
      <c r="D26" s="138" t="str">
        <f>VLOOKUP(A26,Lists!$B$2:$G$200,3,FALSE)</f>
        <v>ESP</v>
      </c>
      <c r="E26" s="138" t="str">
        <f>VLOOKUP(A26,Lists!$B$2:$G$200,5,FALSE)</f>
        <v>Displacement</v>
      </c>
      <c r="F26" s="239">
        <f t="shared" si="0"/>
        <v>1.8</v>
      </c>
      <c r="G26" s="142">
        <f t="shared" si="1"/>
        <v>2</v>
      </c>
      <c r="H26" s="142" t="str">
        <f t="shared" si="2"/>
        <v>Low</v>
      </c>
      <c r="I26" s="240" t="str">
        <f>INDEX(Trends!$D$3:$D$404,MATCH(B26,Trends!$C$3:$C$404,0))</f>
        <v>Increasing</v>
      </c>
      <c r="J26" s="142" t="str">
        <f>VLOOKUP($B26,Reliability!$A$3:$I$170,9,FALSE)</f>
        <v>Very High</v>
      </c>
      <c r="K26" s="241">
        <f t="shared" si="3"/>
        <v>2.6</v>
      </c>
      <c r="L26" s="241">
        <f>VLOOKUP($B26,'Impact of the crisis'!$C$6:$N$170,12,FALSE)</f>
        <v>2.2999999999999998</v>
      </c>
      <c r="M26" s="241">
        <f>VLOOKUP($B26,'Impact of the crisis'!$C$6:$AB$170,26,FALSE)</f>
        <v>2.7</v>
      </c>
      <c r="N26" s="241">
        <f>VLOOKUP($B26,'Conditions of people affected'!$C$6:$R$170,16,FALSE)</f>
        <v>1.45</v>
      </c>
      <c r="O26" s="241">
        <f>VLOOKUP($B26,'Conditions of people affected'!$C$6:$R$170,9,FALSE)</f>
        <v>1.9</v>
      </c>
      <c r="P26" s="241">
        <f>VLOOKUP($B26,'Conditions of people affected'!$C$6:$R$170,15,FALSE)</f>
        <v>1</v>
      </c>
      <c r="Q26" s="241">
        <f t="shared" si="4"/>
        <v>1.6</v>
      </c>
      <c r="R26" s="241">
        <f>VLOOKUP($B26,'Complexity of the crisis'!$C$6:$AN$170,22,FALSE)</f>
        <v>1.6</v>
      </c>
      <c r="S26" s="242">
        <f>VLOOKUP($B26,'Complexity of the crisis'!$C$6:$AN$170,38,FALSE)</f>
        <v>1.5</v>
      </c>
      <c r="T26" s="141" t="str">
        <f>VLOOKUP(B26,Lists!$C$3:$E$200,3,FALSE)</f>
        <v>Europe</v>
      </c>
      <c r="U26" s="153">
        <f>VLOOKUP(B26,'INFORM Severity - hidden'!$C$5:$V$170,20,FALSE)</f>
        <v>44878</v>
      </c>
    </row>
    <row r="27" spans="1:21" x14ac:dyDescent="0.25">
      <c r="A27" s="137" t="str">
        <f t="array" ref="A27">IFERROR(INDEX(Lists!$B$2:$B$200,SMALL(IF(Lists!$H$2:$H$200="Yes",ROW(Lists!$B$2:$B$200)),ROW(23:23))-1,1),"")</f>
        <v>Complex crisis in Ethiopia</v>
      </c>
      <c r="B27" s="138" t="str">
        <f>VLOOKUP(A27,Lists!$B$2:$G$200,2,FALSE)</f>
        <v>ETH001</v>
      </c>
      <c r="C27" s="138" t="str">
        <f>VLOOKUP(B27,'INFORM Severity - hidden'!$C$5:$D$200,2,FALSE)</f>
        <v>Ethiopia</v>
      </c>
      <c r="D27" s="138" t="str">
        <f>VLOOKUP(A27,Lists!$B$2:$G$200,3,FALSE)</f>
        <v>ETH</v>
      </c>
      <c r="E27" s="138" t="str">
        <f>VLOOKUP(A27,Lists!$B$2:$G$200,5,FALSE)</f>
        <v>Displacement,Floods,Conflict</v>
      </c>
      <c r="F27" s="239">
        <f t="shared" si="0"/>
        <v>4.0999999999999996</v>
      </c>
      <c r="G27" s="142">
        <f t="shared" si="1"/>
        <v>5</v>
      </c>
      <c r="H27" s="142" t="str">
        <f t="shared" si="2"/>
        <v>Very High</v>
      </c>
      <c r="I27" s="240" t="str">
        <f>INDEX(Trends!$D$3:$D$404,MATCH(B27,Trends!$C$3:$C$404,0))</f>
        <v>Decreasing</v>
      </c>
      <c r="J27" s="142" t="str">
        <f>VLOOKUP($B27,Reliability!$A$3:$I$170,9,FALSE)</f>
        <v>Very High</v>
      </c>
      <c r="K27" s="241">
        <f t="shared" si="3"/>
        <v>4.3</v>
      </c>
      <c r="L27" s="241">
        <f>VLOOKUP($B27,'Impact of the crisis'!$C$6:$N$170,12,FALSE)</f>
        <v>5</v>
      </c>
      <c r="M27" s="241">
        <f>VLOOKUP($B27,'Impact of the crisis'!$C$6:$AB$170,26,FALSE)</f>
        <v>3.8</v>
      </c>
      <c r="N27" s="241">
        <f>VLOOKUP($B27,'Conditions of people affected'!$C$6:$R$170,16,FALSE)</f>
        <v>4</v>
      </c>
      <c r="O27" s="241">
        <f>VLOOKUP($B27,'Conditions of people affected'!$C$6:$R$170,9,FALSE)</f>
        <v>5</v>
      </c>
      <c r="P27" s="241">
        <f>VLOOKUP($B27,'Conditions of people affected'!$C$6:$R$170,15,FALSE)</f>
        <v>3</v>
      </c>
      <c r="Q27" s="241">
        <f t="shared" si="4"/>
        <v>4.2</v>
      </c>
      <c r="R27" s="241">
        <f>VLOOKUP($B27,'Complexity of the crisis'!$C$6:$AN$170,22,FALSE)</f>
        <v>3.8</v>
      </c>
      <c r="S27" s="242">
        <f>VLOOKUP($B27,'Complexity of the crisis'!$C$6:$AN$170,38,FALSE)</f>
        <v>4.5</v>
      </c>
      <c r="T27" s="141" t="str">
        <f>VLOOKUP(B27,Lists!$C$3:$E$200,3,FALSE)</f>
        <v>Africa</v>
      </c>
      <c r="U27" s="153">
        <f>VLOOKUP(B27,'INFORM Severity - hidden'!$C$5:$V$170,20,FALSE)</f>
        <v>44895</v>
      </c>
    </row>
    <row r="28" spans="1:21" x14ac:dyDescent="0.25">
      <c r="A28" s="137" t="str">
        <f t="array" ref="A28">IFERROR(INDEX(Lists!$B$2:$B$200,SMALL(IF(Lists!$H$2:$H$200="Yes",ROW(Lists!$B$2:$B$200)),ROW(24:24))-1,1),"")</f>
        <v xml:space="preserve">Flood crisis in Gambia </v>
      </c>
      <c r="B28" s="138" t="str">
        <f>VLOOKUP(A28,Lists!$B$2:$G$200,2,FALSE)</f>
        <v>GMB002</v>
      </c>
      <c r="C28" s="138" t="str">
        <f>VLOOKUP(B28,'INFORM Severity - hidden'!$C$5:$D$200,2,FALSE)</f>
        <v>Gambia</v>
      </c>
      <c r="D28" s="138" t="str">
        <f>VLOOKUP(A28,Lists!$B$2:$G$200,3,FALSE)</f>
        <v>GMB</v>
      </c>
      <c r="E28" s="138" t="str">
        <f>VLOOKUP(A28,Lists!$B$2:$G$200,5,FALSE)</f>
        <v>Floods</v>
      </c>
      <c r="F28" s="239">
        <f t="shared" si="0"/>
        <v>1.6</v>
      </c>
      <c r="G28" s="142">
        <f t="shared" si="1"/>
        <v>2</v>
      </c>
      <c r="H28" s="142" t="str">
        <f t="shared" si="2"/>
        <v>Low</v>
      </c>
      <c r="I28" s="240" t="str">
        <f>INDEX(Trends!$D$3:$D$404,MATCH(B28,Trends!$C$3:$C$404,0))</f>
        <v>Stable</v>
      </c>
      <c r="J28" s="142" t="str">
        <f>VLOOKUP($B28,Reliability!$A$3:$I$170,9,FALSE)</f>
        <v>Very High</v>
      </c>
      <c r="K28" s="241">
        <f t="shared" si="3"/>
        <v>2.4</v>
      </c>
      <c r="L28" s="241">
        <f>VLOOKUP($B28,'Impact of the crisis'!$C$6:$N$170,12,FALSE)</f>
        <v>3.3</v>
      </c>
      <c r="M28" s="241">
        <f>VLOOKUP($B28,'Impact of the crisis'!$C$6:$AB$170,26,FALSE)</f>
        <v>1.8</v>
      </c>
      <c r="N28" s="241">
        <f>VLOOKUP($B28,'Conditions of people affected'!$C$6:$R$170,16,FALSE)</f>
        <v>1.05</v>
      </c>
      <c r="O28" s="241">
        <f>VLOOKUP($B28,'Conditions of people affected'!$C$6:$R$170,9,FALSE)</f>
        <v>1.1000000000000001</v>
      </c>
      <c r="P28" s="241">
        <f>VLOOKUP($B28,'Conditions of people affected'!$C$6:$R$170,15,FALSE)</f>
        <v>1</v>
      </c>
      <c r="Q28" s="241">
        <f t="shared" si="4"/>
        <v>1.8</v>
      </c>
      <c r="R28" s="241">
        <f>VLOOKUP($B28,'Complexity of the crisis'!$C$6:$AN$170,22,FALSE)</f>
        <v>2.4</v>
      </c>
      <c r="S28" s="242">
        <f>VLOOKUP($B28,'Complexity of the crisis'!$C$6:$AN$170,38,FALSE)</f>
        <v>1</v>
      </c>
      <c r="T28" s="141" t="str">
        <f>VLOOKUP(B28,Lists!$C$3:$E$200,3,FALSE)</f>
        <v>Africa</v>
      </c>
      <c r="U28" s="153">
        <f>VLOOKUP(B28,'INFORM Severity - hidden'!$C$5:$V$170,20,FALSE)</f>
        <v>44869</v>
      </c>
    </row>
    <row r="29" spans="1:21" x14ac:dyDescent="0.25">
      <c r="A29" s="137" t="str">
        <f t="array" ref="A29">IFERROR(INDEX(Lists!$B$2:$B$200,SMALL(IF(Lists!$H$2:$H$200="Yes",ROW(Lists!$B$2:$B$200)),ROW(25:25))-1,1),"")</f>
        <v>Mixed migration flows in Greece</v>
      </c>
      <c r="B29" s="138" t="str">
        <f>VLOOKUP(A29,Lists!$B$2:$G$200,2,FALSE)</f>
        <v>GRC002</v>
      </c>
      <c r="C29" s="138" t="str">
        <f>VLOOKUP(B29,'INFORM Severity - hidden'!$C$5:$D$200,2,FALSE)</f>
        <v>Greece</v>
      </c>
      <c r="D29" s="138" t="str">
        <f>VLOOKUP(A29,Lists!$B$2:$G$200,3,FALSE)</f>
        <v>GRC</v>
      </c>
      <c r="E29" s="138" t="str">
        <f>VLOOKUP(A29,Lists!$B$2:$G$200,5,FALSE)</f>
        <v>Displacement</v>
      </c>
      <c r="F29" s="239">
        <f t="shared" si="0"/>
        <v>1.4</v>
      </c>
      <c r="G29" s="142">
        <f t="shared" si="1"/>
        <v>2</v>
      </c>
      <c r="H29" s="142" t="str">
        <f t="shared" si="2"/>
        <v>Low</v>
      </c>
      <c r="I29" s="240" t="str">
        <f>INDEX(Trends!$D$3:$D$404,MATCH(B29,Trends!$C$3:$C$404,0))</f>
        <v>Decreasing</v>
      </c>
      <c r="J29" s="142" t="str">
        <f>VLOOKUP($B29,Reliability!$A$3:$I$170,9,FALSE)</f>
        <v>High</v>
      </c>
      <c r="K29" s="241">
        <f t="shared" si="3"/>
        <v>1.6</v>
      </c>
      <c r="L29" s="241">
        <f>VLOOKUP($B29,'Impact of the crisis'!$C$6:$N$170,12,FALSE)</f>
        <v>0.3</v>
      </c>
      <c r="M29" s="241">
        <f>VLOOKUP($B29,'Impact of the crisis'!$C$6:$AB$170,26,FALSE)</f>
        <v>2.1</v>
      </c>
      <c r="N29" s="241">
        <f>VLOOKUP($B29,'Conditions of people affected'!$C$6:$R$170,16,FALSE)</f>
        <v>1.25</v>
      </c>
      <c r="O29" s="241">
        <f>VLOOKUP($B29,'Conditions of people affected'!$C$6:$R$170,9,FALSE)</f>
        <v>0.5</v>
      </c>
      <c r="P29" s="241">
        <f>VLOOKUP($B29,'Conditions of people affected'!$C$6:$R$170,15,FALSE)</f>
        <v>2</v>
      </c>
      <c r="Q29" s="241">
        <f t="shared" si="4"/>
        <v>1.5</v>
      </c>
      <c r="R29" s="241">
        <f>VLOOKUP($B29,'Complexity of the crisis'!$C$6:$AN$170,22,FALSE)</f>
        <v>1.4</v>
      </c>
      <c r="S29" s="242">
        <f>VLOOKUP($B29,'Complexity of the crisis'!$C$6:$AN$170,38,FALSE)</f>
        <v>1.5</v>
      </c>
      <c r="T29" s="141" t="str">
        <f>VLOOKUP(B29,Lists!$C$3:$E$200,3,FALSE)</f>
        <v>Europe</v>
      </c>
      <c r="U29" s="153">
        <f>VLOOKUP(B29,'INFORM Severity - hidden'!$C$5:$V$170,20,FALSE)</f>
        <v>44894</v>
      </c>
    </row>
    <row r="30" spans="1:21" x14ac:dyDescent="0.25">
      <c r="A30" s="137" t="str">
        <f t="array" ref="A30">IFERROR(INDEX(Lists!$B$2:$B$200,SMALL(IF(Lists!$H$2:$H$200="Yes",ROW(Lists!$B$2:$B$200)),ROW(26:26))-1,1),"")</f>
        <v>Complex crisis in Guatemala</v>
      </c>
      <c r="B30" s="138" t="str">
        <f>VLOOKUP(A30,Lists!$B$2:$G$200,2,FALSE)</f>
        <v>GTM001</v>
      </c>
      <c r="C30" s="138" t="str">
        <f>VLOOKUP(B30,'INFORM Severity - hidden'!$C$5:$D$200,2,FALSE)</f>
        <v>Guatemala</v>
      </c>
      <c r="D30" s="138" t="str">
        <f>VLOOKUP(A30,Lists!$B$2:$G$200,3,FALSE)</f>
        <v>GTM</v>
      </c>
      <c r="E30" s="138" t="str">
        <f>VLOOKUP(A30,Lists!$B$2:$G$200,5,FALSE)</f>
        <v>Violence,Socio-political,Other seasonal event</v>
      </c>
      <c r="F30" s="239">
        <f t="shared" si="0"/>
        <v>3.5</v>
      </c>
      <c r="G30" s="142">
        <f t="shared" si="1"/>
        <v>4</v>
      </c>
      <c r="H30" s="142" t="str">
        <f t="shared" si="2"/>
        <v>High</v>
      </c>
      <c r="I30" s="240" t="str">
        <f>INDEX(Trends!$D$3:$D$404,MATCH(B30,Trends!$C$3:$C$404,0))</f>
        <v>Decreasing</v>
      </c>
      <c r="J30" s="142" t="str">
        <f>VLOOKUP($B30,Reliability!$A$3:$I$170,9,FALSE)</f>
        <v>Very High</v>
      </c>
      <c r="K30" s="241">
        <f t="shared" si="3"/>
        <v>3.7</v>
      </c>
      <c r="L30" s="241">
        <f>VLOOKUP($B30,'Impact of the crisis'!$C$6:$N$170,12,FALSE)</f>
        <v>4.4000000000000004</v>
      </c>
      <c r="M30" s="241">
        <f>VLOOKUP($B30,'Impact of the crisis'!$C$6:$AB$170,26,FALSE)</f>
        <v>3.2</v>
      </c>
      <c r="N30" s="241">
        <f>VLOOKUP($B30,'Conditions of people affected'!$C$6:$R$170,16,FALSE)</f>
        <v>3.65</v>
      </c>
      <c r="O30" s="241">
        <f>VLOOKUP($B30,'Conditions of people affected'!$C$6:$R$170,9,FALSE)</f>
        <v>4.3</v>
      </c>
      <c r="P30" s="241">
        <f>VLOOKUP($B30,'Conditions of people affected'!$C$6:$R$170,15,FALSE)</f>
        <v>3</v>
      </c>
      <c r="Q30" s="241">
        <f t="shared" si="4"/>
        <v>3.1</v>
      </c>
      <c r="R30" s="241">
        <f>VLOOKUP($B30,'Complexity of the crisis'!$C$6:$AN$170,22,FALSE)</f>
        <v>3.2</v>
      </c>
      <c r="S30" s="242">
        <f>VLOOKUP($B30,'Complexity of the crisis'!$C$6:$AN$170,38,FALSE)</f>
        <v>3</v>
      </c>
      <c r="T30" s="141" t="str">
        <f>VLOOKUP(B30,Lists!$C$3:$E$200,3,FALSE)</f>
        <v>Americas</v>
      </c>
      <c r="U30" s="153">
        <f>VLOOKUP(B30,'INFORM Severity - hidden'!$C$5:$V$170,20,FALSE)</f>
        <v>44889</v>
      </c>
    </row>
    <row r="31" spans="1:21" x14ac:dyDescent="0.25">
      <c r="A31" s="137" t="str">
        <f t="array" ref="A31">IFERROR(INDEX(Lists!$B$2:$B$200,SMALL(IF(Lists!$H$2:$H$200="Yes",ROW(Lists!$B$2:$B$200)),ROW(27:27))-1,1),"")</f>
        <v>Complex crisis in Honduras</v>
      </c>
      <c r="B31" s="138" t="str">
        <f>VLOOKUP(A31,Lists!$B$2:$G$200,2,FALSE)</f>
        <v>HND001</v>
      </c>
      <c r="C31" s="138" t="str">
        <f>VLOOKUP(B31,'INFORM Severity - hidden'!$C$5:$D$200,2,FALSE)</f>
        <v>Honduras</v>
      </c>
      <c r="D31" s="138" t="str">
        <f>VLOOKUP(A31,Lists!$B$2:$G$200,3,FALSE)</f>
        <v>HND</v>
      </c>
      <c r="E31" s="138" t="str">
        <f>VLOOKUP(A31,Lists!$B$2:$G$200,5,FALSE)</f>
        <v>Violence,Socio-political,Other seasonal event,Cyclone</v>
      </c>
      <c r="F31" s="239">
        <f t="shared" si="0"/>
        <v>3.3</v>
      </c>
      <c r="G31" s="142">
        <f t="shared" si="1"/>
        <v>4</v>
      </c>
      <c r="H31" s="142" t="str">
        <f t="shared" si="2"/>
        <v>High</v>
      </c>
      <c r="I31" s="240" t="str">
        <f>INDEX(Trends!$D$3:$D$404,MATCH(B31,Trends!$C$3:$C$404,0))</f>
        <v>Stable</v>
      </c>
      <c r="J31" s="142" t="str">
        <f>VLOOKUP($B31,Reliability!$A$3:$I$170,9,FALSE)</f>
        <v>Very High</v>
      </c>
      <c r="K31" s="241">
        <f t="shared" si="3"/>
        <v>3.6</v>
      </c>
      <c r="L31" s="241">
        <f>VLOOKUP($B31,'Impact of the crisis'!$C$6:$N$170,12,FALSE)</f>
        <v>4.2</v>
      </c>
      <c r="M31" s="241">
        <f>VLOOKUP($B31,'Impact of the crisis'!$C$6:$AB$170,26,FALSE)</f>
        <v>3.3</v>
      </c>
      <c r="N31" s="241">
        <f>VLOOKUP($B31,'Conditions of people affected'!$C$6:$R$170,16,FALSE)</f>
        <v>3.55</v>
      </c>
      <c r="O31" s="241">
        <f>VLOOKUP($B31,'Conditions of people affected'!$C$6:$R$170,9,FALSE)</f>
        <v>4.0999999999999996</v>
      </c>
      <c r="P31" s="241">
        <f>VLOOKUP($B31,'Conditions of people affected'!$C$6:$R$170,15,FALSE)</f>
        <v>3</v>
      </c>
      <c r="Q31" s="241">
        <f t="shared" si="4"/>
        <v>2.8</v>
      </c>
      <c r="R31" s="241">
        <f>VLOOKUP($B31,'Complexity of the crisis'!$C$6:$AN$170,22,FALSE)</f>
        <v>3</v>
      </c>
      <c r="S31" s="242">
        <f>VLOOKUP($B31,'Complexity of the crisis'!$C$6:$AN$170,38,FALSE)</f>
        <v>2.5</v>
      </c>
      <c r="T31" s="141" t="str">
        <f>VLOOKUP(B31,Lists!$C$3:$E$200,3,FALSE)</f>
        <v>Americas</v>
      </c>
      <c r="U31" s="153">
        <f>VLOOKUP(B31,'INFORM Severity - hidden'!$C$5:$V$170,20,FALSE)</f>
        <v>44889</v>
      </c>
    </row>
    <row r="32" spans="1:21" x14ac:dyDescent="0.25">
      <c r="A32" s="137" t="str">
        <f t="array" ref="A32">IFERROR(INDEX(Lists!$B$2:$B$200,SMALL(IF(Lists!$H$2:$H$200="Yes",ROW(Lists!$B$2:$B$200)),ROW(28:28))-1,1),"")</f>
        <v>Complex crisis in Haiti</v>
      </c>
      <c r="B32" s="138" t="str">
        <f>VLOOKUP(A32,Lists!$B$2:$G$200,2,FALSE)</f>
        <v>HTI001</v>
      </c>
      <c r="C32" s="138" t="str">
        <f>VLOOKUP(B32,'INFORM Severity - hidden'!$C$5:$D$200,2,FALSE)</f>
        <v>Haiti</v>
      </c>
      <c r="D32" s="138" t="str">
        <f>VLOOKUP(A32,Lists!$B$2:$G$200,3,FALSE)</f>
        <v>HTI</v>
      </c>
      <c r="E32" s="138" t="str">
        <f>VLOOKUP(A32,Lists!$B$2:$G$200,5,FALSE)</f>
        <v>Earthquake,Violence,Socio-political,Other seasonal event</v>
      </c>
      <c r="F32" s="239">
        <f t="shared" si="0"/>
        <v>4.2</v>
      </c>
      <c r="G32" s="142">
        <f t="shared" si="1"/>
        <v>5</v>
      </c>
      <c r="H32" s="142" t="str">
        <f t="shared" si="2"/>
        <v>Very High</v>
      </c>
      <c r="I32" s="240" t="str">
        <f>INDEX(Trends!$D$3:$D$404,MATCH(B32,Trends!$C$3:$C$404,0))</f>
        <v>Stable</v>
      </c>
      <c r="J32" s="142" t="str">
        <f>VLOOKUP($B32,Reliability!$A$3:$I$170,9,FALSE)</f>
        <v>Very High</v>
      </c>
      <c r="K32" s="241">
        <f t="shared" si="3"/>
        <v>3.9</v>
      </c>
      <c r="L32" s="241">
        <f>VLOOKUP($B32,'Impact of the crisis'!$C$6:$N$170,12,FALSE)</f>
        <v>4</v>
      </c>
      <c r="M32" s="241">
        <f>VLOOKUP($B32,'Impact of the crisis'!$C$6:$AB$170,26,FALSE)</f>
        <v>3.8</v>
      </c>
      <c r="N32" s="241">
        <f>VLOOKUP($B32,'Conditions of people affected'!$C$6:$R$170,16,FALSE)</f>
        <v>4.7</v>
      </c>
      <c r="O32" s="241">
        <f>VLOOKUP($B32,'Conditions of people affected'!$C$6:$R$170,9,FALSE)</f>
        <v>4.4000000000000004</v>
      </c>
      <c r="P32" s="241">
        <f>VLOOKUP($B32,'Conditions of people affected'!$C$6:$R$170,15,FALSE)</f>
        <v>5</v>
      </c>
      <c r="Q32" s="241">
        <f t="shared" si="4"/>
        <v>3.6</v>
      </c>
      <c r="R32" s="241">
        <f>VLOOKUP($B32,'Complexity of the crisis'!$C$6:$AN$170,22,FALSE)</f>
        <v>3.2</v>
      </c>
      <c r="S32" s="242">
        <f>VLOOKUP($B32,'Complexity of the crisis'!$C$6:$AN$170,38,FALSE)</f>
        <v>4</v>
      </c>
      <c r="T32" s="141" t="str">
        <f>VLOOKUP(B32,Lists!$C$3:$E$200,3,FALSE)</f>
        <v>Americas</v>
      </c>
      <c r="U32" s="153">
        <f>VLOOKUP(B32,'INFORM Severity - hidden'!$C$5:$V$170,20,FALSE)</f>
        <v>44889</v>
      </c>
    </row>
    <row r="33" spans="1:21" x14ac:dyDescent="0.25">
      <c r="A33" s="137" t="str">
        <f t="array" ref="A33">IFERROR(INDEX(Lists!$B$2:$B$200,SMALL(IF(Lists!$H$2:$H$200="Yes",ROW(Lists!$B$2:$B$200)),ROW(29:29))-1,1),"")</f>
        <v>Displacement from Ukraine conflict in Hungary</v>
      </c>
      <c r="B33" s="138" t="str">
        <f>VLOOKUP(A33,Lists!$B$2:$G$200,2,FALSE)</f>
        <v>HUN002</v>
      </c>
      <c r="C33" s="138" t="str">
        <f>VLOOKUP(B33,'INFORM Severity - hidden'!$C$5:$D$200,2,FALSE)</f>
        <v>Hungary</v>
      </c>
      <c r="D33" s="138" t="str">
        <f>VLOOKUP(A33,Lists!$B$2:$G$200,3,FALSE)</f>
        <v>HUN</v>
      </c>
      <c r="E33" s="138" t="str">
        <f>VLOOKUP(A33,Lists!$B$2:$G$200,5,FALSE)</f>
        <v>Conflict,Displacement</v>
      </c>
      <c r="F33" s="239">
        <f t="shared" si="0"/>
        <v>2.5</v>
      </c>
      <c r="G33" s="142">
        <f t="shared" si="1"/>
        <v>3</v>
      </c>
      <c r="H33" s="142" t="str">
        <f t="shared" si="2"/>
        <v>Medium</v>
      </c>
      <c r="I33" s="240" t="str">
        <f>INDEX(Trends!$D$3:$D$404,MATCH(B33,Trends!$C$3:$C$404,0))</f>
        <v>Increasing</v>
      </c>
      <c r="J33" s="142" t="str">
        <f>VLOOKUP($B33,Reliability!$A$3:$I$170,9,FALSE)</f>
        <v>Very High</v>
      </c>
      <c r="K33" s="241">
        <f t="shared" si="3"/>
        <v>2.6</v>
      </c>
      <c r="L33" s="241">
        <f>VLOOKUP($B33,'Impact of the crisis'!$C$6:$N$170,12,FALSE)</f>
        <v>1</v>
      </c>
      <c r="M33" s="241">
        <f>VLOOKUP($B33,'Impact of the crisis'!$C$6:$AB$170,26,FALSE)</f>
        <v>3.2</v>
      </c>
      <c r="N33" s="241">
        <f>VLOOKUP($B33,'Conditions of people affected'!$C$6:$R$170,16,FALSE)</f>
        <v>3.35</v>
      </c>
      <c r="O33" s="241">
        <f>VLOOKUP($B33,'Conditions of people affected'!$C$6:$R$170,9,FALSE)</f>
        <v>3.7</v>
      </c>
      <c r="P33" s="241">
        <f>VLOOKUP($B33,'Conditions of people affected'!$C$6:$R$170,15,FALSE)</f>
        <v>3</v>
      </c>
      <c r="Q33" s="241">
        <f t="shared" si="4"/>
        <v>1.2</v>
      </c>
      <c r="R33" s="241">
        <f>VLOOKUP($B33,'Complexity of the crisis'!$C$6:$AN$170,22,FALSE)</f>
        <v>1.4</v>
      </c>
      <c r="S33" s="242">
        <f>VLOOKUP($B33,'Complexity of the crisis'!$C$6:$AN$170,38,FALSE)</f>
        <v>1</v>
      </c>
      <c r="T33" s="141" t="str">
        <f>VLOOKUP(B33,Lists!$C$3:$E$200,3,FALSE)</f>
        <v>Europe</v>
      </c>
      <c r="U33" s="153">
        <f>VLOOKUP(B33,'INFORM Severity - hidden'!$C$5:$V$170,20,FALSE)</f>
        <v>44894</v>
      </c>
    </row>
    <row r="34" spans="1:21" x14ac:dyDescent="0.25">
      <c r="A34" s="137" t="str">
        <f t="array" ref="A34">IFERROR(INDEX(Lists!$B$2:$B$200,SMALL(IF(Lists!$H$2:$H$200="Yes",ROW(Lists!$B$2:$B$200)),ROW(30:30))-1,1),"")</f>
        <v>Country Level</v>
      </c>
      <c r="B34" s="138" t="str">
        <f>VLOOKUP(A34,Lists!$B$2:$G$200,2,FALSE)</f>
        <v>IDN007</v>
      </c>
      <c r="C34" s="138" t="str">
        <f>VLOOKUP(B34,'INFORM Severity - hidden'!$C$5:$D$200,2,FALSE)</f>
        <v>Indonesia</v>
      </c>
      <c r="D34" s="138" t="str">
        <f>VLOOKUP(A34,Lists!$B$2:$G$200,3,FALSE)</f>
        <v>IDN</v>
      </c>
      <c r="E34" s="138" t="str">
        <f>VLOOKUP(A34,Lists!$B$2:$G$200,5,FALSE)</f>
        <v>Earthquake,Socio-political,Violence</v>
      </c>
      <c r="F34" s="239">
        <f t="shared" si="0"/>
        <v>2.5</v>
      </c>
      <c r="G34" s="142">
        <f t="shared" si="1"/>
        <v>3</v>
      </c>
      <c r="H34" s="142" t="str">
        <f t="shared" si="2"/>
        <v>Medium</v>
      </c>
      <c r="I34" s="240" t="str">
        <f>INDEX(Trends!$D$3:$D$404,MATCH(B34,Trends!$C$3:$C$404,0))</f>
        <v>-</v>
      </c>
      <c r="J34" s="142" t="str">
        <f>VLOOKUP($B34,Reliability!$A$3:$I$170,9,FALSE)</f>
        <v>Very High</v>
      </c>
      <c r="K34" s="241">
        <f t="shared" si="3"/>
        <v>2.6</v>
      </c>
      <c r="L34" s="241">
        <f>VLOOKUP($B34,'Impact of the crisis'!$C$6:$N$170,12,FALSE)</f>
        <v>2.6</v>
      </c>
      <c r="M34" s="241">
        <f>VLOOKUP($B34,'Impact of the crisis'!$C$6:$AB$170,26,FALSE)</f>
        <v>2.6</v>
      </c>
      <c r="N34" s="241">
        <f>VLOOKUP($B34,'Conditions of people affected'!$C$6:$R$170,16,FALSE)</f>
        <v>2</v>
      </c>
      <c r="O34" s="241">
        <f>VLOOKUP($B34,'Conditions of people affected'!$C$6:$R$170,9,FALSE)</f>
        <v>2</v>
      </c>
      <c r="P34" s="241">
        <f>VLOOKUP($B34,'Conditions of people affected'!$C$6:$R$170,15,FALSE)</f>
        <v>2</v>
      </c>
      <c r="Q34" s="241">
        <f t="shared" si="4"/>
        <v>3.2</v>
      </c>
      <c r="R34" s="241">
        <f>VLOOKUP($B34,'Complexity of the crisis'!$C$6:$AN$170,22,FALSE)</f>
        <v>2.8</v>
      </c>
      <c r="S34" s="242">
        <f>VLOOKUP($B34,'Complexity of the crisis'!$C$6:$AN$170,38,FALSE)</f>
        <v>3.5</v>
      </c>
      <c r="T34" s="141" t="str">
        <f>VLOOKUP(B34,Lists!$C$3:$E$200,3,FALSE)</f>
        <v>Asia</v>
      </c>
      <c r="U34" s="153">
        <f>VLOOKUP(B34,'INFORM Severity - hidden'!$C$5:$V$170,20,FALSE)</f>
        <v>44894</v>
      </c>
    </row>
    <row r="35" spans="1:21" x14ac:dyDescent="0.25">
      <c r="A35" s="137" t="str">
        <f t="array" ref="A35">IFERROR(INDEX(Lists!$B$2:$B$200,SMALL(IF(Lists!$H$2:$H$200="Yes",ROW(Lists!$B$2:$B$200)),ROW(31:31))-1,1),"")</f>
        <v>Conflict in Jammu and Kashmir</v>
      </c>
      <c r="B35" s="138" t="str">
        <f>VLOOKUP(A35,Lists!$B$2:$G$200,2,FALSE)</f>
        <v>IND002</v>
      </c>
      <c r="C35" s="138" t="str">
        <f>VLOOKUP(B35,'INFORM Severity - hidden'!$C$5:$D$200,2,FALSE)</f>
        <v>India</v>
      </c>
      <c r="D35" s="138" t="str">
        <f>VLOOKUP(A35,Lists!$B$2:$G$200,3,FALSE)</f>
        <v>IND</v>
      </c>
      <c r="E35" s="138" t="str">
        <f>VLOOKUP(A35,Lists!$B$2:$G$200,5,FALSE)</f>
        <v>Socio-political</v>
      </c>
      <c r="F35" s="239" t="str">
        <f t="shared" si="0"/>
        <v>x</v>
      </c>
      <c r="G35" s="142" t="str">
        <f t="shared" si="1"/>
        <v>x</v>
      </c>
      <c r="H35" s="142" t="str">
        <f t="shared" si="2"/>
        <v>x</v>
      </c>
      <c r="I35" s="240" t="str">
        <f>INDEX(Trends!$D$3:$D$404,MATCH(B35,Trends!$C$3:$C$404,0))</f>
        <v>-</v>
      </c>
      <c r="J35" s="142" t="str">
        <f>VLOOKUP($B35,Reliability!$A$3:$I$170,9,FALSE)</f>
        <v>Very Low</v>
      </c>
      <c r="K35" s="241">
        <f t="shared" si="3"/>
        <v>2.8</v>
      </c>
      <c r="L35" s="241">
        <f>VLOOKUP($B35,'Impact of the crisis'!$C$6:$N$170,12,FALSE)</f>
        <v>2</v>
      </c>
      <c r="M35" s="241">
        <f>VLOOKUP($B35,'Impact of the crisis'!$C$6:$AB$170,26,FALSE)</f>
        <v>3.2</v>
      </c>
      <c r="N35" s="241" t="str">
        <f>VLOOKUP($B35,'Conditions of people affected'!$C$6:$R$170,16,FALSE)</f>
        <v>x</v>
      </c>
      <c r="O35" s="241" t="str">
        <f>VLOOKUP($B35,'Conditions of people affected'!$C$6:$R$170,9,FALSE)</f>
        <v>x</v>
      </c>
      <c r="P35" s="241" t="str">
        <f>VLOOKUP($B35,'Conditions of people affected'!$C$6:$R$170,15,FALSE)</f>
        <v>x</v>
      </c>
      <c r="Q35" s="241">
        <f t="shared" si="4"/>
        <v>2.2999999999999998</v>
      </c>
      <c r="R35" s="241">
        <f>VLOOKUP($B35,'Complexity of the crisis'!$C$6:$AN$170,22,FALSE)</f>
        <v>2.5</v>
      </c>
      <c r="S35" s="242">
        <f>VLOOKUP($B35,'Complexity of the crisis'!$C$6:$AN$170,38,FALSE)</f>
        <v>2</v>
      </c>
      <c r="T35" s="141" t="str">
        <f>VLOOKUP(B35,Lists!$C$3:$E$200,3,FALSE)</f>
        <v>Asia</v>
      </c>
      <c r="U35" s="153">
        <f>VLOOKUP(B35,'INFORM Severity - hidden'!$C$5:$V$170,20,FALSE)</f>
        <v>44895</v>
      </c>
    </row>
    <row r="36" spans="1:21" x14ac:dyDescent="0.25">
      <c r="A36" s="137" t="str">
        <f t="array" ref="A36">IFERROR(INDEX(Lists!$B$2:$B$200,SMALL(IF(Lists!$H$2:$H$200="Yes",ROW(Lists!$B$2:$B$200)),ROW(32:32))-1,1),"")</f>
        <v>Afghan Refugees in Iran</v>
      </c>
      <c r="B36" s="138" t="str">
        <f>VLOOKUP(A36,Lists!$B$2:$G$200,2,FALSE)</f>
        <v>IRN004</v>
      </c>
      <c r="C36" s="138" t="str">
        <f>VLOOKUP(B36,'INFORM Severity - hidden'!$C$5:$D$200,2,FALSE)</f>
        <v>Iran</v>
      </c>
      <c r="D36" s="138" t="str">
        <f>VLOOKUP(A36,Lists!$B$2:$G$200,3,FALSE)</f>
        <v>IRN</v>
      </c>
      <c r="E36" s="138" t="str">
        <f>VLOOKUP(A36,Lists!$B$2:$G$200,5,FALSE)</f>
        <v>Displacement</v>
      </c>
      <c r="F36" s="239">
        <f t="shared" si="0"/>
        <v>3.5</v>
      </c>
      <c r="G36" s="142">
        <f t="shared" si="1"/>
        <v>4</v>
      </c>
      <c r="H36" s="142" t="str">
        <f t="shared" si="2"/>
        <v>High</v>
      </c>
      <c r="I36" s="240" t="str">
        <f>INDEX(Trends!$D$3:$D$404,MATCH(B36,Trends!$C$3:$C$404,0))</f>
        <v>Decreasing</v>
      </c>
      <c r="J36" s="142" t="str">
        <f>VLOOKUP($B36,Reliability!$A$3:$I$170,9,FALSE)</f>
        <v>Medium</v>
      </c>
      <c r="K36" s="241">
        <f t="shared" si="3"/>
        <v>3.6</v>
      </c>
      <c r="L36" s="241">
        <f>VLOOKUP($B36,'Impact of the crisis'!$C$6:$N$170,12,FALSE)</f>
        <v>2.7</v>
      </c>
      <c r="M36" s="241">
        <f>VLOOKUP($B36,'Impact of the crisis'!$C$6:$AB$170,26,FALSE)</f>
        <v>3.9</v>
      </c>
      <c r="N36" s="241">
        <f>VLOOKUP($B36,'Conditions of people affected'!$C$6:$R$170,16,FALSE)</f>
        <v>4.05</v>
      </c>
      <c r="O36" s="241">
        <f>VLOOKUP($B36,'Conditions of people affected'!$C$6:$R$170,9,FALSE)</f>
        <v>4.0999999999999996</v>
      </c>
      <c r="P36" s="241">
        <f>VLOOKUP($B36,'Conditions of people affected'!$C$6:$R$170,15,FALSE)</f>
        <v>4</v>
      </c>
      <c r="Q36" s="241">
        <f t="shared" si="4"/>
        <v>2.7</v>
      </c>
      <c r="R36" s="241">
        <f>VLOOKUP($B36,'Complexity of the crisis'!$C$6:$AN$170,22,FALSE)</f>
        <v>3.3</v>
      </c>
      <c r="S36" s="242">
        <f>VLOOKUP($B36,'Complexity of the crisis'!$C$6:$AN$170,38,FALSE)</f>
        <v>2</v>
      </c>
      <c r="T36" s="141" t="str">
        <f>VLOOKUP(B36,Lists!$C$3:$E$200,3,FALSE)</f>
        <v>Middle east</v>
      </c>
      <c r="U36" s="153">
        <f>VLOOKUP(B36,'INFORM Severity - hidden'!$C$5:$V$170,20,FALSE)</f>
        <v>44865</v>
      </c>
    </row>
    <row r="37" spans="1:21" x14ac:dyDescent="0.25">
      <c r="A37" s="137" t="str">
        <f t="array" ref="A37">IFERROR(INDEX(Lists!$B$2:$B$200,SMALL(IF(Lists!$H$2:$H$200="Yes",ROW(Lists!$B$2:$B$200)),ROW(33:33))-1,1),"")</f>
        <v>Multiple crises in Iraq</v>
      </c>
      <c r="B37" s="138" t="str">
        <f>VLOOKUP(A37,Lists!$B$2:$G$200,2,FALSE)</f>
        <v>IRQ001</v>
      </c>
      <c r="C37" s="138" t="str">
        <f>VLOOKUP(B37,'INFORM Severity - hidden'!$C$5:$D$200,2,FALSE)</f>
        <v>Iraq</v>
      </c>
      <c r="D37" s="138" t="str">
        <f>VLOOKUP(A37,Lists!$B$2:$G$200,3,FALSE)</f>
        <v>IRQ</v>
      </c>
      <c r="E37" s="138" t="str">
        <f>VLOOKUP(A37,Lists!$B$2:$G$200,5,FALSE)</f>
        <v>Violence,Displacement,Socio-political,Conflict</v>
      </c>
      <c r="F37" s="239">
        <f t="shared" ref="F37:F68" si="5">IF(OR(N37="x",K37="x"),"x",ROUND((5-GEOMEAN(((5-K37)/5*4+1),((5-N37)/5*4+1),((5-N37)/5*4+1)))/4*3.5+Q37*0.3,1))</f>
        <v>3.8</v>
      </c>
      <c r="G37" s="142">
        <f t="shared" ref="G37:G68" si="6">IF(F37="x","x",ROUNDUP(F37,0))</f>
        <v>4</v>
      </c>
      <c r="H37" s="142" t="str">
        <f t="shared" ref="H37:H68" si="7">IF(N37="x","x",IF(K37="x","x",(IF(G37=5,"Very High",IF(G37=4,"High",IF(G37=3,"Medium",IF(G37=2,"Low","Very Low")))))))</f>
        <v>High</v>
      </c>
      <c r="I37" s="240" t="str">
        <f>INDEX(Trends!$D$3:$D$404,MATCH(B37,Trends!$C$3:$C$404,0))</f>
        <v>Stable</v>
      </c>
      <c r="J37" s="142" t="str">
        <f>VLOOKUP($B37,Reliability!$A$3:$I$170,9,FALSE)</f>
        <v>High</v>
      </c>
      <c r="K37" s="241">
        <f t="shared" ref="K37:K68" si="8">IF(OR(M37="x",L37="x"),"x",ROUND((5-GEOMEAN(((5-L37)/5*4+1),((5-M37)/5*4+1),((5-M37)/5*4+1)))/4*5,1))</f>
        <v>3.9</v>
      </c>
      <c r="L37" s="241">
        <f>VLOOKUP($B37,'Impact of the crisis'!$C$6:$N$170,12,FALSE)</f>
        <v>4.7</v>
      </c>
      <c r="M37" s="241">
        <f>VLOOKUP($B37,'Impact of the crisis'!$C$6:$AB$170,26,FALSE)</f>
        <v>3.3</v>
      </c>
      <c r="N37" s="241">
        <f>VLOOKUP($B37,'Conditions of people affected'!$C$6:$R$170,16,FALSE)</f>
        <v>3.55</v>
      </c>
      <c r="O37" s="241">
        <f>VLOOKUP($B37,'Conditions of people affected'!$C$6:$R$170,9,FALSE)</f>
        <v>4.0999999999999996</v>
      </c>
      <c r="P37" s="241">
        <f>VLOOKUP($B37,'Conditions of people affected'!$C$6:$R$170,15,FALSE)</f>
        <v>3</v>
      </c>
      <c r="Q37" s="241">
        <f t="shared" ref="Q37:Q68" si="9">IF(OR(S37="x",R37="x"),R37,ROUND((5-GEOMEAN(((5-R37)/5*4+1),((5-S37)/5*4+1)))/4*5,1))</f>
        <v>4</v>
      </c>
      <c r="R37" s="241">
        <f>VLOOKUP($B37,'Complexity of the crisis'!$C$6:$AN$170,22,FALSE)</f>
        <v>3.4</v>
      </c>
      <c r="S37" s="242">
        <f>VLOOKUP($B37,'Complexity of the crisis'!$C$6:$AN$170,38,FALSE)</f>
        <v>4.5</v>
      </c>
      <c r="T37" s="141" t="str">
        <f>VLOOKUP(B37,Lists!$C$3:$E$200,3,FALSE)</f>
        <v>Middle east</v>
      </c>
      <c r="U37" s="153">
        <f>VLOOKUP(B37,'INFORM Severity - hidden'!$C$5:$V$170,20,FALSE)</f>
        <v>44893</v>
      </c>
    </row>
    <row r="38" spans="1:21" x14ac:dyDescent="0.25">
      <c r="A38" s="137" t="str">
        <f t="array" ref="A38">IFERROR(INDEX(Lists!$B$2:$B$200,SMALL(IF(Lists!$H$2:$H$200="Yes",ROW(Lists!$B$2:$B$200)),ROW(34:34))-1,1),"")</f>
        <v>Mixed migration flows in Italy</v>
      </c>
      <c r="B38" s="138" t="str">
        <f>VLOOKUP(A38,Lists!$B$2:$G$200,2,FALSE)</f>
        <v>ITA002</v>
      </c>
      <c r="C38" s="138" t="str">
        <f>VLOOKUP(B38,'INFORM Severity - hidden'!$C$5:$D$200,2,FALSE)</f>
        <v>Italy</v>
      </c>
      <c r="D38" s="138" t="str">
        <f>VLOOKUP(A38,Lists!$B$2:$G$200,3,FALSE)</f>
        <v>ITA</v>
      </c>
      <c r="E38" s="138" t="str">
        <f>VLOOKUP(A38,Lists!$B$2:$G$200,5,FALSE)</f>
        <v>Displacement</v>
      </c>
      <c r="F38" s="239">
        <f t="shared" si="5"/>
        <v>2</v>
      </c>
      <c r="G38" s="142">
        <f t="shared" si="6"/>
        <v>2</v>
      </c>
      <c r="H38" s="142" t="str">
        <f t="shared" si="7"/>
        <v>Low</v>
      </c>
      <c r="I38" s="240" t="str">
        <f>INDEX(Trends!$D$3:$D$404,MATCH(B38,Trends!$C$3:$C$404,0))</f>
        <v>Stable</v>
      </c>
      <c r="J38" s="142" t="str">
        <f>VLOOKUP($B38,Reliability!$A$3:$I$170,9,FALSE)</f>
        <v>Very High</v>
      </c>
      <c r="K38" s="241">
        <f t="shared" si="8"/>
        <v>2.7</v>
      </c>
      <c r="L38" s="241">
        <f>VLOOKUP($B38,'Impact of the crisis'!$C$6:$N$170,12,FALSE)</f>
        <v>1.7</v>
      </c>
      <c r="M38" s="241">
        <f>VLOOKUP($B38,'Impact of the crisis'!$C$6:$AB$170,26,FALSE)</f>
        <v>3.1</v>
      </c>
      <c r="N38" s="241">
        <f>VLOOKUP($B38,'Conditions of people affected'!$C$6:$R$170,16,FALSE)</f>
        <v>1.65</v>
      </c>
      <c r="O38" s="241">
        <f>VLOOKUP($B38,'Conditions of people affected'!$C$6:$R$170,9,FALSE)</f>
        <v>2.2999999999999998</v>
      </c>
      <c r="P38" s="241">
        <f>VLOOKUP($B38,'Conditions of people affected'!$C$6:$R$170,15,FALSE)</f>
        <v>1</v>
      </c>
      <c r="Q38" s="241">
        <f t="shared" si="9"/>
        <v>1.8</v>
      </c>
      <c r="R38" s="241">
        <f>VLOOKUP($B38,'Complexity of the crisis'!$C$6:$AN$170,22,FALSE)</f>
        <v>1.5</v>
      </c>
      <c r="S38" s="242">
        <f>VLOOKUP($B38,'Complexity of the crisis'!$C$6:$AN$170,38,FALSE)</f>
        <v>2</v>
      </c>
      <c r="T38" s="141" t="str">
        <f>VLOOKUP(B38,Lists!$C$3:$E$200,3,FALSE)</f>
        <v>Europe</v>
      </c>
      <c r="U38" s="153">
        <f>VLOOKUP(B38,'INFORM Severity - hidden'!$C$5:$V$170,20,FALSE)</f>
        <v>44893</v>
      </c>
    </row>
    <row r="39" spans="1:21" x14ac:dyDescent="0.25">
      <c r="A39" s="137" t="str">
        <f t="array" ref="A39">IFERROR(INDEX(Lists!$B$2:$B$200,SMALL(IF(Lists!$H$2:$H$200="Yes",ROW(Lists!$B$2:$B$200)),ROW(35:35))-1,1),"")</f>
        <v>Syrian refugees in Jordan</v>
      </c>
      <c r="B39" s="138" t="str">
        <f>VLOOKUP(A39,Lists!$B$2:$G$200,2,FALSE)</f>
        <v>JOR002</v>
      </c>
      <c r="C39" s="138" t="str">
        <f>VLOOKUP(B39,'INFORM Severity - hidden'!$C$5:$D$200,2,FALSE)</f>
        <v>Jordan</v>
      </c>
      <c r="D39" s="138" t="str">
        <f>VLOOKUP(A39,Lists!$B$2:$G$200,3,FALSE)</f>
        <v>JOR</v>
      </c>
      <c r="E39" s="138" t="str">
        <f>VLOOKUP(A39,Lists!$B$2:$G$200,5,FALSE)</f>
        <v>Displacement</v>
      </c>
      <c r="F39" s="239">
        <f t="shared" si="5"/>
        <v>2.7</v>
      </c>
      <c r="G39" s="142">
        <f t="shared" si="6"/>
        <v>3</v>
      </c>
      <c r="H39" s="142" t="str">
        <f t="shared" si="7"/>
        <v>Medium</v>
      </c>
      <c r="I39" s="240" t="str">
        <f>INDEX(Trends!$D$3:$D$404,MATCH(B39,Trends!$C$3:$C$404,0))</f>
        <v>Stable</v>
      </c>
      <c r="J39" s="142" t="str">
        <f>VLOOKUP($B39,Reliability!$A$3:$I$170,9,FALSE)</f>
        <v>High</v>
      </c>
      <c r="K39" s="241">
        <f t="shared" si="8"/>
        <v>2.7</v>
      </c>
      <c r="L39" s="241">
        <f>VLOOKUP($B39,'Impact of the crisis'!$C$6:$N$170,12,FALSE)</f>
        <v>3</v>
      </c>
      <c r="M39" s="241">
        <f>VLOOKUP($B39,'Impact of the crisis'!$C$6:$AB$170,26,FALSE)</f>
        <v>2.6</v>
      </c>
      <c r="N39" s="241">
        <f>VLOOKUP($B39,'Conditions of people affected'!$C$6:$R$170,16,FALSE)</f>
        <v>3.1</v>
      </c>
      <c r="O39" s="241">
        <f>VLOOKUP($B39,'Conditions of people affected'!$C$6:$R$170,9,FALSE)</f>
        <v>3.2</v>
      </c>
      <c r="P39" s="241">
        <f>VLOOKUP($B39,'Conditions of people affected'!$C$6:$R$170,15,FALSE)</f>
        <v>3</v>
      </c>
      <c r="Q39" s="241">
        <f t="shared" si="9"/>
        <v>2</v>
      </c>
      <c r="R39" s="241">
        <f>VLOOKUP($B39,'Complexity of the crisis'!$C$6:$AN$170,22,FALSE)</f>
        <v>2.5</v>
      </c>
      <c r="S39" s="242">
        <f>VLOOKUP($B39,'Complexity of the crisis'!$C$6:$AN$170,38,FALSE)</f>
        <v>1.5</v>
      </c>
      <c r="T39" s="141" t="str">
        <f>VLOOKUP(B39,Lists!$C$3:$E$200,3,FALSE)</f>
        <v>Middle east</v>
      </c>
      <c r="U39" s="153">
        <f>VLOOKUP(B39,'INFORM Severity - hidden'!$C$5:$V$170,20,FALSE)</f>
        <v>44894</v>
      </c>
    </row>
    <row r="40" spans="1:21" x14ac:dyDescent="0.25">
      <c r="A40" s="137" t="str">
        <f t="array" ref="A40">IFERROR(INDEX(Lists!$B$2:$B$200,SMALL(IF(Lists!$H$2:$H$200="Yes",ROW(Lists!$B$2:$B$200)),ROW(36:36))-1,1),"")</f>
        <v xml:space="preserve">Multiple crisis in Kenya </v>
      </c>
      <c r="B40" s="138" t="str">
        <f>VLOOKUP(A40,Lists!$B$2:$G$200,2,FALSE)</f>
        <v>KEN001</v>
      </c>
      <c r="C40" s="138" t="str">
        <f>VLOOKUP(B40,'INFORM Severity - hidden'!$C$5:$D$200,2,FALSE)</f>
        <v>Kenya</v>
      </c>
      <c r="D40" s="138" t="str">
        <f>VLOOKUP(A40,Lists!$B$2:$G$200,3,FALSE)</f>
        <v>KEN</v>
      </c>
      <c r="E40" s="138" t="str">
        <f>VLOOKUP(A40,Lists!$B$2:$G$200,5,FALSE)</f>
        <v>Drought,Displacement</v>
      </c>
      <c r="F40" s="239">
        <f t="shared" si="5"/>
        <v>3.8</v>
      </c>
      <c r="G40" s="142">
        <f t="shared" si="6"/>
        <v>4</v>
      </c>
      <c r="H40" s="142" t="str">
        <f t="shared" si="7"/>
        <v>High</v>
      </c>
      <c r="I40" s="240" t="str">
        <f>INDEX(Trends!$D$3:$D$404,MATCH(B40,Trends!$C$3:$C$404,0))</f>
        <v>Increasing</v>
      </c>
      <c r="J40" s="142" t="str">
        <f>VLOOKUP($B40,Reliability!$A$3:$I$170,9,FALSE)</f>
        <v>Medium</v>
      </c>
      <c r="K40" s="241">
        <f t="shared" si="8"/>
        <v>3.9</v>
      </c>
      <c r="L40" s="241">
        <f>VLOOKUP($B40,'Impact of the crisis'!$C$6:$N$170,12,FALSE)</f>
        <v>3.8</v>
      </c>
      <c r="M40" s="241">
        <f>VLOOKUP($B40,'Impact of the crisis'!$C$6:$AB$170,26,FALSE)</f>
        <v>3.9</v>
      </c>
      <c r="N40" s="241">
        <f>VLOOKUP($B40,'Conditions of people affected'!$C$6:$R$170,16,FALSE)</f>
        <v>4.25</v>
      </c>
      <c r="O40" s="241">
        <f>VLOOKUP($B40,'Conditions of people affected'!$C$6:$R$170,9,FALSE)</f>
        <v>4.5</v>
      </c>
      <c r="P40" s="241">
        <f>VLOOKUP($B40,'Conditions of people affected'!$C$6:$R$170,15,FALSE)</f>
        <v>4</v>
      </c>
      <c r="Q40" s="241">
        <f t="shared" si="9"/>
        <v>3.1</v>
      </c>
      <c r="R40" s="241">
        <f>VLOOKUP($B40,'Complexity of the crisis'!$C$6:$AN$170,22,FALSE)</f>
        <v>3.6</v>
      </c>
      <c r="S40" s="242">
        <f>VLOOKUP($B40,'Complexity of the crisis'!$C$6:$AN$170,38,FALSE)</f>
        <v>2.5</v>
      </c>
      <c r="T40" s="141" t="str">
        <f>VLOOKUP(B40,Lists!$C$3:$E$200,3,FALSE)</f>
        <v>Africa</v>
      </c>
      <c r="U40" s="153">
        <f>VLOOKUP(B40,'INFORM Severity - hidden'!$C$5:$V$170,20,FALSE)</f>
        <v>44862</v>
      </c>
    </row>
    <row r="41" spans="1:21" x14ac:dyDescent="0.25">
      <c r="A41" s="137" t="str">
        <f t="array" ref="A41">IFERROR(INDEX(Lists!$B$2:$B$200,SMALL(IF(Lists!$H$2:$H$200="Yes",ROW(Lists!$B$2:$B$200)),ROW(37:37))-1,1),"")</f>
        <v>Socioeconomic crisis in Lebanon</v>
      </c>
      <c r="B41" s="138" t="str">
        <f>VLOOKUP(A41,Lists!$B$2:$G$200,2,FALSE)</f>
        <v>LBN004</v>
      </c>
      <c r="C41" s="138" t="str">
        <f>VLOOKUP(B41,'INFORM Severity - hidden'!$C$5:$D$200,2,FALSE)</f>
        <v>Lebanon</v>
      </c>
      <c r="D41" s="138" t="str">
        <f>VLOOKUP(A41,Lists!$B$2:$G$200,3,FALSE)</f>
        <v>LBN</v>
      </c>
      <c r="E41" s="138" t="str">
        <f>VLOOKUP(A41,Lists!$B$2:$G$200,5,FALSE)</f>
        <v>Socio-political,Violence,Tecnological Disaster</v>
      </c>
      <c r="F41" s="239">
        <f t="shared" si="5"/>
        <v>3.6</v>
      </c>
      <c r="G41" s="142">
        <f t="shared" si="6"/>
        <v>4</v>
      </c>
      <c r="H41" s="142" t="str">
        <f t="shared" si="7"/>
        <v>High</v>
      </c>
      <c r="I41" s="240" t="str">
        <f>INDEX(Trends!$D$3:$D$404,MATCH(B41,Trends!$C$3:$C$404,0))</f>
        <v>Increasing</v>
      </c>
      <c r="J41" s="142" t="str">
        <f>VLOOKUP($B41,Reliability!$A$3:$I$170,9,FALSE)</f>
        <v>Medium</v>
      </c>
      <c r="K41" s="241">
        <f t="shared" si="8"/>
        <v>3.6</v>
      </c>
      <c r="L41" s="241">
        <f>VLOOKUP($B41,'Impact of the crisis'!$C$6:$N$170,12,FALSE)</f>
        <v>3.6</v>
      </c>
      <c r="M41" s="241">
        <f>VLOOKUP($B41,'Impact of the crisis'!$C$6:$AB$170,26,FALSE)</f>
        <v>3.6</v>
      </c>
      <c r="N41" s="241">
        <f>VLOOKUP($B41,'Conditions of people affected'!$C$6:$R$170,16,FALSE)</f>
        <v>4.0999999999999996</v>
      </c>
      <c r="O41" s="241">
        <f>VLOOKUP($B41,'Conditions of people affected'!$C$6:$R$170,9,FALSE)</f>
        <v>4.2</v>
      </c>
      <c r="P41" s="241">
        <f>VLOOKUP($B41,'Conditions of people affected'!$C$6:$R$170,15,FALSE)</f>
        <v>4</v>
      </c>
      <c r="Q41" s="241">
        <f t="shared" si="9"/>
        <v>2.7</v>
      </c>
      <c r="R41" s="241">
        <f>VLOOKUP($B41,'Complexity of the crisis'!$C$6:$AN$170,22,FALSE)</f>
        <v>2.9</v>
      </c>
      <c r="S41" s="242">
        <f>VLOOKUP($B41,'Complexity of the crisis'!$C$6:$AN$170,38,FALSE)</f>
        <v>2.5</v>
      </c>
      <c r="T41" s="141" t="str">
        <f>VLOOKUP(B41,Lists!$C$3:$E$200,3,FALSE)</f>
        <v>Middle east</v>
      </c>
      <c r="U41" s="153">
        <f>VLOOKUP(B41,'INFORM Severity - hidden'!$C$5:$V$170,20,FALSE)</f>
        <v>44894</v>
      </c>
    </row>
    <row r="42" spans="1:21" x14ac:dyDescent="0.25">
      <c r="A42" s="137" t="str">
        <f t="array" ref="A42">IFERROR(INDEX(Lists!$B$2:$B$200,SMALL(IF(Lists!$H$2:$H$200="Yes",ROW(Lists!$B$2:$B$200)),ROW(38:38))-1,1),"")</f>
        <v>Complex crisis in Libya</v>
      </c>
      <c r="B42" s="138" t="str">
        <f>VLOOKUP(A42,Lists!$B$2:$G$200,2,FALSE)</f>
        <v>LBY001</v>
      </c>
      <c r="C42" s="138" t="str">
        <f>VLOOKUP(B42,'INFORM Severity - hidden'!$C$5:$D$200,2,FALSE)</f>
        <v>Libya</v>
      </c>
      <c r="D42" s="138" t="str">
        <f>VLOOKUP(A42,Lists!$B$2:$G$200,3,FALSE)</f>
        <v>LBY</v>
      </c>
      <c r="E42" s="138" t="str">
        <f>VLOOKUP(A42,Lists!$B$2:$G$200,5,FALSE)</f>
        <v>Conflict,Displacement,Socio-political</v>
      </c>
      <c r="F42" s="239">
        <f t="shared" si="5"/>
        <v>3.7</v>
      </c>
      <c r="G42" s="142">
        <f t="shared" si="6"/>
        <v>4</v>
      </c>
      <c r="H42" s="142" t="str">
        <f t="shared" si="7"/>
        <v>High</v>
      </c>
      <c r="I42" s="240" t="str">
        <f>INDEX(Trends!$D$3:$D$404,MATCH(B42,Trends!$C$3:$C$404,0))</f>
        <v>Increasing</v>
      </c>
      <c r="J42" s="142" t="str">
        <f>VLOOKUP($B42,Reliability!$A$3:$I$170,9,FALSE)</f>
        <v>Very High</v>
      </c>
      <c r="K42" s="241">
        <f t="shared" si="8"/>
        <v>4.2</v>
      </c>
      <c r="L42" s="241">
        <f>VLOOKUP($B42,'Impact of the crisis'!$C$6:$N$170,12,FALSE)</f>
        <v>4.5999999999999996</v>
      </c>
      <c r="M42" s="241">
        <f>VLOOKUP($B42,'Impact of the crisis'!$C$6:$AB$170,26,FALSE)</f>
        <v>4</v>
      </c>
      <c r="N42" s="241">
        <f>VLOOKUP($B42,'Conditions of people affected'!$C$6:$R$170,16,FALSE)</f>
        <v>3.1</v>
      </c>
      <c r="O42" s="241">
        <f>VLOOKUP($B42,'Conditions of people affected'!$C$6:$R$170,9,FALSE)</f>
        <v>3.2</v>
      </c>
      <c r="P42" s="241">
        <f>VLOOKUP($B42,'Conditions of people affected'!$C$6:$R$170,15,FALSE)</f>
        <v>3</v>
      </c>
      <c r="Q42" s="241">
        <f t="shared" si="9"/>
        <v>4</v>
      </c>
      <c r="R42" s="241">
        <f>VLOOKUP($B42,'Complexity of the crisis'!$C$6:$AN$170,22,FALSE)</f>
        <v>3.3</v>
      </c>
      <c r="S42" s="242">
        <f>VLOOKUP($B42,'Complexity of the crisis'!$C$6:$AN$170,38,FALSE)</f>
        <v>4.5</v>
      </c>
      <c r="T42" s="141" t="str">
        <f>VLOOKUP(B42,Lists!$C$3:$E$200,3,FALSE)</f>
        <v>Africa</v>
      </c>
      <c r="U42" s="153">
        <f>VLOOKUP(B42,'INFORM Severity - hidden'!$C$5:$V$170,20,FALSE)</f>
        <v>44893</v>
      </c>
    </row>
    <row r="43" spans="1:21" x14ac:dyDescent="0.25">
      <c r="A43" s="137" t="str">
        <f t="array" ref="A43">IFERROR(INDEX(Lists!$B$2:$B$200,SMALL(IF(Lists!$H$2:$H$200="Yes",ROW(Lists!$B$2:$B$200)),ROW(39:39))-1,1),"")</f>
        <v>Socio-economic crisis in Sri Lanka</v>
      </c>
      <c r="B43" s="138" t="str">
        <f>VLOOKUP(A43,Lists!$B$2:$G$200,2,FALSE)</f>
        <v>LKA002</v>
      </c>
      <c r="C43" s="138" t="str">
        <f>VLOOKUP(B43,'INFORM Severity - hidden'!$C$5:$D$200,2,FALSE)</f>
        <v>Sri Lanka</v>
      </c>
      <c r="D43" s="138" t="str">
        <f>VLOOKUP(A43,Lists!$B$2:$G$200,3,FALSE)</f>
        <v>LKA</v>
      </c>
      <c r="E43" s="138" t="str">
        <f>VLOOKUP(A43,Lists!$B$2:$G$200,5,FALSE)</f>
        <v>Socio-political,Food Security</v>
      </c>
      <c r="F43" s="239">
        <f t="shared" si="5"/>
        <v>3.4</v>
      </c>
      <c r="G43" s="142">
        <f t="shared" si="6"/>
        <v>4</v>
      </c>
      <c r="H43" s="142" t="str">
        <f t="shared" si="7"/>
        <v>High</v>
      </c>
      <c r="I43" s="240" t="str">
        <f>INDEX(Trends!$D$3:$D$404,MATCH(B43,Trends!$C$3:$C$404,0))</f>
        <v>Stable</v>
      </c>
      <c r="J43" s="142" t="str">
        <f>VLOOKUP($B43,Reliability!$A$3:$I$170,9,FALSE)</f>
        <v>Very High</v>
      </c>
      <c r="K43" s="241">
        <f t="shared" si="8"/>
        <v>3.8</v>
      </c>
      <c r="L43" s="241">
        <f>VLOOKUP($B43,'Impact of the crisis'!$C$6:$N$170,12,FALSE)</f>
        <v>4.4000000000000004</v>
      </c>
      <c r="M43" s="241">
        <f>VLOOKUP($B43,'Impact of the crisis'!$C$6:$AB$170,26,FALSE)</f>
        <v>3.4</v>
      </c>
      <c r="N43" s="241">
        <f>VLOOKUP($B43,'Conditions of people affected'!$C$6:$R$170,16,FALSE)</f>
        <v>4.3499999999999996</v>
      </c>
      <c r="O43" s="241">
        <f>VLOOKUP($B43,'Conditions of people affected'!$C$6:$R$170,9,FALSE)</f>
        <v>4.7</v>
      </c>
      <c r="P43" s="241">
        <f>VLOOKUP($B43,'Conditions of people affected'!$C$6:$R$170,15,FALSE)</f>
        <v>4</v>
      </c>
      <c r="Q43" s="241">
        <f t="shared" si="9"/>
        <v>1.6</v>
      </c>
      <c r="R43" s="241">
        <f>VLOOKUP($B43,'Complexity of the crisis'!$C$6:$AN$170,22,FALSE)</f>
        <v>2.2000000000000002</v>
      </c>
      <c r="S43" s="242">
        <f>VLOOKUP($B43,'Complexity of the crisis'!$C$6:$AN$170,38,FALSE)</f>
        <v>1</v>
      </c>
      <c r="T43" s="141" t="str">
        <f>VLOOKUP(B43,Lists!$C$3:$E$200,3,FALSE)</f>
        <v>Asia</v>
      </c>
      <c r="U43" s="153">
        <f>VLOOKUP(B43,'INFORM Severity - hidden'!$C$5:$V$170,20,FALSE)</f>
        <v>44889</v>
      </c>
    </row>
    <row r="44" spans="1:21" x14ac:dyDescent="0.25">
      <c r="A44" s="137" t="str">
        <f t="array" ref="A44">IFERROR(INDEX(Lists!$B$2:$B$200,SMALL(IF(Lists!$H$2:$H$200="Yes",ROW(Lists!$B$2:$B$200)),ROW(40:40))-1,1),"")</f>
        <v>Food security crisis in Lesotho</v>
      </c>
      <c r="B44" s="138" t="str">
        <f>VLOOKUP(A44,Lists!$B$2:$G$200,2,FALSE)</f>
        <v>LSO003</v>
      </c>
      <c r="C44" s="138" t="str">
        <f>VLOOKUP(B44,'INFORM Severity - hidden'!$C$5:$D$200,2,FALSE)</f>
        <v>Lesotho</v>
      </c>
      <c r="D44" s="138" t="str">
        <f>VLOOKUP(A44,Lists!$B$2:$G$200,3,FALSE)</f>
        <v>LSO</v>
      </c>
      <c r="E44" s="138" t="str">
        <f>VLOOKUP(A44,Lists!$B$2:$G$200,5,FALSE)</f>
        <v>Food Security</v>
      </c>
      <c r="F44" s="239">
        <f t="shared" si="5"/>
        <v>2.2000000000000002</v>
      </c>
      <c r="G44" s="142">
        <f t="shared" si="6"/>
        <v>3</v>
      </c>
      <c r="H44" s="142" t="str">
        <f t="shared" si="7"/>
        <v>Medium</v>
      </c>
      <c r="I44" s="240" t="str">
        <f>INDEX(Trends!$D$3:$D$404,MATCH(B44,Trends!$C$3:$C$404,0))</f>
        <v>-</v>
      </c>
      <c r="J44" s="142" t="str">
        <f>VLOOKUP($B44,Reliability!$A$3:$I$170,9,FALSE)</f>
        <v>Medium</v>
      </c>
      <c r="K44" s="241">
        <f t="shared" si="8"/>
        <v>2.6</v>
      </c>
      <c r="L44" s="241">
        <f>VLOOKUP($B44,'Impact of the crisis'!$C$6:$N$170,12,FALSE)</f>
        <v>2.7</v>
      </c>
      <c r="M44" s="241">
        <f>VLOOKUP($B44,'Impact of the crisis'!$C$6:$AB$170,26,FALSE)</f>
        <v>2.5999999999999996</v>
      </c>
      <c r="N44" s="241">
        <f>VLOOKUP($B44,'Conditions of people affected'!$C$6:$R$170,16,FALSE)</f>
        <v>2.75</v>
      </c>
      <c r="O44" s="241">
        <f>VLOOKUP($B44,'Conditions of people affected'!$C$6:$R$170,9,FALSE)</f>
        <v>2.5</v>
      </c>
      <c r="P44" s="241">
        <f>VLOOKUP($B44,'Conditions of people affected'!$C$6:$R$170,15,FALSE)</f>
        <v>3</v>
      </c>
      <c r="Q44" s="241">
        <f t="shared" si="9"/>
        <v>1</v>
      </c>
      <c r="R44" s="241">
        <f>VLOOKUP($B44,'Complexity of the crisis'!$C$6:$AN$170,22,FALSE)</f>
        <v>1.4</v>
      </c>
      <c r="S44" s="242">
        <f>VLOOKUP($B44,'Complexity of the crisis'!$C$6:$AN$170,38,FALSE)</f>
        <v>0.5</v>
      </c>
      <c r="T44" s="141" t="str">
        <f>VLOOKUP(B44,Lists!$C$3:$E$200,3,FALSE)</f>
        <v>Africa</v>
      </c>
      <c r="U44" s="153">
        <f>VLOOKUP(B44,'INFORM Severity - hidden'!$C$5:$V$170,20,FALSE)</f>
        <v>44895</v>
      </c>
    </row>
    <row r="45" spans="1:21" x14ac:dyDescent="0.25">
      <c r="A45" s="137" t="str">
        <f t="array" ref="A45">IFERROR(INDEX(Lists!$B$2:$B$200,SMALL(IF(Lists!$H$2:$H$200="Yes",ROW(Lists!$B$2:$B$200)),ROW(41:41))-1,1),"")</f>
        <v>Mixed migration flows in Morocco</v>
      </c>
      <c r="B45" s="138" t="str">
        <f>VLOOKUP(A45,Lists!$B$2:$G$200,2,FALSE)</f>
        <v>MAR002</v>
      </c>
      <c r="C45" s="138" t="str">
        <f>VLOOKUP(B45,'INFORM Severity - hidden'!$C$5:$D$200,2,FALSE)</f>
        <v>Morocco</v>
      </c>
      <c r="D45" s="138" t="str">
        <f>VLOOKUP(A45,Lists!$B$2:$G$200,3,FALSE)</f>
        <v>MAR</v>
      </c>
      <c r="E45" s="138" t="str">
        <f>VLOOKUP(A45,Lists!$B$2:$G$200,5,FALSE)</f>
        <v>Displacement</v>
      </c>
      <c r="F45" s="239">
        <f t="shared" si="5"/>
        <v>2.2000000000000002</v>
      </c>
      <c r="G45" s="142">
        <f t="shared" si="6"/>
        <v>3</v>
      </c>
      <c r="H45" s="142" t="str">
        <f t="shared" si="7"/>
        <v>Medium</v>
      </c>
      <c r="I45" s="240" t="str">
        <f>INDEX(Trends!$D$3:$D$404,MATCH(B45,Trends!$C$3:$C$404,0))</f>
        <v>Increasing</v>
      </c>
      <c r="J45" s="142" t="str">
        <f>VLOOKUP($B45,Reliability!$A$3:$I$170,9,FALSE)</f>
        <v>High</v>
      </c>
      <c r="K45" s="241">
        <f t="shared" si="8"/>
        <v>3.5</v>
      </c>
      <c r="L45" s="241">
        <f>VLOOKUP($B45,'Impact of the crisis'!$C$6:$N$170,12,FALSE)</f>
        <v>4.9000000000000004</v>
      </c>
      <c r="M45" s="241">
        <f>VLOOKUP($B45,'Impact of the crisis'!$C$6:$AB$170,26,FALSE)</f>
        <v>2.2999999999999998</v>
      </c>
      <c r="N45" s="241">
        <f>VLOOKUP($B45,'Conditions of people affected'!$C$6:$R$170,16,FALSE)</f>
        <v>0.75</v>
      </c>
      <c r="O45" s="241">
        <f>VLOOKUP($B45,'Conditions of people affected'!$C$6:$R$170,9,FALSE)</f>
        <v>0.5</v>
      </c>
      <c r="P45" s="241">
        <f>VLOOKUP($B45,'Conditions of people affected'!$C$6:$R$170,15,FALSE)</f>
        <v>1</v>
      </c>
      <c r="Q45" s="241">
        <f t="shared" si="9"/>
        <v>2.8</v>
      </c>
      <c r="R45" s="241">
        <f>VLOOKUP($B45,'Complexity of the crisis'!$C$6:$AN$170,22,FALSE)</f>
        <v>3.1</v>
      </c>
      <c r="S45" s="242">
        <f>VLOOKUP($B45,'Complexity of the crisis'!$C$6:$AN$170,38,FALSE)</f>
        <v>2.5</v>
      </c>
      <c r="T45" s="141" t="str">
        <f>VLOOKUP(B45,Lists!$C$3:$E$200,3,FALSE)</f>
        <v>Africa</v>
      </c>
      <c r="U45" s="153">
        <f>VLOOKUP(B45,'INFORM Severity - hidden'!$C$5:$V$170,20,FALSE)</f>
        <v>44878</v>
      </c>
    </row>
    <row r="46" spans="1:21" x14ac:dyDescent="0.25">
      <c r="A46" s="137" t="str">
        <f t="array" ref="A46">IFERROR(INDEX(Lists!$B$2:$B$200,SMALL(IF(Lists!$H$2:$H$200="Yes",ROW(Lists!$B$2:$B$200)),ROW(42:42))-1,1),"")</f>
        <v>DIsplacement from Ukraine conflict in Moldova</v>
      </c>
      <c r="B46" s="138" t="str">
        <f>VLOOKUP(A46,Lists!$B$2:$G$200,2,FALSE)</f>
        <v>MDA002</v>
      </c>
      <c r="C46" s="138" t="str">
        <f>VLOOKUP(B46,'INFORM Severity - hidden'!$C$5:$D$200,2,FALSE)</f>
        <v>Moldova</v>
      </c>
      <c r="D46" s="138" t="str">
        <f>VLOOKUP(A46,Lists!$B$2:$G$200,3,FALSE)</f>
        <v>MDA</v>
      </c>
      <c r="E46" s="138" t="str">
        <f>VLOOKUP(A46,Lists!$B$2:$G$200,5,FALSE)</f>
        <v>Displacement,Conflict</v>
      </c>
      <c r="F46" s="239">
        <f t="shared" si="5"/>
        <v>2.4</v>
      </c>
      <c r="G46" s="142">
        <f t="shared" si="6"/>
        <v>3</v>
      </c>
      <c r="H46" s="142" t="str">
        <f t="shared" si="7"/>
        <v>Medium</v>
      </c>
      <c r="I46" s="240" t="str">
        <f>INDEX(Trends!$D$3:$D$404,MATCH(B46,Trends!$C$3:$C$404,0))</f>
        <v>Increasing</v>
      </c>
      <c r="J46" s="142" t="str">
        <f>VLOOKUP($B46,Reliability!$A$3:$I$170,9,FALSE)</f>
        <v>Very High</v>
      </c>
      <c r="K46" s="241">
        <f t="shared" si="8"/>
        <v>2.4</v>
      </c>
      <c r="L46" s="241">
        <f>VLOOKUP($B46,'Impact of the crisis'!$C$6:$N$170,12,FALSE)</f>
        <v>0.4</v>
      </c>
      <c r="M46" s="241">
        <f>VLOOKUP($B46,'Impact of the crisis'!$C$6:$AB$170,26,FALSE)</f>
        <v>3.1</v>
      </c>
      <c r="N46" s="241">
        <f>VLOOKUP($B46,'Conditions of people affected'!$C$6:$R$170,16,FALSE)</f>
        <v>3.05</v>
      </c>
      <c r="O46" s="241">
        <f>VLOOKUP($B46,'Conditions of people affected'!$C$6:$R$170,9,FALSE)</f>
        <v>3.1</v>
      </c>
      <c r="P46" s="241">
        <f>VLOOKUP($B46,'Conditions of people affected'!$C$6:$R$170,15,FALSE)</f>
        <v>3</v>
      </c>
      <c r="Q46" s="241">
        <f t="shared" si="9"/>
        <v>1.4</v>
      </c>
      <c r="R46" s="241">
        <f>VLOOKUP($B46,'Complexity of the crisis'!$C$6:$AN$170,22,FALSE)</f>
        <v>1.8</v>
      </c>
      <c r="S46" s="242">
        <f>VLOOKUP($B46,'Complexity of the crisis'!$C$6:$AN$170,38,FALSE)</f>
        <v>1</v>
      </c>
      <c r="T46" s="141" t="str">
        <f>VLOOKUP(B46,Lists!$C$3:$E$200,3,FALSE)</f>
        <v>Europe</v>
      </c>
      <c r="U46" s="153">
        <f>VLOOKUP(B46,'INFORM Severity - hidden'!$C$5:$V$170,20,FALSE)</f>
        <v>44894</v>
      </c>
    </row>
    <row r="47" spans="1:21" x14ac:dyDescent="0.25">
      <c r="A47" s="137" t="str">
        <f t="array" ref="A47">IFERROR(INDEX(Lists!$B$2:$B$200,SMALL(IF(Lists!$H$2:$H$200="Yes",ROW(Lists!$B$2:$B$200)),ROW(43:43))-1,1),"")</f>
        <v>Multiple crisis in Madagascar</v>
      </c>
      <c r="B47" s="138" t="str">
        <f>VLOOKUP(A47,Lists!$B$2:$G$200,2,FALSE)</f>
        <v>MDG001</v>
      </c>
      <c r="C47" s="138" t="str">
        <f>VLOOKUP(B47,'INFORM Severity - hidden'!$C$5:$D$200,2,FALSE)</f>
        <v>Madagascar</v>
      </c>
      <c r="D47" s="138" t="str">
        <f>VLOOKUP(A47,Lists!$B$2:$G$200,3,FALSE)</f>
        <v>MDG</v>
      </c>
      <c r="E47" s="138" t="str">
        <f>VLOOKUP(A47,Lists!$B$2:$G$200,5,FALSE)</f>
        <v>Drought,Cyclone</v>
      </c>
      <c r="F47" s="239">
        <f t="shared" si="5"/>
        <v>2.9</v>
      </c>
      <c r="G47" s="142">
        <f t="shared" si="6"/>
        <v>3</v>
      </c>
      <c r="H47" s="142" t="str">
        <f t="shared" si="7"/>
        <v>Medium</v>
      </c>
      <c r="I47" s="240" t="str">
        <f>INDEX(Trends!$D$3:$D$404,MATCH(B47,Trends!$C$3:$C$404,0))</f>
        <v>Decreasing</v>
      </c>
      <c r="J47" s="142" t="str">
        <f>VLOOKUP($B47,Reliability!$A$3:$I$170,9,FALSE)</f>
        <v>Very High</v>
      </c>
      <c r="K47" s="241">
        <f t="shared" si="8"/>
        <v>3.5</v>
      </c>
      <c r="L47" s="241">
        <f>VLOOKUP($B47,'Impact of the crisis'!$C$6:$N$170,12,FALSE)</f>
        <v>4.9000000000000004</v>
      </c>
      <c r="M47" s="241">
        <f>VLOOKUP($B47,'Impact of the crisis'!$C$6:$AB$170,26,FALSE)</f>
        <v>2.4</v>
      </c>
      <c r="N47" s="241">
        <f>VLOOKUP($B47,'Conditions of people affected'!$C$6:$R$170,16,FALSE)</f>
        <v>3.45</v>
      </c>
      <c r="O47" s="241">
        <f>VLOOKUP($B47,'Conditions of people affected'!$C$6:$R$170,9,FALSE)</f>
        <v>3.9</v>
      </c>
      <c r="P47" s="241">
        <f>VLOOKUP($B47,'Conditions of people affected'!$C$6:$R$170,15,FALSE)</f>
        <v>3</v>
      </c>
      <c r="Q47" s="241">
        <f t="shared" si="9"/>
        <v>1.7</v>
      </c>
      <c r="R47" s="241">
        <f>VLOOKUP($B47,'Complexity of the crisis'!$C$6:$AN$170,22,FALSE)</f>
        <v>2.2999999999999998</v>
      </c>
      <c r="S47" s="242">
        <f>VLOOKUP($B47,'Complexity of the crisis'!$C$6:$AN$170,38,FALSE)</f>
        <v>1</v>
      </c>
      <c r="T47" s="141" t="str">
        <f>VLOOKUP(B47,Lists!$C$3:$E$200,3,FALSE)</f>
        <v>Africa</v>
      </c>
      <c r="U47" s="153">
        <f>VLOOKUP(B47,'INFORM Severity - hidden'!$C$5:$V$170,20,FALSE)</f>
        <v>44893</v>
      </c>
    </row>
    <row r="48" spans="1:21" x14ac:dyDescent="0.25">
      <c r="A48" s="137" t="str">
        <f t="array" ref="A48">IFERROR(INDEX(Lists!$B$2:$B$200,SMALL(IF(Lists!$H$2:$H$200="Yes",ROW(Lists!$B$2:$B$200)),ROW(44:44))-1,1),"")</f>
        <v>Multiple crisis in Mexico</v>
      </c>
      <c r="B48" s="138" t="str">
        <f>VLOOKUP(A48,Lists!$B$2:$G$200,2,FALSE)</f>
        <v>MEX001</v>
      </c>
      <c r="C48" s="138" t="str">
        <f>VLOOKUP(B48,'INFORM Severity - hidden'!$C$5:$D$200,2,FALSE)</f>
        <v>Mexico</v>
      </c>
      <c r="D48" s="138" t="str">
        <f>VLOOKUP(A48,Lists!$B$2:$G$200,3,FALSE)</f>
        <v>MEX</v>
      </c>
      <c r="E48" s="138" t="str">
        <f>VLOOKUP(A48,Lists!$B$2:$G$200,5,FALSE)</f>
        <v>Violence,Displacement</v>
      </c>
      <c r="F48" s="239">
        <f t="shared" si="5"/>
        <v>2.8</v>
      </c>
      <c r="G48" s="142">
        <f t="shared" si="6"/>
        <v>3</v>
      </c>
      <c r="H48" s="142" t="str">
        <f t="shared" si="7"/>
        <v>Medium</v>
      </c>
      <c r="I48" s="240" t="str">
        <f>INDEX(Trends!$D$3:$D$404,MATCH(B48,Trends!$C$3:$C$404,0))</f>
        <v>Stable</v>
      </c>
      <c r="J48" s="142" t="str">
        <f>VLOOKUP($B48,Reliability!$A$3:$I$170,9,FALSE)</f>
        <v>High</v>
      </c>
      <c r="K48" s="241">
        <f t="shared" si="8"/>
        <v>4.0999999999999996</v>
      </c>
      <c r="L48" s="241">
        <f>VLOOKUP($B48,'Impact of the crisis'!$C$6:$N$170,12,FALSE)</f>
        <v>5</v>
      </c>
      <c r="M48" s="241">
        <f>VLOOKUP($B48,'Impact of the crisis'!$C$6:$AB$170,26,FALSE)</f>
        <v>3.5</v>
      </c>
      <c r="N48" s="241">
        <f>VLOOKUP($B48,'Conditions of people affected'!$C$6:$R$170,16,FALSE)</f>
        <v>1.3</v>
      </c>
      <c r="O48" s="241">
        <f>VLOOKUP($B48,'Conditions of people affected'!$C$6:$R$170,9,FALSE)</f>
        <v>1.6</v>
      </c>
      <c r="P48" s="241">
        <f>VLOOKUP($B48,'Conditions of people affected'!$C$6:$R$170,15,FALSE)</f>
        <v>1</v>
      </c>
      <c r="Q48" s="241">
        <f t="shared" si="9"/>
        <v>3.5</v>
      </c>
      <c r="R48" s="241">
        <f>VLOOKUP($B48,'Complexity of the crisis'!$C$6:$AN$170,22,FALSE)</f>
        <v>3</v>
      </c>
      <c r="S48" s="242">
        <f>VLOOKUP($B48,'Complexity of the crisis'!$C$6:$AN$170,38,FALSE)</f>
        <v>4</v>
      </c>
      <c r="T48" s="141" t="str">
        <f>VLOOKUP(B48,Lists!$C$3:$E$200,3,FALSE)</f>
        <v>Americas</v>
      </c>
      <c r="U48" s="153">
        <f>VLOOKUP(B48,'INFORM Severity - hidden'!$C$5:$V$170,20,FALSE)</f>
        <v>44888</v>
      </c>
    </row>
    <row r="49" spans="1:21" x14ac:dyDescent="0.25">
      <c r="A49" s="137" t="str">
        <f t="array" ref="A49">IFERROR(INDEX(Lists!$B$2:$B$200,SMALL(IF(Lists!$H$2:$H$200="Yes",ROW(Lists!$B$2:$B$200)),ROW(45:45))-1,1),"")</f>
        <v>Complex crisis in Mali</v>
      </c>
      <c r="B49" s="138" t="str">
        <f>VLOOKUP(A49,Lists!$B$2:$G$200,2,FALSE)</f>
        <v>MLI001</v>
      </c>
      <c r="C49" s="138" t="str">
        <f>VLOOKUP(B49,'INFORM Severity - hidden'!$C$5:$D$200,2,FALSE)</f>
        <v>Mali</v>
      </c>
      <c r="D49" s="138" t="str">
        <f>VLOOKUP(A49,Lists!$B$2:$G$200,3,FALSE)</f>
        <v>MLI</v>
      </c>
      <c r="E49" s="138" t="str">
        <f>VLOOKUP(A49,Lists!$B$2:$G$200,5,FALSE)</f>
        <v>Conflict</v>
      </c>
      <c r="F49" s="239">
        <f t="shared" si="5"/>
        <v>4.0999999999999996</v>
      </c>
      <c r="G49" s="142">
        <f t="shared" si="6"/>
        <v>5</v>
      </c>
      <c r="H49" s="142" t="str">
        <f t="shared" si="7"/>
        <v>Very High</v>
      </c>
      <c r="I49" s="240" t="str">
        <f>INDEX(Trends!$D$3:$D$404,MATCH(B49,Trends!$C$3:$C$404,0))</f>
        <v>Decreasing</v>
      </c>
      <c r="J49" s="142" t="str">
        <f>VLOOKUP($B49,Reliability!$A$3:$I$170,9,FALSE)</f>
        <v>Very High</v>
      </c>
      <c r="K49" s="241">
        <f t="shared" si="8"/>
        <v>4.0999999999999996</v>
      </c>
      <c r="L49" s="241">
        <f>VLOOKUP($B49,'Impact of the crisis'!$C$6:$N$170,12,FALSE)</f>
        <v>4.9000000000000004</v>
      </c>
      <c r="M49" s="241">
        <f>VLOOKUP($B49,'Impact of the crisis'!$C$6:$AB$170,26,FALSE)</f>
        <v>3.6</v>
      </c>
      <c r="N49" s="241">
        <f>VLOOKUP($B49,'Conditions of people affected'!$C$6:$R$170,16,FALSE)</f>
        <v>4.3499999999999996</v>
      </c>
      <c r="O49" s="241">
        <f>VLOOKUP($B49,'Conditions of people affected'!$C$6:$R$170,9,FALSE)</f>
        <v>4.7</v>
      </c>
      <c r="P49" s="241">
        <f>VLOOKUP($B49,'Conditions of people affected'!$C$6:$R$170,15,FALSE)</f>
        <v>4</v>
      </c>
      <c r="Q49" s="241">
        <f t="shared" si="9"/>
        <v>3.6</v>
      </c>
      <c r="R49" s="241">
        <f>VLOOKUP($B49,'Complexity of the crisis'!$C$6:$AN$170,22,FALSE)</f>
        <v>3.2</v>
      </c>
      <c r="S49" s="242">
        <f>VLOOKUP($B49,'Complexity of the crisis'!$C$6:$AN$170,38,FALSE)</f>
        <v>4</v>
      </c>
      <c r="T49" s="141" t="str">
        <f>VLOOKUP(B49,Lists!$C$3:$E$200,3,FALSE)</f>
        <v>Africa</v>
      </c>
      <c r="U49" s="153">
        <f>VLOOKUP(B49,'INFORM Severity - hidden'!$C$5:$V$170,20,FALSE)</f>
        <v>44869</v>
      </c>
    </row>
    <row r="50" spans="1:21" x14ac:dyDescent="0.25">
      <c r="A50" s="137" t="str">
        <f t="array" ref="A50">IFERROR(INDEX(Lists!$B$2:$B$200,SMALL(IF(Lists!$H$2:$H$200="Yes",ROW(Lists!$B$2:$B$200)),ROW(46:46))-1,1),"")</f>
        <v>Multiple crises in Myanmar</v>
      </c>
      <c r="B50" s="138" t="str">
        <f>VLOOKUP(A50,Lists!$B$2:$G$200,2,FALSE)</f>
        <v>MMR001</v>
      </c>
      <c r="C50" s="138" t="str">
        <f>VLOOKUP(B50,'INFORM Severity - hidden'!$C$5:$D$200,2,FALSE)</f>
        <v>Myanmar</v>
      </c>
      <c r="D50" s="138" t="str">
        <f>VLOOKUP(A50,Lists!$B$2:$G$200,3,FALSE)</f>
        <v>MMR</v>
      </c>
      <c r="E50" s="138" t="str">
        <f>VLOOKUP(A50,Lists!$B$2:$G$200,5,FALSE)</f>
        <v>Socio-political,Conflict,Violence</v>
      </c>
      <c r="F50" s="239">
        <f t="shared" si="5"/>
        <v>4.4000000000000004</v>
      </c>
      <c r="G50" s="142">
        <f t="shared" si="6"/>
        <v>5</v>
      </c>
      <c r="H50" s="142" t="str">
        <f t="shared" si="7"/>
        <v>Very High</v>
      </c>
      <c r="I50" s="240" t="str">
        <f>INDEX(Trends!$D$3:$D$404,MATCH(B50,Trends!$C$3:$C$404,0))</f>
        <v>Stable</v>
      </c>
      <c r="J50" s="142" t="str">
        <f>VLOOKUP($B50,Reliability!$A$3:$I$170,9,FALSE)</f>
        <v>High</v>
      </c>
      <c r="K50" s="241">
        <f t="shared" si="8"/>
        <v>4.5</v>
      </c>
      <c r="L50" s="241">
        <f>VLOOKUP($B50,'Impact of the crisis'!$C$6:$N$170,12,FALSE)</f>
        <v>4.9000000000000004</v>
      </c>
      <c r="M50" s="241">
        <f>VLOOKUP($B50,'Impact of the crisis'!$C$6:$AB$170,26,FALSE)</f>
        <v>4.3</v>
      </c>
      <c r="N50" s="241">
        <f>VLOOKUP($B50,'Conditions of people affected'!$C$6:$R$170,16,FALSE)</f>
        <v>4.5</v>
      </c>
      <c r="O50" s="241">
        <f>VLOOKUP($B50,'Conditions of people affected'!$C$6:$R$170,9,FALSE)</f>
        <v>5</v>
      </c>
      <c r="P50" s="241">
        <f>VLOOKUP($B50,'Conditions of people affected'!$C$6:$R$170,15,FALSE)</f>
        <v>4</v>
      </c>
      <c r="Q50" s="241">
        <f t="shared" si="9"/>
        <v>4.2</v>
      </c>
      <c r="R50" s="241">
        <f>VLOOKUP($B50,'Complexity of the crisis'!$C$6:$AN$170,22,FALSE)</f>
        <v>3.9</v>
      </c>
      <c r="S50" s="242">
        <f>VLOOKUP($B50,'Complexity of the crisis'!$C$6:$AN$170,38,FALSE)</f>
        <v>4.5</v>
      </c>
      <c r="T50" s="141" t="str">
        <f>VLOOKUP(B50,Lists!$C$3:$E$200,3,FALSE)</f>
        <v>Asia</v>
      </c>
      <c r="U50" s="153">
        <f>VLOOKUP(B50,'INFORM Severity - hidden'!$C$5:$V$170,20,FALSE)</f>
        <v>44895</v>
      </c>
    </row>
    <row r="51" spans="1:21" x14ac:dyDescent="0.25">
      <c r="A51" s="137" t="str">
        <f t="array" ref="A51">IFERROR(INDEX(Lists!$B$2:$B$200,SMALL(IF(Lists!$H$2:$H$200="Yes",ROW(Lists!$B$2:$B$200)),ROW(47:47))-1,1),"")</f>
        <v>Multiple Crises in Mozambique</v>
      </c>
      <c r="B51" s="138" t="str">
        <f>VLOOKUP(A51,Lists!$B$2:$G$200,2,FALSE)</f>
        <v>MOZ001</v>
      </c>
      <c r="C51" s="138" t="str">
        <f>VLOOKUP(B51,'INFORM Severity - hidden'!$C$5:$D$200,2,FALSE)</f>
        <v>Mozambique</v>
      </c>
      <c r="D51" s="138" t="str">
        <f>VLOOKUP(A51,Lists!$B$2:$G$200,3,FALSE)</f>
        <v>MOZ</v>
      </c>
      <c r="E51" s="138" t="str">
        <f>VLOOKUP(A51,Lists!$B$2:$G$200,5,FALSE)</f>
        <v>Conflict,Displacement,Cyclone</v>
      </c>
      <c r="F51" s="239">
        <f t="shared" si="5"/>
        <v>3.6</v>
      </c>
      <c r="G51" s="142">
        <f t="shared" si="6"/>
        <v>4</v>
      </c>
      <c r="H51" s="142" t="str">
        <f t="shared" si="7"/>
        <v>High</v>
      </c>
      <c r="I51" s="240" t="str">
        <f>INDEX(Trends!$D$3:$D$404,MATCH(B51,Trends!$C$3:$C$404,0))</f>
        <v>Stable</v>
      </c>
      <c r="J51" s="142" t="str">
        <f>VLOOKUP($B51,Reliability!$A$3:$I$170,9,FALSE)</f>
        <v>High</v>
      </c>
      <c r="K51" s="241">
        <f t="shared" si="8"/>
        <v>3.7</v>
      </c>
      <c r="L51" s="241">
        <f>VLOOKUP($B51,'Impact of the crisis'!$C$6:$N$170,12,FALSE)</f>
        <v>4.3</v>
      </c>
      <c r="M51" s="241">
        <f>VLOOKUP($B51,'Impact of the crisis'!$C$6:$AB$170,26,FALSE)</f>
        <v>3.3</v>
      </c>
      <c r="N51" s="241">
        <f>VLOOKUP($B51,'Conditions of people affected'!$C$6:$R$170,16,FALSE)</f>
        <v>3.45</v>
      </c>
      <c r="O51" s="241">
        <f>VLOOKUP($B51,'Conditions of people affected'!$C$6:$R$170,9,FALSE)</f>
        <v>3.9</v>
      </c>
      <c r="P51" s="241">
        <f>VLOOKUP($B51,'Conditions of people affected'!$C$6:$R$170,15,FALSE)</f>
        <v>3</v>
      </c>
      <c r="Q51" s="241">
        <f t="shared" si="9"/>
        <v>3.9</v>
      </c>
      <c r="R51" s="241">
        <f>VLOOKUP($B51,'Complexity of the crisis'!$C$6:$AN$170,22,FALSE)</f>
        <v>3.7</v>
      </c>
      <c r="S51" s="242">
        <f>VLOOKUP($B51,'Complexity of the crisis'!$C$6:$AN$170,38,FALSE)</f>
        <v>4</v>
      </c>
      <c r="T51" s="141" t="str">
        <f>VLOOKUP(B51,Lists!$C$3:$E$200,3,FALSE)</f>
        <v>Africa</v>
      </c>
      <c r="U51" s="153">
        <f>VLOOKUP(B51,'INFORM Severity - hidden'!$C$5:$V$170,20,FALSE)</f>
        <v>44895</v>
      </c>
    </row>
    <row r="52" spans="1:21" x14ac:dyDescent="0.25">
      <c r="A52" s="137" t="str">
        <f t="array" ref="A52">IFERROR(INDEX(Lists!$B$2:$B$200,SMALL(IF(Lists!$H$2:$H$200="Yes",ROW(Lists!$B$2:$B$200)),ROW(48:48))-1,1),"")</f>
        <v>Food Security in Mauritania</v>
      </c>
      <c r="B52" s="138" t="str">
        <f>VLOOKUP(A52,Lists!$B$2:$G$200,2,FALSE)</f>
        <v>MRT003</v>
      </c>
      <c r="C52" s="138" t="str">
        <f>VLOOKUP(B52,'INFORM Severity - hidden'!$C$5:$D$200,2,FALSE)</f>
        <v>Mauritania</v>
      </c>
      <c r="D52" s="138" t="str">
        <f>VLOOKUP(A52,Lists!$B$2:$G$200,3,FALSE)</f>
        <v>MRT</v>
      </c>
      <c r="E52" s="138" t="str">
        <f>VLOOKUP(A52,Lists!$B$2:$G$200,5,FALSE)</f>
        <v>Drought,Floods</v>
      </c>
      <c r="F52" s="239">
        <f t="shared" si="5"/>
        <v>2.7</v>
      </c>
      <c r="G52" s="142">
        <f t="shared" si="6"/>
        <v>3</v>
      </c>
      <c r="H52" s="142" t="str">
        <f t="shared" si="7"/>
        <v>Medium</v>
      </c>
      <c r="I52" s="240" t="str">
        <f>INDEX(Trends!$D$3:$D$404,MATCH(B52,Trends!$C$3:$C$404,0))</f>
        <v>Decreasing</v>
      </c>
      <c r="J52" s="142" t="str">
        <f>VLOOKUP($B52,Reliability!$A$3:$I$170,9,FALSE)</f>
        <v>High</v>
      </c>
      <c r="K52" s="241">
        <f t="shared" si="8"/>
        <v>2.8</v>
      </c>
      <c r="L52" s="241">
        <f>VLOOKUP($B52,'Impact of the crisis'!$C$6:$N$170,12,FALSE)</f>
        <v>4.3</v>
      </c>
      <c r="M52" s="241">
        <f>VLOOKUP($B52,'Impact of the crisis'!$C$6:$AB$170,26,FALSE)</f>
        <v>1.6</v>
      </c>
      <c r="N52" s="241">
        <f>VLOOKUP($B52,'Conditions of people affected'!$C$6:$R$170,16,FALSE)</f>
        <v>3.1</v>
      </c>
      <c r="O52" s="241">
        <f>VLOOKUP($B52,'Conditions of people affected'!$C$6:$R$170,9,FALSE)</f>
        <v>3.2</v>
      </c>
      <c r="P52" s="241">
        <f>VLOOKUP($B52,'Conditions of people affected'!$C$6:$R$170,15,FALSE)</f>
        <v>3</v>
      </c>
      <c r="Q52" s="241">
        <f t="shared" si="9"/>
        <v>1.9</v>
      </c>
      <c r="R52" s="241">
        <f>VLOOKUP($B52,'Complexity of the crisis'!$C$6:$AN$170,22,FALSE)</f>
        <v>2.2000000000000002</v>
      </c>
      <c r="S52" s="242">
        <f>VLOOKUP($B52,'Complexity of the crisis'!$C$6:$AN$170,38,FALSE)</f>
        <v>1.5</v>
      </c>
      <c r="T52" s="141" t="str">
        <f>VLOOKUP(B52,Lists!$C$3:$E$200,3,FALSE)</f>
        <v>Africa</v>
      </c>
      <c r="U52" s="153">
        <f>VLOOKUP(B52,'INFORM Severity - hidden'!$C$5:$V$170,20,FALSE)</f>
        <v>44892</v>
      </c>
    </row>
    <row r="53" spans="1:21" x14ac:dyDescent="0.25">
      <c r="A53" s="137" t="str">
        <f t="array" ref="A53">IFERROR(INDEX(Lists!$B$2:$B$200,SMALL(IF(Lists!$H$2:$H$200="Yes",ROW(Lists!$B$2:$B$200)),ROW(49:49))-1,1),"")</f>
        <v>Complex crisis in Malawi</v>
      </c>
      <c r="B53" s="138" t="str">
        <f>VLOOKUP(A53,Lists!$B$2:$G$200,2,FALSE)</f>
        <v>MWI002</v>
      </c>
      <c r="C53" s="138" t="str">
        <f>VLOOKUP(B53,'INFORM Severity - hidden'!$C$5:$D$200,2,FALSE)</f>
        <v>Malawi</v>
      </c>
      <c r="D53" s="138" t="str">
        <f>VLOOKUP(A53,Lists!$B$2:$G$200,3,FALSE)</f>
        <v>MWI</v>
      </c>
      <c r="E53" s="138" t="str">
        <f>VLOOKUP(A53,Lists!$B$2:$G$200,5,FALSE)</f>
        <v>Drought,Socio-political,Cyclone</v>
      </c>
      <c r="F53" s="239">
        <f t="shared" si="5"/>
        <v>3.2</v>
      </c>
      <c r="G53" s="142">
        <f t="shared" si="6"/>
        <v>4</v>
      </c>
      <c r="H53" s="142" t="str">
        <f t="shared" si="7"/>
        <v>High</v>
      </c>
      <c r="I53" s="240" t="str">
        <f>INDEX(Trends!$D$3:$D$404,MATCH(B53,Trends!$C$3:$C$404,0))</f>
        <v>Increasing</v>
      </c>
      <c r="J53" s="142" t="str">
        <f>VLOOKUP($B53,Reliability!$A$3:$I$170,9,FALSE)</f>
        <v>Very High</v>
      </c>
      <c r="K53" s="241">
        <f t="shared" si="8"/>
        <v>3.6</v>
      </c>
      <c r="L53" s="241">
        <f>VLOOKUP($B53,'Impact of the crisis'!$C$6:$N$170,12,FALSE)</f>
        <v>4.4000000000000004</v>
      </c>
      <c r="M53" s="241">
        <f>VLOOKUP($B53,'Impact of the crisis'!$C$6:$AB$170,26,FALSE)</f>
        <v>3</v>
      </c>
      <c r="N53" s="241">
        <f>VLOOKUP($B53,'Conditions of people affected'!$C$6:$R$170,16,FALSE)</f>
        <v>3.7</v>
      </c>
      <c r="O53" s="241">
        <f>VLOOKUP($B53,'Conditions of people affected'!$C$6:$R$170,9,FALSE)</f>
        <v>4.4000000000000004</v>
      </c>
      <c r="P53" s="241">
        <f>VLOOKUP($B53,'Conditions of people affected'!$C$6:$R$170,15,FALSE)</f>
        <v>3</v>
      </c>
      <c r="Q53" s="241">
        <f t="shared" si="9"/>
        <v>2.1</v>
      </c>
      <c r="R53" s="241">
        <f>VLOOKUP($B53,'Complexity of the crisis'!$C$6:$AN$170,22,FALSE)</f>
        <v>2.2000000000000002</v>
      </c>
      <c r="S53" s="242">
        <f>VLOOKUP($B53,'Complexity of the crisis'!$C$6:$AN$170,38,FALSE)</f>
        <v>2</v>
      </c>
      <c r="T53" s="141" t="str">
        <f>VLOOKUP(B53,Lists!$C$3:$E$200,3,FALSE)</f>
        <v>Africa</v>
      </c>
      <c r="U53" s="153">
        <f>VLOOKUP(B53,'INFORM Severity - hidden'!$C$5:$V$170,20,FALSE)</f>
        <v>44891</v>
      </c>
    </row>
    <row r="54" spans="1:21" x14ac:dyDescent="0.25">
      <c r="A54" s="137" t="str">
        <f t="array" ref="A54">IFERROR(INDEX(Lists!$B$2:$B$200,SMALL(IF(Lists!$H$2:$H$200="Yes",ROW(Lists!$B$2:$B$200)),ROW(50:50))-1,1),"")</f>
        <v>International Refugees in Malaysia</v>
      </c>
      <c r="B54" s="138" t="str">
        <f>VLOOKUP(A54,Lists!$B$2:$G$200,2,FALSE)</f>
        <v>MYS001</v>
      </c>
      <c r="C54" s="138" t="str">
        <f>VLOOKUP(B54,'INFORM Severity - hidden'!$C$5:$D$200,2,FALSE)</f>
        <v>Malaysia</v>
      </c>
      <c r="D54" s="138" t="str">
        <f>VLOOKUP(A54,Lists!$B$2:$G$200,3,FALSE)</f>
        <v>MYS</v>
      </c>
      <c r="E54" s="138" t="str">
        <f>VLOOKUP(A54,Lists!$B$2:$G$200,5,FALSE)</f>
        <v>Displacement</v>
      </c>
      <c r="F54" s="239">
        <f t="shared" si="5"/>
        <v>2.2999999999999998</v>
      </c>
      <c r="G54" s="142">
        <f t="shared" si="6"/>
        <v>3</v>
      </c>
      <c r="H54" s="142" t="str">
        <f t="shared" si="7"/>
        <v>Medium</v>
      </c>
      <c r="I54" s="240" t="str">
        <f>INDEX(Trends!$D$3:$D$404,MATCH(B54,Trends!$C$3:$C$404,0))</f>
        <v>Stable</v>
      </c>
      <c r="J54" s="142" t="str">
        <f>VLOOKUP($B54,Reliability!$A$3:$I$170,9,FALSE)</f>
        <v>High</v>
      </c>
      <c r="K54" s="241">
        <f t="shared" si="8"/>
        <v>2.8</v>
      </c>
      <c r="L54" s="241">
        <f>VLOOKUP($B54,'Impact of the crisis'!$C$6:$N$170,12,FALSE)</f>
        <v>1.7</v>
      </c>
      <c r="M54" s="241">
        <f>VLOOKUP($B54,'Impact of the crisis'!$C$6:$AB$170,26,FALSE)</f>
        <v>3.3</v>
      </c>
      <c r="N54" s="241">
        <f>VLOOKUP($B54,'Conditions of people affected'!$C$6:$R$170,16,FALSE)</f>
        <v>2.0499999999999998</v>
      </c>
      <c r="O54" s="241">
        <f>VLOOKUP($B54,'Conditions of people affected'!$C$6:$R$170,9,FALSE)</f>
        <v>2.1</v>
      </c>
      <c r="P54" s="241">
        <f>VLOOKUP($B54,'Conditions of people affected'!$C$6:$R$170,15,FALSE)</f>
        <v>2</v>
      </c>
      <c r="Q54" s="241">
        <f t="shared" si="9"/>
        <v>2.1</v>
      </c>
      <c r="R54" s="241">
        <f>VLOOKUP($B54,'Complexity of the crisis'!$C$6:$AN$170,22,FALSE)</f>
        <v>1.7</v>
      </c>
      <c r="S54" s="242">
        <f>VLOOKUP($B54,'Complexity of the crisis'!$C$6:$AN$170,38,FALSE)</f>
        <v>2.5</v>
      </c>
      <c r="T54" s="141" t="str">
        <f>VLOOKUP(B54,Lists!$C$3:$E$200,3,FALSE)</f>
        <v>Asia</v>
      </c>
      <c r="U54" s="153">
        <f>VLOOKUP(B54,'INFORM Severity - hidden'!$C$5:$V$170,20,FALSE)</f>
        <v>44895</v>
      </c>
    </row>
    <row r="55" spans="1:21" x14ac:dyDescent="0.25">
      <c r="A55" s="137" t="str">
        <f t="array" ref="A55">IFERROR(INDEX(Lists!$B$2:$B$200,SMALL(IF(Lists!$H$2:$H$200="Yes",ROW(Lists!$B$2:$B$200)),ROW(51:51))-1,1),"")</f>
        <v>Food Security Crisis in Namibia</v>
      </c>
      <c r="B55" s="138" t="str">
        <f>VLOOKUP(A55,Lists!$B$2:$G$200,2,FALSE)</f>
        <v>NAM002</v>
      </c>
      <c r="C55" s="138" t="str">
        <f>VLOOKUP(B55,'INFORM Severity - hidden'!$C$5:$D$200,2,FALSE)</f>
        <v>Namibia</v>
      </c>
      <c r="D55" s="138" t="str">
        <f>VLOOKUP(A55,Lists!$B$2:$G$200,3,FALSE)</f>
        <v>NAM</v>
      </c>
      <c r="E55" s="138" t="str">
        <f>VLOOKUP(A55,Lists!$B$2:$G$200,5,FALSE)</f>
        <v>Drought</v>
      </c>
      <c r="F55" s="239">
        <f t="shared" si="5"/>
        <v>2.5</v>
      </c>
      <c r="G55" s="142">
        <f t="shared" si="6"/>
        <v>3</v>
      </c>
      <c r="H55" s="142" t="str">
        <f t="shared" si="7"/>
        <v>Medium</v>
      </c>
      <c r="I55" s="240" t="str">
        <f>INDEX(Trends!$D$3:$D$404,MATCH(B55,Trends!$C$3:$C$404,0))</f>
        <v>Stable</v>
      </c>
      <c r="J55" s="142" t="str">
        <f>VLOOKUP($B55,Reliability!$A$3:$I$170,9,FALSE)</f>
        <v>Medium</v>
      </c>
      <c r="K55" s="241">
        <f t="shared" si="8"/>
        <v>2.8</v>
      </c>
      <c r="L55" s="241">
        <f>VLOOKUP($B55,'Impact of the crisis'!$C$6:$N$170,12,FALSE)</f>
        <v>4.2</v>
      </c>
      <c r="M55" s="241">
        <f>VLOOKUP($B55,'Impact of the crisis'!$C$6:$AB$170,26,FALSE)</f>
        <v>1.7</v>
      </c>
      <c r="N55" s="241">
        <f>VLOOKUP($B55,'Conditions of people affected'!$C$6:$R$170,16,FALSE)</f>
        <v>3.05</v>
      </c>
      <c r="O55" s="241">
        <f>VLOOKUP($B55,'Conditions of people affected'!$C$6:$R$170,9,FALSE)</f>
        <v>3.1</v>
      </c>
      <c r="P55" s="241">
        <f>VLOOKUP($B55,'Conditions of people affected'!$C$6:$R$170,15,FALSE)</f>
        <v>3</v>
      </c>
      <c r="Q55" s="241">
        <f t="shared" si="9"/>
        <v>1.3</v>
      </c>
      <c r="R55" s="241">
        <f>VLOOKUP($B55,'Complexity of the crisis'!$C$6:$AN$170,22,FALSE)</f>
        <v>1.5</v>
      </c>
      <c r="S55" s="242">
        <f>VLOOKUP($B55,'Complexity of the crisis'!$C$6:$AN$170,38,FALSE)</f>
        <v>1</v>
      </c>
      <c r="T55" s="141" t="str">
        <f>VLOOKUP(B55,Lists!$C$3:$E$200,3,FALSE)</f>
        <v>Africa</v>
      </c>
      <c r="U55" s="153">
        <f>VLOOKUP(B55,'INFORM Severity - hidden'!$C$5:$V$170,20,FALSE)</f>
        <v>44891</v>
      </c>
    </row>
    <row r="56" spans="1:21" x14ac:dyDescent="0.25">
      <c r="A56" s="137" t="str">
        <f t="array" ref="A56">IFERROR(INDEX(Lists!$B$2:$B$200,SMALL(IF(Lists!$H$2:$H$200="Yes",ROW(Lists!$B$2:$B$200)),ROW(52:52))-1,1),"")</f>
        <v>Multiple crises in Niger</v>
      </c>
      <c r="B56" s="138" t="str">
        <f>VLOOKUP(A56,Lists!$B$2:$G$200,2,FALSE)</f>
        <v>NER001</v>
      </c>
      <c r="C56" s="138" t="str">
        <f>VLOOKUP(B56,'INFORM Severity - hidden'!$C$5:$D$200,2,FALSE)</f>
        <v>Niger</v>
      </c>
      <c r="D56" s="138" t="str">
        <f>VLOOKUP(A56,Lists!$B$2:$G$200,3,FALSE)</f>
        <v>NER</v>
      </c>
      <c r="E56" s="138" t="str">
        <f>VLOOKUP(A56,Lists!$B$2:$G$200,5,FALSE)</f>
        <v>Conflict,Displacement</v>
      </c>
      <c r="F56" s="239">
        <f t="shared" si="5"/>
        <v>3.5</v>
      </c>
      <c r="G56" s="142">
        <f t="shared" si="6"/>
        <v>4</v>
      </c>
      <c r="H56" s="142" t="str">
        <f t="shared" si="7"/>
        <v>High</v>
      </c>
      <c r="I56" s="240" t="str">
        <f>INDEX(Trends!$D$3:$D$404,MATCH(B56,Trends!$C$3:$C$404,0))</f>
        <v>Increasing</v>
      </c>
      <c r="J56" s="142" t="str">
        <f>VLOOKUP($B56,Reliability!$A$3:$I$170,9,FALSE)</f>
        <v>Very High</v>
      </c>
      <c r="K56" s="241">
        <f t="shared" si="8"/>
        <v>3.5</v>
      </c>
      <c r="L56" s="241">
        <f>VLOOKUP($B56,'Impact of the crisis'!$C$6:$N$170,12,FALSE)</f>
        <v>4.9000000000000004</v>
      </c>
      <c r="M56" s="241">
        <f>VLOOKUP($B56,'Impact of the crisis'!$C$6:$AB$170,26,FALSE)</f>
        <v>2.2999999999999998</v>
      </c>
      <c r="N56" s="241">
        <f>VLOOKUP($B56,'Conditions of people affected'!$C$6:$R$170,16,FALSE)</f>
        <v>3.6</v>
      </c>
      <c r="O56" s="241">
        <f>VLOOKUP($B56,'Conditions of people affected'!$C$6:$R$170,9,FALSE)</f>
        <v>4.2</v>
      </c>
      <c r="P56" s="241">
        <f>VLOOKUP($B56,'Conditions of people affected'!$C$6:$R$170,15,FALSE)</f>
        <v>3</v>
      </c>
      <c r="Q56" s="241">
        <f t="shared" si="9"/>
        <v>3.5</v>
      </c>
      <c r="R56" s="241">
        <f>VLOOKUP($B56,'Complexity of the crisis'!$C$6:$AN$170,22,FALSE)</f>
        <v>2.8</v>
      </c>
      <c r="S56" s="242">
        <f>VLOOKUP($B56,'Complexity of the crisis'!$C$6:$AN$170,38,FALSE)</f>
        <v>4</v>
      </c>
      <c r="T56" s="141" t="str">
        <f>VLOOKUP(B56,Lists!$C$3:$E$200,3,FALSE)</f>
        <v>Africa</v>
      </c>
      <c r="U56" s="153">
        <f>VLOOKUP(B56,'INFORM Severity - hidden'!$C$5:$V$170,20,FALSE)</f>
        <v>44869</v>
      </c>
    </row>
    <row r="57" spans="1:21" x14ac:dyDescent="0.25">
      <c r="A57" s="137" t="str">
        <f t="array" ref="A57">IFERROR(INDEX(Lists!$B$2:$B$200,SMALL(IF(Lists!$H$2:$H$200="Yes",ROW(Lists!$B$2:$B$200)),ROW(53:53))-1,1),"")</f>
        <v>Complex crisis in Nigeria</v>
      </c>
      <c r="B57" s="138" t="str">
        <f>VLOOKUP(A57,Lists!$B$2:$G$200,2,FALSE)</f>
        <v>NGA001</v>
      </c>
      <c r="C57" s="138" t="str">
        <f>VLOOKUP(B57,'INFORM Severity - hidden'!$C$5:$D$200,2,FALSE)</f>
        <v>Nigeria</v>
      </c>
      <c r="D57" s="138" t="str">
        <f>VLOOKUP(A57,Lists!$B$2:$G$200,3,FALSE)</f>
        <v>NGA</v>
      </c>
      <c r="E57" s="138" t="str">
        <f>VLOOKUP(A57,Lists!$B$2:$G$200,5,FALSE)</f>
        <v>Conflict,Displacement,Violence</v>
      </c>
      <c r="F57" s="239">
        <f t="shared" si="5"/>
        <v>4.0999999999999996</v>
      </c>
      <c r="G57" s="142">
        <f t="shared" si="6"/>
        <v>5</v>
      </c>
      <c r="H57" s="142" t="str">
        <f t="shared" si="7"/>
        <v>Very High</v>
      </c>
      <c r="I57" s="240" t="str">
        <f>INDEX(Trends!$D$3:$D$404,MATCH(B57,Trends!$C$3:$C$404,0))</f>
        <v>Increasing</v>
      </c>
      <c r="J57" s="142" t="str">
        <f>VLOOKUP($B57,Reliability!$A$3:$I$170,9,FALSE)</f>
        <v>High</v>
      </c>
      <c r="K57" s="241">
        <f t="shared" si="8"/>
        <v>4.5</v>
      </c>
      <c r="L57" s="241">
        <f>VLOOKUP($B57,'Impact of the crisis'!$C$6:$N$170,12,FALSE)</f>
        <v>5</v>
      </c>
      <c r="M57" s="241">
        <f>VLOOKUP($B57,'Impact of the crisis'!$C$6:$AB$170,26,FALSE)</f>
        <v>4.2</v>
      </c>
      <c r="N57" s="241">
        <f>VLOOKUP($B57,'Conditions of people affected'!$C$6:$R$170,16,FALSE)</f>
        <v>4</v>
      </c>
      <c r="O57" s="241">
        <f>VLOOKUP($B57,'Conditions of people affected'!$C$6:$R$170,9,FALSE)</f>
        <v>5</v>
      </c>
      <c r="P57" s="241">
        <f>VLOOKUP($B57,'Conditions of people affected'!$C$6:$R$170,15,FALSE)</f>
        <v>3</v>
      </c>
      <c r="Q57" s="241">
        <f t="shared" si="9"/>
        <v>4</v>
      </c>
      <c r="R57" s="241">
        <f>VLOOKUP($B57,'Complexity of the crisis'!$C$6:$AN$170,22,FALSE)</f>
        <v>3.4</v>
      </c>
      <c r="S57" s="242">
        <f>VLOOKUP($B57,'Complexity of the crisis'!$C$6:$AN$170,38,FALSE)</f>
        <v>4.5</v>
      </c>
      <c r="T57" s="141" t="str">
        <f>VLOOKUP(B57,Lists!$C$3:$E$200,3,FALSE)</f>
        <v>Africa</v>
      </c>
      <c r="U57" s="153">
        <f>VLOOKUP(B57,'INFORM Severity - hidden'!$C$5:$V$170,20,FALSE)</f>
        <v>44888</v>
      </c>
    </row>
    <row r="58" spans="1:21" x14ac:dyDescent="0.25">
      <c r="A58" s="137" t="str">
        <f t="array" ref="A58">IFERROR(INDEX(Lists!$B$2:$B$200,SMALL(IF(Lists!$H$2:$H$200="Yes",ROW(Lists!$B$2:$B$200)),ROW(54:54))-1,1),"")</f>
        <v>Socioeconomic crisis in Nicaragua</v>
      </c>
      <c r="B58" s="138" t="str">
        <f>VLOOKUP(A58,Lists!$B$2:$G$200,2,FALSE)</f>
        <v>NIC001</v>
      </c>
      <c r="C58" s="138" t="str">
        <f>VLOOKUP(B58,'INFORM Severity - hidden'!$C$5:$D$200,2,FALSE)</f>
        <v>Nicaragua</v>
      </c>
      <c r="D58" s="138" t="str">
        <f>VLOOKUP(A58,Lists!$B$2:$G$200,3,FALSE)</f>
        <v>NIC</v>
      </c>
      <c r="E58" s="138" t="str">
        <f>VLOOKUP(A58,Lists!$B$2:$G$200,5,FALSE)</f>
        <v>Socio-political</v>
      </c>
      <c r="F58" s="239">
        <f t="shared" si="5"/>
        <v>1.9</v>
      </c>
      <c r="G58" s="142">
        <f t="shared" si="6"/>
        <v>2</v>
      </c>
      <c r="H58" s="142" t="str">
        <f t="shared" si="7"/>
        <v>Low</v>
      </c>
      <c r="I58" s="240" t="str">
        <f>INDEX(Trends!$D$3:$D$404,MATCH(B58,Trends!$C$3:$C$404,0))</f>
        <v>Decreasing</v>
      </c>
      <c r="J58" s="142" t="str">
        <f>VLOOKUP($B58,Reliability!$A$3:$I$170,9,FALSE)</f>
        <v>High</v>
      </c>
      <c r="K58" s="241">
        <f t="shared" si="8"/>
        <v>2.9</v>
      </c>
      <c r="L58" s="241">
        <f>VLOOKUP($B58,'Impact of the crisis'!$C$6:$N$170,12,FALSE)</f>
        <v>4</v>
      </c>
      <c r="M58" s="241">
        <f>VLOOKUP($B58,'Impact of the crisis'!$C$6:$AB$170,26,FALSE)</f>
        <v>2.2000000000000002</v>
      </c>
      <c r="N58" s="241">
        <f>VLOOKUP($B58,'Conditions of people affected'!$C$6:$R$170,16,FALSE)</f>
        <v>0.5</v>
      </c>
      <c r="O58" s="241">
        <f>VLOOKUP($B58,'Conditions of people affected'!$C$6:$R$170,9,FALSE)</f>
        <v>0</v>
      </c>
      <c r="P58" s="241">
        <f>VLOOKUP($B58,'Conditions of people affected'!$C$6:$R$170,15,FALSE)</f>
        <v>1</v>
      </c>
      <c r="Q58" s="241">
        <f t="shared" si="9"/>
        <v>2.9</v>
      </c>
      <c r="R58" s="241">
        <f>VLOOKUP($B58,'Complexity of the crisis'!$C$6:$AN$170,22,FALSE)</f>
        <v>2.8</v>
      </c>
      <c r="S58" s="242">
        <f>VLOOKUP($B58,'Complexity of the crisis'!$C$6:$AN$170,38,FALSE)</f>
        <v>3</v>
      </c>
      <c r="T58" s="141" t="str">
        <f>VLOOKUP(B58,Lists!$C$3:$E$200,3,FALSE)</f>
        <v>Americas</v>
      </c>
      <c r="U58" s="153">
        <f>VLOOKUP(B58,'INFORM Severity - hidden'!$C$5:$V$170,20,FALSE)</f>
        <v>44889</v>
      </c>
    </row>
    <row r="59" spans="1:21" x14ac:dyDescent="0.25">
      <c r="A59" s="137" t="str">
        <f t="array" ref="A59">IFERROR(INDEX(Lists!$B$2:$B$200,SMALL(IF(Lists!$H$2:$H$200="Yes",ROW(Lists!$B$2:$B$200)),ROW(55:55))-1,1),"")</f>
        <v>Complex crisis in Pakistan</v>
      </c>
      <c r="B59" s="138" t="str">
        <f>VLOOKUP(A59,Lists!$B$2:$G$200,2,FALSE)</f>
        <v>PAK001</v>
      </c>
      <c r="C59" s="138" t="str">
        <f>VLOOKUP(B59,'INFORM Severity - hidden'!$C$5:$D$200,2,FALSE)</f>
        <v>Pakistan</v>
      </c>
      <c r="D59" s="138" t="str">
        <f>VLOOKUP(A59,Lists!$B$2:$G$200,3,FALSE)</f>
        <v>PAK</v>
      </c>
      <c r="E59" s="138" t="str">
        <f>VLOOKUP(A59,Lists!$B$2:$G$200,5,FALSE)</f>
        <v>Displacement,Conflict</v>
      </c>
      <c r="F59" s="239">
        <f t="shared" si="5"/>
        <v>3.9</v>
      </c>
      <c r="G59" s="142">
        <f t="shared" si="6"/>
        <v>4</v>
      </c>
      <c r="H59" s="142" t="str">
        <f t="shared" si="7"/>
        <v>High</v>
      </c>
      <c r="I59" s="240" t="str">
        <f>INDEX(Trends!$D$3:$D$404,MATCH(B59,Trends!$C$3:$C$404,0))</f>
        <v>Increasing</v>
      </c>
      <c r="J59" s="142" t="str">
        <f>VLOOKUP($B59,Reliability!$A$3:$I$170,9,FALSE)</f>
        <v>High</v>
      </c>
      <c r="K59" s="241">
        <f t="shared" si="8"/>
        <v>4.2</v>
      </c>
      <c r="L59" s="241">
        <f>VLOOKUP($B59,'Impact of the crisis'!$C$6:$N$170,12,FALSE)</f>
        <v>5</v>
      </c>
      <c r="M59" s="241">
        <f>VLOOKUP($B59,'Impact of the crisis'!$C$6:$AB$170,26,FALSE)</f>
        <v>3.6</v>
      </c>
      <c r="N59" s="241">
        <f>VLOOKUP($B59,'Conditions of people affected'!$C$6:$R$170,16,FALSE)</f>
        <v>4</v>
      </c>
      <c r="O59" s="241">
        <f>VLOOKUP($B59,'Conditions of people affected'!$C$6:$R$170,9,FALSE)</f>
        <v>5</v>
      </c>
      <c r="P59" s="241">
        <f>VLOOKUP($B59,'Conditions of people affected'!$C$6:$R$170,15,FALSE)</f>
        <v>3</v>
      </c>
      <c r="Q59" s="241">
        <f t="shared" si="9"/>
        <v>3.4</v>
      </c>
      <c r="R59" s="241">
        <f>VLOOKUP($B59,'Complexity of the crisis'!$C$6:$AN$170,22,FALSE)</f>
        <v>3.3</v>
      </c>
      <c r="S59" s="242">
        <f>VLOOKUP($B59,'Complexity of the crisis'!$C$6:$AN$170,38,FALSE)</f>
        <v>3.5</v>
      </c>
      <c r="T59" s="141" t="str">
        <f>VLOOKUP(B59,Lists!$C$3:$E$200,3,FALSE)</f>
        <v>Asia</v>
      </c>
      <c r="U59" s="153">
        <f>VLOOKUP(B59,'INFORM Severity - hidden'!$C$5:$V$170,20,FALSE)</f>
        <v>44895</v>
      </c>
    </row>
    <row r="60" spans="1:21" x14ac:dyDescent="0.25">
      <c r="A60" s="137" t="str">
        <f t="array" ref="A60">IFERROR(INDEX(Lists!$B$2:$B$200,SMALL(IF(Lists!$H$2:$H$200="Yes",ROW(Lists!$B$2:$B$200)),ROW(56:56))-1,1),"")</f>
        <v>Venezuela displacement in Panama</v>
      </c>
      <c r="B60" s="138" t="str">
        <f>VLOOKUP(A60,Lists!$B$2:$G$200,2,FALSE)</f>
        <v>PAN002</v>
      </c>
      <c r="C60" s="138" t="str">
        <f>VLOOKUP(B60,'INFORM Severity - hidden'!$C$5:$D$200,2,FALSE)</f>
        <v>Panama</v>
      </c>
      <c r="D60" s="138" t="str">
        <f>VLOOKUP(A60,Lists!$B$2:$G$200,3,FALSE)</f>
        <v>PAN</v>
      </c>
      <c r="E60" s="138" t="str">
        <f>VLOOKUP(A60,Lists!$B$2:$G$200,5,FALSE)</f>
        <v>Displacement</v>
      </c>
      <c r="F60" s="239">
        <f t="shared" si="5"/>
        <v>2.2999999999999998</v>
      </c>
      <c r="G60" s="142">
        <f t="shared" si="6"/>
        <v>3</v>
      </c>
      <c r="H60" s="142" t="str">
        <f t="shared" si="7"/>
        <v>Medium</v>
      </c>
      <c r="I60" s="240" t="str">
        <f>INDEX(Trends!$D$3:$D$404,MATCH(B60,Trends!$C$3:$C$404,0))</f>
        <v>Increasing</v>
      </c>
      <c r="J60" s="142" t="str">
        <f>VLOOKUP($B60,Reliability!$A$3:$I$170,9,FALSE)</f>
        <v>Very High</v>
      </c>
      <c r="K60" s="241">
        <f t="shared" si="8"/>
        <v>2.9</v>
      </c>
      <c r="L60" s="241">
        <f>VLOOKUP($B60,'Impact of the crisis'!$C$6:$N$170,12,FALSE)</f>
        <v>2.6</v>
      </c>
      <c r="M60" s="241">
        <f>VLOOKUP($B60,'Impact of the crisis'!$C$6:$AB$170,26,FALSE)</f>
        <v>3.1</v>
      </c>
      <c r="N60" s="241">
        <f>VLOOKUP($B60,'Conditions of people affected'!$C$6:$R$170,16,FALSE)</f>
        <v>2.2999999999999998</v>
      </c>
      <c r="O60" s="241">
        <f>VLOOKUP($B60,'Conditions of people affected'!$C$6:$R$170,9,FALSE)</f>
        <v>1.6</v>
      </c>
      <c r="P60" s="241">
        <f>VLOOKUP($B60,'Conditions of people affected'!$C$6:$R$170,15,FALSE)</f>
        <v>3</v>
      </c>
      <c r="Q60" s="241">
        <f t="shared" si="9"/>
        <v>1.9</v>
      </c>
      <c r="R60" s="241">
        <f>VLOOKUP($B60,'Complexity of the crisis'!$C$6:$AN$170,22,FALSE)</f>
        <v>1.8</v>
      </c>
      <c r="S60" s="242">
        <f>VLOOKUP($B60,'Complexity of the crisis'!$C$6:$AN$170,38,FALSE)</f>
        <v>2</v>
      </c>
      <c r="T60" s="141" t="str">
        <f>VLOOKUP(B60,Lists!$C$3:$E$200,3,FALSE)</f>
        <v>Americas</v>
      </c>
      <c r="U60" s="153">
        <f>VLOOKUP(B60,'INFORM Severity - hidden'!$C$5:$V$170,20,FALSE)</f>
        <v>44889</v>
      </c>
    </row>
    <row r="61" spans="1:21" x14ac:dyDescent="0.25">
      <c r="A61" s="137" t="str">
        <f t="array" ref="A61">IFERROR(INDEX(Lists!$B$2:$B$200,SMALL(IF(Lists!$H$2:$H$200="Yes",ROW(Lists!$B$2:$B$200)),ROW(57:57))-1,1),"")</f>
        <v>Venezuela displacement in Peru</v>
      </c>
      <c r="B61" s="138" t="str">
        <f>VLOOKUP(A61,Lists!$B$2:$G$200,2,FALSE)</f>
        <v>PER002</v>
      </c>
      <c r="C61" s="138" t="str">
        <f>VLOOKUP(B61,'INFORM Severity - hidden'!$C$5:$D$200,2,FALSE)</f>
        <v>Peru</v>
      </c>
      <c r="D61" s="138" t="str">
        <f>VLOOKUP(A61,Lists!$B$2:$G$200,3,FALSE)</f>
        <v>PER</v>
      </c>
      <c r="E61" s="138" t="str">
        <f>VLOOKUP(A61,Lists!$B$2:$G$200,5,FALSE)</f>
        <v>Displacement</v>
      </c>
      <c r="F61" s="239">
        <f t="shared" si="5"/>
        <v>3.2</v>
      </c>
      <c r="G61" s="142">
        <f t="shared" si="6"/>
        <v>4</v>
      </c>
      <c r="H61" s="142" t="str">
        <f t="shared" si="7"/>
        <v>High</v>
      </c>
      <c r="I61" s="240" t="str">
        <f>INDEX(Trends!$D$3:$D$404,MATCH(B61,Trends!$C$3:$C$404,0))</f>
        <v>Increasing</v>
      </c>
      <c r="J61" s="142" t="str">
        <f>VLOOKUP($B61,Reliability!$A$3:$I$170,9,FALSE)</f>
        <v>Very High</v>
      </c>
      <c r="K61" s="241">
        <f t="shared" si="8"/>
        <v>4</v>
      </c>
      <c r="L61" s="241">
        <f>VLOOKUP($B61,'Impact of the crisis'!$C$6:$N$170,12,FALSE)</f>
        <v>5</v>
      </c>
      <c r="M61" s="241">
        <f>VLOOKUP($B61,'Impact of the crisis'!$C$6:$AB$170,26,FALSE)</f>
        <v>3.2</v>
      </c>
      <c r="N61" s="241">
        <f>VLOOKUP($B61,'Conditions of people affected'!$C$6:$R$170,16,FALSE)</f>
        <v>3.35</v>
      </c>
      <c r="O61" s="241">
        <f>VLOOKUP($B61,'Conditions of people affected'!$C$6:$R$170,9,FALSE)</f>
        <v>3.7</v>
      </c>
      <c r="P61" s="241">
        <f>VLOOKUP($B61,'Conditions of people affected'!$C$6:$R$170,15,FALSE)</f>
        <v>3</v>
      </c>
      <c r="Q61" s="241">
        <f t="shared" si="9"/>
        <v>2.2999999999999998</v>
      </c>
      <c r="R61" s="241">
        <f>VLOOKUP($B61,'Complexity of the crisis'!$C$6:$AN$170,22,FALSE)</f>
        <v>2.5</v>
      </c>
      <c r="S61" s="242">
        <f>VLOOKUP($B61,'Complexity of the crisis'!$C$6:$AN$170,38,FALSE)</f>
        <v>2</v>
      </c>
      <c r="T61" s="141" t="str">
        <f>VLOOKUP(B61,Lists!$C$3:$E$200,3,FALSE)</f>
        <v>Americas</v>
      </c>
      <c r="U61" s="153">
        <f>VLOOKUP(B61,'INFORM Severity - hidden'!$C$5:$V$170,20,FALSE)</f>
        <v>44895</v>
      </c>
    </row>
    <row r="62" spans="1:21" x14ac:dyDescent="0.25">
      <c r="A62" s="137" t="str">
        <f t="array" ref="A62">IFERROR(INDEX(Lists!$B$2:$B$200,SMALL(IF(Lists!$H$2:$H$200="Yes",ROW(Lists!$B$2:$B$200)),ROW(58:58))-1,1),"")</f>
        <v>Multiple crises in the Philippines</v>
      </c>
      <c r="B62" s="138" t="str">
        <f>VLOOKUP(A62,Lists!$B$2:$G$200,2,FALSE)</f>
        <v>PHL001</v>
      </c>
      <c r="C62" s="138" t="str">
        <f>VLOOKUP(B62,'INFORM Severity - hidden'!$C$5:$D$200,2,FALSE)</f>
        <v>Philippines</v>
      </c>
      <c r="D62" s="138" t="str">
        <f>VLOOKUP(A62,Lists!$B$2:$G$200,3,FALSE)</f>
        <v>PHL</v>
      </c>
      <c r="E62" s="138" t="str">
        <f>VLOOKUP(A62,Lists!$B$2:$G$200,5,FALSE)</f>
        <v>Conflict,Cyclone,Violence</v>
      </c>
      <c r="F62" s="239">
        <f t="shared" si="5"/>
        <v>3</v>
      </c>
      <c r="G62" s="142">
        <f t="shared" si="6"/>
        <v>3</v>
      </c>
      <c r="H62" s="142" t="str">
        <f t="shared" si="7"/>
        <v>Medium</v>
      </c>
      <c r="I62" s="240" t="str">
        <f>INDEX(Trends!$D$3:$D$404,MATCH(B62,Trends!$C$3:$C$404,0))</f>
        <v>Decreasing</v>
      </c>
      <c r="J62" s="142" t="str">
        <f>VLOOKUP($B62,Reliability!$A$3:$I$170,9,FALSE)</f>
        <v>High</v>
      </c>
      <c r="K62" s="241">
        <f t="shared" si="8"/>
        <v>3.5</v>
      </c>
      <c r="L62" s="241">
        <f>VLOOKUP($B62,'Impact of the crisis'!$C$6:$N$170,12,FALSE)</f>
        <v>4.8</v>
      </c>
      <c r="M62" s="241">
        <f>VLOOKUP($B62,'Impact of the crisis'!$C$6:$AB$170,26,FALSE)</f>
        <v>2.5</v>
      </c>
      <c r="N62" s="241">
        <f>VLOOKUP($B62,'Conditions of people affected'!$C$6:$R$170,16,FALSE)</f>
        <v>3</v>
      </c>
      <c r="O62" s="241">
        <f>VLOOKUP($B62,'Conditions of people affected'!$C$6:$R$170,9,FALSE)</f>
        <v>4</v>
      </c>
      <c r="P62" s="241">
        <f>VLOOKUP($B62,'Conditions of people affected'!$C$6:$R$170,15,FALSE)</f>
        <v>2</v>
      </c>
      <c r="Q62" s="241">
        <f t="shared" si="9"/>
        <v>2.7</v>
      </c>
      <c r="R62" s="241">
        <f>VLOOKUP($B62,'Complexity of the crisis'!$C$6:$AN$170,22,FALSE)</f>
        <v>2.9</v>
      </c>
      <c r="S62" s="242">
        <f>VLOOKUP($B62,'Complexity of the crisis'!$C$6:$AN$170,38,FALSE)</f>
        <v>2.5</v>
      </c>
      <c r="T62" s="141" t="str">
        <f>VLOOKUP(B62,Lists!$C$3:$E$200,3,FALSE)</f>
        <v>Asia</v>
      </c>
      <c r="U62" s="153">
        <f>VLOOKUP(B62,'INFORM Severity - hidden'!$C$5:$V$170,20,FALSE)</f>
        <v>44895</v>
      </c>
    </row>
    <row r="63" spans="1:21" x14ac:dyDescent="0.25">
      <c r="A63" s="137" t="str">
        <f t="array" ref="A63">IFERROR(INDEX(Lists!$B$2:$B$200,SMALL(IF(Lists!$H$2:$H$200="Yes",ROW(Lists!$B$2:$B$200)),ROW(59:59))-1,1),"")</f>
        <v>Highlands Violence</v>
      </c>
      <c r="B63" s="138" t="str">
        <f>VLOOKUP(A63,Lists!$B$2:$G$200,2,FALSE)</f>
        <v>PNG003</v>
      </c>
      <c r="C63" s="138" t="str">
        <f>VLOOKUP(B63,'INFORM Severity - hidden'!$C$5:$D$200,2,FALSE)</f>
        <v>Papua New Guinea</v>
      </c>
      <c r="D63" s="138" t="str">
        <f>VLOOKUP(A63,Lists!$B$2:$G$200,3,FALSE)</f>
        <v>PNG</v>
      </c>
      <c r="E63" s="138" t="str">
        <f>VLOOKUP(A63,Lists!$B$2:$G$200,5,FALSE)</f>
        <v>Earthquake</v>
      </c>
      <c r="F63" s="239">
        <f t="shared" si="5"/>
        <v>2.7</v>
      </c>
      <c r="G63" s="142">
        <f t="shared" si="6"/>
        <v>3</v>
      </c>
      <c r="H63" s="142" t="str">
        <f t="shared" si="7"/>
        <v>Medium</v>
      </c>
      <c r="I63" s="240" t="str">
        <f>INDEX(Trends!$D$3:$D$404,MATCH(B63,Trends!$C$3:$C$404,0))</f>
        <v>-</v>
      </c>
      <c r="J63" s="142" t="str">
        <f>VLOOKUP($B63,Reliability!$A$3:$I$170,9,FALSE)</f>
        <v>Very High</v>
      </c>
      <c r="K63" s="241">
        <f t="shared" si="8"/>
        <v>2.5</v>
      </c>
      <c r="L63" s="241">
        <f>VLOOKUP($B63,'Impact of the crisis'!$C$6:$N$170,12,FALSE)</f>
        <v>1.8</v>
      </c>
      <c r="M63" s="241">
        <f>VLOOKUP($B63,'Impact of the crisis'!$C$6:$AB$170,26,FALSE)</f>
        <v>2.8</v>
      </c>
      <c r="N63" s="241">
        <f>VLOOKUP($B63,'Conditions of people affected'!$C$6:$R$170,16,FALSE)</f>
        <v>2.7</v>
      </c>
      <c r="O63" s="241">
        <f>VLOOKUP($B63,'Conditions of people affected'!$C$6:$R$170,9,FALSE)</f>
        <v>2.4</v>
      </c>
      <c r="P63" s="241">
        <f>VLOOKUP($B63,'Conditions of people affected'!$C$6:$R$170,15,FALSE)</f>
        <v>3</v>
      </c>
      <c r="Q63" s="241">
        <f t="shared" si="9"/>
        <v>2.8</v>
      </c>
      <c r="R63" s="241">
        <f>VLOOKUP($B63,'Complexity of the crisis'!$C$6:$AN$170,22,FALSE)</f>
        <v>2.5</v>
      </c>
      <c r="S63" s="242">
        <f>VLOOKUP($B63,'Complexity of the crisis'!$C$6:$AN$170,38,FALSE)</f>
        <v>3</v>
      </c>
      <c r="T63" s="141" t="str">
        <f>VLOOKUP(B63,Lists!$C$3:$E$200,3,FALSE)</f>
        <v>Pacific</v>
      </c>
      <c r="U63" s="153">
        <f>VLOOKUP(B63,'INFORM Severity - hidden'!$C$5:$V$170,20,FALSE)</f>
        <v>44889</v>
      </c>
    </row>
    <row r="64" spans="1:21" x14ac:dyDescent="0.25">
      <c r="A64" s="137" t="str">
        <f t="array" ref="A64">IFERROR(INDEX(Lists!$B$2:$B$200,SMALL(IF(Lists!$H$2:$H$200="Yes",ROW(Lists!$B$2:$B$200)),ROW(60:60))-1,1),"")</f>
        <v>Displacement from Ukraine conflict in Poland</v>
      </c>
      <c r="B64" s="138" t="str">
        <f>VLOOKUP(A64,Lists!$B$2:$G$200,2,FALSE)</f>
        <v>POL002</v>
      </c>
      <c r="C64" s="138" t="str">
        <f>VLOOKUP(B64,'INFORM Severity - hidden'!$C$5:$D$200,2,FALSE)</f>
        <v>Poland</v>
      </c>
      <c r="D64" s="138" t="str">
        <f>VLOOKUP(A64,Lists!$B$2:$G$200,3,FALSE)</f>
        <v>POL</v>
      </c>
      <c r="E64" s="138" t="str">
        <f>VLOOKUP(A64,Lists!$B$2:$G$200,5,FALSE)</f>
        <v>Displacement,Conflict</v>
      </c>
      <c r="F64" s="239">
        <f t="shared" si="5"/>
        <v>2.9</v>
      </c>
      <c r="G64" s="142">
        <f t="shared" si="6"/>
        <v>3</v>
      </c>
      <c r="H64" s="142" t="str">
        <f t="shared" si="7"/>
        <v>Medium</v>
      </c>
      <c r="I64" s="240" t="str">
        <f>INDEX(Trends!$D$3:$D$404,MATCH(B64,Trends!$C$3:$C$404,0))</f>
        <v>Increasing</v>
      </c>
      <c r="J64" s="142" t="str">
        <f>VLOOKUP($B64,Reliability!$A$3:$I$170,9,FALSE)</f>
        <v>Very High</v>
      </c>
      <c r="K64" s="241">
        <f t="shared" si="8"/>
        <v>3.6</v>
      </c>
      <c r="L64" s="241">
        <f>VLOOKUP($B64,'Impact of the crisis'!$C$6:$N$170,12,FALSE)</f>
        <v>2.5</v>
      </c>
      <c r="M64" s="241">
        <f>VLOOKUP($B64,'Impact of the crisis'!$C$6:$AB$170,26,FALSE)</f>
        <v>4</v>
      </c>
      <c r="N64" s="241">
        <f>VLOOKUP($B64,'Conditions of people affected'!$C$6:$R$170,16,FALSE)</f>
        <v>3.9</v>
      </c>
      <c r="O64" s="241">
        <f>VLOOKUP($B64,'Conditions of people affected'!$C$6:$R$170,9,FALSE)</f>
        <v>4.8</v>
      </c>
      <c r="P64" s="241">
        <f>VLOOKUP($B64,'Conditions of people affected'!$C$6:$R$170,15,FALSE)</f>
        <v>3</v>
      </c>
      <c r="Q64" s="241">
        <f t="shared" si="9"/>
        <v>0.9</v>
      </c>
      <c r="R64" s="241">
        <f>VLOOKUP($B64,'Complexity of the crisis'!$C$6:$AN$170,22,FALSE)</f>
        <v>0.7</v>
      </c>
      <c r="S64" s="242">
        <f>VLOOKUP($B64,'Complexity of the crisis'!$C$6:$AN$170,38,FALSE)</f>
        <v>1</v>
      </c>
      <c r="T64" s="141" t="str">
        <f>VLOOKUP(B64,Lists!$C$3:$E$200,3,FALSE)</f>
        <v>Europe</v>
      </c>
      <c r="U64" s="153">
        <f>VLOOKUP(B64,'INFORM Severity - hidden'!$C$5:$V$170,20,FALSE)</f>
        <v>44893</v>
      </c>
    </row>
    <row r="65" spans="1:21" x14ac:dyDescent="0.25">
      <c r="A65" s="137" t="str">
        <f t="array" ref="A65">IFERROR(INDEX(Lists!$B$2:$B$200,SMALL(IF(Lists!$H$2:$H$200="Yes",ROW(Lists!$B$2:$B$200)),ROW(61:61))-1,1),"")</f>
        <v>Complex crisis in DPRK</v>
      </c>
      <c r="B65" s="138" t="str">
        <f>VLOOKUP(A65,Lists!$B$2:$G$200,2,FALSE)</f>
        <v>PRK001</v>
      </c>
      <c r="C65" s="138" t="str">
        <f>VLOOKUP(B65,'INFORM Severity - hidden'!$C$5:$D$200,2,FALSE)</f>
        <v>DPRK</v>
      </c>
      <c r="D65" s="138" t="str">
        <f>VLOOKUP(A65,Lists!$B$2:$G$200,3,FALSE)</f>
        <v>PRK</v>
      </c>
      <c r="E65" s="138" t="str">
        <f>VLOOKUP(A65,Lists!$B$2:$G$200,5,FALSE)</f>
        <v>Socio-political,Floods,Other seasonal event,Food Security</v>
      </c>
      <c r="F65" s="239">
        <f t="shared" si="5"/>
        <v>3.7</v>
      </c>
      <c r="G65" s="142">
        <f t="shared" si="6"/>
        <v>4</v>
      </c>
      <c r="H65" s="142" t="str">
        <f t="shared" si="7"/>
        <v>High</v>
      </c>
      <c r="I65" s="240" t="str">
        <f>INDEX(Trends!$D$3:$D$404,MATCH(B65,Trends!$C$3:$C$404,0))</f>
        <v>Decreasing</v>
      </c>
      <c r="J65" s="142" t="str">
        <f>VLOOKUP($B65,Reliability!$A$3:$I$170,9,FALSE)</f>
        <v>Medium</v>
      </c>
      <c r="K65" s="241">
        <f t="shared" si="8"/>
        <v>4</v>
      </c>
      <c r="L65" s="241">
        <f>VLOOKUP($B65,'Impact of the crisis'!$C$6:$N$170,12,FALSE)</f>
        <v>4.5999999999999996</v>
      </c>
      <c r="M65" s="241">
        <f>VLOOKUP($B65,'Impact of the crisis'!$C$6:$AB$170,26,FALSE)</f>
        <v>3.6</v>
      </c>
      <c r="N65" s="241">
        <f>VLOOKUP($B65,'Conditions of people affected'!$C$6:$R$170,16,FALSE)</f>
        <v>4.5</v>
      </c>
      <c r="O65" s="241">
        <f>VLOOKUP($B65,'Conditions of people affected'!$C$6:$R$170,9,FALSE)</f>
        <v>5</v>
      </c>
      <c r="P65" s="241">
        <f>VLOOKUP($B65,'Conditions of people affected'!$C$6:$R$170,15,FALSE)</f>
        <v>4</v>
      </c>
      <c r="Q65" s="241">
        <f t="shared" si="9"/>
        <v>2.2999999999999998</v>
      </c>
      <c r="R65" s="241">
        <f>VLOOKUP($B65,'Complexity of the crisis'!$C$6:$AN$170,22,FALSE)</f>
        <v>2.6</v>
      </c>
      <c r="S65" s="242">
        <f>VLOOKUP($B65,'Complexity of the crisis'!$C$6:$AN$170,38,FALSE)</f>
        <v>2</v>
      </c>
      <c r="T65" s="141" t="str">
        <f>VLOOKUP(B65,Lists!$C$3:$E$200,3,FALSE)</f>
        <v>Asia</v>
      </c>
      <c r="U65" s="153">
        <f>VLOOKUP(B65,'INFORM Severity - hidden'!$C$5:$V$170,20,FALSE)</f>
        <v>44889</v>
      </c>
    </row>
    <row r="66" spans="1:21" x14ac:dyDescent="0.25">
      <c r="A66" s="137" t="str">
        <f t="array" ref="A66">IFERROR(INDEX(Lists!$B$2:$B$200,SMALL(IF(Lists!$H$2:$H$200="Yes",ROW(Lists!$B$2:$B$200)),ROW(62:62))-1,1),"")</f>
        <v>Conflict in Palestine</v>
      </c>
      <c r="B66" s="138" t="str">
        <f>VLOOKUP(A66,Lists!$B$2:$G$200,2,FALSE)</f>
        <v>PSE002</v>
      </c>
      <c r="C66" s="138" t="str">
        <f>VLOOKUP(B66,'INFORM Severity - hidden'!$C$5:$D$200,2,FALSE)</f>
        <v>Palestine</v>
      </c>
      <c r="D66" s="138" t="str">
        <f>VLOOKUP(A66,Lists!$B$2:$G$200,3,FALSE)</f>
        <v>PSE</v>
      </c>
      <c r="E66" s="138" t="str">
        <f>VLOOKUP(A66,Lists!$B$2:$G$200,5,FALSE)</f>
        <v>Conflict,Socio-political,Violence</v>
      </c>
      <c r="F66" s="239">
        <f t="shared" si="5"/>
        <v>3.5</v>
      </c>
      <c r="G66" s="142">
        <f t="shared" si="6"/>
        <v>4</v>
      </c>
      <c r="H66" s="142" t="str">
        <f t="shared" si="7"/>
        <v>High</v>
      </c>
      <c r="I66" s="240" t="str">
        <f>INDEX(Trends!$D$3:$D$404,MATCH(B66,Trends!$C$3:$C$404,0))</f>
        <v>Decreasing</v>
      </c>
      <c r="J66" s="142" t="str">
        <f>VLOOKUP($B66,Reliability!$A$3:$I$170,9,FALSE)</f>
        <v>Very High</v>
      </c>
      <c r="K66" s="241">
        <f t="shared" si="8"/>
        <v>4</v>
      </c>
      <c r="L66" s="241">
        <f>VLOOKUP($B66,'Impact of the crisis'!$C$6:$N$170,12,FALSE)</f>
        <v>3.4</v>
      </c>
      <c r="M66" s="241">
        <f>VLOOKUP($B66,'Impact of the crisis'!$C$6:$AB$170,26,FALSE)</f>
        <v>4.3</v>
      </c>
      <c r="N66" s="241">
        <f>VLOOKUP($B66,'Conditions of people affected'!$C$6:$R$170,16,FALSE)</f>
        <v>3.45</v>
      </c>
      <c r="O66" s="241">
        <f>VLOOKUP($B66,'Conditions of people affected'!$C$6:$R$170,9,FALSE)</f>
        <v>3.9</v>
      </c>
      <c r="P66" s="241">
        <f>VLOOKUP($B66,'Conditions of people affected'!$C$6:$R$170,15,FALSE)</f>
        <v>3</v>
      </c>
      <c r="Q66" s="241">
        <f t="shared" si="9"/>
        <v>3.3</v>
      </c>
      <c r="R66" s="241">
        <f>VLOOKUP($B66,'Complexity of the crisis'!$C$6:$AN$170,22,FALSE)</f>
        <v>2.4</v>
      </c>
      <c r="S66" s="242">
        <f>VLOOKUP($B66,'Complexity of the crisis'!$C$6:$AN$170,38,FALSE)</f>
        <v>4</v>
      </c>
      <c r="T66" s="141" t="str">
        <f>VLOOKUP(B66,Lists!$C$3:$E$200,3,FALSE)</f>
        <v>Middle east</v>
      </c>
      <c r="U66" s="153">
        <f>VLOOKUP(B66,'INFORM Severity - hidden'!$C$5:$V$170,20,FALSE)</f>
        <v>44894</v>
      </c>
    </row>
    <row r="67" spans="1:21" x14ac:dyDescent="0.25">
      <c r="A67" s="139" t="str">
        <f t="array" ref="A67">IFERROR(INDEX(Lists!$B$2:$B$200,SMALL(IF(Lists!$H$2:$H$200="Yes",ROW(Lists!$B$2:$B$200)),ROW(63:63))-1,1),"")</f>
        <v>Displacement from Ukraine conflict in Romania</v>
      </c>
      <c r="B67" s="140" t="str">
        <f>VLOOKUP(A67,Lists!$B$2:$G$200,2,FALSE)</f>
        <v>ROU002</v>
      </c>
      <c r="C67" s="140" t="str">
        <f>VLOOKUP(B67,'INFORM Severity - hidden'!$C$5:$D$200,2,FALSE)</f>
        <v>Romania</v>
      </c>
      <c r="D67" s="140" t="str">
        <f>VLOOKUP(A67,Lists!$B$2:$G$200,3,FALSE)</f>
        <v>ROU</v>
      </c>
      <c r="E67" s="140" t="str">
        <f>VLOOKUP(A67,Lists!$B$2:$G$200,5,FALSE)</f>
        <v>Conflict,Displacement</v>
      </c>
      <c r="F67" s="239">
        <f t="shared" si="5"/>
        <v>2.5</v>
      </c>
      <c r="G67" s="142">
        <f t="shared" si="6"/>
        <v>3</v>
      </c>
      <c r="H67" s="142" t="str">
        <f t="shared" si="7"/>
        <v>Medium</v>
      </c>
      <c r="I67" s="240" t="str">
        <f>INDEX(Trends!$D$3:$D$404,MATCH(B67,Trends!$C$3:$C$404,0))</f>
        <v>Increasing</v>
      </c>
      <c r="J67" s="142" t="str">
        <f>VLOOKUP($B67,Reliability!$A$3:$I$170,9,FALSE)</f>
        <v>Very High</v>
      </c>
      <c r="K67" s="241">
        <f t="shared" si="8"/>
        <v>2.5</v>
      </c>
      <c r="L67" s="241">
        <f>VLOOKUP($B67,'Impact of the crisis'!$C$6:$N$170,12,FALSE)</f>
        <v>2.2000000000000002</v>
      </c>
      <c r="M67" s="241">
        <f>VLOOKUP($B67,'Impact of the crisis'!$C$6:$AB$170,26,FALSE)</f>
        <v>2.6</v>
      </c>
      <c r="N67" s="241">
        <f>VLOOKUP($B67,'Conditions of people affected'!$C$6:$R$170,16,FALSE)</f>
        <v>3.35</v>
      </c>
      <c r="O67" s="241">
        <f>VLOOKUP($B67,'Conditions of people affected'!$C$6:$R$170,9,FALSE)</f>
        <v>3.7</v>
      </c>
      <c r="P67" s="241">
        <f>VLOOKUP($B67,'Conditions of people affected'!$C$6:$R$170,15,FALSE)</f>
        <v>3</v>
      </c>
      <c r="Q67" s="241">
        <f t="shared" si="9"/>
        <v>1.2</v>
      </c>
      <c r="R67" s="241">
        <f>VLOOKUP($B67,'Complexity of the crisis'!$C$6:$AN$170,22,FALSE)</f>
        <v>1.3</v>
      </c>
      <c r="S67" s="242">
        <f>VLOOKUP($B67,'Complexity of the crisis'!$C$6:$AN$170,38,FALSE)</f>
        <v>1</v>
      </c>
      <c r="T67" s="141" t="str">
        <f>VLOOKUP(B67,Lists!$C$3:$E$200,3,FALSE)</f>
        <v>Europe</v>
      </c>
      <c r="U67" s="153">
        <f>VLOOKUP(B67,'INFORM Severity - hidden'!$C$5:$V$170,20,FALSE)</f>
        <v>44893</v>
      </c>
    </row>
    <row r="68" spans="1:21" x14ac:dyDescent="0.25">
      <c r="A68" s="139" t="str">
        <f t="array" ref="A68">IFERROR(INDEX(Lists!$B$2:$B$200,SMALL(IF(Lists!$H$2:$H$200="Yes",ROW(Lists!$B$2:$B$200)),ROW(64:64))-1,1),"")</f>
        <v>Burundi and DRC refugees in Rwanda</v>
      </c>
      <c r="B68" s="140" t="str">
        <f>VLOOKUP(A68,Lists!$B$2:$G$200,2,FALSE)</f>
        <v>RWA002</v>
      </c>
      <c r="C68" s="140" t="str">
        <f>VLOOKUP(B68,'INFORM Severity - hidden'!$C$5:$D$200,2,FALSE)</f>
        <v>Rwanda</v>
      </c>
      <c r="D68" s="140" t="str">
        <f>VLOOKUP(A68,Lists!$B$2:$G$200,3,FALSE)</f>
        <v>RWA</v>
      </c>
      <c r="E68" s="140" t="str">
        <f>VLOOKUP(A68,Lists!$B$2:$G$200,5,FALSE)</f>
        <v>Displacement</v>
      </c>
      <c r="F68" s="239">
        <f t="shared" si="5"/>
        <v>2.4</v>
      </c>
      <c r="G68" s="142">
        <f t="shared" si="6"/>
        <v>3</v>
      </c>
      <c r="H68" s="142" t="str">
        <f t="shared" si="7"/>
        <v>Medium</v>
      </c>
      <c r="I68" s="240" t="str">
        <f>INDEX(Trends!$D$3:$D$404,MATCH(B68,Trends!$C$3:$C$404,0))</f>
        <v>Stable</v>
      </c>
      <c r="J68" s="142" t="str">
        <f>VLOOKUP($B68,Reliability!$A$3:$I$170,9,FALSE)</f>
        <v>Medium</v>
      </c>
      <c r="K68" s="241">
        <f t="shared" si="8"/>
        <v>2.5</v>
      </c>
      <c r="L68" s="241">
        <f>VLOOKUP($B68,'Impact of the crisis'!$C$6:$N$170,12,FALSE)</f>
        <v>2.2000000000000002</v>
      </c>
      <c r="M68" s="241">
        <f>VLOOKUP($B68,'Impact of the crisis'!$C$6:$AB$170,26,FALSE)</f>
        <v>2.7</v>
      </c>
      <c r="N68" s="241">
        <f>VLOOKUP($B68,'Conditions of people affected'!$C$6:$R$170,16,FALSE)</f>
        <v>2.4</v>
      </c>
      <c r="O68" s="241">
        <f>VLOOKUP($B68,'Conditions of people affected'!$C$6:$R$170,9,FALSE)</f>
        <v>1.8</v>
      </c>
      <c r="P68" s="241">
        <f>VLOOKUP($B68,'Conditions of people affected'!$C$6:$R$170,15,FALSE)</f>
        <v>3</v>
      </c>
      <c r="Q68" s="241">
        <f t="shared" si="9"/>
        <v>2.2999999999999998</v>
      </c>
      <c r="R68" s="241">
        <f>VLOOKUP($B68,'Complexity of the crisis'!$C$6:$AN$170,22,FALSE)</f>
        <v>3</v>
      </c>
      <c r="S68" s="242">
        <f>VLOOKUP($B68,'Complexity of the crisis'!$C$6:$AN$170,38,FALSE)</f>
        <v>1.5</v>
      </c>
      <c r="T68" s="141" t="str">
        <f>VLOOKUP(B68,Lists!$C$3:$E$200,3,FALSE)</f>
        <v>Africa</v>
      </c>
      <c r="U68" s="153">
        <f>VLOOKUP(B68,'INFORM Severity - hidden'!$C$5:$V$170,20,FALSE)</f>
        <v>44864</v>
      </c>
    </row>
    <row r="69" spans="1:21" x14ac:dyDescent="0.25">
      <c r="A69" s="139" t="str">
        <f t="array" ref="A69">IFERROR(INDEX(Lists!$B$2:$B$200,SMALL(IF(Lists!$H$2:$H$200="Yes",ROW(Lists!$B$2:$B$200)),ROW(65:65))-1,1),"")</f>
        <v>Complex crisis in Sudan</v>
      </c>
      <c r="B69" s="140" t="str">
        <f>VLOOKUP(A69,Lists!$B$2:$G$200,2,FALSE)</f>
        <v>SDN001</v>
      </c>
      <c r="C69" s="140" t="str">
        <f>VLOOKUP(B69,'INFORM Severity - hidden'!$C$5:$D$200,2,FALSE)</f>
        <v>Sudan</v>
      </c>
      <c r="D69" s="140" t="str">
        <f>VLOOKUP(A69,Lists!$B$2:$G$200,3,FALSE)</f>
        <v>SDN</v>
      </c>
      <c r="E69" s="140" t="str">
        <f>VLOOKUP(A69,Lists!$B$2:$G$200,5,FALSE)</f>
        <v>Displacement,Violence,Floods</v>
      </c>
      <c r="F69" s="239">
        <f t="shared" ref="F69:F89" si="10">IF(OR(N69="x",K69="x"),"x",ROUND((5-GEOMEAN(((5-K69)/5*4+1),((5-N69)/5*4+1),((5-N69)/5*4+1)))/4*3.5+Q69*0.3,1))</f>
        <v>4.4000000000000004</v>
      </c>
      <c r="G69" s="142">
        <f t="shared" ref="G69:G89" si="11">IF(F69="x","x",ROUNDUP(F69,0))</f>
        <v>5</v>
      </c>
      <c r="H69" s="142" t="str">
        <f t="shared" ref="H69:H89" si="12">IF(N69="x","x",IF(K69="x","x",(IF(G69=5,"Very High",IF(G69=4,"High",IF(G69=3,"Medium",IF(G69=2,"Low","Very Low")))))))</f>
        <v>Very High</v>
      </c>
      <c r="I69" s="240" t="str">
        <f>INDEX(Trends!$D$3:$D$404,MATCH(B69,Trends!$C$3:$C$404,0))</f>
        <v>Stable</v>
      </c>
      <c r="J69" s="142" t="str">
        <f>VLOOKUP($B69,Reliability!$A$3:$I$170,9,FALSE)</f>
        <v>Very High</v>
      </c>
      <c r="K69" s="241">
        <f t="shared" ref="K69:K89" si="13">IF(OR(M69="x",L69="x"),"x",ROUND((5-GEOMEAN(((5-L69)/5*4+1),((5-M69)/5*4+1),((5-M69)/5*4+1)))/4*5,1))</f>
        <v>4.4000000000000004</v>
      </c>
      <c r="L69" s="241">
        <f>VLOOKUP($B69,'Impact of the crisis'!$C$6:$N$170,12,FALSE)</f>
        <v>4.7</v>
      </c>
      <c r="M69" s="241">
        <f>VLOOKUP($B69,'Impact of the crisis'!$C$6:$AB$170,26,FALSE)</f>
        <v>4.2</v>
      </c>
      <c r="N69" s="241">
        <f>VLOOKUP($B69,'Conditions of people affected'!$C$6:$R$170,16,FALSE)</f>
        <v>4.5</v>
      </c>
      <c r="O69" s="241">
        <f>VLOOKUP($B69,'Conditions of people affected'!$C$6:$R$170,9,FALSE)</f>
        <v>5</v>
      </c>
      <c r="P69" s="241">
        <f>VLOOKUP($B69,'Conditions of people affected'!$C$6:$R$170,15,FALSE)</f>
        <v>4</v>
      </c>
      <c r="Q69" s="241">
        <f t="shared" ref="Q69:Q89" si="14">IF(OR(S69="x",R69="x"),R69,ROUND((5-GEOMEAN(((5-R69)/5*4+1),((5-S69)/5*4+1)))/4*5,1))</f>
        <v>4.0999999999999996</v>
      </c>
      <c r="R69" s="241">
        <f>VLOOKUP($B69,'Complexity of the crisis'!$C$6:$AN$170,22,FALSE)</f>
        <v>4.2</v>
      </c>
      <c r="S69" s="242">
        <f>VLOOKUP($B69,'Complexity of the crisis'!$C$6:$AN$170,38,FALSE)</f>
        <v>4</v>
      </c>
      <c r="T69" s="141" t="str">
        <f>VLOOKUP(B69,Lists!$C$3:$E$200,3,FALSE)</f>
        <v>Africa</v>
      </c>
      <c r="U69" s="153">
        <f>VLOOKUP(B69,'INFORM Severity - hidden'!$C$5:$V$170,20,FALSE)</f>
        <v>44894</v>
      </c>
    </row>
    <row r="70" spans="1:21" x14ac:dyDescent="0.25">
      <c r="A70" s="139" t="str">
        <f t="array" ref="A70">IFERROR(INDEX(Lists!$B$2:$B$200,SMALL(IF(Lists!$H$2:$H$200="Yes",ROW(Lists!$B$2:$B$200)),ROW(66:66))-1,1),"")</f>
        <v>Drought in Senegal</v>
      </c>
      <c r="B70" s="140" t="str">
        <f>VLOOKUP(A70,Lists!$B$2:$G$200,2,FALSE)</f>
        <v>SEN002</v>
      </c>
      <c r="C70" s="140" t="str">
        <f>VLOOKUP(B70,'INFORM Severity - hidden'!$C$5:$D$200,2,FALSE)</f>
        <v>Senegal</v>
      </c>
      <c r="D70" s="140" t="str">
        <f>VLOOKUP(A70,Lists!$B$2:$G$200,3,FALSE)</f>
        <v>SEN</v>
      </c>
      <c r="E70" s="140" t="str">
        <f>VLOOKUP(A70,Lists!$B$2:$G$200,5,FALSE)</f>
        <v>Drought</v>
      </c>
      <c r="F70" s="239">
        <f t="shared" si="10"/>
        <v>2.2999999999999998</v>
      </c>
      <c r="G70" s="142">
        <f t="shared" si="11"/>
        <v>3</v>
      </c>
      <c r="H70" s="142" t="str">
        <f t="shared" si="12"/>
        <v>Medium</v>
      </c>
      <c r="I70" s="240" t="str">
        <f>INDEX(Trends!$D$3:$D$404,MATCH(B70,Trends!$C$3:$C$404,0))</f>
        <v>Stable</v>
      </c>
      <c r="J70" s="142" t="str">
        <f>VLOOKUP($B70,Reliability!$A$3:$I$170,9,FALSE)</f>
        <v>Very High</v>
      </c>
      <c r="K70" s="241">
        <f t="shared" si="13"/>
        <v>2.9</v>
      </c>
      <c r="L70" s="241">
        <f>VLOOKUP($B70,'Impact of the crisis'!$C$6:$N$170,12,FALSE)</f>
        <v>4.5</v>
      </c>
      <c r="M70" s="241">
        <f>VLOOKUP($B70,'Impact of the crisis'!$C$6:$AB$170,26,FALSE)</f>
        <v>1.7</v>
      </c>
      <c r="N70" s="241">
        <f>VLOOKUP($B70,'Conditions of people affected'!$C$6:$R$170,16,FALSE)</f>
        <v>2.5499999999999998</v>
      </c>
      <c r="O70" s="241">
        <f>VLOOKUP($B70,'Conditions of people affected'!$C$6:$R$170,9,FALSE)</f>
        <v>3.1</v>
      </c>
      <c r="P70" s="241">
        <f>VLOOKUP($B70,'Conditions of people affected'!$C$6:$R$170,15,FALSE)</f>
        <v>2</v>
      </c>
      <c r="Q70" s="241">
        <f t="shared" si="14"/>
        <v>1.6</v>
      </c>
      <c r="R70" s="241">
        <f>VLOOKUP($B70,'Complexity of the crisis'!$C$6:$AN$170,22,FALSE)</f>
        <v>2.2000000000000002</v>
      </c>
      <c r="S70" s="242">
        <f>VLOOKUP($B70,'Complexity of the crisis'!$C$6:$AN$170,38,FALSE)</f>
        <v>1</v>
      </c>
      <c r="T70" s="141" t="str">
        <f>VLOOKUP(B70,Lists!$C$3:$E$200,3,FALSE)</f>
        <v>Africa</v>
      </c>
      <c r="U70" s="153">
        <f>VLOOKUP(B70,'INFORM Severity - hidden'!$C$5:$V$170,20,FALSE)</f>
        <v>44869</v>
      </c>
    </row>
    <row r="71" spans="1:21" x14ac:dyDescent="0.25">
      <c r="A71" s="139" t="str">
        <f t="array" ref="A71">IFERROR(INDEX(Lists!$B$2:$B$200,SMALL(IF(Lists!$H$2:$H$200="Yes",ROW(Lists!$B$2:$B$200)),ROW(67:67))-1,1),"")</f>
        <v>Complex crisis in El Salvador</v>
      </c>
      <c r="B71" s="140" t="str">
        <f>VLOOKUP(A71,Lists!$B$2:$G$200,2,FALSE)</f>
        <v>SLV001</v>
      </c>
      <c r="C71" s="140" t="str">
        <f>VLOOKUP(B71,'INFORM Severity - hidden'!$C$5:$D$200,2,FALSE)</f>
        <v>El Salvador</v>
      </c>
      <c r="D71" s="140" t="str">
        <f>VLOOKUP(A71,Lists!$B$2:$G$200,3,FALSE)</f>
        <v>SLV</v>
      </c>
      <c r="E71" s="140" t="str">
        <f>VLOOKUP(A71,Lists!$B$2:$G$200,5,FALSE)</f>
        <v>Displacement,Violence,Floods,Drought</v>
      </c>
      <c r="F71" s="239">
        <f t="shared" si="10"/>
        <v>3.2</v>
      </c>
      <c r="G71" s="142">
        <f t="shared" si="11"/>
        <v>4</v>
      </c>
      <c r="H71" s="142" t="str">
        <f t="shared" si="12"/>
        <v>High</v>
      </c>
      <c r="I71" s="240" t="str">
        <f>INDEX(Trends!$D$3:$D$404,MATCH(B71,Trends!$C$3:$C$404,0))</f>
        <v>Stable</v>
      </c>
      <c r="J71" s="142" t="str">
        <f>VLOOKUP($B71,Reliability!$A$3:$I$170,9,FALSE)</f>
        <v>Very High</v>
      </c>
      <c r="K71" s="241">
        <f t="shared" si="13"/>
        <v>3.4</v>
      </c>
      <c r="L71" s="241">
        <f>VLOOKUP($B71,'Impact of the crisis'!$C$6:$N$170,12,FALSE)</f>
        <v>3.8</v>
      </c>
      <c r="M71" s="241">
        <f>VLOOKUP($B71,'Impact of the crisis'!$C$6:$AB$170,26,FALSE)</f>
        <v>3.1</v>
      </c>
      <c r="N71" s="241">
        <f>VLOOKUP($B71,'Conditions of people affected'!$C$6:$R$170,16,FALSE)</f>
        <v>3.35</v>
      </c>
      <c r="O71" s="241">
        <f>VLOOKUP($B71,'Conditions of people affected'!$C$6:$R$170,9,FALSE)</f>
        <v>3.7</v>
      </c>
      <c r="P71" s="241">
        <f>VLOOKUP($B71,'Conditions of people affected'!$C$6:$R$170,15,FALSE)</f>
        <v>3</v>
      </c>
      <c r="Q71" s="241">
        <f t="shared" si="14"/>
        <v>2.7</v>
      </c>
      <c r="R71" s="241">
        <f>VLOOKUP($B71,'Complexity of the crisis'!$C$6:$AN$170,22,FALSE)</f>
        <v>2.4</v>
      </c>
      <c r="S71" s="242">
        <f>VLOOKUP($B71,'Complexity of the crisis'!$C$6:$AN$170,38,FALSE)</f>
        <v>3</v>
      </c>
      <c r="T71" s="141" t="str">
        <f>VLOOKUP(B71,Lists!$C$3:$E$200,3,FALSE)</f>
        <v>Americas</v>
      </c>
      <c r="U71" s="153">
        <f>VLOOKUP(B71,'INFORM Severity - hidden'!$C$5:$V$170,20,FALSE)</f>
        <v>44889</v>
      </c>
    </row>
    <row r="72" spans="1:21" x14ac:dyDescent="0.25">
      <c r="A72" s="139" t="str">
        <f t="array" ref="A72">IFERROR(INDEX(Lists!$B$2:$B$200,SMALL(IF(Lists!$H$2:$H$200="Yes",ROW(Lists!$B$2:$B$200)),ROW(68:68))-1,1),"")</f>
        <v>Complex crisis in Somalia</v>
      </c>
      <c r="B72" s="140" t="str">
        <f>VLOOKUP(A72,Lists!$B$2:$G$200,2,FALSE)</f>
        <v>SOM001</v>
      </c>
      <c r="C72" s="140" t="str">
        <f>VLOOKUP(B72,'INFORM Severity - hidden'!$C$5:$D$200,2,FALSE)</f>
        <v>Somalia</v>
      </c>
      <c r="D72" s="140" t="str">
        <f>VLOOKUP(A72,Lists!$B$2:$G$200,3,FALSE)</f>
        <v>SOM</v>
      </c>
      <c r="E72" s="140" t="str">
        <f>VLOOKUP(A72,Lists!$B$2:$G$200,5,FALSE)</f>
        <v>Conflict,Displacement,Floods,Drought</v>
      </c>
      <c r="F72" s="239">
        <f t="shared" si="10"/>
        <v>4.4000000000000004</v>
      </c>
      <c r="G72" s="142">
        <f t="shared" si="11"/>
        <v>5</v>
      </c>
      <c r="H72" s="142" t="str">
        <f t="shared" si="12"/>
        <v>Very High</v>
      </c>
      <c r="I72" s="240" t="str">
        <f>INDEX(Trends!$D$3:$D$404,MATCH(B72,Trends!$C$3:$C$404,0))</f>
        <v>Stable</v>
      </c>
      <c r="J72" s="142" t="str">
        <f>VLOOKUP($B72,Reliability!$A$3:$I$170,9,FALSE)</f>
        <v>High</v>
      </c>
      <c r="K72" s="241">
        <f t="shared" si="13"/>
        <v>4.8</v>
      </c>
      <c r="L72" s="241">
        <f>VLOOKUP($B72,'Impact of the crisis'!$C$6:$N$170,12,FALSE)</f>
        <v>4.7</v>
      </c>
      <c r="M72" s="241">
        <f>VLOOKUP($B72,'Impact of the crisis'!$C$6:$AB$170,26,FALSE)</f>
        <v>4.9000000000000004</v>
      </c>
      <c r="N72" s="241">
        <f>VLOOKUP($B72,'Conditions of people affected'!$C$6:$R$170,16,FALSE)</f>
        <v>4.4000000000000004</v>
      </c>
      <c r="O72" s="241">
        <f>VLOOKUP($B72,'Conditions of people affected'!$C$6:$R$170,9,FALSE)</f>
        <v>4.8</v>
      </c>
      <c r="P72" s="241">
        <f>VLOOKUP($B72,'Conditions of people affected'!$C$6:$R$170,15,FALSE)</f>
        <v>4</v>
      </c>
      <c r="Q72" s="241">
        <f t="shared" si="14"/>
        <v>4.2</v>
      </c>
      <c r="R72" s="241">
        <f>VLOOKUP($B72,'Complexity of the crisis'!$C$6:$AN$170,22,FALSE)</f>
        <v>3.9</v>
      </c>
      <c r="S72" s="242">
        <f>VLOOKUP($B72,'Complexity of the crisis'!$C$6:$AN$170,38,FALSE)</f>
        <v>4.5</v>
      </c>
      <c r="T72" s="141" t="str">
        <f>VLOOKUP(B72,Lists!$C$3:$E$200,3,FALSE)</f>
        <v>Africa</v>
      </c>
      <c r="U72" s="153">
        <f>VLOOKUP(B72,'INFORM Severity - hidden'!$C$5:$V$170,20,FALSE)</f>
        <v>44889</v>
      </c>
    </row>
    <row r="73" spans="1:21" x14ac:dyDescent="0.25">
      <c r="A73" s="139" t="str">
        <f t="array" ref="A73">IFERROR(INDEX(Lists!$B$2:$B$200,SMALL(IF(Lists!$H$2:$H$200="Yes",ROW(Lists!$B$2:$B$200)),ROW(69:69))-1,1),"")</f>
        <v>Complex crisis in South Sudan</v>
      </c>
      <c r="B73" s="140" t="str">
        <f>VLOOKUP(A73,Lists!$B$2:$G$200,2,FALSE)</f>
        <v>SSD001</v>
      </c>
      <c r="C73" s="140" t="str">
        <f>VLOOKUP(B73,'INFORM Severity - hidden'!$C$5:$D$200,2,FALSE)</f>
        <v>South Sudan</v>
      </c>
      <c r="D73" s="140" t="str">
        <f>VLOOKUP(A73,Lists!$B$2:$G$200,3,FALSE)</f>
        <v>SSD</v>
      </c>
      <c r="E73" s="140" t="str">
        <f>VLOOKUP(A73,Lists!$B$2:$G$200,5,FALSE)</f>
        <v>Conflict,Floods,Displacement</v>
      </c>
      <c r="F73" s="239">
        <f t="shared" si="10"/>
        <v>4.4000000000000004</v>
      </c>
      <c r="G73" s="142">
        <f t="shared" si="11"/>
        <v>5</v>
      </c>
      <c r="H73" s="142" t="str">
        <f t="shared" si="12"/>
        <v>Very High</v>
      </c>
      <c r="I73" s="240" t="str">
        <f>INDEX(Trends!$D$3:$D$404,MATCH(B73,Trends!$C$3:$C$404,0))</f>
        <v>Decreasing</v>
      </c>
      <c r="J73" s="142" t="str">
        <f>VLOOKUP($B73,Reliability!$A$3:$I$170,9,FALSE)</f>
        <v>Very High</v>
      </c>
      <c r="K73" s="241">
        <f t="shared" si="13"/>
        <v>4.5999999999999996</v>
      </c>
      <c r="L73" s="241">
        <f>VLOOKUP($B73,'Impact of the crisis'!$C$6:$N$170,12,FALSE)</f>
        <v>4.5999999999999996</v>
      </c>
      <c r="M73" s="241">
        <f>VLOOKUP($B73,'Impact of the crisis'!$C$6:$AB$170,26,FALSE)</f>
        <v>4.5999999999999996</v>
      </c>
      <c r="N73" s="241">
        <f>VLOOKUP($B73,'Conditions of people affected'!$C$6:$R$170,16,FALSE)</f>
        <v>4.5</v>
      </c>
      <c r="O73" s="241">
        <f>VLOOKUP($B73,'Conditions of people affected'!$C$6:$R$170,9,FALSE)</f>
        <v>5</v>
      </c>
      <c r="P73" s="241">
        <f>VLOOKUP($B73,'Conditions of people affected'!$C$6:$R$170,15,FALSE)</f>
        <v>4</v>
      </c>
      <c r="Q73" s="241">
        <f t="shared" si="14"/>
        <v>4.2</v>
      </c>
      <c r="R73" s="241">
        <f>VLOOKUP($B73,'Complexity of the crisis'!$C$6:$AN$170,22,FALSE)</f>
        <v>3.8</v>
      </c>
      <c r="S73" s="242">
        <f>VLOOKUP($B73,'Complexity of the crisis'!$C$6:$AN$170,38,FALSE)</f>
        <v>4.5</v>
      </c>
      <c r="T73" s="141" t="str">
        <f>VLOOKUP(B73,Lists!$C$3:$E$200,3,FALSE)</f>
        <v>Africa</v>
      </c>
      <c r="U73" s="153">
        <f>VLOOKUP(B73,'INFORM Severity - hidden'!$C$5:$V$170,20,FALSE)</f>
        <v>44893</v>
      </c>
    </row>
    <row r="74" spans="1:21" x14ac:dyDescent="0.25">
      <c r="A74" s="139" t="str">
        <f t="array" ref="A74">IFERROR(INDEX(Lists!$B$2:$B$200,SMALL(IF(Lists!$H$2:$H$200="Yes",ROW(Lists!$B$2:$B$200)),ROW(70:70))-1,1),"")</f>
        <v>Displacement from Ukraine conflict in Slovakia</v>
      </c>
      <c r="B74" s="140" t="str">
        <f>VLOOKUP(A74,Lists!$B$2:$G$200,2,FALSE)</f>
        <v>SVK002</v>
      </c>
      <c r="C74" s="140" t="str">
        <f>VLOOKUP(B74,'INFORM Severity - hidden'!$C$5:$D$200,2,FALSE)</f>
        <v>Slovakia</v>
      </c>
      <c r="D74" s="140" t="str">
        <f>VLOOKUP(A74,Lists!$B$2:$G$200,3,FALSE)</f>
        <v>SVK</v>
      </c>
      <c r="E74" s="140" t="str">
        <f>VLOOKUP(A74,Lists!$B$2:$G$200,5,FALSE)</f>
        <v>Displacement,Conflict</v>
      </c>
      <c r="F74" s="239">
        <f t="shared" si="10"/>
        <v>2.4</v>
      </c>
      <c r="G74" s="142">
        <f t="shared" si="11"/>
        <v>3</v>
      </c>
      <c r="H74" s="142" t="str">
        <f t="shared" si="12"/>
        <v>Medium</v>
      </c>
      <c r="I74" s="240" t="str">
        <f>INDEX(Trends!$D$3:$D$404,MATCH(B74,Trends!$C$3:$C$404,0))</f>
        <v>Increasing</v>
      </c>
      <c r="J74" s="142" t="str">
        <f>VLOOKUP($B74,Reliability!$A$3:$I$170,9,FALSE)</f>
        <v>Very High</v>
      </c>
      <c r="K74" s="241">
        <f t="shared" si="13"/>
        <v>2.4</v>
      </c>
      <c r="L74" s="241">
        <f>VLOOKUP($B74,'Impact of the crisis'!$C$6:$N$170,12,FALSE)</f>
        <v>1.8</v>
      </c>
      <c r="M74" s="241">
        <f>VLOOKUP($B74,'Impact of the crisis'!$C$6:$AB$170,26,FALSE)</f>
        <v>2.7</v>
      </c>
      <c r="N74" s="241">
        <f>VLOOKUP($B74,'Conditions of people affected'!$C$6:$R$170,16,FALSE)</f>
        <v>3.15</v>
      </c>
      <c r="O74" s="241">
        <f>VLOOKUP($B74,'Conditions of people affected'!$C$6:$R$170,9,FALSE)</f>
        <v>3.3</v>
      </c>
      <c r="P74" s="241">
        <f>VLOOKUP($B74,'Conditions of people affected'!$C$6:$R$170,15,FALSE)</f>
        <v>3</v>
      </c>
      <c r="Q74" s="241">
        <f t="shared" si="14"/>
        <v>1.1000000000000001</v>
      </c>
      <c r="R74" s="241">
        <f>VLOOKUP($B74,'Complexity of the crisis'!$C$6:$AN$170,22,FALSE)</f>
        <v>1.1000000000000001</v>
      </c>
      <c r="S74" s="242">
        <f>VLOOKUP($B74,'Complexity of the crisis'!$C$6:$AN$170,38,FALSE)</f>
        <v>1</v>
      </c>
      <c r="T74" s="141" t="str">
        <f>VLOOKUP(B74,Lists!$C$3:$E$200,3,FALSE)</f>
        <v>Europe</v>
      </c>
      <c r="U74" s="153">
        <f>VLOOKUP(B74,'INFORM Severity - hidden'!$C$5:$V$170,20,FALSE)</f>
        <v>44894</v>
      </c>
    </row>
    <row r="75" spans="1:21" x14ac:dyDescent="0.25">
      <c r="A75" s="139" t="str">
        <f t="array" ref="A75">IFERROR(INDEX(Lists!$B$2:$B$200,SMALL(IF(Lists!$H$2:$H$200="Yes",ROW(Lists!$B$2:$B$200)),ROW(71:71))-1,1),"")</f>
        <v>Food Security Crisis in Eswatini</v>
      </c>
      <c r="B75" s="140" t="str">
        <f>VLOOKUP(A75,Lists!$B$2:$G$200,2,FALSE)</f>
        <v>SWZ001</v>
      </c>
      <c r="C75" s="140" t="str">
        <f>VLOOKUP(B75,'INFORM Severity - hidden'!$C$5:$D$200,2,FALSE)</f>
        <v>Eswatini</v>
      </c>
      <c r="D75" s="140" t="str">
        <f>VLOOKUP(A75,Lists!$B$2:$G$200,3,FALSE)</f>
        <v>SWZ</v>
      </c>
      <c r="E75" s="140" t="str">
        <f>VLOOKUP(A75,Lists!$B$2:$G$200,5,FALSE)</f>
        <v>Drought</v>
      </c>
      <c r="F75" s="239">
        <f t="shared" si="10"/>
        <v>2.2999999999999998</v>
      </c>
      <c r="G75" s="142">
        <f t="shared" si="11"/>
        <v>3</v>
      </c>
      <c r="H75" s="142" t="str">
        <f t="shared" si="12"/>
        <v>Medium</v>
      </c>
      <c r="I75" s="240" t="str">
        <f>INDEX(Trends!$D$3:$D$404,MATCH(B75,Trends!$C$3:$C$404,0))</f>
        <v>Stable</v>
      </c>
      <c r="J75" s="142" t="str">
        <f>VLOOKUP($B75,Reliability!$A$3:$I$170,9,FALSE)</f>
        <v>High</v>
      </c>
      <c r="K75" s="241">
        <f t="shared" si="13"/>
        <v>2</v>
      </c>
      <c r="L75" s="241">
        <f>VLOOKUP($B75,'Impact of the crisis'!$C$6:$N$170,12,FALSE)</f>
        <v>3.1</v>
      </c>
      <c r="M75" s="241">
        <f>VLOOKUP($B75,'Impact of the crisis'!$C$6:$AB$170,26,FALSE)</f>
        <v>1.4</v>
      </c>
      <c r="N75" s="241">
        <f>VLOOKUP($B75,'Conditions of people affected'!$C$6:$R$170,16,FALSE)</f>
        <v>2.7</v>
      </c>
      <c r="O75" s="241">
        <f>VLOOKUP($B75,'Conditions of people affected'!$C$6:$R$170,9,FALSE)</f>
        <v>2.4</v>
      </c>
      <c r="P75" s="241">
        <f>VLOOKUP($B75,'Conditions of people affected'!$C$6:$R$170,15,FALSE)</f>
        <v>3</v>
      </c>
      <c r="Q75" s="241">
        <f t="shared" si="14"/>
        <v>1.8</v>
      </c>
      <c r="R75" s="241">
        <f>VLOOKUP($B75,'Complexity of the crisis'!$C$6:$AN$170,22,FALSE)</f>
        <v>2.5</v>
      </c>
      <c r="S75" s="242">
        <f>VLOOKUP($B75,'Complexity of the crisis'!$C$6:$AN$170,38,FALSE)</f>
        <v>1</v>
      </c>
      <c r="T75" s="141" t="str">
        <f>VLOOKUP(B75,Lists!$C$3:$E$200,3,FALSE)</f>
        <v>Africa</v>
      </c>
      <c r="U75" s="153">
        <f>VLOOKUP(B75,'INFORM Severity - hidden'!$C$5:$V$170,20,FALSE)</f>
        <v>44891</v>
      </c>
    </row>
    <row r="76" spans="1:21" x14ac:dyDescent="0.25">
      <c r="A76" s="139" t="str">
        <f t="array" ref="A76">IFERROR(INDEX(Lists!$B$2:$B$200,SMALL(IF(Lists!$H$2:$H$200="Yes",ROW(Lists!$B$2:$B$200)),ROW(72:72))-1,1),"")</f>
        <v>Syrian conflict</v>
      </c>
      <c r="B76" s="140" t="str">
        <f>VLOOKUP(A76,Lists!$B$2:$G$200,2,FALSE)</f>
        <v>SYR001</v>
      </c>
      <c r="C76" s="140" t="str">
        <f>VLOOKUP(B76,'INFORM Severity - hidden'!$C$5:$D$200,2,FALSE)</f>
        <v>Syria</v>
      </c>
      <c r="D76" s="140" t="str">
        <f>VLOOKUP(A76,Lists!$B$2:$G$200,3,FALSE)</f>
        <v>SYR</v>
      </c>
      <c r="E76" s="140" t="str">
        <f>VLOOKUP(A76,Lists!$B$2:$G$200,5,FALSE)</f>
        <v>Conflict,Displacement,Violence</v>
      </c>
      <c r="F76" s="239">
        <f t="shared" si="10"/>
        <v>4.5</v>
      </c>
      <c r="G76" s="142">
        <f t="shared" si="11"/>
        <v>5</v>
      </c>
      <c r="H76" s="142" t="str">
        <f t="shared" si="12"/>
        <v>Very High</v>
      </c>
      <c r="I76" s="240" t="str">
        <f>INDEX(Trends!$D$3:$D$404,MATCH(B76,Trends!$C$3:$C$404,0))</f>
        <v>Stable</v>
      </c>
      <c r="J76" s="142" t="str">
        <f>VLOOKUP($B76,Reliability!$A$3:$I$170,9,FALSE)</f>
        <v>Very High</v>
      </c>
      <c r="K76" s="241">
        <f t="shared" si="13"/>
        <v>4.5999999999999996</v>
      </c>
      <c r="L76" s="241">
        <f>VLOOKUP($B76,'Impact of the crisis'!$C$6:$N$170,12,FALSE)</f>
        <v>4.5</v>
      </c>
      <c r="M76" s="241">
        <f>VLOOKUP($B76,'Impact of the crisis'!$C$6:$AB$170,26,FALSE)</f>
        <v>4.5999999999999996</v>
      </c>
      <c r="N76" s="241">
        <f>VLOOKUP($B76,'Conditions of people affected'!$C$6:$R$170,16,FALSE)</f>
        <v>4.5</v>
      </c>
      <c r="O76" s="241">
        <f>VLOOKUP($B76,'Conditions of people affected'!$C$6:$R$170,9,FALSE)</f>
        <v>5</v>
      </c>
      <c r="P76" s="241">
        <f>VLOOKUP($B76,'Conditions of people affected'!$C$6:$R$170,15,FALSE)</f>
        <v>4</v>
      </c>
      <c r="Q76" s="241">
        <f t="shared" si="14"/>
        <v>4.4000000000000004</v>
      </c>
      <c r="R76" s="241">
        <f>VLOOKUP($B76,'Complexity of the crisis'!$C$6:$AN$170,22,FALSE)</f>
        <v>4.3</v>
      </c>
      <c r="S76" s="242">
        <f>VLOOKUP($B76,'Complexity of the crisis'!$C$6:$AN$170,38,FALSE)</f>
        <v>4.5</v>
      </c>
      <c r="T76" s="141" t="str">
        <f>VLOOKUP(B76,Lists!$C$3:$E$200,3,FALSE)</f>
        <v>Middle east</v>
      </c>
      <c r="U76" s="153">
        <f>VLOOKUP(B76,'INFORM Severity - hidden'!$C$5:$V$170,20,FALSE)</f>
        <v>44894</v>
      </c>
    </row>
    <row r="77" spans="1:21" x14ac:dyDescent="0.25">
      <c r="A77" s="139" t="str">
        <f t="array" ref="A77">IFERROR(INDEX(Lists!$B$2:$B$200,SMALL(IF(Lists!$H$2:$H$200="Yes",ROW(Lists!$B$2:$B$200)),ROW(73:73))-1,1),"")</f>
        <v>Complex crisis in Chad</v>
      </c>
      <c r="B77" s="140" t="str">
        <f>VLOOKUP(A77,Lists!$B$2:$G$200,2,FALSE)</f>
        <v>TCD001</v>
      </c>
      <c r="C77" s="140" t="str">
        <f>VLOOKUP(B77,'INFORM Severity - hidden'!$C$5:$D$200,2,FALSE)</f>
        <v>Chad</v>
      </c>
      <c r="D77" s="140" t="str">
        <f>VLOOKUP(A77,Lists!$B$2:$G$200,3,FALSE)</f>
        <v>TCD</v>
      </c>
      <c r="E77" s="140" t="str">
        <f>VLOOKUP(A77,Lists!$B$2:$G$200,5,FALSE)</f>
        <v>Conflict,Displacement</v>
      </c>
      <c r="F77" s="239">
        <f t="shared" si="10"/>
        <v>4.4000000000000004</v>
      </c>
      <c r="G77" s="142">
        <f t="shared" si="11"/>
        <v>5</v>
      </c>
      <c r="H77" s="142" t="str">
        <f t="shared" si="12"/>
        <v>Very High</v>
      </c>
      <c r="I77" s="240" t="str">
        <f>INDEX(Trends!$D$3:$D$404,MATCH(B77,Trends!$C$3:$C$404,0))</f>
        <v>Increasing</v>
      </c>
      <c r="J77" s="142" t="str">
        <f>VLOOKUP($B77,Reliability!$A$3:$I$170,9,FALSE)</f>
        <v>Medium</v>
      </c>
      <c r="K77" s="241">
        <f t="shared" si="13"/>
        <v>3.9</v>
      </c>
      <c r="L77" s="241">
        <f>VLOOKUP($B77,'Impact of the crisis'!$C$6:$N$170,12,FALSE)</f>
        <v>4.7</v>
      </c>
      <c r="M77" s="241">
        <f>VLOOKUP($B77,'Impact of the crisis'!$C$6:$AB$170,26,FALSE)</f>
        <v>3.4</v>
      </c>
      <c r="N77" s="241">
        <f>VLOOKUP($B77,'Conditions of people affected'!$C$6:$R$170,16,FALSE)</f>
        <v>4.8</v>
      </c>
      <c r="O77" s="241">
        <f>VLOOKUP($B77,'Conditions of people affected'!$C$6:$R$170,9,FALSE)</f>
        <v>4.5999999999999996</v>
      </c>
      <c r="P77" s="241">
        <f>VLOOKUP($B77,'Conditions of people affected'!$C$6:$R$170,15,FALSE)</f>
        <v>5</v>
      </c>
      <c r="Q77" s="241">
        <f t="shared" si="14"/>
        <v>4.2</v>
      </c>
      <c r="R77" s="241">
        <f>VLOOKUP($B77,'Complexity of the crisis'!$C$6:$AN$170,22,FALSE)</f>
        <v>3.8</v>
      </c>
      <c r="S77" s="242">
        <f>VLOOKUP($B77,'Complexity of the crisis'!$C$6:$AN$170,38,FALSE)</f>
        <v>4.5</v>
      </c>
      <c r="T77" s="141" t="str">
        <f>VLOOKUP(B77,Lists!$C$3:$E$200,3,FALSE)</f>
        <v>Africa</v>
      </c>
      <c r="U77" s="153">
        <f>VLOOKUP(B77,'INFORM Severity - hidden'!$C$5:$V$170,20,FALSE)</f>
        <v>44863</v>
      </c>
    </row>
    <row r="78" spans="1:21" x14ac:dyDescent="0.25">
      <c r="A78" s="139" t="str">
        <f t="array" ref="A78">IFERROR(INDEX(Lists!$B$2:$B$200,SMALL(IF(Lists!$H$2:$H$200="Yes",ROW(Lists!$B$2:$B$200)),ROW(74:74))-1,1),"")</f>
        <v>Multiple situations in Thailand</v>
      </c>
      <c r="B78" s="140" t="str">
        <f>VLOOKUP(A78,Lists!$B$2:$G$200,2,FALSE)</f>
        <v>THA001</v>
      </c>
      <c r="C78" s="140" t="str">
        <f>VLOOKUP(B78,'INFORM Severity - hidden'!$C$5:$D$200,2,FALSE)</f>
        <v>Thailand</v>
      </c>
      <c r="D78" s="140" t="str">
        <f>VLOOKUP(A78,Lists!$B$2:$G$200,3,FALSE)</f>
        <v>THA</v>
      </c>
      <c r="E78" s="140" t="str">
        <f>VLOOKUP(A78,Lists!$B$2:$G$200,5,FALSE)</f>
        <v>Conflict,Displacement</v>
      </c>
      <c r="F78" s="239">
        <f t="shared" si="10"/>
        <v>1.8</v>
      </c>
      <c r="G78" s="142">
        <f t="shared" si="11"/>
        <v>2</v>
      </c>
      <c r="H78" s="142" t="str">
        <f t="shared" si="12"/>
        <v>Low</v>
      </c>
      <c r="I78" s="240" t="str">
        <f>INDEX(Trends!$D$3:$D$404,MATCH(B78,Trends!$C$3:$C$404,0))</f>
        <v>Stable</v>
      </c>
      <c r="J78" s="142" t="str">
        <f>VLOOKUP($B78,Reliability!$A$3:$I$170,9,FALSE)</f>
        <v>High</v>
      </c>
      <c r="K78" s="241">
        <f t="shared" si="13"/>
        <v>2</v>
      </c>
      <c r="L78" s="241">
        <f>VLOOKUP($B78,'Impact of the crisis'!$C$6:$N$170,12,FALSE)</f>
        <v>1.2</v>
      </c>
      <c r="M78" s="241">
        <f>VLOOKUP($B78,'Impact of the crisis'!$C$6:$AB$170,26,FALSE)</f>
        <v>2.4</v>
      </c>
      <c r="N78" s="241">
        <f>VLOOKUP($B78,'Conditions of people affected'!$C$6:$R$170,16,FALSE)</f>
        <v>1.3</v>
      </c>
      <c r="O78" s="241">
        <f>VLOOKUP($B78,'Conditions of people affected'!$C$6:$R$170,9,FALSE)</f>
        <v>1.6</v>
      </c>
      <c r="P78" s="241">
        <f>VLOOKUP($B78,'Conditions of people affected'!$C$6:$R$170,15,FALSE)</f>
        <v>1</v>
      </c>
      <c r="Q78" s="241">
        <f t="shared" si="14"/>
        <v>2.5</v>
      </c>
      <c r="R78" s="241">
        <f>VLOOKUP($B78,'Complexity of the crisis'!$C$6:$AN$170,22,FALSE)</f>
        <v>2.5</v>
      </c>
      <c r="S78" s="242">
        <f>VLOOKUP($B78,'Complexity of the crisis'!$C$6:$AN$170,38,FALSE)</f>
        <v>2.5</v>
      </c>
      <c r="T78" s="141" t="str">
        <f>VLOOKUP(B78,Lists!$C$3:$E$200,3,FALSE)</f>
        <v>Asia</v>
      </c>
      <c r="U78" s="153">
        <f>VLOOKUP(B78,'INFORM Severity - hidden'!$C$5:$V$170,20,FALSE)</f>
        <v>44889</v>
      </c>
    </row>
    <row r="79" spans="1:21" x14ac:dyDescent="0.25">
      <c r="A79" s="139" t="str">
        <f t="array" ref="A79">IFERROR(INDEX(Lists!$B$2:$B$200,SMALL(IF(Lists!$H$2:$H$200="Yes",ROW(Lists!$B$2:$B$200)),ROW(75:75))-1,1),"")</f>
        <v>Tonga Volcano Eruption</v>
      </c>
      <c r="B79" s="140" t="str">
        <f>VLOOKUP(A79,Lists!$B$2:$G$200,2,FALSE)</f>
        <v>TON002</v>
      </c>
      <c r="C79" s="140" t="str">
        <f>VLOOKUP(B79,'INFORM Severity - hidden'!$C$5:$D$200,2,FALSE)</f>
        <v>Tonga</v>
      </c>
      <c r="D79" s="140" t="str">
        <f>VLOOKUP(A79,Lists!$B$2:$G$200,3,FALSE)</f>
        <v>TON</v>
      </c>
      <c r="E79" s="140" t="str">
        <f>VLOOKUP(A79,Lists!$B$2:$G$200,5,FALSE)</f>
        <v>Volcano Eruption</v>
      </c>
      <c r="F79" s="239">
        <f t="shared" si="10"/>
        <v>1.2</v>
      </c>
      <c r="G79" s="142">
        <f t="shared" si="11"/>
        <v>2</v>
      </c>
      <c r="H79" s="142" t="str">
        <f t="shared" si="12"/>
        <v>Low</v>
      </c>
      <c r="I79" s="240" t="str">
        <f>INDEX(Trends!$D$3:$D$404,MATCH(B79,Trends!$C$3:$C$404,0))</f>
        <v>Decreasing</v>
      </c>
      <c r="J79" s="142" t="str">
        <f>VLOOKUP($B79,Reliability!$A$3:$I$170,9,FALSE)</f>
        <v>High</v>
      </c>
      <c r="K79" s="241">
        <f t="shared" si="13"/>
        <v>1.7</v>
      </c>
      <c r="L79" s="241">
        <f>VLOOKUP($B79,'Impact of the crisis'!$C$6:$N$170,12,FALSE)</f>
        <v>2.5</v>
      </c>
      <c r="M79" s="241">
        <f>VLOOKUP($B79,'Impact of the crisis'!$C$6:$AB$170,26,FALSE)</f>
        <v>1.3</v>
      </c>
      <c r="N79" s="241">
        <f>VLOOKUP($B79,'Conditions of people affected'!$C$6:$R$170,16,FALSE)</f>
        <v>1</v>
      </c>
      <c r="O79" s="241">
        <f>VLOOKUP($B79,'Conditions of people affected'!$C$6:$R$170,9,FALSE)</f>
        <v>0</v>
      </c>
      <c r="P79" s="241">
        <f>VLOOKUP($B79,'Conditions of people affected'!$C$6:$R$170,15,FALSE)</f>
        <v>2</v>
      </c>
      <c r="Q79" s="241">
        <f t="shared" si="14"/>
        <v>1</v>
      </c>
      <c r="R79" s="241">
        <f>VLOOKUP($B79,'Complexity of the crisis'!$C$6:$AN$170,22,FALSE)</f>
        <v>0.9</v>
      </c>
      <c r="S79" s="242">
        <f>VLOOKUP($B79,'Complexity of the crisis'!$C$6:$AN$170,38,FALSE)</f>
        <v>1</v>
      </c>
      <c r="T79" s="141" t="str">
        <f>VLOOKUP(B79,Lists!$C$3:$E$200,3,FALSE)</f>
        <v>Pacific</v>
      </c>
      <c r="U79" s="153">
        <f>VLOOKUP(B79,'INFORM Severity - hidden'!$C$5:$V$170,20,FALSE)</f>
        <v>44865</v>
      </c>
    </row>
    <row r="80" spans="1:21" x14ac:dyDescent="0.25">
      <c r="A80" s="139" t="str">
        <f t="array" ref="A80">IFERROR(INDEX(Lists!$B$2:$B$200,SMALL(IF(Lists!$H$2:$H$200="Yes",ROW(Lists!$B$2:$B$200)),ROW(76:76))-1,1),"")</f>
        <v>Venezuelan refugees in Trinidad and Tobago</v>
      </c>
      <c r="B80" s="140" t="str">
        <f>VLOOKUP(A80,Lists!$B$2:$G$200,2,FALSE)</f>
        <v>TTO002</v>
      </c>
      <c r="C80" s="140" t="str">
        <f>VLOOKUP(B80,'INFORM Severity - hidden'!$C$5:$D$200,2,FALSE)</f>
        <v>Trinidad and Tobago</v>
      </c>
      <c r="D80" s="140" t="str">
        <f>VLOOKUP(A80,Lists!$B$2:$G$200,3,FALSE)</f>
        <v>TTO</v>
      </c>
      <c r="E80" s="140" t="str">
        <f>VLOOKUP(A80,Lists!$B$2:$G$200,5,FALSE)</f>
        <v>Displacement</v>
      </c>
      <c r="F80" s="239">
        <f t="shared" si="10"/>
        <v>2</v>
      </c>
      <c r="G80" s="142">
        <f t="shared" si="11"/>
        <v>2</v>
      </c>
      <c r="H80" s="142" t="str">
        <f t="shared" si="12"/>
        <v>Low</v>
      </c>
      <c r="I80" s="240" t="str">
        <f>INDEX(Trends!$D$3:$D$404,MATCH(B80,Trends!$C$3:$C$404,0))</f>
        <v>Increasing</v>
      </c>
      <c r="J80" s="142" t="str">
        <f>VLOOKUP($B80,Reliability!$A$3:$I$170,9,FALSE)</f>
        <v>Very High</v>
      </c>
      <c r="K80" s="241">
        <f t="shared" si="13"/>
        <v>2.8</v>
      </c>
      <c r="L80" s="241">
        <f>VLOOKUP($B80,'Impact of the crisis'!$C$6:$N$170,12,FALSE)</f>
        <v>2.9</v>
      </c>
      <c r="M80" s="241">
        <f>VLOOKUP($B80,'Impact of the crisis'!$C$6:$AB$170,26,FALSE)</f>
        <v>2.8</v>
      </c>
      <c r="N80" s="241">
        <f>VLOOKUP($B80,'Conditions of people affected'!$C$6:$R$170,16,FALSE)</f>
        <v>1.45</v>
      </c>
      <c r="O80" s="241">
        <f>VLOOKUP($B80,'Conditions of people affected'!$C$6:$R$170,9,FALSE)</f>
        <v>0.9</v>
      </c>
      <c r="P80" s="241">
        <f>VLOOKUP($B80,'Conditions of people affected'!$C$6:$R$170,15,FALSE)</f>
        <v>2</v>
      </c>
      <c r="Q80" s="241">
        <f t="shared" si="14"/>
        <v>2.2000000000000002</v>
      </c>
      <c r="R80" s="241">
        <f>VLOOKUP($B80,'Complexity of the crisis'!$C$6:$AN$170,22,FALSE)</f>
        <v>1.9</v>
      </c>
      <c r="S80" s="242">
        <f>VLOOKUP($B80,'Complexity of the crisis'!$C$6:$AN$170,38,FALSE)</f>
        <v>2.5</v>
      </c>
      <c r="T80" s="141" t="str">
        <f>VLOOKUP(B80,Lists!$C$3:$E$200,3,FALSE)</f>
        <v>Americas</v>
      </c>
      <c r="U80" s="153">
        <f>VLOOKUP(B80,'INFORM Severity - hidden'!$C$5:$V$170,20,FALSE)</f>
        <v>44895</v>
      </c>
    </row>
    <row r="81" spans="1:21" x14ac:dyDescent="0.25">
      <c r="A81" s="139" t="str">
        <f t="array" ref="A81">IFERROR(INDEX(Lists!$B$2:$B$200,SMALL(IF(Lists!$H$2:$H$200="Yes",ROW(Lists!$B$2:$B$200)),ROW(77:77))-1,1),"")</f>
        <v>Mixed migration flows in Tunisia</v>
      </c>
      <c r="B81" s="140" t="str">
        <f>VLOOKUP(A81,Lists!$B$2:$G$200,2,FALSE)</f>
        <v>TUN002</v>
      </c>
      <c r="C81" s="140" t="str">
        <f>VLOOKUP(B81,'INFORM Severity - hidden'!$C$5:$D$200,2,FALSE)</f>
        <v>Tunisia</v>
      </c>
      <c r="D81" s="140" t="str">
        <f>VLOOKUP(A81,Lists!$B$2:$G$200,3,FALSE)</f>
        <v>TUN</v>
      </c>
      <c r="E81" s="140" t="str">
        <f>VLOOKUP(A81,Lists!$B$2:$G$200,5,FALSE)</f>
        <v>Displacement</v>
      </c>
      <c r="F81" s="239">
        <f t="shared" si="10"/>
        <v>1.8</v>
      </c>
      <c r="G81" s="142">
        <f t="shared" si="11"/>
        <v>2</v>
      </c>
      <c r="H81" s="142" t="str">
        <f t="shared" si="12"/>
        <v>Low</v>
      </c>
      <c r="I81" s="240" t="str">
        <f>INDEX(Trends!$D$3:$D$404,MATCH(B81,Trends!$C$3:$C$404,0))</f>
        <v>Stable</v>
      </c>
      <c r="J81" s="142" t="str">
        <f>VLOOKUP($B81,Reliability!$A$3:$I$170,9,FALSE)</f>
        <v>Very High</v>
      </c>
      <c r="K81" s="241">
        <f t="shared" si="13"/>
        <v>3.2</v>
      </c>
      <c r="L81" s="241">
        <f>VLOOKUP($B81,'Impact of the crisis'!$C$6:$N$170,12,FALSE)</f>
        <v>4.3</v>
      </c>
      <c r="M81" s="241">
        <f>VLOOKUP($B81,'Impact of the crisis'!$C$6:$AB$170,26,FALSE)</f>
        <v>2.5</v>
      </c>
      <c r="N81" s="241">
        <f>VLOOKUP($B81,'Conditions of people affected'!$C$6:$R$170,16,FALSE)</f>
        <v>0.55000000000000004</v>
      </c>
      <c r="O81" s="241">
        <f>VLOOKUP($B81,'Conditions of people affected'!$C$6:$R$170,9,FALSE)</f>
        <v>0.1</v>
      </c>
      <c r="P81" s="241">
        <f>VLOOKUP($B81,'Conditions of people affected'!$C$6:$R$170,15,FALSE)</f>
        <v>1</v>
      </c>
      <c r="Q81" s="241">
        <f t="shared" si="14"/>
        <v>2.2000000000000002</v>
      </c>
      <c r="R81" s="241">
        <f>VLOOKUP($B81,'Complexity of the crisis'!$C$6:$AN$170,22,FALSE)</f>
        <v>2.4</v>
      </c>
      <c r="S81" s="242">
        <f>VLOOKUP($B81,'Complexity of the crisis'!$C$6:$AN$170,38,FALSE)</f>
        <v>2</v>
      </c>
      <c r="T81" s="141" t="str">
        <f>VLOOKUP(B81,Lists!$C$3:$E$200,3,FALSE)</f>
        <v>Africa</v>
      </c>
      <c r="U81" s="153">
        <f>VLOOKUP(B81,'INFORM Severity - hidden'!$C$5:$V$170,20,FALSE)</f>
        <v>44893</v>
      </c>
    </row>
    <row r="82" spans="1:21" x14ac:dyDescent="0.25">
      <c r="A82" s="139" t="str">
        <f t="array" ref="A82">IFERROR(INDEX(Lists!$B$2:$B$200,SMALL(IF(Lists!$H$2:$H$200="Yes",ROW(Lists!$B$2:$B$200)),ROW(78:78))-1,1),"")</f>
        <v>Complex situation in Turkey</v>
      </c>
      <c r="B82" s="140" t="str">
        <f>VLOOKUP(A82,Lists!$B$2:$G$200,2,FALSE)</f>
        <v>TUR001</v>
      </c>
      <c r="C82" s="140" t="str">
        <f>VLOOKUP(B82,'INFORM Severity - hidden'!$C$5:$D$200,2,FALSE)</f>
        <v>Turkey</v>
      </c>
      <c r="D82" s="140" t="str">
        <f>VLOOKUP(A82,Lists!$B$2:$G$200,3,FALSE)</f>
        <v>TUR</v>
      </c>
      <c r="E82" s="140" t="str">
        <f>VLOOKUP(A82,Lists!$B$2:$G$200,5,FALSE)</f>
        <v>Displacement,Conflict</v>
      </c>
      <c r="F82" s="239">
        <f t="shared" si="10"/>
        <v>3</v>
      </c>
      <c r="G82" s="142">
        <f t="shared" si="11"/>
        <v>3</v>
      </c>
      <c r="H82" s="142" t="str">
        <f t="shared" si="12"/>
        <v>Medium</v>
      </c>
      <c r="I82" s="240" t="str">
        <f>INDEX(Trends!$D$3:$D$404,MATCH(B82,Trends!$C$3:$C$404,0))</f>
        <v>Decreasing</v>
      </c>
      <c r="J82" s="142" t="str">
        <f>VLOOKUP($B82,Reliability!$A$3:$I$170,9,FALSE)</f>
        <v>High</v>
      </c>
      <c r="K82" s="241">
        <f t="shared" si="13"/>
        <v>3.8</v>
      </c>
      <c r="L82" s="241">
        <f>VLOOKUP($B82,'Impact of the crisis'!$C$6:$N$170,12,FALSE)</f>
        <v>4.3</v>
      </c>
      <c r="M82" s="241">
        <f>VLOOKUP($B82,'Impact of the crisis'!$C$6:$AB$170,26,FALSE)</f>
        <v>3.5</v>
      </c>
      <c r="N82" s="241">
        <f>VLOOKUP($B82,'Conditions of people affected'!$C$6:$R$170,16,FALSE)</f>
        <v>2.4500000000000002</v>
      </c>
      <c r="O82" s="241">
        <f>VLOOKUP($B82,'Conditions of people affected'!$C$6:$R$170,9,FALSE)</f>
        <v>3.9</v>
      </c>
      <c r="P82" s="241">
        <f>VLOOKUP($B82,'Conditions of people affected'!$C$6:$R$170,15,FALSE)</f>
        <v>1</v>
      </c>
      <c r="Q82" s="241">
        <f t="shared" si="14"/>
        <v>3.1</v>
      </c>
      <c r="R82" s="241">
        <f>VLOOKUP($B82,'Complexity of the crisis'!$C$6:$AN$170,22,FALSE)</f>
        <v>3.1</v>
      </c>
      <c r="S82" s="242">
        <f>VLOOKUP($B82,'Complexity of the crisis'!$C$6:$AN$170,38,FALSE)</f>
        <v>3</v>
      </c>
      <c r="T82" s="141" t="str">
        <f>VLOOKUP(B82,Lists!$C$3:$E$200,3,FALSE)</f>
        <v>Middle east</v>
      </c>
      <c r="U82" s="153">
        <f>VLOOKUP(B82,'INFORM Severity - hidden'!$C$5:$V$170,20,FALSE)</f>
        <v>44894</v>
      </c>
    </row>
    <row r="83" spans="1:21" x14ac:dyDescent="0.25">
      <c r="A83" s="139" t="str">
        <f t="array" ref="A83">IFERROR(INDEX(Lists!$B$2:$B$200,SMALL(IF(Lists!$H$2:$H$200="Yes",ROW(Lists!$B$2:$B$200)),ROW(79:79))-1,1),"")</f>
        <v>Multiple Crises in Tanzania</v>
      </c>
      <c r="B83" s="140" t="str">
        <f>VLOOKUP(A83,Lists!$B$2:$G$200,2,FALSE)</f>
        <v>TZA001</v>
      </c>
      <c r="C83" s="140" t="str">
        <f>VLOOKUP(B83,'INFORM Severity - hidden'!$C$5:$D$200,2,FALSE)</f>
        <v>Tanzania</v>
      </c>
      <c r="D83" s="140" t="str">
        <f>VLOOKUP(A83,Lists!$B$2:$G$200,3,FALSE)</f>
        <v>TZA</v>
      </c>
      <c r="E83" s="140" t="str">
        <f>VLOOKUP(A83,Lists!$B$2:$G$200,5,FALSE)</f>
        <v>Displacement,Drought</v>
      </c>
      <c r="F83" s="239">
        <f t="shared" si="10"/>
        <v>2.7</v>
      </c>
      <c r="G83" s="142">
        <f t="shared" si="11"/>
        <v>3</v>
      </c>
      <c r="H83" s="142" t="str">
        <f t="shared" si="12"/>
        <v>Medium</v>
      </c>
      <c r="I83" s="240" t="str">
        <f>INDEX(Trends!$D$3:$D$404,MATCH(B83,Trends!$C$3:$C$404,0))</f>
        <v>Increasing</v>
      </c>
      <c r="J83" s="142" t="str">
        <f>VLOOKUP($B83,Reliability!$A$3:$I$170,9,FALSE)</f>
        <v>Very High</v>
      </c>
      <c r="K83" s="241">
        <f t="shared" si="13"/>
        <v>2.9</v>
      </c>
      <c r="L83" s="241">
        <f>VLOOKUP($B83,'Impact of the crisis'!$C$6:$N$170,12,FALSE)</f>
        <v>2.2999999999999998</v>
      </c>
      <c r="M83" s="241">
        <f>VLOOKUP($B83,'Impact of the crisis'!$C$6:$AB$170,26,FALSE)</f>
        <v>3.2</v>
      </c>
      <c r="N83" s="241">
        <f>VLOOKUP($B83,'Conditions of people affected'!$C$6:$R$170,16,FALSE)</f>
        <v>3.1</v>
      </c>
      <c r="O83" s="241">
        <f>VLOOKUP($B83,'Conditions of people affected'!$C$6:$R$170,9,FALSE)</f>
        <v>3.2</v>
      </c>
      <c r="P83" s="241">
        <f>VLOOKUP($B83,'Conditions of people affected'!$C$6:$R$170,15,FALSE)</f>
        <v>3</v>
      </c>
      <c r="Q83" s="241">
        <f t="shared" si="14"/>
        <v>1.9</v>
      </c>
      <c r="R83" s="241">
        <f>VLOOKUP($B83,'Complexity of the crisis'!$C$6:$AN$170,22,FALSE)</f>
        <v>2.2000000000000002</v>
      </c>
      <c r="S83" s="242">
        <f>VLOOKUP($B83,'Complexity of the crisis'!$C$6:$AN$170,38,FALSE)</f>
        <v>1.5</v>
      </c>
      <c r="T83" s="141" t="str">
        <f>VLOOKUP(B83,Lists!$C$3:$E$200,3,FALSE)</f>
        <v>Africa</v>
      </c>
      <c r="U83" s="153">
        <f>VLOOKUP(B83,'INFORM Severity - hidden'!$C$5:$V$170,20,FALSE)</f>
        <v>44891</v>
      </c>
    </row>
    <row r="84" spans="1:21" x14ac:dyDescent="0.25">
      <c r="A84" s="139" t="str">
        <f t="array" ref="A84">IFERROR(INDEX(Lists!$B$2:$B$200,SMALL(IF(Lists!$H$2:$H$200="Yes",ROW(Lists!$B$2:$B$200)),ROW(80:80))-1,1),"")</f>
        <v>Multiple crises in Uganda</v>
      </c>
      <c r="B84" s="140" t="str">
        <f>VLOOKUP(A84,Lists!$B$2:$G$200,2,FALSE)</f>
        <v>UGA001</v>
      </c>
      <c r="C84" s="140" t="str">
        <f>VLOOKUP(B84,'INFORM Severity - hidden'!$C$5:$D$200,2,FALSE)</f>
        <v>Uganda</v>
      </c>
      <c r="D84" s="140" t="str">
        <f>VLOOKUP(A84,Lists!$B$2:$G$200,3,FALSE)</f>
        <v>UGA</v>
      </c>
      <c r="E84" s="140" t="str">
        <f>VLOOKUP(A84,Lists!$B$2:$G$200,5,FALSE)</f>
        <v>Displacement,Drought,Violence,Epidemic</v>
      </c>
      <c r="F84" s="239">
        <f t="shared" si="10"/>
        <v>3.2</v>
      </c>
      <c r="G84" s="142">
        <f t="shared" si="11"/>
        <v>4</v>
      </c>
      <c r="H84" s="142" t="str">
        <f t="shared" si="12"/>
        <v>High</v>
      </c>
      <c r="I84" s="240" t="str">
        <f>INDEX(Trends!$D$3:$D$404,MATCH(B84,Trends!$C$3:$C$404,0))</f>
        <v>Stable</v>
      </c>
      <c r="J84" s="142" t="str">
        <f>VLOOKUP($B84,Reliability!$A$3:$I$170,9,FALSE)</f>
        <v>Very High</v>
      </c>
      <c r="K84" s="241">
        <f t="shared" si="13"/>
        <v>3.4</v>
      </c>
      <c r="L84" s="241">
        <f>VLOOKUP($B84,'Impact of the crisis'!$C$6:$N$170,12,FALSE)</f>
        <v>1.9</v>
      </c>
      <c r="M84" s="241">
        <f>VLOOKUP($B84,'Impact of the crisis'!$C$6:$AB$170,26,FALSE)</f>
        <v>4</v>
      </c>
      <c r="N84" s="241">
        <f>VLOOKUP($B84,'Conditions of people affected'!$C$6:$R$170,16,FALSE)</f>
        <v>3.35</v>
      </c>
      <c r="O84" s="241">
        <f>VLOOKUP($B84,'Conditions of people affected'!$C$6:$R$170,9,FALSE)</f>
        <v>3.7</v>
      </c>
      <c r="P84" s="241">
        <f>VLOOKUP($B84,'Conditions of people affected'!$C$6:$R$170,15,FALSE)</f>
        <v>3</v>
      </c>
      <c r="Q84" s="241">
        <f t="shared" si="14"/>
        <v>2.9</v>
      </c>
      <c r="R84" s="241">
        <f>VLOOKUP($B84,'Complexity of the crisis'!$C$6:$AN$170,22,FALSE)</f>
        <v>3.6</v>
      </c>
      <c r="S84" s="242">
        <f>VLOOKUP($B84,'Complexity of the crisis'!$C$6:$AN$170,38,FALSE)</f>
        <v>2</v>
      </c>
      <c r="T84" s="141" t="str">
        <f>VLOOKUP(B84,Lists!$C$3:$E$200,3,FALSE)</f>
        <v>Africa</v>
      </c>
      <c r="U84" s="153">
        <f>VLOOKUP(B84,'INFORM Severity - hidden'!$C$5:$V$170,20,FALSE)</f>
        <v>44888</v>
      </c>
    </row>
    <row r="85" spans="1:21" x14ac:dyDescent="0.25">
      <c r="A85" s="139" t="str">
        <f t="array" ref="A85">IFERROR(INDEX(Lists!$B$2:$B$200,SMALL(IF(Lists!$H$2:$H$200="Yes",ROW(Lists!$B$2:$B$200)),ROW(81:81))-1,1),"")</f>
        <v>Conflict in Ukraine</v>
      </c>
      <c r="B85" s="140" t="str">
        <f>VLOOKUP(A85,Lists!$B$2:$G$200,2,FALSE)</f>
        <v>UKR002</v>
      </c>
      <c r="C85" s="140" t="str">
        <f>VLOOKUP(B85,'INFORM Severity - hidden'!$C$5:$D$200,2,FALSE)</f>
        <v>Ukraine</v>
      </c>
      <c r="D85" s="140" t="str">
        <f>VLOOKUP(A85,Lists!$B$2:$G$200,3,FALSE)</f>
        <v>UKR</v>
      </c>
      <c r="E85" s="140" t="str">
        <f>VLOOKUP(A85,Lists!$B$2:$G$200,5,FALSE)</f>
        <v>Conflict,Displacement</v>
      </c>
      <c r="F85" s="239">
        <f t="shared" si="10"/>
        <v>4.0999999999999996</v>
      </c>
      <c r="G85" s="142">
        <f t="shared" si="11"/>
        <v>5</v>
      </c>
      <c r="H85" s="142" t="str">
        <f t="shared" si="12"/>
        <v>Very High</v>
      </c>
      <c r="I85" s="240" t="str">
        <f>INDEX(Trends!$D$3:$D$404,MATCH(B85,Trends!$C$3:$C$404,0))</f>
        <v>Decreasing</v>
      </c>
      <c r="J85" s="142" t="str">
        <f>VLOOKUP($B85,Reliability!$A$3:$I$170,9,FALSE)</f>
        <v>Very High</v>
      </c>
      <c r="K85" s="241">
        <f t="shared" si="13"/>
        <v>5</v>
      </c>
      <c r="L85" s="241">
        <f>VLOOKUP($B85,'Impact of the crisis'!$C$6:$N$170,12,FALSE)</f>
        <v>4.9000000000000004</v>
      </c>
      <c r="M85" s="241">
        <f>VLOOKUP($B85,'Impact of the crisis'!$C$6:$AB$170,26,FALSE)</f>
        <v>5</v>
      </c>
      <c r="N85" s="241">
        <f>VLOOKUP($B85,'Conditions of people affected'!$C$6:$R$170,16,FALSE)</f>
        <v>4.5</v>
      </c>
      <c r="O85" s="241">
        <f>VLOOKUP($B85,'Conditions of people affected'!$C$6:$R$170,9,FALSE)</f>
        <v>5</v>
      </c>
      <c r="P85" s="241">
        <f>VLOOKUP($B85,'Conditions of people affected'!$C$6:$R$170,15,FALSE)</f>
        <v>4</v>
      </c>
      <c r="Q85" s="241">
        <f t="shared" si="14"/>
        <v>2.8</v>
      </c>
      <c r="R85" s="241">
        <f>VLOOKUP($B85,'Complexity of the crisis'!$C$6:$AN$170,22,FALSE)</f>
        <v>2.6</v>
      </c>
      <c r="S85" s="242">
        <f>VLOOKUP($B85,'Complexity of the crisis'!$C$6:$AN$170,38,FALSE)</f>
        <v>3</v>
      </c>
      <c r="T85" s="141" t="str">
        <f>VLOOKUP(B85,Lists!$C$3:$E$200,3,FALSE)</f>
        <v>Europe</v>
      </c>
      <c r="U85" s="153">
        <f>VLOOKUP(B85,'INFORM Severity - hidden'!$C$5:$V$170,20,FALSE)</f>
        <v>44893</v>
      </c>
    </row>
    <row r="86" spans="1:21" x14ac:dyDescent="0.25">
      <c r="A86" s="139" t="str">
        <f t="array" ref="A86">IFERROR(INDEX(Lists!$B$2:$B$200,SMALL(IF(Lists!$H$2:$H$200="Yes",ROW(Lists!$B$2:$B$200)),ROW(82:82))-1,1),"")</f>
        <v>Complex crisis in Venezuela</v>
      </c>
      <c r="B86" s="140" t="str">
        <f>VLOOKUP(A86,Lists!$B$2:$G$200,2,FALSE)</f>
        <v>VEN001</v>
      </c>
      <c r="C86" s="140" t="str">
        <f>VLOOKUP(B86,'INFORM Severity - hidden'!$C$5:$D$200,2,FALSE)</f>
        <v>Venezuela</v>
      </c>
      <c r="D86" s="140" t="str">
        <f>VLOOKUP(A86,Lists!$B$2:$G$200,3,FALSE)</f>
        <v>VEN</v>
      </c>
      <c r="E86" s="140" t="str">
        <f>VLOOKUP(A86,Lists!$B$2:$G$200,5,FALSE)</f>
        <v>Socio-political,Violence,Floods</v>
      </c>
      <c r="F86" s="239">
        <f t="shared" si="10"/>
        <v>4</v>
      </c>
      <c r="G86" s="142">
        <f t="shared" si="11"/>
        <v>4</v>
      </c>
      <c r="H86" s="142" t="str">
        <f t="shared" si="12"/>
        <v>High</v>
      </c>
      <c r="I86" s="240" t="str">
        <f>INDEX(Trends!$D$3:$D$404,MATCH(B86,Trends!$C$3:$C$404,0))</f>
        <v>Stable</v>
      </c>
      <c r="J86" s="142" t="str">
        <f>VLOOKUP($B86,Reliability!$A$3:$I$170,9,FALSE)</f>
        <v>Very High</v>
      </c>
      <c r="K86" s="241">
        <f t="shared" si="13"/>
        <v>4.2</v>
      </c>
      <c r="L86" s="241">
        <f>VLOOKUP($B86,'Impact of the crisis'!$C$6:$N$170,12,FALSE)</f>
        <v>4.9000000000000004</v>
      </c>
      <c r="M86" s="241">
        <f>VLOOKUP($B86,'Impact of the crisis'!$C$6:$AB$170,26,FALSE)</f>
        <v>3.8</v>
      </c>
      <c r="N86" s="241">
        <f>VLOOKUP($B86,'Conditions of people affected'!$C$6:$R$170,16,FALSE)</f>
        <v>4</v>
      </c>
      <c r="O86" s="241">
        <f>VLOOKUP($B86,'Conditions of people affected'!$C$6:$R$170,9,FALSE)</f>
        <v>5</v>
      </c>
      <c r="P86" s="241">
        <f>VLOOKUP($B86,'Conditions of people affected'!$C$6:$R$170,15,FALSE)</f>
        <v>3</v>
      </c>
      <c r="Q86" s="241">
        <f t="shared" si="14"/>
        <v>3.7</v>
      </c>
      <c r="R86" s="241">
        <f>VLOOKUP($B86,'Complexity of the crisis'!$C$6:$AN$170,22,FALSE)</f>
        <v>3.3</v>
      </c>
      <c r="S86" s="242">
        <f>VLOOKUP($B86,'Complexity of the crisis'!$C$6:$AN$170,38,FALSE)</f>
        <v>4</v>
      </c>
      <c r="T86" s="141" t="str">
        <f>VLOOKUP(B86,Lists!$C$3:$E$200,3,FALSE)</f>
        <v>Americas</v>
      </c>
      <c r="U86" s="153">
        <f>VLOOKUP(B86,'INFORM Severity - hidden'!$C$5:$V$170,20,FALSE)</f>
        <v>44895</v>
      </c>
    </row>
    <row r="87" spans="1:21" x14ac:dyDescent="0.25">
      <c r="A87" s="139" t="str">
        <f t="array" ref="A87">IFERROR(INDEX(Lists!$B$2:$B$200,SMALL(IF(Lists!$H$2:$H$200="Yes",ROW(Lists!$B$2:$B$200)),ROW(83:83))-1,1),"")</f>
        <v>Conflict in Yemen</v>
      </c>
      <c r="B87" s="140" t="str">
        <f>VLOOKUP(A87,Lists!$B$2:$G$200,2,FALSE)</f>
        <v>YEM001</v>
      </c>
      <c r="C87" s="140" t="str">
        <f>VLOOKUP(B87,'INFORM Severity - hidden'!$C$5:$D$200,2,FALSE)</f>
        <v>Yemen</v>
      </c>
      <c r="D87" s="140" t="str">
        <f>VLOOKUP(A87,Lists!$B$2:$G$200,3,FALSE)</f>
        <v>YEM</v>
      </c>
      <c r="E87" s="140" t="str">
        <f>VLOOKUP(A87,Lists!$B$2:$G$200,5,FALSE)</f>
        <v>Conflict</v>
      </c>
      <c r="F87" s="239">
        <f t="shared" si="10"/>
        <v>4.7</v>
      </c>
      <c r="G87" s="142">
        <f t="shared" si="11"/>
        <v>5</v>
      </c>
      <c r="H87" s="142" t="str">
        <f t="shared" si="12"/>
        <v>Very High</v>
      </c>
      <c r="I87" s="240" t="str">
        <f>INDEX(Trends!$D$3:$D$404,MATCH(B87,Trends!$C$3:$C$404,0))</f>
        <v>Stable</v>
      </c>
      <c r="J87" s="142" t="str">
        <f>VLOOKUP($B87,Reliability!$A$3:$I$170,9,FALSE)</f>
        <v>Very High</v>
      </c>
      <c r="K87" s="241">
        <f t="shared" si="13"/>
        <v>4.5999999999999996</v>
      </c>
      <c r="L87" s="241">
        <f>VLOOKUP($B87,'Impact of the crisis'!$C$6:$N$170,12,FALSE)</f>
        <v>4.9000000000000004</v>
      </c>
      <c r="M87" s="241">
        <f>VLOOKUP($B87,'Impact of the crisis'!$C$6:$AB$170,26,FALSE)</f>
        <v>4.5</v>
      </c>
      <c r="N87" s="241">
        <f>VLOOKUP($B87,'Conditions of people affected'!$C$6:$R$170,16,FALSE)</f>
        <v>5</v>
      </c>
      <c r="O87" s="241">
        <f>VLOOKUP($B87,'Conditions of people affected'!$C$6:$R$170,9,FALSE)</f>
        <v>5</v>
      </c>
      <c r="P87" s="241">
        <f>VLOOKUP($B87,'Conditions of people affected'!$C$6:$R$170,15,FALSE)</f>
        <v>5</v>
      </c>
      <c r="Q87" s="241">
        <f t="shared" si="14"/>
        <v>4.2</v>
      </c>
      <c r="R87" s="241">
        <f>VLOOKUP($B87,'Complexity of the crisis'!$C$6:$AN$170,22,FALSE)</f>
        <v>3.9</v>
      </c>
      <c r="S87" s="242">
        <f>VLOOKUP($B87,'Complexity of the crisis'!$C$6:$AN$170,38,FALSE)</f>
        <v>4.5</v>
      </c>
      <c r="T87" s="141" t="str">
        <f>VLOOKUP(B87,Lists!$C$3:$E$200,3,FALSE)</f>
        <v>Middle east</v>
      </c>
      <c r="U87" s="153">
        <f>VLOOKUP(B87,'INFORM Severity - hidden'!$C$5:$V$170,20,FALSE)</f>
        <v>44860</v>
      </c>
    </row>
    <row r="88" spans="1:21" x14ac:dyDescent="0.25">
      <c r="A88" s="139" t="str">
        <f t="array" ref="A88">IFERROR(INDEX(Lists!$B$2:$B$200,SMALL(IF(Lists!$H$2:$H$200="Yes",ROW(Lists!$B$2:$B$200)),ROW(84:84))-1,1),"")</f>
        <v>Drought in Zambia</v>
      </c>
      <c r="B88" s="140" t="str">
        <f>VLOOKUP(A88,Lists!$B$2:$G$200,2,FALSE)</f>
        <v>ZMB002</v>
      </c>
      <c r="C88" s="140" t="str">
        <f>VLOOKUP(B88,'INFORM Severity - hidden'!$C$5:$D$200,2,FALSE)</f>
        <v>Zambia</v>
      </c>
      <c r="D88" s="140" t="str">
        <f>VLOOKUP(A88,Lists!$B$2:$G$200,3,FALSE)</f>
        <v>ZMB</v>
      </c>
      <c r="E88" s="140" t="str">
        <f>VLOOKUP(A88,Lists!$B$2:$G$200,5,FALSE)</f>
        <v>Drought</v>
      </c>
      <c r="F88" s="239">
        <f t="shared" si="10"/>
        <v>2.9</v>
      </c>
      <c r="G88" s="142">
        <f t="shared" si="11"/>
        <v>3</v>
      </c>
      <c r="H88" s="142" t="str">
        <f t="shared" si="12"/>
        <v>Medium</v>
      </c>
      <c r="I88" s="240" t="str">
        <f>INDEX(Trends!$D$3:$D$404,MATCH(B88,Trends!$C$3:$C$404,0))</f>
        <v>Increasing</v>
      </c>
      <c r="J88" s="142" t="str">
        <f>VLOOKUP($B88,Reliability!$A$3:$I$170,9,FALSE)</f>
        <v>Very High</v>
      </c>
      <c r="K88" s="241">
        <f t="shared" si="13"/>
        <v>3.1</v>
      </c>
      <c r="L88" s="241">
        <f>VLOOKUP($B88,'Impact of the crisis'!$C$6:$N$170,12,FALSE)</f>
        <v>4.3</v>
      </c>
      <c r="M88" s="241">
        <f>VLOOKUP($B88,'Impact of the crisis'!$C$6:$AB$170,26,FALSE)</f>
        <v>2.2000000000000002</v>
      </c>
      <c r="N88" s="241">
        <f>VLOOKUP($B88,'Conditions of people affected'!$C$6:$R$170,16,FALSE)</f>
        <v>3.4</v>
      </c>
      <c r="O88" s="241">
        <f>VLOOKUP($B88,'Conditions of people affected'!$C$6:$R$170,9,FALSE)</f>
        <v>3.8</v>
      </c>
      <c r="P88" s="241">
        <f>VLOOKUP($B88,'Conditions of people affected'!$C$6:$R$170,15,FALSE)</f>
        <v>3</v>
      </c>
      <c r="Q88" s="241">
        <f t="shared" si="14"/>
        <v>1.9</v>
      </c>
      <c r="R88" s="241">
        <f>VLOOKUP($B88,'Complexity of the crisis'!$C$6:$AN$170,22,FALSE)</f>
        <v>1.8</v>
      </c>
      <c r="S88" s="242">
        <f>VLOOKUP($B88,'Complexity of the crisis'!$C$6:$AN$170,38,FALSE)</f>
        <v>2</v>
      </c>
      <c r="T88" s="141" t="str">
        <f>VLOOKUP(B88,Lists!$C$3:$E$200,3,FALSE)</f>
        <v>Africa</v>
      </c>
      <c r="U88" s="153">
        <f>VLOOKUP(B88,'INFORM Severity - hidden'!$C$5:$V$170,20,FALSE)</f>
        <v>44891</v>
      </c>
    </row>
    <row r="89" spans="1:21" x14ac:dyDescent="0.25">
      <c r="A89" s="139" t="str">
        <f t="array" ref="A89">IFERROR(INDEX(Lists!$B$2:$B$200,SMALL(IF(Lists!$H$2:$H$200="Yes",ROW(Lists!$B$2:$B$200)),ROW(85:85))-1,1),"")</f>
        <v>Complex crisis in Zimbabwe</v>
      </c>
      <c r="B89" s="140" t="str">
        <f>VLOOKUP(A89,Lists!$B$2:$G$200,2,FALSE)</f>
        <v>ZWE001</v>
      </c>
      <c r="C89" s="140" t="str">
        <f>VLOOKUP(B89,'INFORM Severity - hidden'!$C$5:$D$200,2,FALSE)</f>
        <v>Zimbabwe</v>
      </c>
      <c r="D89" s="140" t="str">
        <f>VLOOKUP(A89,Lists!$B$2:$G$200,3,FALSE)</f>
        <v>ZWE</v>
      </c>
      <c r="E89" s="140" t="str">
        <f>VLOOKUP(A89,Lists!$B$2:$G$200,5,FALSE)</f>
        <v>Socio-political,Drought</v>
      </c>
      <c r="F89" s="239">
        <f t="shared" si="10"/>
        <v>3.9</v>
      </c>
      <c r="G89" s="142">
        <f t="shared" si="11"/>
        <v>4</v>
      </c>
      <c r="H89" s="142" t="str">
        <f t="shared" si="12"/>
        <v>High</v>
      </c>
      <c r="I89" s="240" t="str">
        <f>INDEX(Trends!$D$3:$D$404,MATCH(B89,Trends!$C$3:$C$404,0))</f>
        <v>Stable</v>
      </c>
      <c r="J89" s="142" t="str">
        <f>VLOOKUP($B89,Reliability!$A$3:$I$170,9,FALSE)</f>
        <v>High</v>
      </c>
      <c r="K89" s="241">
        <f t="shared" si="13"/>
        <v>3.8</v>
      </c>
      <c r="L89" s="241">
        <f>VLOOKUP($B89,'Impact of the crisis'!$C$6:$N$170,12,FALSE)</f>
        <v>4.5999999999999996</v>
      </c>
      <c r="M89" s="241">
        <f>VLOOKUP($B89,'Impact of the crisis'!$C$6:$AB$170,26,FALSE)</f>
        <v>3.2</v>
      </c>
      <c r="N89" s="241">
        <f>VLOOKUP($B89,'Conditions of people affected'!$C$6:$R$170,16,FALSE)</f>
        <v>4.3499999999999996</v>
      </c>
      <c r="O89" s="241">
        <f>VLOOKUP($B89,'Conditions of people affected'!$C$6:$R$170,9,FALSE)</f>
        <v>4.7</v>
      </c>
      <c r="P89" s="241">
        <f>VLOOKUP($B89,'Conditions of people affected'!$C$6:$R$170,15,FALSE)</f>
        <v>4</v>
      </c>
      <c r="Q89" s="241">
        <f t="shared" si="14"/>
        <v>3.2</v>
      </c>
      <c r="R89" s="241">
        <f>VLOOKUP($B89,'Complexity of the crisis'!$C$6:$AN$170,22,FALSE)</f>
        <v>3.3</v>
      </c>
      <c r="S89" s="242">
        <f>VLOOKUP($B89,'Complexity of the crisis'!$C$6:$AN$170,38,FALSE)</f>
        <v>3</v>
      </c>
      <c r="T89" s="141" t="str">
        <f>VLOOKUP(B89,Lists!$C$3:$E$200,3,FALSE)</f>
        <v>Africa</v>
      </c>
      <c r="U89" s="153">
        <f>VLOOKUP(B89,'INFORM Severity - hidden'!$C$5:$V$170,20,FALSE)</f>
        <v>44893</v>
      </c>
    </row>
  </sheetData>
  <autoFilter ref="A4:T143" xr:uid="{00000000-0009-0000-0000-000004000000}"/>
  <conditionalFormatting sqref="K5:K300">
    <cfRule type="cellIs" dxfId="559" priority="65" stopIfTrue="1" operator="between">
      <formula>4</formula>
      <formula>5</formula>
    </cfRule>
    <cfRule type="cellIs" dxfId="558" priority="71" stopIfTrue="1" operator="between">
      <formula>3</formula>
      <formula>4</formula>
    </cfRule>
    <cfRule type="cellIs" dxfId="557" priority="72" stopIfTrue="1" operator="between">
      <formula>2</formula>
      <formula>3</formula>
    </cfRule>
    <cfRule type="cellIs" dxfId="556" priority="73" stopIfTrue="1" operator="between">
      <formula>1</formula>
      <formula>2</formula>
    </cfRule>
    <cfRule type="cellIs" dxfId="555" priority="74" stopIfTrue="1" operator="between">
      <formula>0</formula>
      <formula>1</formula>
    </cfRule>
  </conditionalFormatting>
  <conditionalFormatting sqref="L5:M300">
    <cfRule type="cellIs" dxfId="554" priority="66" stopIfTrue="1" operator="between">
      <formula>4</formula>
      <formula>5</formula>
    </cfRule>
    <cfRule type="cellIs" dxfId="553" priority="67" stopIfTrue="1" operator="between">
      <formula>3</formula>
      <formula>4</formula>
    </cfRule>
    <cfRule type="cellIs" dxfId="552" priority="68" stopIfTrue="1" operator="between">
      <formula>2</formula>
      <formula>3</formula>
    </cfRule>
    <cfRule type="cellIs" dxfId="551" priority="69" stopIfTrue="1" operator="between">
      <formula>1</formula>
      <formula>2</formula>
    </cfRule>
    <cfRule type="cellIs" dxfId="550" priority="70" stopIfTrue="1" operator="between">
      <formula>0</formula>
      <formula>1</formula>
    </cfRule>
  </conditionalFormatting>
  <conditionalFormatting sqref="O5:P300">
    <cfRule type="cellIs" dxfId="549" priority="55" stopIfTrue="1" operator="between">
      <formula>7.1</formula>
      <formula>10</formula>
    </cfRule>
    <cfRule type="cellIs" dxfId="548" priority="56" stopIfTrue="1" operator="between">
      <formula>5.4</formula>
      <formula>7</formula>
    </cfRule>
    <cfRule type="cellIs" dxfId="547" priority="57" stopIfTrue="1" operator="between">
      <formula>3.5</formula>
      <formula>5.3</formula>
    </cfRule>
    <cfRule type="cellIs" dxfId="546" priority="58" stopIfTrue="1" operator="between">
      <formula>1.8</formula>
      <formula>3.4</formula>
    </cfRule>
    <cfRule type="cellIs" dxfId="545" priority="59" stopIfTrue="1" operator="between">
      <formula>0</formula>
      <formula>1.7</formula>
    </cfRule>
  </conditionalFormatting>
  <conditionalFormatting sqref="S5:S300">
    <cfRule type="cellIs" dxfId="544" priority="50" stopIfTrue="1" operator="between">
      <formula>4</formula>
      <formula>5</formula>
    </cfRule>
    <cfRule type="cellIs" dxfId="543" priority="51" stopIfTrue="1" operator="between">
      <formula>3</formula>
      <formula>4</formula>
    </cfRule>
    <cfRule type="cellIs" dxfId="542" priority="52" stopIfTrue="1" operator="between">
      <formula>2</formula>
      <formula>3</formula>
    </cfRule>
    <cfRule type="cellIs" dxfId="541" priority="53" stopIfTrue="1" operator="between">
      <formula>1</formula>
      <formula>2</formula>
    </cfRule>
    <cfRule type="cellIs" dxfId="540" priority="54" stopIfTrue="1" operator="between">
      <formula>0</formula>
      <formula>1</formula>
    </cfRule>
  </conditionalFormatting>
  <conditionalFormatting sqref="Q5:Q300">
    <cfRule type="cellIs" dxfId="539" priority="35" stopIfTrue="1" operator="between">
      <formula>4</formula>
      <formula>5</formula>
    </cfRule>
    <cfRule type="cellIs" dxfId="538" priority="36" stopIfTrue="1" operator="between">
      <formula>3</formula>
      <formula>4</formula>
    </cfRule>
    <cfRule type="cellIs" dxfId="537" priority="37" stopIfTrue="1" operator="between">
      <formula>2</formula>
      <formula>3</formula>
    </cfRule>
    <cfRule type="cellIs" dxfId="536" priority="38" stopIfTrue="1" operator="between">
      <formula>1</formula>
      <formula>2</formula>
    </cfRule>
    <cfRule type="cellIs" dxfId="535" priority="39" stopIfTrue="1" operator="between">
      <formula>0</formula>
      <formula>1</formula>
    </cfRule>
  </conditionalFormatting>
  <conditionalFormatting sqref="I5:I300">
    <cfRule type="cellIs" dxfId="534" priority="27" operator="equal">
      <formula>"Increasing"</formula>
    </cfRule>
    <cfRule type="cellIs" dxfId="533" priority="28" operator="equal">
      <formula>"Stable"</formula>
    </cfRule>
    <cfRule type="cellIs" dxfId="532" priority="29" operator="equal">
      <formula>"Decreasing"</formula>
    </cfRule>
  </conditionalFormatting>
  <conditionalFormatting sqref="R5:S300">
    <cfRule type="cellIs" dxfId="531" priority="45" stopIfTrue="1" operator="between">
      <formula>4</formula>
      <formula>5</formula>
    </cfRule>
    <cfRule type="cellIs" dxfId="530" priority="46" stopIfTrue="1" operator="between">
      <formula>3</formula>
      <formula>4</formula>
    </cfRule>
    <cfRule type="cellIs" dxfId="529" priority="47" stopIfTrue="1" operator="between">
      <formula>2</formula>
      <formula>3</formula>
    </cfRule>
    <cfRule type="cellIs" dxfId="528" priority="48" stopIfTrue="1" operator="between">
      <formula>1</formula>
      <formula>2</formula>
    </cfRule>
    <cfRule type="cellIs" dxfId="527" priority="49" stopIfTrue="1" operator="between">
      <formula>0</formula>
      <formula>1</formula>
    </cfRule>
  </conditionalFormatting>
  <conditionalFormatting sqref="G5:G300">
    <cfRule type="cellIs" dxfId="526" priority="17" stopIfTrue="1" operator="equal">
      <formula>5</formula>
    </cfRule>
    <cfRule type="cellIs" dxfId="525" priority="18" stopIfTrue="1" operator="equal">
      <formula>4</formula>
    </cfRule>
    <cfRule type="cellIs" dxfId="524" priority="19" stopIfTrue="1" operator="equal">
      <formula>3</formula>
    </cfRule>
    <cfRule type="cellIs" dxfId="523" priority="20" stopIfTrue="1" operator="equal">
      <formula>2</formula>
    </cfRule>
    <cfRule type="cellIs" dxfId="522" priority="21" stopIfTrue="1" operator="equal">
      <formula>1</formula>
    </cfRule>
  </conditionalFormatting>
  <conditionalFormatting sqref="H5:H300">
    <cfRule type="cellIs" dxfId="521" priority="12" stopIfTrue="1" operator="equal">
      <formula>"Very High"</formula>
    </cfRule>
    <cfRule type="cellIs" dxfId="520" priority="13" stopIfTrue="1" operator="equal">
      <formula>"High"</formula>
    </cfRule>
    <cfRule type="cellIs" dxfId="519" priority="14" stopIfTrue="1" operator="equal">
      <formula>"Medium"</formula>
    </cfRule>
    <cfRule type="cellIs" dxfId="518" priority="15" stopIfTrue="1" operator="equal">
      <formula>"Low"</formula>
    </cfRule>
    <cfRule type="cellIs" dxfId="517" priority="16" stopIfTrue="1" operator="equal">
      <formula>"Very Low"</formula>
    </cfRule>
  </conditionalFormatting>
  <conditionalFormatting sqref="N5:N300">
    <cfRule type="cellIs" dxfId="516" priority="7" stopIfTrue="1" operator="between">
      <formula>5</formula>
      <formula>5.9</formula>
    </cfRule>
    <cfRule type="cellIs" dxfId="515" priority="8" stopIfTrue="1" operator="between">
      <formula>4</formula>
      <formula>4.9</formula>
    </cfRule>
    <cfRule type="cellIs" dxfId="514" priority="9" stopIfTrue="1" operator="between">
      <formula>3</formula>
      <formula>3.9</formula>
    </cfRule>
    <cfRule type="cellIs" dxfId="513" priority="10" stopIfTrue="1" operator="between">
      <formula>2</formula>
      <formula>2.9</formula>
    </cfRule>
    <cfRule type="cellIs" dxfId="512" priority="11" stopIfTrue="1" operator="between">
      <formula>0</formula>
      <formula>1.9</formula>
    </cfRule>
  </conditionalFormatting>
  <conditionalFormatting sqref="J5:J300">
    <cfRule type="cellIs" dxfId="511" priority="2" stopIfTrue="1" operator="equal">
      <formula>"Very Low"</formula>
    </cfRule>
    <cfRule type="cellIs" dxfId="510" priority="3" stopIfTrue="1" operator="equal">
      <formula>"Low"</formula>
    </cfRule>
    <cfRule type="cellIs" dxfId="509" priority="4" stopIfTrue="1" operator="equal">
      <formula>"Medium"</formula>
    </cfRule>
    <cfRule type="cellIs" dxfId="508" priority="5" stopIfTrue="1" operator="equal">
      <formula>"High"</formula>
    </cfRule>
    <cfRule type="cellIs" dxfId="507" priority="6" stopIfTrue="1" operator="equal">
      <formula>"Very High"</formula>
    </cfRule>
  </conditionalFormatting>
  <conditionalFormatting sqref="A1:XFD1048576">
    <cfRule type="containsBlanks" priority="1" stopIfTrue="1">
      <formula>LEN(TRIM(A1))=0</formula>
    </cfRule>
  </conditionalFormatting>
  <pageMargins left="0.25" right="0.25" top="0.75" bottom="0.75" header="0.3" footer="0.3"/>
  <pageSetup paperSize="8" scale="74"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69"/>
  <sheetViews>
    <sheetView zoomScale="80" zoomScaleNormal="80" workbookViewId="0">
      <selection activeCell="A5" sqref="A5"/>
    </sheetView>
  </sheetViews>
  <sheetFormatPr defaultColWidth="9.42578125" defaultRowHeight="15" x14ac:dyDescent="0.25"/>
  <cols>
    <col min="1" max="1" width="36" style="214" customWidth="1"/>
    <col min="2" max="2" width="26" style="214" bestFit="1" customWidth="1"/>
    <col min="3" max="3" width="10.42578125" style="214" bestFit="1" customWidth="1"/>
    <col min="4" max="4" width="14.42578125" style="214" customWidth="1"/>
    <col min="5" max="5" width="9.42578125" style="214" customWidth="1"/>
    <col min="6" max="6" width="8.5703125" style="210" customWidth="1"/>
    <col min="7" max="7" width="10.7109375" style="213" customWidth="1"/>
    <col min="8" max="10" width="8.5703125" style="210" customWidth="1"/>
    <col min="11" max="11" width="8.5703125" style="213" customWidth="1"/>
    <col min="12" max="13" width="8.5703125" style="210" customWidth="1"/>
    <col min="14" max="14" width="8.5703125" style="214" customWidth="1"/>
    <col min="15" max="15" width="8.5703125" style="210" customWidth="1"/>
    <col min="16" max="16" width="8.5703125" style="213" customWidth="1"/>
    <col min="17" max="19" width="8.5703125" style="210" customWidth="1"/>
    <col min="20" max="20" width="8.5703125" style="213" customWidth="1"/>
    <col min="21" max="27" width="8.5703125" style="210" customWidth="1"/>
    <col min="28" max="28" width="8.5703125" style="214" customWidth="1"/>
    <col min="29" max="29" width="9.42578125" style="214" customWidth="1"/>
    <col min="30" max="16384" width="9.42578125" style="214"/>
  </cols>
  <sheetData>
    <row r="1" spans="1:28" ht="15.6" customHeight="1" thickBot="1" x14ac:dyDescent="0.3">
      <c r="A1" s="294"/>
      <c r="B1" s="295"/>
      <c r="C1" s="295"/>
      <c r="D1" s="295"/>
      <c r="E1" s="295"/>
      <c r="F1" s="296"/>
      <c r="G1" s="297"/>
      <c r="H1" s="296"/>
      <c r="I1" s="296"/>
      <c r="J1" s="296"/>
      <c r="K1" s="297"/>
      <c r="L1" s="296"/>
      <c r="M1" s="296"/>
      <c r="N1" s="295"/>
      <c r="O1" s="296"/>
      <c r="P1" s="297"/>
      <c r="Q1" s="296"/>
      <c r="R1" s="296"/>
      <c r="S1" s="296"/>
      <c r="T1" s="297"/>
      <c r="U1" s="296"/>
      <c r="V1" s="296"/>
      <c r="W1" s="296"/>
      <c r="X1" s="296"/>
      <c r="Y1" s="296"/>
      <c r="Z1" s="296"/>
      <c r="AA1" s="296"/>
      <c r="AB1" s="295"/>
    </row>
    <row r="2" spans="1:28" ht="111.6" customHeight="1" thickBot="1" x14ac:dyDescent="0.3">
      <c r="A2" s="51"/>
      <c r="B2" s="51"/>
      <c r="C2" s="55"/>
      <c r="D2" s="55"/>
      <c r="E2" s="7"/>
      <c r="F2" s="94" t="s">
        <v>8635</v>
      </c>
      <c r="G2" s="96" t="s">
        <v>8636</v>
      </c>
      <c r="H2" s="94" t="s">
        <v>8637</v>
      </c>
      <c r="I2" s="89" t="s">
        <v>8638</v>
      </c>
      <c r="J2" s="94" t="s">
        <v>8639</v>
      </c>
      <c r="K2" s="96" t="s">
        <v>8640</v>
      </c>
      <c r="L2" s="94" t="s">
        <v>8641</v>
      </c>
      <c r="M2" s="89" t="s">
        <v>8642</v>
      </c>
      <c r="N2" s="88" t="s">
        <v>8633</v>
      </c>
      <c r="O2" s="94" t="s">
        <v>8643</v>
      </c>
      <c r="P2" s="96" t="s">
        <v>8644</v>
      </c>
      <c r="Q2" s="94" t="s">
        <v>8645</v>
      </c>
      <c r="R2" s="89" t="s">
        <v>574</v>
      </c>
      <c r="S2" s="94" t="s">
        <v>8646</v>
      </c>
      <c r="T2" s="96" t="s">
        <v>8647</v>
      </c>
      <c r="U2" s="94" t="s">
        <v>8648</v>
      </c>
      <c r="V2" s="92" t="s">
        <v>500</v>
      </c>
      <c r="W2" s="94" t="s">
        <v>8649</v>
      </c>
      <c r="X2" s="95" t="s">
        <v>8650</v>
      </c>
      <c r="Y2" s="93" t="s">
        <v>8651</v>
      </c>
      <c r="Z2" s="91" t="s">
        <v>8652</v>
      </c>
      <c r="AA2" s="90" t="s">
        <v>8653</v>
      </c>
      <c r="AB2" s="88" t="s">
        <v>8634</v>
      </c>
    </row>
    <row r="3" spans="1:28" x14ac:dyDescent="0.25">
      <c r="A3" s="51"/>
      <c r="B3" s="51"/>
      <c r="C3" s="55"/>
      <c r="D3" s="55"/>
      <c r="E3" s="7" t="s">
        <v>8654</v>
      </c>
      <c r="F3" s="60">
        <v>6</v>
      </c>
      <c r="G3" s="60"/>
      <c r="H3" s="65">
        <v>1</v>
      </c>
      <c r="I3" s="60"/>
      <c r="J3" s="243">
        <v>7.5</v>
      </c>
      <c r="K3" s="62"/>
      <c r="L3" s="65">
        <v>1</v>
      </c>
      <c r="M3" s="60"/>
      <c r="N3" s="63"/>
      <c r="O3" s="243">
        <v>7.5</v>
      </c>
      <c r="P3" s="62"/>
      <c r="Q3" s="65">
        <v>1</v>
      </c>
      <c r="R3" s="60"/>
      <c r="S3" s="243">
        <v>6.5</v>
      </c>
      <c r="T3" s="62"/>
      <c r="U3" s="65">
        <v>0.15</v>
      </c>
      <c r="V3" s="60"/>
      <c r="W3" s="243">
        <v>3.5</v>
      </c>
      <c r="X3" s="61"/>
      <c r="Y3" s="64">
        <v>1E-4</v>
      </c>
      <c r="Z3" s="61"/>
      <c r="AA3" s="60"/>
      <c r="AB3" s="63"/>
    </row>
    <row r="4" spans="1:28" x14ac:dyDescent="0.25">
      <c r="A4" s="51"/>
      <c r="B4" s="51"/>
      <c r="C4" s="55"/>
      <c r="D4" s="55"/>
      <c r="E4" s="7" t="s">
        <v>8655</v>
      </c>
      <c r="F4" s="60">
        <v>3</v>
      </c>
      <c r="G4" s="60"/>
      <c r="H4" s="65">
        <v>0.02</v>
      </c>
      <c r="I4" s="60"/>
      <c r="J4" s="61">
        <v>6</v>
      </c>
      <c r="K4" s="62"/>
      <c r="L4" s="65">
        <v>0.01</v>
      </c>
      <c r="M4" s="60"/>
      <c r="N4" s="63"/>
      <c r="O4" s="243">
        <v>4.5</v>
      </c>
      <c r="P4" s="62"/>
      <c r="Q4" s="65">
        <v>0.01</v>
      </c>
      <c r="R4" s="60"/>
      <c r="S4" s="61">
        <v>3</v>
      </c>
      <c r="T4" s="62"/>
      <c r="U4" s="65">
        <v>0</v>
      </c>
      <c r="V4" s="60"/>
      <c r="W4" s="61">
        <v>0</v>
      </c>
      <c r="X4" s="61"/>
      <c r="Y4" s="65">
        <v>0</v>
      </c>
      <c r="Z4" s="61"/>
      <c r="AA4" s="60"/>
      <c r="AB4" s="63"/>
    </row>
    <row r="5" spans="1:28" x14ac:dyDescent="0.25">
      <c r="A5" s="23" t="s">
        <v>8609</v>
      </c>
      <c r="B5" s="23" t="s">
        <v>8614</v>
      </c>
      <c r="C5" s="23" t="s">
        <v>8611</v>
      </c>
      <c r="D5" s="23" t="s">
        <v>8612</v>
      </c>
      <c r="E5" s="24" t="s">
        <v>8656</v>
      </c>
      <c r="F5" s="25"/>
      <c r="G5" s="26"/>
      <c r="H5" s="25"/>
      <c r="I5" s="27"/>
      <c r="J5" s="25"/>
      <c r="K5" s="26"/>
      <c r="L5" s="25"/>
      <c r="M5" s="27"/>
      <c r="N5" s="28"/>
      <c r="O5" s="25"/>
      <c r="P5" s="26"/>
      <c r="Q5" s="25"/>
      <c r="R5" s="27"/>
      <c r="S5" s="25"/>
      <c r="T5" s="26"/>
      <c r="U5" s="25"/>
      <c r="V5" s="27"/>
      <c r="W5" s="25"/>
      <c r="X5" s="27"/>
      <c r="Y5" s="27"/>
      <c r="Z5" s="25"/>
      <c r="AA5" s="27"/>
      <c r="AB5" s="28"/>
    </row>
    <row r="6" spans="1:28" x14ac:dyDescent="0.25">
      <c r="A6" s="144" t="str">
        <f>'Crisis Indicator Data'!A3</f>
        <v>Complex crisis in Afghanistan</v>
      </c>
      <c r="B6" s="145" t="str">
        <f>'Crisis Indicator Data'!B3</f>
        <v>Conflict,Violence,Displacement,Drought,Earthquake,Socio-political</v>
      </c>
      <c r="C6" s="145" t="str">
        <f>'Crisis Indicator Data'!C3</f>
        <v>AFG001</v>
      </c>
      <c r="D6" s="145" t="str">
        <f>'Crisis Indicator Data'!D3</f>
        <v>Afghanistan</v>
      </c>
      <c r="E6" s="146" t="str">
        <f>'Crisis Indicator Data'!E3</f>
        <v>AFG</v>
      </c>
      <c r="F6" s="244">
        <f>IF('Crisis Indicator Data'!F3="x","x",IF(LOG('Crisis Indicator Data'!F3)&lt;F$4,0,IF(LOG('Crisis Indicator Data'!F3)&gt;F$3,5,ROUND(5-(F$3-LOG('Crisis Indicator Data'!F3))/(F$3-F$4)*5,1))))</f>
        <v>4.7</v>
      </c>
      <c r="G6" s="143">
        <f>IF('Crisis Indicator Data'!F3="x","x",IF(LEN(E6)&gt;3,('Crisis Indicator Data'!F3/VLOOKUP('Impact of the crisis'!$C6,'Regional Crises'!$B$1:$R$66,4,FALSE)),'Crisis Indicator Data'!F3/VLOOKUP('Impact of the crisis'!$E6,'Country Indicator Data'!$B$4:$P$300,15,FALSE)))</f>
        <v>1.0000107220537329</v>
      </c>
      <c r="H6" s="238">
        <f t="shared" ref="H6:H37" si="0">IF(G6="x","x",IF(G6&lt;H$4,0,IF(G6&gt;H$3,5,ROUND(5-(H$3-G6)/(H$3-H$4)*5,1))))</f>
        <v>5</v>
      </c>
      <c r="I6" s="238">
        <f t="shared" ref="I6:I37" si="1">IF(AND(H6="x",F6="x"),"x",AVERAGE(F6,H6))</f>
        <v>4.8499999999999996</v>
      </c>
      <c r="J6" s="238">
        <f>IF('Crisis Indicator Data'!G3="x","x",IF(LOG('Crisis Indicator Data'!G3)&lt;J$4,0,IF(LOG('Crisis Indicator Data'!G3)&gt;J$3,5,ROUND(5-(J$3-LOG('Crisis Indicator Data'!G3))/(J$3-J$4)*5,1))))</f>
        <v>5</v>
      </c>
      <c r="K6" s="143">
        <f>IF('Crisis Indicator Data'!G3="x","x",IF(LEN(E6)&gt;3,('Crisis Indicator Data'!G3/VLOOKUP('Impact of the crisis'!$C6,'Regional Crises'!$B$1:$R$66,5,FALSE)),'Crisis Indicator Data'!G3/VLOOKUP('Impact of the crisis'!$E6,'Country Indicator Data'!$B$4:$P$300,14,FALSE)))</f>
        <v>1</v>
      </c>
      <c r="L6" s="238">
        <f t="shared" ref="L6:L37" si="2">IF(K6="x","x",IF(K6&lt;L$4,0,IF(K6&gt;L$3,5,ROUND(5-(L$3-K6)/(L$3-L$4)*5,1))))</f>
        <v>5</v>
      </c>
      <c r="M6" s="238">
        <f t="shared" ref="M6:M37" si="3">IF(AND(L6="x",J6="x"),"x",AVERAGE(J6,L6))</f>
        <v>5</v>
      </c>
      <c r="N6" s="238">
        <f t="shared" ref="N6:N37" si="4">IF(AND(M6="x",I6="x"),"x",IF(OR(M6="x",I6="x"),AVERAGE(I6,M6),ROUND((5-GEOMEAN(((5-I6)/5*4+1),((5-M6)/5*4+1)))/4*5,1)))</f>
        <v>4.9000000000000004</v>
      </c>
      <c r="O6" s="238">
        <f>IF('Crisis Indicator Data'!H3="x","x",IF('Crisis Indicator Data'!H3=0,0,IF(LOG('Crisis Indicator Data'!H3)&lt;O$4,0,IF(LOG('Crisis Indicator Data'!H3)&gt;O$3,5,ROUND(5-(O$3-LOG('Crisis Indicator Data'!H3))/(O$3-O$4)*5,1)))))</f>
        <v>5</v>
      </c>
      <c r="P6" s="143">
        <f>IF('Crisis Indicator Data'!H3="x","x",'Crisis Indicator Data'!H3/'Crisis Indicator Data'!G3)</f>
        <v>0.85885167464114831</v>
      </c>
      <c r="Q6" s="238">
        <f t="shared" ref="Q6:Q37" si="5">IF(P6="x","x",IF(P6&lt;Q$4,0,IF(P6&gt;Q$3,5,ROUND(5-(Q$3-P6)/(Q$3-Q$4)*5,1))))</f>
        <v>4.3</v>
      </c>
      <c r="R6" s="238">
        <f t="shared" ref="R6:R37" si="6">IF(AND(Q6="x",O6="x"),"x",AVERAGE(O6,Q6))</f>
        <v>4.6500000000000004</v>
      </c>
      <c r="S6" s="238">
        <f>IF('Crisis Indicator Data'!I3="x","x",IF('Crisis Indicator Data'!I3=0,0,IF(LOG('Crisis Indicator Data'!I3)&lt;S$4,0,IF(LOG('Crisis Indicator Data'!I3)&gt;S$3,5,ROUND(5-(S$3-LOG('Crisis Indicator Data'!I3))/(S$3-S$4)*5,1)))))</f>
        <v>5</v>
      </c>
      <c r="T6" s="143">
        <f>IF('Crisis Indicator Data'!H3="x","x",IF('Crisis Indicator Data'!I3="x","x",'Crisis Indicator Data'!I3/'Crisis Indicator Data'!H3))</f>
        <v>0.34504178272980501</v>
      </c>
      <c r="U6" s="238">
        <f t="shared" ref="U6:U37" si="7">IF(T6="x","x",IF(T6&lt;U$4,0,IF(T6&gt;U$3,5,ROUND(5-(U$3-T6)/(U$3-U$4)*5,1))))</f>
        <v>5</v>
      </c>
      <c r="V6" s="238">
        <f t="shared" ref="V6:V37" si="8">IF(AND(U6="x",S6="x"),"x",ROUND(AVERAGE(S6,U6),1))</f>
        <v>5</v>
      </c>
      <c r="W6" s="238">
        <f>IF('Crisis Indicator Data'!L3="x","x",IF('Crisis Indicator Data'!L3=0,0,IF(LOG('Crisis Indicator Data'!L3)&lt;W$4,0,IF(LOG('Crisis Indicator Data'!L3)&gt;W$3,5,ROUND(5-(W$3-LOG('Crisis Indicator Data'!L3))/(W$3-W$4)*5,1)))))</f>
        <v>5</v>
      </c>
      <c r="X6" s="245">
        <f>IF(OR('Crisis Indicator Data'!L3="x",'Crisis Indicator Data'!H3="x"),"x",'Crisis Indicator Data'!L3/'Crisis Indicator Data'!H3)</f>
        <v>8.2144846796657376E-5</v>
      </c>
      <c r="Y6" s="238">
        <f t="shared" ref="Y6:Y37" si="9">IF(X6="x","x",IF(X6&lt;Y$4,0,IF(X6&gt;Y$3,5,ROUND(5-(Y$3-X6)/(Y$3-Y$4)*5,1))))</f>
        <v>4.0999999999999996</v>
      </c>
      <c r="Z6" s="238">
        <f t="shared" ref="Z6:Z37" si="10">IF(AND(Y6="x",W6="x"),"x",ROUND(AVERAGE(W6,Y6),1))</f>
        <v>4.5999999999999996</v>
      </c>
      <c r="AA6" s="238">
        <f t="shared" ref="AA6:AA37" si="11">IF(AND(V6="x",Z6="x"),"x",IF(OR(V6="x",Z6="x"),AVERAGE(V6,Z6),ROUND((5-GEOMEAN(((5-V6)/5*4+1),((5-Z6)/5*4+1)))/4*5,1)))</f>
        <v>4.8</v>
      </c>
      <c r="AB6" s="246">
        <f t="shared" ref="AB6:AB37" si="12">IF(AND(R6="x",AA6="x"),"x",IF(OR(R6="x",AA6="x"),AVERAGE(R6,AA6),ROUND((5-GEOMEAN(((5-R6)/5*4+1),((5-AA6)/5*4+1)))/4*5,1)))</f>
        <v>4.7</v>
      </c>
    </row>
    <row r="7" spans="1:28" x14ac:dyDescent="0.25">
      <c r="A7" s="144" t="str">
        <f>'Crisis Indicator Data'!A4</f>
        <v>Earthquake in Khost and Paktika</v>
      </c>
      <c r="B7" s="145" t="str">
        <f>'Crisis Indicator Data'!B4</f>
        <v>Earthquake</v>
      </c>
      <c r="C7" s="145" t="str">
        <f>'Crisis Indicator Data'!C4</f>
        <v>AFG005</v>
      </c>
      <c r="D7" s="145" t="str">
        <f>'Crisis Indicator Data'!D4</f>
        <v>Afghanistan</v>
      </c>
      <c r="E7" s="146" t="str">
        <f>'Crisis Indicator Data'!E4</f>
        <v>AFG</v>
      </c>
      <c r="F7" s="244">
        <f>IF('Crisis Indicator Data'!F4="x","x",IF(LOG('Crisis Indicator Data'!F4)&lt;F$4,0,IF(LOG('Crisis Indicator Data'!F4)&gt;F$3,5,ROUND(5-(F$3-LOG('Crisis Indicator Data'!F4))/(F$3-F$4)*5,1))))</f>
        <v>2.2999999999999998</v>
      </c>
      <c r="G7" s="143">
        <f>IF('Crisis Indicator Data'!F4="x","x",IF(LEN(E7)&gt;3,('Crisis Indicator Data'!F4/VLOOKUP('Impact of the crisis'!$C7,'Regional Crises'!$B$1:$R$66,4,FALSE)),'Crisis Indicator Data'!F4/VLOOKUP('Impact of the crisis'!$E7,'Country Indicator Data'!$B$4:$P$300,15,FALSE)))</f>
        <v>3.6379928315412188E-2</v>
      </c>
      <c r="H7" s="238">
        <f t="shared" si="0"/>
        <v>0.1</v>
      </c>
      <c r="I7" s="238">
        <f t="shared" si="1"/>
        <v>1.2</v>
      </c>
      <c r="J7" s="238">
        <f>IF('Crisis Indicator Data'!G4="x","x",IF(LOG('Crisis Indicator Data'!G4)&lt;J$4,0,IF(LOG('Crisis Indicator Data'!G4)&gt;J$3,5,ROUND(5-(J$3-LOG('Crisis Indicator Data'!G4))/(J$3-J$4)*5,1))))</f>
        <v>0.9</v>
      </c>
      <c r="K7" s="143">
        <f>IF('Crisis Indicator Data'!G4="x","x",IF(LEN(E7)&gt;3,('Crisis Indicator Data'!G4/VLOOKUP('Impact of the crisis'!$C7,'Regional Crises'!$B$1:$R$66,5,FALSE)),'Crisis Indicator Data'!G4/VLOOKUP('Impact of the crisis'!$E7,'Country Indicator Data'!$B$4:$P$300,14,FALSE)))</f>
        <v>4.416267942583732E-2</v>
      </c>
      <c r="L7" s="238">
        <f t="shared" si="2"/>
        <v>0.2</v>
      </c>
      <c r="M7" s="238">
        <f t="shared" si="3"/>
        <v>0.55000000000000004</v>
      </c>
      <c r="N7" s="238">
        <f t="shared" si="4"/>
        <v>0.9</v>
      </c>
      <c r="O7" s="238">
        <f>IF('Crisis Indicator Data'!H4="x","x",IF('Crisis Indicator Data'!H4=0,0,IF(LOG('Crisis Indicator Data'!H4)&lt;O$4,0,IF(LOG('Crisis Indicator Data'!H4)&gt;O$3,5,ROUND(5-(O$3-LOG('Crisis Indicator Data'!H4))/(O$3-O$4)*5,1)))))</f>
        <v>1.8</v>
      </c>
      <c r="P7" s="143">
        <f>IF('Crisis Indicator Data'!H4="x","x",'Crisis Indicator Data'!H4/'Crisis Indicator Data'!G4)</f>
        <v>0.19609967497291442</v>
      </c>
      <c r="Q7" s="238">
        <f t="shared" si="5"/>
        <v>0.9</v>
      </c>
      <c r="R7" s="238">
        <f t="shared" si="6"/>
        <v>1.35</v>
      </c>
      <c r="S7" s="238" t="str">
        <f>IF('Crisis Indicator Data'!I4="x","x",IF('Crisis Indicator Data'!I4=0,0,IF(LOG('Crisis Indicator Data'!I4)&lt;S$4,0,IF(LOG('Crisis Indicator Data'!I4)&gt;S$3,5,ROUND(5-(S$3-LOG('Crisis Indicator Data'!I4))/(S$3-S$4)*5,1)))))</f>
        <v>x</v>
      </c>
      <c r="T7" s="143" t="str">
        <f>IF('Crisis Indicator Data'!H4="x","x",IF('Crisis Indicator Data'!I4="x","x",'Crisis Indicator Data'!I4/'Crisis Indicator Data'!H4))</f>
        <v>x</v>
      </c>
      <c r="U7" s="238" t="str">
        <f t="shared" si="7"/>
        <v>x</v>
      </c>
      <c r="V7" s="238" t="str">
        <f t="shared" si="8"/>
        <v>x</v>
      </c>
      <c r="W7" s="238">
        <f>IF('Crisis Indicator Data'!L4="x","x",IF('Crisis Indicator Data'!L4=0,0,IF(LOG('Crisis Indicator Data'!L4)&lt;W$4,0,IF(LOG('Crisis Indicator Data'!L4)&gt;W$3,5,ROUND(5-(W$3-LOG('Crisis Indicator Data'!L4))/(W$3-W$4)*5,1)))))</f>
        <v>4.3</v>
      </c>
      <c r="X7" s="245">
        <f>IF(OR('Crisis Indicator Data'!L4="x",'Crisis Indicator Data'!H4="x"),"x",'Crisis Indicator Data'!L4/'Crisis Indicator Data'!H4)</f>
        <v>2.8701657458563537E-3</v>
      </c>
      <c r="Y7" s="238">
        <f t="shared" si="9"/>
        <v>5</v>
      </c>
      <c r="Z7" s="238">
        <f t="shared" si="10"/>
        <v>4.7</v>
      </c>
      <c r="AA7" s="238">
        <f t="shared" si="11"/>
        <v>4.7</v>
      </c>
      <c r="AB7" s="246">
        <f t="shared" si="12"/>
        <v>3.5</v>
      </c>
    </row>
    <row r="8" spans="1:28" x14ac:dyDescent="0.25">
      <c r="A8" s="144" t="str">
        <f>'Crisis Indicator Data'!A5</f>
        <v>Drought in South-West Angola</v>
      </c>
      <c r="B8" s="145" t="str">
        <f>'Crisis Indicator Data'!B5</f>
        <v>Drought</v>
      </c>
      <c r="C8" s="145" t="str">
        <f>'Crisis Indicator Data'!C5</f>
        <v>AGO002</v>
      </c>
      <c r="D8" s="145" t="str">
        <f>'Crisis Indicator Data'!D5</f>
        <v>Angola</v>
      </c>
      <c r="E8" s="146" t="str">
        <f>'Crisis Indicator Data'!E5</f>
        <v>AGO</v>
      </c>
      <c r="F8" s="244">
        <f>IF('Crisis Indicator Data'!F5="x","x",IF(LOG('Crisis Indicator Data'!F5)&lt;F$4,0,IF(LOG('Crisis Indicator Data'!F5)&gt;F$3,5,ROUND(5-(F$3-LOG('Crisis Indicator Data'!F5))/(F$3-F$4)*5,1))))</f>
        <v>5</v>
      </c>
      <c r="G8" s="143">
        <f>IF('Crisis Indicator Data'!F5="x","x",IF(LEN(E8)&gt;3,('Crisis Indicator Data'!F5/VLOOKUP('Impact of the crisis'!$C8,'Regional Crises'!$B$1:$R$66,4,FALSE)),'Crisis Indicator Data'!F5/VLOOKUP('Impact of the crisis'!$E8,'Country Indicator Data'!$B$4:$P$300,15,FALSE)))</f>
        <v>1</v>
      </c>
      <c r="H8" s="238">
        <f t="shared" si="0"/>
        <v>5</v>
      </c>
      <c r="I8" s="238">
        <f t="shared" si="1"/>
        <v>5</v>
      </c>
      <c r="J8" s="238">
        <f>IF('Crisis Indicator Data'!G5="x","x",IF(LOG('Crisis Indicator Data'!G5)&lt;J$4,0,IF(LOG('Crisis Indicator Data'!G5)&gt;J$3,5,ROUND(5-(J$3-LOG('Crisis Indicator Data'!G5))/(J$3-J$4)*5,1))))</f>
        <v>1.5</v>
      </c>
      <c r="K8" s="143">
        <f>IF('Crisis Indicator Data'!G5="x","x",IF(LEN(E8)&gt;3,('Crisis Indicator Data'!G5/VLOOKUP('Impact of the crisis'!$C8,'Regional Crises'!$B$1:$R$66,5,FALSE)),'Crisis Indicator Data'!G5/VLOOKUP('Impact of the crisis'!$E8,'Country Indicator Data'!$B$4:$P$300,14,FALSE)))</f>
        <v>8.1120943952802366E-2</v>
      </c>
      <c r="L8" s="238">
        <f t="shared" si="2"/>
        <v>0.4</v>
      </c>
      <c r="M8" s="238">
        <f t="shared" si="3"/>
        <v>0.95</v>
      </c>
      <c r="N8" s="238">
        <f t="shared" si="4"/>
        <v>3.7</v>
      </c>
      <c r="O8" s="238">
        <f>IF('Crisis Indicator Data'!H5="x","x",IF('Crisis Indicator Data'!H5=0,0,IF(LOG('Crisis Indicator Data'!H5)&lt;O$4,0,IF(LOG('Crisis Indicator Data'!H5)&gt;O$3,5,ROUND(5-(O$3-LOG('Crisis Indicator Data'!H5))/(O$3-O$4)*5,1)))))</f>
        <v>3.1</v>
      </c>
      <c r="P8" s="143">
        <f>IF('Crisis Indicator Data'!H5="x","x",'Crisis Indicator Data'!H5/'Crisis Indicator Data'!G5)</f>
        <v>0.82436363636363641</v>
      </c>
      <c r="Q8" s="238">
        <f t="shared" si="5"/>
        <v>4.0999999999999996</v>
      </c>
      <c r="R8" s="238">
        <f t="shared" si="6"/>
        <v>3.5999999999999996</v>
      </c>
      <c r="S8" s="238">
        <f>IF('Crisis Indicator Data'!I5="x","x",IF('Crisis Indicator Data'!I5=0,0,IF(LOG('Crisis Indicator Data'!I5)&lt;S$4,0,IF(LOG('Crisis Indicator Data'!I5)&gt;S$3,5,ROUND(5-(S$3-LOG('Crisis Indicator Data'!I5))/(S$3-S$4)*5,1)))))</f>
        <v>0</v>
      </c>
      <c r="T8" s="143">
        <f>IF('Crisis Indicator Data'!H5="x","x",IF('Crisis Indicator Data'!I5="x","x",'Crisis Indicator Data'!I5/'Crisis Indicator Data'!H5))</f>
        <v>0</v>
      </c>
      <c r="U8" s="238">
        <f t="shared" si="7"/>
        <v>0</v>
      </c>
      <c r="V8" s="238">
        <f t="shared" si="8"/>
        <v>0</v>
      </c>
      <c r="W8" s="238">
        <f>IF('Crisis Indicator Data'!L5="x","x",IF('Crisis Indicator Data'!L5=0,0,IF(LOG('Crisis Indicator Data'!L5)&lt;W$4,0,IF(LOG('Crisis Indicator Data'!L5)&gt;W$3,5,ROUND(5-(W$3-LOG('Crisis Indicator Data'!L5))/(W$3-W$4)*5,1)))))</f>
        <v>0</v>
      </c>
      <c r="X8" s="245">
        <f>IF(OR('Crisis Indicator Data'!L5="x",'Crisis Indicator Data'!H5="x"),"x",'Crisis Indicator Data'!L5/'Crisis Indicator Data'!H5)</f>
        <v>0</v>
      </c>
      <c r="Y8" s="238">
        <f t="shared" si="9"/>
        <v>0</v>
      </c>
      <c r="Z8" s="238">
        <f t="shared" si="10"/>
        <v>0</v>
      </c>
      <c r="AA8" s="238">
        <f t="shared" si="11"/>
        <v>0</v>
      </c>
      <c r="AB8" s="246">
        <f t="shared" si="12"/>
        <v>2.2000000000000002</v>
      </c>
    </row>
    <row r="9" spans="1:28" x14ac:dyDescent="0.25">
      <c r="A9" s="144" t="str">
        <f>'Crisis Indicator Data'!A6</f>
        <v>Nagorno-Karabakh Conflict in Armenia</v>
      </c>
      <c r="B9" s="145" t="str">
        <f>'Crisis Indicator Data'!B6</f>
        <v>Conflict,Displacement</v>
      </c>
      <c r="C9" s="145" t="str">
        <f>'Crisis Indicator Data'!C6</f>
        <v>ARM002</v>
      </c>
      <c r="D9" s="145" t="str">
        <f>'Crisis Indicator Data'!D6</f>
        <v>Armenia</v>
      </c>
      <c r="E9" s="146" t="str">
        <f>'Crisis Indicator Data'!E6</f>
        <v>ARM</v>
      </c>
      <c r="F9" s="244">
        <f>IF('Crisis Indicator Data'!F6="x","x",IF(LOG('Crisis Indicator Data'!F6)&lt;F$4,0,IF(LOG('Crisis Indicator Data'!F6)&gt;F$3,5,ROUND(5-(F$3-LOG('Crisis Indicator Data'!F6))/(F$3-F$4)*5,1))))</f>
        <v>1.1000000000000001</v>
      </c>
      <c r="G9" s="143">
        <f>IF('Crisis Indicator Data'!F6="x","x",IF(LEN(E9)&gt;3,('Crisis Indicator Data'!F6/VLOOKUP('Impact of the crisis'!$C9,'Regional Crises'!$B$1:$R$66,4,FALSE)),'Crisis Indicator Data'!F6/VLOOKUP('Impact of the crisis'!$E9,'Country Indicator Data'!$B$4:$P$300,15,FALSE)))</f>
        <v>0.1545135230066737</v>
      </c>
      <c r="H9" s="238">
        <f t="shared" si="0"/>
        <v>0.7</v>
      </c>
      <c r="I9" s="238">
        <f t="shared" si="1"/>
        <v>0.9</v>
      </c>
      <c r="J9" s="238">
        <f>IF('Crisis Indicator Data'!G6="x","x",IF(LOG('Crisis Indicator Data'!G6)&lt;J$4,0,IF(LOG('Crisis Indicator Data'!G6)&gt;J$3,5,ROUND(5-(J$3-LOG('Crisis Indicator Data'!G6))/(J$3-J$4)*5,1))))</f>
        <v>0.7</v>
      </c>
      <c r="K9" s="143">
        <f>IF('Crisis Indicator Data'!G6="x","x",IF(LEN(E9)&gt;3,('Crisis Indicator Data'!G6/VLOOKUP('Impact of the crisis'!$C9,'Regional Crises'!$B$1:$R$66,5,FALSE)),'Crisis Indicator Data'!G6/VLOOKUP('Impact of the crisis'!$E9,'Country Indicator Data'!$B$4:$P$300,14,FALSE)))</f>
        <v>0.54417670682730923</v>
      </c>
      <c r="L9" s="238">
        <f t="shared" si="2"/>
        <v>2.7</v>
      </c>
      <c r="M9" s="238">
        <f t="shared" si="3"/>
        <v>1.7000000000000002</v>
      </c>
      <c r="N9" s="238">
        <f t="shared" si="4"/>
        <v>1.3</v>
      </c>
      <c r="O9" s="238">
        <f>IF('Crisis Indicator Data'!H6="x","x",IF('Crisis Indicator Data'!H6=0,0,IF(LOG('Crisis Indicator Data'!H6)&lt;O$4,0,IF(LOG('Crisis Indicator Data'!H6)&gt;O$3,5,ROUND(5-(O$3-LOG('Crisis Indicator Data'!H6))/(O$3-O$4)*5,1)))))</f>
        <v>0.1</v>
      </c>
      <c r="P9" s="143">
        <f>IF('Crisis Indicator Data'!H6="x","x",'Crisis Indicator Data'!H6/'Crisis Indicator Data'!G6)</f>
        <v>2.0910209102091022E-2</v>
      </c>
      <c r="Q9" s="238">
        <f t="shared" si="5"/>
        <v>0.1</v>
      </c>
      <c r="R9" s="238">
        <f t="shared" si="6"/>
        <v>0.1</v>
      </c>
      <c r="S9" s="238">
        <f>IF('Crisis Indicator Data'!I6="x","x",IF('Crisis Indicator Data'!I6=0,0,IF(LOG('Crisis Indicator Data'!I6)&lt;S$4,0,IF(LOG('Crisis Indicator Data'!I6)&gt;S$3,5,ROUND(5-(S$3-LOG('Crisis Indicator Data'!I6))/(S$3-S$4)*5,1)))))</f>
        <v>2</v>
      </c>
      <c r="T9" s="143">
        <f>IF('Crisis Indicator Data'!H6="x","x",IF('Crisis Indicator Data'!I6="x","x",'Crisis Indicator Data'!I6/'Crisis Indicator Data'!H6))</f>
        <v>0.79411764705882348</v>
      </c>
      <c r="U9" s="238">
        <f t="shared" si="7"/>
        <v>5</v>
      </c>
      <c r="V9" s="238">
        <f t="shared" si="8"/>
        <v>3.5</v>
      </c>
      <c r="W9" s="238">
        <f>IF('Crisis Indicator Data'!L6="x","x",IF('Crisis Indicator Data'!L6=0,0,IF(LOG('Crisis Indicator Data'!L6)&lt;W$4,0,IF(LOG('Crisis Indicator Data'!L6)&gt;W$3,5,ROUND(5-(W$3-LOG('Crisis Indicator Data'!L6))/(W$3-W$4)*5,1)))))</f>
        <v>1.5</v>
      </c>
      <c r="X9" s="245">
        <f>IF(OR('Crisis Indicator Data'!L6="x",'Crisis Indicator Data'!H6="x"),"x",'Crisis Indicator Data'!L6/'Crisis Indicator Data'!H6)</f>
        <v>3.2352941176470591E-4</v>
      </c>
      <c r="Y9" s="238">
        <f t="shared" si="9"/>
        <v>5</v>
      </c>
      <c r="Z9" s="238">
        <f t="shared" si="10"/>
        <v>3.3</v>
      </c>
      <c r="AA9" s="238">
        <f t="shared" si="11"/>
        <v>3.4</v>
      </c>
      <c r="AB9" s="246">
        <f t="shared" si="12"/>
        <v>2.1</v>
      </c>
    </row>
    <row r="10" spans="1:28" x14ac:dyDescent="0.25">
      <c r="A10" s="144" t="str">
        <f>'Crisis Indicator Data'!A7</f>
        <v>Nagorno-Karabakh conflict in Azerbaijan</v>
      </c>
      <c r="B10" s="145" t="str">
        <f>'Crisis Indicator Data'!B7</f>
        <v>Conflict,Displacement</v>
      </c>
      <c r="C10" s="145" t="str">
        <f>'Crisis Indicator Data'!C7</f>
        <v>AZE002</v>
      </c>
      <c r="D10" s="145" t="str">
        <f>'Crisis Indicator Data'!D7</f>
        <v>Azerbaijan</v>
      </c>
      <c r="E10" s="146" t="str">
        <f>'Crisis Indicator Data'!E7</f>
        <v>AZE</v>
      </c>
      <c r="F10" s="244">
        <f>IF('Crisis Indicator Data'!F7="x","x",IF(LOG('Crisis Indicator Data'!F7)&lt;F$4,0,IF(LOG('Crisis Indicator Data'!F7)&gt;F$3,5,ROUND(5-(F$3-LOG('Crisis Indicator Data'!F7))/(F$3-F$4)*5,1))))</f>
        <v>2.5</v>
      </c>
      <c r="G10" s="143">
        <f>IF('Crisis Indicator Data'!F7="x","x",IF(LEN(E10)&gt;3,('Crisis Indicator Data'!F7/VLOOKUP('Impact of the crisis'!$C10,'Regional Crises'!$B$1:$R$66,4,FALSE)),'Crisis Indicator Data'!F7/VLOOKUP('Impact of the crisis'!$E10,'Country Indicator Data'!$B$4:$P$300,15,FALSE)))</f>
        <v>0.38179112783228286</v>
      </c>
      <c r="H10" s="238">
        <f t="shared" si="0"/>
        <v>1.8</v>
      </c>
      <c r="I10" s="238">
        <f t="shared" si="1"/>
        <v>2.15</v>
      </c>
      <c r="J10" s="238">
        <f>IF('Crisis Indicator Data'!G7="x","x",IF(LOG('Crisis Indicator Data'!G7)&lt;J$4,0,IF(LOG('Crisis Indicator Data'!G7)&gt;J$3,5,ROUND(5-(J$3-LOG('Crisis Indicator Data'!G7))/(J$3-J$4)*5,1))))</f>
        <v>1.5</v>
      </c>
      <c r="K10" s="143">
        <f>IF('Crisis Indicator Data'!G7="x","x",IF(LEN(E10)&gt;3,('Crisis Indicator Data'!G7/VLOOKUP('Impact of the crisis'!$C10,'Regional Crises'!$B$1:$R$66,5,FALSE)),'Crisis Indicator Data'!G7/VLOOKUP('Impact of the crisis'!$E10,'Country Indicator Data'!$B$4:$P$300,14,FALSE)))</f>
        <v>0.28147410358565739</v>
      </c>
      <c r="L10" s="238">
        <f t="shared" si="2"/>
        <v>1.4</v>
      </c>
      <c r="M10" s="238">
        <f t="shared" si="3"/>
        <v>1.45</v>
      </c>
      <c r="N10" s="238">
        <f t="shared" si="4"/>
        <v>1.8</v>
      </c>
      <c r="O10" s="238">
        <f>IF('Crisis Indicator Data'!H7="x","x",IF('Crisis Indicator Data'!H7=0,0,IF(LOG('Crisis Indicator Data'!H7)&lt;O$4,0,IF(LOG('Crisis Indicator Data'!H7)&gt;O$3,5,ROUND(5-(O$3-LOG('Crisis Indicator Data'!H7))/(O$3-O$4)*5,1)))))</f>
        <v>3.3</v>
      </c>
      <c r="P10" s="143">
        <f>IF('Crisis Indicator Data'!H7="x","x",'Crisis Indicator Data'!H7/'Crisis Indicator Data'!G7)</f>
        <v>1</v>
      </c>
      <c r="Q10" s="238">
        <f t="shared" si="5"/>
        <v>5</v>
      </c>
      <c r="R10" s="238">
        <f t="shared" si="6"/>
        <v>4.1500000000000004</v>
      </c>
      <c r="S10" s="238">
        <f>IF('Crisis Indicator Data'!I7="x","x",IF('Crisis Indicator Data'!I7=0,0,IF(LOG('Crisis Indicator Data'!I7)&lt;S$4,0,IF(LOG('Crisis Indicator Data'!I7)&gt;S$3,5,ROUND(5-(S$3-LOG('Crisis Indicator Data'!I7))/(S$3-S$4)*5,1)))))</f>
        <v>2.8</v>
      </c>
      <c r="T10" s="143">
        <f>IF('Crisis Indicator Data'!H7="x","x",IF('Crisis Indicator Data'!I7="x","x",'Crisis Indicator Data'!I7/'Crisis Indicator Data'!H7))</f>
        <v>3.2200990799716916E-2</v>
      </c>
      <c r="U10" s="238">
        <f t="shared" si="7"/>
        <v>1.1000000000000001</v>
      </c>
      <c r="V10" s="238">
        <f t="shared" si="8"/>
        <v>2</v>
      </c>
      <c r="W10" s="238">
        <f>IF('Crisis Indicator Data'!L7="x","x",IF('Crisis Indicator Data'!L7=0,0,IF(LOG('Crisis Indicator Data'!L7)&lt;W$4,0,IF(LOG('Crisis Indicator Data'!L7)&gt;W$3,5,ROUND(5-(W$3-LOG('Crisis Indicator Data'!L7))/(W$3-W$4)*5,1)))))</f>
        <v>0.7</v>
      </c>
      <c r="X10" s="245">
        <f>IF(OR('Crisis Indicator Data'!L7="x",'Crisis Indicator Data'!H7="x"),"x",'Crisis Indicator Data'!L7/'Crisis Indicator Data'!H7)</f>
        <v>1.0615711252653927E-6</v>
      </c>
      <c r="Y10" s="238">
        <f t="shared" si="9"/>
        <v>0.1</v>
      </c>
      <c r="Z10" s="238">
        <f t="shared" si="10"/>
        <v>0.4</v>
      </c>
      <c r="AA10" s="238">
        <f t="shared" si="11"/>
        <v>1.3</v>
      </c>
      <c r="AB10" s="246">
        <f t="shared" si="12"/>
        <v>3</v>
      </c>
    </row>
    <row r="11" spans="1:28" x14ac:dyDescent="0.25">
      <c r="A11" s="144" t="str">
        <f>'Crisis Indicator Data'!A8</f>
        <v>Complex in Burundi</v>
      </c>
      <c r="B11" s="145" t="str">
        <f>'Crisis Indicator Data'!B8</f>
        <v>Violence,Displacement,Floods</v>
      </c>
      <c r="C11" s="145" t="str">
        <f>'Crisis Indicator Data'!C8</f>
        <v>BDI001</v>
      </c>
      <c r="D11" s="145" t="str">
        <f>'Crisis Indicator Data'!D8</f>
        <v>Burundi</v>
      </c>
      <c r="E11" s="146" t="str">
        <f>'Crisis Indicator Data'!E8</f>
        <v>BDI</v>
      </c>
      <c r="F11" s="244">
        <f>IF('Crisis Indicator Data'!F8="x","x",IF(LOG('Crisis Indicator Data'!F8)&lt;F$4,0,IF(LOG('Crisis Indicator Data'!F8)&gt;F$3,5,ROUND(5-(F$3-LOG('Crisis Indicator Data'!F8))/(F$3-F$4)*5,1))))</f>
        <v>2.2999999999999998</v>
      </c>
      <c r="G11" s="143">
        <f>IF('Crisis Indicator Data'!F8="x","x",IF(LEN(E11)&gt;3,('Crisis Indicator Data'!F8/VLOOKUP('Impact of the crisis'!$C11,'Regional Crises'!$B$1:$R$66,4,FALSE)),'Crisis Indicator Data'!F8/VLOOKUP('Impact of the crisis'!$E11,'Country Indicator Data'!$B$4:$P$300,15,FALSE)))</f>
        <v>1</v>
      </c>
      <c r="H11" s="238">
        <f t="shared" si="0"/>
        <v>5</v>
      </c>
      <c r="I11" s="238">
        <f t="shared" si="1"/>
        <v>3.65</v>
      </c>
      <c r="J11" s="238">
        <f>IF('Crisis Indicator Data'!G8="x","x",IF(LOG('Crisis Indicator Data'!G8)&lt;J$4,0,IF(LOG('Crisis Indicator Data'!G8)&gt;J$3,5,ROUND(5-(J$3-LOG('Crisis Indicator Data'!G8))/(J$3-J$4)*5,1))))</f>
        <v>3.7</v>
      </c>
      <c r="K11" s="143">
        <f>IF('Crisis Indicator Data'!G8="x","x",IF(LEN(E11)&gt;3,('Crisis Indicator Data'!G8/VLOOKUP('Impact of the crisis'!$C11,'Regional Crises'!$B$1:$R$66,5,FALSE)),'Crisis Indicator Data'!G8/VLOOKUP('Impact of the crisis'!$E11,'Country Indicator Data'!$B$4:$P$300,14,FALSE)))</f>
        <v>1</v>
      </c>
      <c r="L11" s="238">
        <f t="shared" si="2"/>
        <v>5</v>
      </c>
      <c r="M11" s="238">
        <f t="shared" si="3"/>
        <v>4.3499999999999996</v>
      </c>
      <c r="N11" s="238">
        <f t="shared" si="4"/>
        <v>4</v>
      </c>
      <c r="O11" s="238">
        <f>IF('Crisis Indicator Data'!H8="x","x",IF('Crisis Indicator Data'!H8=0,0,IF(LOG('Crisis Indicator Data'!H8)&lt;O$4,0,IF(LOG('Crisis Indicator Data'!H8)&gt;O$3,5,ROUND(5-(O$3-LOG('Crisis Indicator Data'!H8))/(O$3-O$4)*5,1)))))</f>
        <v>4.4000000000000004</v>
      </c>
      <c r="P11" s="143">
        <f>IF('Crisis Indicator Data'!H8="x","x",'Crisis Indicator Data'!H8/'Crisis Indicator Data'!G8)</f>
        <v>1</v>
      </c>
      <c r="Q11" s="238">
        <f t="shared" si="5"/>
        <v>5</v>
      </c>
      <c r="R11" s="238">
        <f t="shared" si="6"/>
        <v>4.7</v>
      </c>
      <c r="S11" s="238">
        <f>IF('Crisis Indicator Data'!I8="x","x",IF('Crisis Indicator Data'!I8=0,0,IF(LOG('Crisis Indicator Data'!I8)&lt;S$4,0,IF(LOG('Crisis Indicator Data'!I8)&gt;S$3,5,ROUND(5-(S$3-LOG('Crisis Indicator Data'!I8))/(S$3-S$4)*5,1)))))</f>
        <v>4.0999999999999996</v>
      </c>
      <c r="T11" s="143">
        <f>IF('Crisis Indicator Data'!H8="x","x",IF('Crisis Indicator Data'!I8="x","x",'Crisis Indicator Data'!I8/'Crisis Indicator Data'!H8))</f>
        <v>5.3615384615384613E-2</v>
      </c>
      <c r="U11" s="238">
        <f t="shared" si="7"/>
        <v>1.8</v>
      </c>
      <c r="V11" s="238">
        <f t="shared" si="8"/>
        <v>3</v>
      </c>
      <c r="W11" s="238">
        <f>IF('Crisis Indicator Data'!L8="x","x",IF('Crisis Indicator Data'!L8=0,0,IF(LOG('Crisis Indicator Data'!L8)&lt;W$4,0,IF(LOG('Crisis Indicator Data'!L8)&gt;W$3,5,ROUND(5-(W$3-LOG('Crisis Indicator Data'!L8))/(W$3-W$4)*5,1)))))</f>
        <v>3</v>
      </c>
      <c r="X11" s="245">
        <f>IF(OR('Crisis Indicator Data'!L8="x",'Crisis Indicator Data'!H8="x"),"x",'Crisis Indicator Data'!L8/'Crisis Indicator Data'!H8)</f>
        <v>9.2307692307692306E-6</v>
      </c>
      <c r="Y11" s="238">
        <f t="shared" si="9"/>
        <v>0.5</v>
      </c>
      <c r="Z11" s="238">
        <f t="shared" si="10"/>
        <v>1.8</v>
      </c>
      <c r="AA11" s="238">
        <f t="shared" si="11"/>
        <v>2.4</v>
      </c>
      <c r="AB11" s="246">
        <f t="shared" si="12"/>
        <v>3.8</v>
      </c>
    </row>
    <row r="12" spans="1:28" x14ac:dyDescent="0.25">
      <c r="A12" s="144" t="str">
        <f>'Crisis Indicator Data'!A9</f>
        <v>Conflict in Burkina Faso</v>
      </c>
      <c r="B12" s="145" t="str">
        <f>'Crisis Indicator Data'!B9</f>
        <v>Conflict,Displacement,Violence</v>
      </c>
      <c r="C12" s="145" t="str">
        <f>'Crisis Indicator Data'!C9</f>
        <v>BFA002</v>
      </c>
      <c r="D12" s="145" t="str">
        <f>'Crisis Indicator Data'!D9</f>
        <v>Burkina Faso</v>
      </c>
      <c r="E12" s="146" t="str">
        <f>'Crisis Indicator Data'!E9</f>
        <v>BFA</v>
      </c>
      <c r="F12" s="244">
        <f>IF('Crisis Indicator Data'!F9="x","x",IF(LOG('Crisis Indicator Data'!F9)&lt;F$4,0,IF(LOG('Crisis Indicator Data'!F9)&gt;F$3,5,ROUND(5-(F$3-LOG('Crisis Indicator Data'!F9))/(F$3-F$4)*5,1))))</f>
        <v>4.0999999999999996</v>
      </c>
      <c r="G12" s="143">
        <f>IF('Crisis Indicator Data'!F9="x","x",IF(LEN(E12)&gt;3,('Crisis Indicator Data'!F9/VLOOKUP('Impact of the crisis'!$C12,'Regional Crises'!$B$1:$R$66,4,FALSE)),'Crisis Indicator Data'!F9/VLOOKUP('Impact of the crisis'!$E12,'Country Indicator Data'!$B$4:$P$300,15,FALSE)))</f>
        <v>1.0014619883040936</v>
      </c>
      <c r="H12" s="238">
        <f t="shared" si="0"/>
        <v>5</v>
      </c>
      <c r="I12" s="238">
        <f t="shared" si="1"/>
        <v>4.55</v>
      </c>
      <c r="J12" s="238">
        <f>IF('Crisis Indicator Data'!G9="x","x",IF(LOG('Crisis Indicator Data'!G9)&lt;J$4,0,IF(LOG('Crisis Indicator Data'!G9)&gt;J$3,5,ROUND(5-(J$3-LOG('Crisis Indicator Data'!G9))/(J$3-J$4)*5,1))))</f>
        <v>4.4000000000000004</v>
      </c>
      <c r="K12" s="143">
        <f>IF('Crisis Indicator Data'!G9="x","x",IF(LEN(E12)&gt;3,('Crisis Indicator Data'!G9/VLOOKUP('Impact of the crisis'!$C12,'Regional Crises'!$B$1:$R$66,5,FALSE)),'Crisis Indicator Data'!G9/VLOOKUP('Impact of the crisis'!$E12,'Country Indicator Data'!$B$4:$P$300,14,FALSE)))</f>
        <v>1</v>
      </c>
      <c r="L12" s="238">
        <f t="shared" si="2"/>
        <v>5</v>
      </c>
      <c r="M12" s="238">
        <f t="shared" si="3"/>
        <v>4.7</v>
      </c>
      <c r="N12" s="238">
        <f t="shared" si="4"/>
        <v>4.5999999999999996</v>
      </c>
      <c r="O12" s="238">
        <f>IF('Crisis Indicator Data'!H9="x","x",IF('Crisis Indicator Data'!H9=0,0,IF(LOG('Crisis Indicator Data'!H9)&lt;O$4,0,IF(LOG('Crisis Indicator Data'!H9)&gt;O$3,5,ROUND(5-(O$3-LOG('Crisis Indicator Data'!H9))/(O$3-O$4)*5,1)))))</f>
        <v>3.4</v>
      </c>
      <c r="P12" s="143">
        <f>IF('Crisis Indicator Data'!H9="x","x",'Crisis Indicator Data'!H9/'Crisis Indicator Data'!G9)</f>
        <v>0.163300366810605</v>
      </c>
      <c r="Q12" s="238">
        <f t="shared" si="5"/>
        <v>0.8</v>
      </c>
      <c r="R12" s="238">
        <f t="shared" si="6"/>
        <v>2.1</v>
      </c>
      <c r="S12" s="238">
        <f>IF('Crisis Indicator Data'!I9="x","x",IF('Crisis Indicator Data'!I9=0,0,IF(LOG('Crisis Indicator Data'!I9)&lt;S$4,0,IF(LOG('Crisis Indicator Data'!I9)&gt;S$3,5,ROUND(5-(S$3-LOG('Crisis Indicator Data'!I9))/(S$3-S$4)*5,1)))))</f>
        <v>4.7</v>
      </c>
      <c r="T12" s="143">
        <f>IF('Crisis Indicator Data'!H9="x","x",IF('Crisis Indicator Data'!I9="x","x",'Crisis Indicator Data'!I9/'Crisis Indicator Data'!H9))</f>
        <v>0.54961615012794995</v>
      </c>
      <c r="U12" s="238">
        <f t="shared" si="7"/>
        <v>5</v>
      </c>
      <c r="V12" s="238">
        <f t="shared" si="8"/>
        <v>4.9000000000000004</v>
      </c>
      <c r="W12" s="238">
        <f>IF('Crisis Indicator Data'!L9="x","x",IF('Crisis Indicator Data'!L9=0,0,IF(LOG('Crisis Indicator Data'!L9)&lt;W$4,0,IF(LOG('Crisis Indicator Data'!L9)&gt;W$3,5,ROUND(5-(W$3-LOG('Crisis Indicator Data'!L9))/(W$3-W$4)*5,1)))))</f>
        <v>4.8</v>
      </c>
      <c r="X12" s="245">
        <f>IF(OR('Crisis Indicator Data'!L9="x",'Crisis Indicator Data'!H9="x"),"x",'Crisis Indicator Data'!L9/'Crisis Indicator Data'!H9)</f>
        <v>6.1245379584873468E-4</v>
      </c>
      <c r="Y12" s="238">
        <f t="shared" si="9"/>
        <v>5</v>
      </c>
      <c r="Z12" s="238">
        <f t="shared" si="10"/>
        <v>4.9000000000000004</v>
      </c>
      <c r="AA12" s="238">
        <f t="shared" si="11"/>
        <v>4.9000000000000004</v>
      </c>
      <c r="AB12" s="246">
        <f t="shared" si="12"/>
        <v>3.9</v>
      </c>
    </row>
    <row r="13" spans="1:28" x14ac:dyDescent="0.25">
      <c r="A13" s="144" t="str">
        <f>'Crisis Indicator Data'!A10</f>
        <v>Mutliple crises in Bangladesh</v>
      </c>
      <c r="B13" s="145" t="str">
        <f>'Crisis Indicator Data'!B10</f>
        <v>Conflict,Violence,Displacement,Floods</v>
      </c>
      <c r="C13" s="145" t="str">
        <f>'Crisis Indicator Data'!C10</f>
        <v>BGD001</v>
      </c>
      <c r="D13" s="145" t="str">
        <f>'Crisis Indicator Data'!D10</f>
        <v>Bangladesh</v>
      </c>
      <c r="E13" s="146" t="str">
        <f>'Crisis Indicator Data'!E10</f>
        <v>BGD</v>
      </c>
      <c r="F13" s="244">
        <f>IF('Crisis Indicator Data'!F10="x","x",IF(LOG('Crisis Indicator Data'!F10)&lt;F$4,0,IF(LOG('Crisis Indicator Data'!F10)&gt;F$3,5,ROUND(5-(F$3-LOG('Crisis Indicator Data'!F10))/(F$3-F$4)*5,1))))</f>
        <v>2.7</v>
      </c>
      <c r="G13" s="143">
        <f>IF('Crisis Indicator Data'!F10="x","x",IF(LEN(E13)&gt;3,('Crisis Indicator Data'!F10/VLOOKUP('Impact of the crisis'!$C13,'Regional Crises'!$B$1:$R$66,4,FALSE)),'Crisis Indicator Data'!F10/VLOOKUP('Impact of the crisis'!$E13,'Country Indicator Data'!$B$4:$P$300,15,FALSE)))</f>
        <v>0.32081892909272491</v>
      </c>
      <c r="H13" s="238">
        <f t="shared" si="0"/>
        <v>1.5</v>
      </c>
      <c r="I13" s="238">
        <f t="shared" si="1"/>
        <v>2.1</v>
      </c>
      <c r="J13" s="238">
        <f>IF('Crisis Indicator Data'!G10="x","x",IF(LOG('Crisis Indicator Data'!G10)&lt;J$4,0,IF(LOG('Crisis Indicator Data'!G10)&gt;J$3,5,ROUND(5-(J$3-LOG('Crisis Indicator Data'!G10))/(J$3-J$4)*5,1))))</f>
        <v>5</v>
      </c>
      <c r="K13" s="143">
        <f>IF('Crisis Indicator Data'!G10="x","x",IF(LEN(E13)&gt;3,('Crisis Indicator Data'!G10/VLOOKUP('Impact of the crisis'!$C13,'Regional Crises'!$B$1:$R$66,5,FALSE)),'Crisis Indicator Data'!G10/VLOOKUP('Impact of the crisis'!$E13,'Country Indicator Data'!$B$4:$P$300,14,FALSE)))</f>
        <v>0.30854360336432052</v>
      </c>
      <c r="L13" s="238">
        <f t="shared" si="2"/>
        <v>1.5</v>
      </c>
      <c r="M13" s="238">
        <f t="shared" si="3"/>
        <v>3.25</v>
      </c>
      <c r="N13" s="238">
        <f t="shared" si="4"/>
        <v>2.7</v>
      </c>
      <c r="O13" s="238">
        <f>IF('Crisis Indicator Data'!H10="x","x",IF('Crisis Indicator Data'!H10=0,0,IF(LOG('Crisis Indicator Data'!H10)&lt;O$4,0,IF(LOG('Crisis Indicator Data'!H10)&gt;O$3,5,ROUND(5-(O$3-LOG('Crisis Indicator Data'!H10))/(O$3-O$4)*5,1)))))</f>
        <v>4.0999999999999996</v>
      </c>
      <c r="P13" s="143">
        <f>IF('Crisis Indicator Data'!H10="x","x",'Crisis Indicator Data'!H10/'Crisis Indicator Data'!G10)</f>
        <v>0.16403005361322964</v>
      </c>
      <c r="Q13" s="238">
        <f t="shared" si="5"/>
        <v>0.8</v>
      </c>
      <c r="R13" s="238">
        <f t="shared" si="6"/>
        <v>2.4499999999999997</v>
      </c>
      <c r="S13" s="238">
        <f>IF('Crisis Indicator Data'!I10="x","x",IF('Crisis Indicator Data'!I10=0,0,IF(LOG('Crisis Indicator Data'!I10)&lt;S$4,0,IF(LOG('Crisis Indicator Data'!I10)&gt;S$3,5,ROUND(5-(S$3-LOG('Crisis Indicator Data'!I10))/(S$3-S$4)*5,1)))))</f>
        <v>4.3</v>
      </c>
      <c r="T13" s="143">
        <f>IF('Crisis Indicator Data'!H10="x","x",IF('Crisis Indicator Data'!I10="x","x",'Crisis Indicator Data'!I10/'Crisis Indicator Data'!H10))</f>
        <v>0.10910346415007481</v>
      </c>
      <c r="U13" s="238">
        <f t="shared" si="7"/>
        <v>3.6</v>
      </c>
      <c r="V13" s="238">
        <f t="shared" si="8"/>
        <v>4</v>
      </c>
      <c r="W13" s="238">
        <f>IF('Crisis Indicator Data'!L10="x","x",IF('Crisis Indicator Data'!L10=0,0,IF(LOG('Crisis Indicator Data'!L10)&lt;W$4,0,IF(LOG('Crisis Indicator Data'!L10)&gt;W$3,5,ROUND(5-(W$3-LOG('Crisis Indicator Data'!L10))/(W$3-W$4)*5,1)))))</f>
        <v>3.1</v>
      </c>
      <c r="X13" s="245">
        <f>IF(OR('Crisis Indicator Data'!L10="x",'Crisis Indicator Data'!H10="x"),"x",'Crisis Indicator Data'!L10/'Crisis Indicator Data'!H10)</f>
        <v>1.8298998734031535E-5</v>
      </c>
      <c r="Y13" s="238">
        <f t="shared" si="9"/>
        <v>0.9</v>
      </c>
      <c r="Z13" s="238">
        <f t="shared" si="10"/>
        <v>2</v>
      </c>
      <c r="AA13" s="238">
        <f t="shared" si="11"/>
        <v>3.2</v>
      </c>
      <c r="AB13" s="246">
        <f t="shared" si="12"/>
        <v>2.8</v>
      </c>
    </row>
    <row r="14" spans="1:28" x14ac:dyDescent="0.25">
      <c r="A14" s="144" t="str">
        <f>'Crisis Indicator Data'!A11</f>
        <v>Rohingya refugee crisis</v>
      </c>
      <c r="B14" s="145" t="str">
        <f>'Crisis Indicator Data'!B11</f>
        <v>Conflict,Violence,Displacement</v>
      </c>
      <c r="C14" s="145" t="str">
        <f>'Crisis Indicator Data'!C11</f>
        <v>BGD002</v>
      </c>
      <c r="D14" s="145" t="str">
        <f>'Crisis Indicator Data'!D11</f>
        <v>Bangladesh</v>
      </c>
      <c r="E14" s="146" t="str">
        <f>'Crisis Indicator Data'!E11</f>
        <v>BGD</v>
      </c>
      <c r="F14" s="244">
        <f>IF('Crisis Indicator Data'!F11="x","x",IF(LOG('Crisis Indicator Data'!F11)&lt;F$4,0,IF(LOG('Crisis Indicator Data'!F11)&gt;F$3,5,ROUND(5-(F$3-LOG('Crisis Indicator Data'!F11))/(F$3-F$4)*5,1))))</f>
        <v>0</v>
      </c>
      <c r="G14" s="143">
        <f>IF('Crisis Indicator Data'!F11="x","x",IF(LEN(E14)&gt;3,('Crisis Indicator Data'!F11/VLOOKUP('Impact of the crisis'!$C14,'Regional Crises'!$B$1:$R$66,4,FALSE)),'Crisis Indicator Data'!F11/VLOOKUP('Impact of the crisis'!$E14,'Country Indicator Data'!$B$4:$P$300,15,FALSE)))</f>
        <v>5.6115848505800111E-3</v>
      </c>
      <c r="H14" s="238">
        <f t="shared" si="0"/>
        <v>0</v>
      </c>
      <c r="I14" s="238">
        <f t="shared" si="1"/>
        <v>0</v>
      </c>
      <c r="J14" s="238">
        <f>IF('Crisis Indicator Data'!G11="x","x",IF(LOG('Crisis Indicator Data'!G11)&lt;J$4,0,IF(LOG('Crisis Indicator Data'!G11)&gt;J$3,5,ROUND(5-(J$3-LOG('Crisis Indicator Data'!G11))/(J$3-J$4)*5,1))))</f>
        <v>0.6</v>
      </c>
      <c r="K14" s="143">
        <f>IF('Crisis Indicator Data'!G11="x","x",IF(LEN(E14)&gt;3,('Crisis Indicator Data'!G11/VLOOKUP('Impact of the crisis'!$C14,'Regional Crises'!$B$1:$R$66,5,FALSE)),'Crisis Indicator Data'!G11/VLOOKUP('Impact of the crisis'!$E14,'Country Indicator Data'!$B$4:$P$300,14,FALSE)))</f>
        <v>8.6729106963957039E-3</v>
      </c>
      <c r="L14" s="238">
        <f t="shared" si="2"/>
        <v>0</v>
      </c>
      <c r="M14" s="238">
        <f t="shared" si="3"/>
        <v>0.3</v>
      </c>
      <c r="N14" s="238">
        <f t="shared" si="4"/>
        <v>0.2</v>
      </c>
      <c r="O14" s="238">
        <f>IF('Crisis Indicator Data'!H11="x","x",IF('Crisis Indicator Data'!H11=0,0,IF(LOG('Crisis Indicator Data'!H11)&lt;O$4,0,IF(LOG('Crisis Indicator Data'!H11)&gt;O$3,5,ROUND(5-(O$3-LOG('Crisis Indicator Data'!H11))/(O$3-O$4)*5,1)))))</f>
        <v>2.8</v>
      </c>
      <c r="P14" s="143">
        <f>IF('Crisis Indicator Data'!H11="x","x",'Crisis Indicator Data'!H11/'Crisis Indicator Data'!G11)</f>
        <v>1</v>
      </c>
      <c r="Q14" s="238">
        <f t="shared" si="5"/>
        <v>5</v>
      </c>
      <c r="R14" s="238">
        <f t="shared" si="6"/>
        <v>3.9</v>
      </c>
      <c r="S14" s="238">
        <f>IF('Crisis Indicator Data'!I11="x","x",IF('Crisis Indicator Data'!I11=0,0,IF(LOG('Crisis Indicator Data'!I11)&lt;S$4,0,IF(LOG('Crisis Indicator Data'!I11)&gt;S$3,5,ROUND(5-(S$3-LOG('Crisis Indicator Data'!I11))/(S$3-S$4)*5,1)))))</f>
        <v>4.3</v>
      </c>
      <c r="T14" s="143">
        <f>IF('Crisis Indicator Data'!H11="x","x",IF('Crisis Indicator Data'!I11="x","x",'Crisis Indicator Data'!I11/'Crisis Indicator Data'!H11))</f>
        <v>0.63666890530557418</v>
      </c>
      <c r="U14" s="238">
        <f t="shared" si="7"/>
        <v>5</v>
      </c>
      <c r="V14" s="238">
        <f t="shared" si="8"/>
        <v>4.7</v>
      </c>
      <c r="W14" s="238">
        <f>IF('Crisis Indicator Data'!L11="x","x",IF('Crisis Indicator Data'!L11=0,0,IF(LOG('Crisis Indicator Data'!L11)&lt;W$4,0,IF(LOG('Crisis Indicator Data'!L11)&gt;W$3,5,ROUND(5-(W$3-LOG('Crisis Indicator Data'!L11))/(W$3-W$4)*5,1)))))</f>
        <v>1.8</v>
      </c>
      <c r="X14" s="245">
        <f>IF(OR('Crisis Indicator Data'!L11="x",'Crisis Indicator Data'!H11="x"),"x",'Crisis Indicator Data'!L11/'Crisis Indicator Data'!H11)</f>
        <v>1.2760241773002014E-5</v>
      </c>
      <c r="Y14" s="238">
        <f t="shared" si="9"/>
        <v>0.6</v>
      </c>
      <c r="Z14" s="238">
        <f t="shared" si="10"/>
        <v>1.2</v>
      </c>
      <c r="AA14" s="238">
        <f t="shared" si="11"/>
        <v>3.5</v>
      </c>
      <c r="AB14" s="246">
        <f t="shared" si="12"/>
        <v>3.7</v>
      </c>
    </row>
    <row r="15" spans="1:28" x14ac:dyDescent="0.25">
      <c r="A15" s="144" t="str">
        <f>'Crisis Indicator Data'!A12</f>
        <v>2022 Floods in Bangladesh</v>
      </c>
      <c r="B15" s="145" t="str">
        <f>'Crisis Indicator Data'!B12</f>
        <v>Floods</v>
      </c>
      <c r="C15" s="145" t="str">
        <f>'Crisis Indicator Data'!C12</f>
        <v>BGD008</v>
      </c>
      <c r="D15" s="145" t="str">
        <f>'Crisis Indicator Data'!D12</f>
        <v>Bangladesh</v>
      </c>
      <c r="E15" s="146" t="str">
        <f>'Crisis Indicator Data'!E12</f>
        <v>BGD</v>
      </c>
      <c r="F15" s="244">
        <f>IF('Crisis Indicator Data'!F12="x","x",IF(LOG('Crisis Indicator Data'!F12)&lt;F$4,0,IF(LOG('Crisis Indicator Data'!F12)&gt;F$3,5,ROUND(5-(F$3-LOG('Crisis Indicator Data'!F12))/(F$3-F$4)*5,1))))</f>
        <v>2.7</v>
      </c>
      <c r="G15" s="143">
        <f>IF('Crisis Indicator Data'!F12="x","x",IF(LEN(E15)&gt;3,('Crisis Indicator Data'!F12/VLOOKUP('Impact of the crisis'!$C15,'Regional Crises'!$B$1:$R$66,4,FALSE)),'Crisis Indicator Data'!F12/VLOOKUP('Impact of the crisis'!$E15,'Country Indicator Data'!$B$4:$P$300,15,FALSE)))</f>
        <v>0.31521087808250747</v>
      </c>
      <c r="H15" s="238">
        <f t="shared" si="0"/>
        <v>1.5</v>
      </c>
      <c r="I15" s="238">
        <f t="shared" si="1"/>
        <v>2.1</v>
      </c>
      <c r="J15" s="238">
        <f>IF('Crisis Indicator Data'!G12="x","x",IF(LOG('Crisis Indicator Data'!G12)&lt;J$4,0,IF(LOG('Crisis Indicator Data'!G12)&gt;J$3,5,ROUND(5-(J$3-LOG('Crisis Indicator Data'!G12))/(J$3-J$4)*5,1))))</f>
        <v>5</v>
      </c>
      <c r="K15" s="143">
        <f>IF('Crisis Indicator Data'!G12="x","x",IF(LEN(E15)&gt;3,('Crisis Indicator Data'!G12/VLOOKUP('Impact of the crisis'!$C15,'Regional Crises'!$B$1:$R$66,5,FALSE)),'Crisis Indicator Data'!G12/VLOOKUP('Impact of the crisis'!$E15,'Country Indicator Data'!$B$4:$P$300,14,FALSE)))</f>
        <v>0.29987069266792477</v>
      </c>
      <c r="L15" s="238">
        <f t="shared" si="2"/>
        <v>1.5</v>
      </c>
      <c r="M15" s="238">
        <f t="shared" si="3"/>
        <v>3.25</v>
      </c>
      <c r="N15" s="238">
        <f t="shared" si="4"/>
        <v>2.7</v>
      </c>
      <c r="O15" s="238">
        <f>IF('Crisis Indicator Data'!H12="x","x",IF('Crisis Indicator Data'!H12=0,0,IF(LOG('Crisis Indicator Data'!H12)&lt;O$4,0,IF(LOG('Crisis Indicator Data'!H12)&gt;O$3,5,ROUND(5-(O$3-LOG('Crisis Indicator Data'!H12))/(O$3-O$4)*5,1)))))</f>
        <v>3.9</v>
      </c>
      <c r="P15" s="143">
        <f>IF('Crisis Indicator Data'!H12="x","x",'Crisis Indicator Data'!H12/'Crisis Indicator Data'!G12)</f>
        <v>0.13985198997727405</v>
      </c>
      <c r="Q15" s="238">
        <f t="shared" si="5"/>
        <v>0.7</v>
      </c>
      <c r="R15" s="238">
        <f t="shared" si="6"/>
        <v>2.2999999999999998</v>
      </c>
      <c r="S15" s="238">
        <f>IF('Crisis Indicator Data'!I12="x","x",IF('Crisis Indicator Data'!I12=0,0,IF(LOG('Crisis Indicator Data'!I12)&lt;S$4,0,IF(LOG('Crisis Indicator Data'!I12)&gt;S$3,5,ROUND(5-(S$3-LOG('Crisis Indicator Data'!I12))/(S$3-S$4)*5,1)))))</f>
        <v>0</v>
      </c>
      <c r="T15" s="143">
        <f>IF('Crisis Indicator Data'!H12="x","x",IF('Crisis Indicator Data'!I12="x","x",'Crisis Indicator Data'!I12/'Crisis Indicator Data'!H12))</f>
        <v>0</v>
      </c>
      <c r="U15" s="238">
        <f t="shared" si="7"/>
        <v>0</v>
      </c>
      <c r="V15" s="238">
        <f t="shared" si="8"/>
        <v>0</v>
      </c>
      <c r="W15" s="238">
        <f>IF('Crisis Indicator Data'!L12="x","x",IF('Crisis Indicator Data'!L12=0,0,IF(LOG('Crisis Indicator Data'!L12)&lt;W$4,0,IF(LOG('Crisis Indicator Data'!L12)&gt;W$3,5,ROUND(5-(W$3-LOG('Crisis Indicator Data'!L12))/(W$3-W$4)*5,1)))))</f>
        <v>3.1</v>
      </c>
      <c r="X15" s="245">
        <f>IF(OR('Crisis Indicator Data'!L12="x",'Crisis Indicator Data'!H12="x"),"x",'Crisis Indicator Data'!L12/'Crisis Indicator Data'!H12)</f>
        <v>1.9444444444444445E-5</v>
      </c>
      <c r="Y15" s="238">
        <f t="shared" si="9"/>
        <v>1</v>
      </c>
      <c r="Z15" s="238">
        <f t="shared" si="10"/>
        <v>2.1</v>
      </c>
      <c r="AA15" s="238">
        <f t="shared" si="11"/>
        <v>1.2</v>
      </c>
      <c r="AB15" s="246">
        <f t="shared" si="12"/>
        <v>1.8</v>
      </c>
    </row>
    <row r="16" spans="1:28" x14ac:dyDescent="0.25">
      <c r="A16" s="144" t="str">
        <f>'Crisis Indicator Data'!A13</f>
        <v>Country level Brazil</v>
      </c>
      <c r="B16" s="145" t="str">
        <f>'Crisis Indicator Data'!B13</f>
        <v>Displacement,Floods</v>
      </c>
      <c r="C16" s="145" t="str">
        <f>'Crisis Indicator Data'!C13</f>
        <v>BRA001</v>
      </c>
      <c r="D16" s="145" t="str">
        <f>'Crisis Indicator Data'!D13</f>
        <v>Brazil</v>
      </c>
      <c r="E16" s="146" t="str">
        <f>'Crisis Indicator Data'!E13</f>
        <v>BRA</v>
      </c>
      <c r="F16" s="244">
        <f>IF('Crisis Indicator Data'!F13="x","x",IF(LOG('Crisis Indicator Data'!F13)&lt;F$4,0,IF(LOG('Crisis Indicator Data'!F13)&gt;F$3,5,ROUND(5-(F$3-LOG('Crisis Indicator Data'!F13))/(F$3-F$4)*5,1))))</f>
        <v>5</v>
      </c>
      <c r="G16" s="143">
        <f>IF('Crisis Indicator Data'!F13="x","x",IF(LEN(E16)&gt;3,('Crisis Indicator Data'!F13/VLOOKUP('Impact of the crisis'!$C16,'Regional Crises'!$B$1:$R$66,4,FALSE)),'Crisis Indicator Data'!F13/VLOOKUP('Impact of the crisis'!$E16,'Country Indicator Data'!$B$4:$P$300,15,FALSE)))</f>
        <v>1</v>
      </c>
      <c r="H16" s="238">
        <f t="shared" si="0"/>
        <v>5</v>
      </c>
      <c r="I16" s="238">
        <f t="shared" si="1"/>
        <v>5</v>
      </c>
      <c r="J16" s="238">
        <f>IF('Crisis Indicator Data'!G13="x","x",IF(LOG('Crisis Indicator Data'!G13)&lt;J$4,0,IF(LOG('Crisis Indicator Data'!G13)&gt;J$3,5,ROUND(5-(J$3-LOG('Crisis Indicator Data'!G13))/(J$3-J$4)*5,1))))</f>
        <v>5</v>
      </c>
      <c r="K16" s="143">
        <f>IF('Crisis Indicator Data'!G13="x","x",IF(LEN(E16)&gt;3,('Crisis Indicator Data'!G13/VLOOKUP('Impact of the crisis'!$C16,'Regional Crises'!$B$1:$R$66,5,FALSE)),'Crisis Indicator Data'!G13/VLOOKUP('Impact of the crisis'!$E16,'Country Indicator Data'!$B$4:$P$300,14,FALSE)))</f>
        <v>0.84310755960247774</v>
      </c>
      <c r="L16" s="238">
        <f t="shared" si="2"/>
        <v>4.2</v>
      </c>
      <c r="M16" s="238">
        <f t="shared" si="3"/>
        <v>4.5999999999999996</v>
      </c>
      <c r="N16" s="238">
        <f t="shared" si="4"/>
        <v>4.8</v>
      </c>
      <c r="O16" s="238">
        <f>IF('Crisis Indicator Data'!H13="x","x",IF('Crisis Indicator Data'!H13=0,0,IF(LOG('Crisis Indicator Data'!H13)&lt;O$4,0,IF(LOG('Crisis Indicator Data'!H13)&gt;O$3,5,ROUND(5-(O$3-LOG('Crisis Indicator Data'!H13))/(O$3-O$4)*5,1)))))</f>
        <v>2.2999999999999998</v>
      </c>
      <c r="P16" s="143">
        <f>IF('Crisis Indicator Data'!H13="x","x",'Crisis Indicator Data'!H13/'Crisis Indicator Data'!G13)</f>
        <v>4.4962874946306739E-3</v>
      </c>
      <c r="Q16" s="238">
        <f t="shared" si="5"/>
        <v>0</v>
      </c>
      <c r="R16" s="238">
        <f t="shared" si="6"/>
        <v>1.1499999999999999</v>
      </c>
      <c r="S16" s="238">
        <f>IF('Crisis Indicator Data'!I13="x","x",IF('Crisis Indicator Data'!I13=0,0,IF(LOG('Crisis Indicator Data'!I13)&lt;S$4,0,IF(LOG('Crisis Indicator Data'!I13)&gt;S$3,5,ROUND(5-(S$3-LOG('Crisis Indicator Data'!I13))/(S$3-S$4)*5,1)))))</f>
        <v>4.3</v>
      </c>
      <c r="T16" s="143">
        <f>IF('Crisis Indicator Data'!H13="x","x",IF('Crisis Indicator Data'!I13="x","x",'Crisis Indicator Data'!I13/'Crisis Indicator Data'!H13))</f>
        <v>1.1823821339950371</v>
      </c>
      <c r="U16" s="238">
        <f t="shared" si="7"/>
        <v>5</v>
      </c>
      <c r="V16" s="238">
        <f t="shared" si="8"/>
        <v>4.7</v>
      </c>
      <c r="W16" s="238">
        <f>IF('Crisis Indicator Data'!L13="x","x",IF('Crisis Indicator Data'!L13=0,0,IF(LOG('Crisis Indicator Data'!L13)&lt;W$4,0,IF(LOG('Crisis Indicator Data'!L13)&gt;W$3,5,ROUND(5-(W$3-LOG('Crisis Indicator Data'!L13))/(W$3-W$4)*5,1)))))</f>
        <v>5</v>
      </c>
      <c r="X16" s="245">
        <f>IF(OR('Crisis Indicator Data'!L13="x",'Crisis Indicator Data'!H13="x"),"x",'Crisis Indicator Data'!L13/'Crisis Indicator Data'!H13)</f>
        <v>4.0446650124069481E-3</v>
      </c>
      <c r="Y16" s="238">
        <f t="shared" si="9"/>
        <v>5</v>
      </c>
      <c r="Z16" s="238">
        <f t="shared" si="10"/>
        <v>5</v>
      </c>
      <c r="AA16" s="238">
        <f t="shared" si="11"/>
        <v>4.9000000000000004</v>
      </c>
      <c r="AB16" s="246">
        <f t="shared" si="12"/>
        <v>3.6</v>
      </c>
    </row>
    <row r="17" spans="1:28" x14ac:dyDescent="0.25">
      <c r="A17" s="144" t="str">
        <f>'Crisis Indicator Data'!A14</f>
        <v>Venezuela displacement in Brazil</v>
      </c>
      <c r="B17" s="145" t="str">
        <f>'Crisis Indicator Data'!B14</f>
        <v>Displacement</v>
      </c>
      <c r="C17" s="145" t="str">
        <f>'Crisis Indicator Data'!C14</f>
        <v>BRA002</v>
      </c>
      <c r="D17" s="145" t="str">
        <f>'Crisis Indicator Data'!D14</f>
        <v>Brazil</v>
      </c>
      <c r="E17" s="146" t="str">
        <f>'Crisis Indicator Data'!E14</f>
        <v>BRA</v>
      </c>
      <c r="F17" s="244">
        <f>IF('Crisis Indicator Data'!F14="x","x",IF(LOG('Crisis Indicator Data'!F14)&lt;F$4,0,IF(LOG('Crisis Indicator Data'!F14)&gt;F$3,5,ROUND(5-(F$3-LOG('Crisis Indicator Data'!F14))/(F$3-F$4)*5,1))))</f>
        <v>5</v>
      </c>
      <c r="G17" s="143">
        <f>IF('Crisis Indicator Data'!F14="x","x",IF(LEN(E17)&gt;3,('Crisis Indicator Data'!F14/VLOOKUP('Impact of the crisis'!$C17,'Regional Crises'!$B$1:$R$66,4,FALSE)),'Crisis Indicator Data'!F14/VLOOKUP('Impact of the crisis'!$E17,'Country Indicator Data'!$B$4:$P$300,15,FALSE)))</f>
        <v>0.28670720997733945</v>
      </c>
      <c r="H17" s="238">
        <f t="shared" si="0"/>
        <v>1.4</v>
      </c>
      <c r="I17" s="238">
        <f t="shared" si="1"/>
        <v>3.2</v>
      </c>
      <c r="J17" s="238">
        <f>IF('Crisis Indicator Data'!G14="x","x",IF(LOG('Crisis Indicator Data'!G14)&lt;J$4,0,IF(LOG('Crisis Indicator Data'!G14)&gt;J$3,5,ROUND(5-(J$3-LOG('Crisis Indicator Data'!G14))/(J$3-J$4)*5,1))))</f>
        <v>5</v>
      </c>
      <c r="K17" s="143">
        <f>IF('Crisis Indicator Data'!G14="x","x",IF(LEN(E17)&gt;3,('Crisis Indicator Data'!G14/VLOOKUP('Impact of the crisis'!$C17,'Regional Crises'!$B$1:$R$66,5,FALSE)),'Crisis Indicator Data'!G14/VLOOKUP('Impact of the crisis'!$E17,'Country Indicator Data'!$B$4:$P$300,14,FALSE)))</f>
        <v>0.38248117507066698</v>
      </c>
      <c r="L17" s="238">
        <f t="shared" si="2"/>
        <v>1.9</v>
      </c>
      <c r="M17" s="238">
        <f t="shared" si="3"/>
        <v>3.45</v>
      </c>
      <c r="N17" s="238">
        <f t="shared" si="4"/>
        <v>3.3</v>
      </c>
      <c r="O17" s="238">
        <f>IF('Crisis Indicator Data'!H14="x","x",IF('Crisis Indicator Data'!H14=0,0,IF(LOG('Crisis Indicator Data'!H14)&lt;O$4,0,IF(LOG('Crisis Indicator Data'!H14)&gt;O$3,5,ROUND(5-(O$3-LOG('Crisis Indicator Data'!H14))/(O$3-O$4)*5,1)))))</f>
        <v>2</v>
      </c>
      <c r="P17" s="143">
        <f>IF('Crisis Indicator Data'!H14="x","x",'Crisis Indicator Data'!H14/'Crisis Indicator Data'!G14)</f>
        <v>6.0377265684562606E-3</v>
      </c>
      <c r="Q17" s="238">
        <f t="shared" si="5"/>
        <v>0</v>
      </c>
      <c r="R17" s="238">
        <f t="shared" si="6"/>
        <v>1</v>
      </c>
      <c r="S17" s="238">
        <f>IF('Crisis Indicator Data'!I14="x","x",IF('Crisis Indicator Data'!I14=0,0,IF(LOG('Crisis Indicator Data'!I14)&lt;S$4,0,IF(LOG('Crisis Indicator Data'!I14)&gt;S$3,5,ROUND(5-(S$3-LOG('Crisis Indicator Data'!I14))/(S$3-S$4)*5,1)))))</f>
        <v>3.2</v>
      </c>
      <c r="T17" s="143">
        <f>IF('Crisis Indicator Data'!H14="x","x",IF('Crisis Indicator Data'!I14="x","x",'Crisis Indicator Data'!I14/'Crisis Indicator Data'!H14))</f>
        <v>0.36456211812627293</v>
      </c>
      <c r="U17" s="238">
        <f t="shared" si="7"/>
        <v>5</v>
      </c>
      <c r="V17" s="238">
        <f t="shared" si="8"/>
        <v>4.0999999999999996</v>
      </c>
      <c r="W17" s="238" t="str">
        <f>IF('Crisis Indicator Data'!L14="x","x",IF('Crisis Indicator Data'!L14=0,0,IF(LOG('Crisis Indicator Data'!L14)&lt;W$4,0,IF(LOG('Crisis Indicator Data'!L14)&gt;W$3,5,ROUND(5-(W$3-LOG('Crisis Indicator Data'!L14))/(W$3-W$4)*5,1)))))</f>
        <v>x</v>
      </c>
      <c r="X17" s="245" t="str">
        <f>IF(OR('Crisis Indicator Data'!L14="x",'Crisis Indicator Data'!H14="x"),"x",'Crisis Indicator Data'!L14/'Crisis Indicator Data'!H14)</f>
        <v>x</v>
      </c>
      <c r="Y17" s="238" t="str">
        <f t="shared" si="9"/>
        <v>x</v>
      </c>
      <c r="Z17" s="238" t="str">
        <f t="shared" si="10"/>
        <v>x</v>
      </c>
      <c r="AA17" s="238">
        <f t="shared" si="11"/>
        <v>4.0999999999999996</v>
      </c>
      <c r="AB17" s="246">
        <f t="shared" si="12"/>
        <v>2.9</v>
      </c>
    </row>
    <row r="18" spans="1:28" x14ac:dyDescent="0.25">
      <c r="A18" s="144" t="str">
        <f>'Crisis Indicator Data'!A15</f>
        <v>Floods in rainy season 2022</v>
      </c>
      <c r="B18" s="145" t="str">
        <f>'Crisis Indicator Data'!B15</f>
        <v>Floods</v>
      </c>
      <c r="C18" s="145" t="str">
        <f>'Crisis Indicator Data'!C15</f>
        <v>BRA003</v>
      </c>
      <c r="D18" s="145" t="str">
        <f>'Crisis Indicator Data'!D15</f>
        <v>Brazil</v>
      </c>
      <c r="E18" s="146" t="str">
        <f>'Crisis Indicator Data'!E15</f>
        <v>BRA</v>
      </c>
      <c r="F18" s="244">
        <f>IF('Crisis Indicator Data'!F15="x","x",IF(LOG('Crisis Indicator Data'!F15)&lt;F$4,0,IF(LOG('Crisis Indicator Data'!F15)&gt;F$3,5,ROUND(5-(F$3-LOG('Crisis Indicator Data'!F15))/(F$3-F$4)*5,1))))</f>
        <v>4.2</v>
      </c>
      <c r="G18" s="143">
        <f>IF('Crisis Indicator Data'!F15="x","x",IF(LEN(E18)&gt;3,('Crisis Indicator Data'!F15/VLOOKUP('Impact of the crisis'!$C18,'Regional Crises'!$B$1:$R$66,4,FALSE)),'Crisis Indicator Data'!F15/VLOOKUP('Impact of the crisis'!$E18,'Country Indicator Data'!$B$4:$P$300,15,FALSE)))</f>
        <v>3.7687810924440124E-2</v>
      </c>
      <c r="H18" s="238">
        <f t="shared" si="0"/>
        <v>0.1</v>
      </c>
      <c r="I18" s="238">
        <f t="shared" si="1"/>
        <v>2.15</v>
      </c>
      <c r="J18" s="238">
        <f>IF('Crisis Indicator Data'!G15="x","x",IF(LOG('Crisis Indicator Data'!G15)&lt;J$4,0,IF(LOG('Crisis Indicator Data'!G15)&gt;J$3,5,ROUND(5-(J$3-LOG('Crisis Indicator Data'!G15))/(J$3-J$4)*5,1))))</f>
        <v>5</v>
      </c>
      <c r="K18" s="143">
        <f>IF('Crisis Indicator Data'!G15="x","x",IF(LEN(E18)&gt;3,('Crisis Indicator Data'!G15/VLOOKUP('Impact of the crisis'!$C18,'Regional Crises'!$B$1:$R$66,5,FALSE)),'Crisis Indicator Data'!G15/VLOOKUP('Impact of the crisis'!$E18,'Country Indicator Data'!$B$4:$P$300,14,FALSE)))</f>
        <v>0.46063108782458601</v>
      </c>
      <c r="L18" s="238">
        <f t="shared" si="2"/>
        <v>2.2999999999999998</v>
      </c>
      <c r="M18" s="238">
        <f t="shared" si="3"/>
        <v>3.65</v>
      </c>
      <c r="N18" s="238">
        <f t="shared" si="4"/>
        <v>3</v>
      </c>
      <c r="O18" s="238">
        <f>IF('Crisis Indicator Data'!H15="x","x",IF('Crisis Indicator Data'!H15=0,0,IF(LOG('Crisis Indicator Data'!H15)&lt;O$4,0,IF(LOG('Crisis Indicator Data'!H15)&gt;O$3,5,ROUND(5-(O$3-LOG('Crisis Indicator Data'!H15))/(O$3-O$4)*5,1)))))</f>
        <v>1.7</v>
      </c>
      <c r="P18" s="143">
        <f>IF('Crisis Indicator Data'!H15="x","x",'Crisis Indicator Data'!H15/'Crisis Indicator Data'!G15)</f>
        <v>3.2163205293144642E-3</v>
      </c>
      <c r="Q18" s="238">
        <f t="shared" si="5"/>
        <v>0</v>
      </c>
      <c r="R18" s="238">
        <f t="shared" si="6"/>
        <v>0.85</v>
      </c>
      <c r="S18" s="238">
        <f>IF('Crisis Indicator Data'!I15="x","x",IF('Crisis Indicator Data'!I15=0,0,IF(LOG('Crisis Indicator Data'!I15)&lt;S$4,0,IF(LOG('Crisis Indicator Data'!I15)&gt;S$3,5,ROUND(5-(S$3-LOG('Crisis Indicator Data'!I15))/(S$3-S$4)*5,1)))))</f>
        <v>2.6</v>
      </c>
      <c r="T18" s="143">
        <f>IF('Crisis Indicator Data'!H15="x","x",IF('Crisis Indicator Data'!I15="x","x",'Crisis Indicator Data'!I15/'Crisis Indicator Data'!H15))</f>
        <v>0.22222222222222221</v>
      </c>
      <c r="U18" s="238">
        <f t="shared" si="7"/>
        <v>5</v>
      </c>
      <c r="V18" s="238">
        <f t="shared" si="8"/>
        <v>3.8</v>
      </c>
      <c r="W18" s="238">
        <f>IF('Crisis Indicator Data'!L15="x","x",IF('Crisis Indicator Data'!L15=0,0,IF(LOG('Crisis Indicator Data'!L15)&lt;W$4,0,IF(LOG('Crisis Indicator Data'!L15)&gt;W$3,5,ROUND(5-(W$3-LOG('Crisis Indicator Data'!L15))/(W$3-W$4)*5,1)))))</f>
        <v>3.5</v>
      </c>
      <c r="X18" s="245">
        <f>IF(OR('Crisis Indicator Data'!L15="x",'Crisis Indicator Data'!H15="x"),"x",'Crisis Indicator Data'!L15/'Crisis Indicator Data'!H15)</f>
        <v>9.1111111111111113E-4</v>
      </c>
      <c r="Y18" s="238">
        <f t="shared" si="9"/>
        <v>5</v>
      </c>
      <c r="Z18" s="238">
        <f t="shared" si="10"/>
        <v>4.3</v>
      </c>
      <c r="AA18" s="238">
        <f t="shared" si="11"/>
        <v>4.0999999999999996</v>
      </c>
      <c r="AB18" s="246">
        <f t="shared" si="12"/>
        <v>2.8</v>
      </c>
    </row>
    <row r="19" spans="1:28" x14ac:dyDescent="0.25">
      <c r="A19" s="144" t="str">
        <f>'Crisis Indicator Data'!A16</f>
        <v>Complex crisis in CAR</v>
      </c>
      <c r="B19" s="145" t="str">
        <f>'Crisis Indicator Data'!B16</f>
        <v>Conflict,Displacement</v>
      </c>
      <c r="C19" s="145" t="str">
        <f>'Crisis Indicator Data'!C16</f>
        <v>CAF001</v>
      </c>
      <c r="D19" s="145" t="str">
        <f>'Crisis Indicator Data'!D16</f>
        <v>CAR</v>
      </c>
      <c r="E19" s="146" t="str">
        <f>'Crisis Indicator Data'!E16</f>
        <v>CAF</v>
      </c>
      <c r="F19" s="244">
        <f>IF('Crisis Indicator Data'!F16="x","x",IF(LOG('Crisis Indicator Data'!F16)&lt;F$4,0,IF(LOG('Crisis Indicator Data'!F16)&gt;F$3,5,ROUND(5-(F$3-LOG('Crisis Indicator Data'!F16))/(F$3-F$4)*5,1))))</f>
        <v>4.7</v>
      </c>
      <c r="G19" s="143">
        <f>IF('Crisis Indicator Data'!F16="x","x",IF(LEN(E19)&gt;3,('Crisis Indicator Data'!F16/VLOOKUP('Impact of the crisis'!$C19,'Regional Crises'!$B$1:$R$66,4,FALSE)),'Crisis Indicator Data'!F16/VLOOKUP('Impact of the crisis'!$E19,'Country Indicator Data'!$B$4:$P$300,15,FALSE)))</f>
        <v>1.0000321037593503</v>
      </c>
      <c r="H19" s="238">
        <f t="shared" si="0"/>
        <v>5</v>
      </c>
      <c r="I19" s="238">
        <f t="shared" si="1"/>
        <v>4.8499999999999996</v>
      </c>
      <c r="J19" s="238">
        <f>IF('Crisis Indicator Data'!G16="x","x",IF(LOG('Crisis Indicator Data'!G16)&lt;J$4,0,IF(LOG('Crisis Indicator Data'!G16)&gt;J$3,5,ROUND(5-(J$3-LOG('Crisis Indicator Data'!G16))/(J$3-J$4)*5,1))))</f>
        <v>2.2000000000000002</v>
      </c>
      <c r="K19" s="143">
        <f>IF('Crisis Indicator Data'!G16="x","x",IF(LEN(E19)&gt;3,('Crisis Indicator Data'!G16/VLOOKUP('Impact of the crisis'!$C19,'Regional Crises'!$B$1:$R$66,5,FALSE)),'Crisis Indicator Data'!G16/VLOOKUP('Impact of the crisis'!$E19,'Country Indicator Data'!$B$4:$P$300,14,FALSE)))</f>
        <v>1</v>
      </c>
      <c r="L19" s="238">
        <f t="shared" si="2"/>
        <v>5</v>
      </c>
      <c r="M19" s="238">
        <f t="shared" si="3"/>
        <v>3.6</v>
      </c>
      <c r="N19" s="238">
        <f t="shared" si="4"/>
        <v>4.3</v>
      </c>
      <c r="O19" s="238">
        <f>IF('Crisis Indicator Data'!H16="x","x",IF('Crisis Indicator Data'!H16=0,0,IF(LOG('Crisis Indicator Data'!H16)&lt;O$4,0,IF(LOG('Crisis Indicator Data'!H16)&gt;O$3,5,ROUND(5-(O$3-LOG('Crisis Indicator Data'!H16))/(O$3-O$4)*5,1)))))</f>
        <v>3.3</v>
      </c>
      <c r="P19" s="143">
        <f>IF('Crisis Indicator Data'!H16="x","x",'Crisis Indicator Data'!H16/'Crisis Indicator Data'!G16)</f>
        <v>0.65539112050739956</v>
      </c>
      <c r="Q19" s="238">
        <f t="shared" si="5"/>
        <v>3.3</v>
      </c>
      <c r="R19" s="238">
        <f t="shared" si="6"/>
        <v>3.3</v>
      </c>
      <c r="S19" s="238">
        <f>IF('Crisis Indicator Data'!I16="x","x",IF('Crisis Indicator Data'!I16=0,0,IF(LOG('Crisis Indicator Data'!I16)&lt;S$4,0,IF(LOG('Crisis Indicator Data'!I16)&gt;S$3,5,ROUND(5-(S$3-LOG('Crisis Indicator Data'!I16))/(S$3-S$4)*5,1)))))</f>
        <v>4.5999999999999996</v>
      </c>
      <c r="T19" s="143">
        <f>IF('Crisis Indicator Data'!H16="x","x",IF('Crisis Indicator Data'!I16="x","x",'Crisis Indicator Data'!I16/'Crisis Indicator Data'!H16))</f>
        <v>0.56838709677419352</v>
      </c>
      <c r="U19" s="238">
        <f t="shared" si="7"/>
        <v>5</v>
      </c>
      <c r="V19" s="238">
        <f t="shared" si="8"/>
        <v>4.8</v>
      </c>
      <c r="W19" s="238">
        <f>IF('Crisis Indicator Data'!L16="x","x",IF('Crisis Indicator Data'!L16=0,0,IF(LOG('Crisis Indicator Data'!L16)&lt;W$4,0,IF(LOG('Crisis Indicator Data'!L16)&gt;W$3,5,ROUND(5-(W$3-LOG('Crisis Indicator Data'!L16))/(W$3-W$4)*5,1)))))</f>
        <v>4.2</v>
      </c>
      <c r="X19" s="245">
        <f>IF(OR('Crisis Indicator Data'!L16="x",'Crisis Indicator Data'!H16="x"),"x",'Crisis Indicator Data'!L16/'Crisis Indicator Data'!H16)</f>
        <v>2.9999999999999997E-4</v>
      </c>
      <c r="Y19" s="238">
        <f t="shared" si="9"/>
        <v>5</v>
      </c>
      <c r="Z19" s="238">
        <f t="shared" si="10"/>
        <v>4.5999999999999996</v>
      </c>
      <c r="AA19" s="238">
        <f t="shared" si="11"/>
        <v>4.7</v>
      </c>
      <c r="AB19" s="246">
        <f t="shared" si="12"/>
        <v>4.0999999999999996</v>
      </c>
    </row>
    <row r="20" spans="1:28" x14ac:dyDescent="0.25">
      <c r="A20" s="144" t="str">
        <f>'Crisis Indicator Data'!A17</f>
        <v>Venezuela displacement in Chile</v>
      </c>
      <c r="B20" s="145" t="str">
        <f>'Crisis Indicator Data'!B17</f>
        <v>Displacement</v>
      </c>
      <c r="C20" s="145" t="str">
        <f>'Crisis Indicator Data'!C17</f>
        <v>CHL002</v>
      </c>
      <c r="D20" s="145" t="str">
        <f>'Crisis Indicator Data'!D17</f>
        <v>Chile</v>
      </c>
      <c r="E20" s="146" t="str">
        <f>'Crisis Indicator Data'!E17</f>
        <v>CHL</v>
      </c>
      <c r="F20" s="244">
        <f>IF('Crisis Indicator Data'!F17="x","x",IF(LOG('Crisis Indicator Data'!F17)&lt;F$4,0,IF(LOG('Crisis Indicator Data'!F17)&gt;F$3,5,ROUND(5-(F$3-LOG('Crisis Indicator Data'!F17))/(F$3-F$4)*5,1))))</f>
        <v>4.8</v>
      </c>
      <c r="G20" s="143">
        <f>IF('Crisis Indicator Data'!F17="x","x",IF(LEN(E20)&gt;3,('Crisis Indicator Data'!F17/VLOOKUP('Impact of the crisis'!$C20,'Regional Crises'!$B$1:$R$66,4,FALSE)),'Crisis Indicator Data'!F17/VLOOKUP('Impact of the crisis'!$E20,'Country Indicator Data'!$B$4:$P$300,15,FALSE)))</f>
        <v>1</v>
      </c>
      <c r="H20" s="238">
        <f t="shared" si="0"/>
        <v>5</v>
      </c>
      <c r="I20" s="238">
        <f t="shared" si="1"/>
        <v>4.9000000000000004</v>
      </c>
      <c r="J20" s="238">
        <f>IF('Crisis Indicator Data'!G17="x","x",IF(LOG('Crisis Indicator Data'!G17)&lt;J$4,0,IF(LOG('Crisis Indicator Data'!G17)&gt;J$3,5,ROUND(5-(J$3-LOG('Crisis Indicator Data'!G17))/(J$3-J$4)*5,1))))</f>
        <v>4.3</v>
      </c>
      <c r="K20" s="143">
        <f>IF('Crisis Indicator Data'!G17="x","x",IF(LEN(E20)&gt;3,('Crisis Indicator Data'!G17/VLOOKUP('Impact of the crisis'!$C20,'Regional Crises'!$B$1:$R$66,5,FALSE)),'Crisis Indicator Data'!G17/VLOOKUP('Impact of the crisis'!$E20,'Country Indicator Data'!$B$4:$P$300,14,FALSE)))</f>
        <v>1</v>
      </c>
      <c r="L20" s="238">
        <f t="shared" si="2"/>
        <v>5</v>
      </c>
      <c r="M20" s="238">
        <f t="shared" si="3"/>
        <v>4.6500000000000004</v>
      </c>
      <c r="N20" s="238">
        <f t="shared" si="4"/>
        <v>4.8</v>
      </c>
      <c r="O20" s="238">
        <f>IF('Crisis Indicator Data'!H17="x","x",IF('Crisis Indicator Data'!H17=0,0,IF(LOG('Crisis Indicator Data'!H17)&lt;O$4,0,IF(LOG('Crisis Indicator Data'!H17)&gt;O$3,5,ROUND(5-(O$3-LOG('Crisis Indicator Data'!H17))/(O$3-O$4)*5,1)))))</f>
        <v>4.3</v>
      </c>
      <c r="P20" s="143">
        <f>IF('Crisis Indicator Data'!H17="x","x",'Crisis Indicator Data'!H17/'Crisis Indicator Data'!G17)</f>
        <v>0.60943712073655576</v>
      </c>
      <c r="Q20" s="238">
        <f t="shared" si="5"/>
        <v>3</v>
      </c>
      <c r="R20" s="238">
        <f t="shared" si="6"/>
        <v>3.65</v>
      </c>
      <c r="S20" s="238">
        <f>IF('Crisis Indicator Data'!I17="x","x",IF('Crisis Indicator Data'!I17=0,0,IF(LOG('Crisis Indicator Data'!I17)&lt;S$4,0,IF(LOG('Crisis Indicator Data'!I17)&gt;S$3,5,ROUND(5-(S$3-LOG('Crisis Indicator Data'!I17))/(S$3-S$4)*5,1)))))</f>
        <v>3.9</v>
      </c>
      <c r="T20" s="143">
        <f>IF('Crisis Indicator Data'!H17="x","x",IF('Crisis Indicator Data'!I17="x","x",'Crisis Indicator Data'!I17/'Crisis Indicator Data'!H17))</f>
        <v>4.8240343347639485E-2</v>
      </c>
      <c r="U20" s="238">
        <f t="shared" si="7"/>
        <v>1.6</v>
      </c>
      <c r="V20" s="238">
        <f t="shared" si="8"/>
        <v>2.8</v>
      </c>
      <c r="W20" s="238">
        <f>IF('Crisis Indicator Data'!L17="x","x",IF('Crisis Indicator Data'!L17=0,0,IF(LOG('Crisis Indicator Data'!L17)&lt;W$4,0,IF(LOG('Crisis Indicator Data'!L17)&gt;W$3,5,ROUND(5-(W$3-LOG('Crisis Indicator Data'!L17))/(W$3-W$4)*5,1)))))</f>
        <v>0.4</v>
      </c>
      <c r="X20" s="245">
        <f>IF(OR('Crisis Indicator Data'!L17="x",'Crisis Indicator Data'!H17="x"),"x",'Crisis Indicator Data'!L17/'Crisis Indicator Data'!H17)</f>
        <v>1.7167381974248927E-7</v>
      </c>
      <c r="Y20" s="238">
        <f t="shared" si="9"/>
        <v>0</v>
      </c>
      <c r="Z20" s="238">
        <f t="shared" si="10"/>
        <v>0.2</v>
      </c>
      <c r="AA20" s="238">
        <f t="shared" si="11"/>
        <v>1.7</v>
      </c>
      <c r="AB20" s="246">
        <f t="shared" si="12"/>
        <v>2.8</v>
      </c>
    </row>
    <row r="21" spans="1:28" x14ac:dyDescent="0.25">
      <c r="A21" s="144" t="str">
        <f>'Crisis Indicator Data'!A18</f>
        <v>Multiple crises in Cameroon</v>
      </c>
      <c r="B21" s="145" t="str">
        <f>'Crisis Indicator Data'!B18</f>
        <v>Conflict,Displacement</v>
      </c>
      <c r="C21" s="145" t="str">
        <f>'Crisis Indicator Data'!C18</f>
        <v>CMR001</v>
      </c>
      <c r="D21" s="145" t="str">
        <f>'Crisis Indicator Data'!D18</f>
        <v>Cameroon</v>
      </c>
      <c r="E21" s="146" t="str">
        <f>'Crisis Indicator Data'!E18</f>
        <v>CMR</v>
      </c>
      <c r="F21" s="244">
        <f>IF('Crisis Indicator Data'!F18="x","x",IF(LOG('Crisis Indicator Data'!F18)&lt;F$4,0,IF(LOG('Crisis Indicator Data'!F18)&gt;F$3,5,ROUND(5-(F$3-LOG('Crisis Indicator Data'!F18))/(F$3-F$4)*5,1))))</f>
        <v>4.4000000000000004</v>
      </c>
      <c r="G21" s="143">
        <f>IF('Crisis Indicator Data'!F18="x","x",IF(LEN(E21)&gt;3,('Crisis Indicator Data'!F18/VLOOKUP('Impact of the crisis'!$C21,'Regional Crises'!$B$1:$R$66,4,FALSE)),'Crisis Indicator Data'!F18/VLOOKUP('Impact of the crisis'!$E21,'Country Indicator Data'!$B$4:$P$300,15,FALSE)))</f>
        <v>0.93215713651075716</v>
      </c>
      <c r="H21" s="238">
        <f t="shared" si="0"/>
        <v>4.7</v>
      </c>
      <c r="I21" s="238">
        <f t="shared" si="1"/>
        <v>4.5500000000000007</v>
      </c>
      <c r="J21" s="238">
        <f>IF('Crisis Indicator Data'!G18="x","x",IF(LOG('Crisis Indicator Data'!G18)&lt;J$4,0,IF(LOG('Crisis Indicator Data'!G18)&gt;J$3,5,ROUND(5-(J$3-LOG('Crisis Indicator Data'!G18))/(J$3-J$4)*5,1))))</f>
        <v>4.8</v>
      </c>
      <c r="K21" s="143">
        <f>IF('Crisis Indicator Data'!G18="x","x",IF(LEN(E21)&gt;3,('Crisis Indicator Data'!G18/VLOOKUP('Impact of the crisis'!$C21,'Regional Crises'!$B$1:$R$66,5,FALSE)),'Crisis Indicator Data'!G18/VLOOKUP('Impact of the crisis'!$E21,'Country Indicator Data'!$B$4:$P$300,14,FALSE)))</f>
        <v>1</v>
      </c>
      <c r="L21" s="238">
        <f t="shared" si="2"/>
        <v>5</v>
      </c>
      <c r="M21" s="238">
        <f t="shared" si="3"/>
        <v>4.9000000000000004</v>
      </c>
      <c r="N21" s="238">
        <f t="shared" si="4"/>
        <v>4.7</v>
      </c>
      <c r="O21" s="238">
        <f>IF('Crisis Indicator Data'!H18="x","x",IF('Crisis Indicator Data'!H18=0,0,IF(LOG('Crisis Indicator Data'!H18)&lt;O$4,0,IF(LOG('Crisis Indicator Data'!H18)&gt;O$3,5,ROUND(5-(O$3-LOG('Crisis Indicator Data'!H18))/(O$3-O$4)*5,1)))))</f>
        <v>3.5</v>
      </c>
      <c r="P21" s="143">
        <f>IF('Crisis Indicator Data'!H18="x","x",'Crisis Indicator Data'!H18/'Crisis Indicator Data'!G18)</f>
        <v>0.13605072463768117</v>
      </c>
      <c r="Q21" s="238">
        <f t="shared" si="5"/>
        <v>0.6</v>
      </c>
      <c r="R21" s="238">
        <f t="shared" si="6"/>
        <v>2.0499999999999998</v>
      </c>
      <c r="S21" s="238">
        <f>IF('Crisis Indicator Data'!I18="x","x",IF('Crisis Indicator Data'!I18=0,0,IF(LOG('Crisis Indicator Data'!I18)&lt;S$4,0,IF(LOG('Crisis Indicator Data'!I18)&gt;S$3,5,ROUND(5-(S$3-LOG('Crisis Indicator Data'!I18))/(S$3-S$4)*5,1)))))</f>
        <v>4.7</v>
      </c>
      <c r="T21" s="143">
        <f>IF('Crisis Indicator Data'!H18="x","x",IF('Crisis Indicator Data'!I18="x","x",'Crisis Indicator Data'!I18/'Crisis Indicator Data'!H18))</f>
        <v>0.51770972037283625</v>
      </c>
      <c r="U21" s="238">
        <f t="shared" si="7"/>
        <v>5</v>
      </c>
      <c r="V21" s="238">
        <f t="shared" si="8"/>
        <v>4.9000000000000004</v>
      </c>
      <c r="W21" s="238">
        <f>IF('Crisis Indicator Data'!L18="x","x",IF('Crisis Indicator Data'!L18=0,0,IF(LOG('Crisis Indicator Data'!L18)&lt;W$4,0,IF(LOG('Crisis Indicator Data'!L18)&gt;W$3,5,ROUND(5-(W$3-LOG('Crisis Indicator Data'!L18))/(W$3-W$4)*5,1)))))</f>
        <v>3.7</v>
      </c>
      <c r="X21" s="245">
        <f>IF(OR('Crisis Indicator Data'!L18="x",'Crisis Indicator Data'!H18="x"),"x",'Crisis Indicator Data'!L18/'Crisis Indicator Data'!H18)</f>
        <v>9.693741677762982E-5</v>
      </c>
      <c r="Y21" s="238">
        <f t="shared" si="9"/>
        <v>4.8</v>
      </c>
      <c r="Z21" s="238">
        <f t="shared" si="10"/>
        <v>4.3</v>
      </c>
      <c r="AA21" s="238">
        <f t="shared" si="11"/>
        <v>4.5999999999999996</v>
      </c>
      <c r="AB21" s="246">
        <f t="shared" si="12"/>
        <v>3.6</v>
      </c>
    </row>
    <row r="22" spans="1:28" x14ac:dyDescent="0.25">
      <c r="A22" s="144" t="str">
        <f>'Crisis Indicator Data'!A19</f>
        <v>Boko Haram in Cameroon</v>
      </c>
      <c r="B22" s="145" t="str">
        <f>'Crisis Indicator Data'!B19</f>
        <v>Conflict</v>
      </c>
      <c r="C22" s="145" t="str">
        <f>'Crisis Indicator Data'!C19</f>
        <v>CMR002</v>
      </c>
      <c r="D22" s="145" t="str">
        <f>'Crisis Indicator Data'!D19</f>
        <v>Cameroon</v>
      </c>
      <c r="E22" s="146" t="str">
        <f>'Crisis Indicator Data'!E19</f>
        <v>CMR</v>
      </c>
      <c r="F22" s="244">
        <f>IF('Crisis Indicator Data'!F19="x","x",IF(LOG('Crisis Indicator Data'!F19)&lt;F$4,0,IF(LOG('Crisis Indicator Data'!F19)&gt;F$3,5,ROUND(5-(F$3-LOG('Crisis Indicator Data'!F19))/(F$3-F$4)*5,1))))</f>
        <v>2.6</v>
      </c>
      <c r="G22" s="143">
        <f>IF('Crisis Indicator Data'!F19="x","x",IF(LEN(E22)&gt;3,('Crisis Indicator Data'!F19/VLOOKUP('Impact of the crisis'!$C22,'Regional Crises'!$B$1:$R$66,4,FALSE)),'Crisis Indicator Data'!F19/VLOOKUP('Impact of the crisis'!$E22,'Country Indicator Data'!$B$4:$P$300,15,FALSE)))</f>
        <v>7.248207146030336E-2</v>
      </c>
      <c r="H22" s="238">
        <f t="shared" si="0"/>
        <v>0.3</v>
      </c>
      <c r="I22" s="238">
        <f t="shared" si="1"/>
        <v>1.45</v>
      </c>
      <c r="J22" s="238">
        <f>IF('Crisis Indicator Data'!G19="x","x",IF(LOG('Crisis Indicator Data'!G19)&lt;J$4,0,IF(LOG('Crisis Indicator Data'!G19)&gt;J$3,5,ROUND(5-(J$3-LOG('Crisis Indicator Data'!G19))/(J$3-J$4)*5,1))))</f>
        <v>1.9</v>
      </c>
      <c r="K22" s="143">
        <f>IF('Crisis Indicator Data'!G19="x","x",IF(LEN(E22)&gt;3,('Crisis Indicator Data'!G19/VLOOKUP('Impact of the crisis'!$C22,'Regional Crises'!$B$1:$R$66,5,FALSE)),'Crisis Indicator Data'!G19/VLOOKUP('Impact of the crisis'!$E22,'Country Indicator Data'!$B$4:$P$300,14,FALSE)))</f>
        <v>0.13778985507246377</v>
      </c>
      <c r="L22" s="238">
        <f t="shared" si="2"/>
        <v>0.6</v>
      </c>
      <c r="M22" s="238">
        <f t="shared" si="3"/>
        <v>1.25</v>
      </c>
      <c r="N22" s="238">
        <f t="shared" si="4"/>
        <v>1.4</v>
      </c>
      <c r="O22" s="238">
        <f>IF('Crisis Indicator Data'!H19="x","x",IF('Crisis Indicator Data'!H19=0,0,IF(LOG('Crisis Indicator Data'!H19)&lt;O$4,0,IF(LOG('Crisis Indicator Data'!H19)&gt;O$3,5,ROUND(5-(O$3-LOG('Crisis Indicator Data'!H19))/(O$3-O$4)*5,1)))))</f>
        <v>2.7</v>
      </c>
      <c r="P22" s="143">
        <f>IF('Crisis Indicator Data'!H19="x","x",'Crisis Indicator Data'!H19/'Crisis Indicator Data'!G19)</f>
        <v>0.32763607678148832</v>
      </c>
      <c r="Q22" s="238">
        <f t="shared" si="5"/>
        <v>1.6</v>
      </c>
      <c r="R22" s="238">
        <f t="shared" si="6"/>
        <v>2.1500000000000004</v>
      </c>
      <c r="S22" s="238">
        <f>IF('Crisis Indicator Data'!I19="x","x",IF('Crisis Indicator Data'!I19=0,0,IF(LOG('Crisis Indicator Data'!I19)&lt;S$4,0,IF(LOG('Crisis Indicator Data'!I19)&gt;S$3,5,ROUND(5-(S$3-LOG('Crisis Indicator Data'!I19))/(S$3-S$4)*5,1)))))</f>
        <v>4</v>
      </c>
      <c r="T22" s="143">
        <f>IF('Crisis Indicator Data'!H19="x","x",IF('Crisis Indicator Data'!I19="x","x",'Crisis Indicator Data'!I19/'Crisis Indicator Data'!H19))</f>
        <v>0.5</v>
      </c>
      <c r="U22" s="238">
        <f t="shared" si="7"/>
        <v>5</v>
      </c>
      <c r="V22" s="238">
        <f t="shared" si="8"/>
        <v>4.5</v>
      </c>
      <c r="W22" s="238">
        <f>IF('Crisis Indicator Data'!L19="x","x",IF('Crisis Indicator Data'!L19=0,0,IF(LOG('Crisis Indicator Data'!L19)&lt;W$4,0,IF(LOG('Crisis Indicator Data'!L19)&gt;W$3,5,ROUND(5-(W$3-LOG('Crisis Indicator Data'!L19))/(W$3-W$4)*5,1)))))</f>
        <v>3.3</v>
      </c>
      <c r="X22" s="245">
        <f>IF(OR('Crisis Indicator Data'!L19="x",'Crisis Indicator Data'!H19="x"),"x",'Crisis Indicator Data'!L19/'Crisis Indicator Data'!H19)</f>
        <v>1.6693418940609951E-4</v>
      </c>
      <c r="Y22" s="238">
        <f t="shared" si="9"/>
        <v>5</v>
      </c>
      <c r="Z22" s="238">
        <f t="shared" si="10"/>
        <v>4.2</v>
      </c>
      <c r="AA22" s="238">
        <f t="shared" si="11"/>
        <v>4.4000000000000004</v>
      </c>
      <c r="AB22" s="246">
        <f t="shared" si="12"/>
        <v>3.5</v>
      </c>
    </row>
    <row r="23" spans="1:28" x14ac:dyDescent="0.25">
      <c r="A23" s="144" t="str">
        <f>'Crisis Indicator Data'!A20</f>
        <v>Anglophone Crisis in Cameroon</v>
      </c>
      <c r="B23" s="145" t="str">
        <f>'Crisis Indicator Data'!B20</f>
        <v>Conflict</v>
      </c>
      <c r="C23" s="145" t="str">
        <f>'Crisis Indicator Data'!C20</f>
        <v>CMR003</v>
      </c>
      <c r="D23" s="145" t="str">
        <f>'Crisis Indicator Data'!D20</f>
        <v>Cameroon</v>
      </c>
      <c r="E23" s="146" t="str">
        <f>'Crisis Indicator Data'!E20</f>
        <v>CMR</v>
      </c>
      <c r="F23" s="244">
        <f>IF('Crisis Indicator Data'!F20="x","x",IF(LOG('Crisis Indicator Data'!F20)&lt;F$4,0,IF(LOG('Crisis Indicator Data'!F20)&gt;F$3,5,ROUND(5-(F$3-LOG('Crisis Indicator Data'!F20))/(F$3-F$4)*5,1))))</f>
        <v>3.2</v>
      </c>
      <c r="G23" s="143">
        <f>IF('Crisis Indicator Data'!F20="x","x",IF(LEN(E23)&gt;3,('Crisis Indicator Data'!F20/VLOOKUP('Impact of the crisis'!$C23,'Regional Crises'!$B$1:$R$66,4,FALSE)),'Crisis Indicator Data'!F20/VLOOKUP('Impact of the crisis'!$E23,'Country Indicator Data'!$B$4:$P$300,15,FALSE)))</f>
        <v>0.1882866873981934</v>
      </c>
      <c r="H23" s="238">
        <f t="shared" si="0"/>
        <v>0.9</v>
      </c>
      <c r="I23" s="238">
        <f t="shared" si="1"/>
        <v>2.0500000000000003</v>
      </c>
      <c r="J23" s="238">
        <f>IF('Crisis Indicator Data'!G20="x","x",IF(LOG('Crisis Indicator Data'!G20)&lt;J$4,0,IF(LOG('Crisis Indicator Data'!G20)&gt;J$3,5,ROUND(5-(J$3-LOG('Crisis Indicator Data'!G20))/(J$3-J$4)*5,1))))</f>
        <v>3.8</v>
      </c>
      <c r="K23" s="143">
        <f>IF('Crisis Indicator Data'!G20="x","x",IF(LEN(E23)&gt;3,('Crisis Indicator Data'!G20/VLOOKUP('Impact of the crisis'!$C23,'Regional Crises'!$B$1:$R$66,5,FALSE)),'Crisis Indicator Data'!G20/VLOOKUP('Impact of the crisis'!$E23,'Country Indicator Data'!$B$4:$P$300,14,FALSE)))</f>
        <v>0.48818840579710143</v>
      </c>
      <c r="L23" s="238">
        <f t="shared" si="2"/>
        <v>2.4</v>
      </c>
      <c r="M23" s="238">
        <f t="shared" si="3"/>
        <v>3.0999999999999996</v>
      </c>
      <c r="N23" s="238">
        <f t="shared" si="4"/>
        <v>2.6</v>
      </c>
      <c r="O23" s="238">
        <f>IF('Crisis Indicator Data'!H20="x","x",IF('Crisis Indicator Data'!H20=0,0,IF(LOG('Crisis Indicator Data'!H20)&lt;O$4,0,IF(LOG('Crisis Indicator Data'!H20)&gt;O$3,5,ROUND(5-(O$3-LOG('Crisis Indicator Data'!H20))/(O$3-O$4)*5,1)))))</f>
        <v>3</v>
      </c>
      <c r="P23" s="143">
        <f>IF('Crisis Indicator Data'!H20="x","x",'Crisis Indicator Data'!H20/'Crisis Indicator Data'!G20)</f>
        <v>0.15095739943595071</v>
      </c>
      <c r="Q23" s="238">
        <f t="shared" si="5"/>
        <v>0.7</v>
      </c>
      <c r="R23" s="238">
        <f t="shared" si="6"/>
        <v>1.85</v>
      </c>
      <c r="S23" s="238">
        <f>IF('Crisis Indicator Data'!I20="x","x",IF('Crisis Indicator Data'!I20=0,0,IF(LOG('Crisis Indicator Data'!I20)&lt;S$4,0,IF(LOG('Crisis Indicator Data'!I20)&gt;S$3,5,ROUND(5-(S$3-LOG('Crisis Indicator Data'!I20))/(S$3-S$4)*5,1)))))</f>
        <v>4.3</v>
      </c>
      <c r="T23" s="143">
        <f>IF('Crisis Indicator Data'!H20="x","x",IF('Crisis Indicator Data'!I20="x","x",'Crisis Indicator Data'!I20/'Crisis Indicator Data'!H20))</f>
        <v>0.47885939036381514</v>
      </c>
      <c r="U23" s="238">
        <f t="shared" si="7"/>
        <v>5</v>
      </c>
      <c r="V23" s="238">
        <f t="shared" si="8"/>
        <v>4.7</v>
      </c>
      <c r="W23" s="238">
        <f>IF('Crisis Indicator Data'!L20="x","x",IF('Crisis Indicator Data'!L20=0,0,IF(LOG('Crisis Indicator Data'!L20)&lt;W$4,0,IF(LOG('Crisis Indicator Data'!L20)&gt;W$3,5,ROUND(5-(W$3-LOG('Crisis Indicator Data'!L20))/(W$3-W$4)*5,1)))))</f>
        <v>3.4</v>
      </c>
      <c r="X23" s="245">
        <f>IF(OR('Crisis Indicator Data'!L20="x",'Crisis Indicator Data'!H20="x"),"x",'Crisis Indicator Data'!L20/'Crisis Indicator Data'!H20)</f>
        <v>1.248770894788594E-4</v>
      </c>
      <c r="Y23" s="238">
        <f t="shared" si="9"/>
        <v>5</v>
      </c>
      <c r="Z23" s="238">
        <f t="shared" si="10"/>
        <v>4.2</v>
      </c>
      <c r="AA23" s="238">
        <f t="shared" si="11"/>
        <v>4.5</v>
      </c>
      <c r="AB23" s="246">
        <f t="shared" si="12"/>
        <v>3.5</v>
      </c>
    </row>
    <row r="24" spans="1:28" x14ac:dyDescent="0.25">
      <c r="A24" s="144" t="str">
        <f>'Crisis Indicator Data'!A21</f>
        <v>CAR refugees in Cameroon</v>
      </c>
      <c r="B24" s="145" t="str">
        <f>'Crisis Indicator Data'!B21</f>
        <v>Conflict,Displacement</v>
      </c>
      <c r="C24" s="145" t="str">
        <f>'Crisis Indicator Data'!C21</f>
        <v>CMR004</v>
      </c>
      <c r="D24" s="145" t="str">
        <f>'Crisis Indicator Data'!D21</f>
        <v>Cameroon</v>
      </c>
      <c r="E24" s="146" t="str">
        <f>'Crisis Indicator Data'!E21</f>
        <v>CMR</v>
      </c>
      <c r="F24" s="244">
        <f>IF('Crisis Indicator Data'!F21="x","x",IF(LOG('Crisis Indicator Data'!F21)&lt;F$4,0,IF(LOG('Crisis Indicator Data'!F21)&gt;F$3,5,ROUND(5-(F$3-LOG('Crisis Indicator Data'!F21))/(F$3-F$4)*5,1))))</f>
        <v>3.8</v>
      </c>
      <c r="G24" s="143">
        <f>IF('Crisis Indicator Data'!F21="x","x",IF(LEN(E24)&gt;3,('Crisis Indicator Data'!F21/VLOOKUP('Impact of the crisis'!$C24,'Regional Crises'!$B$1:$R$66,4,FALSE)),'Crisis Indicator Data'!F21/VLOOKUP('Impact of the crisis'!$E24,'Country Indicator Data'!$B$4:$P$300,15,FALSE)))</f>
        <v>0.42717945463391932</v>
      </c>
      <c r="H24" s="238">
        <f t="shared" si="0"/>
        <v>2.1</v>
      </c>
      <c r="I24" s="238">
        <f t="shared" si="1"/>
        <v>2.95</v>
      </c>
      <c r="J24" s="238">
        <f>IF('Crisis Indicator Data'!G21="x","x",IF(LOG('Crisis Indicator Data'!G21)&lt;J$4,0,IF(LOG('Crisis Indicator Data'!G21)&gt;J$3,5,ROUND(5-(J$3-LOG('Crisis Indicator Data'!G21))/(J$3-J$4)*5,1))))</f>
        <v>2.5</v>
      </c>
      <c r="K24" s="143">
        <f>IF('Crisis Indicator Data'!G21="x","x",IF(LEN(E24)&gt;3,('Crisis Indicator Data'!G21/VLOOKUP('Impact of the crisis'!$C24,'Regional Crises'!$B$1:$R$66,5,FALSE)),'Crisis Indicator Data'!G21/VLOOKUP('Impact of the crisis'!$E24,'Country Indicator Data'!$B$4:$P$300,14,FALSE)))</f>
        <v>0.20499999999999999</v>
      </c>
      <c r="L24" s="238">
        <f t="shared" si="2"/>
        <v>1</v>
      </c>
      <c r="M24" s="238">
        <f t="shared" si="3"/>
        <v>1.75</v>
      </c>
      <c r="N24" s="238">
        <f t="shared" si="4"/>
        <v>2.4</v>
      </c>
      <c r="O24" s="238">
        <f>IF('Crisis Indicator Data'!H21="x","x",IF('Crisis Indicator Data'!H21=0,0,IF(LOG('Crisis Indicator Data'!H21)&lt;O$4,0,IF(LOG('Crisis Indicator Data'!H21)&gt;O$3,5,ROUND(5-(O$3-LOG('Crisis Indicator Data'!H21))/(O$3-O$4)*5,1)))))</f>
        <v>2</v>
      </c>
      <c r="P24" s="143">
        <f>IF('Crisis Indicator Data'!H21="x","x",'Crisis Indicator Data'!H21/'Crisis Indicator Data'!G21)</f>
        <v>8.3951926475786504E-2</v>
      </c>
      <c r="Q24" s="238">
        <f t="shared" si="5"/>
        <v>0.4</v>
      </c>
      <c r="R24" s="238">
        <f t="shared" si="6"/>
        <v>1.2</v>
      </c>
      <c r="S24" s="238">
        <f>IF('Crisis Indicator Data'!I21="x","x",IF('Crisis Indicator Data'!I21=0,0,IF(LOG('Crisis Indicator Data'!I21)&lt;S$4,0,IF(LOG('Crisis Indicator Data'!I21)&gt;S$3,5,ROUND(5-(S$3-LOG('Crisis Indicator Data'!I21))/(S$3-S$4)*5,1)))))</f>
        <v>3.6</v>
      </c>
      <c r="T24" s="143">
        <f>IF('Crisis Indicator Data'!H21="x","x",IF('Crisis Indicator Data'!I21="x","x",'Crisis Indicator Data'!I21/'Crisis Indicator Data'!H21))</f>
        <v>0.73052631578947369</v>
      </c>
      <c r="U24" s="238">
        <f t="shared" si="7"/>
        <v>5</v>
      </c>
      <c r="V24" s="238">
        <f t="shared" si="8"/>
        <v>4.3</v>
      </c>
      <c r="W24" s="238">
        <f>IF('Crisis Indicator Data'!L21="x","x",IF('Crisis Indicator Data'!L21=0,0,IF(LOG('Crisis Indicator Data'!L21)&lt;W$4,0,IF(LOG('Crisis Indicator Data'!L21)&gt;W$3,5,ROUND(5-(W$3-LOG('Crisis Indicator Data'!L21))/(W$3-W$4)*5,1)))))</f>
        <v>1.8</v>
      </c>
      <c r="X24" s="245">
        <f>IF(OR('Crisis Indicator Data'!L21="x",'Crisis Indicator Data'!H21="x"),"x",'Crisis Indicator Data'!L21/'Crisis Indicator Data'!H21)</f>
        <v>3.5789473684210527E-5</v>
      </c>
      <c r="Y24" s="238">
        <f t="shared" si="9"/>
        <v>1.8</v>
      </c>
      <c r="Z24" s="238">
        <f t="shared" si="10"/>
        <v>1.8</v>
      </c>
      <c r="AA24" s="238">
        <f t="shared" si="11"/>
        <v>3.3</v>
      </c>
      <c r="AB24" s="246">
        <f t="shared" si="12"/>
        <v>2.4</v>
      </c>
    </row>
    <row r="25" spans="1:28" x14ac:dyDescent="0.25">
      <c r="A25" s="144" t="str">
        <f>'Crisis Indicator Data'!A22</f>
        <v>Complex crisis in DRC</v>
      </c>
      <c r="B25" s="145" t="str">
        <f>'Crisis Indicator Data'!B22</f>
        <v>Conflict,Displacement,Socio-political</v>
      </c>
      <c r="C25" s="145" t="str">
        <f>'Crisis Indicator Data'!C22</f>
        <v>COD001</v>
      </c>
      <c r="D25" s="145" t="str">
        <f>'Crisis Indicator Data'!D22</f>
        <v>DRC</v>
      </c>
      <c r="E25" s="146" t="str">
        <f>'Crisis Indicator Data'!E22</f>
        <v>COD</v>
      </c>
      <c r="F25" s="244">
        <f>IF('Crisis Indicator Data'!F22="x","x",IF(LOG('Crisis Indicator Data'!F22)&lt;F$4,0,IF(LOG('Crisis Indicator Data'!F22)&gt;F$3,5,ROUND(5-(F$3-LOG('Crisis Indicator Data'!F22))/(F$3-F$4)*5,1))))</f>
        <v>5</v>
      </c>
      <c r="G25" s="143">
        <f>IF('Crisis Indicator Data'!F22="x","x",IF(LEN(E25)&gt;3,('Crisis Indicator Data'!F22/VLOOKUP('Impact of the crisis'!$C25,'Regional Crises'!$B$1:$R$66,4,FALSE)),'Crisis Indicator Data'!F22/VLOOKUP('Impact of the crisis'!$E25,'Country Indicator Data'!$B$4:$P$300,15,FALSE)))</f>
        <v>0.99999911779625505</v>
      </c>
      <c r="H25" s="238">
        <f t="shared" si="0"/>
        <v>5</v>
      </c>
      <c r="I25" s="238">
        <f t="shared" si="1"/>
        <v>5</v>
      </c>
      <c r="J25" s="238">
        <f>IF('Crisis Indicator Data'!G22="x","x",IF(LOG('Crisis Indicator Data'!G22)&lt;J$4,0,IF(LOG('Crisis Indicator Data'!G22)&gt;J$3,5,ROUND(5-(J$3-LOG('Crisis Indicator Data'!G22))/(J$3-J$4)*5,1))))</f>
        <v>5</v>
      </c>
      <c r="K25" s="143">
        <f>IF('Crisis Indicator Data'!G22="x","x",IF(LEN(E25)&gt;3,('Crisis Indicator Data'!G22/VLOOKUP('Impact of the crisis'!$C25,'Regional Crises'!$B$1:$R$66,5,FALSE)),'Crisis Indicator Data'!G22/VLOOKUP('Impact of the crisis'!$E25,'Country Indicator Data'!$B$4:$P$300,14,FALSE)))</f>
        <v>1</v>
      </c>
      <c r="L25" s="238">
        <f t="shared" si="2"/>
        <v>5</v>
      </c>
      <c r="M25" s="238">
        <f t="shared" si="3"/>
        <v>5</v>
      </c>
      <c r="N25" s="238">
        <f t="shared" si="4"/>
        <v>5</v>
      </c>
      <c r="O25" s="238">
        <f>IF('Crisis Indicator Data'!H22="x","x",IF('Crisis Indicator Data'!H22=0,0,IF(LOG('Crisis Indicator Data'!H22)&lt;O$4,0,IF(LOG('Crisis Indicator Data'!H22)&gt;O$3,5,ROUND(5-(O$3-LOG('Crisis Indicator Data'!H22))/(O$3-O$4)*5,1)))))</f>
        <v>4.8</v>
      </c>
      <c r="P25" s="143">
        <f>IF('Crisis Indicator Data'!H22="x","x",'Crisis Indicator Data'!H22/'Crisis Indicator Data'!G22)</f>
        <v>0.24012882205041763</v>
      </c>
      <c r="Q25" s="238">
        <f t="shared" si="5"/>
        <v>1.2</v>
      </c>
      <c r="R25" s="238">
        <f t="shared" si="6"/>
        <v>3</v>
      </c>
      <c r="S25" s="238">
        <f>IF('Crisis Indicator Data'!I22="x","x",IF('Crisis Indicator Data'!I22=0,0,IF(LOG('Crisis Indicator Data'!I22)&lt;S$4,0,IF(LOG('Crisis Indicator Data'!I22)&gt;S$3,5,ROUND(5-(S$3-LOG('Crisis Indicator Data'!I22))/(S$3-S$4)*5,1)))))</f>
        <v>5</v>
      </c>
      <c r="T25" s="143">
        <f>IF('Crisis Indicator Data'!H22="x","x",IF('Crisis Indicator Data'!I22="x","x",'Crisis Indicator Data'!I22/'Crisis Indicator Data'!H22))</f>
        <v>0.35674509803921567</v>
      </c>
      <c r="U25" s="238">
        <f t="shared" si="7"/>
        <v>5</v>
      </c>
      <c r="V25" s="238">
        <f t="shared" si="8"/>
        <v>5</v>
      </c>
      <c r="W25" s="238">
        <f>IF('Crisis Indicator Data'!L22="x","x",IF('Crisis Indicator Data'!L22=0,0,IF(LOG('Crisis Indicator Data'!L22)&lt;W$4,0,IF(LOG('Crisis Indicator Data'!L22)&gt;W$3,5,ROUND(5-(W$3-LOG('Crisis Indicator Data'!L22))/(W$3-W$4)*5,1)))))</f>
        <v>4.9000000000000004</v>
      </c>
      <c r="X25" s="245">
        <f>IF(OR('Crisis Indicator Data'!L22="x",'Crisis Indicator Data'!H22="x"),"x",'Crisis Indicator Data'!L22/'Crisis Indicator Data'!H22)</f>
        <v>1.0815686274509805E-4</v>
      </c>
      <c r="Y25" s="238">
        <f t="shared" si="9"/>
        <v>5</v>
      </c>
      <c r="Z25" s="238">
        <f t="shared" si="10"/>
        <v>5</v>
      </c>
      <c r="AA25" s="238">
        <f t="shared" si="11"/>
        <v>5</v>
      </c>
      <c r="AB25" s="246">
        <f t="shared" si="12"/>
        <v>4.2</v>
      </c>
    </row>
    <row r="26" spans="1:28" x14ac:dyDescent="0.25">
      <c r="A26" s="144" t="str">
        <f>'Crisis Indicator Data'!A23</f>
        <v>Complex crisis in Congo</v>
      </c>
      <c r="B26" s="145" t="str">
        <f>'Crisis Indicator Data'!B23</f>
        <v>Conflict</v>
      </c>
      <c r="C26" s="145" t="str">
        <f>'Crisis Indicator Data'!C23</f>
        <v>COG001</v>
      </c>
      <c r="D26" s="145" t="str">
        <f>'Crisis Indicator Data'!D23</f>
        <v>Congo</v>
      </c>
      <c r="E26" s="146" t="str">
        <f>'Crisis Indicator Data'!E23</f>
        <v>COG</v>
      </c>
      <c r="F26" s="244">
        <f>IF('Crisis Indicator Data'!F23="x","x",IF(LOG('Crisis Indicator Data'!F23)&lt;F$4,0,IF(LOG('Crisis Indicator Data'!F23)&gt;F$3,5,ROUND(5-(F$3-LOG('Crisis Indicator Data'!F23))/(F$3-F$4)*5,1))))</f>
        <v>4.2</v>
      </c>
      <c r="G26" s="143">
        <f>IF('Crisis Indicator Data'!F23="x","x",IF(LEN(E26)&gt;3,('Crisis Indicator Data'!F23/VLOOKUP('Impact of the crisis'!$C26,'Regional Crises'!$B$1:$R$66,4,FALSE)),'Crisis Indicator Data'!F23/VLOOKUP('Impact of the crisis'!$E26,'Country Indicator Data'!$B$4:$P$300,15,FALSE)))</f>
        <v>1</v>
      </c>
      <c r="H26" s="238">
        <f t="shared" si="0"/>
        <v>5</v>
      </c>
      <c r="I26" s="238">
        <f t="shared" si="1"/>
        <v>4.5999999999999996</v>
      </c>
      <c r="J26" s="238">
        <f>IF('Crisis Indicator Data'!G23="x","x",IF(LOG('Crisis Indicator Data'!G23)&lt;J$4,0,IF(LOG('Crisis Indicator Data'!G23)&gt;J$3,5,ROUND(5-(J$3-LOG('Crisis Indicator Data'!G23))/(J$3-J$4)*5,1))))</f>
        <v>0</v>
      </c>
      <c r="K26" s="143">
        <f>IF('Crisis Indicator Data'!G23="x","x",IF(LEN(E26)&gt;3,('Crisis Indicator Data'!G23/VLOOKUP('Impact of the crisis'!$C26,'Regional Crises'!$B$1:$R$66,5,FALSE)),'Crisis Indicator Data'!G23/VLOOKUP('Impact of the crisis'!$E26,'Country Indicator Data'!$B$4:$P$300,14,FALSE)))</f>
        <v>0.11491228070175438</v>
      </c>
      <c r="L26" s="238">
        <f t="shared" si="2"/>
        <v>0.5</v>
      </c>
      <c r="M26" s="238">
        <f t="shared" si="3"/>
        <v>0.25</v>
      </c>
      <c r="N26" s="238">
        <f t="shared" si="4"/>
        <v>3.1</v>
      </c>
      <c r="O26" s="238">
        <f>IF('Crisis Indicator Data'!H23="x","x",IF('Crisis Indicator Data'!H23=0,0,IF(LOG('Crisis Indicator Data'!H23)&lt;O$4,0,IF(LOG('Crisis Indicator Data'!H23)&gt;O$3,5,ROUND(5-(O$3-LOG('Crisis Indicator Data'!H23))/(O$3-O$4)*5,1)))))</f>
        <v>1.6</v>
      </c>
      <c r="P26" s="143">
        <f>IF('Crisis Indicator Data'!H23="x","x",'Crisis Indicator Data'!H23/'Crisis Indicator Data'!G23)</f>
        <v>0.42748091603053434</v>
      </c>
      <c r="Q26" s="238">
        <f t="shared" si="5"/>
        <v>2.1</v>
      </c>
      <c r="R26" s="238">
        <f t="shared" si="6"/>
        <v>1.85</v>
      </c>
      <c r="S26" s="238">
        <f>IF('Crisis Indicator Data'!I23="x","x",IF('Crisis Indicator Data'!I23=0,0,IF(LOG('Crisis Indicator Data'!I23)&lt;S$4,0,IF(LOG('Crisis Indicator Data'!I23)&gt;S$3,5,ROUND(5-(S$3-LOG('Crisis Indicator Data'!I23))/(S$3-S$4)*5,1)))))</f>
        <v>2</v>
      </c>
      <c r="T26" s="143">
        <f>IF('Crisis Indicator Data'!H23="x","x",IF('Crisis Indicator Data'!I23="x","x",'Crisis Indicator Data'!I23/'Crisis Indicator Data'!H23))</f>
        <v>9.285714285714286E-2</v>
      </c>
      <c r="U26" s="238">
        <f t="shared" si="7"/>
        <v>3.1</v>
      </c>
      <c r="V26" s="238">
        <f t="shared" si="8"/>
        <v>2.6</v>
      </c>
      <c r="W26" s="238">
        <f>IF('Crisis Indicator Data'!L23="x","x",IF('Crisis Indicator Data'!L23=0,0,IF(LOG('Crisis Indicator Data'!L23)&lt;W$4,0,IF(LOG('Crisis Indicator Data'!L23)&gt;W$3,5,ROUND(5-(W$3-LOG('Crisis Indicator Data'!L23))/(W$3-W$4)*5,1)))))</f>
        <v>0.7</v>
      </c>
      <c r="X26" s="245">
        <f>IF(OR('Crisis Indicator Data'!L23="x",'Crisis Indicator Data'!H23="x"),"x",'Crisis Indicator Data'!L23/'Crisis Indicator Data'!H23)</f>
        <v>1.0714285714285714E-5</v>
      </c>
      <c r="Y26" s="238">
        <f t="shared" si="9"/>
        <v>0.5</v>
      </c>
      <c r="Z26" s="238">
        <f t="shared" si="10"/>
        <v>0.6</v>
      </c>
      <c r="AA26" s="238">
        <f t="shared" si="11"/>
        <v>1.7</v>
      </c>
      <c r="AB26" s="246">
        <f t="shared" si="12"/>
        <v>1.8</v>
      </c>
    </row>
    <row r="27" spans="1:28" x14ac:dyDescent="0.25">
      <c r="A27" s="144" t="str">
        <f>'Crisis Indicator Data'!A24</f>
        <v>Complex crisis in Colombia</v>
      </c>
      <c r="B27" s="145" t="str">
        <f>'Crisis Indicator Data'!B24</f>
        <v>Socio-political,Conflict,Violence,Floods,Displacement</v>
      </c>
      <c r="C27" s="145" t="str">
        <f>'Crisis Indicator Data'!C24</f>
        <v>COL001</v>
      </c>
      <c r="D27" s="145" t="str">
        <f>'Crisis Indicator Data'!D24</f>
        <v>Colombia</v>
      </c>
      <c r="E27" s="146" t="str">
        <f>'Crisis Indicator Data'!E24</f>
        <v>COL</v>
      </c>
      <c r="F27" s="244">
        <f>IF('Crisis Indicator Data'!F24="x","x",IF(LOG('Crisis Indicator Data'!F24)&lt;F$4,0,IF(LOG('Crisis Indicator Data'!F24)&gt;F$3,5,ROUND(5-(F$3-LOG('Crisis Indicator Data'!F24))/(F$3-F$4)*5,1))))</f>
        <v>5</v>
      </c>
      <c r="G27" s="143">
        <f>IF('Crisis Indicator Data'!F24="x","x",IF(LEN(E27)&gt;3,('Crisis Indicator Data'!F24/VLOOKUP('Impact of the crisis'!$C27,'Regional Crises'!$B$1:$R$66,4,FALSE)),'Crisis Indicator Data'!F24/VLOOKUP('Impact of the crisis'!$E27,'Country Indicator Data'!$B$4:$P$300,15,FALSE)))</f>
        <v>1</v>
      </c>
      <c r="H27" s="238">
        <f t="shared" si="0"/>
        <v>5</v>
      </c>
      <c r="I27" s="238">
        <f t="shared" si="1"/>
        <v>5</v>
      </c>
      <c r="J27" s="238">
        <f>IF('Crisis Indicator Data'!G24="x","x",IF(LOG('Crisis Indicator Data'!G24)&lt;J$4,0,IF(LOG('Crisis Indicator Data'!G24)&gt;J$3,5,ROUND(5-(J$3-LOG('Crisis Indicator Data'!G24))/(J$3-J$4)*5,1))))</f>
        <v>5</v>
      </c>
      <c r="K27" s="143">
        <f>IF('Crisis Indicator Data'!G24="x","x",IF(LEN(E27)&gt;3,('Crisis Indicator Data'!G24/VLOOKUP('Impact of the crisis'!$C27,'Regional Crises'!$B$1:$R$66,5,FALSE)),'Crisis Indicator Data'!G24/VLOOKUP('Impact of the crisis'!$E27,'Country Indicator Data'!$B$4:$P$300,14,FALSE)))</f>
        <v>1</v>
      </c>
      <c r="L27" s="238">
        <f t="shared" si="2"/>
        <v>5</v>
      </c>
      <c r="M27" s="238">
        <f t="shared" si="3"/>
        <v>5</v>
      </c>
      <c r="N27" s="238">
        <f t="shared" si="4"/>
        <v>5</v>
      </c>
      <c r="O27" s="238">
        <f>IF('Crisis Indicator Data'!H24="x","x",IF('Crisis Indicator Data'!H24=0,0,IF(LOG('Crisis Indicator Data'!H24)&lt;O$4,0,IF(LOG('Crisis Indicator Data'!H24)&gt;O$3,5,ROUND(5-(O$3-LOG('Crisis Indicator Data'!H24))/(O$3-O$4)*5,1)))))</f>
        <v>4.2</v>
      </c>
      <c r="P27" s="143">
        <f>IF('Crisis Indicator Data'!H24="x","x",'Crisis Indicator Data'!H24/'Crisis Indicator Data'!G24)</f>
        <v>0.21764705882352942</v>
      </c>
      <c r="Q27" s="238">
        <f t="shared" si="5"/>
        <v>1</v>
      </c>
      <c r="R27" s="238">
        <f t="shared" si="6"/>
        <v>2.6</v>
      </c>
      <c r="S27" s="238">
        <f>IF('Crisis Indicator Data'!I24="x","x",IF('Crisis Indicator Data'!I24=0,0,IF(LOG('Crisis Indicator Data'!I24)&lt;S$4,0,IF(LOG('Crisis Indicator Data'!I24)&gt;S$3,5,ROUND(5-(S$3-LOG('Crisis Indicator Data'!I24))/(S$3-S$4)*5,1)))))</f>
        <v>5</v>
      </c>
      <c r="T27" s="143">
        <f>IF('Crisis Indicator Data'!H24="x","x",IF('Crisis Indicator Data'!I24="x","x",'Crisis Indicator Data'!I24/'Crisis Indicator Data'!H24))</f>
        <v>0.47162162162162163</v>
      </c>
      <c r="U27" s="238">
        <f t="shared" si="7"/>
        <v>5</v>
      </c>
      <c r="V27" s="238">
        <f t="shared" si="8"/>
        <v>5</v>
      </c>
      <c r="W27" s="238">
        <f>IF('Crisis Indicator Data'!L24="x","x",IF('Crisis Indicator Data'!L24=0,0,IF(LOG('Crisis Indicator Data'!L24)&lt;W$4,0,IF(LOG('Crisis Indicator Data'!L24)&gt;W$3,5,ROUND(5-(W$3-LOG('Crisis Indicator Data'!L24))/(W$3-W$4)*5,1)))))</f>
        <v>4</v>
      </c>
      <c r="X27" s="245">
        <f>IF(OR('Crisis Indicator Data'!L24="x",'Crisis Indicator Data'!H24="x"),"x",'Crisis Indicator Data'!L24/'Crisis Indicator Data'!H24)</f>
        <v>6.0990990990990993E-5</v>
      </c>
      <c r="Y27" s="238">
        <f t="shared" si="9"/>
        <v>3</v>
      </c>
      <c r="Z27" s="238">
        <f t="shared" si="10"/>
        <v>3.5</v>
      </c>
      <c r="AA27" s="238">
        <f t="shared" si="11"/>
        <v>4.4000000000000004</v>
      </c>
      <c r="AB27" s="246">
        <f t="shared" si="12"/>
        <v>3.7</v>
      </c>
    </row>
    <row r="28" spans="1:28" x14ac:dyDescent="0.25">
      <c r="A28" s="144" t="str">
        <f>'Crisis Indicator Data'!A25</f>
        <v>Venezuela displacement in Colombia</v>
      </c>
      <c r="B28" s="145" t="str">
        <f>'Crisis Indicator Data'!B25</f>
        <v>Displacement</v>
      </c>
      <c r="C28" s="145" t="str">
        <f>'Crisis Indicator Data'!C25</f>
        <v>COL002</v>
      </c>
      <c r="D28" s="145" t="str">
        <f>'Crisis Indicator Data'!D25</f>
        <v>Colombia</v>
      </c>
      <c r="E28" s="146" t="str">
        <f>'Crisis Indicator Data'!E25</f>
        <v>COL</v>
      </c>
      <c r="F28" s="244">
        <f>IF('Crisis Indicator Data'!F25="x","x",IF(LOG('Crisis Indicator Data'!F25)&lt;F$4,0,IF(LOG('Crisis Indicator Data'!F25)&gt;F$3,5,ROUND(5-(F$3-LOG('Crisis Indicator Data'!F25))/(F$3-F$4)*5,1))))</f>
        <v>5</v>
      </c>
      <c r="G28" s="143">
        <f>IF('Crisis Indicator Data'!F25="x","x",IF(LEN(E28)&gt;3,('Crisis Indicator Data'!F25/VLOOKUP('Impact of the crisis'!$C28,'Regional Crises'!$B$1:$R$66,4,FALSE)),'Crisis Indicator Data'!F25/VLOOKUP('Impact of the crisis'!$E28,'Country Indicator Data'!$B$4:$P$300,15,FALSE)))</f>
        <v>1</v>
      </c>
      <c r="H28" s="238">
        <f t="shared" si="0"/>
        <v>5</v>
      </c>
      <c r="I28" s="238">
        <f t="shared" si="1"/>
        <v>5</v>
      </c>
      <c r="J28" s="238">
        <f>IF('Crisis Indicator Data'!G25="x","x",IF(LOG('Crisis Indicator Data'!G25)&lt;J$4,0,IF(LOG('Crisis Indicator Data'!G25)&gt;J$3,5,ROUND(5-(J$3-LOG('Crisis Indicator Data'!G25))/(J$3-J$4)*5,1))))</f>
        <v>4.7</v>
      </c>
      <c r="K28" s="143">
        <f>IF('Crisis Indicator Data'!G25="x","x",IF(LEN(E28)&gt;3,('Crisis Indicator Data'!G25/VLOOKUP('Impact of the crisis'!$C28,'Regional Crises'!$B$1:$R$66,5,FALSE)),'Crisis Indicator Data'!G25/VLOOKUP('Impact of the crisis'!$E28,'Country Indicator Data'!$B$4:$P$300,14,FALSE)))</f>
        <v>0.51494117647058824</v>
      </c>
      <c r="L28" s="238">
        <f t="shared" si="2"/>
        <v>2.6</v>
      </c>
      <c r="M28" s="238">
        <f t="shared" si="3"/>
        <v>3.6500000000000004</v>
      </c>
      <c r="N28" s="238">
        <f t="shared" si="4"/>
        <v>4.4000000000000004</v>
      </c>
      <c r="O28" s="238">
        <f>IF('Crisis Indicator Data'!H25="x","x",IF('Crisis Indicator Data'!H25=0,0,IF(LOG('Crisis Indicator Data'!H25)&lt;O$4,0,IF(LOG('Crisis Indicator Data'!H25)&gt;O$3,5,ROUND(5-(O$3-LOG('Crisis Indicator Data'!H25))/(O$3-O$4)*5,1)))))</f>
        <v>3.7</v>
      </c>
      <c r="P28" s="143">
        <f>IF('Crisis Indicator Data'!H25="x","x",'Crisis Indicator Data'!H25/'Crisis Indicator Data'!G25)</f>
        <v>0.21148427385576118</v>
      </c>
      <c r="Q28" s="238">
        <f t="shared" si="5"/>
        <v>1</v>
      </c>
      <c r="R28" s="238">
        <f t="shared" si="6"/>
        <v>2.35</v>
      </c>
      <c r="S28" s="238">
        <f>IF('Crisis Indicator Data'!I25="x","x",IF('Crisis Indicator Data'!I25=0,0,IF(LOG('Crisis Indicator Data'!I25)&lt;S$4,0,IF(LOG('Crisis Indicator Data'!I25)&gt;S$3,5,ROUND(5-(S$3-LOG('Crisis Indicator Data'!I25))/(S$3-S$4)*5,1)))))</f>
        <v>4.8</v>
      </c>
      <c r="T28" s="143">
        <f>IF('Crisis Indicator Data'!H25="x","x",IF('Crisis Indicator Data'!I25="x","x",'Crisis Indicator Data'!I25/'Crisis Indicator Data'!H25))</f>
        <v>0.44616492617933023</v>
      </c>
      <c r="U28" s="238">
        <f t="shared" si="7"/>
        <v>5</v>
      </c>
      <c r="V28" s="238">
        <f t="shared" si="8"/>
        <v>4.9000000000000004</v>
      </c>
      <c r="W28" s="238">
        <f>IF('Crisis Indicator Data'!L25="x","x",IF('Crisis Indicator Data'!L25=0,0,IF(LOG('Crisis Indicator Data'!L25)&lt;W$4,0,IF(LOG('Crisis Indicator Data'!L25)&gt;W$3,5,ROUND(5-(W$3-LOG('Crisis Indicator Data'!L25))/(W$3-W$4)*5,1)))))</f>
        <v>4.0999999999999996</v>
      </c>
      <c r="X28" s="245">
        <f>IF(OR('Crisis Indicator Data'!L25="x",'Crisis Indicator Data'!H25="x"),"x",'Crisis Indicator Data'!L25/'Crisis Indicator Data'!H25)</f>
        <v>1.4314007922218222E-4</v>
      </c>
      <c r="Y28" s="238">
        <f t="shared" si="9"/>
        <v>5</v>
      </c>
      <c r="Z28" s="238">
        <f t="shared" si="10"/>
        <v>4.5999999999999996</v>
      </c>
      <c r="AA28" s="238">
        <f t="shared" si="11"/>
        <v>4.8</v>
      </c>
      <c r="AB28" s="246">
        <f t="shared" si="12"/>
        <v>3.9</v>
      </c>
    </row>
    <row r="29" spans="1:28" x14ac:dyDescent="0.25">
      <c r="A29" s="144" t="str">
        <f>'Crisis Indicator Data'!A26</f>
        <v>Nicaraguan refugees in Costa Rica</v>
      </c>
      <c r="B29" s="145" t="str">
        <f>'Crisis Indicator Data'!B26</f>
        <v>Displacement</v>
      </c>
      <c r="C29" s="145" t="str">
        <f>'Crisis Indicator Data'!C26</f>
        <v>CRI002</v>
      </c>
      <c r="D29" s="145" t="str">
        <f>'Crisis Indicator Data'!D26</f>
        <v>Costa Rica</v>
      </c>
      <c r="E29" s="146" t="str">
        <f>'Crisis Indicator Data'!E26</f>
        <v>CRI</v>
      </c>
      <c r="F29" s="244">
        <f>IF('Crisis Indicator Data'!F26="x","x",IF(LOG('Crisis Indicator Data'!F26)&lt;F$4,0,IF(LOG('Crisis Indicator Data'!F26)&gt;F$3,5,ROUND(5-(F$3-LOG('Crisis Indicator Data'!F26))/(F$3-F$4)*5,1))))</f>
        <v>1.1000000000000001</v>
      </c>
      <c r="G29" s="143">
        <f>IF('Crisis Indicator Data'!F26="x","x",IF(LEN(E29)&gt;3,('Crisis Indicator Data'!F26/VLOOKUP('Impact of the crisis'!$C29,'Regional Crises'!$B$1:$R$66,4,FALSE)),'Crisis Indicator Data'!F26/VLOOKUP('Impact of the crisis'!$E29,'Country Indicator Data'!$B$4:$P$300,15,FALSE)))</f>
        <v>8.7387387387387383E-2</v>
      </c>
      <c r="H29" s="238">
        <f t="shared" si="0"/>
        <v>0.3</v>
      </c>
      <c r="I29" s="238">
        <f t="shared" si="1"/>
        <v>0.70000000000000007</v>
      </c>
      <c r="J29" s="238">
        <f>IF('Crisis Indicator Data'!G26="x","x",IF(LOG('Crisis Indicator Data'!G26)&lt;J$4,0,IF(LOG('Crisis Indicator Data'!G26)&gt;J$3,5,ROUND(5-(J$3-LOG('Crisis Indicator Data'!G26))/(J$3-J$4)*5,1))))</f>
        <v>0.2</v>
      </c>
      <c r="K29" s="143">
        <f>IF('Crisis Indicator Data'!G26="x","x",IF(LEN(E29)&gt;3,('Crisis Indicator Data'!G26/VLOOKUP('Impact of the crisis'!$C29,'Regional Crises'!$B$1:$R$66,5,FALSE)),'Crisis Indicator Data'!G26/VLOOKUP('Impact of the crisis'!$E29,'Country Indicator Data'!$B$4:$P$300,14,FALSE)))</f>
        <v>0.21118359739049394</v>
      </c>
      <c r="L29" s="238">
        <f t="shared" si="2"/>
        <v>1</v>
      </c>
      <c r="M29" s="238">
        <f t="shared" si="3"/>
        <v>0.6</v>
      </c>
      <c r="N29" s="238">
        <f t="shared" si="4"/>
        <v>0.7</v>
      </c>
      <c r="O29" s="238">
        <f>IF('Crisis Indicator Data'!H26="x","x",IF('Crisis Indicator Data'!H26=0,0,IF(LOG('Crisis Indicator Data'!H26)&lt;O$4,0,IF(LOG('Crisis Indicator Data'!H26)&gt;O$3,5,ROUND(5-(O$3-LOG('Crisis Indicator Data'!H26))/(O$3-O$4)*5,1)))))</f>
        <v>1.4</v>
      </c>
      <c r="P29" s="143">
        <f>IF('Crisis Indicator Data'!H26="x","x",'Crisis Indicator Data'!H26/'Crisis Indicator Data'!G26)</f>
        <v>0.20035304501323919</v>
      </c>
      <c r="Q29" s="238">
        <f t="shared" si="5"/>
        <v>1</v>
      </c>
      <c r="R29" s="238">
        <f t="shared" si="6"/>
        <v>1.2</v>
      </c>
      <c r="S29" s="238">
        <f>IF('Crisis Indicator Data'!I26="x","x",IF('Crisis Indicator Data'!I26=0,0,IF(LOG('Crisis Indicator Data'!I26)&lt;S$4,0,IF(LOG('Crisis Indicator Data'!I26)&gt;S$3,5,ROUND(5-(S$3-LOG('Crisis Indicator Data'!I26))/(S$3-S$4)*5,1)))))</f>
        <v>3.2</v>
      </c>
      <c r="T29" s="143">
        <f>IF('Crisis Indicator Data'!H26="x","x",IF('Crisis Indicator Data'!I26="x","x",'Crisis Indicator Data'!I26/'Crisis Indicator Data'!H26))</f>
        <v>0.79295154185022021</v>
      </c>
      <c r="U29" s="238">
        <f t="shared" si="7"/>
        <v>5</v>
      </c>
      <c r="V29" s="238">
        <f t="shared" si="8"/>
        <v>4.0999999999999996</v>
      </c>
      <c r="W29" s="238" t="str">
        <f>IF('Crisis Indicator Data'!L26="x","x",IF('Crisis Indicator Data'!L26=0,0,IF(LOG('Crisis Indicator Data'!L26)&lt;W$4,0,IF(LOG('Crisis Indicator Data'!L26)&gt;W$3,5,ROUND(5-(W$3-LOG('Crisis Indicator Data'!L26))/(W$3-W$4)*5,1)))))</f>
        <v>x</v>
      </c>
      <c r="X29" s="245" t="str">
        <f>IF(OR('Crisis Indicator Data'!L26="x",'Crisis Indicator Data'!H26="x"),"x",'Crisis Indicator Data'!L26/'Crisis Indicator Data'!H26)</f>
        <v>x</v>
      </c>
      <c r="Y29" s="238" t="str">
        <f t="shared" si="9"/>
        <v>x</v>
      </c>
      <c r="Z29" s="238" t="str">
        <f t="shared" si="10"/>
        <v>x</v>
      </c>
      <c r="AA29" s="238">
        <f t="shared" si="11"/>
        <v>4.0999999999999996</v>
      </c>
      <c r="AB29" s="246">
        <f t="shared" si="12"/>
        <v>3</v>
      </c>
    </row>
    <row r="30" spans="1:28" x14ac:dyDescent="0.25">
      <c r="A30" s="144" t="str">
        <f>'Crisis Indicator Data'!A27</f>
        <v>Multiple crises in Djibouti</v>
      </c>
      <c r="B30" s="145" t="str">
        <f>'Crisis Indicator Data'!B27</f>
        <v>Displacement,Drought</v>
      </c>
      <c r="C30" s="145" t="str">
        <f>'Crisis Indicator Data'!C27</f>
        <v>DJI001</v>
      </c>
      <c r="D30" s="145" t="str">
        <f>'Crisis Indicator Data'!D27</f>
        <v>Djibouti</v>
      </c>
      <c r="E30" s="146" t="str">
        <f>'Crisis Indicator Data'!E27</f>
        <v>DJI</v>
      </c>
      <c r="F30" s="244">
        <f>IF('Crisis Indicator Data'!F27="x","x",IF(LOG('Crisis Indicator Data'!F27)&lt;F$4,0,IF(LOG('Crisis Indicator Data'!F27)&gt;F$3,5,ROUND(5-(F$3-LOG('Crisis Indicator Data'!F27))/(F$3-F$4)*5,1))))</f>
        <v>2.2999999999999998</v>
      </c>
      <c r="G30" s="143">
        <f>IF('Crisis Indicator Data'!F27="x","x",IF(LEN(E30)&gt;3,('Crisis Indicator Data'!F27/VLOOKUP('Impact of the crisis'!$C30,'Regional Crises'!$B$1:$R$66,4,FALSE)),'Crisis Indicator Data'!F27/VLOOKUP('Impact of the crisis'!$E30,'Country Indicator Data'!$B$4:$P$300,15,FALSE)))</f>
        <v>1</v>
      </c>
      <c r="H30" s="238">
        <f t="shared" si="0"/>
        <v>5</v>
      </c>
      <c r="I30" s="238">
        <f t="shared" si="1"/>
        <v>3.65</v>
      </c>
      <c r="J30" s="238">
        <f>IF('Crisis Indicator Data'!G27="x","x",IF(LOG('Crisis Indicator Data'!G27)&lt;J$4,0,IF(LOG('Crisis Indicator Data'!G27)&gt;J$3,5,ROUND(5-(J$3-LOG('Crisis Indicator Data'!G27))/(J$3-J$4)*5,1))))</f>
        <v>0.3</v>
      </c>
      <c r="K30" s="143">
        <f>IF('Crisis Indicator Data'!G27="x","x",IF(LEN(E30)&gt;3,('Crisis Indicator Data'!G27/VLOOKUP('Impact of the crisis'!$C30,'Regional Crises'!$B$1:$R$66,5,FALSE)),'Crisis Indicator Data'!G27/VLOOKUP('Impact of the crisis'!$E30,'Country Indicator Data'!$B$4:$P$300,14,FALSE)))</f>
        <v>1.0321489001692048</v>
      </c>
      <c r="L30" s="238">
        <f t="shared" si="2"/>
        <v>5</v>
      </c>
      <c r="M30" s="238">
        <f t="shared" si="3"/>
        <v>2.65</v>
      </c>
      <c r="N30" s="238">
        <f t="shared" si="4"/>
        <v>3.2</v>
      </c>
      <c r="O30" s="238">
        <f>IF('Crisis Indicator Data'!H27="x","x",IF('Crisis Indicator Data'!H27=0,0,IF(LOG('Crisis Indicator Data'!H27)&lt;O$4,0,IF(LOG('Crisis Indicator Data'!H27)&gt;O$3,5,ROUND(5-(O$3-LOG('Crisis Indicator Data'!H27))/(O$3-O$4)*5,1)))))</f>
        <v>2.2000000000000002</v>
      </c>
      <c r="P30" s="143">
        <f>IF('Crisis Indicator Data'!H27="x","x",'Crisis Indicator Data'!H27/'Crisis Indicator Data'!G27)</f>
        <v>0.52704918032786885</v>
      </c>
      <c r="Q30" s="238">
        <f t="shared" si="5"/>
        <v>2.6</v>
      </c>
      <c r="R30" s="238">
        <f t="shared" si="6"/>
        <v>2.4000000000000004</v>
      </c>
      <c r="S30" s="238">
        <f>IF('Crisis Indicator Data'!I27="x","x",IF('Crisis Indicator Data'!I27=0,0,IF(LOG('Crisis Indicator Data'!I27)&lt;S$4,0,IF(LOG('Crisis Indicator Data'!I27)&gt;S$3,5,ROUND(5-(S$3-LOG('Crisis Indicator Data'!I27))/(S$3-S$4)*5,1)))))</f>
        <v>2.2999999999999998</v>
      </c>
      <c r="T30" s="143">
        <f>IF('Crisis Indicator Data'!H27="x","x",IF('Crisis Indicator Data'!I27="x","x",'Crisis Indicator Data'!I27/'Crisis Indicator Data'!H27))</f>
        <v>5.909797822706065E-2</v>
      </c>
      <c r="U30" s="238">
        <f t="shared" si="7"/>
        <v>2</v>
      </c>
      <c r="V30" s="238">
        <f t="shared" si="8"/>
        <v>2.2000000000000002</v>
      </c>
      <c r="W30" s="238">
        <f>IF('Crisis Indicator Data'!L27="x","x",IF('Crisis Indicator Data'!L27=0,0,IF(LOG('Crisis Indicator Data'!L27)&lt;W$4,0,IF(LOG('Crisis Indicator Data'!L27)&gt;W$3,5,ROUND(5-(W$3-LOG('Crisis Indicator Data'!L27))/(W$3-W$4)*5,1)))))</f>
        <v>1</v>
      </c>
      <c r="X30" s="245">
        <f>IF(OR('Crisis Indicator Data'!L27="x",'Crisis Indicator Data'!H27="x"),"x",'Crisis Indicator Data'!L27/'Crisis Indicator Data'!H27)</f>
        <v>7.7760497667185068E-6</v>
      </c>
      <c r="Y30" s="238">
        <f t="shared" si="9"/>
        <v>0.4</v>
      </c>
      <c r="Z30" s="238">
        <f t="shared" si="10"/>
        <v>0.7</v>
      </c>
      <c r="AA30" s="238">
        <f t="shared" si="11"/>
        <v>1.5</v>
      </c>
      <c r="AB30" s="246">
        <f t="shared" si="12"/>
        <v>2</v>
      </c>
    </row>
    <row r="31" spans="1:28" x14ac:dyDescent="0.25">
      <c r="A31" s="144" t="str">
        <f>'Crisis Indicator Data'!A28</f>
        <v>Mixed migration in Djibouti</v>
      </c>
      <c r="B31" s="145" t="str">
        <f>'Crisis Indicator Data'!B28</f>
        <v>Displacement</v>
      </c>
      <c r="C31" s="145" t="str">
        <f>'Crisis Indicator Data'!C28</f>
        <v>DJI002</v>
      </c>
      <c r="D31" s="145" t="str">
        <f>'Crisis Indicator Data'!D28</f>
        <v>Djibouti</v>
      </c>
      <c r="E31" s="146" t="str">
        <f>'Crisis Indicator Data'!E28</f>
        <v>DJI</v>
      </c>
      <c r="F31" s="244">
        <f>IF('Crisis Indicator Data'!F28="x","x",IF(LOG('Crisis Indicator Data'!F28)&lt;F$4,0,IF(LOG('Crisis Indicator Data'!F28)&gt;F$3,5,ROUND(5-(F$3-LOG('Crisis Indicator Data'!F28))/(F$3-F$4)*5,1))))</f>
        <v>1.4</v>
      </c>
      <c r="G31" s="143">
        <f>IF('Crisis Indicator Data'!F28="x","x",IF(LEN(E31)&gt;3,('Crisis Indicator Data'!F28/VLOOKUP('Impact of the crisis'!$C31,'Regional Crises'!$B$1:$R$66,4,FALSE)),'Crisis Indicator Data'!F28/VLOOKUP('Impact of the crisis'!$E31,'Country Indicator Data'!$B$4:$P$300,15,FALSE)))</f>
        <v>0.31492666091458155</v>
      </c>
      <c r="H31" s="238">
        <f t="shared" si="0"/>
        <v>1.5</v>
      </c>
      <c r="I31" s="238">
        <f t="shared" si="1"/>
        <v>1.45</v>
      </c>
      <c r="J31" s="238">
        <f>IF('Crisis Indicator Data'!G28="x","x",IF(LOG('Crisis Indicator Data'!G28)&lt;J$4,0,IF(LOG('Crisis Indicator Data'!G28)&gt;J$3,5,ROUND(5-(J$3-LOG('Crisis Indicator Data'!G28))/(J$3-J$4)*5,1))))</f>
        <v>0</v>
      </c>
      <c r="K31" s="143">
        <f>IF('Crisis Indicator Data'!G28="x","x",IF(LEN(E31)&gt;3,('Crisis Indicator Data'!G28/VLOOKUP('Impact of the crisis'!$C31,'Regional Crises'!$B$1:$R$66,5,FALSE)),'Crisis Indicator Data'!G28/VLOOKUP('Impact of the crisis'!$E31,'Country Indicator Data'!$B$4:$P$300,14,FALSE)))</f>
        <v>0.57614213197969544</v>
      </c>
      <c r="L31" s="238">
        <f t="shared" si="2"/>
        <v>2.9</v>
      </c>
      <c r="M31" s="238">
        <f t="shared" si="3"/>
        <v>1.45</v>
      </c>
      <c r="N31" s="238">
        <f t="shared" si="4"/>
        <v>1.5</v>
      </c>
      <c r="O31" s="238">
        <f>IF('Crisis Indicator Data'!H28="x","x",IF('Crisis Indicator Data'!H28=0,0,IF(LOG('Crisis Indicator Data'!H28)&lt;O$4,0,IF(LOG('Crisis Indicator Data'!H28)&gt;O$3,5,ROUND(5-(O$3-LOG('Crisis Indicator Data'!H28))/(O$3-O$4)*5,1)))))</f>
        <v>0.1</v>
      </c>
      <c r="P31" s="143">
        <f>IF('Crisis Indicator Data'!H28="x","x",'Crisis Indicator Data'!H28/'Crisis Indicator Data'!G28)</f>
        <v>5.5800293685756244E-2</v>
      </c>
      <c r="Q31" s="238">
        <f t="shared" si="5"/>
        <v>0.2</v>
      </c>
      <c r="R31" s="238">
        <f t="shared" si="6"/>
        <v>0.15000000000000002</v>
      </c>
      <c r="S31" s="238">
        <f>IF('Crisis Indicator Data'!I28="x","x",IF('Crisis Indicator Data'!I28=0,0,IF(LOG('Crisis Indicator Data'!I28)&lt;S$4,0,IF(LOG('Crisis Indicator Data'!I28)&gt;S$3,5,ROUND(5-(S$3-LOG('Crisis Indicator Data'!I28))/(S$3-S$4)*5,1)))))</f>
        <v>2.2999999999999998</v>
      </c>
      <c r="T31" s="143">
        <f>IF('Crisis Indicator Data'!H28="x","x",IF('Crisis Indicator Data'!I28="x","x",'Crisis Indicator Data'!I28/'Crisis Indicator Data'!H28))</f>
        <v>1</v>
      </c>
      <c r="U31" s="238">
        <f t="shared" si="7"/>
        <v>5</v>
      </c>
      <c r="V31" s="238">
        <f t="shared" si="8"/>
        <v>3.7</v>
      </c>
      <c r="W31" s="238">
        <f>IF('Crisis Indicator Data'!L28="x","x",IF('Crisis Indicator Data'!L28=0,0,IF(LOG('Crisis Indicator Data'!L28)&lt;W$4,0,IF(LOG('Crisis Indicator Data'!L28)&gt;W$3,5,ROUND(5-(W$3-LOG('Crisis Indicator Data'!L28))/(W$3-W$4)*5,1)))))</f>
        <v>1</v>
      </c>
      <c r="X31" s="245">
        <f>IF(OR('Crisis Indicator Data'!L28="x",'Crisis Indicator Data'!H28="x"),"x",'Crisis Indicator Data'!L28/'Crisis Indicator Data'!H28)</f>
        <v>1.3157894736842105E-4</v>
      </c>
      <c r="Y31" s="238">
        <f t="shared" si="9"/>
        <v>5</v>
      </c>
      <c r="Z31" s="238">
        <f t="shared" si="10"/>
        <v>3</v>
      </c>
      <c r="AA31" s="238">
        <f t="shared" si="11"/>
        <v>3.4</v>
      </c>
      <c r="AB31" s="246">
        <f t="shared" si="12"/>
        <v>2.1</v>
      </c>
    </row>
    <row r="32" spans="1:28" x14ac:dyDescent="0.25">
      <c r="A32" s="144" t="str">
        <f>'Crisis Indicator Data'!A29</f>
        <v>Drought in Djibouti</v>
      </c>
      <c r="B32" s="145" t="str">
        <f>'Crisis Indicator Data'!B29</f>
        <v>Drought</v>
      </c>
      <c r="C32" s="145" t="str">
        <f>'Crisis Indicator Data'!C29</f>
        <v>DJI003</v>
      </c>
      <c r="D32" s="145" t="str">
        <f>'Crisis Indicator Data'!D29</f>
        <v>Djibouti</v>
      </c>
      <c r="E32" s="146" t="str">
        <f>'Crisis Indicator Data'!E29</f>
        <v>DJI</v>
      </c>
      <c r="F32" s="244">
        <f>IF('Crisis Indicator Data'!F29="x","x",IF(LOG('Crisis Indicator Data'!F29)&lt;F$4,0,IF(LOG('Crisis Indicator Data'!F29)&gt;F$3,5,ROUND(5-(F$3-LOG('Crisis Indicator Data'!F29))/(F$3-F$4)*5,1))))</f>
        <v>2.2999999999999998</v>
      </c>
      <c r="G32" s="143">
        <f>IF('Crisis Indicator Data'!F29="x","x",IF(LEN(E32)&gt;3,('Crisis Indicator Data'!F29/VLOOKUP('Impact of the crisis'!$C32,'Regional Crises'!$B$1:$R$66,4,FALSE)),'Crisis Indicator Data'!F29/VLOOKUP('Impact of the crisis'!$E32,'Country Indicator Data'!$B$4:$P$300,15,FALSE)))</f>
        <v>1</v>
      </c>
      <c r="H32" s="238">
        <f t="shared" si="0"/>
        <v>5</v>
      </c>
      <c r="I32" s="238">
        <f t="shared" si="1"/>
        <v>3.65</v>
      </c>
      <c r="J32" s="238">
        <f>IF('Crisis Indicator Data'!G29="x","x",IF(LOG('Crisis Indicator Data'!G29)&lt;J$4,0,IF(LOG('Crisis Indicator Data'!G29)&gt;J$3,5,ROUND(5-(J$3-LOG('Crisis Indicator Data'!G29))/(J$3-J$4)*5,1))))</f>
        <v>0.2</v>
      </c>
      <c r="K32" s="143">
        <f>IF('Crisis Indicator Data'!G29="x","x",IF(LEN(E32)&gt;3,('Crisis Indicator Data'!G29/VLOOKUP('Impact of the crisis'!$C32,'Regional Crises'!$B$1:$R$66,5,FALSE)),'Crisis Indicator Data'!G29/VLOOKUP('Impact of the crisis'!$E32,'Country Indicator Data'!$B$4:$P$300,14,FALSE)))</f>
        <v>0.97884940778341789</v>
      </c>
      <c r="L32" s="238">
        <f t="shared" si="2"/>
        <v>4.9000000000000004</v>
      </c>
      <c r="M32" s="238">
        <f t="shared" si="3"/>
        <v>2.5500000000000003</v>
      </c>
      <c r="N32" s="238">
        <f t="shared" si="4"/>
        <v>3.1</v>
      </c>
      <c r="O32" s="238">
        <f>IF('Crisis Indicator Data'!H29="x","x",IF('Crisis Indicator Data'!H29=0,0,IF(LOG('Crisis Indicator Data'!H29)&lt;O$4,0,IF(LOG('Crisis Indicator Data'!H29)&gt;O$3,5,ROUND(5-(O$3-LOG('Crisis Indicator Data'!H29))/(O$3-O$4)*5,1)))))</f>
        <v>2.1</v>
      </c>
      <c r="P32" s="143">
        <f>IF('Crisis Indicator Data'!H29="x","x",'Crisis Indicator Data'!H29/'Crisis Indicator Data'!G29)</f>
        <v>0.52463267070008646</v>
      </c>
      <c r="Q32" s="238">
        <f t="shared" si="5"/>
        <v>2.6</v>
      </c>
      <c r="R32" s="238">
        <f t="shared" si="6"/>
        <v>2.35</v>
      </c>
      <c r="S32" s="238" t="str">
        <f>IF('Crisis Indicator Data'!I29="x","x",IF('Crisis Indicator Data'!I29=0,0,IF(LOG('Crisis Indicator Data'!I29)&lt;S$4,0,IF(LOG('Crisis Indicator Data'!I29)&gt;S$3,5,ROUND(5-(S$3-LOG('Crisis Indicator Data'!I29))/(S$3-S$4)*5,1)))))</f>
        <v>x</v>
      </c>
      <c r="T32" s="143" t="str">
        <f>IF('Crisis Indicator Data'!H29="x","x",IF('Crisis Indicator Data'!I29="x","x",'Crisis Indicator Data'!I29/'Crisis Indicator Data'!H29))</f>
        <v>x</v>
      </c>
      <c r="U32" s="238" t="str">
        <f t="shared" si="7"/>
        <v>x</v>
      </c>
      <c r="V32" s="238" t="str">
        <f t="shared" si="8"/>
        <v>x</v>
      </c>
      <c r="W32" s="238" t="str">
        <f>IF('Crisis Indicator Data'!L29="x","x",IF('Crisis Indicator Data'!L29=0,0,IF(LOG('Crisis Indicator Data'!L29)&lt;W$4,0,IF(LOG('Crisis Indicator Data'!L29)&gt;W$3,5,ROUND(5-(W$3-LOG('Crisis Indicator Data'!L29))/(W$3-W$4)*5,1)))))</f>
        <v>x</v>
      </c>
      <c r="X32" s="245" t="str">
        <f>IF(OR('Crisis Indicator Data'!L29="x",'Crisis Indicator Data'!H29="x"),"x",'Crisis Indicator Data'!L29/'Crisis Indicator Data'!H29)</f>
        <v>x</v>
      </c>
      <c r="Y32" s="238" t="str">
        <f t="shared" si="9"/>
        <v>x</v>
      </c>
      <c r="Z32" s="238" t="str">
        <f t="shared" si="10"/>
        <v>x</v>
      </c>
      <c r="AA32" s="238" t="str">
        <f t="shared" si="11"/>
        <v>x</v>
      </c>
      <c r="AB32" s="246">
        <f t="shared" si="12"/>
        <v>2.35</v>
      </c>
    </row>
    <row r="33" spans="1:28" x14ac:dyDescent="0.25">
      <c r="A33" s="144" t="str">
        <f>'Crisis Indicator Data'!A30</f>
        <v>Venezuela displacement in Dominican Republic</v>
      </c>
      <c r="B33" s="145" t="str">
        <f>'Crisis Indicator Data'!B30</f>
        <v>Displacement</v>
      </c>
      <c r="C33" s="145" t="str">
        <f>'Crisis Indicator Data'!C30</f>
        <v>DOM002</v>
      </c>
      <c r="D33" s="145" t="str">
        <f>'Crisis Indicator Data'!D30</f>
        <v>Dominican Republic</v>
      </c>
      <c r="E33" s="146" t="str">
        <f>'Crisis Indicator Data'!E30</f>
        <v>DOM</v>
      </c>
      <c r="F33" s="244">
        <f>IF('Crisis Indicator Data'!F30="x","x",IF(LOG('Crisis Indicator Data'!F30)&lt;F$4,0,IF(LOG('Crisis Indicator Data'!F30)&gt;F$3,5,ROUND(5-(F$3-LOG('Crisis Indicator Data'!F30))/(F$3-F$4)*5,1))))</f>
        <v>2.8</v>
      </c>
      <c r="G33" s="143">
        <f>IF('Crisis Indicator Data'!F30="x","x",IF(LEN(E33)&gt;3,('Crisis Indicator Data'!F30/VLOOKUP('Impact of the crisis'!$C33,'Regional Crises'!$B$1:$R$66,4,FALSE)),'Crisis Indicator Data'!F30/VLOOKUP('Impact of the crisis'!$E33,'Country Indicator Data'!$B$4:$P$300,15,FALSE)))</f>
        <v>1</v>
      </c>
      <c r="H33" s="238">
        <f t="shared" si="0"/>
        <v>5</v>
      </c>
      <c r="I33" s="238">
        <f t="shared" si="1"/>
        <v>3.9</v>
      </c>
      <c r="J33" s="238">
        <f>IF('Crisis Indicator Data'!G30="x","x",IF(LOG('Crisis Indicator Data'!G30)&lt;J$4,0,IF(LOG('Crisis Indicator Data'!G30)&gt;J$3,5,ROUND(5-(J$3-LOG('Crisis Indicator Data'!G30))/(J$3-J$4)*5,1))))</f>
        <v>3.3</v>
      </c>
      <c r="K33" s="143">
        <f>IF('Crisis Indicator Data'!G30="x","x",IF(LEN(E33)&gt;3,('Crisis Indicator Data'!G30/VLOOKUP('Impact of the crisis'!$C33,'Regional Crises'!$B$1:$R$66,5,FALSE)),'Crisis Indicator Data'!G30/VLOOKUP('Impact of the crisis'!$E33,'Country Indicator Data'!$B$4:$P$300,14,FALSE)))</f>
        <v>1</v>
      </c>
      <c r="L33" s="238">
        <f t="shared" si="2"/>
        <v>5</v>
      </c>
      <c r="M33" s="238">
        <f t="shared" si="3"/>
        <v>4.1500000000000004</v>
      </c>
      <c r="N33" s="238">
        <f t="shared" si="4"/>
        <v>4</v>
      </c>
      <c r="O33" s="238">
        <f>IF('Crisis Indicator Data'!H30="x","x",IF('Crisis Indicator Data'!H30=0,0,IF(LOG('Crisis Indicator Data'!H30)&lt;O$4,0,IF(LOG('Crisis Indicator Data'!H30)&gt;O$3,5,ROUND(5-(O$3-LOG('Crisis Indicator Data'!H30))/(O$3-O$4)*5,1)))))</f>
        <v>4.0999999999999996</v>
      </c>
      <c r="P33" s="143">
        <f>IF('Crisis Indicator Data'!H30="x","x",'Crisis Indicator Data'!H30/'Crisis Indicator Data'!G30)</f>
        <v>0.94401429422275163</v>
      </c>
      <c r="Q33" s="238">
        <f t="shared" si="5"/>
        <v>4.7</v>
      </c>
      <c r="R33" s="238">
        <f t="shared" si="6"/>
        <v>4.4000000000000004</v>
      </c>
      <c r="S33" s="238">
        <f>IF('Crisis Indicator Data'!I30="x","x",IF('Crisis Indicator Data'!I30=0,0,IF(LOG('Crisis Indicator Data'!I30)&lt;S$4,0,IF(LOG('Crisis Indicator Data'!I30)&gt;S$3,5,ROUND(5-(S$3-LOG('Crisis Indicator Data'!I30))/(S$3-S$4)*5,1)))))</f>
        <v>2.9</v>
      </c>
      <c r="T33" s="143">
        <f>IF('Crisis Indicator Data'!H30="x","x",IF('Crisis Indicator Data'!I30="x","x",'Crisis Indicator Data'!I30/'Crisis Indicator Data'!H30))</f>
        <v>1.2092534174553101E-2</v>
      </c>
      <c r="U33" s="238">
        <f t="shared" si="7"/>
        <v>0.4</v>
      </c>
      <c r="V33" s="238">
        <f t="shared" si="8"/>
        <v>1.7</v>
      </c>
      <c r="W33" s="238" t="str">
        <f>IF('Crisis Indicator Data'!L30="x","x",IF('Crisis Indicator Data'!L30=0,0,IF(LOG('Crisis Indicator Data'!L30)&lt;W$4,0,IF(LOG('Crisis Indicator Data'!L30)&gt;W$3,5,ROUND(5-(W$3-LOG('Crisis Indicator Data'!L30))/(W$3-W$4)*5,1)))))</f>
        <v>x</v>
      </c>
      <c r="X33" s="245" t="str">
        <f>IF(OR('Crisis Indicator Data'!L30="x",'Crisis Indicator Data'!H30="x"),"x",'Crisis Indicator Data'!L30/'Crisis Indicator Data'!H30)</f>
        <v>x</v>
      </c>
      <c r="Y33" s="238" t="str">
        <f t="shared" si="9"/>
        <v>x</v>
      </c>
      <c r="Z33" s="238" t="str">
        <f t="shared" si="10"/>
        <v>x</v>
      </c>
      <c r="AA33" s="238">
        <f t="shared" si="11"/>
        <v>1.7</v>
      </c>
      <c r="AB33" s="246">
        <f t="shared" si="12"/>
        <v>3.3</v>
      </c>
    </row>
    <row r="34" spans="1:28" x14ac:dyDescent="0.25">
      <c r="A34" s="144" t="str">
        <f>'Crisis Indicator Data'!A31</f>
        <v>Mixed migration flows in Algeria</v>
      </c>
      <c r="B34" s="145" t="str">
        <f>'Crisis Indicator Data'!B31</f>
        <v>Displacement</v>
      </c>
      <c r="C34" s="145" t="str">
        <f>'Crisis Indicator Data'!C31</f>
        <v>DZA002</v>
      </c>
      <c r="D34" s="145" t="str">
        <f>'Crisis Indicator Data'!D31</f>
        <v>Algeria</v>
      </c>
      <c r="E34" s="146" t="str">
        <f>'Crisis Indicator Data'!E31</f>
        <v>DZA</v>
      </c>
      <c r="F34" s="244">
        <f>IF('Crisis Indicator Data'!F31="x","x",IF(LOG('Crisis Indicator Data'!F31)&lt;F$4,0,IF(LOG('Crisis Indicator Data'!F31)&gt;F$3,5,ROUND(5-(F$3-LOG('Crisis Indicator Data'!F31))/(F$3-F$4)*5,1))))</f>
        <v>5</v>
      </c>
      <c r="G34" s="143">
        <f>IF('Crisis Indicator Data'!F31="x","x",IF(LEN(E34)&gt;3,('Crisis Indicator Data'!F31/VLOOKUP('Impact of the crisis'!$C34,'Regional Crises'!$B$1:$R$66,4,FALSE)),'Crisis Indicator Data'!F31/VLOOKUP('Impact of the crisis'!$E34,'Country Indicator Data'!$B$4:$P$300,15,FALSE)))</f>
        <v>1</v>
      </c>
      <c r="H34" s="238">
        <f t="shared" si="0"/>
        <v>5</v>
      </c>
      <c r="I34" s="238">
        <f t="shared" si="1"/>
        <v>5</v>
      </c>
      <c r="J34" s="238">
        <f>IF('Crisis Indicator Data'!G31="x","x",IF(LOG('Crisis Indicator Data'!G31)&lt;J$4,0,IF(LOG('Crisis Indicator Data'!G31)&gt;J$3,5,ROUND(5-(J$3-LOG('Crisis Indicator Data'!G31))/(J$3-J$4)*5,1))))</f>
        <v>5</v>
      </c>
      <c r="K34" s="143">
        <f>IF('Crisis Indicator Data'!G31="x","x",IF(LEN(E34)&gt;3,('Crisis Indicator Data'!G31/VLOOKUP('Impact of the crisis'!$C34,'Regional Crises'!$B$1:$R$66,5,FALSE)),'Crisis Indicator Data'!G31/VLOOKUP('Impact of the crisis'!$E34,'Country Indicator Data'!$B$4:$P$300,14,FALSE)))</f>
        <v>1</v>
      </c>
      <c r="L34" s="238">
        <f t="shared" si="2"/>
        <v>5</v>
      </c>
      <c r="M34" s="238">
        <f t="shared" si="3"/>
        <v>5</v>
      </c>
      <c r="N34" s="238">
        <f t="shared" si="4"/>
        <v>5</v>
      </c>
      <c r="O34" s="238">
        <f>IF('Crisis Indicator Data'!H31="x","x",IF('Crisis Indicator Data'!H31=0,0,IF(LOG('Crisis Indicator Data'!H31)&lt;O$4,0,IF(LOG('Crisis Indicator Data'!H31)&gt;O$3,5,ROUND(5-(O$3-LOG('Crisis Indicator Data'!H31))/(O$3-O$4)*5,1)))))</f>
        <v>1.5</v>
      </c>
      <c r="P34" s="143">
        <f>IF('Crisis Indicator Data'!H31="x","x",'Crisis Indicator Data'!H31/'Crisis Indicator Data'!G31)</f>
        <v>5.8293469796417844E-3</v>
      </c>
      <c r="Q34" s="238">
        <f t="shared" si="5"/>
        <v>0</v>
      </c>
      <c r="R34" s="238">
        <f t="shared" si="6"/>
        <v>0.75</v>
      </c>
      <c r="S34" s="238">
        <f>IF('Crisis Indicator Data'!I31="x","x",IF('Crisis Indicator Data'!I31=0,0,IF(LOG('Crisis Indicator Data'!I31)&lt;S$4,0,IF(LOG('Crisis Indicator Data'!I31)&gt;S$3,5,ROUND(5-(S$3-LOG('Crisis Indicator Data'!I31))/(S$3-S$4)*5,1)))))</f>
        <v>3.5</v>
      </c>
      <c r="T34" s="143">
        <f>IF('Crisis Indicator Data'!H31="x","x",IF('Crisis Indicator Data'!I31="x","x",'Crisis Indicator Data'!I31/'Crisis Indicator Data'!H31))</f>
        <v>1</v>
      </c>
      <c r="U34" s="238">
        <f t="shared" si="7"/>
        <v>5</v>
      </c>
      <c r="V34" s="238">
        <f t="shared" si="8"/>
        <v>4.3</v>
      </c>
      <c r="W34" s="238">
        <f>IF('Crisis Indicator Data'!L31="x","x",IF('Crisis Indicator Data'!L31=0,0,IF(LOG('Crisis Indicator Data'!L31)&lt;W$4,0,IF(LOG('Crisis Indicator Data'!L31)&gt;W$3,5,ROUND(5-(W$3-LOG('Crisis Indicator Data'!L31))/(W$3-W$4)*5,1)))))</f>
        <v>3.4</v>
      </c>
      <c r="X34" s="245">
        <f>IF(OR('Crisis Indicator Data'!L31="x",'Crisis Indicator Data'!H31="x"),"x",'Crisis Indicator Data'!L31/'Crisis Indicator Data'!H31)</f>
        <v>9.6564885496183207E-4</v>
      </c>
      <c r="Y34" s="238">
        <f t="shared" si="9"/>
        <v>5</v>
      </c>
      <c r="Z34" s="238">
        <f t="shared" si="10"/>
        <v>4.2</v>
      </c>
      <c r="AA34" s="238">
        <f t="shared" si="11"/>
        <v>4.3</v>
      </c>
      <c r="AB34" s="246">
        <f t="shared" si="12"/>
        <v>3</v>
      </c>
    </row>
    <row r="35" spans="1:28" x14ac:dyDescent="0.25">
      <c r="A35" s="144" t="str">
        <f>'Crisis Indicator Data'!A32</f>
        <v>Sahrawi refugees in Algeria</v>
      </c>
      <c r="B35" s="145" t="str">
        <f>'Crisis Indicator Data'!B32</f>
        <v>Displacement</v>
      </c>
      <c r="C35" s="145" t="str">
        <f>'Crisis Indicator Data'!C32</f>
        <v>DZA003</v>
      </c>
      <c r="D35" s="145" t="str">
        <f>'Crisis Indicator Data'!D32</f>
        <v>Algeria</v>
      </c>
      <c r="E35" s="146" t="str">
        <f>'Crisis Indicator Data'!E32</f>
        <v>DZA</v>
      </c>
      <c r="F35" s="244">
        <f>IF('Crisis Indicator Data'!F32="x","x",IF(LOG('Crisis Indicator Data'!F32)&lt;F$4,0,IF(LOG('Crisis Indicator Data'!F32)&gt;F$3,5,ROUND(5-(F$3-LOG('Crisis Indicator Data'!F32))/(F$3-F$4)*5,1))))</f>
        <v>3.7</v>
      </c>
      <c r="G35" s="143">
        <f>IF('Crisis Indicator Data'!F32="x","x",IF(LEN(E35)&gt;3,('Crisis Indicator Data'!F32/VLOOKUP('Impact of the crisis'!$C35,'Regional Crises'!$B$1:$R$66,4,FALSE)),'Crisis Indicator Data'!F32/VLOOKUP('Impact of the crisis'!$E35,'Country Indicator Data'!$B$4:$P$300,15,FALSE)))</f>
        <v>6.6757888452186873E-2</v>
      </c>
      <c r="H35" s="238">
        <f t="shared" si="0"/>
        <v>0.2</v>
      </c>
      <c r="I35" s="238">
        <f t="shared" si="1"/>
        <v>1.9500000000000002</v>
      </c>
      <c r="J35" s="238">
        <f>IF('Crisis Indicator Data'!G32="x","x",IF(LOG('Crisis Indicator Data'!G32)&lt;J$4,0,IF(LOG('Crisis Indicator Data'!G32)&gt;J$3,5,ROUND(5-(J$3-LOG('Crisis Indicator Data'!G32))/(J$3-J$4)*5,1))))</f>
        <v>0</v>
      </c>
      <c r="K35" s="143">
        <f>IF('Crisis Indicator Data'!G32="x","x",IF(LEN(E35)&gt;3,('Crisis Indicator Data'!G32/VLOOKUP('Impact of the crisis'!$C35,'Regional Crises'!$B$1:$R$66,5,FALSE)),'Crisis Indicator Data'!G32/VLOOKUP('Impact of the crisis'!$E35,'Country Indicator Data'!$B$4:$P$300,14,FALSE)))</f>
        <v>4.9616197574813663E-3</v>
      </c>
      <c r="L35" s="238">
        <f t="shared" si="2"/>
        <v>0</v>
      </c>
      <c r="M35" s="238">
        <f t="shared" si="3"/>
        <v>0</v>
      </c>
      <c r="N35" s="238">
        <f t="shared" si="4"/>
        <v>1.1000000000000001</v>
      </c>
      <c r="O35" s="238">
        <f>IF('Crisis Indicator Data'!H32="x","x",IF('Crisis Indicator Data'!H32=0,0,IF(LOG('Crisis Indicator Data'!H32)&lt;O$4,0,IF(LOG('Crisis Indicator Data'!H32)&gt;O$3,5,ROUND(5-(O$3-LOG('Crisis Indicator Data'!H32))/(O$3-O$4)*5,1)))))</f>
        <v>1.2</v>
      </c>
      <c r="P35" s="143">
        <f>IF('Crisis Indicator Data'!H32="x","x",'Crisis Indicator Data'!H32/'Crisis Indicator Data'!G32)</f>
        <v>0.78026905829596416</v>
      </c>
      <c r="Q35" s="238">
        <f t="shared" si="5"/>
        <v>3.9</v>
      </c>
      <c r="R35" s="238">
        <f t="shared" si="6"/>
        <v>2.5499999999999998</v>
      </c>
      <c r="S35" s="238" t="str">
        <f>IF('Crisis Indicator Data'!I32="x","x",IF('Crisis Indicator Data'!I32=0,0,IF(LOG('Crisis Indicator Data'!I32)&lt;S$4,0,IF(LOG('Crisis Indicator Data'!I32)&gt;S$3,5,ROUND(5-(S$3-LOG('Crisis Indicator Data'!I32))/(S$3-S$4)*5,1)))))</f>
        <v>x</v>
      </c>
      <c r="T35" s="143" t="str">
        <f>IF('Crisis Indicator Data'!H32="x","x",IF('Crisis Indicator Data'!I32="x","x",'Crisis Indicator Data'!I32/'Crisis Indicator Data'!H32))</f>
        <v>x</v>
      </c>
      <c r="U35" s="238" t="str">
        <f t="shared" si="7"/>
        <v>x</v>
      </c>
      <c r="V35" s="238" t="str">
        <f t="shared" si="8"/>
        <v>x</v>
      </c>
      <c r="W35" s="238">
        <f>IF('Crisis Indicator Data'!L32="x","x",IF('Crisis Indicator Data'!L32=0,0,IF(LOG('Crisis Indicator Data'!L32)&lt;W$4,0,IF(LOG('Crisis Indicator Data'!L32)&gt;W$3,5,ROUND(5-(W$3-LOG('Crisis Indicator Data'!L32))/(W$3-W$4)*5,1)))))</f>
        <v>0</v>
      </c>
      <c r="X35" s="245">
        <f>IF(OR('Crisis Indicator Data'!L32="x",'Crisis Indicator Data'!H32="x"),"x",'Crisis Indicator Data'!L32/'Crisis Indicator Data'!H32)</f>
        <v>0</v>
      </c>
      <c r="Y35" s="238">
        <f t="shared" si="9"/>
        <v>0</v>
      </c>
      <c r="Z35" s="238">
        <f t="shared" si="10"/>
        <v>0</v>
      </c>
      <c r="AA35" s="238">
        <f t="shared" si="11"/>
        <v>0</v>
      </c>
      <c r="AB35" s="246">
        <f t="shared" si="12"/>
        <v>1.4</v>
      </c>
    </row>
    <row r="36" spans="1:28" x14ac:dyDescent="0.25">
      <c r="A36" s="144" t="str">
        <f>'Crisis Indicator Data'!A33</f>
        <v>Multiple crises in Algeria</v>
      </c>
      <c r="B36" s="145" t="str">
        <f>'Crisis Indicator Data'!B33</f>
        <v>Displacement</v>
      </c>
      <c r="C36" s="145" t="str">
        <f>'Crisis Indicator Data'!C33</f>
        <v>DZA004</v>
      </c>
      <c r="D36" s="145" t="str">
        <f>'Crisis Indicator Data'!D33</f>
        <v>Algeria</v>
      </c>
      <c r="E36" s="146" t="str">
        <f>'Crisis Indicator Data'!E33</f>
        <v>DZA</v>
      </c>
      <c r="F36" s="244">
        <f>IF('Crisis Indicator Data'!F33="x","x",IF(LOG('Crisis Indicator Data'!F33)&lt;F$4,0,IF(LOG('Crisis Indicator Data'!F33)&gt;F$3,5,ROUND(5-(F$3-LOG('Crisis Indicator Data'!F33))/(F$3-F$4)*5,1))))</f>
        <v>5</v>
      </c>
      <c r="G36" s="143">
        <f>IF('Crisis Indicator Data'!F33="x","x",IF(LEN(E36)&gt;3,('Crisis Indicator Data'!F33/VLOOKUP('Impact of the crisis'!$C36,'Regional Crises'!$B$1:$R$66,4,FALSE)),'Crisis Indicator Data'!F33/VLOOKUP('Impact of the crisis'!$E36,'Country Indicator Data'!$B$4:$P$300,15,FALSE)))</f>
        <v>0.99968888304815684</v>
      </c>
      <c r="H36" s="238">
        <f t="shared" si="0"/>
        <v>5</v>
      </c>
      <c r="I36" s="238">
        <f t="shared" si="1"/>
        <v>5</v>
      </c>
      <c r="J36" s="238">
        <f>IF('Crisis Indicator Data'!G33="x","x",IF(LOG('Crisis Indicator Data'!G33)&lt;J$4,0,IF(LOG('Crisis Indicator Data'!G33)&gt;J$3,5,ROUND(5-(J$3-LOG('Crisis Indicator Data'!G33))/(J$3-J$4)*5,1))))</f>
        <v>5</v>
      </c>
      <c r="K36" s="143">
        <f>IF('Crisis Indicator Data'!G33="x","x",IF(LEN(E36)&gt;3,('Crisis Indicator Data'!G33/VLOOKUP('Impact of the crisis'!$C36,'Regional Crises'!$B$1:$R$66,5,FALSE)),'Crisis Indicator Data'!G33/VLOOKUP('Impact of the crisis'!$E36,'Country Indicator Data'!$B$4:$P$300,14,FALSE)))</f>
        <v>1.0049616197574813</v>
      </c>
      <c r="L36" s="238">
        <f t="shared" si="2"/>
        <v>5</v>
      </c>
      <c r="M36" s="238">
        <f t="shared" si="3"/>
        <v>5</v>
      </c>
      <c r="N36" s="238">
        <f t="shared" si="4"/>
        <v>5</v>
      </c>
      <c r="O36" s="238">
        <f>IF('Crisis Indicator Data'!H33="x","x",IF('Crisis Indicator Data'!H33=0,0,IF(LOG('Crisis Indicator Data'!H33)&lt;O$4,0,IF(LOG('Crisis Indicator Data'!H33)&gt;O$3,5,ROUND(5-(O$3-LOG('Crisis Indicator Data'!H33))/(O$3-O$4)*5,1)))))</f>
        <v>1.9</v>
      </c>
      <c r="P36" s="143">
        <f>IF('Crisis Indicator Data'!H33="x","x",'Crisis Indicator Data'!H33/'Crisis Indicator Data'!G33)</f>
        <v>9.6528515763372302E-3</v>
      </c>
      <c r="Q36" s="238">
        <f t="shared" si="5"/>
        <v>0</v>
      </c>
      <c r="R36" s="238">
        <f t="shared" si="6"/>
        <v>0.95</v>
      </c>
      <c r="S36" s="238">
        <f>IF('Crisis Indicator Data'!I33="x","x",IF('Crisis Indicator Data'!I33=0,0,IF(LOG('Crisis Indicator Data'!I33)&lt;S$4,0,IF(LOG('Crisis Indicator Data'!I33)&gt;S$3,5,ROUND(5-(S$3-LOG('Crisis Indicator Data'!I33))/(S$3-S$4)*5,1)))))</f>
        <v>3.5</v>
      </c>
      <c r="T36" s="143">
        <f>IF('Crisis Indicator Data'!H33="x","x",IF('Crisis Indicator Data'!I33="x","x",'Crisis Indicator Data'!I33/'Crisis Indicator Data'!H33))</f>
        <v>0.6009174311926605</v>
      </c>
      <c r="U36" s="238">
        <f t="shared" si="7"/>
        <v>5</v>
      </c>
      <c r="V36" s="238">
        <f t="shared" si="8"/>
        <v>4.3</v>
      </c>
      <c r="W36" s="238">
        <f>IF('Crisis Indicator Data'!L33="x","x",IF('Crisis Indicator Data'!L33=0,0,IF(LOG('Crisis Indicator Data'!L33)&lt;W$4,0,IF(LOG('Crisis Indicator Data'!L33)&gt;W$3,5,ROUND(5-(W$3-LOG('Crisis Indicator Data'!L33))/(W$3-W$4)*5,1)))))</f>
        <v>3.4</v>
      </c>
      <c r="X36" s="245">
        <f>IF(OR('Crisis Indicator Data'!L33="x",'Crisis Indicator Data'!H33="x"),"x",'Crisis Indicator Data'!L33/'Crisis Indicator Data'!H33)</f>
        <v>5.8027522935779816E-4</v>
      </c>
      <c r="Y36" s="238">
        <f t="shared" si="9"/>
        <v>5</v>
      </c>
      <c r="Z36" s="238">
        <f t="shared" si="10"/>
        <v>4.2</v>
      </c>
      <c r="AA36" s="238">
        <f t="shared" si="11"/>
        <v>4.3</v>
      </c>
      <c r="AB36" s="246">
        <f t="shared" si="12"/>
        <v>3</v>
      </c>
    </row>
    <row r="37" spans="1:28" x14ac:dyDescent="0.25">
      <c r="A37" s="144" t="str">
        <f>'Crisis Indicator Data'!A34</f>
        <v>Venezuela displacement in Ecuador</v>
      </c>
      <c r="B37" s="145" t="str">
        <f>'Crisis Indicator Data'!B34</f>
        <v>Displacement</v>
      </c>
      <c r="C37" s="145" t="str">
        <f>'Crisis Indicator Data'!C34</f>
        <v>ECU002</v>
      </c>
      <c r="D37" s="145" t="str">
        <f>'Crisis Indicator Data'!D34</f>
        <v>Ecuador</v>
      </c>
      <c r="E37" s="146" t="str">
        <f>'Crisis Indicator Data'!E34</f>
        <v>ECU</v>
      </c>
      <c r="F37" s="244">
        <f>IF('Crisis Indicator Data'!F34="x","x",IF(LOG('Crisis Indicator Data'!F34)&lt;F$4,0,IF(LOG('Crisis Indicator Data'!F34)&gt;F$3,5,ROUND(5-(F$3-LOG('Crisis Indicator Data'!F34))/(F$3-F$4)*5,1))))</f>
        <v>4</v>
      </c>
      <c r="G37" s="143">
        <f>IF('Crisis Indicator Data'!F34="x","x",IF(LEN(E37)&gt;3,('Crisis Indicator Data'!F34/VLOOKUP('Impact of the crisis'!$C37,'Regional Crises'!$B$1:$R$66,4,FALSE)),'Crisis Indicator Data'!F34/VLOOKUP('Impact of the crisis'!$E37,'Country Indicator Data'!$B$4:$P$300,15,FALSE)))</f>
        <v>1</v>
      </c>
      <c r="H37" s="238">
        <f t="shared" si="0"/>
        <v>5</v>
      </c>
      <c r="I37" s="238">
        <f t="shared" si="1"/>
        <v>4.5</v>
      </c>
      <c r="J37" s="238">
        <f>IF('Crisis Indicator Data'!G34="x","x",IF(LOG('Crisis Indicator Data'!G34)&lt;J$4,0,IF(LOG('Crisis Indicator Data'!G34)&gt;J$3,5,ROUND(5-(J$3-LOG('Crisis Indicator Data'!G34))/(J$3-J$4)*5,1))))</f>
        <v>4.2</v>
      </c>
      <c r="K37" s="143">
        <f>IF('Crisis Indicator Data'!G34="x","x",IF(LEN(E37)&gt;3,('Crisis Indicator Data'!G34/VLOOKUP('Impact of the crisis'!$C37,'Regional Crises'!$B$1:$R$66,5,FALSE)),'Crisis Indicator Data'!G34/VLOOKUP('Impact of the crisis'!$E37,'Country Indicator Data'!$B$4:$P$300,14,FALSE)))</f>
        <v>1</v>
      </c>
      <c r="L37" s="238">
        <f t="shared" si="2"/>
        <v>5</v>
      </c>
      <c r="M37" s="238">
        <f t="shared" si="3"/>
        <v>4.5999999999999996</v>
      </c>
      <c r="N37" s="238">
        <f t="shared" si="4"/>
        <v>4.5999999999999996</v>
      </c>
      <c r="O37" s="238">
        <f>IF('Crisis Indicator Data'!H34="x","x",IF('Crisis Indicator Data'!H34=0,0,IF(LOG('Crisis Indicator Data'!H34)&lt;O$4,0,IF(LOG('Crisis Indicator Data'!H34)&gt;O$3,5,ROUND(5-(O$3-LOG('Crisis Indicator Data'!H34))/(O$3-O$4)*5,1)))))</f>
        <v>4</v>
      </c>
      <c r="P37" s="143">
        <f>IF('Crisis Indicator Data'!H34="x","x",'Crisis Indicator Data'!H34/'Crisis Indicator Data'!G34)</f>
        <v>0.47066825369835064</v>
      </c>
      <c r="Q37" s="238">
        <f t="shared" si="5"/>
        <v>2.2999999999999998</v>
      </c>
      <c r="R37" s="238">
        <f t="shared" si="6"/>
        <v>3.15</v>
      </c>
      <c r="S37" s="238">
        <f>IF('Crisis Indicator Data'!I34="x","x",IF('Crisis Indicator Data'!I34=0,0,IF(LOG('Crisis Indicator Data'!I34)&lt;S$4,0,IF(LOG('Crisis Indicator Data'!I34)&gt;S$3,5,ROUND(5-(S$3-LOG('Crisis Indicator Data'!I34))/(S$3-S$4)*5,1)))))</f>
        <v>4.0999999999999996</v>
      </c>
      <c r="T37" s="143">
        <f>IF('Crisis Indicator Data'!H34="x","x",IF('Crisis Indicator Data'!I34="x","x",'Crisis Indicator Data'!I34/'Crisis Indicator Data'!H34))</f>
        <v>9.6700385356454727E-2</v>
      </c>
      <c r="U37" s="238">
        <f t="shared" si="7"/>
        <v>3.2</v>
      </c>
      <c r="V37" s="238">
        <f t="shared" si="8"/>
        <v>3.7</v>
      </c>
      <c r="W37" s="238">
        <f>IF('Crisis Indicator Data'!L34="x","x",IF('Crisis Indicator Data'!L34=0,0,IF(LOG('Crisis Indicator Data'!L34)&lt;W$4,0,IF(LOG('Crisis Indicator Data'!L34)&gt;W$3,5,ROUND(5-(W$3-LOG('Crisis Indicator Data'!L34))/(W$3-W$4)*5,1)))))</f>
        <v>1.4</v>
      </c>
      <c r="X37" s="245">
        <f>IF(OR('Crisis Indicator Data'!L34="x",'Crisis Indicator Data'!H34="x"),"x",'Crisis Indicator Data'!L34/'Crisis Indicator Data'!H34)</f>
        <v>1.0838150289017341E-6</v>
      </c>
      <c r="Y37" s="238">
        <f t="shared" si="9"/>
        <v>0.1</v>
      </c>
      <c r="Z37" s="238">
        <f t="shared" si="10"/>
        <v>0.8</v>
      </c>
      <c r="AA37" s="238">
        <f t="shared" si="11"/>
        <v>2.5</v>
      </c>
      <c r="AB37" s="246">
        <f t="shared" si="12"/>
        <v>2.8</v>
      </c>
    </row>
    <row r="38" spans="1:28" x14ac:dyDescent="0.25">
      <c r="A38" s="144" t="str">
        <f>'Crisis Indicator Data'!A35</f>
        <v>Syrian Refugee Crisis in Egypt</v>
      </c>
      <c r="B38" s="145" t="str">
        <f>'Crisis Indicator Data'!B35</f>
        <v>Displacement</v>
      </c>
      <c r="C38" s="145" t="str">
        <f>'Crisis Indicator Data'!C35</f>
        <v>EGY002</v>
      </c>
      <c r="D38" s="145" t="str">
        <f>'Crisis Indicator Data'!D35</f>
        <v>Egypt</v>
      </c>
      <c r="E38" s="146" t="str">
        <f>'Crisis Indicator Data'!E35</f>
        <v>EGY</v>
      </c>
      <c r="F38" s="244">
        <f>IF('Crisis Indicator Data'!F35="x","x",IF(LOG('Crisis Indicator Data'!F35)&lt;F$4,0,IF(LOG('Crisis Indicator Data'!F35)&gt;F$3,5,ROUND(5-(F$3-LOG('Crisis Indicator Data'!F35))/(F$3-F$4)*5,1))))</f>
        <v>3.3</v>
      </c>
      <c r="G38" s="143">
        <f>IF('Crisis Indicator Data'!F35="x","x",IF(LEN(E38)&gt;3,('Crisis Indicator Data'!F35/VLOOKUP('Impact of the crisis'!$C38,'Regional Crises'!$B$1:$R$66,4,FALSE)),'Crisis Indicator Data'!F35/VLOOKUP('Impact of the crisis'!$E38,'Country Indicator Data'!$B$4:$P$300,15,FALSE)))</f>
        <v>9.1488040584660202E-2</v>
      </c>
      <c r="H38" s="238">
        <f t="shared" ref="H38:H69" si="13">IF(G38="x","x",IF(G38&lt;H$4,0,IF(G38&gt;H$3,5,ROUND(5-(H$3-G38)/(H$3-H$4)*5,1))))</f>
        <v>0.4</v>
      </c>
      <c r="I38" s="238">
        <f t="shared" ref="I38:I69" si="14">IF(AND(H38="x",F38="x"),"x",AVERAGE(F38,H38))</f>
        <v>1.8499999999999999</v>
      </c>
      <c r="J38" s="238">
        <f>IF('Crisis Indicator Data'!G35="x","x",IF(LOG('Crisis Indicator Data'!G35)&lt;J$4,0,IF(LOG('Crisis Indicator Data'!G35)&gt;J$3,5,ROUND(5-(J$3-LOG('Crisis Indicator Data'!G35))/(J$3-J$4)*5,1))))</f>
        <v>3.8</v>
      </c>
      <c r="K38" s="143">
        <f>IF('Crisis Indicator Data'!G35="x","x",IF(LEN(E38)&gt;3,('Crisis Indicator Data'!G35/VLOOKUP('Impact of the crisis'!$C38,'Regional Crises'!$B$1:$R$66,5,FALSE)),'Crisis Indicator Data'!G35/VLOOKUP('Impact of the crisis'!$E38,'Country Indicator Data'!$B$4:$P$300,14,FALSE)))</f>
        <v>0.12662151508636135</v>
      </c>
      <c r="L38" s="238">
        <f t="shared" ref="L38:L69" si="15">IF(K38="x","x",IF(K38&lt;L$4,0,IF(K38&gt;L$3,5,ROUND(5-(L$3-K38)/(L$3-L$4)*5,1))))</f>
        <v>0.6</v>
      </c>
      <c r="M38" s="238">
        <f t="shared" ref="M38:M69" si="16">IF(AND(L38="x",J38="x"),"x",AVERAGE(J38,L38))</f>
        <v>2.1999999999999997</v>
      </c>
      <c r="N38" s="238">
        <f t="shared" ref="N38:N69" si="17">IF(AND(M38="x",I38="x"),"x",IF(OR(M38="x",I38="x"),AVERAGE(I38,M38),ROUND((5-GEOMEAN(((5-I38)/5*4+1),((5-M38)/5*4+1)))/4*5,1)))</f>
        <v>2</v>
      </c>
      <c r="O38" s="238">
        <f>IF('Crisis Indicator Data'!H35="x","x",IF('Crisis Indicator Data'!H35=0,0,IF(LOG('Crisis Indicator Data'!H35)&lt;O$4,0,IF(LOG('Crisis Indicator Data'!H35)&gt;O$3,5,ROUND(5-(O$3-LOG('Crisis Indicator Data'!H35))/(O$3-O$4)*5,1)))))</f>
        <v>1.1000000000000001</v>
      </c>
      <c r="P38" s="143">
        <f>IF('Crisis Indicator Data'!H35="x","x",'Crisis Indicator Data'!H35/'Crisis Indicator Data'!G35)</f>
        <v>1.0258950049525966E-2</v>
      </c>
      <c r="Q38" s="238">
        <f t="shared" ref="Q38:Q69" si="18">IF(P38="x","x",IF(P38&lt;Q$4,0,IF(P38&gt;Q$3,5,ROUND(5-(Q$3-P38)/(Q$3-Q$4)*5,1))))</f>
        <v>0</v>
      </c>
      <c r="R38" s="238">
        <f t="shared" ref="R38:R69" si="19">IF(AND(Q38="x",O38="x"),"x",AVERAGE(O38,Q38))</f>
        <v>0.55000000000000004</v>
      </c>
      <c r="S38" s="238">
        <f>IF('Crisis Indicator Data'!I35="x","x",IF('Crisis Indicator Data'!I35=0,0,IF(LOG('Crisis Indicator Data'!I35)&lt;S$4,0,IF(LOG('Crisis Indicator Data'!I35)&gt;S$3,5,ROUND(5-(S$3-LOG('Crisis Indicator Data'!I35))/(S$3-S$4)*5,1)))))</f>
        <v>3.1</v>
      </c>
      <c r="T38" s="143">
        <f>IF('Crisis Indicator Data'!H35="x","x",IF('Crisis Indicator Data'!I35="x","x",'Crisis Indicator Data'!I35/'Crisis Indicator Data'!H35))</f>
        <v>1</v>
      </c>
      <c r="U38" s="238">
        <f t="shared" ref="U38:U69" si="20">IF(T38="x","x",IF(T38&lt;U$4,0,IF(T38&gt;U$3,5,ROUND(5-(U$3-T38)/(U$3-U$4)*5,1))))</f>
        <v>5</v>
      </c>
      <c r="V38" s="238">
        <f t="shared" ref="V38:V69" si="21">IF(AND(U38="x",S38="x"),"x",ROUND(AVERAGE(S38,U38),1))</f>
        <v>4.0999999999999996</v>
      </c>
      <c r="W38" s="238">
        <f>IF('Crisis Indicator Data'!L35="x","x",IF('Crisis Indicator Data'!L35=0,0,IF(LOG('Crisis Indicator Data'!L35)&lt;W$4,0,IF(LOG('Crisis Indicator Data'!L35)&gt;W$3,5,ROUND(5-(W$3-LOG('Crisis Indicator Data'!L35))/(W$3-W$4)*5,1)))))</f>
        <v>0</v>
      </c>
      <c r="X38" s="245">
        <f>IF(OR('Crisis Indicator Data'!L35="x",'Crisis Indicator Data'!H35="x"),"x",'Crisis Indicator Data'!L35/'Crisis Indicator Data'!H35)</f>
        <v>0</v>
      </c>
      <c r="Y38" s="238">
        <f t="shared" ref="Y38:Y69" si="22">IF(X38="x","x",IF(X38&lt;Y$4,0,IF(X38&gt;Y$3,5,ROUND(5-(Y$3-X38)/(Y$3-Y$4)*5,1))))</f>
        <v>0</v>
      </c>
      <c r="Z38" s="238">
        <f t="shared" ref="Z38:Z69" si="23">IF(AND(Y38="x",W38="x"),"x",ROUND(AVERAGE(W38,Y38),1))</f>
        <v>0</v>
      </c>
      <c r="AA38" s="238">
        <f t="shared" ref="AA38:AA69" si="24">IF(AND(V38="x",Z38="x"),"x",IF(OR(V38="x",Z38="x"),AVERAGE(V38,Z38),ROUND((5-GEOMEAN(((5-V38)/5*4+1),((5-Z38)/5*4+1)))/4*5,1)))</f>
        <v>2.6</v>
      </c>
      <c r="AB38" s="246">
        <f t="shared" ref="AB38:AB69" si="25">IF(AND(R38="x",AA38="x"),"x",IF(OR(R38="x",AA38="x"),AVERAGE(R38,AA38),ROUND((5-GEOMEAN(((5-R38)/5*4+1),((5-AA38)/5*4+1)))/4*5,1)))</f>
        <v>1.7</v>
      </c>
    </row>
    <row r="39" spans="1:28" x14ac:dyDescent="0.25">
      <c r="A39" s="144" t="str">
        <f>'Crisis Indicator Data'!A36</f>
        <v>Complex crisis in Eritrea</v>
      </c>
      <c r="B39" s="145" t="str">
        <f>'Crisis Indicator Data'!B36</f>
        <v>Socio-political,Displacement</v>
      </c>
      <c r="C39" s="145" t="str">
        <f>'Crisis Indicator Data'!C36</f>
        <v>ERI001</v>
      </c>
      <c r="D39" s="145" t="str">
        <f>'Crisis Indicator Data'!D36</f>
        <v>Eritrea</v>
      </c>
      <c r="E39" s="146" t="str">
        <f>'Crisis Indicator Data'!E36</f>
        <v>ERI</v>
      </c>
      <c r="F39" s="244">
        <f>IF('Crisis Indicator Data'!F36="x","x",IF(LOG('Crisis Indicator Data'!F36)&lt;F$4,0,IF(LOG('Crisis Indicator Data'!F36)&gt;F$3,5,ROUND(5-(F$3-LOG('Crisis Indicator Data'!F36))/(F$3-F$4)*5,1))))</f>
        <v>3.3</v>
      </c>
      <c r="G39" s="143">
        <f>IF('Crisis Indicator Data'!F36="x","x",IF(LEN(E39)&gt;3,('Crisis Indicator Data'!F36/VLOOKUP('Impact of the crisis'!$C39,'Regional Crises'!$B$1:$R$66,4,FALSE)),'Crisis Indicator Data'!F36/VLOOKUP('Impact of the crisis'!$E39,'Country Indicator Data'!$B$4:$P$300,15,FALSE)))</f>
        <v>1</v>
      </c>
      <c r="H39" s="238">
        <f t="shared" si="13"/>
        <v>5</v>
      </c>
      <c r="I39" s="238">
        <f t="shared" si="14"/>
        <v>4.1500000000000004</v>
      </c>
      <c r="J39" s="238">
        <f>IF('Crisis Indicator Data'!G36="x","x",IF(LOG('Crisis Indicator Data'!G36)&lt;J$4,0,IF(LOG('Crisis Indicator Data'!G36)&gt;J$3,5,ROUND(5-(J$3-LOG('Crisis Indicator Data'!G36))/(J$3-J$4)*5,1))))</f>
        <v>2.6</v>
      </c>
      <c r="K39" s="143">
        <f>IF('Crisis Indicator Data'!G36="x","x",IF(LEN(E39)&gt;3,('Crisis Indicator Data'!G36/VLOOKUP('Impact of the crisis'!$C39,'Regional Crises'!$B$1:$R$66,5,FALSE)),'Crisis Indicator Data'!G36/VLOOKUP('Impact of the crisis'!$E39,'Country Indicator Data'!$B$4:$P$300,14,FALSE)))</f>
        <v>1</v>
      </c>
      <c r="L39" s="238">
        <f t="shared" si="15"/>
        <v>5</v>
      </c>
      <c r="M39" s="238">
        <f t="shared" si="16"/>
        <v>3.8</v>
      </c>
      <c r="N39" s="238">
        <f t="shared" si="17"/>
        <v>4</v>
      </c>
      <c r="O39" s="238">
        <f>IF('Crisis Indicator Data'!H36="x","x",IF('Crisis Indicator Data'!H36=0,0,IF(LOG('Crisis Indicator Data'!H36)&lt;O$4,0,IF(LOG('Crisis Indicator Data'!H36)&gt;O$3,5,ROUND(5-(O$3-LOG('Crisis Indicator Data'!H36))/(O$3-O$4)*5,1)))))</f>
        <v>2.6</v>
      </c>
      <c r="P39" s="143">
        <f>IF('Crisis Indicator Data'!H36="x","x",'Crisis Indicator Data'!H36/'Crisis Indicator Data'!G36)</f>
        <v>0.19326783701079078</v>
      </c>
      <c r="Q39" s="238">
        <f t="shared" si="18"/>
        <v>0.9</v>
      </c>
      <c r="R39" s="238">
        <f t="shared" si="19"/>
        <v>1.75</v>
      </c>
      <c r="S39" s="238">
        <f>IF('Crisis Indicator Data'!I36="x","x",IF('Crisis Indicator Data'!I36=0,0,IF(LOG('Crisis Indicator Data'!I36)&lt;S$4,0,IF(LOG('Crisis Indicator Data'!I36)&gt;S$3,5,ROUND(5-(S$3-LOG('Crisis Indicator Data'!I36))/(S$3-S$4)*5,1)))))</f>
        <v>3.6</v>
      </c>
      <c r="T39" s="143">
        <f>IF('Crisis Indicator Data'!H36="x","x",IF('Crisis Indicator Data'!I36="x","x",'Crisis Indicator Data'!I36/'Crisis Indicator Data'!H36))</f>
        <v>0.26750000000000002</v>
      </c>
      <c r="U39" s="238">
        <f t="shared" si="20"/>
        <v>5</v>
      </c>
      <c r="V39" s="238">
        <f t="shared" si="21"/>
        <v>4.3</v>
      </c>
      <c r="W39" s="238">
        <f>IF('Crisis Indicator Data'!L36="x","x",IF('Crisis Indicator Data'!L36=0,0,IF(LOG('Crisis Indicator Data'!L36)&lt;W$4,0,IF(LOG('Crisis Indicator Data'!L36)&gt;W$3,5,ROUND(5-(W$3-LOG('Crisis Indicator Data'!L36))/(W$3-W$4)*5,1)))))</f>
        <v>0</v>
      </c>
      <c r="X39" s="245">
        <f>IF(OR('Crisis Indicator Data'!L36="x",'Crisis Indicator Data'!H36="x"),"x",'Crisis Indicator Data'!L36/'Crisis Indicator Data'!H36)</f>
        <v>0</v>
      </c>
      <c r="Y39" s="238">
        <f t="shared" si="22"/>
        <v>0</v>
      </c>
      <c r="Z39" s="238">
        <f t="shared" si="23"/>
        <v>0</v>
      </c>
      <c r="AA39" s="238">
        <f t="shared" si="24"/>
        <v>2.8</v>
      </c>
      <c r="AB39" s="246">
        <f t="shared" si="25"/>
        <v>2.2999999999999998</v>
      </c>
    </row>
    <row r="40" spans="1:28" x14ac:dyDescent="0.25">
      <c r="A40" s="144" t="str">
        <f>'Crisis Indicator Data'!A37</f>
        <v>Mixed migration flows in spain</v>
      </c>
      <c r="B40" s="145" t="str">
        <f>'Crisis Indicator Data'!B37</f>
        <v>Displacement</v>
      </c>
      <c r="C40" s="145" t="str">
        <f>'Crisis Indicator Data'!C37</f>
        <v>ESP002</v>
      </c>
      <c r="D40" s="145" t="str">
        <f>'Crisis Indicator Data'!D37</f>
        <v>Spain</v>
      </c>
      <c r="E40" s="146" t="str">
        <f>'Crisis Indicator Data'!E37</f>
        <v>ESP</v>
      </c>
      <c r="F40" s="244">
        <f>IF('Crisis Indicator Data'!F37="x","x",IF(LOG('Crisis Indicator Data'!F37)&lt;F$4,0,IF(LOG('Crisis Indicator Data'!F37)&gt;F$3,5,ROUND(5-(F$3-LOG('Crisis Indicator Data'!F37))/(F$3-F$4)*5,1))))</f>
        <v>3.3</v>
      </c>
      <c r="G40" s="143">
        <f>IF('Crisis Indicator Data'!F37="x","x",IF(LEN(E40)&gt;3,('Crisis Indicator Data'!F37/VLOOKUP('Impact of the crisis'!$C40,'Regional Crises'!$B$1:$R$66,4,FALSE)),'Crisis Indicator Data'!F37/VLOOKUP('Impact of the crisis'!$E40,'Country Indicator Data'!$B$4:$P$300,15,FALSE)))</f>
        <v>0.19991603526518861</v>
      </c>
      <c r="H40" s="238">
        <f t="shared" si="13"/>
        <v>0.9</v>
      </c>
      <c r="I40" s="238">
        <f t="shared" si="14"/>
        <v>2.1</v>
      </c>
      <c r="J40" s="238">
        <f>IF('Crisis Indicator Data'!G37="x","x",IF(LOG('Crisis Indicator Data'!G37)&lt;J$4,0,IF(LOG('Crisis Indicator Data'!G37)&gt;J$3,5,ROUND(5-(J$3-LOG('Crisis Indicator Data'!G37))/(J$3-J$4)*5,1))))</f>
        <v>3.6</v>
      </c>
      <c r="K40" s="143">
        <f>IF('Crisis Indicator Data'!G37="x","x",IF(LEN(E40)&gt;3,('Crisis Indicator Data'!G37/VLOOKUP('Impact of the crisis'!$C40,'Regional Crises'!$B$1:$R$66,5,FALSE)),'Crisis Indicator Data'!G37/VLOOKUP('Impact of the crisis'!$E40,'Country Indicator Data'!$B$4:$P$300,14,FALSE)))</f>
        <v>0.25541981201505559</v>
      </c>
      <c r="L40" s="238">
        <f t="shared" si="15"/>
        <v>1.2</v>
      </c>
      <c r="M40" s="238">
        <f t="shared" si="16"/>
        <v>2.4</v>
      </c>
      <c r="N40" s="238">
        <f t="shared" si="17"/>
        <v>2.2999999999999998</v>
      </c>
      <c r="O40" s="238">
        <f>IF('Crisis Indicator Data'!H37="x","x",IF('Crisis Indicator Data'!H37=0,0,IF(LOG('Crisis Indicator Data'!H37)&lt;O$4,0,IF(LOG('Crisis Indicator Data'!H37)&gt;O$3,5,ROUND(5-(O$3-LOG('Crisis Indicator Data'!H37))/(O$3-O$4)*5,1)))))</f>
        <v>1.1000000000000001</v>
      </c>
      <c r="P40" s="143">
        <f>IF('Crisis Indicator Data'!H37="x","x",'Crisis Indicator Data'!H37/'Crisis Indicator Data'!G37)</f>
        <v>1.2019428665514118E-2</v>
      </c>
      <c r="Q40" s="238">
        <f t="shared" si="18"/>
        <v>0</v>
      </c>
      <c r="R40" s="238">
        <f t="shared" si="19"/>
        <v>0.55000000000000004</v>
      </c>
      <c r="S40" s="238">
        <f>IF('Crisis Indicator Data'!I37="x","x",IF('Crisis Indicator Data'!I37=0,0,IF(LOG('Crisis Indicator Data'!I37)&lt;S$4,0,IF(LOG('Crisis Indicator Data'!I37)&gt;S$3,5,ROUND(5-(S$3-LOG('Crisis Indicator Data'!I37))/(S$3-S$4)*5,1)))))</f>
        <v>3.1</v>
      </c>
      <c r="T40" s="143">
        <f>IF('Crisis Indicator Data'!H37="x","x",IF('Crisis Indicator Data'!I37="x","x",'Crisis Indicator Data'!I37/'Crisis Indicator Data'!H37))</f>
        <v>1</v>
      </c>
      <c r="U40" s="238">
        <f t="shared" si="20"/>
        <v>5</v>
      </c>
      <c r="V40" s="238">
        <f t="shared" si="21"/>
        <v>4.0999999999999996</v>
      </c>
      <c r="W40" s="238">
        <f>IF('Crisis Indicator Data'!L37="x","x",IF('Crisis Indicator Data'!L37=0,0,IF(LOG('Crisis Indicator Data'!L37)&lt;W$4,0,IF(LOG('Crisis Indicator Data'!L37)&gt;W$3,5,ROUND(5-(W$3-LOG('Crisis Indicator Data'!L37))/(W$3-W$4)*5,1)))))</f>
        <v>3.1</v>
      </c>
      <c r="X40" s="245">
        <f>IF(OR('Crisis Indicator Data'!L37="x",'Crisis Indicator Data'!H37="x"),"x",'Crisis Indicator Data'!L37/'Crisis Indicator Data'!H37)</f>
        <v>9.7260273972602743E-4</v>
      </c>
      <c r="Y40" s="238">
        <f t="shared" si="22"/>
        <v>5</v>
      </c>
      <c r="Z40" s="238">
        <f t="shared" si="23"/>
        <v>4.0999999999999996</v>
      </c>
      <c r="AA40" s="238">
        <f t="shared" si="24"/>
        <v>4.0999999999999996</v>
      </c>
      <c r="AB40" s="246">
        <f t="shared" si="25"/>
        <v>2.7</v>
      </c>
    </row>
    <row r="41" spans="1:28" x14ac:dyDescent="0.25">
      <c r="A41" s="144" t="str">
        <f>'Crisis Indicator Data'!A38</f>
        <v>Complex crisis in Ethiopia</v>
      </c>
      <c r="B41" s="145" t="str">
        <f>'Crisis Indicator Data'!B38</f>
        <v>Displacement,Floods,Conflict</v>
      </c>
      <c r="C41" s="145" t="str">
        <f>'Crisis Indicator Data'!C38</f>
        <v>ETH001</v>
      </c>
      <c r="D41" s="145" t="str">
        <f>'Crisis Indicator Data'!D38</f>
        <v>Ethiopia</v>
      </c>
      <c r="E41" s="146" t="str">
        <f>'Crisis Indicator Data'!E38</f>
        <v>ETH</v>
      </c>
      <c r="F41" s="244">
        <f>IF('Crisis Indicator Data'!F38="x","x",IF(LOG('Crisis Indicator Data'!F38)&lt;F$4,0,IF(LOG('Crisis Indicator Data'!F38)&gt;F$3,5,ROUND(5-(F$3-LOG('Crisis Indicator Data'!F38))/(F$3-F$4)*5,1))))</f>
        <v>5</v>
      </c>
      <c r="G41" s="143">
        <f>IF('Crisis Indicator Data'!F38="x","x",IF(LEN(E41)&gt;3,('Crisis Indicator Data'!F38/VLOOKUP('Impact of the crisis'!$C41,'Regional Crises'!$B$1:$R$66,4,FALSE)),'Crisis Indicator Data'!F38/VLOOKUP('Impact of the crisis'!$E41,'Country Indicator Data'!$B$4:$P$300,15,FALSE)))</f>
        <v>1.128571</v>
      </c>
      <c r="H41" s="238">
        <f t="shared" si="13"/>
        <v>5</v>
      </c>
      <c r="I41" s="238">
        <f t="shared" si="14"/>
        <v>5</v>
      </c>
      <c r="J41" s="238">
        <f>IF('Crisis Indicator Data'!G38="x","x",IF(LOG('Crisis Indicator Data'!G38)&lt;J$4,0,IF(LOG('Crisis Indicator Data'!G38)&gt;J$3,5,ROUND(5-(J$3-LOG('Crisis Indicator Data'!G38))/(J$3-J$4)*5,1))))</f>
        <v>5</v>
      </c>
      <c r="K41" s="143">
        <f>IF('Crisis Indicator Data'!G38="x","x",IF(LEN(E41)&gt;3,('Crisis Indicator Data'!G38/VLOOKUP('Impact of the crisis'!$C41,'Regional Crises'!$B$1:$R$66,5,FALSE)),'Crisis Indicator Data'!G38/VLOOKUP('Impact of the crisis'!$E41,'Country Indicator Data'!$B$4:$P$300,14,FALSE)))</f>
        <v>1</v>
      </c>
      <c r="L41" s="238">
        <f t="shared" si="15"/>
        <v>5</v>
      </c>
      <c r="M41" s="238">
        <f t="shared" si="16"/>
        <v>5</v>
      </c>
      <c r="N41" s="238">
        <f t="shared" si="17"/>
        <v>5</v>
      </c>
      <c r="O41" s="238">
        <f>IF('Crisis Indicator Data'!H38="x","x",IF('Crisis Indicator Data'!H38=0,0,IF(LOG('Crisis Indicator Data'!H38)&lt;O$4,0,IF(LOG('Crisis Indicator Data'!H38)&gt;O$3,5,ROUND(5-(O$3-LOG('Crisis Indicator Data'!H38))/(O$3-O$4)*5,1)))))</f>
        <v>5</v>
      </c>
      <c r="P41" s="143">
        <f>IF('Crisis Indicator Data'!H38="x","x",'Crisis Indicator Data'!H38/'Crisis Indicator Data'!G38)</f>
        <v>0.77126045563279655</v>
      </c>
      <c r="Q41" s="238">
        <f t="shared" si="18"/>
        <v>3.8</v>
      </c>
      <c r="R41" s="238">
        <f t="shared" si="19"/>
        <v>4.4000000000000004</v>
      </c>
      <c r="S41" s="238">
        <f>IF('Crisis Indicator Data'!I38="x","x",IF('Crisis Indicator Data'!I38=0,0,IF(LOG('Crisis Indicator Data'!I38)&lt;S$4,0,IF(LOG('Crisis Indicator Data'!I38)&gt;S$3,5,ROUND(5-(S$3-LOG('Crisis Indicator Data'!I38))/(S$3-S$4)*5,1)))))</f>
        <v>5</v>
      </c>
      <c r="T41" s="143">
        <f>IF('Crisis Indicator Data'!H38="x","x",IF('Crisis Indicator Data'!I38="x","x",'Crisis Indicator Data'!I38/'Crisis Indicator Data'!H38))</f>
        <v>4.8241551223472352E-2</v>
      </c>
      <c r="U41" s="238">
        <f t="shared" si="20"/>
        <v>1.6</v>
      </c>
      <c r="V41" s="238">
        <f t="shared" si="21"/>
        <v>3.3</v>
      </c>
      <c r="W41" s="238">
        <f>IF('Crisis Indicator Data'!L38="x","x",IF('Crisis Indicator Data'!L38=0,0,IF(LOG('Crisis Indicator Data'!L38)&lt;W$4,0,IF(LOG('Crisis Indicator Data'!L38)&gt;W$3,5,ROUND(5-(W$3-LOG('Crisis Indicator Data'!L38))/(W$3-W$4)*5,1)))))</f>
        <v>4.5999999999999996</v>
      </c>
      <c r="X41" s="245">
        <f>IF(OR('Crisis Indicator Data'!L38="x",'Crisis Indicator Data'!H38="x"),"x",'Crisis Indicator Data'!L38/'Crisis Indicator Data'!H38)</f>
        <v>1.7933159171098783E-5</v>
      </c>
      <c r="Y41" s="238">
        <f t="shared" si="22"/>
        <v>0.9</v>
      </c>
      <c r="Z41" s="238">
        <f t="shared" si="23"/>
        <v>2.8</v>
      </c>
      <c r="AA41" s="238">
        <f t="shared" si="24"/>
        <v>3.1</v>
      </c>
      <c r="AB41" s="246">
        <f t="shared" si="25"/>
        <v>3.8</v>
      </c>
    </row>
    <row r="42" spans="1:28" x14ac:dyDescent="0.25">
      <c r="A42" s="144" t="str">
        <f>'Crisis Indicator Data'!A39</f>
        <v>International Displacement</v>
      </c>
      <c r="B42" s="145" t="str">
        <f>'Crisis Indicator Data'!B39</f>
        <v>Displacement</v>
      </c>
      <c r="C42" s="145" t="str">
        <f>'Crisis Indicator Data'!C39</f>
        <v>ETH003</v>
      </c>
      <c r="D42" s="145" t="str">
        <f>'Crisis Indicator Data'!D39</f>
        <v>Ethiopia</v>
      </c>
      <c r="E42" s="146" t="str">
        <f>'Crisis Indicator Data'!E39</f>
        <v>ETH</v>
      </c>
      <c r="F42" s="244">
        <f>IF('Crisis Indicator Data'!F39="x","x",IF(LOG('Crisis Indicator Data'!F39)&lt;F$4,0,IF(LOG('Crisis Indicator Data'!F39)&gt;F$3,5,ROUND(5-(F$3-LOG('Crisis Indicator Data'!F39))/(F$3-F$4)*5,1))))</f>
        <v>5</v>
      </c>
      <c r="G42" s="143">
        <f>IF('Crisis Indicator Data'!F39="x","x",IF(LEN(E42)&gt;3,('Crisis Indicator Data'!F39/VLOOKUP('Impact of the crisis'!$C42,'Regional Crises'!$B$1:$R$66,4,FALSE)),'Crisis Indicator Data'!F39/VLOOKUP('Impact of the crisis'!$E42,'Country Indicator Data'!$B$4:$P$300,15,FALSE)))</f>
        <v>1.128571</v>
      </c>
      <c r="H42" s="238">
        <f t="shared" si="13"/>
        <v>5</v>
      </c>
      <c r="I42" s="238">
        <f t="shared" si="14"/>
        <v>5</v>
      </c>
      <c r="J42" s="238">
        <f>IF('Crisis Indicator Data'!G39="x","x",IF(LOG('Crisis Indicator Data'!G39)&lt;J$4,0,IF(LOG('Crisis Indicator Data'!G39)&gt;J$3,5,ROUND(5-(J$3-LOG('Crisis Indicator Data'!G39))/(J$3-J$4)*5,1))))</f>
        <v>5</v>
      </c>
      <c r="K42" s="143">
        <f>IF('Crisis Indicator Data'!G39="x","x",IF(LEN(E42)&gt;3,('Crisis Indicator Data'!G39/VLOOKUP('Impact of the crisis'!$C42,'Regional Crises'!$B$1:$R$66,5,FALSE)),'Crisis Indicator Data'!G39/VLOOKUP('Impact of the crisis'!$E42,'Country Indicator Data'!$B$4:$P$300,14,FALSE)))</f>
        <v>1</v>
      </c>
      <c r="L42" s="238">
        <f t="shared" si="15"/>
        <v>5</v>
      </c>
      <c r="M42" s="238">
        <f t="shared" si="16"/>
        <v>5</v>
      </c>
      <c r="N42" s="238">
        <f t="shared" si="17"/>
        <v>5</v>
      </c>
      <c r="O42" s="238">
        <f>IF('Crisis Indicator Data'!H39="x","x",IF('Crisis Indicator Data'!H39=0,0,IF(LOG('Crisis Indicator Data'!H39)&lt;O$4,0,IF(LOG('Crisis Indicator Data'!H39)&gt;O$3,5,ROUND(5-(O$3-LOG('Crisis Indicator Data'!H39))/(O$3-O$4)*5,1)))))</f>
        <v>5</v>
      </c>
      <c r="P42" s="143">
        <f>IF('Crisis Indicator Data'!H39="x","x",'Crisis Indicator Data'!H39/'Crisis Indicator Data'!G39)</f>
        <v>0.33698042930306482</v>
      </c>
      <c r="Q42" s="238">
        <f t="shared" si="18"/>
        <v>1.7</v>
      </c>
      <c r="R42" s="238">
        <f t="shared" si="19"/>
        <v>3.35</v>
      </c>
      <c r="S42" s="238">
        <f>IF('Crisis Indicator Data'!I39="x","x",IF('Crisis Indicator Data'!I39=0,0,IF(LOG('Crisis Indicator Data'!I39)&lt;S$4,0,IF(LOG('Crisis Indicator Data'!I39)&gt;S$3,5,ROUND(5-(S$3-LOG('Crisis Indicator Data'!I39))/(S$3-S$4)*5,1)))))</f>
        <v>4.2</v>
      </c>
      <c r="T42" s="143">
        <f>IF('Crisis Indicator Data'!H39="x","x",IF('Crisis Indicator Data'!I39="x","x",'Crisis Indicator Data'!I39/'Crisis Indicator Data'!H39))</f>
        <v>2.0915219514519166E-2</v>
      </c>
      <c r="U42" s="238">
        <f t="shared" si="20"/>
        <v>0.7</v>
      </c>
      <c r="V42" s="238">
        <f t="shared" si="21"/>
        <v>2.5</v>
      </c>
      <c r="W42" s="238">
        <f>IF('Crisis Indicator Data'!L39="x","x",IF('Crisis Indicator Data'!L39=0,0,IF(LOG('Crisis Indicator Data'!L39)&lt;W$4,0,IF(LOG('Crisis Indicator Data'!L39)&gt;W$3,5,ROUND(5-(W$3-LOG('Crisis Indicator Data'!L39))/(W$3-W$4)*5,1)))))</f>
        <v>0</v>
      </c>
      <c r="X42" s="245">
        <f>IF(OR('Crisis Indicator Data'!L39="x",'Crisis Indicator Data'!H39="x"),"x",'Crisis Indicator Data'!L39/'Crisis Indicator Data'!H39)</f>
        <v>0</v>
      </c>
      <c r="Y42" s="238">
        <f t="shared" si="22"/>
        <v>0</v>
      </c>
      <c r="Z42" s="238">
        <f t="shared" si="23"/>
        <v>0</v>
      </c>
      <c r="AA42" s="238">
        <f t="shared" si="24"/>
        <v>1.4</v>
      </c>
      <c r="AB42" s="246">
        <f t="shared" si="25"/>
        <v>2.5</v>
      </c>
    </row>
    <row r="43" spans="1:28" x14ac:dyDescent="0.25">
      <c r="A43" s="144" t="str">
        <f>'Crisis Indicator Data'!A40</f>
        <v>Northern Ethiopia Conflict</v>
      </c>
      <c r="B43" s="145" t="str">
        <f>'Crisis Indicator Data'!B40</f>
        <v>Conflict,Displacement</v>
      </c>
      <c r="C43" s="145" t="str">
        <f>'Crisis Indicator Data'!C40</f>
        <v>ETH004</v>
      </c>
      <c r="D43" s="145" t="str">
        <f>'Crisis Indicator Data'!D40</f>
        <v>Ethiopia</v>
      </c>
      <c r="E43" s="146" t="str">
        <f>'Crisis Indicator Data'!E40</f>
        <v>ETH</v>
      </c>
      <c r="F43" s="244">
        <f>IF('Crisis Indicator Data'!F40="x","x",IF(LOG('Crisis Indicator Data'!F40)&lt;F$4,0,IF(LOG('Crisis Indicator Data'!F40)&gt;F$3,5,ROUND(5-(F$3-LOG('Crisis Indicator Data'!F40))/(F$3-F$4)*5,1))))</f>
        <v>4.0999999999999996</v>
      </c>
      <c r="G43" s="143">
        <f>IF('Crisis Indicator Data'!F40="x","x",IF(LEN(E43)&gt;3,('Crisis Indicator Data'!F40/VLOOKUP('Impact of the crisis'!$C43,'Regional Crises'!$B$1:$R$66,4,FALSE)),'Crisis Indicator Data'!F40/VLOOKUP('Impact of the crisis'!$E43,'Country Indicator Data'!$B$4:$P$300,15,FALSE)))</f>
        <v>0.29899999999999999</v>
      </c>
      <c r="H43" s="238">
        <f t="shared" si="13"/>
        <v>1.4</v>
      </c>
      <c r="I43" s="238">
        <f t="shared" si="14"/>
        <v>2.75</v>
      </c>
      <c r="J43" s="238">
        <f>IF('Crisis Indicator Data'!G40="x","x",IF(LOG('Crisis Indicator Data'!G40)&lt;J$4,0,IF(LOG('Crisis Indicator Data'!G40)&gt;J$3,5,ROUND(5-(J$3-LOG('Crisis Indicator Data'!G40))/(J$3-J$4)*5,1))))</f>
        <v>4.9000000000000004</v>
      </c>
      <c r="K43" s="143">
        <f>IF('Crisis Indicator Data'!G40="x","x",IF(LEN(E43)&gt;3,('Crisis Indicator Data'!G40/VLOOKUP('Impact of the crisis'!$C43,'Regional Crises'!$B$1:$R$66,5,FALSE)),'Crisis Indicator Data'!G40/VLOOKUP('Impact of the crisis'!$E43,'Country Indicator Data'!$B$4:$P$300,14,FALSE)))</f>
        <v>0.24162345272689326</v>
      </c>
      <c r="L43" s="238">
        <f t="shared" si="15"/>
        <v>1.2</v>
      </c>
      <c r="M43" s="238">
        <f t="shared" si="16"/>
        <v>3.0500000000000003</v>
      </c>
      <c r="N43" s="238">
        <f t="shared" si="17"/>
        <v>2.9</v>
      </c>
      <c r="O43" s="238">
        <f>IF('Crisis Indicator Data'!H40="x","x",IF('Crisis Indicator Data'!H40=0,0,IF(LOG('Crisis Indicator Data'!H40)&lt;O$4,0,IF(LOG('Crisis Indicator Data'!H40)&gt;O$3,5,ROUND(5-(O$3-LOG('Crisis Indicator Data'!H40))/(O$3-O$4)*5,1)))))</f>
        <v>5</v>
      </c>
      <c r="P43" s="143">
        <f>IF('Crisis Indicator Data'!H40="x","x",'Crisis Indicator Data'!H40/'Crisis Indicator Data'!G40)</f>
        <v>1</v>
      </c>
      <c r="Q43" s="238">
        <f t="shared" si="18"/>
        <v>5</v>
      </c>
      <c r="R43" s="238">
        <f t="shared" si="19"/>
        <v>5</v>
      </c>
      <c r="S43" s="238">
        <f>IF('Crisis Indicator Data'!I40="x","x",IF('Crisis Indicator Data'!I40=0,0,IF(LOG('Crisis Indicator Data'!I40)&lt;S$4,0,IF(LOG('Crisis Indicator Data'!I40)&gt;S$3,5,ROUND(5-(S$3-LOG('Crisis Indicator Data'!I40))/(S$3-S$4)*5,1)))))</f>
        <v>4.8</v>
      </c>
      <c r="T43" s="143">
        <f>IF('Crisis Indicator Data'!H40="x","x",IF('Crisis Indicator Data'!I40="x","x",'Crisis Indicator Data'!I40/'Crisis Indicator Data'!H40))</f>
        <v>8.1661129568106311E-2</v>
      </c>
      <c r="U43" s="238">
        <f t="shared" si="20"/>
        <v>2.7</v>
      </c>
      <c r="V43" s="238">
        <f t="shared" si="21"/>
        <v>3.8</v>
      </c>
      <c r="W43" s="238">
        <f>IF('Crisis Indicator Data'!L40="x","x",IF('Crisis Indicator Data'!L40=0,0,IF(LOG('Crisis Indicator Data'!L40)&lt;W$4,0,IF(LOG('Crisis Indicator Data'!L40)&gt;W$3,5,ROUND(5-(W$3-LOG('Crisis Indicator Data'!L40))/(W$3-W$4)*5,1)))))</f>
        <v>3.3</v>
      </c>
      <c r="X43" s="245">
        <f>IF(OR('Crisis Indicator Data'!L40="x",'Crisis Indicator Data'!H40="x"),"x",'Crisis Indicator Data'!L40/'Crisis Indicator Data'!H40)</f>
        <v>6.3122923588039869E-6</v>
      </c>
      <c r="Y43" s="238">
        <f t="shared" si="22"/>
        <v>0.3</v>
      </c>
      <c r="Z43" s="238">
        <f t="shared" si="23"/>
        <v>1.8</v>
      </c>
      <c r="AA43" s="238">
        <f t="shared" si="24"/>
        <v>2.9</v>
      </c>
      <c r="AB43" s="246">
        <f t="shared" si="25"/>
        <v>4.2</v>
      </c>
    </row>
    <row r="44" spans="1:28" x14ac:dyDescent="0.25">
      <c r="A44" s="144" t="str">
        <f>'Crisis Indicator Data'!A41</f>
        <v>Drought in Ethiopia</v>
      </c>
      <c r="B44" s="145" t="str">
        <f>'Crisis Indicator Data'!B41</f>
        <v>Drought</v>
      </c>
      <c r="C44" s="145" t="str">
        <f>'Crisis Indicator Data'!C41</f>
        <v>ETH005</v>
      </c>
      <c r="D44" s="145" t="str">
        <f>'Crisis Indicator Data'!D41</f>
        <v>Ethiopia</v>
      </c>
      <c r="E44" s="146" t="str">
        <f>'Crisis Indicator Data'!E41</f>
        <v>ETH</v>
      </c>
      <c r="F44" s="244">
        <f>IF('Crisis Indicator Data'!F41="x","x",IF(LOG('Crisis Indicator Data'!F41)&lt;F$4,0,IF(LOG('Crisis Indicator Data'!F41)&gt;F$3,5,ROUND(5-(F$3-LOG('Crisis Indicator Data'!F41))/(F$3-F$4)*5,1))))</f>
        <v>4.8</v>
      </c>
      <c r="G44" s="143">
        <f>IF('Crisis Indicator Data'!F41="x","x",IF(LEN(E44)&gt;3,('Crisis Indicator Data'!F41/VLOOKUP('Impact of the crisis'!$C44,'Regional Crises'!$B$1:$R$66,4,FALSE)),'Crisis Indicator Data'!F41/VLOOKUP('Impact of the crisis'!$E44,'Country Indicator Data'!$B$4:$P$300,15,FALSE)))</f>
        <v>0.7843</v>
      </c>
      <c r="H44" s="238">
        <f t="shared" si="13"/>
        <v>3.9</v>
      </c>
      <c r="I44" s="238">
        <f t="shared" si="14"/>
        <v>4.3499999999999996</v>
      </c>
      <c r="J44" s="238">
        <f>IF('Crisis Indicator Data'!G41="x","x",IF(LOG('Crisis Indicator Data'!G41)&lt;J$4,0,IF(LOG('Crisis Indicator Data'!G41)&gt;J$3,5,ROUND(5-(J$3-LOG('Crisis Indicator Data'!G41))/(J$3-J$4)*5,1))))</f>
        <v>5</v>
      </c>
      <c r="K44" s="143">
        <f>IF('Crisis Indicator Data'!G41="x","x",IF(LEN(E44)&gt;3,('Crisis Indicator Data'!G41/VLOOKUP('Impact of the crisis'!$C44,'Regional Crises'!$B$1:$R$66,5,FALSE)),'Crisis Indicator Data'!G41/VLOOKUP('Impact of the crisis'!$E44,'Country Indicator Data'!$B$4:$P$300,14,FALSE)))</f>
        <v>0.48164143400709619</v>
      </c>
      <c r="L44" s="238">
        <f t="shared" si="15"/>
        <v>2.4</v>
      </c>
      <c r="M44" s="238">
        <f t="shared" si="16"/>
        <v>3.7</v>
      </c>
      <c r="N44" s="238">
        <f t="shared" si="17"/>
        <v>4</v>
      </c>
      <c r="O44" s="238">
        <f>IF('Crisis Indicator Data'!H41="x","x",IF('Crisis Indicator Data'!H41=0,0,IF(LOG('Crisis Indicator Data'!H41)&lt;O$4,0,IF(LOG('Crisis Indicator Data'!H41)&gt;O$3,5,ROUND(5-(O$3-LOG('Crisis Indicator Data'!H41))/(O$3-O$4)*5,1)))))</f>
        <v>4.8</v>
      </c>
      <c r="P44" s="143">
        <f>IF('Crisis Indicator Data'!H41="x","x",'Crisis Indicator Data'!H41/'Crisis Indicator Data'!G41)</f>
        <v>0.4</v>
      </c>
      <c r="Q44" s="238">
        <f t="shared" si="18"/>
        <v>2</v>
      </c>
      <c r="R44" s="238">
        <f t="shared" si="19"/>
        <v>3.4</v>
      </c>
      <c r="S44" s="238">
        <f>IF('Crisis Indicator Data'!I41="x","x",IF('Crisis Indicator Data'!I41=0,0,IF(LOG('Crisis Indicator Data'!I41)&lt;S$4,0,IF(LOG('Crisis Indicator Data'!I41)&gt;S$3,5,ROUND(5-(S$3-LOG('Crisis Indicator Data'!I41))/(S$3-S$4)*5,1)))))</f>
        <v>4.4000000000000004</v>
      </c>
      <c r="T44" s="143">
        <f>IF('Crisis Indicator Data'!H41="x","x",IF('Crisis Indicator Data'!I41="x","x",'Crisis Indicator Data'!I41/'Crisis Indicator Data'!H41))</f>
        <v>5.4166666666666669E-2</v>
      </c>
      <c r="U44" s="238">
        <f t="shared" si="20"/>
        <v>1.8</v>
      </c>
      <c r="V44" s="238">
        <f t="shared" si="21"/>
        <v>3.1</v>
      </c>
      <c r="W44" s="238">
        <f>IF('Crisis Indicator Data'!L41="x","x",IF('Crisis Indicator Data'!L41=0,0,IF(LOG('Crisis Indicator Data'!L41)&lt;W$4,0,IF(LOG('Crisis Indicator Data'!L41)&gt;W$3,5,ROUND(5-(W$3-LOG('Crisis Indicator Data'!L41))/(W$3-W$4)*5,1)))))</f>
        <v>2.7</v>
      </c>
      <c r="X44" s="245">
        <f>IF(OR('Crisis Indicator Data'!L41="x",'Crisis Indicator Data'!H41="x"),"x",'Crisis Indicator Data'!L41/'Crisis Indicator Data'!H41)</f>
        <v>3.0833333333333332E-6</v>
      </c>
      <c r="Y44" s="238">
        <f t="shared" si="22"/>
        <v>0.2</v>
      </c>
      <c r="Z44" s="238">
        <f t="shared" si="23"/>
        <v>1.5</v>
      </c>
      <c r="AA44" s="238">
        <f t="shared" si="24"/>
        <v>2.4</v>
      </c>
      <c r="AB44" s="246">
        <f t="shared" si="25"/>
        <v>2.9</v>
      </c>
    </row>
    <row r="45" spans="1:28" x14ac:dyDescent="0.25">
      <c r="A45" s="144" t="str">
        <f>'Crisis Indicator Data'!A42</f>
        <v xml:space="preserve">Flood crisis in Gambia </v>
      </c>
      <c r="B45" s="145" t="str">
        <f>'Crisis Indicator Data'!B42</f>
        <v>Floods</v>
      </c>
      <c r="C45" s="145" t="str">
        <f>'Crisis Indicator Data'!C42</f>
        <v>GMB002</v>
      </c>
      <c r="D45" s="145" t="str">
        <f>'Crisis Indicator Data'!D42</f>
        <v>Gambia</v>
      </c>
      <c r="E45" s="146" t="str">
        <f>'Crisis Indicator Data'!E42</f>
        <v>GMB</v>
      </c>
      <c r="F45" s="244">
        <f>IF('Crisis Indicator Data'!F42="x","x",IF(LOG('Crisis Indicator Data'!F42)&lt;F$4,0,IF(LOG('Crisis Indicator Data'!F42)&gt;F$3,5,ROUND(5-(F$3-LOG('Crisis Indicator Data'!F42))/(F$3-F$4)*5,1))))</f>
        <v>1.7</v>
      </c>
      <c r="G45" s="143">
        <f>IF('Crisis Indicator Data'!F42="x","x",IF(LEN(E45)&gt;3,('Crisis Indicator Data'!F42/VLOOKUP('Impact of the crisis'!$C45,'Regional Crises'!$B$1:$R$66,4,FALSE)),'Crisis Indicator Data'!F42/VLOOKUP('Impact of the crisis'!$E45,'Country Indicator Data'!$B$4:$P$300,15,FALSE)))</f>
        <v>1</v>
      </c>
      <c r="H45" s="238">
        <f t="shared" si="13"/>
        <v>5</v>
      </c>
      <c r="I45" s="238">
        <f t="shared" si="14"/>
        <v>3.35</v>
      </c>
      <c r="J45" s="238">
        <f>IF('Crisis Indicator Data'!G42="x","x",IF(LOG('Crisis Indicator Data'!G42)&lt;J$4,0,IF(LOG('Crisis Indicator Data'!G42)&gt;J$3,5,ROUND(5-(J$3-LOG('Crisis Indicator Data'!G42))/(J$3-J$4)*5,1))))</f>
        <v>1.3</v>
      </c>
      <c r="K45" s="143">
        <f>IF('Crisis Indicator Data'!G42="x","x",IF(LEN(E45)&gt;3,('Crisis Indicator Data'!G42/VLOOKUP('Impact of the crisis'!$C45,'Regional Crises'!$B$1:$R$66,5,FALSE)),'Crisis Indicator Data'!G42/VLOOKUP('Impact of the crisis'!$E45,'Country Indicator Data'!$B$4:$P$300,14,FALSE)))</f>
        <v>1</v>
      </c>
      <c r="L45" s="238">
        <f t="shared" si="15"/>
        <v>5</v>
      </c>
      <c r="M45" s="238">
        <f t="shared" si="16"/>
        <v>3.15</v>
      </c>
      <c r="N45" s="238">
        <f t="shared" si="17"/>
        <v>3.3</v>
      </c>
      <c r="O45" s="238">
        <f>IF('Crisis Indicator Data'!H42="x","x",IF('Crisis Indicator Data'!H42=0,0,IF(LOG('Crisis Indicator Data'!H42)&lt;O$4,0,IF(LOG('Crisis Indicator Data'!H42)&gt;O$3,5,ROUND(5-(O$3-LOG('Crisis Indicator Data'!H42))/(O$3-O$4)*5,1)))))</f>
        <v>0.2</v>
      </c>
      <c r="P45" s="143">
        <f>IF('Crisis Indicator Data'!H42="x","x",'Crisis Indicator Data'!H42/'Crisis Indicator Data'!G42)</f>
        <v>1.7656500802568219E-2</v>
      </c>
      <c r="Q45" s="238">
        <f t="shared" si="18"/>
        <v>0</v>
      </c>
      <c r="R45" s="238">
        <f t="shared" si="19"/>
        <v>0.1</v>
      </c>
      <c r="S45" s="238">
        <f>IF('Crisis Indicator Data'!I42="x","x",IF('Crisis Indicator Data'!I42=0,0,IF(LOG('Crisis Indicator Data'!I42)&lt;S$4,0,IF(LOG('Crisis Indicator Data'!I42)&gt;S$3,5,ROUND(5-(S$3-LOG('Crisis Indicator Data'!I42))/(S$3-S$4)*5,1)))))</f>
        <v>1.1000000000000001</v>
      </c>
      <c r="T45" s="143">
        <f>IF('Crisis Indicator Data'!H42="x","x",IF('Crisis Indicator Data'!I42="x","x",'Crisis Indicator Data'!I42/'Crisis Indicator Data'!H42))</f>
        <v>0.13636363636363635</v>
      </c>
      <c r="U45" s="238">
        <f t="shared" si="20"/>
        <v>4.5</v>
      </c>
      <c r="V45" s="238">
        <f t="shared" si="21"/>
        <v>2.8</v>
      </c>
      <c r="W45" s="238">
        <f>IF('Crisis Indicator Data'!L42="x","x",IF('Crisis Indicator Data'!L42=0,0,IF(LOG('Crisis Indicator Data'!L42)&lt;W$4,0,IF(LOG('Crisis Indicator Data'!L42)&gt;W$3,5,ROUND(5-(W$3-LOG('Crisis Indicator Data'!L42))/(W$3-W$4)*5,1)))))</f>
        <v>1.5</v>
      </c>
      <c r="X45" s="245">
        <f>IF(OR('Crisis Indicator Data'!L42="x",'Crisis Indicator Data'!H42="x"),"x",'Crisis Indicator Data'!L42/'Crisis Indicator Data'!H42)</f>
        <v>2.5000000000000001E-4</v>
      </c>
      <c r="Y45" s="238">
        <f t="shared" si="22"/>
        <v>5</v>
      </c>
      <c r="Z45" s="238">
        <f t="shared" si="23"/>
        <v>3.3</v>
      </c>
      <c r="AA45" s="238">
        <f t="shared" si="24"/>
        <v>3.1</v>
      </c>
      <c r="AB45" s="246">
        <f t="shared" si="25"/>
        <v>1.8</v>
      </c>
    </row>
    <row r="46" spans="1:28" x14ac:dyDescent="0.25">
      <c r="A46" s="144" t="str">
        <f>'Crisis Indicator Data'!A43</f>
        <v>Mixed migration flows in Greece</v>
      </c>
      <c r="B46" s="145" t="str">
        <f>'Crisis Indicator Data'!B43</f>
        <v>Displacement</v>
      </c>
      <c r="C46" s="145" t="str">
        <f>'Crisis Indicator Data'!C43</f>
        <v>GRC002</v>
      </c>
      <c r="D46" s="145" t="str">
        <f>'Crisis Indicator Data'!D43</f>
        <v>Greece</v>
      </c>
      <c r="E46" s="146" t="str">
        <f>'Crisis Indicator Data'!E43</f>
        <v>GRC</v>
      </c>
      <c r="F46" s="244">
        <f>IF('Crisis Indicator Data'!F43="x","x",IF(LOG('Crisis Indicator Data'!F43)&lt;F$4,0,IF(LOG('Crisis Indicator Data'!F43)&gt;F$3,5,ROUND(5-(F$3-LOG('Crisis Indicator Data'!F43))/(F$3-F$4)*5,1))))</f>
        <v>0.9</v>
      </c>
      <c r="G46" s="143">
        <f>IF('Crisis Indicator Data'!F43="x","x",IF(LEN(E46)&gt;3,('Crisis Indicator Data'!F43/VLOOKUP('Impact of the crisis'!$C46,'Regional Crises'!$B$1:$R$66,4,FALSE)),'Crisis Indicator Data'!F43/VLOOKUP('Impact of the crisis'!$E46,'Country Indicator Data'!$B$4:$P$300,15,FALSE)))</f>
        <v>2.6097750193948797E-2</v>
      </c>
      <c r="H46" s="238">
        <f t="shared" si="13"/>
        <v>0</v>
      </c>
      <c r="I46" s="238">
        <f t="shared" si="14"/>
        <v>0.45</v>
      </c>
      <c r="J46" s="238">
        <f>IF('Crisis Indicator Data'!G43="x","x",IF(LOG('Crisis Indicator Data'!G43)&lt;J$4,0,IF(LOG('Crisis Indicator Data'!G43)&gt;J$3,5,ROUND(5-(J$3-LOG('Crisis Indicator Data'!G43))/(J$3-J$4)*5,1))))</f>
        <v>0</v>
      </c>
      <c r="K46" s="143">
        <f>IF('Crisis Indicator Data'!G43="x","x",IF(LEN(E46)&gt;3,('Crisis Indicator Data'!G43/VLOOKUP('Impact of the crisis'!$C46,'Regional Crises'!$B$1:$R$66,5,FALSE)),'Crisis Indicator Data'!G43/VLOOKUP('Impact of the crisis'!$E46,'Country Indicator Data'!$B$4:$P$300,14,FALSE)))</f>
        <v>3.8822852760736194E-2</v>
      </c>
      <c r="L46" s="238">
        <f t="shared" si="15"/>
        <v>0.1</v>
      </c>
      <c r="M46" s="238">
        <f t="shared" si="16"/>
        <v>0.05</v>
      </c>
      <c r="N46" s="238">
        <f t="shared" si="17"/>
        <v>0.3</v>
      </c>
      <c r="O46" s="238">
        <f>IF('Crisis Indicator Data'!H43="x","x",IF('Crisis Indicator Data'!H43=0,0,IF(LOG('Crisis Indicator Data'!H43)&lt;O$4,0,IF(LOG('Crisis Indicator Data'!H43)&gt;O$3,5,ROUND(5-(O$3-LOG('Crisis Indicator Data'!H43))/(O$3-O$4)*5,1)))))</f>
        <v>1.2</v>
      </c>
      <c r="P46" s="143">
        <f>IF('Crisis Indicator Data'!H43="x","x",'Crisis Indicator Data'!H43/'Crisis Indicator Data'!G43)</f>
        <v>0.39506172839506171</v>
      </c>
      <c r="Q46" s="238">
        <f t="shared" si="18"/>
        <v>1.9</v>
      </c>
      <c r="R46" s="238">
        <f t="shared" si="19"/>
        <v>1.5499999999999998</v>
      </c>
      <c r="S46" s="238">
        <f>IF('Crisis Indicator Data'!I43="x","x",IF('Crisis Indicator Data'!I43=0,0,IF(LOG('Crisis Indicator Data'!I43)&lt;S$4,0,IF(LOG('Crisis Indicator Data'!I43)&gt;S$3,5,ROUND(5-(S$3-LOG('Crisis Indicator Data'!I43))/(S$3-S$4)*5,1)))))</f>
        <v>3.1</v>
      </c>
      <c r="T46" s="143">
        <f>IF('Crisis Indicator Data'!H43="x","x",IF('Crisis Indicator Data'!I43="x","x",'Crisis Indicator Data'!I43/'Crisis Indicator Data'!H43))</f>
        <v>1</v>
      </c>
      <c r="U46" s="238">
        <f t="shared" si="20"/>
        <v>5</v>
      </c>
      <c r="V46" s="238">
        <f t="shared" si="21"/>
        <v>4.0999999999999996</v>
      </c>
      <c r="W46" s="238">
        <f>IF('Crisis Indicator Data'!L43="x","x",IF('Crisis Indicator Data'!L43=0,0,IF(LOG('Crisis Indicator Data'!L43)&lt;W$4,0,IF(LOG('Crisis Indicator Data'!L43)&gt;W$3,5,ROUND(5-(W$3-LOG('Crisis Indicator Data'!L43))/(W$3-W$4)*5,1)))))</f>
        <v>0</v>
      </c>
      <c r="X46" s="245">
        <f>IF(OR('Crisis Indicator Data'!L43="x",'Crisis Indicator Data'!H43="x"),"x",'Crisis Indicator Data'!L43/'Crisis Indicator Data'!H43)</f>
        <v>6.2500000000000003E-6</v>
      </c>
      <c r="Y46" s="238">
        <f t="shared" si="22"/>
        <v>0.3</v>
      </c>
      <c r="Z46" s="238">
        <f t="shared" si="23"/>
        <v>0.2</v>
      </c>
      <c r="AA46" s="238">
        <f t="shared" si="24"/>
        <v>2.6</v>
      </c>
      <c r="AB46" s="246">
        <f t="shared" si="25"/>
        <v>2.1</v>
      </c>
    </row>
    <row r="47" spans="1:28" x14ac:dyDescent="0.25">
      <c r="A47" s="144" t="str">
        <f>'Crisis Indicator Data'!A44</f>
        <v>Complex crisis in Guatemala</v>
      </c>
      <c r="B47" s="145" t="str">
        <f>'Crisis Indicator Data'!B44</f>
        <v>Violence,Socio-political,Other seasonal event</v>
      </c>
      <c r="C47" s="145" t="str">
        <f>'Crisis Indicator Data'!C44</f>
        <v>GTM001</v>
      </c>
      <c r="D47" s="145" t="str">
        <f>'Crisis Indicator Data'!D44</f>
        <v>Guatemala</v>
      </c>
      <c r="E47" s="146" t="str">
        <f>'Crisis Indicator Data'!E44</f>
        <v>GTM</v>
      </c>
      <c r="F47" s="244">
        <f>IF('Crisis Indicator Data'!F44="x","x",IF(LOG('Crisis Indicator Data'!F44)&lt;F$4,0,IF(LOG('Crisis Indicator Data'!F44)&gt;F$3,5,ROUND(5-(F$3-LOG('Crisis Indicator Data'!F44))/(F$3-F$4)*5,1))))</f>
        <v>3.4</v>
      </c>
      <c r="G47" s="143">
        <f>IF('Crisis Indicator Data'!F44="x","x",IF(LEN(E47)&gt;3,('Crisis Indicator Data'!F44/VLOOKUP('Impact of the crisis'!$C47,'Regional Crises'!$B$1:$R$66,4,FALSE)),'Crisis Indicator Data'!F44/VLOOKUP('Impact of the crisis'!$E47,'Country Indicator Data'!$B$4:$P$300,15,FALSE)))</f>
        <v>1</v>
      </c>
      <c r="H47" s="238">
        <f t="shared" si="13"/>
        <v>5</v>
      </c>
      <c r="I47" s="238">
        <f t="shared" si="14"/>
        <v>4.2</v>
      </c>
      <c r="J47" s="238">
        <f>IF('Crisis Indicator Data'!G44="x","x",IF(LOG('Crisis Indicator Data'!G44)&lt;J$4,0,IF(LOG('Crisis Indicator Data'!G44)&gt;J$3,5,ROUND(5-(J$3-LOG('Crisis Indicator Data'!G44))/(J$3-J$4)*5,1))))</f>
        <v>4.0999999999999996</v>
      </c>
      <c r="K47" s="143">
        <f>IF('Crisis Indicator Data'!G44="x","x",IF(LEN(E47)&gt;3,('Crisis Indicator Data'!G44/VLOOKUP('Impact of the crisis'!$C47,'Regional Crises'!$B$1:$R$66,5,FALSE)),'Crisis Indicator Data'!G44/VLOOKUP('Impact of the crisis'!$E47,'Country Indicator Data'!$B$4:$P$300,14,FALSE)))</f>
        <v>1</v>
      </c>
      <c r="L47" s="238">
        <f t="shared" si="15"/>
        <v>5</v>
      </c>
      <c r="M47" s="238">
        <f t="shared" si="16"/>
        <v>4.55</v>
      </c>
      <c r="N47" s="238">
        <f t="shared" si="17"/>
        <v>4.4000000000000004</v>
      </c>
      <c r="O47" s="238">
        <f>IF('Crisis Indicator Data'!H44="x","x",IF('Crisis Indicator Data'!H44=0,0,IF(LOG('Crisis Indicator Data'!H44)&lt;O$4,0,IF(LOG('Crisis Indicator Data'!H44)&gt;O$3,5,ROUND(5-(O$3-LOG('Crisis Indicator Data'!H44))/(O$3-O$4)*5,1)))))</f>
        <v>3.8</v>
      </c>
      <c r="P47" s="143">
        <f>IF('Crisis Indicator Data'!H44="x","x",'Crisis Indicator Data'!H44/'Crisis Indicator Data'!G44)</f>
        <v>0.33333333333333331</v>
      </c>
      <c r="Q47" s="238">
        <f t="shared" si="18"/>
        <v>1.6</v>
      </c>
      <c r="R47" s="238">
        <f t="shared" si="19"/>
        <v>2.7</v>
      </c>
      <c r="S47" s="238">
        <f>IF('Crisis Indicator Data'!I44="x","x",IF('Crisis Indicator Data'!I44=0,0,IF(LOG('Crisis Indicator Data'!I44)&lt;S$4,0,IF(LOG('Crisis Indicator Data'!I44)&gt;S$3,5,ROUND(5-(S$3-LOG('Crisis Indicator Data'!I44))/(S$3-S$4)*5,1)))))</f>
        <v>3.4</v>
      </c>
      <c r="T47" s="143">
        <f>IF('Crisis Indicator Data'!H44="x","x",IF('Crisis Indicator Data'!I44="x","x",'Crisis Indicator Data'!I44/'Crisis Indicator Data'!H44))</f>
        <v>4.2456140350877192E-2</v>
      </c>
      <c r="U47" s="238">
        <f t="shared" si="20"/>
        <v>1.4</v>
      </c>
      <c r="V47" s="238">
        <f t="shared" si="21"/>
        <v>2.4</v>
      </c>
      <c r="W47" s="238">
        <f>IF('Crisis Indicator Data'!L44="x","x",IF('Crisis Indicator Data'!L44=0,0,IF(LOG('Crisis Indicator Data'!L44)&lt;W$4,0,IF(LOG('Crisis Indicator Data'!L44)&gt;W$3,5,ROUND(5-(W$3-LOG('Crisis Indicator Data'!L44))/(W$3-W$4)*5,1)))))</f>
        <v>4</v>
      </c>
      <c r="X47" s="245">
        <f>IF(OR('Crisis Indicator Data'!L44="x",'Crisis Indicator Data'!H44="x"),"x",'Crisis Indicator Data'!L44/'Crisis Indicator Data'!H44)</f>
        <v>1.1982456140350877E-4</v>
      </c>
      <c r="Y47" s="238">
        <f t="shared" si="22"/>
        <v>5</v>
      </c>
      <c r="Z47" s="238">
        <f t="shared" si="23"/>
        <v>4.5</v>
      </c>
      <c r="AA47" s="238">
        <f t="shared" si="24"/>
        <v>3.7</v>
      </c>
      <c r="AB47" s="246">
        <f t="shared" si="25"/>
        <v>3.2</v>
      </c>
    </row>
    <row r="48" spans="1:28" x14ac:dyDescent="0.25">
      <c r="A48" s="144" t="str">
        <f>'Crisis Indicator Data'!A45</f>
        <v>Complex crisis in Honduras</v>
      </c>
      <c r="B48" s="145" t="str">
        <f>'Crisis Indicator Data'!B45</f>
        <v>Violence,Socio-political,Other seasonal event,Cyclone</v>
      </c>
      <c r="C48" s="145" t="str">
        <f>'Crisis Indicator Data'!C45</f>
        <v>HND001</v>
      </c>
      <c r="D48" s="145" t="str">
        <f>'Crisis Indicator Data'!D45</f>
        <v>Honduras</v>
      </c>
      <c r="E48" s="146" t="str">
        <f>'Crisis Indicator Data'!E45</f>
        <v>HND</v>
      </c>
      <c r="F48" s="244">
        <f>IF('Crisis Indicator Data'!F45="x","x",IF(LOG('Crisis Indicator Data'!F45)&lt;F$4,0,IF(LOG('Crisis Indicator Data'!F45)&gt;F$3,5,ROUND(5-(F$3-LOG('Crisis Indicator Data'!F45))/(F$3-F$4)*5,1))))</f>
        <v>3.4</v>
      </c>
      <c r="G48" s="143">
        <f>IF('Crisis Indicator Data'!F45="x","x",IF(LEN(E48)&gt;3,('Crisis Indicator Data'!F45/VLOOKUP('Impact of the crisis'!$C48,'Regional Crises'!$B$1:$R$66,4,FALSE)),'Crisis Indicator Data'!F45/VLOOKUP('Impact of the crisis'!$E48,'Country Indicator Data'!$B$4:$P$300,15,FALSE)))</f>
        <v>1</v>
      </c>
      <c r="H48" s="238">
        <f t="shared" si="13"/>
        <v>5</v>
      </c>
      <c r="I48" s="238">
        <f t="shared" si="14"/>
        <v>4.2</v>
      </c>
      <c r="J48" s="238">
        <f>IF('Crisis Indicator Data'!G45="x","x",IF(LOG('Crisis Indicator Data'!G45)&lt;J$4,0,IF(LOG('Crisis Indicator Data'!G45)&gt;J$3,5,ROUND(5-(J$3-LOG('Crisis Indicator Data'!G45))/(J$3-J$4)*5,1))))</f>
        <v>3.2</v>
      </c>
      <c r="K48" s="143">
        <f>IF('Crisis Indicator Data'!G45="x","x",IF(LEN(E48)&gt;3,('Crisis Indicator Data'!G45/VLOOKUP('Impact of the crisis'!$C48,'Regional Crises'!$B$1:$R$66,5,FALSE)),'Crisis Indicator Data'!G45/VLOOKUP('Impact of the crisis'!$E48,'Country Indicator Data'!$B$4:$P$300,14,FALSE)))</f>
        <v>1</v>
      </c>
      <c r="L48" s="238">
        <f t="shared" si="15"/>
        <v>5</v>
      </c>
      <c r="M48" s="238">
        <f t="shared" si="16"/>
        <v>4.0999999999999996</v>
      </c>
      <c r="N48" s="238">
        <f t="shared" si="17"/>
        <v>4.2</v>
      </c>
      <c r="O48" s="238">
        <f>IF('Crisis Indicator Data'!H45="x","x",IF('Crisis Indicator Data'!H45=0,0,IF(LOG('Crisis Indicator Data'!H45)&lt;O$4,0,IF(LOG('Crisis Indicator Data'!H45)&gt;O$3,5,ROUND(5-(O$3-LOG('Crisis Indicator Data'!H45))/(O$3-O$4)*5,1)))))</f>
        <v>3.5</v>
      </c>
      <c r="P48" s="143">
        <f>IF('Crisis Indicator Data'!H45="x","x",'Crisis Indicator Data'!H45/'Crisis Indicator Data'!G45)</f>
        <v>0.42553191489361702</v>
      </c>
      <c r="Q48" s="238">
        <f t="shared" si="18"/>
        <v>2.1</v>
      </c>
      <c r="R48" s="238">
        <f t="shared" si="19"/>
        <v>2.8</v>
      </c>
      <c r="S48" s="238">
        <f>IF('Crisis Indicator Data'!I45="x","x",IF('Crisis Indicator Data'!I45=0,0,IF(LOG('Crisis Indicator Data'!I45)&lt;S$4,0,IF(LOG('Crisis Indicator Data'!I45)&gt;S$3,5,ROUND(5-(S$3-LOG('Crisis Indicator Data'!I45))/(S$3-S$4)*5,1)))))</f>
        <v>3.4</v>
      </c>
      <c r="T48" s="143">
        <f>IF('Crisis Indicator Data'!H45="x","x",IF('Crisis Indicator Data'!I45="x","x",'Crisis Indicator Data'!I45/'Crisis Indicator Data'!H45))</f>
        <v>6.1749999999999999E-2</v>
      </c>
      <c r="U48" s="238">
        <f t="shared" si="20"/>
        <v>2.1</v>
      </c>
      <c r="V48" s="238">
        <f t="shared" si="21"/>
        <v>2.8</v>
      </c>
      <c r="W48" s="238">
        <f>IF('Crisis Indicator Data'!L45="x","x",IF('Crisis Indicator Data'!L45=0,0,IF(LOG('Crisis Indicator Data'!L45)&lt;W$4,0,IF(LOG('Crisis Indicator Data'!L45)&gt;W$3,5,ROUND(5-(W$3-LOG('Crisis Indicator Data'!L45))/(W$3-W$4)*5,1)))))</f>
        <v>3.9</v>
      </c>
      <c r="X48" s="245">
        <f>IF(OR('Crisis Indicator Data'!L45="x",'Crisis Indicator Data'!H45="x"),"x",'Crisis Indicator Data'!L45/'Crisis Indicator Data'!H45)</f>
        <v>1.4300000000000001E-4</v>
      </c>
      <c r="Y48" s="238">
        <f t="shared" si="22"/>
        <v>5</v>
      </c>
      <c r="Z48" s="238">
        <f t="shared" si="23"/>
        <v>4.5</v>
      </c>
      <c r="AA48" s="238">
        <f t="shared" si="24"/>
        <v>3.8</v>
      </c>
      <c r="AB48" s="246">
        <f t="shared" si="25"/>
        <v>3.3</v>
      </c>
    </row>
    <row r="49" spans="1:28" x14ac:dyDescent="0.25">
      <c r="A49" s="144" t="str">
        <f>'Crisis Indicator Data'!A46</f>
        <v>Complex crisis in Haiti</v>
      </c>
      <c r="B49" s="145" t="str">
        <f>'Crisis Indicator Data'!B46</f>
        <v>Earthquake,Violence,Socio-political,Other seasonal event</v>
      </c>
      <c r="C49" s="145" t="str">
        <f>'Crisis Indicator Data'!C46</f>
        <v>HTI001</v>
      </c>
      <c r="D49" s="145" t="str">
        <f>'Crisis Indicator Data'!D46</f>
        <v>Haiti</v>
      </c>
      <c r="E49" s="146" t="str">
        <f>'Crisis Indicator Data'!E46</f>
        <v>HTI</v>
      </c>
      <c r="F49" s="244">
        <f>IF('Crisis Indicator Data'!F46="x","x",IF(LOG('Crisis Indicator Data'!F46)&lt;F$4,0,IF(LOG('Crisis Indicator Data'!F46)&gt;F$3,5,ROUND(5-(F$3-LOG('Crisis Indicator Data'!F46))/(F$3-F$4)*5,1))))</f>
        <v>2.4</v>
      </c>
      <c r="G49" s="143">
        <f>IF('Crisis Indicator Data'!F46="x","x",IF(LEN(E49)&gt;3,('Crisis Indicator Data'!F46/VLOOKUP('Impact of the crisis'!$C49,'Regional Crises'!$B$1:$R$66,4,FALSE)),'Crisis Indicator Data'!F46/VLOOKUP('Impact of the crisis'!$E49,'Country Indicator Data'!$B$4:$P$300,15,FALSE)))</f>
        <v>1</v>
      </c>
      <c r="H49" s="238">
        <f t="shared" si="13"/>
        <v>5</v>
      </c>
      <c r="I49" s="238">
        <f t="shared" si="14"/>
        <v>3.7</v>
      </c>
      <c r="J49" s="238">
        <f>IF('Crisis Indicator Data'!G46="x","x",IF(LOG('Crisis Indicator Data'!G46)&lt;J$4,0,IF(LOG('Crisis Indicator Data'!G46)&gt;J$3,5,ROUND(5-(J$3-LOG('Crisis Indicator Data'!G46))/(J$3-J$4)*5,1))))</f>
        <v>3.5</v>
      </c>
      <c r="K49" s="143">
        <f>IF('Crisis Indicator Data'!G46="x","x",IF(LEN(E49)&gt;3,('Crisis Indicator Data'!G46/VLOOKUP('Impact of the crisis'!$C49,'Regional Crises'!$B$1:$R$66,5,FALSE)),'Crisis Indicator Data'!G46/VLOOKUP('Impact of the crisis'!$E49,'Country Indicator Data'!$B$4:$P$300,14,FALSE)))</f>
        <v>1</v>
      </c>
      <c r="L49" s="238">
        <f t="shared" si="15"/>
        <v>5</v>
      </c>
      <c r="M49" s="238">
        <f t="shared" si="16"/>
        <v>4.25</v>
      </c>
      <c r="N49" s="238">
        <f t="shared" si="17"/>
        <v>4</v>
      </c>
      <c r="O49" s="238">
        <f>IF('Crisis Indicator Data'!H46="x","x",IF('Crisis Indicator Data'!H46=0,0,IF(LOG('Crisis Indicator Data'!H46)&lt;O$4,0,IF(LOG('Crisis Indicator Data'!H46)&gt;O$3,5,ROUND(5-(O$3-LOG('Crisis Indicator Data'!H46))/(O$3-O$4)*5,1)))))</f>
        <v>4</v>
      </c>
      <c r="P49" s="143">
        <f>IF('Crisis Indicator Data'!H46="x","x",'Crisis Indicator Data'!H46/'Crisis Indicator Data'!G46)</f>
        <v>0.7192982456140351</v>
      </c>
      <c r="Q49" s="238">
        <f t="shared" si="18"/>
        <v>3.6</v>
      </c>
      <c r="R49" s="238">
        <f t="shared" si="19"/>
        <v>3.8</v>
      </c>
      <c r="S49" s="238">
        <f>IF('Crisis Indicator Data'!I46="x","x",IF('Crisis Indicator Data'!I46=0,0,IF(LOG('Crisis Indicator Data'!I46)&lt;S$4,0,IF(LOG('Crisis Indicator Data'!I46)&gt;S$3,5,ROUND(5-(S$3-LOG('Crisis Indicator Data'!I46))/(S$3-S$4)*5,1)))))</f>
        <v>2.8</v>
      </c>
      <c r="T49" s="143">
        <f>IF('Crisis Indicator Data'!H46="x","x",IF('Crisis Indicator Data'!I46="x","x",'Crisis Indicator Data'!I46/'Crisis Indicator Data'!H46))</f>
        <v>1.1707317073170732E-2</v>
      </c>
      <c r="U49" s="238">
        <f t="shared" si="20"/>
        <v>0.4</v>
      </c>
      <c r="V49" s="238">
        <f t="shared" si="21"/>
        <v>1.6</v>
      </c>
      <c r="W49" s="238">
        <f>IF('Crisis Indicator Data'!L46="x","x",IF('Crisis Indicator Data'!L46=0,0,IF(LOG('Crisis Indicator Data'!L46)&lt;W$4,0,IF(LOG('Crisis Indicator Data'!L46)&gt;W$3,5,ROUND(5-(W$3-LOG('Crisis Indicator Data'!L46))/(W$3-W$4)*5,1)))))</f>
        <v>4.8</v>
      </c>
      <c r="X49" s="245">
        <f>IF(OR('Crisis Indicator Data'!L46="x",'Crisis Indicator Data'!H46="x"),"x",'Crisis Indicator Data'!L46/'Crisis Indicator Data'!H46)</f>
        <v>2.9963414634146343E-4</v>
      </c>
      <c r="Y49" s="238">
        <f t="shared" si="22"/>
        <v>5</v>
      </c>
      <c r="Z49" s="238">
        <f t="shared" si="23"/>
        <v>4.9000000000000004</v>
      </c>
      <c r="AA49" s="238">
        <f t="shared" si="24"/>
        <v>3.7</v>
      </c>
      <c r="AB49" s="246">
        <f t="shared" si="25"/>
        <v>3.8</v>
      </c>
    </row>
    <row r="50" spans="1:28" x14ac:dyDescent="0.25">
      <c r="A50" s="144" t="str">
        <f>'Crisis Indicator Data'!A47</f>
        <v xml:space="preserve">Nippes Earthquake </v>
      </c>
      <c r="B50" s="145" t="str">
        <f>'Crisis Indicator Data'!B47</f>
        <v>Earthquake</v>
      </c>
      <c r="C50" s="145" t="str">
        <f>'Crisis Indicator Data'!C47</f>
        <v>HTI002</v>
      </c>
      <c r="D50" s="145" t="str">
        <f>'Crisis Indicator Data'!D47</f>
        <v>Haiti</v>
      </c>
      <c r="E50" s="146" t="str">
        <f>'Crisis Indicator Data'!E47</f>
        <v>HTI</v>
      </c>
      <c r="F50" s="244">
        <f>IF('Crisis Indicator Data'!F47="x","x",IF(LOG('Crisis Indicator Data'!F47)&lt;F$4,0,IF(LOG('Crisis Indicator Data'!F47)&gt;F$3,5,ROUND(5-(F$3-LOG('Crisis Indicator Data'!F47))/(F$3-F$4)*5,1))))</f>
        <v>1.8</v>
      </c>
      <c r="G50" s="143">
        <f>IF('Crisis Indicator Data'!F47="x","x",IF(LEN(E50)&gt;3,('Crisis Indicator Data'!F47/VLOOKUP('Impact of the crisis'!$C50,'Regional Crises'!$B$1:$R$66,4,FALSE)),'Crisis Indicator Data'!F47/VLOOKUP('Impact of the crisis'!$E50,'Country Indicator Data'!$B$4:$P$300,15,FALSE)))</f>
        <v>0.46629172714078376</v>
      </c>
      <c r="H50" s="238">
        <f t="shared" si="13"/>
        <v>2.2999999999999998</v>
      </c>
      <c r="I50" s="238">
        <f t="shared" si="14"/>
        <v>2.0499999999999998</v>
      </c>
      <c r="J50" s="238">
        <f>IF('Crisis Indicator Data'!G47="x","x",IF(LOG('Crisis Indicator Data'!G47)&lt;J$4,0,IF(LOG('Crisis Indicator Data'!G47)&gt;J$3,5,ROUND(5-(J$3-LOG('Crisis Indicator Data'!G47))/(J$3-J$4)*5,1))))</f>
        <v>2.7</v>
      </c>
      <c r="K50" s="143">
        <f>IF('Crisis Indicator Data'!G47="x","x",IF(LEN(E50)&gt;3,('Crisis Indicator Data'!G47/VLOOKUP('Impact of the crisis'!$C50,'Regional Crises'!$B$1:$R$66,5,FALSE)),'Crisis Indicator Data'!G47/VLOOKUP('Impact of the crisis'!$E50,'Country Indicator Data'!$B$4:$P$300,14,FALSE)))</f>
        <v>0.56394736842105264</v>
      </c>
      <c r="L50" s="238">
        <f t="shared" si="15"/>
        <v>2.8</v>
      </c>
      <c r="M50" s="238">
        <f t="shared" si="16"/>
        <v>2.75</v>
      </c>
      <c r="N50" s="238">
        <f t="shared" si="17"/>
        <v>2.4</v>
      </c>
      <c r="O50" s="238">
        <f>IF('Crisis Indicator Data'!H47="x","x",IF('Crisis Indicator Data'!H47=0,0,IF(LOG('Crisis Indicator Data'!H47)&lt;O$4,0,IF(LOG('Crisis Indicator Data'!H47)&gt;O$3,5,ROUND(5-(O$3-LOG('Crisis Indicator Data'!H47))/(O$3-O$4)*5,1)))))</f>
        <v>2.2000000000000002</v>
      </c>
      <c r="P50" s="143">
        <f>IF('Crisis Indicator Data'!H47="x","x",'Crisis Indicator Data'!H47/'Crisis Indicator Data'!G47)</f>
        <v>0.10732617825478301</v>
      </c>
      <c r="Q50" s="238">
        <f t="shared" si="18"/>
        <v>0.5</v>
      </c>
      <c r="R50" s="238">
        <f t="shared" si="19"/>
        <v>1.35</v>
      </c>
      <c r="S50" s="238">
        <f>IF('Crisis Indicator Data'!I47="x","x",IF('Crisis Indicator Data'!I47=0,0,IF(LOG('Crisis Indicator Data'!I47)&lt;S$4,0,IF(LOG('Crisis Indicator Data'!I47)&gt;S$3,5,ROUND(5-(S$3-LOG('Crisis Indicator Data'!I47))/(S$3-S$4)*5,1)))))</f>
        <v>1.8</v>
      </c>
      <c r="T50" s="143">
        <f>IF('Crisis Indicator Data'!H47="x","x",IF('Crisis Indicator Data'!I47="x","x",'Crisis Indicator Data'!I47/'Crisis Indicator Data'!H47))</f>
        <v>2.4637681159420291E-2</v>
      </c>
      <c r="U50" s="238">
        <f t="shared" si="20"/>
        <v>0.8</v>
      </c>
      <c r="V50" s="238">
        <f t="shared" si="21"/>
        <v>1.3</v>
      </c>
      <c r="W50" s="238">
        <f>IF('Crisis Indicator Data'!L47="x","x",IF('Crisis Indicator Data'!L47=0,0,IF(LOG('Crisis Indicator Data'!L47)&lt;W$4,0,IF(LOG('Crisis Indicator Data'!L47)&gt;W$3,5,ROUND(5-(W$3-LOG('Crisis Indicator Data'!L47))/(W$3-W$4)*5,1)))))</f>
        <v>4.8</v>
      </c>
      <c r="X50" s="245">
        <f>IF(OR('Crisis Indicator Data'!L47="x",'Crisis Indicator Data'!H47="x"),"x",'Crisis Indicator Data'!L47/'Crisis Indicator Data'!H47)</f>
        <v>3.2579710144927535E-3</v>
      </c>
      <c r="Y50" s="238">
        <f t="shared" si="22"/>
        <v>5</v>
      </c>
      <c r="Z50" s="238">
        <f t="shared" si="23"/>
        <v>4.9000000000000004</v>
      </c>
      <c r="AA50" s="238">
        <f t="shared" si="24"/>
        <v>3.7</v>
      </c>
      <c r="AB50" s="246">
        <f t="shared" si="25"/>
        <v>2.7</v>
      </c>
    </row>
    <row r="51" spans="1:28" x14ac:dyDescent="0.25">
      <c r="A51" s="144" t="str">
        <f>'Crisis Indicator Data'!A48</f>
        <v>Displacement from Ukraine conflict in Hungary</v>
      </c>
      <c r="B51" s="145" t="str">
        <f>'Crisis Indicator Data'!B48</f>
        <v>Conflict,Displacement</v>
      </c>
      <c r="C51" s="145" t="str">
        <f>'Crisis Indicator Data'!C48</f>
        <v>HUN002</v>
      </c>
      <c r="D51" s="145" t="str">
        <f>'Crisis Indicator Data'!D48</f>
        <v>Hungary</v>
      </c>
      <c r="E51" s="146" t="str">
        <f>'Crisis Indicator Data'!E48</f>
        <v>HUN</v>
      </c>
      <c r="F51" s="244">
        <f>IF('Crisis Indicator Data'!F48="x","x",IF(LOG('Crisis Indicator Data'!F48)&lt;F$4,0,IF(LOG('Crisis Indicator Data'!F48)&gt;F$3,5,ROUND(5-(F$3-LOG('Crisis Indicator Data'!F48))/(F$3-F$4)*5,1))))</f>
        <v>1.3</v>
      </c>
      <c r="G51" s="143">
        <f>IF('Crisis Indicator Data'!F48="x","x",IF(LEN(E51)&gt;3,('Crisis Indicator Data'!F48/VLOOKUP('Impact of the crisis'!$C51,'Regional Crises'!$B$1:$R$66,4,FALSE)),'Crisis Indicator Data'!F48/VLOOKUP('Impact of the crisis'!$E51,'Country Indicator Data'!$B$4:$P$300,15,FALSE)))</f>
        <v>6.5569424500165688E-2</v>
      </c>
      <c r="H51" s="238">
        <f t="shared" si="13"/>
        <v>0.2</v>
      </c>
      <c r="I51" s="238">
        <f t="shared" si="14"/>
        <v>0.75</v>
      </c>
      <c r="J51" s="238">
        <f>IF('Crisis Indicator Data'!G48="x","x",IF(LOG('Crisis Indicator Data'!G48)&lt;J$4,0,IF(LOG('Crisis Indicator Data'!G48)&gt;J$3,5,ROUND(5-(J$3-LOG('Crisis Indicator Data'!G48))/(J$3-J$4)*5,1))))</f>
        <v>1.2</v>
      </c>
      <c r="K51" s="143">
        <f>IF('Crisis Indicator Data'!G48="x","x",IF(LEN(E51)&gt;3,('Crisis Indicator Data'!G48/VLOOKUP('Impact of the crisis'!$C51,'Regional Crises'!$B$1:$R$66,5,FALSE)),'Crisis Indicator Data'!G48/VLOOKUP('Impact of the crisis'!$E51,'Country Indicator Data'!$B$4:$P$300,14,FALSE)))</f>
        <v>0.22934878695609467</v>
      </c>
      <c r="L51" s="238">
        <f t="shared" si="15"/>
        <v>1.1000000000000001</v>
      </c>
      <c r="M51" s="238">
        <f t="shared" si="16"/>
        <v>1.1499999999999999</v>
      </c>
      <c r="N51" s="238">
        <f t="shared" si="17"/>
        <v>1</v>
      </c>
      <c r="O51" s="238">
        <f>IF('Crisis Indicator Data'!H48="x","x",IF('Crisis Indicator Data'!H48=0,0,IF(LOG('Crisis Indicator Data'!H48)&lt;O$4,0,IF(LOG('Crisis Indicator Data'!H48)&gt;O$3,5,ROUND(5-(O$3-LOG('Crisis Indicator Data'!H48))/(O$3-O$4)*5,1)))))</f>
        <v>2.8</v>
      </c>
      <c r="P51" s="143">
        <f>IF('Crisis Indicator Data'!H48="x","x",'Crisis Indicator Data'!H48/'Crisis Indicator Data'!G48)</f>
        <v>0.68094218415417562</v>
      </c>
      <c r="Q51" s="238">
        <f t="shared" si="18"/>
        <v>3.4</v>
      </c>
      <c r="R51" s="238">
        <f t="shared" si="19"/>
        <v>3.0999999999999996</v>
      </c>
      <c r="S51" s="238">
        <f>IF('Crisis Indicator Data'!I48="x","x",IF('Crisis Indicator Data'!I48=0,0,IF(LOG('Crisis Indicator Data'!I48)&lt;S$4,0,IF(LOG('Crisis Indicator Data'!I48)&gt;S$3,5,ROUND(5-(S$3-LOG('Crisis Indicator Data'!I48))/(S$3-S$4)*5,1)))))</f>
        <v>4.5999999999999996</v>
      </c>
      <c r="T51" s="143">
        <f>IF('Crisis Indicator Data'!H48="x","x",IF('Crisis Indicator Data'!I48="x","x",'Crisis Indicator Data'!I48/'Crisis Indicator Data'!H48))</f>
        <v>1</v>
      </c>
      <c r="U51" s="238">
        <f t="shared" si="20"/>
        <v>5</v>
      </c>
      <c r="V51" s="238">
        <f t="shared" si="21"/>
        <v>4.8</v>
      </c>
      <c r="W51" s="238">
        <f>IF('Crisis Indicator Data'!L48="x","x",IF('Crisis Indicator Data'!L48=0,0,IF(LOG('Crisis Indicator Data'!L48)&lt;W$4,0,IF(LOG('Crisis Indicator Data'!L48)&gt;W$3,5,ROUND(5-(W$3-LOG('Crisis Indicator Data'!L48))/(W$3-W$4)*5,1)))))</f>
        <v>0</v>
      </c>
      <c r="X51" s="245">
        <f>IF(OR('Crisis Indicator Data'!L48="x",'Crisis Indicator Data'!H48="x"),"x",'Crisis Indicator Data'!L48/'Crisis Indicator Data'!H48)</f>
        <v>0</v>
      </c>
      <c r="Y51" s="238">
        <f t="shared" si="22"/>
        <v>0</v>
      </c>
      <c r="Z51" s="238">
        <f t="shared" si="23"/>
        <v>0</v>
      </c>
      <c r="AA51" s="238">
        <f t="shared" si="24"/>
        <v>3.2</v>
      </c>
      <c r="AB51" s="246">
        <f t="shared" si="25"/>
        <v>3.2</v>
      </c>
    </row>
    <row r="52" spans="1:28" x14ac:dyDescent="0.25">
      <c r="A52" s="144" t="str">
        <f>'Crisis Indicator Data'!A49</f>
        <v>Papua Conflict</v>
      </c>
      <c r="B52" s="145" t="str">
        <f>'Crisis Indicator Data'!B49</f>
        <v>Socio-political,Violence</v>
      </c>
      <c r="C52" s="145" t="str">
        <f>'Crisis Indicator Data'!C49</f>
        <v>IDN002</v>
      </c>
      <c r="D52" s="145" t="str">
        <f>'Crisis Indicator Data'!D49</f>
        <v>Indonesia</v>
      </c>
      <c r="E52" s="146" t="str">
        <f>'Crisis Indicator Data'!E49</f>
        <v>IDN</v>
      </c>
      <c r="F52" s="244">
        <f>IF('Crisis Indicator Data'!F49="x","x",IF(LOG('Crisis Indicator Data'!F49)&lt;F$4,0,IF(LOG('Crisis Indicator Data'!F49)&gt;F$3,5,ROUND(5-(F$3-LOG('Crisis Indicator Data'!F49))/(F$3-F$4)*5,1))))</f>
        <v>4.4000000000000004</v>
      </c>
      <c r="G52" s="143">
        <f>IF('Crisis Indicator Data'!F49="x","x",IF(LEN(E52)&gt;3,('Crisis Indicator Data'!F49/VLOOKUP('Impact of the crisis'!$C52,'Regional Crises'!$B$1:$R$66,4,FALSE)),'Crisis Indicator Data'!F49/VLOOKUP('Impact of the crisis'!$E52,'Country Indicator Data'!$B$4:$P$300,15,FALSE)))</f>
        <v>0.23294214410704528</v>
      </c>
      <c r="H52" s="238">
        <f t="shared" si="13"/>
        <v>1.1000000000000001</v>
      </c>
      <c r="I52" s="238">
        <f t="shared" si="14"/>
        <v>2.75</v>
      </c>
      <c r="J52" s="238">
        <f>IF('Crisis Indicator Data'!G49="x","x",IF(LOG('Crisis Indicator Data'!G49)&lt;J$4,0,IF(LOG('Crisis Indicator Data'!G49)&gt;J$3,5,ROUND(5-(J$3-LOG('Crisis Indicator Data'!G49))/(J$3-J$4)*5,1))))</f>
        <v>2.5</v>
      </c>
      <c r="K52" s="143">
        <f>IF('Crisis Indicator Data'!G49="x","x",IF(LEN(E52)&gt;3,('Crisis Indicator Data'!G49/VLOOKUP('Impact of the crisis'!$C52,'Regional Crises'!$B$1:$R$66,5,FALSE)),'Crisis Indicator Data'!G49/VLOOKUP('Impact of the crisis'!$E52,'Country Indicator Data'!$B$4:$P$300,14,FALSE)))</f>
        <v>2.0124864458778816E-2</v>
      </c>
      <c r="L52" s="238">
        <f t="shared" si="15"/>
        <v>0.1</v>
      </c>
      <c r="M52" s="238">
        <f t="shared" si="16"/>
        <v>1.3</v>
      </c>
      <c r="N52" s="238">
        <f t="shared" si="17"/>
        <v>2.1</v>
      </c>
      <c r="O52" s="238">
        <f>IF('Crisis Indicator Data'!H49="x","x",IF('Crisis Indicator Data'!H49=0,0,IF(LOG('Crisis Indicator Data'!H49)&lt;O$4,0,IF(LOG('Crisis Indicator Data'!H49)&gt;O$3,5,ROUND(5-(O$3-LOG('Crisis Indicator Data'!H49))/(O$3-O$4)*5,1)))))</f>
        <v>3.7</v>
      </c>
      <c r="P52" s="143">
        <f>IF('Crisis Indicator Data'!H49="x","x",'Crisis Indicator Data'!H49/'Crisis Indicator Data'!G49)</f>
        <v>1</v>
      </c>
      <c r="Q52" s="238">
        <f t="shared" si="18"/>
        <v>5</v>
      </c>
      <c r="R52" s="238">
        <f t="shared" si="19"/>
        <v>4.3499999999999996</v>
      </c>
      <c r="S52" s="238">
        <f>IF('Crisis Indicator Data'!I49="x","x",IF('Crisis Indicator Data'!I49=0,0,IF(LOG('Crisis Indicator Data'!I49)&lt;S$4,0,IF(LOG('Crisis Indicator Data'!I49)&gt;S$3,5,ROUND(5-(S$3-LOG('Crisis Indicator Data'!I49))/(S$3-S$4)*5,1)))))</f>
        <v>2.9</v>
      </c>
      <c r="T52" s="143">
        <f>IF('Crisis Indicator Data'!H49="x","x",IF('Crisis Indicator Data'!I49="x","x",'Crisis Indicator Data'!I49/'Crisis Indicator Data'!H49))</f>
        <v>1.8389113644722323E-2</v>
      </c>
      <c r="U52" s="238">
        <f t="shared" si="20"/>
        <v>0.6</v>
      </c>
      <c r="V52" s="238">
        <f t="shared" si="21"/>
        <v>1.8</v>
      </c>
      <c r="W52" s="238">
        <f>IF('Crisis Indicator Data'!L49="x","x",IF('Crisis Indicator Data'!L49=0,0,IF(LOG('Crisis Indicator Data'!L49)&lt;W$4,0,IF(LOG('Crisis Indicator Data'!L49)&gt;W$3,5,ROUND(5-(W$3-LOG('Crisis Indicator Data'!L49))/(W$3-W$4)*5,1)))))</f>
        <v>2.2000000000000002</v>
      </c>
      <c r="X52" s="245">
        <f>IF(OR('Crisis Indicator Data'!L49="x",'Crisis Indicator Data'!H49="x"),"x",'Crisis Indicator Data'!L49/'Crisis Indicator Data'!H49)</f>
        <v>6.2522986392055902E-6</v>
      </c>
      <c r="Y52" s="238">
        <f t="shared" si="22"/>
        <v>0.3</v>
      </c>
      <c r="Z52" s="238">
        <f t="shared" si="23"/>
        <v>1.3</v>
      </c>
      <c r="AA52" s="238">
        <f t="shared" si="24"/>
        <v>1.6</v>
      </c>
      <c r="AB52" s="246">
        <f t="shared" si="25"/>
        <v>3.3</v>
      </c>
    </row>
    <row r="53" spans="1:28" x14ac:dyDescent="0.25">
      <c r="A53" s="144" t="str">
        <f>'Crisis Indicator Data'!A50</f>
        <v>Country Level</v>
      </c>
      <c r="B53" s="145" t="str">
        <f>'Crisis Indicator Data'!B50</f>
        <v>Earthquake,Socio-political,Violence</v>
      </c>
      <c r="C53" s="145" t="str">
        <f>'Crisis Indicator Data'!C50</f>
        <v>IDN007</v>
      </c>
      <c r="D53" s="145" t="str">
        <f>'Crisis Indicator Data'!D50</f>
        <v>Indonesia</v>
      </c>
      <c r="E53" s="146" t="str">
        <f>'Crisis Indicator Data'!E50</f>
        <v>IDN</v>
      </c>
      <c r="F53" s="244">
        <f>IF('Crisis Indicator Data'!F50="x","x",IF(LOG('Crisis Indicator Data'!F50)&lt;F$4,0,IF(LOG('Crisis Indicator Data'!F50)&gt;F$3,5,ROUND(5-(F$3-LOG('Crisis Indicator Data'!F50))/(F$3-F$4)*5,1))))</f>
        <v>4.4000000000000004</v>
      </c>
      <c r="G53" s="143">
        <f>IF('Crisis Indicator Data'!F50="x","x",IF(LEN(E53)&gt;3,('Crisis Indicator Data'!F50/VLOOKUP('Impact of the crisis'!$C53,'Regional Crises'!$B$1:$R$66,4,FALSE)),'Crisis Indicator Data'!F50/VLOOKUP('Impact of the crisis'!$E53,'Country Indicator Data'!$B$4:$P$300,15,FALSE)))</f>
        <v>0.2402992983986266</v>
      </c>
      <c r="H53" s="238">
        <f t="shared" si="13"/>
        <v>1.1000000000000001</v>
      </c>
      <c r="I53" s="238">
        <f t="shared" si="14"/>
        <v>2.75</v>
      </c>
      <c r="J53" s="238">
        <f>IF('Crisis Indicator Data'!G50="x","x",IF(LOG('Crisis Indicator Data'!G50)&lt;J$4,0,IF(LOG('Crisis Indicator Data'!G50)&gt;J$3,5,ROUND(5-(J$3-LOG('Crisis Indicator Data'!G50))/(J$3-J$4)*5,1))))</f>
        <v>4.5</v>
      </c>
      <c r="K53" s="143">
        <f>IF('Crisis Indicator Data'!G50="x","x",IF(LEN(E53)&gt;3,('Crisis Indicator Data'!G50/VLOOKUP('Impact of the crisis'!$C53,'Regional Crises'!$B$1:$R$66,5,FALSE)),'Crisis Indicator Data'!G50/VLOOKUP('Impact of the crisis'!$E53,'Country Indicator Data'!$B$4:$P$300,14,FALSE)))</f>
        <v>8.2523786790420883E-2</v>
      </c>
      <c r="L53" s="238">
        <f t="shared" si="15"/>
        <v>0.4</v>
      </c>
      <c r="M53" s="238">
        <f t="shared" si="16"/>
        <v>2.4500000000000002</v>
      </c>
      <c r="N53" s="238">
        <f t="shared" si="17"/>
        <v>2.6</v>
      </c>
      <c r="O53" s="238">
        <f>IF('Crisis Indicator Data'!H50="x","x",IF('Crisis Indicator Data'!H50=0,0,IF(LOG('Crisis Indicator Data'!H50)&lt;O$4,0,IF(LOG('Crisis Indicator Data'!H50)&gt;O$3,5,ROUND(5-(O$3-LOG('Crisis Indicator Data'!H50))/(O$3-O$4)*5,1)))))</f>
        <v>3.9</v>
      </c>
      <c r="P53" s="143">
        <f>IF('Crisis Indicator Data'!H50="x","x",'Crisis Indicator Data'!H50/'Crisis Indicator Data'!G50)</f>
        <v>0.32458854657159514</v>
      </c>
      <c r="Q53" s="238">
        <f t="shared" si="18"/>
        <v>1.6</v>
      </c>
      <c r="R53" s="238">
        <f t="shared" si="19"/>
        <v>2.75</v>
      </c>
      <c r="S53" s="238">
        <f>IF('Crisis Indicator Data'!I50="x","x",IF('Crisis Indicator Data'!I50=0,0,IF(LOG('Crisis Indicator Data'!I50)&lt;S$4,0,IF(LOG('Crisis Indicator Data'!I50)&gt;S$3,5,ROUND(5-(S$3-LOG('Crisis Indicator Data'!I50))/(S$3-S$4)*5,1)))))</f>
        <v>3.2</v>
      </c>
      <c r="T53" s="143">
        <f>IF('Crisis Indicator Data'!H50="x","x",IF('Crisis Indicator Data'!I50="x","x",'Crisis Indicator Data'!I50/'Crisis Indicator Data'!H50))</f>
        <v>2.2381873445703231E-2</v>
      </c>
      <c r="U53" s="238">
        <f t="shared" si="20"/>
        <v>0.7</v>
      </c>
      <c r="V53" s="238">
        <f t="shared" si="21"/>
        <v>2</v>
      </c>
      <c r="W53" s="238">
        <f>IF('Crisis Indicator Data'!L50="x","x",IF('Crisis Indicator Data'!L50=0,0,IF(LOG('Crisis Indicator Data'!L50)&lt;W$4,0,IF(LOG('Crisis Indicator Data'!L50)&gt;W$3,5,ROUND(5-(W$3-LOG('Crisis Indicator Data'!L50))/(W$3-W$4)*5,1)))))</f>
        <v>3.5</v>
      </c>
      <c r="X53" s="245">
        <f>IF(OR('Crisis Indicator Data'!L50="x",'Crisis Indicator Data'!H50="x"),"x",'Crisis Indicator Data'!L50/'Crisis Indicator Data'!H50)</f>
        <v>4.213871235147831E-5</v>
      </c>
      <c r="Y53" s="238">
        <f t="shared" si="22"/>
        <v>2.1</v>
      </c>
      <c r="Z53" s="238">
        <f t="shared" si="23"/>
        <v>2.8</v>
      </c>
      <c r="AA53" s="238">
        <f t="shared" si="24"/>
        <v>2.4</v>
      </c>
      <c r="AB53" s="246">
        <f t="shared" si="25"/>
        <v>2.6</v>
      </c>
    </row>
    <row r="54" spans="1:28" x14ac:dyDescent="0.25">
      <c r="A54" s="147" t="str">
        <f>'Crisis Indicator Data'!A51</f>
        <v>Earthquake in West Java province</v>
      </c>
      <c r="B54" s="148" t="str">
        <f>'Crisis Indicator Data'!B51</f>
        <v>Earthquake</v>
      </c>
      <c r="C54" s="148" t="str">
        <f>'Crisis Indicator Data'!C51</f>
        <v>IDN008</v>
      </c>
      <c r="D54" s="148" t="str">
        <f>'Crisis Indicator Data'!D51</f>
        <v>Indonesia</v>
      </c>
      <c r="E54" s="149" t="str">
        <f>'Crisis Indicator Data'!E51</f>
        <v>IDN</v>
      </c>
      <c r="F54" s="244">
        <f>IF('Crisis Indicator Data'!F51="x","x",IF(LOG('Crisis Indicator Data'!F51)&lt;F$4,0,IF(LOG('Crisis Indicator Data'!F51)&gt;F$3,5,ROUND(5-(F$3-LOG('Crisis Indicator Data'!F51))/(F$3-F$4)*5,1))))</f>
        <v>1.9</v>
      </c>
      <c r="G54" s="143">
        <f>IF('Crisis Indicator Data'!F51="x","x",IF(LEN(E54)&gt;3,('Crisis Indicator Data'!F51/VLOOKUP('Impact of the crisis'!$C54,'Regional Crises'!$B$1:$R$66,4,FALSE)),'Crisis Indicator Data'!F51/VLOOKUP('Impact of the crisis'!$E54,'Country Indicator Data'!$B$4:$P$300,15,FALSE)))</f>
        <v>7.3571542915813358E-3</v>
      </c>
      <c r="H54" s="238">
        <f t="shared" si="13"/>
        <v>0</v>
      </c>
      <c r="I54" s="238">
        <f t="shared" si="14"/>
        <v>0.95</v>
      </c>
      <c r="J54" s="238">
        <f>IF('Crisis Indicator Data'!G51="x","x",IF(LOG('Crisis Indicator Data'!G51)&lt;J$4,0,IF(LOG('Crisis Indicator Data'!G51)&gt;J$3,5,ROUND(5-(J$3-LOG('Crisis Indicator Data'!G51))/(J$3-J$4)*5,1))))</f>
        <v>4.0999999999999996</v>
      </c>
      <c r="K54" s="143">
        <f>IF('Crisis Indicator Data'!G51="x","x",IF(LEN(E54)&gt;3,('Crisis Indicator Data'!G51/VLOOKUP('Impact of the crisis'!$C54,'Regional Crises'!$B$1:$R$66,5,FALSE)),'Crisis Indicator Data'!G51/VLOOKUP('Impact of the crisis'!$E54,'Country Indicator Data'!$B$4:$P$300,14,FALSE)))</f>
        <v>6.2398922331642077E-2</v>
      </c>
      <c r="L54" s="238">
        <f t="shared" si="15"/>
        <v>0.3</v>
      </c>
      <c r="M54" s="238">
        <f t="shared" si="16"/>
        <v>2.1999999999999997</v>
      </c>
      <c r="N54" s="238">
        <f t="shared" si="17"/>
        <v>1.6</v>
      </c>
      <c r="O54" s="238">
        <f>IF('Crisis Indicator Data'!H51="x","x",IF('Crisis Indicator Data'!H51=0,0,IF(LOG('Crisis Indicator Data'!H51)&lt;O$4,0,IF(LOG('Crisis Indicator Data'!H51)&gt;O$3,5,ROUND(5-(O$3-LOG('Crisis Indicator Data'!H51))/(O$3-O$4)*5,1)))))</f>
        <v>2.9</v>
      </c>
      <c r="P54" s="143">
        <f>IF('Crisis Indicator Data'!H51="x","x",'Crisis Indicator Data'!H51/'Crisis Indicator Data'!G51)</f>
        <v>0.10675523397188778</v>
      </c>
      <c r="Q54" s="238">
        <f t="shared" si="18"/>
        <v>0.5</v>
      </c>
      <c r="R54" s="238">
        <f t="shared" si="19"/>
        <v>1.7</v>
      </c>
      <c r="S54" s="238">
        <f>IF('Crisis Indicator Data'!I51="x","x",IF('Crisis Indicator Data'!I51=0,0,IF(LOG('Crisis Indicator Data'!I51)&lt;S$4,0,IF(LOG('Crisis Indicator Data'!I51)&gt;S$3,5,ROUND(5-(S$3-LOG('Crisis Indicator Data'!I51))/(S$3-S$4)*5,1)))))</f>
        <v>2.6</v>
      </c>
      <c r="T54" s="143">
        <f>IF('Crisis Indicator Data'!H51="x","x",IF('Crisis Indicator Data'!I51="x","x",'Crisis Indicator Data'!I51/'Crisis Indicator Data'!H51))</f>
        <v>3.4444444444444444E-2</v>
      </c>
      <c r="U54" s="238">
        <f t="shared" si="20"/>
        <v>1.1000000000000001</v>
      </c>
      <c r="V54" s="238">
        <f t="shared" si="21"/>
        <v>1.9</v>
      </c>
      <c r="W54" s="238">
        <f>IF('Crisis Indicator Data'!L51="x","x",IF('Crisis Indicator Data'!L51=0,0,IF(LOG('Crisis Indicator Data'!L51)&lt;W$4,0,IF(LOG('Crisis Indicator Data'!L51)&gt;W$3,5,ROUND(5-(W$3-LOG('Crisis Indicator Data'!L51))/(W$3-W$4)*5,1)))))</f>
        <v>3.5</v>
      </c>
      <c r="X54" s="245">
        <f>IF(OR('Crisis Indicator Data'!L51="x",'Crisis Indicator Data'!H51="x"),"x",'Crisis Indicator Data'!L51/'Crisis Indicator Data'!H51)</f>
        <v>1.5055555555555555E-4</v>
      </c>
      <c r="Y54" s="238">
        <f t="shared" si="22"/>
        <v>5</v>
      </c>
      <c r="Z54" s="238">
        <f t="shared" si="23"/>
        <v>4.3</v>
      </c>
      <c r="AA54" s="238">
        <f t="shared" si="24"/>
        <v>3.3</v>
      </c>
      <c r="AB54" s="246">
        <f t="shared" si="25"/>
        <v>2.6</v>
      </c>
    </row>
    <row r="55" spans="1:28" x14ac:dyDescent="0.25">
      <c r="A55" s="147" t="str">
        <f>'Crisis Indicator Data'!A52</f>
        <v>Conflict in Jammu and Kashmir</v>
      </c>
      <c r="B55" s="148" t="str">
        <f>'Crisis Indicator Data'!B52</f>
        <v>Socio-political</v>
      </c>
      <c r="C55" s="148" t="str">
        <f>'Crisis Indicator Data'!C52</f>
        <v>IND002</v>
      </c>
      <c r="D55" s="148" t="str">
        <f>'Crisis Indicator Data'!D52</f>
        <v>India</v>
      </c>
      <c r="E55" s="149" t="str">
        <f>'Crisis Indicator Data'!E52</f>
        <v>IND</v>
      </c>
      <c r="F55" s="244">
        <f>IF('Crisis Indicator Data'!F52="x","x",IF(LOG('Crisis Indicator Data'!F52)&lt;F$4,0,IF(LOG('Crisis Indicator Data'!F52)&gt;F$3,5,ROUND(5-(F$3-LOG('Crisis Indicator Data'!F52))/(F$3-F$4)*5,1))))</f>
        <v>3.9</v>
      </c>
      <c r="G55" s="143">
        <f>IF('Crisis Indicator Data'!F52="x","x",IF(LEN(E55)&gt;3,('Crisis Indicator Data'!F52/VLOOKUP('Impact of the crisis'!$C55,'Regional Crises'!$B$1:$R$66,4,FALSE)),'Crisis Indicator Data'!F52/VLOOKUP('Impact of the crisis'!$E55,'Country Indicator Data'!$B$4:$P$300,15,FALSE)))</f>
        <v>7.4746652585270371E-2</v>
      </c>
      <c r="H55" s="238">
        <f t="shared" si="13"/>
        <v>0.3</v>
      </c>
      <c r="I55" s="238">
        <f t="shared" si="14"/>
        <v>2.1</v>
      </c>
      <c r="J55" s="238">
        <f>IF('Crisis Indicator Data'!G52="x","x",IF(LOG('Crisis Indicator Data'!G52)&lt;J$4,0,IF(LOG('Crisis Indicator Data'!G52)&gt;J$3,5,ROUND(5-(J$3-LOG('Crisis Indicator Data'!G52))/(J$3-J$4)*5,1))))</f>
        <v>3.7</v>
      </c>
      <c r="K55" s="143">
        <f>IF('Crisis Indicator Data'!G52="x","x",IF(LEN(E55)&gt;3,('Crisis Indicator Data'!G52/VLOOKUP('Impact of the crisis'!$C55,'Regional Crises'!$B$1:$R$66,5,FALSE)),'Crisis Indicator Data'!G52/VLOOKUP('Impact of the crisis'!$E55,'Country Indicator Data'!$B$4:$P$300,14,FALSE)))</f>
        <v>9.2654707725042858E-3</v>
      </c>
      <c r="L55" s="238">
        <f t="shared" si="15"/>
        <v>0</v>
      </c>
      <c r="M55" s="238">
        <f t="shared" si="16"/>
        <v>1.85</v>
      </c>
      <c r="N55" s="238">
        <f t="shared" si="17"/>
        <v>2</v>
      </c>
      <c r="O55" s="238" t="str">
        <f>IF('Crisis Indicator Data'!H52="x","x",IF('Crisis Indicator Data'!H52=0,0,IF(LOG('Crisis Indicator Data'!H52)&lt;O$4,0,IF(LOG('Crisis Indicator Data'!H52)&gt;O$3,5,ROUND(5-(O$3-LOG('Crisis Indicator Data'!H52))/(O$3-O$4)*5,1)))))</f>
        <v>x</v>
      </c>
      <c r="P55" s="143" t="str">
        <f>IF('Crisis Indicator Data'!H52="x","x",'Crisis Indicator Data'!H52/'Crisis Indicator Data'!G52)</f>
        <v>x</v>
      </c>
      <c r="Q55" s="238" t="str">
        <f t="shared" si="18"/>
        <v>x</v>
      </c>
      <c r="R55" s="238" t="str">
        <f t="shared" si="19"/>
        <v>x</v>
      </c>
      <c r="S55" s="238" t="str">
        <f>IF('Crisis Indicator Data'!I52="x","x",IF('Crisis Indicator Data'!I52=0,0,IF(LOG('Crisis Indicator Data'!I52)&lt;S$4,0,IF(LOG('Crisis Indicator Data'!I52)&gt;S$3,5,ROUND(5-(S$3-LOG('Crisis Indicator Data'!I52))/(S$3-S$4)*5,1)))))</f>
        <v>x</v>
      </c>
      <c r="T55" s="143" t="str">
        <f>IF('Crisis Indicator Data'!H52="x","x",IF('Crisis Indicator Data'!I52="x","x",'Crisis Indicator Data'!I52/'Crisis Indicator Data'!H52))</f>
        <v>x</v>
      </c>
      <c r="U55" s="238" t="str">
        <f t="shared" si="20"/>
        <v>x</v>
      </c>
      <c r="V55" s="238" t="str">
        <f t="shared" si="21"/>
        <v>x</v>
      </c>
      <c r="W55" s="238">
        <f>IF('Crisis Indicator Data'!L52="x","x",IF('Crisis Indicator Data'!L52=0,0,IF(LOG('Crisis Indicator Data'!L52)&lt;W$4,0,IF(LOG('Crisis Indicator Data'!L52)&gt;W$3,5,ROUND(5-(W$3-LOG('Crisis Indicator Data'!L52))/(W$3-W$4)*5,1)))))</f>
        <v>3.2</v>
      </c>
      <c r="X55" s="245" t="str">
        <f>IF(OR('Crisis Indicator Data'!L52="x",'Crisis Indicator Data'!H52="x"),"x",'Crisis Indicator Data'!L52/'Crisis Indicator Data'!H52)</f>
        <v>x</v>
      </c>
      <c r="Y55" s="238" t="str">
        <f t="shared" si="22"/>
        <v>x</v>
      </c>
      <c r="Z55" s="238">
        <f t="shared" si="23"/>
        <v>3.2</v>
      </c>
      <c r="AA55" s="238">
        <f t="shared" si="24"/>
        <v>3.2</v>
      </c>
      <c r="AB55" s="246">
        <f t="shared" si="25"/>
        <v>3.2</v>
      </c>
    </row>
    <row r="56" spans="1:28" x14ac:dyDescent="0.25">
      <c r="A56" s="147" t="str">
        <f>'Crisis Indicator Data'!A53</f>
        <v>Afghan Refugees in Iran</v>
      </c>
      <c r="B56" s="148" t="str">
        <f>'Crisis Indicator Data'!B53</f>
        <v>Displacement</v>
      </c>
      <c r="C56" s="148" t="str">
        <f>'Crisis Indicator Data'!C53</f>
        <v>IRN004</v>
      </c>
      <c r="D56" s="148" t="str">
        <f>'Crisis Indicator Data'!D53</f>
        <v>Iran</v>
      </c>
      <c r="E56" s="149" t="str">
        <f>'Crisis Indicator Data'!E53</f>
        <v>IRN</v>
      </c>
      <c r="F56" s="244">
        <f>IF('Crisis Indicator Data'!F53="x","x",IF(LOG('Crisis Indicator Data'!F53)&lt;F$4,0,IF(LOG('Crisis Indicator Data'!F53)&gt;F$3,5,ROUND(5-(F$3-LOG('Crisis Indicator Data'!F53))/(F$3-F$4)*5,1))))</f>
        <v>4</v>
      </c>
      <c r="G56" s="143">
        <f>IF('Crisis Indicator Data'!F53="x","x",IF(LEN(E56)&gt;3,('Crisis Indicator Data'!F53/VLOOKUP('Impact of the crisis'!$C56,'Regional Crises'!$B$1:$R$66,4,FALSE)),'Crisis Indicator Data'!F53/VLOOKUP('Impact of the crisis'!$E56,'Country Indicator Data'!$B$4:$P$300,15,FALSE)))</f>
        <v>0.1470818291215403</v>
      </c>
      <c r="H56" s="238">
        <f t="shared" si="13"/>
        <v>0.6</v>
      </c>
      <c r="I56" s="238">
        <f t="shared" si="14"/>
        <v>2.2999999999999998</v>
      </c>
      <c r="J56" s="238">
        <f>IF('Crisis Indicator Data'!G53="x","x",IF(LOG('Crisis Indicator Data'!G53)&lt;J$4,0,IF(LOG('Crisis Indicator Data'!G53)&gt;J$3,5,ROUND(5-(J$3-LOG('Crisis Indicator Data'!G53))/(J$3-J$4)*5,1))))</f>
        <v>4.5999999999999996</v>
      </c>
      <c r="K56" s="143">
        <f>IF('Crisis Indicator Data'!G53="x","x",IF(LEN(E56)&gt;3,('Crisis Indicator Data'!G53/VLOOKUP('Impact of the crisis'!$C56,'Regional Crises'!$B$1:$R$66,5,FALSE)),'Crisis Indicator Data'!G53/VLOOKUP('Impact of the crisis'!$E56,'Country Indicator Data'!$B$4:$P$300,14,FALSE)))</f>
        <v>0.28856236122897366</v>
      </c>
      <c r="L56" s="238">
        <f t="shared" si="15"/>
        <v>1.4</v>
      </c>
      <c r="M56" s="238">
        <f t="shared" si="16"/>
        <v>3</v>
      </c>
      <c r="N56" s="238">
        <f t="shared" si="17"/>
        <v>2.7</v>
      </c>
      <c r="O56" s="238">
        <f>IF('Crisis Indicator Data'!H53="x","x",IF('Crisis Indicator Data'!H53=0,0,IF(LOG('Crisis Indicator Data'!H53)&lt;O$4,0,IF(LOG('Crisis Indicator Data'!H53)&gt;O$3,5,ROUND(5-(O$3-LOG('Crisis Indicator Data'!H53))/(O$3-O$4)*5,1)))))</f>
        <v>3.3</v>
      </c>
      <c r="P56" s="143">
        <f>IF('Crisis Indicator Data'!H53="x","x",'Crisis Indicator Data'!H53/'Crisis Indicator Data'!G53)</f>
        <v>0.11602143173669581</v>
      </c>
      <c r="Q56" s="238">
        <f t="shared" si="18"/>
        <v>0.5</v>
      </c>
      <c r="R56" s="238">
        <f t="shared" si="19"/>
        <v>1.9</v>
      </c>
      <c r="S56" s="238">
        <f>IF('Crisis Indicator Data'!I53="x","x",IF('Crisis Indicator Data'!I53=0,0,IF(LOG('Crisis Indicator Data'!I53)&lt;S$4,0,IF(LOG('Crisis Indicator Data'!I53)&gt;S$3,5,ROUND(5-(S$3-LOG('Crisis Indicator Data'!I53))/(S$3-S$4)*5,1)))))</f>
        <v>4.9000000000000004</v>
      </c>
      <c r="T56" s="143">
        <f>IF('Crisis Indicator Data'!H53="x","x",IF('Crisis Indicator Data'!I53="x","x",'Crisis Indicator Data'!I53/'Crisis Indicator Data'!H53))</f>
        <v>1</v>
      </c>
      <c r="U56" s="238">
        <f t="shared" si="20"/>
        <v>5</v>
      </c>
      <c r="V56" s="238">
        <f t="shared" si="21"/>
        <v>5</v>
      </c>
      <c r="W56" s="238" t="str">
        <f>IF('Crisis Indicator Data'!L53="x","x",IF('Crisis Indicator Data'!L53=0,0,IF(LOG('Crisis Indicator Data'!L53)&lt;W$4,0,IF(LOG('Crisis Indicator Data'!L53)&gt;W$3,5,ROUND(5-(W$3-LOG('Crisis Indicator Data'!L53))/(W$3-W$4)*5,1)))))</f>
        <v>x</v>
      </c>
      <c r="X56" s="245" t="str">
        <f>IF(OR('Crisis Indicator Data'!L53="x",'Crisis Indicator Data'!H53="x"),"x",'Crisis Indicator Data'!L53/'Crisis Indicator Data'!H53)</f>
        <v>x</v>
      </c>
      <c r="Y56" s="238" t="str">
        <f t="shared" si="22"/>
        <v>x</v>
      </c>
      <c r="Z56" s="238" t="str">
        <f t="shared" si="23"/>
        <v>x</v>
      </c>
      <c r="AA56" s="238">
        <f t="shared" si="24"/>
        <v>5</v>
      </c>
      <c r="AB56" s="246">
        <f t="shared" si="25"/>
        <v>3.9</v>
      </c>
    </row>
    <row r="57" spans="1:28" x14ac:dyDescent="0.25">
      <c r="A57" s="147" t="str">
        <f>'Crisis Indicator Data'!A54</f>
        <v>Multiple crises in Iraq</v>
      </c>
      <c r="B57" s="148" t="str">
        <f>'Crisis Indicator Data'!B54</f>
        <v>Violence,Displacement,Socio-political,Conflict</v>
      </c>
      <c r="C57" s="148" t="str">
        <f>'Crisis Indicator Data'!C54</f>
        <v>IRQ001</v>
      </c>
      <c r="D57" s="148" t="str">
        <f>'Crisis Indicator Data'!D54</f>
        <v>Iraq</v>
      </c>
      <c r="E57" s="149" t="str">
        <f>'Crisis Indicator Data'!E54</f>
        <v>IRQ</v>
      </c>
      <c r="F57" s="244">
        <f>IF('Crisis Indicator Data'!F54="x","x",IF(LOG('Crisis Indicator Data'!F54)&lt;F$4,0,IF(LOG('Crisis Indicator Data'!F54)&gt;F$3,5,ROUND(5-(F$3-LOG('Crisis Indicator Data'!F54))/(F$3-F$4)*5,1))))</f>
        <v>4.3</v>
      </c>
      <c r="G57" s="143">
        <f>IF('Crisis Indicator Data'!F54="x","x",IF(LEN(E57)&gt;3,('Crisis Indicator Data'!F54/VLOOKUP('Impact of the crisis'!$C57,'Regional Crises'!$B$1:$R$66,4,FALSE)),'Crisis Indicator Data'!F54/VLOOKUP('Impact of the crisis'!$E57,'Country Indicator Data'!$B$4:$P$300,15,FALSE)))</f>
        <v>0.88255664026524216</v>
      </c>
      <c r="H57" s="238">
        <f t="shared" si="13"/>
        <v>4.4000000000000004</v>
      </c>
      <c r="I57" s="238">
        <f t="shared" si="14"/>
        <v>4.3499999999999996</v>
      </c>
      <c r="J57" s="238">
        <f>IF('Crisis Indicator Data'!G54="x","x",IF(LOG('Crisis Indicator Data'!G54)&lt;J$4,0,IF(LOG('Crisis Indicator Data'!G54)&gt;J$3,5,ROUND(5-(J$3-LOG('Crisis Indicator Data'!G54))/(J$3-J$4)*5,1))))</f>
        <v>5</v>
      </c>
      <c r="K57" s="143">
        <f>IF('Crisis Indicator Data'!G54="x","x",IF(LEN(E57)&gt;3,('Crisis Indicator Data'!G54/VLOOKUP('Impact of the crisis'!$C57,'Regional Crises'!$B$1:$R$66,5,FALSE)),'Crisis Indicator Data'!G54/VLOOKUP('Impact of the crisis'!$E57,'Country Indicator Data'!$B$4:$P$300,14,FALSE)))</f>
        <v>1.1101696972639654</v>
      </c>
      <c r="L57" s="238">
        <f t="shared" si="15"/>
        <v>5</v>
      </c>
      <c r="M57" s="238">
        <f t="shared" si="16"/>
        <v>5</v>
      </c>
      <c r="N57" s="238">
        <f t="shared" si="17"/>
        <v>4.7</v>
      </c>
      <c r="O57" s="238">
        <f>IF('Crisis Indicator Data'!H54="x","x",IF('Crisis Indicator Data'!H54=0,0,IF(LOG('Crisis Indicator Data'!H54)&lt;O$4,0,IF(LOG('Crisis Indicator Data'!H54)&gt;O$3,5,ROUND(5-(O$3-LOG('Crisis Indicator Data'!H54))/(O$3-O$4)*5,1)))))</f>
        <v>3.8</v>
      </c>
      <c r="P57" s="143">
        <f>IF('Crisis Indicator Data'!H54="x","x",'Crisis Indicator Data'!H54/'Crisis Indicator Data'!G54)</f>
        <v>0.12731527039734086</v>
      </c>
      <c r="Q57" s="238">
        <f t="shared" si="18"/>
        <v>0.6</v>
      </c>
      <c r="R57" s="238">
        <f t="shared" si="19"/>
        <v>2.1999999999999997</v>
      </c>
      <c r="S57" s="238">
        <f>IF('Crisis Indicator Data'!I54="x","x",IF('Crisis Indicator Data'!I54=0,0,IF(LOG('Crisis Indicator Data'!I54)&lt;S$4,0,IF(LOG('Crisis Indicator Data'!I54)&gt;S$3,5,ROUND(5-(S$3-LOG('Crisis Indicator Data'!I54))/(S$3-S$4)*5,1)))))</f>
        <v>5</v>
      </c>
      <c r="T57" s="143">
        <f>IF('Crisis Indicator Data'!H54="x","x",IF('Crisis Indicator Data'!I54="x","x",'Crisis Indicator Data'!I54/'Crisis Indicator Data'!H54))</f>
        <v>1.4623840604603229</v>
      </c>
      <c r="U57" s="238">
        <f t="shared" si="20"/>
        <v>5</v>
      </c>
      <c r="V57" s="238">
        <f t="shared" si="21"/>
        <v>5</v>
      </c>
      <c r="W57" s="238">
        <f>IF('Crisis Indicator Data'!L54="x","x",IF('Crisis Indicator Data'!L54=0,0,IF(LOG('Crisis Indicator Data'!L54)&lt;W$4,0,IF(LOG('Crisis Indicator Data'!L54)&gt;W$3,5,ROUND(5-(W$3-LOG('Crisis Indicator Data'!L54))/(W$3-W$4)*5,1)))))</f>
        <v>3.4</v>
      </c>
      <c r="X57" s="245">
        <f>IF(OR('Crisis Indicator Data'!L54="x",'Crisis Indicator Data'!H54="x"),"x",'Crisis Indicator Data'!L54/'Crisis Indicator Data'!H54)</f>
        <v>3.9848849192717279E-5</v>
      </c>
      <c r="Y57" s="238">
        <f t="shared" si="22"/>
        <v>2</v>
      </c>
      <c r="Z57" s="238">
        <f t="shared" si="23"/>
        <v>2.7</v>
      </c>
      <c r="AA57" s="238">
        <f t="shared" si="24"/>
        <v>4.0999999999999996</v>
      </c>
      <c r="AB57" s="246">
        <f t="shared" si="25"/>
        <v>3.3</v>
      </c>
    </row>
    <row r="58" spans="1:28" x14ac:dyDescent="0.25">
      <c r="A58" s="147" t="str">
        <f>'Crisis Indicator Data'!A55</f>
        <v>Conflict  in Iraq</v>
      </c>
      <c r="B58" s="148" t="str">
        <f>'Crisis Indicator Data'!B55</f>
        <v>Conflict,Socio-political,Violence</v>
      </c>
      <c r="C58" s="148" t="str">
        <f>'Crisis Indicator Data'!C55</f>
        <v>IRQ002</v>
      </c>
      <c r="D58" s="148" t="str">
        <f>'Crisis Indicator Data'!D55</f>
        <v>Iraq</v>
      </c>
      <c r="E58" s="149" t="str">
        <f>'Crisis Indicator Data'!E55</f>
        <v>IRQ</v>
      </c>
      <c r="F58" s="244">
        <f>IF('Crisis Indicator Data'!F55="x","x",IF(LOG('Crisis Indicator Data'!F55)&lt;F$4,0,IF(LOG('Crisis Indicator Data'!F55)&gt;F$3,5,ROUND(5-(F$3-LOG('Crisis Indicator Data'!F55))/(F$3-F$4)*5,1))))</f>
        <v>4.3</v>
      </c>
      <c r="G58" s="143">
        <f>IF('Crisis Indicator Data'!F55="x","x",IF(LEN(E58)&gt;3,('Crisis Indicator Data'!F55/VLOOKUP('Impact of the crisis'!$C58,'Regional Crises'!$B$1:$R$66,4,FALSE)),'Crisis Indicator Data'!F55/VLOOKUP('Impact of the crisis'!$E58,'Country Indicator Data'!$B$4:$P$300,15,FALSE)))</f>
        <v>0.88255664026524216</v>
      </c>
      <c r="H58" s="238">
        <f t="shared" si="13"/>
        <v>4.4000000000000004</v>
      </c>
      <c r="I58" s="238">
        <f t="shared" si="14"/>
        <v>4.3499999999999996</v>
      </c>
      <c r="J58" s="238">
        <f>IF('Crisis Indicator Data'!G55="x","x",IF(LOG('Crisis Indicator Data'!G55)&lt;J$4,0,IF(LOG('Crisis Indicator Data'!G55)&gt;J$3,5,ROUND(5-(J$3-LOG('Crisis Indicator Data'!G55))/(J$3-J$4)*5,1))))</f>
        <v>5</v>
      </c>
      <c r="K58" s="143">
        <f>IF('Crisis Indicator Data'!G55="x","x",IF(LEN(E58)&gt;3,('Crisis Indicator Data'!G55/VLOOKUP('Impact of the crisis'!$C58,'Regional Crises'!$B$1:$R$66,5,FALSE)),'Crisis Indicator Data'!G55/VLOOKUP('Impact of the crisis'!$E58,'Country Indicator Data'!$B$4:$P$300,14,FALSE)))</f>
        <v>0.9850695540287927</v>
      </c>
      <c r="L58" s="238">
        <f t="shared" si="15"/>
        <v>4.9000000000000004</v>
      </c>
      <c r="M58" s="238">
        <f t="shared" si="16"/>
        <v>4.95</v>
      </c>
      <c r="N58" s="238">
        <f t="shared" si="17"/>
        <v>4.7</v>
      </c>
      <c r="O58" s="238">
        <f>IF('Crisis Indicator Data'!H55="x","x",IF('Crisis Indicator Data'!H55=0,0,IF(LOG('Crisis Indicator Data'!H55)&lt;O$4,0,IF(LOG('Crisis Indicator Data'!H55)&gt;O$3,5,ROUND(5-(O$3-LOG('Crisis Indicator Data'!H55))/(O$3-O$4)*5,1)))))</f>
        <v>3.7</v>
      </c>
      <c r="P58" s="143">
        <f>IF('Crisis Indicator Data'!H55="x","x",'Crisis Indicator Data'!H55/'Crisis Indicator Data'!G55)</f>
        <v>0.13061908517350157</v>
      </c>
      <c r="Q58" s="238">
        <f t="shared" si="18"/>
        <v>0.6</v>
      </c>
      <c r="R58" s="238">
        <f t="shared" si="19"/>
        <v>2.15</v>
      </c>
      <c r="S58" s="238">
        <f>IF('Crisis Indicator Data'!I55="x","x",IF('Crisis Indicator Data'!I55=0,0,IF(LOG('Crisis Indicator Data'!I55)&lt;S$4,0,IF(LOG('Crisis Indicator Data'!I55)&gt;S$3,5,ROUND(5-(S$3-LOG('Crisis Indicator Data'!I55))/(S$3-S$4)*5,1)))))</f>
        <v>5</v>
      </c>
      <c r="T58" s="143">
        <f>IF('Crisis Indicator Data'!H55="x","x",IF('Crisis Indicator Data'!I55="x","x",'Crisis Indicator Data'!I55/'Crisis Indicator Data'!H55))</f>
        <v>1.5569811320754716</v>
      </c>
      <c r="U58" s="238">
        <f t="shared" si="20"/>
        <v>5</v>
      </c>
      <c r="V58" s="238">
        <f t="shared" si="21"/>
        <v>5</v>
      </c>
      <c r="W58" s="238">
        <f>IF('Crisis Indicator Data'!L55="x","x",IF('Crisis Indicator Data'!L55=0,0,IF(LOG('Crisis Indicator Data'!L55)&lt;W$4,0,IF(LOG('Crisis Indicator Data'!L55)&gt;W$3,5,ROUND(5-(W$3-LOG('Crisis Indicator Data'!L55))/(W$3-W$4)*5,1)))))</f>
        <v>3.4</v>
      </c>
      <c r="X58" s="245">
        <f>IF(OR('Crisis Indicator Data'!L55="x",'Crisis Indicator Data'!H55="x"),"x",'Crisis Indicator Data'!L55/'Crisis Indicator Data'!H55)</f>
        <v>4.377358490566038E-5</v>
      </c>
      <c r="Y58" s="238">
        <f t="shared" si="22"/>
        <v>2.2000000000000002</v>
      </c>
      <c r="Z58" s="238">
        <f t="shared" si="23"/>
        <v>2.8</v>
      </c>
      <c r="AA58" s="238">
        <f t="shared" si="24"/>
        <v>4.2</v>
      </c>
      <c r="AB58" s="246">
        <f t="shared" si="25"/>
        <v>3.4</v>
      </c>
    </row>
    <row r="59" spans="1:28" x14ac:dyDescent="0.25">
      <c r="A59" s="147" t="str">
        <f>'Crisis Indicator Data'!A56</f>
        <v>Syrian and Palestinian refugees in iraq</v>
      </c>
      <c r="B59" s="148" t="str">
        <f>'Crisis Indicator Data'!B56</f>
        <v>Displacement</v>
      </c>
      <c r="C59" s="148" t="str">
        <f>'Crisis Indicator Data'!C56</f>
        <v>IRQ003</v>
      </c>
      <c r="D59" s="148" t="str">
        <f>'Crisis Indicator Data'!D56</f>
        <v>Iraq</v>
      </c>
      <c r="E59" s="149" t="str">
        <f>'Crisis Indicator Data'!E56</f>
        <v>IRQ</v>
      </c>
      <c r="F59" s="244">
        <f>IF('Crisis Indicator Data'!F56="x","x",IF(LOG('Crisis Indicator Data'!F56)&lt;F$4,0,IF(LOG('Crisis Indicator Data'!F56)&gt;F$3,5,ROUND(5-(F$3-LOG('Crisis Indicator Data'!F56))/(F$3-F$4)*5,1))))</f>
        <v>2.6</v>
      </c>
      <c r="G59" s="143">
        <f>IF('Crisis Indicator Data'!F56="x","x",IF(LEN(E59)&gt;3,('Crisis Indicator Data'!F56/VLOOKUP('Impact of the crisis'!$C59,'Regional Crises'!$B$1:$R$66,4,FALSE)),'Crisis Indicator Data'!F56/VLOOKUP('Impact of the crisis'!$E59,'Country Indicator Data'!$B$4:$P$300,15,FALSE)))</f>
        <v>8.8989685024866455E-2</v>
      </c>
      <c r="H59" s="238">
        <f t="shared" si="13"/>
        <v>0.4</v>
      </c>
      <c r="I59" s="238">
        <f t="shared" si="14"/>
        <v>1.5</v>
      </c>
      <c r="J59" s="238">
        <f>IF('Crisis Indicator Data'!G56="x","x",IF(LOG('Crisis Indicator Data'!G56)&lt;J$4,0,IF(LOG('Crisis Indicator Data'!G56)&gt;J$3,5,ROUND(5-(J$3-LOG('Crisis Indicator Data'!G56))/(J$3-J$4)*5,1))))</f>
        <v>2.4</v>
      </c>
      <c r="K59" s="143">
        <f>IF('Crisis Indicator Data'!G56="x","x",IF(LEN(E59)&gt;3,('Crisis Indicator Data'!G56/VLOOKUP('Impact of the crisis'!$C59,'Regional Crises'!$B$1:$R$66,5,FALSE)),'Crisis Indicator Data'!G56/VLOOKUP('Impact of the crisis'!$E59,'Country Indicator Data'!$B$4:$P$300,14,FALSE)))</f>
        <v>0.1251244203830934</v>
      </c>
      <c r="L59" s="238">
        <f t="shared" si="15"/>
        <v>0.6</v>
      </c>
      <c r="M59" s="238">
        <f t="shared" si="16"/>
        <v>1.5</v>
      </c>
      <c r="N59" s="238">
        <f t="shared" si="17"/>
        <v>1.5</v>
      </c>
      <c r="O59" s="238">
        <f>IF('Crisis Indicator Data'!H56="x","x",IF('Crisis Indicator Data'!H56=0,0,IF(LOG('Crisis Indicator Data'!H56)&lt;O$4,0,IF(LOG('Crisis Indicator Data'!H56)&gt;O$3,5,ROUND(5-(O$3-LOG('Crisis Indicator Data'!H56))/(O$3-O$4)*5,1)))))</f>
        <v>2</v>
      </c>
      <c r="P59" s="143">
        <f>IF('Crisis Indicator Data'!H56="x","x",'Crisis Indicator Data'!H56/'Crisis Indicator Data'!G56)</f>
        <v>0.10128055878928988</v>
      </c>
      <c r="Q59" s="238">
        <f t="shared" si="18"/>
        <v>0.5</v>
      </c>
      <c r="R59" s="238">
        <f t="shared" si="19"/>
        <v>1.25</v>
      </c>
      <c r="S59" s="238">
        <f>IF('Crisis Indicator Data'!I56="x","x",IF('Crisis Indicator Data'!I56=0,0,IF(LOG('Crisis Indicator Data'!I56)&lt;S$4,0,IF(LOG('Crisis Indicator Data'!I56)&gt;S$3,5,ROUND(5-(S$3-LOG('Crisis Indicator Data'!I56))/(S$3-S$4)*5,1)))))</f>
        <v>3.5</v>
      </c>
      <c r="T59" s="143">
        <f>IF('Crisis Indicator Data'!H56="x","x",IF('Crisis Indicator Data'!I56="x","x",'Crisis Indicator Data'!I56/'Crisis Indicator Data'!H56))</f>
        <v>0.5</v>
      </c>
      <c r="U59" s="238">
        <f t="shared" si="20"/>
        <v>5</v>
      </c>
      <c r="V59" s="238">
        <f t="shared" si="21"/>
        <v>4.3</v>
      </c>
      <c r="W59" s="238">
        <f>IF('Crisis Indicator Data'!L56="x","x",IF('Crisis Indicator Data'!L56=0,0,IF(LOG('Crisis Indicator Data'!L56)&lt;W$4,0,IF(LOG('Crisis Indicator Data'!L56)&gt;W$3,5,ROUND(5-(W$3-LOG('Crisis Indicator Data'!L56))/(W$3-W$4)*5,1)))))</f>
        <v>0</v>
      </c>
      <c r="X59" s="245">
        <f>IF(OR('Crisis Indicator Data'!L56="x",'Crisis Indicator Data'!H56="x"),"x",'Crisis Indicator Data'!L56/'Crisis Indicator Data'!H56)</f>
        <v>0</v>
      </c>
      <c r="Y59" s="238">
        <f t="shared" si="22"/>
        <v>0</v>
      </c>
      <c r="Z59" s="238">
        <f t="shared" si="23"/>
        <v>0</v>
      </c>
      <c r="AA59" s="238">
        <f t="shared" si="24"/>
        <v>2.8</v>
      </c>
      <c r="AB59" s="246">
        <f t="shared" si="25"/>
        <v>2.1</v>
      </c>
    </row>
    <row r="60" spans="1:28" x14ac:dyDescent="0.25">
      <c r="A60" s="147" t="str">
        <f>'Crisis Indicator Data'!A57</f>
        <v>Mixed migration flows in Italy</v>
      </c>
      <c r="B60" s="148" t="str">
        <f>'Crisis Indicator Data'!B57</f>
        <v>Displacement</v>
      </c>
      <c r="C60" s="148" t="str">
        <f>'Crisis Indicator Data'!C57</f>
        <v>ITA002</v>
      </c>
      <c r="D60" s="148" t="str">
        <f>'Crisis Indicator Data'!D57</f>
        <v>Italy</v>
      </c>
      <c r="E60" s="149" t="str">
        <f>'Crisis Indicator Data'!E57</f>
        <v>ITA</v>
      </c>
      <c r="F60" s="244">
        <f>IF('Crisis Indicator Data'!F57="x","x",IF(LOG('Crisis Indicator Data'!F57)&lt;F$4,0,IF(LOG('Crisis Indicator Data'!F57)&gt;F$3,5,ROUND(5-(F$3-LOG('Crisis Indicator Data'!F57))/(F$3-F$4)*5,1))))</f>
        <v>2.7</v>
      </c>
      <c r="G60" s="143">
        <f>IF('Crisis Indicator Data'!F57="x","x",IF(LEN(E60)&gt;3,('Crisis Indicator Data'!F57/VLOOKUP('Impact of the crisis'!$C60,'Regional Crises'!$B$1:$R$66,4,FALSE)),'Crisis Indicator Data'!F57/VLOOKUP('Impact of the crisis'!$E60,'Country Indicator Data'!$B$4:$P$300,15,FALSE)))</f>
        <v>0.13957639219419324</v>
      </c>
      <c r="H60" s="238">
        <f t="shared" si="13"/>
        <v>0.6</v>
      </c>
      <c r="I60" s="238">
        <f t="shared" si="14"/>
        <v>1.6500000000000001</v>
      </c>
      <c r="J60" s="238">
        <f>IF('Crisis Indicator Data'!G57="x","x",IF(LOG('Crisis Indicator Data'!G57)&lt;J$4,0,IF(LOG('Crisis Indicator Data'!G57)&gt;J$3,5,ROUND(5-(J$3-LOG('Crisis Indicator Data'!G57))/(J$3-J$4)*5,1))))</f>
        <v>2.8</v>
      </c>
      <c r="K60" s="143">
        <f>IF('Crisis Indicator Data'!G57="x","x",IF(LEN(E60)&gt;3,('Crisis Indicator Data'!G57/VLOOKUP('Impact of the crisis'!$C60,'Regional Crises'!$B$1:$R$66,5,FALSE)),'Crisis Indicator Data'!G57/VLOOKUP('Impact of the crisis'!$E60,'Country Indicator Data'!$B$4:$P$300,14,FALSE)))</f>
        <v>0.11169939088147915</v>
      </c>
      <c r="L60" s="238">
        <f t="shared" si="15"/>
        <v>0.5</v>
      </c>
      <c r="M60" s="238">
        <f t="shared" si="16"/>
        <v>1.65</v>
      </c>
      <c r="N60" s="238">
        <f t="shared" si="17"/>
        <v>1.7</v>
      </c>
      <c r="O60" s="238">
        <f>IF('Crisis Indicator Data'!H57="x","x",IF('Crisis Indicator Data'!H57=0,0,IF(LOG('Crisis Indicator Data'!H57)&lt;O$4,0,IF(LOG('Crisis Indicator Data'!H57)&gt;O$3,5,ROUND(5-(O$3-LOG('Crisis Indicator Data'!H57))/(O$3-O$4)*5,1)))))</f>
        <v>1.4</v>
      </c>
      <c r="P60" s="143">
        <f>IF('Crisis Indicator Data'!H57="x","x",'Crisis Indicator Data'!H57/'Crisis Indicator Data'!G57)</f>
        <v>3.3729569093610696E-2</v>
      </c>
      <c r="Q60" s="238">
        <f t="shared" si="18"/>
        <v>0.1</v>
      </c>
      <c r="R60" s="238">
        <f t="shared" si="19"/>
        <v>0.75</v>
      </c>
      <c r="S60" s="238">
        <f>IF('Crisis Indicator Data'!I57="x","x",IF('Crisis Indicator Data'!I57=0,0,IF(LOG('Crisis Indicator Data'!I57)&lt;S$4,0,IF(LOG('Crisis Indicator Data'!I57)&gt;S$3,5,ROUND(5-(S$3-LOG('Crisis Indicator Data'!I57))/(S$3-S$4)*5,1)))))</f>
        <v>3.4</v>
      </c>
      <c r="T60" s="143">
        <f>IF('Crisis Indicator Data'!H57="x","x",IF('Crisis Indicator Data'!I57="x","x",'Crisis Indicator Data'!I57/'Crisis Indicator Data'!H57))</f>
        <v>1</v>
      </c>
      <c r="U60" s="238">
        <f t="shared" si="20"/>
        <v>5</v>
      </c>
      <c r="V60" s="238">
        <f t="shared" si="21"/>
        <v>4.2</v>
      </c>
      <c r="W60" s="238">
        <f>IF('Crisis Indicator Data'!L57="x","x",IF('Crisis Indicator Data'!L57=0,0,IF(LOG('Crisis Indicator Data'!L57)&lt;W$4,0,IF(LOG('Crisis Indicator Data'!L57)&gt;W$3,5,ROUND(5-(W$3-LOG('Crisis Indicator Data'!L57))/(W$3-W$4)*5,1)))))</f>
        <v>4.0999999999999996</v>
      </c>
      <c r="X60" s="245">
        <f>IF(OR('Crisis Indicator Data'!L57="x",'Crisis Indicator Data'!H57="x"),"x",'Crisis Indicator Data'!L57/'Crisis Indicator Data'!H57)</f>
        <v>3.4405286343612337E-3</v>
      </c>
      <c r="Y60" s="238">
        <f t="shared" si="22"/>
        <v>5</v>
      </c>
      <c r="Z60" s="238">
        <f t="shared" si="23"/>
        <v>4.5999999999999996</v>
      </c>
      <c r="AA60" s="238">
        <f t="shared" si="24"/>
        <v>4.4000000000000004</v>
      </c>
      <c r="AB60" s="246">
        <f t="shared" si="25"/>
        <v>3.1</v>
      </c>
    </row>
    <row r="61" spans="1:28" x14ac:dyDescent="0.25">
      <c r="A61" s="147" t="str">
        <f>'Crisis Indicator Data'!A58</f>
        <v>Syrian refugees in Jordan</v>
      </c>
      <c r="B61" s="148" t="str">
        <f>'Crisis Indicator Data'!B58</f>
        <v>Displacement</v>
      </c>
      <c r="C61" s="148" t="str">
        <f>'Crisis Indicator Data'!C58</f>
        <v>JOR002</v>
      </c>
      <c r="D61" s="148" t="str">
        <f>'Crisis Indicator Data'!D58</f>
        <v>Jordan</v>
      </c>
      <c r="E61" s="149" t="str">
        <f>'Crisis Indicator Data'!E58</f>
        <v>JOR</v>
      </c>
      <c r="F61" s="244">
        <f>IF('Crisis Indicator Data'!F58="x","x",IF(LOG('Crisis Indicator Data'!F58)&lt;F$4,0,IF(LOG('Crisis Indicator Data'!F58)&gt;F$3,5,ROUND(5-(F$3-LOG('Crisis Indicator Data'!F58))/(F$3-F$4)*5,1))))</f>
        <v>2.7</v>
      </c>
      <c r="G61" s="143">
        <f>IF('Crisis Indicator Data'!F58="x","x",IF(LEN(E61)&gt;3,('Crisis Indicator Data'!F58/VLOOKUP('Impact of the crisis'!$C61,'Regional Crises'!$B$1:$R$66,4,FALSE)),'Crisis Indicator Data'!F58/VLOOKUP('Impact of the crisis'!$E61,'Country Indicator Data'!$B$4:$P$300,15,FALSE)))</f>
        <v>0.45576706465420141</v>
      </c>
      <c r="H61" s="238">
        <f t="shared" si="13"/>
        <v>2.2000000000000002</v>
      </c>
      <c r="I61" s="238">
        <f t="shared" si="14"/>
        <v>2.4500000000000002</v>
      </c>
      <c r="J61" s="238">
        <f>IF('Crisis Indicator Data'!G58="x","x",IF(LOG('Crisis Indicator Data'!G58)&lt;J$4,0,IF(LOG('Crisis Indicator Data'!G58)&gt;J$3,5,ROUND(5-(J$3-LOG('Crisis Indicator Data'!G58))/(J$3-J$4)*5,1))))</f>
        <v>3.1</v>
      </c>
      <c r="K61" s="143">
        <f>IF('Crisis Indicator Data'!G58="x","x",IF(LEN(E61)&gt;3,('Crisis Indicator Data'!G58/VLOOKUP('Impact of the crisis'!$C61,'Regional Crises'!$B$1:$R$66,5,FALSE)),'Crisis Indicator Data'!G58/VLOOKUP('Impact of the crisis'!$E61,'Country Indicator Data'!$B$4:$P$300,14,FALSE)))</f>
        <v>0.80584860262816949</v>
      </c>
      <c r="L61" s="238">
        <f t="shared" si="15"/>
        <v>4</v>
      </c>
      <c r="M61" s="238">
        <f t="shared" si="16"/>
        <v>3.55</v>
      </c>
      <c r="N61" s="238">
        <f t="shared" si="17"/>
        <v>3</v>
      </c>
      <c r="O61" s="238">
        <f>IF('Crisis Indicator Data'!H58="x","x",IF('Crisis Indicator Data'!H58=0,0,IF(LOG('Crisis Indicator Data'!H58)&lt;O$4,0,IF(LOG('Crisis Indicator Data'!H58)&gt;O$3,5,ROUND(5-(O$3-LOG('Crisis Indicator Data'!H58))/(O$3-O$4)*5,1)))))</f>
        <v>2.9</v>
      </c>
      <c r="P61" s="143">
        <f>IF('Crisis Indicator Data'!H58="x","x",'Crisis Indicator Data'!H58/'Crisis Indicator Data'!G58)</f>
        <v>0.21118511713367019</v>
      </c>
      <c r="Q61" s="238">
        <f t="shared" si="18"/>
        <v>1</v>
      </c>
      <c r="R61" s="238">
        <f t="shared" si="19"/>
        <v>1.95</v>
      </c>
      <c r="S61" s="238">
        <f>IF('Crisis Indicator Data'!I58="x","x",IF('Crisis Indicator Data'!I58=0,0,IF(LOG('Crisis Indicator Data'!I58)&lt;S$4,0,IF(LOG('Crisis Indicator Data'!I58)&gt;S$3,5,ROUND(5-(S$3-LOG('Crisis Indicator Data'!I58))/(S$3-S$4)*5,1)))))</f>
        <v>4.5</v>
      </c>
      <c r="T61" s="143">
        <f>IF('Crisis Indicator Data'!H58="x","x",IF('Crisis Indicator Data'!I58="x","x",'Crisis Indicator Data'!I58/'Crisis Indicator Data'!H58))</f>
        <v>0.7172376291462752</v>
      </c>
      <c r="U61" s="238">
        <f t="shared" si="20"/>
        <v>5</v>
      </c>
      <c r="V61" s="238">
        <f t="shared" si="21"/>
        <v>4.8</v>
      </c>
      <c r="W61" s="238">
        <f>IF('Crisis Indicator Data'!L58="x","x",IF('Crisis Indicator Data'!L58=0,0,IF(LOG('Crisis Indicator Data'!L58)&lt;W$4,0,IF(LOG('Crisis Indicator Data'!L58)&gt;W$3,5,ROUND(5-(W$3-LOG('Crisis Indicator Data'!L58))/(W$3-W$4)*5,1)))))</f>
        <v>0</v>
      </c>
      <c r="X61" s="245">
        <f>IF(OR('Crisis Indicator Data'!L58="x",'Crisis Indicator Data'!H58="x"),"x",'Crisis Indicator Data'!L58/'Crisis Indicator Data'!H58)</f>
        <v>0</v>
      </c>
      <c r="Y61" s="238">
        <f t="shared" si="22"/>
        <v>0</v>
      </c>
      <c r="Z61" s="238">
        <f t="shared" si="23"/>
        <v>0</v>
      </c>
      <c r="AA61" s="238">
        <f t="shared" si="24"/>
        <v>3.2</v>
      </c>
      <c r="AB61" s="246">
        <f t="shared" si="25"/>
        <v>2.6</v>
      </c>
    </row>
    <row r="62" spans="1:28" x14ac:dyDescent="0.25">
      <c r="A62" s="147" t="str">
        <f>'Crisis Indicator Data'!A59</f>
        <v xml:space="preserve">Multiple crisis in Kenya </v>
      </c>
      <c r="B62" s="148" t="str">
        <f>'Crisis Indicator Data'!B59</f>
        <v>Drought,Displacement</v>
      </c>
      <c r="C62" s="148" t="str">
        <f>'Crisis Indicator Data'!C59</f>
        <v>KEN001</v>
      </c>
      <c r="D62" s="148" t="str">
        <f>'Crisis Indicator Data'!D59</f>
        <v>Kenya</v>
      </c>
      <c r="E62" s="149" t="str">
        <f>'Crisis Indicator Data'!E59</f>
        <v>KEN</v>
      </c>
      <c r="F62" s="244">
        <f>IF('Crisis Indicator Data'!F59="x","x",IF(LOG('Crisis Indicator Data'!F59)&lt;F$4,0,IF(LOG('Crisis Indicator Data'!F59)&gt;F$3,5,ROUND(5-(F$3-LOG('Crisis Indicator Data'!F59))/(F$3-F$4)*5,1))))</f>
        <v>4.5</v>
      </c>
      <c r="G62" s="143">
        <f>IF('Crisis Indicator Data'!F59="x","x",IF(LEN(E62)&gt;3,('Crisis Indicator Data'!F59/VLOOKUP('Impact of the crisis'!$C62,'Regional Crises'!$B$1:$R$66,4,FALSE)),'Crisis Indicator Data'!F59/VLOOKUP('Impact of the crisis'!$E62,'Country Indicator Data'!$B$4:$P$300,15,FALSE)))</f>
        <v>0.9123238570474751</v>
      </c>
      <c r="H62" s="238">
        <f t="shared" si="13"/>
        <v>4.5999999999999996</v>
      </c>
      <c r="I62" s="238">
        <f t="shared" si="14"/>
        <v>4.55</v>
      </c>
      <c r="J62" s="238">
        <f>IF('Crisis Indicator Data'!G59="x","x",IF(LOG('Crisis Indicator Data'!G59)&lt;J$4,0,IF(LOG('Crisis Indicator Data'!G59)&gt;J$3,5,ROUND(5-(J$3-LOG('Crisis Indicator Data'!G59))/(J$3-J$4)*5,1))))</f>
        <v>4.0999999999999996</v>
      </c>
      <c r="K62" s="143">
        <f>IF('Crisis Indicator Data'!G59="x","x",IF(LEN(E62)&gt;3,('Crisis Indicator Data'!G59/VLOOKUP('Impact of the crisis'!$C62,'Regional Crises'!$B$1:$R$66,5,FALSE)),'Crisis Indicator Data'!G59/VLOOKUP('Impact of the crisis'!$E62,'Country Indicator Data'!$B$4:$P$300,14,FALSE)))</f>
        <v>0.30127474718701042</v>
      </c>
      <c r="L62" s="238">
        <f t="shared" si="15"/>
        <v>1.5</v>
      </c>
      <c r="M62" s="238">
        <f t="shared" si="16"/>
        <v>2.8</v>
      </c>
      <c r="N62" s="238">
        <f t="shared" si="17"/>
        <v>3.8</v>
      </c>
      <c r="O62" s="238">
        <f>IF('Crisis Indicator Data'!H59="x","x",IF('Crisis Indicator Data'!H59=0,0,IF(LOG('Crisis Indicator Data'!H59)&lt;O$4,0,IF(LOG('Crisis Indicator Data'!H59)&gt;O$3,5,ROUND(5-(O$3-LOG('Crisis Indicator Data'!H59))/(O$3-O$4)*5,1)))))</f>
        <v>4.5</v>
      </c>
      <c r="P62" s="143">
        <f>IF('Crisis Indicator Data'!H59="x","x",'Crisis Indicator Data'!H59/'Crisis Indicator Data'!G59)</f>
        <v>1</v>
      </c>
      <c r="Q62" s="238">
        <f t="shared" si="18"/>
        <v>5</v>
      </c>
      <c r="R62" s="238">
        <f t="shared" si="19"/>
        <v>4.75</v>
      </c>
      <c r="S62" s="238">
        <f>IF('Crisis Indicator Data'!I59="x","x",IF('Crisis Indicator Data'!I59=0,0,IF(LOG('Crisis Indicator Data'!I59)&lt;S$4,0,IF(LOG('Crisis Indicator Data'!I59)&gt;S$3,5,ROUND(5-(S$3-LOG('Crisis Indicator Data'!I59))/(S$3-S$4)*5,1)))))</f>
        <v>3.9</v>
      </c>
      <c r="T62" s="143">
        <f>IF('Crisis Indicator Data'!H59="x","x",IF('Crisis Indicator Data'!I59="x","x",'Crisis Indicator Data'!I59/'Crisis Indicator Data'!H59))</f>
        <v>3.2797541661742112E-2</v>
      </c>
      <c r="U62" s="238">
        <f t="shared" si="20"/>
        <v>1.1000000000000001</v>
      </c>
      <c r="V62" s="238">
        <f t="shared" si="21"/>
        <v>2.5</v>
      </c>
      <c r="W62" s="238" t="str">
        <f>IF('Crisis Indicator Data'!L59="x","x",IF('Crisis Indicator Data'!L59=0,0,IF(LOG('Crisis Indicator Data'!L59)&lt;W$4,0,IF(LOG('Crisis Indicator Data'!L59)&gt;W$3,5,ROUND(5-(W$3-LOG('Crisis Indicator Data'!L59))/(W$3-W$4)*5,1)))))</f>
        <v>x</v>
      </c>
      <c r="X62" s="245" t="str">
        <f>IF(OR('Crisis Indicator Data'!L59="x",'Crisis Indicator Data'!H59="x"),"x",'Crisis Indicator Data'!L59/'Crisis Indicator Data'!H59)</f>
        <v>x</v>
      </c>
      <c r="Y62" s="238" t="str">
        <f t="shared" si="22"/>
        <v>x</v>
      </c>
      <c r="Z62" s="238" t="str">
        <f t="shared" si="23"/>
        <v>x</v>
      </c>
      <c r="AA62" s="238">
        <f t="shared" si="24"/>
        <v>2.5</v>
      </c>
      <c r="AB62" s="246">
        <f t="shared" si="25"/>
        <v>3.9</v>
      </c>
    </row>
    <row r="63" spans="1:28" x14ac:dyDescent="0.25">
      <c r="A63" s="147" t="str">
        <f>'Crisis Indicator Data'!A60</f>
        <v>Refugee situation in Kenya</v>
      </c>
      <c r="B63" s="148" t="str">
        <f>'Crisis Indicator Data'!B60</f>
        <v>Displacement</v>
      </c>
      <c r="C63" s="148" t="str">
        <f>'Crisis Indicator Data'!C60</f>
        <v>KEN002</v>
      </c>
      <c r="D63" s="148" t="str">
        <f>'Crisis Indicator Data'!D60</f>
        <v>Kenya</v>
      </c>
      <c r="E63" s="149" t="str">
        <f>'Crisis Indicator Data'!E60</f>
        <v>KEN</v>
      </c>
      <c r="F63" s="244">
        <f>IF('Crisis Indicator Data'!F60="x","x",IF(LOG('Crisis Indicator Data'!F60)&lt;F$4,0,IF(LOG('Crisis Indicator Data'!F60)&gt;F$3,5,ROUND(5-(F$3-LOG('Crisis Indicator Data'!F60))/(F$3-F$4)*5,1))))</f>
        <v>2.6</v>
      </c>
      <c r="G63" s="143">
        <f>IF('Crisis Indicator Data'!F60="x","x",IF(LEN(E63)&gt;3,('Crisis Indicator Data'!F60/VLOOKUP('Impact of the crisis'!$C63,'Regional Crises'!$B$1:$R$66,4,FALSE)),'Crisis Indicator Data'!F60/VLOOKUP('Impact of the crisis'!$E63,'Country Indicator Data'!$B$4:$P$300,15,FALSE)))</f>
        <v>6.7196120462452116E-2</v>
      </c>
      <c r="H63" s="238">
        <f t="shared" si="13"/>
        <v>0.2</v>
      </c>
      <c r="I63" s="238">
        <f t="shared" si="14"/>
        <v>1.4000000000000001</v>
      </c>
      <c r="J63" s="238">
        <f>IF('Crisis Indicator Data'!G60="x","x",IF(LOG('Crisis Indicator Data'!G60)&lt;J$4,0,IF(LOG('Crisis Indicator Data'!G60)&gt;J$3,5,ROUND(5-(J$3-LOG('Crisis Indicator Data'!G60))/(J$3-J$4)*5,1))))</f>
        <v>0.2</v>
      </c>
      <c r="K63" s="143">
        <f>IF('Crisis Indicator Data'!G60="x","x",IF(LEN(E63)&gt;3,('Crisis Indicator Data'!G60/VLOOKUP('Impact of the crisis'!$C63,'Regional Crises'!$B$1:$R$66,5,FALSE)),'Crisis Indicator Data'!G60/VLOOKUP('Impact of the crisis'!$E63,'Country Indicator Data'!$B$4:$P$300,14,FALSE)))</f>
        <v>1.9833357071642216E-2</v>
      </c>
      <c r="L63" s="238">
        <f t="shared" si="15"/>
        <v>0</v>
      </c>
      <c r="M63" s="238">
        <f t="shared" si="16"/>
        <v>0.1</v>
      </c>
      <c r="N63" s="238">
        <f t="shared" si="17"/>
        <v>0.8</v>
      </c>
      <c r="O63" s="238">
        <f>IF('Crisis Indicator Data'!H60="x","x",IF('Crisis Indicator Data'!H60=0,0,IF(LOG('Crisis Indicator Data'!H60)&lt;O$4,0,IF(LOG('Crisis Indicator Data'!H60)&gt;O$3,5,ROUND(5-(O$3-LOG('Crisis Indicator Data'!H60))/(O$3-O$4)*5,1)))))</f>
        <v>2.1</v>
      </c>
      <c r="P63" s="143">
        <f>IF('Crisis Indicator Data'!H60="x","x",'Crisis Indicator Data'!H60/'Crisis Indicator Data'!G60)</f>
        <v>0.50987432675044886</v>
      </c>
      <c r="Q63" s="238">
        <f t="shared" si="18"/>
        <v>2.5</v>
      </c>
      <c r="R63" s="238">
        <f t="shared" si="19"/>
        <v>2.2999999999999998</v>
      </c>
      <c r="S63" s="238">
        <f>IF('Crisis Indicator Data'!I60="x","x",IF('Crisis Indicator Data'!I60=0,0,IF(LOG('Crisis Indicator Data'!I60)&lt;S$4,0,IF(LOG('Crisis Indicator Data'!I60)&gt;S$3,5,ROUND(5-(S$3-LOG('Crisis Indicator Data'!I60))/(S$3-S$4)*5,1)))))</f>
        <v>3.9</v>
      </c>
      <c r="T63" s="143">
        <f>IF('Crisis Indicator Data'!H60="x","x",IF('Crisis Indicator Data'!I60="x","x",'Crisis Indicator Data'!I60/'Crisis Indicator Data'!H60))</f>
        <v>1</v>
      </c>
      <c r="U63" s="238">
        <f t="shared" si="20"/>
        <v>5</v>
      </c>
      <c r="V63" s="238">
        <f t="shared" si="21"/>
        <v>4.5</v>
      </c>
      <c r="W63" s="238" t="str">
        <f>IF('Crisis Indicator Data'!L60="x","x",IF('Crisis Indicator Data'!L60=0,0,IF(LOG('Crisis Indicator Data'!L60)&lt;W$4,0,IF(LOG('Crisis Indicator Data'!L60)&gt;W$3,5,ROUND(5-(W$3-LOG('Crisis Indicator Data'!L60))/(W$3-W$4)*5,1)))))</f>
        <v>x</v>
      </c>
      <c r="X63" s="245" t="str">
        <f>IF(OR('Crisis Indicator Data'!L60="x",'Crisis Indicator Data'!H60="x"),"x",'Crisis Indicator Data'!L60/'Crisis Indicator Data'!H60)</f>
        <v>x</v>
      </c>
      <c r="Y63" s="238" t="str">
        <f t="shared" si="22"/>
        <v>x</v>
      </c>
      <c r="Z63" s="238" t="str">
        <f t="shared" si="23"/>
        <v>x</v>
      </c>
      <c r="AA63" s="238">
        <f t="shared" si="24"/>
        <v>4.5</v>
      </c>
      <c r="AB63" s="246">
        <f t="shared" si="25"/>
        <v>3.6</v>
      </c>
    </row>
    <row r="64" spans="1:28" x14ac:dyDescent="0.25">
      <c r="A64" s="147" t="str">
        <f>'Crisis Indicator Data'!A61</f>
        <v>Drought in Kenya</v>
      </c>
      <c r="B64" s="148" t="str">
        <f>'Crisis Indicator Data'!B61</f>
        <v>Drought</v>
      </c>
      <c r="C64" s="148" t="str">
        <f>'Crisis Indicator Data'!C61</f>
        <v>KEN003</v>
      </c>
      <c r="D64" s="148" t="str">
        <f>'Crisis Indicator Data'!D61</f>
        <v>Kenya</v>
      </c>
      <c r="E64" s="149" t="str">
        <f>'Crisis Indicator Data'!E61</f>
        <v>KEN</v>
      </c>
      <c r="F64" s="244">
        <f>IF('Crisis Indicator Data'!F61="x","x",IF(LOG('Crisis Indicator Data'!F61)&lt;F$4,0,IF(LOG('Crisis Indicator Data'!F61)&gt;F$3,5,ROUND(5-(F$3-LOG('Crisis Indicator Data'!F61))/(F$3-F$4)*5,1))))</f>
        <v>4.5</v>
      </c>
      <c r="G64" s="143">
        <f>IF('Crisis Indicator Data'!F61="x","x",IF(LEN(E64)&gt;3,('Crisis Indicator Data'!F61/VLOOKUP('Impact of the crisis'!$C64,'Regional Crises'!$B$1:$R$66,4,FALSE)),'Crisis Indicator Data'!F61/VLOOKUP('Impact of the crisis'!$E64,'Country Indicator Data'!$B$4:$P$300,15,FALSE)))</f>
        <v>0.9123238570474751</v>
      </c>
      <c r="H64" s="238">
        <f t="shared" si="13"/>
        <v>4.5999999999999996</v>
      </c>
      <c r="I64" s="238">
        <f t="shared" si="14"/>
        <v>4.55</v>
      </c>
      <c r="J64" s="238">
        <f>IF('Crisis Indicator Data'!G61="x","x",IF(LOG('Crisis Indicator Data'!G61)&lt;J$4,0,IF(LOG('Crisis Indicator Data'!G61)&gt;J$3,5,ROUND(5-(J$3-LOG('Crisis Indicator Data'!G61))/(J$3-J$4)*5,1))))</f>
        <v>4.0999999999999996</v>
      </c>
      <c r="K64" s="143">
        <f>IF('Crisis Indicator Data'!G61="x","x",IF(LEN(E64)&gt;3,('Crisis Indicator Data'!G61/VLOOKUP('Impact of the crisis'!$C64,'Regional Crises'!$B$1:$R$66,5,FALSE)),'Crisis Indicator Data'!G61/VLOOKUP('Impact of the crisis'!$E64,'Country Indicator Data'!$B$4:$P$300,14,FALSE)))</f>
        <v>0.29970801880074066</v>
      </c>
      <c r="L64" s="238">
        <f t="shared" si="15"/>
        <v>1.5</v>
      </c>
      <c r="M64" s="238">
        <f t="shared" si="16"/>
        <v>2.8</v>
      </c>
      <c r="N64" s="238">
        <f t="shared" si="17"/>
        <v>3.8</v>
      </c>
      <c r="O64" s="238">
        <f>IF('Crisis Indicator Data'!H61="x","x",IF('Crisis Indicator Data'!H61=0,0,IF(LOG('Crisis Indicator Data'!H61)&lt;O$4,0,IF(LOG('Crisis Indicator Data'!H61)&gt;O$3,5,ROUND(5-(O$3-LOG('Crisis Indicator Data'!H61))/(O$3-O$4)*5,1)))))</f>
        <v>4.5</v>
      </c>
      <c r="P64" s="143">
        <f>IF('Crisis Indicator Data'!H61="x","x",'Crisis Indicator Data'!H61/'Crisis Indicator Data'!G61)</f>
        <v>1</v>
      </c>
      <c r="Q64" s="238">
        <f t="shared" si="18"/>
        <v>5</v>
      </c>
      <c r="R64" s="238">
        <f t="shared" si="19"/>
        <v>4.75</v>
      </c>
      <c r="S64" s="238" t="str">
        <f>IF('Crisis Indicator Data'!I61="x","x",IF('Crisis Indicator Data'!I61=0,0,IF(LOG('Crisis Indicator Data'!I61)&lt;S$4,0,IF(LOG('Crisis Indicator Data'!I61)&gt;S$3,5,ROUND(5-(S$3-LOG('Crisis Indicator Data'!I61))/(S$3-S$4)*5,1)))))</f>
        <v>x</v>
      </c>
      <c r="T64" s="143" t="str">
        <f>IF('Crisis Indicator Data'!H61="x","x",IF('Crisis Indicator Data'!I61="x","x",'Crisis Indicator Data'!I61/'Crisis Indicator Data'!H61))</f>
        <v>x</v>
      </c>
      <c r="U64" s="238" t="str">
        <f t="shared" si="20"/>
        <v>x</v>
      </c>
      <c r="V64" s="238" t="str">
        <f t="shared" si="21"/>
        <v>x</v>
      </c>
      <c r="W64" s="238" t="str">
        <f>IF('Crisis Indicator Data'!L61="x","x",IF('Crisis Indicator Data'!L61=0,0,IF(LOG('Crisis Indicator Data'!L61)&lt;W$4,0,IF(LOG('Crisis Indicator Data'!L61)&gt;W$3,5,ROUND(5-(W$3-LOG('Crisis Indicator Data'!L61))/(W$3-W$4)*5,1)))))</f>
        <v>x</v>
      </c>
      <c r="X64" s="245" t="str">
        <f>IF(OR('Crisis Indicator Data'!L61="x",'Crisis Indicator Data'!H61="x"),"x",'Crisis Indicator Data'!L61/'Crisis Indicator Data'!H61)</f>
        <v>x</v>
      </c>
      <c r="Y64" s="238" t="str">
        <f t="shared" si="22"/>
        <v>x</v>
      </c>
      <c r="Z64" s="238" t="str">
        <f t="shared" si="23"/>
        <v>x</v>
      </c>
      <c r="AA64" s="238" t="str">
        <f t="shared" si="24"/>
        <v>x</v>
      </c>
      <c r="AB64" s="246">
        <f t="shared" si="25"/>
        <v>4.75</v>
      </c>
    </row>
    <row r="65" spans="1:28" x14ac:dyDescent="0.25">
      <c r="A65" s="147" t="str">
        <f>'Crisis Indicator Data'!A62</f>
        <v>Syrian refugees in Lebanon</v>
      </c>
      <c r="B65" s="148" t="str">
        <f>'Crisis Indicator Data'!B62</f>
        <v>Displacement</v>
      </c>
      <c r="C65" s="148" t="str">
        <f>'Crisis Indicator Data'!C62</f>
        <v>LBN002</v>
      </c>
      <c r="D65" s="148" t="str">
        <f>'Crisis Indicator Data'!D62</f>
        <v>Lebanon</v>
      </c>
      <c r="E65" s="149" t="str">
        <f>'Crisis Indicator Data'!E62</f>
        <v>LBN</v>
      </c>
      <c r="F65" s="244">
        <f>IF('Crisis Indicator Data'!F62="x","x",IF(LOG('Crisis Indicator Data'!F62)&lt;F$4,0,IF(LOG('Crisis Indicator Data'!F62)&gt;F$3,5,ROUND(5-(F$3-LOG('Crisis Indicator Data'!F62))/(F$3-F$4)*5,1))))</f>
        <v>1.7</v>
      </c>
      <c r="G65" s="143">
        <f>IF('Crisis Indicator Data'!F62="x","x",IF(LEN(E65)&gt;3,('Crisis Indicator Data'!F62/VLOOKUP('Impact of the crisis'!$C65,'Regional Crises'!$B$1:$R$66,4,FALSE)),'Crisis Indicator Data'!F62/VLOOKUP('Impact of the crisis'!$E65,'Country Indicator Data'!$B$4:$P$300,15,FALSE)))</f>
        <v>1.021505376344086</v>
      </c>
      <c r="H65" s="238">
        <f t="shared" si="13"/>
        <v>5</v>
      </c>
      <c r="I65" s="238">
        <f t="shared" si="14"/>
        <v>3.35</v>
      </c>
      <c r="J65" s="238">
        <f>IF('Crisis Indicator Data'!G62="x","x",IF(LOG('Crisis Indicator Data'!G62)&lt;J$4,0,IF(LOG('Crisis Indicator Data'!G62)&gt;J$3,5,ROUND(5-(J$3-LOG('Crisis Indicator Data'!G62))/(J$3-J$4)*5,1))))</f>
        <v>2.8</v>
      </c>
      <c r="K65" s="143">
        <f>IF('Crisis Indicator Data'!G62="x","x",IF(LEN(E65)&gt;3,('Crisis Indicator Data'!G62/VLOOKUP('Impact of the crisis'!$C65,'Regional Crises'!$B$1:$R$66,5,FALSE)),'Crisis Indicator Data'!G62/VLOOKUP('Impact of the crisis'!$E65,'Country Indicator Data'!$B$4:$P$300,14,FALSE)))</f>
        <v>1</v>
      </c>
      <c r="L65" s="238">
        <f t="shared" si="15"/>
        <v>5</v>
      </c>
      <c r="M65" s="238">
        <f t="shared" si="16"/>
        <v>3.9</v>
      </c>
      <c r="N65" s="238">
        <f t="shared" si="17"/>
        <v>3.6</v>
      </c>
      <c r="O65" s="238">
        <f>IF('Crisis Indicator Data'!H62="x","x",IF('Crisis Indicator Data'!H62=0,0,IF(LOG('Crisis Indicator Data'!H62)&lt;O$4,0,IF(LOG('Crisis Indicator Data'!H62)&gt;O$3,5,ROUND(5-(O$3-LOG('Crisis Indicator Data'!H62))/(O$3-O$4)*5,1)))))</f>
        <v>3.8</v>
      </c>
      <c r="P65" s="143">
        <f>IF('Crisis Indicator Data'!H62="x","x",'Crisis Indicator Data'!H62/'Crisis Indicator Data'!G62)</f>
        <v>0.92244053774560497</v>
      </c>
      <c r="Q65" s="238">
        <f t="shared" si="18"/>
        <v>4.5999999999999996</v>
      </c>
      <c r="R65" s="238">
        <f t="shared" si="19"/>
        <v>4.1999999999999993</v>
      </c>
      <c r="S65" s="238">
        <f>IF('Crisis Indicator Data'!I62="x","x",IF('Crisis Indicator Data'!I62=0,0,IF(LOG('Crisis Indicator Data'!I62)&lt;S$4,0,IF(LOG('Crisis Indicator Data'!I62)&gt;S$3,5,ROUND(5-(S$3-LOG('Crisis Indicator Data'!I62))/(S$3-S$4)*5,1)))))</f>
        <v>4.5</v>
      </c>
      <c r="T65" s="143">
        <f>IF('Crisis Indicator Data'!H62="x","x",IF('Crisis Indicator Data'!I62="x","x",'Crisis Indicator Data'!I62/'Crisis Indicator Data'!H62))</f>
        <v>0.24487508007687381</v>
      </c>
      <c r="U65" s="238">
        <f t="shared" si="20"/>
        <v>5</v>
      </c>
      <c r="V65" s="238">
        <f t="shared" si="21"/>
        <v>4.8</v>
      </c>
      <c r="W65" s="238" t="str">
        <f>IF('Crisis Indicator Data'!L62="x","x",IF('Crisis Indicator Data'!L62=0,0,IF(LOG('Crisis Indicator Data'!L62)&lt;W$4,0,IF(LOG('Crisis Indicator Data'!L62)&gt;W$3,5,ROUND(5-(W$3-LOG('Crisis Indicator Data'!L62))/(W$3-W$4)*5,1)))))</f>
        <v>x</v>
      </c>
      <c r="X65" s="245" t="str">
        <f>IF(OR('Crisis Indicator Data'!L62="x",'Crisis Indicator Data'!H62="x"),"x",'Crisis Indicator Data'!L62/'Crisis Indicator Data'!H62)</f>
        <v>x</v>
      </c>
      <c r="Y65" s="238" t="str">
        <f t="shared" si="22"/>
        <v>x</v>
      </c>
      <c r="Z65" s="238" t="str">
        <f t="shared" si="23"/>
        <v>x</v>
      </c>
      <c r="AA65" s="238">
        <f t="shared" si="24"/>
        <v>4.8</v>
      </c>
      <c r="AB65" s="246">
        <f t="shared" si="25"/>
        <v>4.5</v>
      </c>
    </row>
    <row r="66" spans="1:28" x14ac:dyDescent="0.25">
      <c r="A66" s="147" t="str">
        <f>'Crisis Indicator Data'!A63</f>
        <v>Socioeconomic crisis in Lebanon</v>
      </c>
      <c r="B66" s="148" t="str">
        <f>'Crisis Indicator Data'!B63</f>
        <v>Socio-political,Violence,Tecnological Disaster</v>
      </c>
      <c r="C66" s="148" t="str">
        <f>'Crisis Indicator Data'!C63</f>
        <v>LBN004</v>
      </c>
      <c r="D66" s="148" t="str">
        <f>'Crisis Indicator Data'!D63</f>
        <v>Lebanon</v>
      </c>
      <c r="E66" s="149" t="str">
        <f>'Crisis Indicator Data'!E63</f>
        <v>LBN</v>
      </c>
      <c r="F66" s="244">
        <f>IF('Crisis Indicator Data'!F63="x","x",IF(LOG('Crisis Indicator Data'!F63)&lt;F$4,0,IF(LOG('Crisis Indicator Data'!F63)&gt;F$3,5,ROUND(5-(F$3-LOG('Crisis Indicator Data'!F63))/(F$3-F$4)*5,1))))</f>
        <v>1.7</v>
      </c>
      <c r="G66" s="143">
        <f>IF('Crisis Indicator Data'!F63="x","x",IF(LEN(E66)&gt;3,('Crisis Indicator Data'!F63/VLOOKUP('Impact of the crisis'!$C66,'Regional Crises'!$B$1:$R$66,4,FALSE)),'Crisis Indicator Data'!F63/VLOOKUP('Impact of the crisis'!$E66,'Country Indicator Data'!$B$4:$P$300,15,FALSE)))</f>
        <v>1.021505376344086</v>
      </c>
      <c r="H66" s="238">
        <f t="shared" si="13"/>
        <v>5</v>
      </c>
      <c r="I66" s="238">
        <f t="shared" si="14"/>
        <v>3.35</v>
      </c>
      <c r="J66" s="238">
        <f>IF('Crisis Indicator Data'!G63="x","x",IF(LOG('Crisis Indicator Data'!G63)&lt;J$4,0,IF(LOG('Crisis Indicator Data'!G63)&gt;J$3,5,ROUND(5-(J$3-LOG('Crisis Indicator Data'!G63))/(J$3-J$4)*5,1))))</f>
        <v>2.8</v>
      </c>
      <c r="K66" s="143">
        <f>IF('Crisis Indicator Data'!G63="x","x",IF(LEN(E66)&gt;3,('Crisis Indicator Data'!G63/VLOOKUP('Impact of the crisis'!$C66,'Regional Crises'!$B$1:$R$66,5,FALSE)),'Crisis Indicator Data'!G63/VLOOKUP('Impact of the crisis'!$E66,'Country Indicator Data'!$B$4:$P$300,14,FALSE)))</f>
        <v>1</v>
      </c>
      <c r="L66" s="238">
        <f t="shared" si="15"/>
        <v>5</v>
      </c>
      <c r="M66" s="238">
        <f t="shared" si="16"/>
        <v>3.9</v>
      </c>
      <c r="N66" s="238">
        <f t="shared" si="17"/>
        <v>3.6</v>
      </c>
      <c r="O66" s="238">
        <f>IF('Crisis Indicator Data'!H63="x","x",IF('Crisis Indicator Data'!H63=0,0,IF(LOG('Crisis Indicator Data'!H63)&lt;O$4,0,IF(LOG('Crisis Indicator Data'!H63)&gt;O$3,5,ROUND(5-(O$3-LOG('Crisis Indicator Data'!H63))/(O$3-O$4)*5,1)))))</f>
        <v>3.8</v>
      </c>
      <c r="P66" s="143">
        <f>IF('Crisis Indicator Data'!H63="x","x",'Crisis Indicator Data'!H63/'Crisis Indicator Data'!G63)</f>
        <v>0.92244053774560497</v>
      </c>
      <c r="Q66" s="238">
        <f t="shared" si="18"/>
        <v>4.5999999999999996</v>
      </c>
      <c r="R66" s="238">
        <f t="shared" si="19"/>
        <v>4.1999999999999993</v>
      </c>
      <c r="S66" s="238" t="str">
        <f>IF('Crisis Indicator Data'!I63="x","x",IF('Crisis Indicator Data'!I63=0,0,IF(LOG('Crisis Indicator Data'!I63)&lt;S$4,0,IF(LOG('Crisis Indicator Data'!I63)&gt;S$3,5,ROUND(5-(S$3-LOG('Crisis Indicator Data'!I63))/(S$3-S$4)*5,1)))))</f>
        <v>x</v>
      </c>
      <c r="T66" s="143" t="str">
        <f>IF('Crisis Indicator Data'!H63="x","x",IF('Crisis Indicator Data'!I63="x","x",'Crisis Indicator Data'!I63/'Crisis Indicator Data'!H63))</f>
        <v>x</v>
      </c>
      <c r="U66" s="238" t="str">
        <f t="shared" si="20"/>
        <v>x</v>
      </c>
      <c r="V66" s="238" t="str">
        <f t="shared" si="21"/>
        <v>x</v>
      </c>
      <c r="W66" s="238">
        <f>IF('Crisis Indicator Data'!L63="x","x",IF('Crisis Indicator Data'!L63=0,0,IF(LOG('Crisis Indicator Data'!L63)&lt;W$4,0,IF(LOG('Crisis Indicator Data'!L63)&gt;W$3,5,ROUND(5-(W$3-LOG('Crisis Indicator Data'!L63))/(W$3-W$4)*5,1)))))</f>
        <v>3.4</v>
      </c>
      <c r="X66" s="245">
        <f>IF(OR('Crisis Indicator Data'!L63="x",'Crisis Indicator Data'!H63="x"),"x",'Crisis Indicator Data'!L63/'Crisis Indicator Data'!H63)</f>
        <v>3.7636130685458037E-5</v>
      </c>
      <c r="Y66" s="238">
        <f t="shared" si="22"/>
        <v>1.9</v>
      </c>
      <c r="Z66" s="238">
        <f t="shared" si="23"/>
        <v>2.7</v>
      </c>
      <c r="AA66" s="238">
        <f t="shared" si="24"/>
        <v>2.7</v>
      </c>
      <c r="AB66" s="246">
        <f t="shared" si="25"/>
        <v>3.6</v>
      </c>
    </row>
    <row r="67" spans="1:28" x14ac:dyDescent="0.25">
      <c r="A67" s="147" t="str">
        <f>'Crisis Indicator Data'!A64</f>
        <v>Complex crisis in Libya</v>
      </c>
      <c r="B67" s="148" t="str">
        <f>'Crisis Indicator Data'!B64</f>
        <v>Conflict,Displacement,Socio-political</v>
      </c>
      <c r="C67" s="148" t="str">
        <f>'Crisis Indicator Data'!C64</f>
        <v>LBY001</v>
      </c>
      <c r="D67" s="148" t="str">
        <f>'Crisis Indicator Data'!D64</f>
        <v>Libya</v>
      </c>
      <c r="E67" s="149" t="str">
        <f>'Crisis Indicator Data'!E64</f>
        <v>LBY</v>
      </c>
      <c r="F67" s="244">
        <f>IF('Crisis Indicator Data'!F64="x","x",IF(LOG('Crisis Indicator Data'!F64)&lt;F$4,0,IF(LOG('Crisis Indicator Data'!F64)&gt;F$3,5,ROUND(5-(F$3-LOG('Crisis Indicator Data'!F64))/(F$3-F$4)*5,1))))</f>
        <v>5</v>
      </c>
      <c r="G67" s="143">
        <f>IF('Crisis Indicator Data'!F64="x","x",IF(LEN(E67)&gt;3,('Crisis Indicator Data'!F64/VLOOKUP('Impact of the crisis'!$C67,'Regional Crises'!$B$1:$R$66,4,FALSE)),'Crisis Indicator Data'!F64/VLOOKUP('Impact of the crisis'!$E67,'Country Indicator Data'!$B$4:$P$300,15,FALSE)))</f>
        <v>1</v>
      </c>
      <c r="H67" s="238">
        <f t="shared" si="13"/>
        <v>5</v>
      </c>
      <c r="I67" s="238">
        <f t="shared" si="14"/>
        <v>5</v>
      </c>
      <c r="J67" s="238">
        <f>IF('Crisis Indicator Data'!G64="x","x",IF(LOG('Crisis Indicator Data'!G64)&lt;J$4,0,IF(LOG('Crisis Indicator Data'!G64)&gt;J$3,5,ROUND(5-(J$3-LOG('Crisis Indicator Data'!G64))/(J$3-J$4)*5,1))))</f>
        <v>3</v>
      </c>
      <c r="K67" s="143">
        <f>IF('Crisis Indicator Data'!G64="x","x",IF(LEN(E67)&gt;3,('Crisis Indicator Data'!G64/VLOOKUP('Impact of the crisis'!$C67,'Regional Crises'!$B$1:$R$66,5,FALSE)),'Crisis Indicator Data'!G64/VLOOKUP('Impact of the crisis'!$E67,'Country Indicator Data'!$B$4:$P$300,14,FALSE)))</f>
        <v>1</v>
      </c>
      <c r="L67" s="238">
        <f t="shared" si="15"/>
        <v>5</v>
      </c>
      <c r="M67" s="238">
        <f t="shared" si="16"/>
        <v>4</v>
      </c>
      <c r="N67" s="238">
        <f t="shared" si="17"/>
        <v>4.5999999999999996</v>
      </c>
      <c r="O67" s="238">
        <f>IF('Crisis Indicator Data'!H64="x","x",IF('Crisis Indicator Data'!H64=0,0,IF(LOG('Crisis Indicator Data'!H64)&lt;O$4,0,IF(LOG('Crisis Indicator Data'!H64)&gt;O$3,5,ROUND(5-(O$3-LOG('Crisis Indicator Data'!H64))/(O$3-O$4)*5,1)))))</f>
        <v>3.5</v>
      </c>
      <c r="P67" s="143">
        <f>IF('Crisis Indicator Data'!H64="x","x",'Crisis Indicator Data'!H64/'Crisis Indicator Data'!G64)</f>
        <v>0.46</v>
      </c>
      <c r="Q67" s="238">
        <f t="shared" si="18"/>
        <v>2.2999999999999998</v>
      </c>
      <c r="R67" s="238">
        <f t="shared" si="19"/>
        <v>2.9</v>
      </c>
      <c r="S67" s="238">
        <f>IF('Crisis Indicator Data'!I64="x","x",IF('Crisis Indicator Data'!I64=0,0,IF(LOG('Crisis Indicator Data'!I64)&lt;S$4,0,IF(LOG('Crisis Indicator Data'!I64)&gt;S$3,5,ROUND(5-(S$3-LOG('Crisis Indicator Data'!I64))/(S$3-S$4)*5,1)))))</f>
        <v>4.5999999999999996</v>
      </c>
      <c r="T67" s="143">
        <f>IF('Crisis Indicator Data'!H64="x","x",IF('Crisis Indicator Data'!I64="x","x",'Crisis Indicator Data'!I64/'Crisis Indicator Data'!H64))</f>
        <v>0.41463414634146339</v>
      </c>
      <c r="U67" s="238">
        <f t="shared" si="20"/>
        <v>5</v>
      </c>
      <c r="V67" s="238">
        <f t="shared" si="21"/>
        <v>4.8</v>
      </c>
      <c r="W67" s="238">
        <f>IF('Crisis Indicator Data'!L64="x","x",IF('Crisis Indicator Data'!L64=0,0,IF(LOG('Crisis Indicator Data'!L64)&lt;W$4,0,IF(LOG('Crisis Indicator Data'!L64)&gt;W$3,5,ROUND(5-(W$3-LOG('Crisis Indicator Data'!L64))/(W$3-W$4)*5,1)))))</f>
        <v>4.0999999999999996</v>
      </c>
      <c r="X67" s="245">
        <f>IF(OR('Crisis Indicator Data'!L64="x",'Crisis Indicator Data'!H64="x"),"x",'Crisis Indicator Data'!L64/'Crisis Indicator Data'!H64)</f>
        <v>2.123541887592789E-4</v>
      </c>
      <c r="Y67" s="238">
        <f t="shared" si="22"/>
        <v>5</v>
      </c>
      <c r="Z67" s="238">
        <f t="shared" si="23"/>
        <v>4.5999999999999996</v>
      </c>
      <c r="AA67" s="238">
        <f t="shared" si="24"/>
        <v>4.7</v>
      </c>
      <c r="AB67" s="246">
        <f t="shared" si="25"/>
        <v>4</v>
      </c>
    </row>
    <row r="68" spans="1:28" x14ac:dyDescent="0.25">
      <c r="A68" s="147" t="str">
        <f>'Crisis Indicator Data'!A65</f>
        <v>Mixed migration flows in Libya</v>
      </c>
      <c r="B68" s="148" t="str">
        <f>'Crisis Indicator Data'!B65</f>
        <v>Displacement</v>
      </c>
      <c r="C68" s="148" t="str">
        <f>'Crisis Indicator Data'!C65</f>
        <v>LBY002</v>
      </c>
      <c r="D68" s="148" t="str">
        <f>'Crisis Indicator Data'!D65</f>
        <v>Libya</v>
      </c>
      <c r="E68" s="149" t="str">
        <f>'Crisis Indicator Data'!E65</f>
        <v>LBY</v>
      </c>
      <c r="F68" s="244">
        <f>IF('Crisis Indicator Data'!F65="x","x",IF(LOG('Crisis Indicator Data'!F65)&lt;F$4,0,IF(LOG('Crisis Indicator Data'!F65)&gt;F$3,5,ROUND(5-(F$3-LOG('Crisis Indicator Data'!F65))/(F$3-F$4)*5,1))))</f>
        <v>5</v>
      </c>
      <c r="G68" s="143">
        <f>IF('Crisis Indicator Data'!F65="x","x",IF(LEN(E68)&gt;3,('Crisis Indicator Data'!F65/VLOOKUP('Impact of the crisis'!$C68,'Regional Crises'!$B$1:$R$66,4,FALSE)),'Crisis Indicator Data'!F65/VLOOKUP('Impact of the crisis'!$E68,'Country Indicator Data'!$B$4:$P$300,15,FALSE)))</f>
        <v>1</v>
      </c>
      <c r="H68" s="238">
        <f t="shared" si="13"/>
        <v>5</v>
      </c>
      <c r="I68" s="238">
        <f t="shared" si="14"/>
        <v>5</v>
      </c>
      <c r="J68" s="238">
        <f>IF('Crisis Indicator Data'!G65="x","x",IF(LOG('Crisis Indicator Data'!G65)&lt;J$4,0,IF(LOG('Crisis Indicator Data'!G65)&gt;J$3,5,ROUND(5-(J$3-LOG('Crisis Indicator Data'!G65))/(J$3-J$4)*5,1))))</f>
        <v>3</v>
      </c>
      <c r="K68" s="143">
        <f>IF('Crisis Indicator Data'!G65="x","x",IF(LEN(E68)&gt;3,('Crisis Indicator Data'!G65/VLOOKUP('Impact of the crisis'!$C68,'Regional Crises'!$B$1:$R$66,5,FALSE)),'Crisis Indicator Data'!G65/VLOOKUP('Impact of the crisis'!$E68,'Country Indicator Data'!$B$4:$P$300,14,FALSE)))</f>
        <v>1</v>
      </c>
      <c r="L68" s="238">
        <f t="shared" si="15"/>
        <v>5</v>
      </c>
      <c r="M68" s="238">
        <f t="shared" si="16"/>
        <v>4</v>
      </c>
      <c r="N68" s="238">
        <f t="shared" si="17"/>
        <v>4.5999999999999996</v>
      </c>
      <c r="O68" s="238">
        <f>IF('Crisis Indicator Data'!H65="x","x",IF('Crisis Indicator Data'!H65=0,0,IF(LOG('Crisis Indicator Data'!H65)&lt;O$4,0,IF(LOG('Crisis Indicator Data'!H65)&gt;O$3,5,ROUND(5-(O$3-LOG('Crisis Indicator Data'!H65))/(O$3-O$4)*5,1)))))</f>
        <v>2.2999999999999998</v>
      </c>
      <c r="P68" s="143">
        <f>IF('Crisis Indicator Data'!H65="x","x",'Crisis Indicator Data'!H65/'Crisis Indicator Data'!G65)</f>
        <v>8.8170731707317068E-2</v>
      </c>
      <c r="Q68" s="238">
        <f t="shared" si="18"/>
        <v>0.4</v>
      </c>
      <c r="R68" s="238">
        <f t="shared" si="19"/>
        <v>1.3499999999999999</v>
      </c>
      <c r="S68" s="238">
        <f>IF('Crisis Indicator Data'!I65="x","x",IF('Crisis Indicator Data'!I65=0,0,IF(LOG('Crisis Indicator Data'!I65)&lt;S$4,0,IF(LOG('Crisis Indicator Data'!I65)&gt;S$3,5,ROUND(5-(S$3-LOG('Crisis Indicator Data'!I65))/(S$3-S$4)*5,1)))))</f>
        <v>4.0999999999999996</v>
      </c>
      <c r="T68" s="143">
        <f>IF('Crisis Indicator Data'!H65="x","x",IF('Crisis Indicator Data'!I65="x","x",'Crisis Indicator Data'!I65/'Crisis Indicator Data'!H65))</f>
        <v>1</v>
      </c>
      <c r="U68" s="238">
        <f t="shared" si="20"/>
        <v>5</v>
      </c>
      <c r="V68" s="238">
        <f t="shared" si="21"/>
        <v>4.5999999999999996</v>
      </c>
      <c r="W68" s="238">
        <f>IF('Crisis Indicator Data'!L65="x","x",IF('Crisis Indicator Data'!L65=0,0,IF(LOG('Crisis Indicator Data'!L65)&lt;W$4,0,IF(LOG('Crisis Indicator Data'!L65)&gt;W$3,5,ROUND(5-(W$3-LOG('Crisis Indicator Data'!L65))/(W$3-W$4)*5,1)))))</f>
        <v>4.0999999999999996</v>
      </c>
      <c r="X68" s="245">
        <f>IF(OR('Crisis Indicator Data'!L65="x",'Crisis Indicator Data'!H65="x"),"x",'Crisis Indicator Data'!L65/'Crisis Indicator Data'!H65)</f>
        <v>1.0802213001383126E-3</v>
      </c>
      <c r="Y68" s="238">
        <f t="shared" si="22"/>
        <v>5</v>
      </c>
      <c r="Z68" s="238">
        <f t="shared" si="23"/>
        <v>4.5999999999999996</v>
      </c>
      <c r="AA68" s="238">
        <f t="shared" si="24"/>
        <v>4.5999999999999996</v>
      </c>
      <c r="AB68" s="246">
        <f t="shared" si="25"/>
        <v>3.4</v>
      </c>
    </row>
    <row r="69" spans="1:28" x14ac:dyDescent="0.25">
      <c r="A69" s="147" t="str">
        <f>'Crisis Indicator Data'!A66</f>
        <v>Socio-economic crisis in Sri Lanka</v>
      </c>
      <c r="B69" s="148" t="str">
        <f>'Crisis Indicator Data'!B66</f>
        <v>Socio-political,Food Security</v>
      </c>
      <c r="C69" s="148" t="str">
        <f>'Crisis Indicator Data'!C66</f>
        <v>LKA002</v>
      </c>
      <c r="D69" s="148" t="str">
        <f>'Crisis Indicator Data'!D66</f>
        <v>Sri Lanka</v>
      </c>
      <c r="E69" s="149" t="str">
        <f>'Crisis Indicator Data'!E66</f>
        <v>LKA</v>
      </c>
      <c r="F69" s="244">
        <f>IF('Crisis Indicator Data'!F66="x","x",IF(LOG('Crisis Indicator Data'!F66)&lt;F$4,0,IF(LOG('Crisis Indicator Data'!F66)&gt;F$3,5,ROUND(5-(F$3-LOG('Crisis Indicator Data'!F66))/(F$3-F$4)*5,1))))</f>
        <v>3</v>
      </c>
      <c r="G69" s="143">
        <f>IF('Crisis Indicator Data'!F66="x","x",IF(LEN(E69)&gt;3,('Crisis Indicator Data'!F66/VLOOKUP('Impact of the crisis'!$C69,'Regional Crises'!$B$1:$R$66,4,FALSE)),'Crisis Indicator Data'!F66/VLOOKUP('Impact of the crisis'!$E69,'Country Indicator Data'!$B$4:$P$300,15,FALSE)))</f>
        <v>0.99992026789985644</v>
      </c>
      <c r="H69" s="238">
        <f t="shared" si="13"/>
        <v>5</v>
      </c>
      <c r="I69" s="238">
        <f t="shared" si="14"/>
        <v>4</v>
      </c>
      <c r="J69" s="238">
        <f>IF('Crisis Indicator Data'!G66="x","x",IF(LOG('Crisis Indicator Data'!G66)&lt;J$4,0,IF(LOG('Crisis Indicator Data'!G66)&gt;J$3,5,ROUND(5-(J$3-LOG('Crisis Indicator Data'!G66))/(J$3-J$4)*5,1))))</f>
        <v>4.5</v>
      </c>
      <c r="K69" s="143">
        <f>IF('Crisis Indicator Data'!G66="x","x",IF(LEN(E69)&gt;3,('Crisis Indicator Data'!G66/VLOOKUP('Impact of the crisis'!$C69,'Regional Crises'!$B$1:$R$66,5,FALSE)),'Crisis Indicator Data'!G66/VLOOKUP('Impact of the crisis'!$E69,'Country Indicator Data'!$B$4:$P$300,14,FALSE)))</f>
        <v>1</v>
      </c>
      <c r="L69" s="238">
        <f t="shared" si="15"/>
        <v>5</v>
      </c>
      <c r="M69" s="238">
        <f t="shared" si="16"/>
        <v>4.75</v>
      </c>
      <c r="N69" s="238">
        <f t="shared" si="17"/>
        <v>4.4000000000000004</v>
      </c>
      <c r="O69" s="238">
        <f>IF('Crisis Indicator Data'!H66="x","x",IF('Crisis Indicator Data'!H66=0,0,IF(LOG('Crisis Indicator Data'!H66)&lt;O$4,0,IF(LOG('Crisis Indicator Data'!H66)&gt;O$3,5,ROUND(5-(O$3-LOG('Crisis Indicator Data'!H66))/(O$3-O$4)*5,1)))))</f>
        <v>4.7</v>
      </c>
      <c r="P69" s="143">
        <f>IF('Crisis Indicator Data'!H66="x","x",'Crisis Indicator Data'!H66/'Crisis Indicator Data'!G66)</f>
        <v>1</v>
      </c>
      <c r="Q69" s="238">
        <f t="shared" si="18"/>
        <v>5</v>
      </c>
      <c r="R69" s="238">
        <f t="shared" si="19"/>
        <v>4.8499999999999996</v>
      </c>
      <c r="S69" s="238">
        <f>IF('Crisis Indicator Data'!I66="x","x",IF('Crisis Indicator Data'!I66=0,0,IF(LOG('Crisis Indicator Data'!I66)&lt;S$4,0,IF(LOG('Crisis Indicator Data'!I66)&gt;S$3,5,ROUND(5-(S$3-LOG('Crisis Indicator Data'!I66))/(S$3-S$4)*5,1)))))</f>
        <v>0</v>
      </c>
      <c r="T69" s="143">
        <f>IF('Crisis Indicator Data'!H66="x","x",IF('Crisis Indicator Data'!I66="x","x",'Crisis Indicator Data'!I66/'Crisis Indicator Data'!H66))</f>
        <v>0</v>
      </c>
      <c r="U69" s="238">
        <f t="shared" si="20"/>
        <v>0</v>
      </c>
      <c r="V69" s="238">
        <f t="shared" si="21"/>
        <v>0</v>
      </c>
      <c r="W69" s="238">
        <f>IF('Crisis Indicator Data'!L66="x","x",IF('Crisis Indicator Data'!L66=0,0,IF(LOG('Crisis Indicator Data'!L66)&lt;W$4,0,IF(LOG('Crisis Indicator Data'!L66)&gt;W$3,5,ROUND(5-(W$3-LOG('Crisis Indicator Data'!L66))/(W$3-W$4)*5,1)))))</f>
        <v>1.4</v>
      </c>
      <c r="X69" s="245">
        <f>IF(OR('Crisis Indicator Data'!L66="x",'Crisis Indicator Data'!H66="x"),"x",'Crisis Indicator Data'!L66/'Crisis Indicator Data'!H66)</f>
        <v>4.5134500812421015E-7</v>
      </c>
      <c r="Y69" s="238">
        <f t="shared" si="22"/>
        <v>0</v>
      </c>
      <c r="Z69" s="238">
        <f t="shared" si="23"/>
        <v>0.7</v>
      </c>
      <c r="AA69" s="238">
        <f t="shared" si="24"/>
        <v>0.4</v>
      </c>
      <c r="AB69" s="246">
        <f t="shared" si="25"/>
        <v>3.4</v>
      </c>
    </row>
    <row r="70" spans="1:28" x14ac:dyDescent="0.25">
      <c r="A70" s="147" t="str">
        <f>'Crisis Indicator Data'!A67</f>
        <v>Food security crisis in Lesotho</v>
      </c>
      <c r="B70" s="148" t="str">
        <f>'Crisis Indicator Data'!B67</f>
        <v>Food Security</v>
      </c>
      <c r="C70" s="148" t="str">
        <f>'Crisis Indicator Data'!C67</f>
        <v>LSO003</v>
      </c>
      <c r="D70" s="148" t="str">
        <f>'Crisis Indicator Data'!D67</f>
        <v>Lesotho</v>
      </c>
      <c r="E70" s="149" t="str">
        <f>'Crisis Indicator Data'!E67</f>
        <v>LSO</v>
      </c>
      <c r="F70" s="244">
        <f>IF('Crisis Indicator Data'!F67="x","x",IF(LOG('Crisis Indicator Data'!F67)&lt;F$4,0,IF(LOG('Crisis Indicator Data'!F67)&gt;F$3,5,ROUND(5-(F$3-LOG('Crisis Indicator Data'!F67))/(F$3-F$4)*5,1))))</f>
        <v>2.4</v>
      </c>
      <c r="G70" s="143">
        <f>IF('Crisis Indicator Data'!F67="x","x",IF(LEN(E70)&gt;3,('Crisis Indicator Data'!F67/VLOOKUP('Impact of the crisis'!$C70,'Regional Crises'!$B$1:$R$66,4,FALSE)),'Crisis Indicator Data'!F67/VLOOKUP('Impact of the crisis'!$E70,'Country Indicator Data'!$B$4:$P$300,15,FALSE)))</f>
        <v>0.84848484848484851</v>
      </c>
      <c r="H70" s="238">
        <f t="shared" ref="H70:H101" si="26">IF(G70="x","x",IF(G70&lt;H$4,0,IF(G70&gt;H$3,5,ROUND(5-(H$3-G70)/(H$3-H$4)*5,1))))</f>
        <v>4.2</v>
      </c>
      <c r="I70" s="238">
        <f t="shared" ref="I70:I101" si="27">IF(AND(H70="x",F70="x"),"x",AVERAGE(F70,H70))</f>
        <v>3.3</v>
      </c>
      <c r="J70" s="238">
        <f>IF('Crisis Indicator Data'!G67="x","x",IF(LOG('Crisis Indicator Data'!G67)&lt;J$4,0,IF(LOG('Crisis Indicator Data'!G67)&gt;J$3,5,ROUND(5-(J$3-LOG('Crisis Indicator Data'!G67))/(J$3-J$4)*5,1))))</f>
        <v>0.6</v>
      </c>
      <c r="K70" s="143">
        <f>IF('Crisis Indicator Data'!G67="x","x",IF(LEN(E70)&gt;3,('Crisis Indicator Data'!G67/VLOOKUP('Impact of the crisis'!$C70,'Regional Crises'!$B$1:$R$66,5,FALSE)),'Crisis Indicator Data'!G67/VLOOKUP('Impact of the crisis'!$E70,'Country Indicator Data'!$B$4:$P$300,14,FALSE)))</f>
        <v>0.64146868250539957</v>
      </c>
      <c r="L70" s="238">
        <f t="shared" ref="L70:L101" si="28">IF(K70="x","x",IF(K70&lt;L$4,0,IF(K70&gt;L$3,5,ROUND(5-(L$3-K70)/(L$3-L$4)*5,1))))</f>
        <v>3.2</v>
      </c>
      <c r="M70" s="238">
        <f t="shared" ref="M70:M101" si="29">IF(AND(L70="x",J70="x"),"x",AVERAGE(J70,L70))</f>
        <v>1.9000000000000001</v>
      </c>
      <c r="N70" s="238">
        <f t="shared" ref="N70:N101" si="30">IF(AND(M70="x",I70="x"),"x",IF(OR(M70="x",I70="x"),AVERAGE(I70,M70),ROUND((5-GEOMEAN(((5-I70)/5*4+1),((5-M70)/5*4+1)))/4*5,1)))</f>
        <v>2.7</v>
      </c>
      <c r="O70" s="238">
        <f>IF('Crisis Indicator Data'!H67="x","x",IF('Crisis Indicator Data'!H67=0,0,IF(LOG('Crisis Indicator Data'!H67)&lt;O$4,0,IF(LOG('Crisis Indicator Data'!H67)&gt;O$3,5,ROUND(5-(O$3-LOG('Crisis Indicator Data'!H67))/(O$3-O$4)*5,1)))))</f>
        <v>2.4</v>
      </c>
      <c r="P70" s="143">
        <f>IF('Crisis Indicator Data'!H67="x","x",'Crisis Indicator Data'!H67/'Crisis Indicator Data'!G67)</f>
        <v>0.55892255892255893</v>
      </c>
      <c r="Q70" s="238">
        <f t="shared" ref="Q70:Q101" si="31">IF(P70="x","x",IF(P70&lt;Q$4,0,IF(P70&gt;Q$3,5,ROUND(5-(Q$3-P70)/(Q$3-Q$4)*5,1))))</f>
        <v>2.8</v>
      </c>
      <c r="R70" s="238">
        <f t="shared" ref="R70:R101" si="32">IF(AND(Q70="x",O70="x"),"x",AVERAGE(O70,Q70))</f>
        <v>2.5999999999999996</v>
      </c>
      <c r="S70" s="238" t="str">
        <f>IF('Crisis Indicator Data'!I67="x","x",IF('Crisis Indicator Data'!I67=0,0,IF(LOG('Crisis Indicator Data'!I67)&lt;S$4,0,IF(LOG('Crisis Indicator Data'!I67)&gt;S$3,5,ROUND(5-(S$3-LOG('Crisis Indicator Data'!I67))/(S$3-S$4)*5,1)))))</f>
        <v>x</v>
      </c>
      <c r="T70" s="143" t="str">
        <f>IF('Crisis Indicator Data'!H67="x","x",IF('Crisis Indicator Data'!I67="x","x",'Crisis Indicator Data'!I67/'Crisis Indicator Data'!H67))</f>
        <v>x</v>
      </c>
      <c r="U70" s="238" t="str">
        <f t="shared" ref="U70:U101" si="33">IF(T70="x","x",IF(T70&lt;U$4,0,IF(T70&gt;U$3,5,ROUND(5-(U$3-T70)/(U$3-U$4)*5,1))))</f>
        <v>x</v>
      </c>
      <c r="V70" s="238" t="str">
        <f t="shared" ref="V70:V101" si="34">IF(AND(U70="x",S70="x"),"x",ROUND(AVERAGE(S70,U70),1))</f>
        <v>x</v>
      </c>
      <c r="W70" s="238" t="str">
        <f>IF('Crisis Indicator Data'!L67="x","x",IF('Crisis Indicator Data'!L67=0,0,IF(LOG('Crisis Indicator Data'!L67)&lt;W$4,0,IF(LOG('Crisis Indicator Data'!L67)&gt;W$3,5,ROUND(5-(W$3-LOG('Crisis Indicator Data'!L67))/(W$3-W$4)*5,1)))))</f>
        <v>x</v>
      </c>
      <c r="X70" s="245" t="str">
        <f>IF(OR('Crisis Indicator Data'!L67="x",'Crisis Indicator Data'!H67="x"),"x",'Crisis Indicator Data'!L67/'Crisis Indicator Data'!H67)</f>
        <v>x</v>
      </c>
      <c r="Y70" s="238" t="str">
        <f t="shared" ref="Y70:Y101" si="35">IF(X70="x","x",IF(X70&lt;Y$4,0,IF(X70&gt;Y$3,5,ROUND(5-(Y$3-X70)/(Y$3-Y$4)*5,1))))</f>
        <v>x</v>
      </c>
      <c r="Z70" s="238" t="str">
        <f t="shared" ref="Z70:Z101" si="36">IF(AND(Y70="x",W70="x"),"x",ROUND(AVERAGE(W70,Y70),1))</f>
        <v>x</v>
      </c>
      <c r="AA70" s="238" t="str">
        <f t="shared" ref="AA70:AA101" si="37">IF(AND(V70="x",Z70="x"),"x",IF(OR(V70="x",Z70="x"),AVERAGE(V70,Z70),ROUND((5-GEOMEAN(((5-V70)/5*4+1),((5-Z70)/5*4+1)))/4*5,1)))</f>
        <v>x</v>
      </c>
      <c r="AB70" s="246">
        <f t="shared" ref="AB70:AB101" si="38">IF(AND(R70="x",AA70="x"),"x",IF(OR(R70="x",AA70="x"),AVERAGE(R70,AA70),ROUND((5-GEOMEAN(((5-R70)/5*4+1),((5-AA70)/5*4+1)))/4*5,1)))</f>
        <v>2.5999999999999996</v>
      </c>
    </row>
    <row r="71" spans="1:28" x14ac:dyDescent="0.25">
      <c r="A71" s="147" t="str">
        <f>'Crisis Indicator Data'!A68</f>
        <v>Mixed migration flows in Morocco</v>
      </c>
      <c r="B71" s="148" t="str">
        <f>'Crisis Indicator Data'!B68</f>
        <v>Displacement</v>
      </c>
      <c r="C71" s="148" t="str">
        <f>'Crisis Indicator Data'!C68</f>
        <v>MAR002</v>
      </c>
      <c r="D71" s="148" t="str">
        <f>'Crisis Indicator Data'!D68</f>
        <v>Morocco</v>
      </c>
      <c r="E71" s="149" t="str">
        <f>'Crisis Indicator Data'!E68</f>
        <v>MAR</v>
      </c>
      <c r="F71" s="244">
        <f>IF('Crisis Indicator Data'!F68="x","x",IF(LOG('Crisis Indicator Data'!F68)&lt;F$4,0,IF(LOG('Crisis Indicator Data'!F68)&gt;F$3,5,ROUND(5-(F$3-LOG('Crisis Indicator Data'!F68))/(F$3-F$4)*5,1))))</f>
        <v>4.4000000000000004</v>
      </c>
      <c r="G71" s="143">
        <f>IF('Crisis Indicator Data'!F68="x","x",IF(LEN(E71)&gt;3,('Crisis Indicator Data'!F68/VLOOKUP('Impact of the crisis'!$C71,'Regional Crises'!$B$1:$R$66,4,FALSE)),'Crisis Indicator Data'!F68/VLOOKUP('Impact of the crisis'!$E71,'Country Indicator Data'!$B$4:$P$300,15,FALSE)))</f>
        <v>1</v>
      </c>
      <c r="H71" s="238">
        <f t="shared" si="26"/>
        <v>5</v>
      </c>
      <c r="I71" s="238">
        <f t="shared" si="27"/>
        <v>4.7</v>
      </c>
      <c r="J71" s="238">
        <f>IF('Crisis Indicator Data'!G68="x","x",IF(LOG('Crisis Indicator Data'!G68)&lt;J$4,0,IF(LOG('Crisis Indicator Data'!G68)&gt;J$3,5,ROUND(5-(J$3-LOG('Crisis Indicator Data'!G68))/(J$3-J$4)*5,1))))</f>
        <v>5</v>
      </c>
      <c r="K71" s="143">
        <f>IF('Crisis Indicator Data'!G68="x","x",IF(LEN(E71)&gt;3,('Crisis Indicator Data'!G68/VLOOKUP('Impact of the crisis'!$C71,'Regional Crises'!$B$1:$R$66,5,FALSE)),'Crisis Indicator Data'!G68/VLOOKUP('Impact of the crisis'!$E71,'Country Indicator Data'!$B$4:$P$300,14,FALSE)))</f>
        <v>1</v>
      </c>
      <c r="L71" s="238">
        <f t="shared" si="28"/>
        <v>5</v>
      </c>
      <c r="M71" s="238">
        <f t="shared" si="29"/>
        <v>5</v>
      </c>
      <c r="N71" s="238">
        <f t="shared" si="30"/>
        <v>4.9000000000000004</v>
      </c>
      <c r="O71" s="238">
        <f>IF('Crisis Indicator Data'!H68="x","x",IF('Crisis Indicator Data'!H68=0,0,IF(LOG('Crisis Indicator Data'!H68)&lt;O$4,0,IF(LOG('Crisis Indicator Data'!H68)&gt;O$3,5,ROUND(5-(O$3-LOG('Crisis Indicator Data'!H68))/(O$3-O$4)*5,1)))))</f>
        <v>0</v>
      </c>
      <c r="P71" s="143">
        <f>IF('Crisis Indicator Data'!H68="x","x",'Crisis Indicator Data'!H68/'Crisis Indicator Data'!G68)</f>
        <v>5.6029882604055495E-4</v>
      </c>
      <c r="Q71" s="238">
        <f t="shared" si="31"/>
        <v>0</v>
      </c>
      <c r="R71" s="238">
        <f t="shared" si="32"/>
        <v>0</v>
      </c>
      <c r="S71" s="238">
        <f>IF('Crisis Indicator Data'!I68="x","x",IF('Crisis Indicator Data'!I68=0,0,IF(LOG('Crisis Indicator Data'!I68)&lt;S$4,0,IF(LOG('Crisis Indicator Data'!I68)&gt;S$3,5,ROUND(5-(S$3-LOG('Crisis Indicator Data'!I68))/(S$3-S$4)*5,1)))))</f>
        <v>1.9</v>
      </c>
      <c r="T71" s="143">
        <f>IF('Crisis Indicator Data'!H68="x","x",IF('Crisis Indicator Data'!I68="x","x",'Crisis Indicator Data'!I68/'Crisis Indicator Data'!H68))</f>
        <v>1</v>
      </c>
      <c r="U71" s="238">
        <f t="shared" si="33"/>
        <v>5</v>
      </c>
      <c r="V71" s="238">
        <f t="shared" si="34"/>
        <v>3.5</v>
      </c>
      <c r="W71" s="238">
        <f>IF('Crisis Indicator Data'!L68="x","x",IF('Crisis Indicator Data'!L68=0,0,IF(LOG('Crisis Indicator Data'!L68)&lt;W$4,0,IF(LOG('Crisis Indicator Data'!L68)&gt;W$3,5,ROUND(5-(W$3-LOG('Crisis Indicator Data'!L68))/(W$3-W$4)*5,1)))))</f>
        <v>3.1</v>
      </c>
      <c r="X71" s="245">
        <f>IF(OR('Crisis Indicator Data'!L68="x",'Crisis Indicator Data'!H68="x"),"x",'Crisis Indicator Data'!L68/'Crisis Indicator Data'!H68)</f>
        <v>6.7619047619047615E-3</v>
      </c>
      <c r="Y71" s="238">
        <f t="shared" si="35"/>
        <v>5</v>
      </c>
      <c r="Z71" s="238">
        <f t="shared" si="36"/>
        <v>4.0999999999999996</v>
      </c>
      <c r="AA71" s="238">
        <f t="shared" si="37"/>
        <v>3.8</v>
      </c>
      <c r="AB71" s="246">
        <f t="shared" si="38"/>
        <v>2.2999999999999998</v>
      </c>
    </row>
    <row r="72" spans="1:28" x14ac:dyDescent="0.25">
      <c r="A72" s="147" t="str">
        <f>'Crisis Indicator Data'!A69</f>
        <v>DIsplacement from Ukraine conflict in Moldova</v>
      </c>
      <c r="B72" s="148" t="str">
        <f>'Crisis Indicator Data'!B69</f>
        <v>Displacement,Conflict</v>
      </c>
      <c r="C72" s="148" t="str">
        <f>'Crisis Indicator Data'!C69</f>
        <v>MDA002</v>
      </c>
      <c r="D72" s="148" t="str">
        <f>'Crisis Indicator Data'!D69</f>
        <v>Moldova</v>
      </c>
      <c r="E72" s="149" t="str">
        <f>'Crisis Indicator Data'!E69</f>
        <v>MDA</v>
      </c>
      <c r="F72" s="244">
        <f>IF('Crisis Indicator Data'!F69="x","x",IF(LOG('Crisis Indicator Data'!F69)&lt;F$4,0,IF(LOG('Crisis Indicator Data'!F69)&gt;F$3,5,ROUND(5-(F$3-LOG('Crisis Indicator Data'!F69))/(F$3-F$4)*5,1))))</f>
        <v>0.3</v>
      </c>
      <c r="G72" s="143">
        <f>IF('Crisis Indicator Data'!F69="x","x",IF(LEN(E72)&gt;3,('Crisis Indicator Data'!F69/VLOOKUP('Impact of the crisis'!$C72,'Regional Crises'!$B$1:$R$66,4,FALSE)),'Crisis Indicator Data'!F69/VLOOKUP('Impact of the crisis'!$E72,'Country Indicator Data'!$B$4:$P$300,15,FALSE)))</f>
        <v>4.852449041679343E-2</v>
      </c>
      <c r="H72" s="238">
        <f t="shared" si="26"/>
        <v>0.1</v>
      </c>
      <c r="I72" s="238">
        <f t="shared" si="27"/>
        <v>0.2</v>
      </c>
      <c r="J72" s="238">
        <f>IF('Crisis Indicator Data'!G69="x","x",IF(LOG('Crisis Indicator Data'!G69)&lt;J$4,0,IF(LOG('Crisis Indicator Data'!G69)&gt;J$3,5,ROUND(5-(J$3-LOG('Crisis Indicator Data'!G69))/(J$3-J$4)*5,1))))</f>
        <v>0</v>
      </c>
      <c r="K72" s="143">
        <f>IF('Crisis Indicator Data'!G69="x","x",IF(LEN(E72)&gt;3,('Crisis Indicator Data'!G69/VLOOKUP('Impact of the crisis'!$C72,'Regional Crises'!$B$1:$R$66,5,FALSE)),'Crisis Indicator Data'!G69/VLOOKUP('Impact of the crisis'!$E72,'Country Indicator Data'!$B$4:$P$300,14,FALSE)))</f>
        <v>0.23425253991291728</v>
      </c>
      <c r="L72" s="238">
        <f t="shared" si="28"/>
        <v>1.1000000000000001</v>
      </c>
      <c r="M72" s="238">
        <f t="shared" si="29"/>
        <v>0.55000000000000004</v>
      </c>
      <c r="N72" s="238">
        <f t="shared" si="30"/>
        <v>0.4</v>
      </c>
      <c r="O72" s="238">
        <f>IF('Crisis Indicator Data'!H69="x","x",IF('Crisis Indicator Data'!H69=0,0,IF(LOG('Crisis Indicator Data'!H69)&lt;O$4,0,IF(LOG('Crisis Indicator Data'!H69)&gt;O$3,5,ROUND(5-(O$3-LOG('Crisis Indicator Data'!H69))/(O$3-O$4)*5,1)))))</f>
        <v>2.2000000000000002</v>
      </c>
      <c r="P72" s="143">
        <f>IF('Crisis Indicator Data'!H69="x","x",'Crisis Indicator Data'!H69/'Crisis Indicator Data'!G69)</f>
        <v>0.86493184634448572</v>
      </c>
      <c r="Q72" s="238">
        <f t="shared" si="31"/>
        <v>4.3</v>
      </c>
      <c r="R72" s="238">
        <f t="shared" si="32"/>
        <v>3.25</v>
      </c>
      <c r="S72" s="238">
        <f>IF('Crisis Indicator Data'!I69="x","x",IF('Crisis Indicator Data'!I69=0,0,IF(LOG('Crisis Indicator Data'!I69)&lt;S$4,0,IF(LOG('Crisis Indicator Data'!I69)&gt;S$3,5,ROUND(5-(S$3-LOG('Crisis Indicator Data'!I69))/(S$3-S$4)*5,1)))))</f>
        <v>4.0999999999999996</v>
      </c>
      <c r="T72" s="143">
        <f>IF('Crisis Indicator Data'!H69="x","x",IF('Crisis Indicator Data'!I69="x","x",'Crisis Indicator Data'!I69/'Crisis Indicator Data'!H69))</f>
        <v>1</v>
      </c>
      <c r="U72" s="238">
        <f t="shared" si="33"/>
        <v>5</v>
      </c>
      <c r="V72" s="238">
        <f t="shared" si="34"/>
        <v>4.5999999999999996</v>
      </c>
      <c r="W72" s="238">
        <f>IF('Crisis Indicator Data'!L69="x","x",IF('Crisis Indicator Data'!L69=0,0,IF(LOG('Crisis Indicator Data'!L69)&lt;W$4,0,IF(LOG('Crisis Indicator Data'!L69)&gt;W$3,5,ROUND(5-(W$3-LOG('Crisis Indicator Data'!L69))/(W$3-W$4)*5,1)))))</f>
        <v>0</v>
      </c>
      <c r="X72" s="245">
        <f>IF(OR('Crisis Indicator Data'!L69="x",'Crisis Indicator Data'!H69="x"),"x",'Crisis Indicator Data'!L69/'Crisis Indicator Data'!H69)</f>
        <v>0</v>
      </c>
      <c r="Y72" s="238">
        <f t="shared" si="35"/>
        <v>0</v>
      </c>
      <c r="Z72" s="238">
        <f t="shared" si="36"/>
        <v>0</v>
      </c>
      <c r="AA72" s="238">
        <f t="shared" si="37"/>
        <v>3</v>
      </c>
      <c r="AB72" s="246">
        <f t="shared" si="38"/>
        <v>3.1</v>
      </c>
    </row>
    <row r="73" spans="1:28" x14ac:dyDescent="0.25">
      <c r="A73" s="147" t="str">
        <f>'Crisis Indicator Data'!A70</f>
        <v>Multiple crisis in Madagascar</v>
      </c>
      <c r="B73" s="148" t="str">
        <f>'Crisis Indicator Data'!B70</f>
        <v>Drought,Cyclone</v>
      </c>
      <c r="C73" s="148" t="str">
        <f>'Crisis Indicator Data'!C70</f>
        <v>MDG001</v>
      </c>
      <c r="D73" s="148" t="str">
        <f>'Crisis Indicator Data'!D70</f>
        <v>Madagascar</v>
      </c>
      <c r="E73" s="149" t="str">
        <f>'Crisis Indicator Data'!E70</f>
        <v>MDG</v>
      </c>
      <c r="F73" s="244">
        <f>IF('Crisis Indicator Data'!F70="x","x",IF(LOG('Crisis Indicator Data'!F70)&lt;F$4,0,IF(LOG('Crisis Indicator Data'!F70)&gt;F$3,5,ROUND(5-(F$3-LOG('Crisis Indicator Data'!F70))/(F$3-F$4)*5,1))))</f>
        <v>4.5999999999999996</v>
      </c>
      <c r="G73" s="143">
        <f>IF('Crisis Indicator Data'!F70="x","x",IF(LEN(E73)&gt;3,('Crisis Indicator Data'!F70/VLOOKUP('Impact of the crisis'!$C73,'Regional Crises'!$B$1:$R$66,4,FALSE)),'Crisis Indicator Data'!F70/VLOOKUP('Impact of the crisis'!$E73,'Country Indicator Data'!$B$4:$P$300,15,FALSE)))</f>
        <v>1</v>
      </c>
      <c r="H73" s="238">
        <f t="shared" si="26"/>
        <v>5</v>
      </c>
      <c r="I73" s="238">
        <f t="shared" si="27"/>
        <v>4.8</v>
      </c>
      <c r="J73" s="238">
        <f>IF('Crisis Indicator Data'!G70="x","x",IF(LOG('Crisis Indicator Data'!G70)&lt;J$4,0,IF(LOG('Crisis Indicator Data'!G70)&gt;J$3,5,ROUND(5-(J$3-LOG('Crisis Indicator Data'!G70))/(J$3-J$4)*5,1))))</f>
        <v>4.9000000000000004</v>
      </c>
      <c r="K73" s="143">
        <f>IF('Crisis Indicator Data'!G70="x","x",IF(LEN(E73)&gt;3,('Crisis Indicator Data'!G70/VLOOKUP('Impact of the crisis'!$C73,'Regional Crises'!$B$1:$R$66,5,FALSE)),'Crisis Indicator Data'!G70/VLOOKUP('Impact of the crisis'!$E73,'Country Indicator Data'!$B$4:$P$300,14,FALSE)))</f>
        <v>1</v>
      </c>
      <c r="L73" s="238">
        <f t="shared" si="28"/>
        <v>5</v>
      </c>
      <c r="M73" s="238">
        <f t="shared" si="29"/>
        <v>4.95</v>
      </c>
      <c r="N73" s="238">
        <f t="shared" si="30"/>
        <v>4.9000000000000004</v>
      </c>
      <c r="O73" s="238">
        <f>IF('Crisis Indicator Data'!H70="x","x",IF('Crisis Indicator Data'!H70=0,0,IF(LOG('Crisis Indicator Data'!H70)&lt;O$4,0,IF(LOG('Crisis Indicator Data'!H70)&gt;O$3,5,ROUND(5-(O$3-LOG('Crisis Indicator Data'!H70))/(O$3-O$4)*5,1)))))</f>
        <v>3.7</v>
      </c>
      <c r="P73" s="143">
        <f>IF('Crisis Indicator Data'!H70="x","x",'Crisis Indicator Data'!H70/'Crisis Indicator Data'!G70)</f>
        <v>0.16904496845798334</v>
      </c>
      <c r="Q73" s="238">
        <f t="shared" si="31"/>
        <v>0.8</v>
      </c>
      <c r="R73" s="238">
        <f t="shared" si="32"/>
        <v>2.25</v>
      </c>
      <c r="S73" s="238">
        <f>IF('Crisis Indicator Data'!I70="x","x",IF('Crisis Indicator Data'!I70=0,0,IF(LOG('Crisis Indicator Data'!I70)&lt;S$4,0,IF(LOG('Crisis Indicator Data'!I70)&gt;S$3,5,ROUND(5-(S$3-LOG('Crisis Indicator Data'!I70))/(S$3-S$4)*5,1)))))</f>
        <v>3.3</v>
      </c>
      <c r="T73" s="143">
        <f>IF('Crisis Indicator Data'!H70="x","x",IF('Crisis Indicator Data'!I70="x","x",'Crisis Indicator Data'!I70/'Crisis Indicator Data'!H70))</f>
        <v>3.8515266413889443E-2</v>
      </c>
      <c r="U73" s="238">
        <f t="shared" si="33"/>
        <v>1.3</v>
      </c>
      <c r="V73" s="238">
        <f t="shared" si="34"/>
        <v>2.2999999999999998</v>
      </c>
      <c r="W73" s="238">
        <f>IF('Crisis Indicator Data'!L70="x","x",IF('Crisis Indicator Data'!L70=0,0,IF(LOG('Crisis Indicator Data'!L70)&lt;W$4,0,IF(LOG('Crisis Indicator Data'!L70)&gt;W$3,5,ROUND(5-(W$3-LOG('Crisis Indicator Data'!L70))/(W$3-W$4)*5,1)))))</f>
        <v>3.4</v>
      </c>
      <c r="X73" s="245">
        <f>IF(OR('Crisis Indicator Data'!L70="x",'Crisis Indicator Data'!H70="x"),"x",'Crisis Indicator Data'!L70/'Crisis Indicator Data'!H70)</f>
        <v>4.8692875673518262E-5</v>
      </c>
      <c r="Y73" s="238">
        <f t="shared" si="35"/>
        <v>2.4</v>
      </c>
      <c r="Z73" s="238">
        <f t="shared" si="36"/>
        <v>2.9</v>
      </c>
      <c r="AA73" s="238">
        <f t="shared" si="37"/>
        <v>2.6</v>
      </c>
      <c r="AB73" s="246">
        <f t="shared" si="38"/>
        <v>2.4</v>
      </c>
    </row>
    <row r="74" spans="1:28" x14ac:dyDescent="0.25">
      <c r="A74" s="147" t="str">
        <f>'Crisis Indicator Data'!A71</f>
        <v>Drought in Madagascar</v>
      </c>
      <c r="B74" s="148" t="str">
        <f>'Crisis Indicator Data'!B71</f>
        <v>Drought</v>
      </c>
      <c r="C74" s="148" t="str">
        <f>'Crisis Indicator Data'!C71</f>
        <v>MDG002</v>
      </c>
      <c r="D74" s="148" t="str">
        <f>'Crisis Indicator Data'!D71</f>
        <v>Madagascar</v>
      </c>
      <c r="E74" s="149" t="str">
        <f>'Crisis Indicator Data'!E71</f>
        <v>MDG</v>
      </c>
      <c r="F74" s="244">
        <f>IF('Crisis Indicator Data'!F71="x","x",IF(LOG('Crisis Indicator Data'!F71)&lt;F$4,0,IF(LOG('Crisis Indicator Data'!F71)&gt;F$3,5,ROUND(5-(F$3-LOG('Crisis Indicator Data'!F71))/(F$3-F$4)*5,1))))</f>
        <v>3.6</v>
      </c>
      <c r="G74" s="143">
        <f>IF('Crisis Indicator Data'!F71="x","x",IF(LEN(E74)&gt;3,('Crisis Indicator Data'!F71/VLOOKUP('Impact of the crisis'!$C74,'Regional Crises'!$B$1:$R$66,4,FALSE)),'Crisis Indicator Data'!F71/VLOOKUP('Impact of the crisis'!$E74,'Country Indicator Data'!$B$4:$P$300,15,FALSE)))</f>
        <v>0.25739429357167409</v>
      </c>
      <c r="H74" s="238">
        <f t="shared" si="26"/>
        <v>1.2</v>
      </c>
      <c r="I74" s="238">
        <f t="shared" si="27"/>
        <v>2.4</v>
      </c>
      <c r="J74" s="238">
        <f>IF('Crisis Indicator Data'!G71="x","x",IF(LOG('Crisis Indicator Data'!G71)&lt;J$4,0,IF(LOG('Crisis Indicator Data'!G71)&gt;J$3,5,ROUND(5-(J$3-LOG('Crisis Indicator Data'!G71))/(J$3-J$4)*5,1))))</f>
        <v>2.4</v>
      </c>
      <c r="K74" s="143">
        <f>IF('Crisis Indicator Data'!G71="x","x",IF(LEN(E74)&gt;3,('Crisis Indicator Data'!G71/VLOOKUP('Impact of the crisis'!$C74,'Regional Crises'!$B$1:$R$66,5,FALSE)),'Crisis Indicator Data'!G71/VLOOKUP('Impact of the crisis'!$E74,'Country Indicator Data'!$B$4:$P$300,14,FALSE)))</f>
        <v>0.17714131498161453</v>
      </c>
      <c r="L74" s="238">
        <f t="shared" si="28"/>
        <v>0.8</v>
      </c>
      <c r="M74" s="238">
        <f t="shared" si="29"/>
        <v>1.6</v>
      </c>
      <c r="N74" s="238">
        <f t="shared" si="30"/>
        <v>2</v>
      </c>
      <c r="O74" s="238">
        <f>IF('Crisis Indicator Data'!H71="x","x",IF('Crisis Indicator Data'!H71=0,0,IF(LOG('Crisis Indicator Data'!H71)&lt;O$4,0,IF(LOG('Crisis Indicator Data'!H71)&gt;O$3,5,ROUND(5-(O$3-LOG('Crisis Indicator Data'!H71))/(O$3-O$4)*5,1)))))</f>
        <v>3.5</v>
      </c>
      <c r="P74" s="143">
        <f>IF('Crisis Indicator Data'!H71="x","x",'Crisis Indicator Data'!H71/'Crisis Indicator Data'!G71)</f>
        <v>0.77147210055227577</v>
      </c>
      <c r="Q74" s="238">
        <f t="shared" si="31"/>
        <v>3.8</v>
      </c>
      <c r="R74" s="238">
        <f t="shared" si="32"/>
        <v>3.65</v>
      </c>
      <c r="S74" s="238">
        <f>IF('Crisis Indicator Data'!I71="x","x",IF('Crisis Indicator Data'!I71=0,0,IF(LOG('Crisis Indicator Data'!I71)&lt;S$4,0,IF(LOG('Crisis Indicator Data'!I71)&gt;S$3,5,ROUND(5-(S$3-LOG('Crisis Indicator Data'!I71))/(S$3-S$4)*5,1)))))</f>
        <v>1</v>
      </c>
      <c r="T74" s="143">
        <f>IF('Crisis Indicator Data'!H71="x","x",IF('Crisis Indicator Data'!I71="x","x",'Crisis Indicator Data'!I71/'Crisis Indicator Data'!H71))</f>
        <v>1.2342631449024932E-3</v>
      </c>
      <c r="U74" s="238">
        <f t="shared" si="33"/>
        <v>0</v>
      </c>
      <c r="V74" s="238">
        <f t="shared" si="34"/>
        <v>0.5</v>
      </c>
      <c r="W74" s="238">
        <f>IF('Crisis Indicator Data'!L71="x","x",IF('Crisis Indicator Data'!L71=0,0,IF(LOG('Crisis Indicator Data'!L71)&lt;W$4,0,IF(LOG('Crisis Indicator Data'!L71)&gt;W$3,5,ROUND(5-(W$3-LOG('Crisis Indicator Data'!L71))/(W$3-W$4)*5,1)))))</f>
        <v>2.1</v>
      </c>
      <c r="X74" s="245">
        <f>IF(OR('Crisis Indicator Data'!L71="x",'Crisis Indicator Data'!H71="x"),"x",'Crisis Indicator Data'!L71/'Crisis Indicator Data'!H71)</f>
        <v>7.4055788694149591E-6</v>
      </c>
      <c r="Y74" s="238">
        <f t="shared" si="35"/>
        <v>0.4</v>
      </c>
      <c r="Z74" s="238">
        <f t="shared" si="36"/>
        <v>1.3</v>
      </c>
      <c r="AA74" s="238">
        <f t="shared" si="37"/>
        <v>0.9</v>
      </c>
      <c r="AB74" s="246">
        <f t="shared" si="38"/>
        <v>2.5</v>
      </c>
    </row>
    <row r="75" spans="1:28" x14ac:dyDescent="0.25">
      <c r="A75" s="147" t="str">
        <f>'Crisis Indicator Data'!A72</f>
        <v>Tropical Cyclones Season in 2022 in Madagascar</v>
      </c>
      <c r="B75" s="148" t="str">
        <f>'Crisis Indicator Data'!B72</f>
        <v>Cyclone</v>
      </c>
      <c r="C75" s="148" t="str">
        <f>'Crisis Indicator Data'!C72</f>
        <v>MDG006</v>
      </c>
      <c r="D75" s="148" t="str">
        <f>'Crisis Indicator Data'!D72</f>
        <v>Madagascar</v>
      </c>
      <c r="E75" s="149" t="str">
        <f>'Crisis Indicator Data'!E72</f>
        <v>MDG</v>
      </c>
      <c r="F75" s="244">
        <f>IF('Crisis Indicator Data'!F72="x","x",IF(LOG('Crisis Indicator Data'!F72)&lt;F$4,0,IF(LOG('Crisis Indicator Data'!F72)&gt;F$3,5,ROUND(5-(F$3-LOG('Crisis Indicator Data'!F72))/(F$3-F$4)*5,1))))</f>
        <v>4.5999999999999996</v>
      </c>
      <c r="G75" s="143">
        <f>IF('Crisis Indicator Data'!F72="x","x",IF(LEN(E75)&gt;3,('Crisis Indicator Data'!F72/VLOOKUP('Impact of the crisis'!$C75,'Regional Crises'!$B$1:$R$66,4,FALSE)),'Crisis Indicator Data'!F72/VLOOKUP('Impact of the crisis'!$E75,'Country Indicator Data'!$B$4:$P$300,15,FALSE)))</f>
        <v>1</v>
      </c>
      <c r="H75" s="238">
        <f t="shared" si="26"/>
        <v>5</v>
      </c>
      <c r="I75" s="238">
        <f t="shared" si="27"/>
        <v>4.8</v>
      </c>
      <c r="J75" s="238">
        <f>IF('Crisis Indicator Data'!G72="x","x",IF(LOG('Crisis Indicator Data'!G72)&lt;J$4,0,IF(LOG('Crisis Indicator Data'!G72)&gt;J$3,5,ROUND(5-(J$3-LOG('Crisis Indicator Data'!G72))/(J$3-J$4)*5,1))))</f>
        <v>4.9000000000000004</v>
      </c>
      <c r="K75" s="143">
        <f>IF('Crisis Indicator Data'!G72="x","x",IF(LEN(E75)&gt;3,('Crisis Indicator Data'!G72/VLOOKUP('Impact of the crisis'!$C75,'Regional Crises'!$B$1:$R$66,5,FALSE)),'Crisis Indicator Data'!G72/VLOOKUP('Impact of the crisis'!$E75,'Country Indicator Data'!$B$4:$P$300,14,FALSE)))</f>
        <v>1</v>
      </c>
      <c r="L75" s="238">
        <f t="shared" si="28"/>
        <v>5</v>
      </c>
      <c r="M75" s="238">
        <f t="shared" si="29"/>
        <v>4.95</v>
      </c>
      <c r="N75" s="238">
        <f t="shared" si="30"/>
        <v>4.9000000000000004</v>
      </c>
      <c r="O75" s="238">
        <f>IF('Crisis Indicator Data'!H72="x","x",IF('Crisis Indicator Data'!H72=0,0,IF(LOG('Crisis Indicator Data'!H72)&lt;O$4,0,IF(LOG('Crisis Indicator Data'!H72)&gt;O$3,5,ROUND(5-(O$3-LOG('Crisis Indicator Data'!H72))/(O$3-O$4)*5,1)))))</f>
        <v>2.5</v>
      </c>
      <c r="P75" s="143">
        <f>IF('Crisis Indicator Data'!H72="x","x",'Crisis Indicator Data'!H72/'Crisis Indicator Data'!G72)</f>
        <v>3.2385386094524848E-2</v>
      </c>
      <c r="Q75" s="238">
        <f t="shared" si="31"/>
        <v>0.1</v>
      </c>
      <c r="R75" s="238">
        <f t="shared" si="32"/>
        <v>1.3</v>
      </c>
      <c r="S75" s="238">
        <f>IF('Crisis Indicator Data'!I72="x","x",IF('Crisis Indicator Data'!I72=0,0,IF(LOG('Crisis Indicator Data'!I72)&lt;S$4,0,IF(LOG('Crisis Indicator Data'!I72)&gt;S$3,5,ROUND(5-(S$3-LOG('Crisis Indicator Data'!I72))/(S$3-S$4)*5,1)))))</f>
        <v>3.2</v>
      </c>
      <c r="T75" s="143">
        <f>IF('Crisis Indicator Data'!H72="x","x",IF('Crisis Indicator Data'!I72="x","x",'Crisis Indicator Data'!I72/'Crisis Indicator Data'!H72))</f>
        <v>0.19583333333333333</v>
      </c>
      <c r="U75" s="238">
        <f t="shared" si="33"/>
        <v>5</v>
      </c>
      <c r="V75" s="238">
        <f t="shared" si="34"/>
        <v>4.0999999999999996</v>
      </c>
      <c r="W75" s="238">
        <f>IF('Crisis Indicator Data'!L72="x","x",IF('Crisis Indicator Data'!L72=0,0,IF(LOG('Crisis Indicator Data'!L72)&lt;W$4,0,IF(LOG('Crisis Indicator Data'!L72)&gt;W$3,5,ROUND(5-(W$3-LOG('Crisis Indicator Data'!L72))/(W$3-W$4)*5,1)))))</f>
        <v>3.3</v>
      </c>
      <c r="X75" s="245">
        <f>IF(OR('Crisis Indicator Data'!L72="x",'Crisis Indicator Data'!H72="x"),"x",'Crisis Indicator Data'!L72/'Crisis Indicator Data'!H72)</f>
        <v>2.2291666666666667E-4</v>
      </c>
      <c r="Y75" s="238">
        <f t="shared" si="35"/>
        <v>5</v>
      </c>
      <c r="Z75" s="238">
        <f t="shared" si="36"/>
        <v>4.2</v>
      </c>
      <c r="AA75" s="238">
        <f t="shared" si="37"/>
        <v>4.2</v>
      </c>
      <c r="AB75" s="246">
        <f t="shared" si="38"/>
        <v>3.1</v>
      </c>
    </row>
    <row r="76" spans="1:28" x14ac:dyDescent="0.25">
      <c r="A76" s="147" t="str">
        <f>'Crisis Indicator Data'!A73</f>
        <v>Multiple crisis in Mexico</v>
      </c>
      <c r="B76" s="148" t="str">
        <f>'Crisis Indicator Data'!B73</f>
        <v>Violence,Displacement</v>
      </c>
      <c r="C76" s="148" t="str">
        <f>'Crisis Indicator Data'!C73</f>
        <v>MEX001</v>
      </c>
      <c r="D76" s="148" t="str">
        <f>'Crisis Indicator Data'!D73</f>
        <v>Mexico</v>
      </c>
      <c r="E76" s="149" t="str">
        <f>'Crisis Indicator Data'!E73</f>
        <v>MEX</v>
      </c>
      <c r="F76" s="244">
        <f>IF('Crisis Indicator Data'!F73="x","x",IF(LOG('Crisis Indicator Data'!F73)&lt;F$4,0,IF(LOG('Crisis Indicator Data'!F73)&gt;F$3,5,ROUND(5-(F$3-LOG('Crisis Indicator Data'!F73))/(F$3-F$4)*5,1))))</f>
        <v>5</v>
      </c>
      <c r="G76" s="143">
        <f>IF('Crisis Indicator Data'!F73="x","x",IF(LEN(E76)&gt;3,('Crisis Indicator Data'!F73/VLOOKUP('Impact of the crisis'!$C76,'Regional Crises'!$B$1:$R$66,4,FALSE)),'Crisis Indicator Data'!F73/VLOOKUP('Impact of the crisis'!$E76,'Country Indicator Data'!$B$4:$P$300,15,FALSE)))</f>
        <v>1</v>
      </c>
      <c r="H76" s="238">
        <f t="shared" si="26"/>
        <v>5</v>
      </c>
      <c r="I76" s="238">
        <f t="shared" si="27"/>
        <v>5</v>
      </c>
      <c r="J76" s="238">
        <f>IF('Crisis Indicator Data'!G73="x","x",IF(LOG('Crisis Indicator Data'!G73)&lt;J$4,0,IF(LOG('Crisis Indicator Data'!G73)&gt;J$3,5,ROUND(5-(J$3-LOG('Crisis Indicator Data'!G73))/(J$3-J$4)*5,1))))</f>
        <v>5</v>
      </c>
      <c r="K76" s="143">
        <f>IF('Crisis Indicator Data'!G73="x","x",IF(LEN(E76)&gt;3,('Crisis Indicator Data'!G73/VLOOKUP('Impact of the crisis'!$C76,'Regional Crises'!$B$1:$R$66,5,FALSE)),'Crisis Indicator Data'!G73/VLOOKUP('Impact of the crisis'!$E76,'Country Indicator Data'!$B$4:$P$300,14,FALSE)))</f>
        <v>1</v>
      </c>
      <c r="L76" s="238">
        <f t="shared" si="28"/>
        <v>5</v>
      </c>
      <c r="M76" s="238">
        <f t="shared" si="29"/>
        <v>5</v>
      </c>
      <c r="N76" s="238">
        <f t="shared" si="30"/>
        <v>5</v>
      </c>
      <c r="O76" s="238">
        <f>IF('Crisis Indicator Data'!H73="x","x",IF('Crisis Indicator Data'!H73=0,0,IF(LOG('Crisis Indicator Data'!H73)&lt;O$4,0,IF(LOG('Crisis Indicator Data'!H73)&gt;O$3,5,ROUND(5-(O$3-LOG('Crisis Indicator Data'!H73))/(O$3-O$4)*5,1)))))</f>
        <v>2.1</v>
      </c>
      <c r="P76" s="143">
        <f>IF('Crisis Indicator Data'!H73="x","x",'Crisis Indicator Data'!H73/'Crisis Indicator Data'!G73)</f>
        <v>5.1260830645025084E-3</v>
      </c>
      <c r="Q76" s="238">
        <f t="shared" si="31"/>
        <v>0</v>
      </c>
      <c r="R76" s="238">
        <f t="shared" si="32"/>
        <v>1.05</v>
      </c>
      <c r="S76" s="238">
        <f>IF('Crisis Indicator Data'!I73="x","x",IF('Crisis Indicator Data'!I73=0,0,IF(LOG('Crisis Indicator Data'!I73)&lt;S$4,0,IF(LOG('Crisis Indicator Data'!I73)&gt;S$3,5,ROUND(5-(S$3-LOG('Crisis Indicator Data'!I73))/(S$3-S$4)*5,1)))))</f>
        <v>4</v>
      </c>
      <c r="T76" s="143">
        <f>IF('Crisis Indicator Data'!H73="x","x",IF('Crisis Indicator Data'!I73="x","x",'Crisis Indicator Data'!I73/'Crisis Indicator Data'!H73))</f>
        <v>1</v>
      </c>
      <c r="U76" s="238">
        <f t="shared" si="33"/>
        <v>5</v>
      </c>
      <c r="V76" s="238">
        <f t="shared" si="34"/>
        <v>4.5</v>
      </c>
      <c r="W76" s="238">
        <f>IF('Crisis Indicator Data'!L73="x","x",IF('Crisis Indicator Data'!L73=0,0,IF(LOG('Crisis Indicator Data'!L73)&lt;W$4,0,IF(LOG('Crisis Indicator Data'!L73)&gt;W$3,5,ROUND(5-(W$3-LOG('Crisis Indicator Data'!L73))/(W$3-W$4)*5,1)))))</f>
        <v>5</v>
      </c>
      <c r="X76" s="245">
        <f>IF(OR('Crisis Indicator Data'!L73="x",'Crisis Indicator Data'!H73="x"),"x",'Crisis Indicator Data'!L73/'Crisis Indicator Data'!H73)</f>
        <v>1.4115321252059308E-2</v>
      </c>
      <c r="Y76" s="238">
        <f t="shared" si="35"/>
        <v>5</v>
      </c>
      <c r="Z76" s="238">
        <f t="shared" si="36"/>
        <v>5</v>
      </c>
      <c r="AA76" s="238">
        <f t="shared" si="37"/>
        <v>4.8</v>
      </c>
      <c r="AB76" s="246">
        <f t="shared" si="38"/>
        <v>3.5</v>
      </c>
    </row>
    <row r="77" spans="1:28" x14ac:dyDescent="0.25">
      <c r="A77" s="147" t="str">
        <f>'Crisis Indicator Data'!A74</f>
        <v>Criminal Violence in Mexico</v>
      </c>
      <c r="B77" s="148" t="str">
        <f>'Crisis Indicator Data'!B74</f>
        <v>Violence,Displacement</v>
      </c>
      <c r="C77" s="148" t="str">
        <f>'Crisis Indicator Data'!C74</f>
        <v>MEX002</v>
      </c>
      <c r="D77" s="148" t="str">
        <f>'Crisis Indicator Data'!D74</f>
        <v>Mexico</v>
      </c>
      <c r="E77" s="149" t="str">
        <f>'Crisis Indicator Data'!E74</f>
        <v>MEX</v>
      </c>
      <c r="F77" s="244">
        <f>IF('Crisis Indicator Data'!F74="x","x",IF(LOG('Crisis Indicator Data'!F74)&lt;F$4,0,IF(LOG('Crisis Indicator Data'!F74)&gt;F$3,5,ROUND(5-(F$3-LOG('Crisis Indicator Data'!F74))/(F$3-F$4)*5,1))))</f>
        <v>5</v>
      </c>
      <c r="G77" s="143">
        <f>IF('Crisis Indicator Data'!F74="x","x",IF(LEN(E77)&gt;3,('Crisis Indicator Data'!F74/VLOOKUP('Impact of the crisis'!$C77,'Regional Crises'!$B$1:$R$66,4,FALSE)),'Crisis Indicator Data'!F74/VLOOKUP('Impact of the crisis'!$E77,'Country Indicator Data'!$B$4:$P$300,15,FALSE)))</f>
        <v>1</v>
      </c>
      <c r="H77" s="238">
        <f t="shared" si="26"/>
        <v>5</v>
      </c>
      <c r="I77" s="238">
        <f t="shared" si="27"/>
        <v>5</v>
      </c>
      <c r="J77" s="238">
        <f>IF('Crisis Indicator Data'!G74="x","x",IF(LOG('Crisis Indicator Data'!G74)&lt;J$4,0,IF(LOG('Crisis Indicator Data'!G74)&gt;J$3,5,ROUND(5-(J$3-LOG('Crisis Indicator Data'!G74))/(J$3-J$4)*5,1))))</f>
        <v>5</v>
      </c>
      <c r="K77" s="143">
        <f>IF('Crisis Indicator Data'!G74="x","x",IF(LEN(E77)&gt;3,('Crisis Indicator Data'!G74/VLOOKUP('Impact of the crisis'!$C77,'Regional Crises'!$B$1:$R$66,5,FALSE)),'Crisis Indicator Data'!G74/VLOOKUP('Impact of the crisis'!$E77,'Country Indicator Data'!$B$4:$P$300,14,FALSE)))</f>
        <v>1</v>
      </c>
      <c r="L77" s="238">
        <f t="shared" si="28"/>
        <v>5</v>
      </c>
      <c r="M77" s="238">
        <f t="shared" si="29"/>
        <v>5</v>
      </c>
      <c r="N77" s="238">
        <f t="shared" si="30"/>
        <v>5</v>
      </c>
      <c r="O77" s="238">
        <f>IF('Crisis Indicator Data'!H74="x","x",IF('Crisis Indicator Data'!H74=0,0,IF(LOG('Crisis Indicator Data'!H74)&lt;O$4,0,IF(LOG('Crisis Indicator Data'!H74)&gt;O$3,5,ROUND(5-(O$3-LOG('Crisis Indicator Data'!H74))/(O$3-O$4)*5,1)))))</f>
        <v>1.8</v>
      </c>
      <c r="P77" s="143">
        <f>IF('Crisis Indicator Data'!H74="x","x",'Crisis Indicator Data'!H74/'Crisis Indicator Data'!G74)</f>
        <v>3.2006350600435759E-3</v>
      </c>
      <c r="Q77" s="238">
        <f t="shared" si="31"/>
        <v>0</v>
      </c>
      <c r="R77" s="238">
        <f t="shared" si="32"/>
        <v>0.9</v>
      </c>
      <c r="S77" s="238">
        <f>IF('Crisis Indicator Data'!I74="x","x",IF('Crisis Indicator Data'!I74=0,0,IF(LOG('Crisis Indicator Data'!I74)&lt;S$4,0,IF(LOG('Crisis Indicator Data'!I74)&gt;S$3,5,ROUND(5-(S$3-LOG('Crisis Indicator Data'!I74))/(S$3-S$4)*5,1)))))</f>
        <v>3.7</v>
      </c>
      <c r="T77" s="143">
        <f>IF('Crisis Indicator Data'!H74="x","x",IF('Crisis Indicator Data'!I74="x","x",'Crisis Indicator Data'!I74/'Crisis Indicator Data'!H74))</f>
        <v>1</v>
      </c>
      <c r="U77" s="238">
        <f t="shared" si="33"/>
        <v>5</v>
      </c>
      <c r="V77" s="238">
        <f t="shared" si="34"/>
        <v>4.4000000000000004</v>
      </c>
      <c r="W77" s="238">
        <f>IF('Crisis Indicator Data'!L74="x","x",IF('Crisis Indicator Data'!L74=0,0,IF(LOG('Crisis Indicator Data'!L74)&lt;W$4,0,IF(LOG('Crisis Indicator Data'!L74)&gt;W$3,5,ROUND(5-(W$3-LOG('Crisis Indicator Data'!L74))/(W$3-W$4)*5,1)))))</f>
        <v>5</v>
      </c>
      <c r="X77" s="245">
        <f>IF(OR('Crisis Indicator Data'!L74="x",'Crisis Indicator Data'!H74="x"),"x",'Crisis Indicator Data'!L74/'Crisis Indicator Data'!H74)</f>
        <v>2.0641160949868075E-2</v>
      </c>
      <c r="Y77" s="238">
        <f t="shared" si="35"/>
        <v>5</v>
      </c>
      <c r="Z77" s="238">
        <f t="shared" si="36"/>
        <v>5</v>
      </c>
      <c r="AA77" s="238">
        <f t="shared" si="37"/>
        <v>4.7</v>
      </c>
      <c r="AB77" s="246">
        <f t="shared" si="38"/>
        <v>3.4</v>
      </c>
    </row>
    <row r="78" spans="1:28" x14ac:dyDescent="0.25">
      <c r="A78" s="147" t="str">
        <f>'Crisis Indicator Data'!A75</f>
        <v>Mixed Migration in Mexico</v>
      </c>
      <c r="B78" s="148" t="str">
        <f>'Crisis Indicator Data'!B75</f>
        <v>Displacement</v>
      </c>
      <c r="C78" s="148" t="str">
        <f>'Crisis Indicator Data'!C75</f>
        <v>MEX003</v>
      </c>
      <c r="D78" s="148" t="str">
        <f>'Crisis Indicator Data'!D75</f>
        <v>Mexico</v>
      </c>
      <c r="E78" s="149" t="str">
        <f>'Crisis Indicator Data'!E75</f>
        <v>MEX</v>
      </c>
      <c r="F78" s="244">
        <f>IF('Crisis Indicator Data'!F75="x","x",IF(LOG('Crisis Indicator Data'!F75)&lt;F$4,0,IF(LOG('Crisis Indicator Data'!F75)&gt;F$3,5,ROUND(5-(F$3-LOG('Crisis Indicator Data'!F75))/(F$3-F$4)*5,1))))</f>
        <v>5</v>
      </c>
      <c r="G78" s="143">
        <f>IF('Crisis Indicator Data'!F75="x","x",IF(LEN(E78)&gt;3,('Crisis Indicator Data'!F75/VLOOKUP('Impact of the crisis'!$C78,'Regional Crises'!$B$1:$R$66,4,FALSE)),'Crisis Indicator Data'!F75/VLOOKUP('Impact of the crisis'!$E78,'Country Indicator Data'!$B$4:$P$300,15,FALSE)))</f>
        <v>0.85996964942513954</v>
      </c>
      <c r="H78" s="238">
        <f t="shared" si="26"/>
        <v>4.3</v>
      </c>
      <c r="I78" s="238">
        <f t="shared" si="27"/>
        <v>4.6500000000000004</v>
      </c>
      <c r="J78" s="238">
        <f>IF('Crisis Indicator Data'!G75="x","x",IF(LOG('Crisis Indicator Data'!G75)&lt;J$4,0,IF(LOG('Crisis Indicator Data'!G75)&gt;J$3,5,ROUND(5-(J$3-LOG('Crisis Indicator Data'!G75))/(J$3-J$4)*5,1))))</f>
        <v>5</v>
      </c>
      <c r="K78" s="143">
        <f>IF('Crisis Indicator Data'!G75="x","x",IF(LEN(E78)&gt;3,('Crisis Indicator Data'!G75/VLOOKUP('Impact of the crisis'!$C78,'Regional Crises'!$B$1:$R$66,5,FALSE)),'Crisis Indicator Data'!G75/VLOOKUP('Impact of the crisis'!$E78,'Country Indicator Data'!$B$4:$P$300,14,FALSE)))</f>
        <v>0.96372050602124748</v>
      </c>
      <c r="L78" s="238">
        <f t="shared" si="28"/>
        <v>4.8</v>
      </c>
      <c r="M78" s="238">
        <f t="shared" si="29"/>
        <v>4.9000000000000004</v>
      </c>
      <c r="N78" s="238">
        <f t="shared" si="30"/>
        <v>4.8</v>
      </c>
      <c r="O78" s="238">
        <f>IF('Crisis Indicator Data'!H75="x","x",IF('Crisis Indicator Data'!H75=0,0,IF(LOG('Crisis Indicator Data'!H75)&lt;O$4,0,IF(LOG('Crisis Indicator Data'!H75)&gt;O$3,5,ROUND(5-(O$3-LOG('Crisis Indicator Data'!H75))/(O$3-O$4)*5,1)))))</f>
        <v>1.4</v>
      </c>
      <c r="P78" s="143">
        <f>IF('Crisis Indicator Data'!H75="x","x",'Crisis Indicator Data'!H75/'Crisis Indicator Data'!G75)</f>
        <v>1.9979319651588705E-3</v>
      </c>
      <c r="Q78" s="238">
        <f t="shared" si="31"/>
        <v>0</v>
      </c>
      <c r="R78" s="238">
        <f t="shared" si="32"/>
        <v>0.7</v>
      </c>
      <c r="S78" s="238">
        <f>IF('Crisis Indicator Data'!I75="x","x",IF('Crisis Indicator Data'!I75=0,0,IF(LOG('Crisis Indicator Data'!I75)&lt;S$4,0,IF(LOG('Crisis Indicator Data'!I75)&gt;S$3,5,ROUND(5-(S$3-LOG('Crisis Indicator Data'!I75))/(S$3-S$4)*5,1)))))</f>
        <v>3.4</v>
      </c>
      <c r="T78" s="143">
        <f>IF('Crisis Indicator Data'!H75="x","x",IF('Crisis Indicator Data'!I75="x","x",'Crisis Indicator Data'!I75/'Crisis Indicator Data'!H75))</f>
        <v>1</v>
      </c>
      <c r="U78" s="238">
        <f t="shared" si="33"/>
        <v>5</v>
      </c>
      <c r="V78" s="238">
        <f t="shared" si="34"/>
        <v>4.2</v>
      </c>
      <c r="W78" s="238">
        <f>IF('Crisis Indicator Data'!L75="x","x",IF('Crisis Indicator Data'!L75=0,0,IF(LOG('Crisis Indicator Data'!L75)&lt;W$4,0,IF(LOG('Crisis Indicator Data'!L75)&gt;W$3,5,ROUND(5-(W$3-LOG('Crisis Indicator Data'!L75))/(W$3-W$4)*5,1)))))</f>
        <v>4.0999999999999996</v>
      </c>
      <c r="X78" s="245">
        <f>IF(OR('Crisis Indicator Data'!L75="x",'Crisis Indicator Data'!H75="x"),"x",'Crisis Indicator Data'!L75/'Crisis Indicator Data'!H75)</f>
        <v>3.2675438596491226E-3</v>
      </c>
      <c r="Y78" s="238">
        <f t="shared" si="35"/>
        <v>5</v>
      </c>
      <c r="Z78" s="238">
        <f t="shared" si="36"/>
        <v>4.5999999999999996</v>
      </c>
      <c r="AA78" s="238">
        <f t="shared" si="37"/>
        <v>4.4000000000000004</v>
      </c>
      <c r="AB78" s="246">
        <f t="shared" si="38"/>
        <v>3</v>
      </c>
    </row>
    <row r="79" spans="1:28" x14ac:dyDescent="0.25">
      <c r="A79" s="147" t="str">
        <f>'Crisis Indicator Data'!A76</f>
        <v>Complex crisis in Mali</v>
      </c>
      <c r="B79" s="148" t="str">
        <f>'Crisis Indicator Data'!B76</f>
        <v>Conflict</v>
      </c>
      <c r="C79" s="148" t="str">
        <f>'Crisis Indicator Data'!C76</f>
        <v>MLI001</v>
      </c>
      <c r="D79" s="148" t="str">
        <f>'Crisis Indicator Data'!D76</f>
        <v>Mali</v>
      </c>
      <c r="E79" s="149" t="str">
        <f>'Crisis Indicator Data'!E76</f>
        <v>MLI</v>
      </c>
      <c r="F79" s="244">
        <f>IF('Crisis Indicator Data'!F76="x","x",IF(LOG('Crisis Indicator Data'!F76)&lt;F$4,0,IF(LOG('Crisis Indicator Data'!F76)&gt;F$3,5,ROUND(5-(F$3-LOG('Crisis Indicator Data'!F76))/(F$3-F$4)*5,1))))</f>
        <v>5</v>
      </c>
      <c r="G79" s="143">
        <f>IF('Crisis Indicator Data'!F76="x","x",IF(LEN(E79)&gt;3,('Crisis Indicator Data'!F76/VLOOKUP('Impact of the crisis'!$C79,'Regional Crises'!$B$1:$R$66,4,FALSE)),'Crisis Indicator Data'!F76/VLOOKUP('Impact of the crisis'!$E79,'Country Indicator Data'!$B$4:$P$300,15,FALSE)))</f>
        <v>1.0163908899433696</v>
      </c>
      <c r="H79" s="238">
        <f t="shared" si="26"/>
        <v>5</v>
      </c>
      <c r="I79" s="238">
        <f t="shared" si="27"/>
        <v>5</v>
      </c>
      <c r="J79" s="238">
        <f>IF('Crisis Indicator Data'!G76="x","x",IF(LOG('Crisis Indicator Data'!G76)&lt;J$4,0,IF(LOG('Crisis Indicator Data'!G76)&gt;J$3,5,ROUND(5-(J$3-LOG('Crisis Indicator Data'!G76))/(J$3-J$4)*5,1))))</f>
        <v>4.4000000000000004</v>
      </c>
      <c r="K79" s="143">
        <f>IF('Crisis Indicator Data'!G76="x","x",IF(LEN(E79)&gt;3,('Crisis Indicator Data'!G76/VLOOKUP('Impact of the crisis'!$C79,'Regional Crises'!$B$1:$R$66,5,FALSE)),'Crisis Indicator Data'!G76/VLOOKUP('Impact of the crisis'!$E79,'Country Indicator Data'!$B$4:$P$300,14,FALSE)))</f>
        <v>1</v>
      </c>
      <c r="L79" s="238">
        <f t="shared" si="28"/>
        <v>5</v>
      </c>
      <c r="M79" s="238">
        <f t="shared" si="29"/>
        <v>4.7</v>
      </c>
      <c r="N79" s="238">
        <f t="shared" si="30"/>
        <v>4.9000000000000004</v>
      </c>
      <c r="O79" s="238">
        <f>IF('Crisis Indicator Data'!H76="x","x",IF('Crisis Indicator Data'!H76=0,0,IF(LOG('Crisis Indicator Data'!H76)&lt;O$4,0,IF(LOG('Crisis Indicator Data'!H76)&gt;O$3,5,ROUND(5-(O$3-LOG('Crisis Indicator Data'!H76))/(O$3-O$4)*5,1)))))</f>
        <v>3.8</v>
      </c>
      <c r="P79" s="143">
        <f>IF('Crisis Indicator Data'!H76="x","x",'Crisis Indicator Data'!H76/'Crisis Indicator Data'!G76)</f>
        <v>0.299017513882956</v>
      </c>
      <c r="Q79" s="238">
        <f t="shared" si="31"/>
        <v>1.5</v>
      </c>
      <c r="R79" s="238">
        <f t="shared" si="32"/>
        <v>2.65</v>
      </c>
      <c r="S79" s="238">
        <f>IF('Crisis Indicator Data'!I76="x","x",IF('Crisis Indicator Data'!I76=0,0,IF(LOG('Crisis Indicator Data'!I76)&lt;S$4,0,IF(LOG('Crisis Indicator Data'!I76)&gt;S$3,5,ROUND(5-(S$3-LOG('Crisis Indicator Data'!I76))/(S$3-S$4)*5,1)))))</f>
        <v>4</v>
      </c>
      <c r="T79" s="143">
        <f>IF('Crisis Indicator Data'!H76="x","x",IF('Crisis Indicator Data'!I76="x","x",'Crisis Indicator Data'!I76/'Crisis Indicator Data'!H76))</f>
        <v>0.10507936507936508</v>
      </c>
      <c r="U79" s="238">
        <f t="shared" si="33"/>
        <v>3.5</v>
      </c>
      <c r="V79" s="238">
        <f t="shared" si="34"/>
        <v>3.8</v>
      </c>
      <c r="W79" s="238">
        <f>IF('Crisis Indicator Data'!L76="x","x",IF('Crisis Indicator Data'!L76=0,0,IF(LOG('Crisis Indicator Data'!L76)&lt;W$4,0,IF(LOG('Crisis Indicator Data'!L76)&gt;W$3,5,ROUND(5-(W$3-LOG('Crisis Indicator Data'!L76))/(W$3-W$4)*5,1)))))</f>
        <v>4.4000000000000004</v>
      </c>
      <c r="X79" s="245">
        <f>IF(OR('Crisis Indicator Data'!L76="x",'Crisis Indicator Data'!H76="x"),"x",'Crisis Indicator Data'!L76/'Crisis Indicator Data'!H76)</f>
        <v>2.0142857142857142E-4</v>
      </c>
      <c r="Y79" s="238">
        <f t="shared" si="35"/>
        <v>5</v>
      </c>
      <c r="Z79" s="238">
        <f t="shared" si="36"/>
        <v>4.7</v>
      </c>
      <c r="AA79" s="238">
        <f t="shared" si="37"/>
        <v>4.3</v>
      </c>
      <c r="AB79" s="246">
        <f t="shared" si="38"/>
        <v>3.6</v>
      </c>
    </row>
    <row r="80" spans="1:28" x14ac:dyDescent="0.25">
      <c r="A80" s="147" t="str">
        <f>'Crisis Indicator Data'!A77</f>
        <v>Multiple crises in Myanmar</v>
      </c>
      <c r="B80" s="148" t="str">
        <f>'Crisis Indicator Data'!B77</f>
        <v>Socio-political,Conflict,Violence</v>
      </c>
      <c r="C80" s="148" t="str">
        <f>'Crisis Indicator Data'!C77</f>
        <v>MMR001</v>
      </c>
      <c r="D80" s="148" t="str">
        <f>'Crisis Indicator Data'!D77</f>
        <v>Myanmar</v>
      </c>
      <c r="E80" s="149" t="str">
        <f>'Crisis Indicator Data'!E77</f>
        <v>MMR</v>
      </c>
      <c r="F80" s="244">
        <f>IF('Crisis Indicator Data'!F77="x","x",IF(LOG('Crisis Indicator Data'!F77)&lt;F$4,0,IF(LOG('Crisis Indicator Data'!F77)&gt;F$3,5,ROUND(5-(F$3-LOG('Crisis Indicator Data'!F77))/(F$3-F$4)*5,1))))</f>
        <v>4.7</v>
      </c>
      <c r="G80" s="143">
        <f>IF('Crisis Indicator Data'!F77="x","x",IF(LEN(E80)&gt;3,('Crisis Indicator Data'!F77/VLOOKUP('Impact of the crisis'!$C80,'Regional Crises'!$B$1:$R$66,4,FALSE)),'Crisis Indicator Data'!F77/VLOOKUP('Impact of the crisis'!$E80,'Country Indicator Data'!$B$4:$P$300,15,FALSE)))</f>
        <v>1.0130121883995835</v>
      </c>
      <c r="H80" s="238">
        <f t="shared" si="26"/>
        <v>5</v>
      </c>
      <c r="I80" s="238">
        <f t="shared" si="27"/>
        <v>4.8499999999999996</v>
      </c>
      <c r="J80" s="238">
        <f>IF('Crisis Indicator Data'!G77="x","x",IF(LOG('Crisis Indicator Data'!G77)&lt;J$4,0,IF(LOG('Crisis Indicator Data'!G77)&gt;J$3,5,ROUND(5-(J$3-LOG('Crisis Indicator Data'!G77))/(J$3-J$4)*5,1))))</f>
        <v>5</v>
      </c>
      <c r="K80" s="143">
        <f>IF('Crisis Indicator Data'!G77="x","x",IF(LEN(E80)&gt;3,('Crisis Indicator Data'!G77/VLOOKUP('Impact of the crisis'!$C80,'Regional Crises'!$B$1:$R$66,5,FALSE)),'Crisis Indicator Data'!G77/VLOOKUP('Impact of the crisis'!$E80,'Country Indicator Data'!$B$4:$P$300,14,FALSE)))</f>
        <v>1</v>
      </c>
      <c r="L80" s="238">
        <f t="shared" si="28"/>
        <v>5</v>
      </c>
      <c r="M80" s="238">
        <f t="shared" si="29"/>
        <v>5</v>
      </c>
      <c r="N80" s="238">
        <f t="shared" si="30"/>
        <v>4.9000000000000004</v>
      </c>
      <c r="O80" s="238">
        <f>IF('Crisis Indicator Data'!H77="x","x",IF('Crisis Indicator Data'!H77=0,0,IF(LOG('Crisis Indicator Data'!H77)&lt;O$4,0,IF(LOG('Crisis Indicator Data'!H77)&gt;O$3,5,ROUND(5-(O$3-LOG('Crisis Indicator Data'!H77))/(O$3-O$4)*5,1)))))</f>
        <v>5</v>
      </c>
      <c r="P80" s="143">
        <f>IF('Crisis Indicator Data'!H77="x","x",'Crisis Indicator Data'!H77/'Crisis Indicator Data'!G77)</f>
        <v>0.62789946140035902</v>
      </c>
      <c r="Q80" s="238">
        <f t="shared" si="31"/>
        <v>3.1</v>
      </c>
      <c r="R80" s="238">
        <f t="shared" si="32"/>
        <v>4.05</v>
      </c>
      <c r="S80" s="238">
        <f>IF('Crisis Indicator Data'!I77="x","x",IF('Crisis Indicator Data'!I77=0,0,IF(LOG('Crisis Indicator Data'!I77)&lt;S$4,0,IF(LOG('Crisis Indicator Data'!I77)&gt;S$3,5,ROUND(5-(S$3-LOG('Crisis Indicator Data'!I77))/(S$3-S$4)*5,1)))))</f>
        <v>4.9000000000000004</v>
      </c>
      <c r="T80" s="143">
        <f>IF('Crisis Indicator Data'!H77="x","x",IF('Crisis Indicator Data'!I77="x","x",'Crisis Indicator Data'!I77/'Crisis Indicator Data'!H77))</f>
        <v>7.4083604963687308E-2</v>
      </c>
      <c r="U80" s="238">
        <f t="shared" si="33"/>
        <v>2.5</v>
      </c>
      <c r="V80" s="238">
        <f t="shared" si="34"/>
        <v>3.7</v>
      </c>
      <c r="W80" s="238">
        <f>IF('Crisis Indicator Data'!L77="x","x",IF('Crisis Indicator Data'!L77=0,0,IF(LOG('Crisis Indicator Data'!L77)&lt;W$4,0,IF(LOG('Crisis Indicator Data'!L77)&gt;W$3,5,ROUND(5-(W$3-LOG('Crisis Indicator Data'!L77))/(W$3-W$4)*5,1)))))</f>
        <v>5</v>
      </c>
      <c r="X80" s="245">
        <f>IF(OR('Crisis Indicator Data'!L77="x",'Crisis Indicator Data'!H77="x"),"x",'Crisis Indicator Data'!L77/'Crisis Indicator Data'!H77)</f>
        <v>2.8263853148052841E-4</v>
      </c>
      <c r="Y80" s="238">
        <f t="shared" si="35"/>
        <v>5</v>
      </c>
      <c r="Z80" s="238">
        <f t="shared" si="36"/>
        <v>5</v>
      </c>
      <c r="AA80" s="238">
        <f t="shared" si="37"/>
        <v>4.5</v>
      </c>
      <c r="AB80" s="246">
        <f t="shared" si="38"/>
        <v>4.3</v>
      </c>
    </row>
    <row r="81" spans="1:28" x14ac:dyDescent="0.25">
      <c r="A81" s="147" t="str">
        <f>'Crisis Indicator Data'!A78</f>
        <v>Rakhine Conflict</v>
      </c>
      <c r="B81" s="148" t="str">
        <f>'Crisis Indicator Data'!B78</f>
        <v>Conflict</v>
      </c>
      <c r="C81" s="148" t="str">
        <f>'Crisis Indicator Data'!C78</f>
        <v>MMR002</v>
      </c>
      <c r="D81" s="148" t="str">
        <f>'Crisis Indicator Data'!D78</f>
        <v>Myanmar</v>
      </c>
      <c r="E81" s="149" t="str">
        <f>'Crisis Indicator Data'!E78</f>
        <v>MMR</v>
      </c>
      <c r="F81" s="244">
        <f>IF('Crisis Indicator Data'!F78="x","x",IF(LOG('Crisis Indicator Data'!F78)&lt;F$4,0,IF(LOG('Crisis Indicator Data'!F78)&gt;F$3,5,ROUND(5-(F$3-LOG('Crisis Indicator Data'!F78))/(F$3-F$4)*5,1))))</f>
        <v>2.7</v>
      </c>
      <c r="G81" s="143">
        <f>IF('Crisis Indicator Data'!F78="x","x",IF(LEN(E81)&gt;3,('Crisis Indicator Data'!F78/VLOOKUP('Impact of the crisis'!$C81,'Regional Crises'!$B$1:$R$66,4,FALSE)),'Crisis Indicator Data'!F78/VLOOKUP('Impact of the crisis'!$E81,'Country Indicator Data'!$B$4:$P$300,15,FALSE)))</f>
        <v>6.2404299626385738E-2</v>
      </c>
      <c r="H81" s="238">
        <f t="shared" si="26"/>
        <v>0.2</v>
      </c>
      <c r="I81" s="238">
        <f t="shared" si="27"/>
        <v>1.4500000000000002</v>
      </c>
      <c r="J81" s="238">
        <f>IF('Crisis Indicator Data'!G78="x","x",IF(LOG('Crisis Indicator Data'!G78)&lt;J$4,0,IF(LOG('Crisis Indicator Data'!G78)&gt;J$3,5,ROUND(5-(J$3-LOG('Crisis Indicator Data'!G78))/(J$3-J$4)*5,1))))</f>
        <v>2</v>
      </c>
      <c r="K81" s="143">
        <f>IF('Crisis Indicator Data'!G78="x","x",IF(LEN(E81)&gt;3,('Crisis Indicator Data'!G78/VLOOKUP('Impact of the crisis'!$C81,'Regional Crises'!$B$1:$R$66,5,FALSE)),'Crisis Indicator Data'!G78/VLOOKUP('Impact of the crisis'!$E81,'Country Indicator Data'!$B$4:$P$300,14,FALSE)))</f>
        <v>6.9192100538599643E-2</v>
      </c>
      <c r="L81" s="238">
        <f t="shared" si="28"/>
        <v>0.3</v>
      </c>
      <c r="M81" s="238">
        <f t="shared" si="29"/>
        <v>1.1499999999999999</v>
      </c>
      <c r="N81" s="238">
        <f t="shared" si="30"/>
        <v>1.3</v>
      </c>
      <c r="O81" s="238">
        <f>IF('Crisis Indicator Data'!H78="x","x",IF('Crisis Indicator Data'!H78=0,0,IF(LOG('Crisis Indicator Data'!H78)&lt;O$4,0,IF(LOG('Crisis Indicator Data'!H78)&gt;O$3,5,ROUND(5-(O$3-LOG('Crisis Indicator Data'!H78))/(O$3-O$4)*5,1)))))</f>
        <v>2.8</v>
      </c>
      <c r="P81" s="143">
        <f>IF('Crisis Indicator Data'!H78="x","x",'Crisis Indicator Data'!H78/'Crisis Indicator Data'!G78)</f>
        <v>0.40295796574987025</v>
      </c>
      <c r="Q81" s="238">
        <f t="shared" si="31"/>
        <v>2</v>
      </c>
      <c r="R81" s="238">
        <f t="shared" si="32"/>
        <v>2.4</v>
      </c>
      <c r="S81" s="238">
        <f>IF('Crisis Indicator Data'!I78="x","x",IF('Crisis Indicator Data'!I78=0,0,IF(LOG('Crisis Indicator Data'!I78)&lt;S$4,0,IF(LOG('Crisis Indicator Data'!I78)&gt;S$3,5,ROUND(5-(S$3-LOG('Crisis Indicator Data'!I78))/(S$3-S$4)*5,1)))))</f>
        <v>4.5</v>
      </c>
      <c r="T81" s="143">
        <f>IF('Crisis Indicator Data'!H78="x","x",IF('Crisis Indicator Data'!I78="x","x",'Crisis Indicator Data'!I78/'Crisis Indicator Data'!H78))</f>
        <v>0.83966516419832582</v>
      </c>
      <c r="U81" s="238">
        <f t="shared" si="33"/>
        <v>5</v>
      </c>
      <c r="V81" s="238">
        <f t="shared" si="34"/>
        <v>4.8</v>
      </c>
      <c r="W81" s="238">
        <f>IF('Crisis Indicator Data'!L78="x","x",IF('Crisis Indicator Data'!L78=0,0,IF(LOG('Crisis Indicator Data'!L78)&lt;W$4,0,IF(LOG('Crisis Indicator Data'!L78)&gt;W$3,5,ROUND(5-(W$3-LOG('Crisis Indicator Data'!L78))/(W$3-W$4)*5,1)))))</f>
        <v>3.5</v>
      </c>
      <c r="X81" s="245">
        <f>IF(OR('Crisis Indicator Data'!L78="x",'Crisis Indicator Data'!H78="x"),"x",'Crisis Indicator Data'!L78/'Crisis Indicator Data'!H78)</f>
        <v>1.699935608499678E-4</v>
      </c>
      <c r="Y81" s="238">
        <f t="shared" si="35"/>
        <v>5</v>
      </c>
      <c r="Z81" s="238">
        <f t="shared" si="36"/>
        <v>4.3</v>
      </c>
      <c r="AA81" s="238">
        <f t="shared" si="37"/>
        <v>4.5999999999999996</v>
      </c>
      <c r="AB81" s="246">
        <f t="shared" si="38"/>
        <v>3.7</v>
      </c>
    </row>
    <row r="82" spans="1:28" x14ac:dyDescent="0.25">
      <c r="A82" s="147" t="str">
        <f>'Crisis Indicator Data'!A79</f>
        <v>Kachin and Shan Conflict</v>
      </c>
      <c r="B82" s="148" t="str">
        <f>'Crisis Indicator Data'!B79</f>
        <v>Conflict</v>
      </c>
      <c r="C82" s="148" t="str">
        <f>'Crisis Indicator Data'!C79</f>
        <v>MMR003</v>
      </c>
      <c r="D82" s="148" t="str">
        <f>'Crisis Indicator Data'!D79</f>
        <v>Myanmar</v>
      </c>
      <c r="E82" s="149" t="str">
        <f>'Crisis Indicator Data'!E79</f>
        <v>MMR</v>
      </c>
      <c r="F82" s="244">
        <f>IF('Crisis Indicator Data'!F79="x","x",IF(LOG('Crisis Indicator Data'!F79)&lt;F$4,0,IF(LOG('Crisis Indicator Data'!F79)&gt;F$3,5,ROUND(5-(F$3-LOG('Crisis Indicator Data'!F79))/(F$3-F$4)*5,1))))</f>
        <v>4</v>
      </c>
      <c r="G82" s="143">
        <f>IF('Crisis Indicator Data'!F79="x","x",IF(LEN(E82)&gt;3,('Crisis Indicator Data'!F79/VLOOKUP('Impact of the crisis'!$C82,'Regional Crises'!$B$1:$R$66,4,FALSE)),'Crisis Indicator Data'!F79/VLOOKUP('Impact of the crisis'!$E82,'Country Indicator Data'!$B$4:$P$300,15,FALSE)))</f>
        <v>0.37490506522937467</v>
      </c>
      <c r="H82" s="238">
        <f t="shared" si="26"/>
        <v>1.8</v>
      </c>
      <c r="I82" s="238">
        <f t="shared" si="27"/>
        <v>2.9</v>
      </c>
      <c r="J82" s="238">
        <f>IF('Crisis Indicator Data'!G79="x","x",IF(LOG('Crisis Indicator Data'!G79)&lt;J$4,0,IF(LOG('Crisis Indicator Data'!G79)&gt;J$3,5,ROUND(5-(J$3-LOG('Crisis Indicator Data'!G79))/(J$3-J$4)*5,1))))</f>
        <v>3.1</v>
      </c>
      <c r="K82" s="143">
        <f>IF('Crisis Indicator Data'!G79="x","x",IF(LEN(E82)&gt;3,('Crisis Indicator Data'!G79/VLOOKUP('Impact of the crisis'!$C82,'Regional Crises'!$B$1:$R$66,5,FALSE)),'Crisis Indicator Data'!G79/VLOOKUP('Impact of the crisis'!$E82,'Country Indicator Data'!$B$4:$P$300,14,FALSE)))</f>
        <v>0.15068222621184918</v>
      </c>
      <c r="L82" s="238">
        <f t="shared" si="28"/>
        <v>0.7</v>
      </c>
      <c r="M82" s="238">
        <f t="shared" si="29"/>
        <v>1.9</v>
      </c>
      <c r="N82" s="238">
        <f t="shared" si="30"/>
        <v>2.4</v>
      </c>
      <c r="O82" s="238">
        <f>IF('Crisis Indicator Data'!H79="x","x",IF('Crisis Indicator Data'!H79=0,0,IF(LOG('Crisis Indicator Data'!H79)&lt;O$4,0,IF(LOG('Crisis Indicator Data'!H79)&gt;O$3,5,ROUND(5-(O$3-LOG('Crisis Indicator Data'!H79))/(O$3-O$4)*5,1)))))</f>
        <v>3.3</v>
      </c>
      <c r="P82" s="143">
        <f>IF('Crisis Indicator Data'!H79="x","x",'Crisis Indicator Data'!H79/'Crisis Indicator Data'!G79)</f>
        <v>0.35660669605623735</v>
      </c>
      <c r="Q82" s="238">
        <f t="shared" si="31"/>
        <v>1.8</v>
      </c>
      <c r="R82" s="238">
        <f t="shared" si="32"/>
        <v>2.5499999999999998</v>
      </c>
      <c r="S82" s="238">
        <f>IF('Crisis Indicator Data'!I79="x","x",IF('Crisis Indicator Data'!I79=0,0,IF(LOG('Crisis Indicator Data'!I79)&lt;S$4,0,IF(LOG('Crisis Indicator Data'!I79)&gt;S$3,5,ROUND(5-(S$3-LOG('Crisis Indicator Data'!I79))/(S$3-S$4)*5,1)))))</f>
        <v>2.9</v>
      </c>
      <c r="T82" s="143">
        <f>IF('Crisis Indicator Data'!H79="x","x",IF('Crisis Indicator Data'!I79="x","x",'Crisis Indicator Data'!I79/'Crisis Indicator Data'!H79))</f>
        <v>3.3745405947210157E-2</v>
      </c>
      <c r="U82" s="238">
        <f t="shared" si="33"/>
        <v>1.1000000000000001</v>
      </c>
      <c r="V82" s="238">
        <f t="shared" si="34"/>
        <v>2</v>
      </c>
      <c r="W82" s="238">
        <f>IF('Crisis Indicator Data'!L79="x","x",IF('Crisis Indicator Data'!L79=0,0,IF(LOG('Crisis Indicator Data'!L79)&lt;W$4,0,IF(LOG('Crisis Indicator Data'!L79)&gt;W$3,5,ROUND(5-(W$3-LOG('Crisis Indicator Data'!L79))/(W$3-W$4)*5,1)))))</f>
        <v>4</v>
      </c>
      <c r="X82" s="245">
        <f>IF(OR('Crisis Indicator Data'!L79="x",'Crisis Indicator Data'!H79="x"),"x",'Crisis Indicator Data'!L79/'Crisis Indicator Data'!H79)</f>
        <v>2.1216171065820247E-4</v>
      </c>
      <c r="Y82" s="238">
        <f t="shared" si="35"/>
        <v>5</v>
      </c>
      <c r="Z82" s="238">
        <f t="shared" si="36"/>
        <v>4.5</v>
      </c>
      <c r="AA82" s="238">
        <f t="shared" si="37"/>
        <v>3.5</v>
      </c>
      <c r="AB82" s="246">
        <f t="shared" si="38"/>
        <v>3.1</v>
      </c>
    </row>
    <row r="83" spans="1:28" x14ac:dyDescent="0.25">
      <c r="A83" s="147" t="str">
        <f>'Crisis Indicator Data'!A80</f>
        <v>Post-coup conflict in Myanmar</v>
      </c>
      <c r="B83" s="148" t="str">
        <f>'Crisis Indicator Data'!B80</f>
        <v>Violence,Socio-political,Conflict</v>
      </c>
      <c r="C83" s="148" t="str">
        <f>'Crisis Indicator Data'!C80</f>
        <v>MMR004</v>
      </c>
      <c r="D83" s="148" t="str">
        <f>'Crisis Indicator Data'!D80</f>
        <v>Myanmar</v>
      </c>
      <c r="E83" s="149" t="str">
        <f>'Crisis Indicator Data'!E80</f>
        <v>MMR</v>
      </c>
      <c r="F83" s="244">
        <f>IF('Crisis Indicator Data'!F80="x","x",IF(LOG('Crisis Indicator Data'!F80)&lt;F$4,0,IF(LOG('Crisis Indicator Data'!F80)&gt;F$3,5,ROUND(5-(F$3-LOG('Crisis Indicator Data'!F80))/(F$3-F$4)*5,1))))</f>
        <v>4.3</v>
      </c>
      <c r="G83" s="143">
        <f>IF('Crisis Indicator Data'!F80="x","x",IF(LEN(E83)&gt;3,('Crisis Indicator Data'!F80/VLOOKUP('Impact of the crisis'!$C83,'Regional Crises'!$B$1:$R$66,4,FALSE)),'Crisis Indicator Data'!F80/VLOOKUP('Impact of the crisis'!$E83,'Country Indicator Data'!$B$4:$P$300,15,FALSE)))</f>
        <v>0.58179242971764566</v>
      </c>
      <c r="H83" s="238">
        <f t="shared" si="26"/>
        <v>2.9</v>
      </c>
      <c r="I83" s="238">
        <f t="shared" si="27"/>
        <v>3.5999999999999996</v>
      </c>
      <c r="J83" s="238">
        <f>IF('Crisis Indicator Data'!G80="x","x",IF(LOG('Crisis Indicator Data'!G80)&lt;J$4,0,IF(LOG('Crisis Indicator Data'!G80)&gt;J$3,5,ROUND(5-(J$3-LOG('Crisis Indicator Data'!G80))/(J$3-J$4)*5,1))))</f>
        <v>5</v>
      </c>
      <c r="K83" s="143">
        <f>IF('Crisis Indicator Data'!G80="x","x",IF(LEN(E83)&gt;3,('Crisis Indicator Data'!G80/VLOOKUP('Impact of the crisis'!$C83,'Regional Crises'!$B$1:$R$66,5,FALSE)),'Crisis Indicator Data'!G80/VLOOKUP('Impact of the crisis'!$E83,'Country Indicator Data'!$B$4:$P$300,14,FALSE)))</f>
        <v>0.78012567324955118</v>
      </c>
      <c r="L83" s="238">
        <f t="shared" si="28"/>
        <v>3.9</v>
      </c>
      <c r="M83" s="238">
        <f t="shared" si="29"/>
        <v>4.45</v>
      </c>
      <c r="N83" s="238">
        <f t="shared" si="30"/>
        <v>4.0999999999999996</v>
      </c>
      <c r="O83" s="238">
        <f>IF('Crisis Indicator Data'!H80="x","x",IF('Crisis Indicator Data'!H80=0,0,IF(LOG('Crisis Indicator Data'!H80)&lt;O$4,0,IF(LOG('Crisis Indicator Data'!H80)&gt;O$3,5,ROUND(5-(O$3-LOG('Crisis Indicator Data'!H80))/(O$3-O$4)*5,1)))))</f>
        <v>5</v>
      </c>
      <c r="P83" s="143">
        <f>IF('Crisis Indicator Data'!H80="x","x",'Crisis Indicator Data'!H80/'Crisis Indicator Data'!G80)</f>
        <v>0.70025084574137575</v>
      </c>
      <c r="Q83" s="238">
        <f t="shared" si="31"/>
        <v>3.5</v>
      </c>
      <c r="R83" s="238">
        <f t="shared" si="32"/>
        <v>4.25</v>
      </c>
      <c r="S83" s="238">
        <f>IF('Crisis Indicator Data'!I80="x","x",IF('Crisis Indicator Data'!I80=0,0,IF(LOG('Crisis Indicator Data'!I80)&lt;S$4,0,IF(LOG('Crisis Indicator Data'!I80)&gt;S$3,5,ROUND(5-(S$3-LOG('Crisis Indicator Data'!I80))/(S$3-S$4)*5,1)))))</f>
        <v>4.4000000000000004</v>
      </c>
      <c r="T83" s="143">
        <f>IF('Crisis Indicator Data'!H80="x","x",IF('Crisis Indicator Data'!I80="x","x",'Crisis Indicator Data'!I80/'Crisis Indicator Data'!H80))</f>
        <v>3.9010122255817008E-2</v>
      </c>
      <c r="U83" s="238">
        <f t="shared" si="33"/>
        <v>1.3</v>
      </c>
      <c r="V83" s="238">
        <f t="shared" si="34"/>
        <v>2.9</v>
      </c>
      <c r="W83" s="238">
        <f>IF('Crisis Indicator Data'!L80="x","x",IF('Crisis Indicator Data'!L80=0,0,IF(LOG('Crisis Indicator Data'!L80)&lt;W$4,0,IF(LOG('Crisis Indicator Data'!L80)&gt;W$3,5,ROUND(5-(W$3-LOG('Crisis Indicator Data'!L80))/(W$3-W$4)*5,1)))))</f>
        <v>5</v>
      </c>
      <c r="X83" s="245">
        <f>IF(OR('Crisis Indicator Data'!L80="x",'Crisis Indicator Data'!H80="x"),"x",'Crisis Indicator Data'!L80/'Crisis Indicator Data'!H80)</f>
        <v>2.9532009990797947E-4</v>
      </c>
      <c r="Y83" s="238">
        <f t="shared" si="35"/>
        <v>5</v>
      </c>
      <c r="Z83" s="238">
        <f t="shared" si="36"/>
        <v>5</v>
      </c>
      <c r="AA83" s="238">
        <f t="shared" si="37"/>
        <v>4.2</v>
      </c>
      <c r="AB83" s="246">
        <f t="shared" si="38"/>
        <v>4.2</v>
      </c>
    </row>
    <row r="84" spans="1:28" x14ac:dyDescent="0.25">
      <c r="A84" s="147" t="str">
        <f>'Crisis Indicator Data'!A81</f>
        <v>Multiple Crises in Mozambique</v>
      </c>
      <c r="B84" s="148" t="str">
        <f>'Crisis Indicator Data'!B81</f>
        <v>Conflict,Displacement,Cyclone</v>
      </c>
      <c r="C84" s="148" t="str">
        <f>'Crisis Indicator Data'!C81</f>
        <v>MOZ001</v>
      </c>
      <c r="D84" s="148" t="str">
        <f>'Crisis Indicator Data'!D81</f>
        <v>Mozambique</v>
      </c>
      <c r="E84" s="149" t="str">
        <f>'Crisis Indicator Data'!E81</f>
        <v>MOZ</v>
      </c>
      <c r="F84" s="244">
        <f>IF('Crisis Indicator Data'!F81="x","x",IF(LOG('Crisis Indicator Data'!F81)&lt;F$4,0,IF(LOG('Crisis Indicator Data'!F81)&gt;F$3,5,ROUND(5-(F$3-LOG('Crisis Indicator Data'!F81))/(F$3-F$4)*5,1))))</f>
        <v>4.5999999999999996</v>
      </c>
      <c r="G84" s="143">
        <f>IF('Crisis Indicator Data'!F81="x","x",IF(LEN(E84)&gt;3,('Crisis Indicator Data'!F81/VLOOKUP('Impact of the crisis'!$C84,'Regional Crises'!$B$1:$R$66,4,FALSE)),'Crisis Indicator Data'!F81/VLOOKUP('Impact of the crisis'!$E84,'Country Indicator Data'!$B$4:$P$300,15,FALSE)))</f>
        <v>0.72107250947379131</v>
      </c>
      <c r="H84" s="238">
        <f t="shared" si="26"/>
        <v>3.6</v>
      </c>
      <c r="I84" s="238">
        <f t="shared" si="27"/>
        <v>4.0999999999999996</v>
      </c>
      <c r="J84" s="238">
        <f>IF('Crisis Indicator Data'!G81="x","x",IF(LOG('Crisis Indicator Data'!G81)&lt;J$4,0,IF(LOG('Crisis Indicator Data'!G81)&gt;J$3,5,ROUND(5-(J$3-LOG('Crisis Indicator Data'!G81))/(J$3-J$4)*5,1))))</f>
        <v>4.8</v>
      </c>
      <c r="K84" s="143">
        <f>IF('Crisis Indicator Data'!G81="x","x",IF(LEN(E84)&gt;3,('Crisis Indicator Data'!G81/VLOOKUP('Impact of the crisis'!$C84,'Regional Crises'!$B$1:$R$66,5,FALSE)),'Crisis Indicator Data'!G81/VLOOKUP('Impact of the crisis'!$E84,'Country Indicator Data'!$B$4:$P$300,14,FALSE)))</f>
        <v>0.85703927492447129</v>
      </c>
      <c r="L84" s="238">
        <f t="shared" si="28"/>
        <v>4.3</v>
      </c>
      <c r="M84" s="238">
        <f t="shared" si="29"/>
        <v>4.55</v>
      </c>
      <c r="N84" s="238">
        <f t="shared" si="30"/>
        <v>4.3</v>
      </c>
      <c r="O84" s="238">
        <f>IF('Crisis Indicator Data'!H81="x","x",IF('Crisis Indicator Data'!H81=0,0,IF(LOG('Crisis Indicator Data'!H81)&lt;O$4,0,IF(LOG('Crisis Indicator Data'!H81)&gt;O$3,5,ROUND(5-(O$3-LOG('Crisis Indicator Data'!H81))/(O$3-O$4)*5,1)))))</f>
        <v>4.3</v>
      </c>
      <c r="P84" s="143">
        <f>IF('Crisis Indicator Data'!H81="x","x",'Crisis Indicator Data'!H81/'Crisis Indicator Data'!G81)</f>
        <v>0.39615059221658205</v>
      </c>
      <c r="Q84" s="238">
        <f t="shared" si="31"/>
        <v>2</v>
      </c>
      <c r="R84" s="238">
        <f t="shared" si="32"/>
        <v>3.15</v>
      </c>
      <c r="S84" s="238">
        <f>IF('Crisis Indicator Data'!I81="x","x",IF('Crisis Indicator Data'!I81=0,0,IF(LOG('Crisis Indicator Data'!I81)&lt;S$4,0,IF(LOG('Crisis Indicator Data'!I81)&gt;S$3,5,ROUND(5-(S$3-LOG('Crisis Indicator Data'!I81))/(S$3-S$4)*5,1)))))</f>
        <v>4.3</v>
      </c>
      <c r="T84" s="143">
        <f>IF('Crisis Indicator Data'!H81="x","x",IF('Crisis Indicator Data'!I81="x","x",'Crisis Indicator Data'!I81/'Crisis Indicator Data'!H81))</f>
        <v>9.5746574123509523E-2</v>
      </c>
      <c r="U84" s="238">
        <f t="shared" si="33"/>
        <v>3.2</v>
      </c>
      <c r="V84" s="238">
        <f t="shared" si="34"/>
        <v>3.8</v>
      </c>
      <c r="W84" s="238">
        <f>IF('Crisis Indicator Data'!L81="x","x",IF('Crisis Indicator Data'!L81=0,0,IF(LOG('Crisis Indicator Data'!L81)&lt;W$4,0,IF(LOG('Crisis Indicator Data'!L81)&gt;W$3,5,ROUND(5-(W$3-LOG('Crisis Indicator Data'!L81))/(W$3-W$4)*5,1)))))</f>
        <v>3.9</v>
      </c>
      <c r="X84" s="245">
        <f>IF(OR('Crisis Indicator Data'!L81="x",'Crisis Indicator Data'!H81="x"),"x",'Crisis Indicator Data'!L81/'Crisis Indicator Data'!H81)</f>
        <v>4.6271578572699771E-5</v>
      </c>
      <c r="Y84" s="238">
        <f t="shared" si="35"/>
        <v>2.2999999999999998</v>
      </c>
      <c r="Z84" s="238">
        <f t="shared" si="36"/>
        <v>3.1</v>
      </c>
      <c r="AA84" s="238">
        <f t="shared" si="37"/>
        <v>3.5</v>
      </c>
      <c r="AB84" s="246">
        <f t="shared" si="38"/>
        <v>3.3</v>
      </c>
    </row>
    <row r="85" spans="1:28" x14ac:dyDescent="0.25">
      <c r="A85" s="147" t="str">
        <f>'Crisis Indicator Data'!A82</f>
        <v>Cabo Delgado Islamist Insurgency</v>
      </c>
      <c r="B85" s="148" t="str">
        <f>'Crisis Indicator Data'!B82</f>
        <v>Conflict,Displacement</v>
      </c>
      <c r="C85" s="148" t="str">
        <f>'Crisis Indicator Data'!C82</f>
        <v>MOZ004</v>
      </c>
      <c r="D85" s="148" t="str">
        <f>'Crisis Indicator Data'!D82</f>
        <v>Mozambique</v>
      </c>
      <c r="E85" s="149" t="str">
        <f>'Crisis Indicator Data'!E82</f>
        <v>MOZ</v>
      </c>
      <c r="F85" s="244">
        <f>IF('Crisis Indicator Data'!F82="x","x",IF(LOG('Crisis Indicator Data'!F82)&lt;F$4,0,IF(LOG('Crisis Indicator Data'!F82)&gt;F$3,5,ROUND(5-(F$3-LOG('Crisis Indicator Data'!F82))/(F$3-F$4)*5,1))))</f>
        <v>4.0999999999999996</v>
      </c>
      <c r="G85" s="143">
        <f>IF('Crisis Indicator Data'!F82="x","x",IF(LEN(E85)&gt;3,('Crisis Indicator Data'!F82/VLOOKUP('Impact of the crisis'!$C85,'Regional Crises'!$B$1:$R$66,4,FALSE)),'Crisis Indicator Data'!F82/VLOOKUP('Impact of the crisis'!$E85,'Country Indicator Data'!$B$4:$P$300,15,FALSE)))</f>
        <v>0.35684401943080951</v>
      </c>
      <c r="H85" s="238">
        <f t="shared" si="26"/>
        <v>1.7</v>
      </c>
      <c r="I85" s="238">
        <f t="shared" si="27"/>
        <v>2.9</v>
      </c>
      <c r="J85" s="238">
        <f>IF('Crisis Indicator Data'!G82="x","x",IF(LOG('Crisis Indicator Data'!G82)&lt;J$4,0,IF(LOG('Crisis Indicator Data'!G82)&gt;J$3,5,ROUND(5-(J$3-LOG('Crisis Indicator Data'!G82))/(J$3-J$4)*5,1))))</f>
        <v>3.4</v>
      </c>
      <c r="K85" s="143">
        <f>IF('Crisis Indicator Data'!G82="x","x",IF(LEN(E85)&gt;3,('Crisis Indicator Data'!G82/VLOOKUP('Impact of the crisis'!$C85,'Regional Crises'!$B$1:$R$66,5,FALSE)),'Crisis Indicator Data'!G82/VLOOKUP('Impact of the crisis'!$E85,'Country Indicator Data'!$B$4:$P$300,14,FALSE)))</f>
        <v>0.31123867069486405</v>
      </c>
      <c r="L85" s="238">
        <f t="shared" si="28"/>
        <v>1.5</v>
      </c>
      <c r="M85" s="238">
        <f t="shared" si="29"/>
        <v>2.4500000000000002</v>
      </c>
      <c r="N85" s="238">
        <f t="shared" si="30"/>
        <v>2.7</v>
      </c>
      <c r="O85" s="238">
        <f>IF('Crisis Indicator Data'!H82="x","x",IF('Crisis Indicator Data'!H82=0,0,IF(LOG('Crisis Indicator Data'!H82)&lt;O$4,0,IF(LOG('Crisis Indicator Data'!H82)&gt;O$3,5,ROUND(5-(O$3-LOG('Crisis Indicator Data'!H82))/(O$3-O$4)*5,1)))))</f>
        <v>4.2</v>
      </c>
      <c r="P85" s="143">
        <f>IF('Crisis Indicator Data'!H82="x","x",'Crisis Indicator Data'!H82/'Crisis Indicator Data'!G82)</f>
        <v>1</v>
      </c>
      <c r="Q85" s="238">
        <f t="shared" si="31"/>
        <v>5</v>
      </c>
      <c r="R85" s="238">
        <f t="shared" si="32"/>
        <v>4.5999999999999996</v>
      </c>
      <c r="S85" s="238">
        <f>IF('Crisis Indicator Data'!I82="x","x",IF('Crisis Indicator Data'!I82=0,0,IF(LOG('Crisis Indicator Data'!I82)&lt;S$4,0,IF(LOG('Crisis Indicator Data'!I82)&gt;S$3,5,ROUND(5-(S$3-LOG('Crisis Indicator Data'!I82))/(S$3-S$4)*5,1)))))</f>
        <v>4.3</v>
      </c>
      <c r="T85" s="143">
        <f>IF('Crisis Indicator Data'!H82="x","x",IF('Crisis Indicator Data'!I82="x","x",'Crisis Indicator Data'!I82/'Crisis Indicator Data'!H82))</f>
        <v>9.1923898272180157E-2</v>
      </c>
      <c r="U85" s="238">
        <f t="shared" si="33"/>
        <v>3.1</v>
      </c>
      <c r="V85" s="238">
        <f t="shared" si="34"/>
        <v>3.7</v>
      </c>
      <c r="W85" s="238">
        <f>IF('Crisis Indicator Data'!L82="x","x",IF('Crisis Indicator Data'!L82=0,0,IF(LOG('Crisis Indicator Data'!L82)&lt;W$4,0,IF(LOG('Crisis Indicator Data'!L82)&gt;W$3,5,ROUND(5-(W$3-LOG('Crisis Indicator Data'!L82))/(W$3-W$4)*5,1)))))</f>
        <v>3.8</v>
      </c>
      <c r="X85" s="245">
        <f>IF(OR('Crisis Indicator Data'!L82="x",'Crisis Indicator Data'!H82="x"),"x",'Crisis Indicator Data'!L82/'Crisis Indicator Data'!H82)</f>
        <v>4.5136866627839257E-5</v>
      </c>
      <c r="Y85" s="238">
        <f t="shared" si="35"/>
        <v>2.2999999999999998</v>
      </c>
      <c r="Z85" s="238">
        <f t="shared" si="36"/>
        <v>3.1</v>
      </c>
      <c r="AA85" s="238">
        <f t="shared" si="37"/>
        <v>3.4</v>
      </c>
      <c r="AB85" s="246">
        <f t="shared" si="38"/>
        <v>4.0999999999999996</v>
      </c>
    </row>
    <row r="86" spans="1:28" x14ac:dyDescent="0.25">
      <c r="A86" s="147" t="str">
        <f>'Crisis Indicator Data'!A83</f>
        <v>2022 Tropical Cyclone Seasons in Mozambique</v>
      </c>
      <c r="B86" s="148" t="str">
        <f>'Crisis Indicator Data'!B83</f>
        <v>Cyclone</v>
      </c>
      <c r="C86" s="148" t="str">
        <f>'Crisis Indicator Data'!C83</f>
        <v>MOZ008</v>
      </c>
      <c r="D86" s="148" t="str">
        <f>'Crisis Indicator Data'!D83</f>
        <v>Mozambique</v>
      </c>
      <c r="E86" s="149" t="str">
        <f>'Crisis Indicator Data'!E83</f>
        <v>MOZ</v>
      </c>
      <c r="F86" s="244">
        <f>IF('Crisis Indicator Data'!F83="x","x",IF(LOG('Crisis Indicator Data'!F83)&lt;F$4,0,IF(LOG('Crisis Indicator Data'!F83)&gt;F$3,5,ROUND(5-(F$3-LOG('Crisis Indicator Data'!F83))/(F$3-F$4)*5,1))))</f>
        <v>4.5</v>
      </c>
      <c r="G86" s="143">
        <f>IF('Crisis Indicator Data'!F83="x","x",IF(LEN(E86)&gt;3,('Crisis Indicator Data'!F83/VLOOKUP('Impact of the crisis'!$C86,'Regional Crises'!$B$1:$R$66,4,FALSE)),'Crisis Indicator Data'!F83/VLOOKUP('Impact of the crisis'!$E86,'Country Indicator Data'!$B$4:$P$300,15,FALSE)))</f>
        <v>0.61600244156768991</v>
      </c>
      <c r="H86" s="238">
        <f t="shared" si="26"/>
        <v>3</v>
      </c>
      <c r="I86" s="238">
        <f t="shared" si="27"/>
        <v>3.75</v>
      </c>
      <c r="J86" s="238">
        <f>IF('Crisis Indicator Data'!G83="x","x",IF(LOG('Crisis Indicator Data'!G83)&lt;J$4,0,IF(LOG('Crisis Indicator Data'!G83)&gt;J$3,5,ROUND(5-(J$3-LOG('Crisis Indicator Data'!G83))/(J$3-J$4)*5,1))))</f>
        <v>4.2</v>
      </c>
      <c r="K86" s="143">
        <f>IF('Crisis Indicator Data'!G83="x","x",IF(LEN(E86)&gt;3,('Crisis Indicator Data'!G83/VLOOKUP('Impact of the crisis'!$C86,'Regional Crises'!$B$1:$R$66,5,FALSE)),'Crisis Indicator Data'!G83/VLOOKUP('Impact of the crisis'!$E86,'Country Indicator Data'!$B$4:$P$300,14,FALSE)))</f>
        <v>0.5458006042296073</v>
      </c>
      <c r="L86" s="238">
        <f t="shared" si="28"/>
        <v>2.7</v>
      </c>
      <c r="M86" s="238">
        <f t="shared" si="29"/>
        <v>3.45</v>
      </c>
      <c r="N86" s="238">
        <f t="shared" si="30"/>
        <v>3.6</v>
      </c>
      <c r="O86" s="238">
        <f>IF('Crisis Indicator Data'!H83="x","x",IF('Crisis Indicator Data'!H83=0,0,IF(LOG('Crisis Indicator Data'!H83)&lt;O$4,0,IF(LOG('Crisis Indicator Data'!H83)&gt;O$3,5,ROUND(5-(O$3-LOG('Crisis Indicator Data'!H83))/(O$3-O$4)*5,1)))))</f>
        <v>2.5</v>
      </c>
      <c r="P86" s="143">
        <f>IF('Crisis Indicator Data'!H83="x","x",'Crisis Indicator Data'!H83/'Crisis Indicator Data'!G83)</f>
        <v>5.1810029890401857E-2</v>
      </c>
      <c r="Q86" s="238">
        <f t="shared" si="31"/>
        <v>0.2</v>
      </c>
      <c r="R86" s="238">
        <f t="shared" si="32"/>
        <v>1.35</v>
      </c>
      <c r="S86" s="238">
        <f>IF('Crisis Indicator Data'!I83="x","x",IF('Crisis Indicator Data'!I83=0,0,IF(LOG('Crisis Indicator Data'!I83)&lt;S$4,0,IF(LOG('Crisis Indicator Data'!I83)&gt;S$3,5,ROUND(5-(S$3-LOG('Crisis Indicator Data'!I83))/(S$3-S$4)*5,1)))))</f>
        <v>3</v>
      </c>
      <c r="T86" s="143">
        <f>IF('Crisis Indicator Data'!H83="x","x",IF('Crisis Indicator Data'!I83="x","x",'Crisis Indicator Data'!I83/'Crisis Indicator Data'!H83))</f>
        <v>0.13782051282051283</v>
      </c>
      <c r="U86" s="238">
        <f t="shared" si="33"/>
        <v>4.5999999999999996</v>
      </c>
      <c r="V86" s="238">
        <f t="shared" si="34"/>
        <v>3.8</v>
      </c>
      <c r="W86" s="238">
        <f>IF('Crisis Indicator Data'!L83="x","x",IF('Crisis Indicator Data'!L83=0,0,IF(LOG('Crisis Indicator Data'!L83)&lt;W$4,0,IF(LOG('Crisis Indicator Data'!L83)&gt;W$3,5,ROUND(5-(W$3-LOG('Crisis Indicator Data'!L83))/(W$3-W$4)*5,1)))))</f>
        <v>2.5</v>
      </c>
      <c r="X86" s="245">
        <f>IF(OR('Crisis Indicator Data'!L83="x",'Crisis Indicator Data'!H83="x"),"x",'Crisis Indicator Data'!L83/'Crisis Indicator Data'!H83)</f>
        <v>5.8760683760683761E-5</v>
      </c>
      <c r="Y86" s="238">
        <f t="shared" si="35"/>
        <v>2.9</v>
      </c>
      <c r="Z86" s="238">
        <f t="shared" si="36"/>
        <v>2.7</v>
      </c>
      <c r="AA86" s="238">
        <f t="shared" si="37"/>
        <v>3.3</v>
      </c>
      <c r="AB86" s="246">
        <f t="shared" si="38"/>
        <v>2.4</v>
      </c>
    </row>
    <row r="87" spans="1:28" x14ac:dyDescent="0.25">
      <c r="A87" s="147" t="str">
        <f>'Crisis Indicator Data'!A84</f>
        <v>Refugees from Mali in Mauritania</v>
      </c>
      <c r="B87" s="148" t="str">
        <f>'Crisis Indicator Data'!B84</f>
        <v>Displacement</v>
      </c>
      <c r="C87" s="148" t="str">
        <f>'Crisis Indicator Data'!C84</f>
        <v>MRT002</v>
      </c>
      <c r="D87" s="148" t="str">
        <f>'Crisis Indicator Data'!D84</f>
        <v>Mauritania</v>
      </c>
      <c r="E87" s="149" t="str">
        <f>'Crisis Indicator Data'!E84</f>
        <v>MRT</v>
      </c>
      <c r="F87" s="244">
        <f>IF('Crisis Indicator Data'!F84="x","x",IF(LOG('Crisis Indicator Data'!F84)&lt;F$4,0,IF(LOG('Crisis Indicator Data'!F84)&gt;F$3,5,ROUND(5-(F$3-LOG('Crisis Indicator Data'!F84))/(F$3-F$4)*5,1))))</f>
        <v>3.9</v>
      </c>
      <c r="G87" s="143">
        <f>IF('Crisis Indicator Data'!F84="x","x",IF(LEN(E87)&gt;3,('Crisis Indicator Data'!F84/VLOOKUP('Impact of the crisis'!$C87,'Regional Crises'!$B$1:$R$66,4,FALSE)),'Crisis Indicator Data'!F84/VLOOKUP('Impact of the crisis'!$E87,'Country Indicator Data'!$B$4:$P$300,15,FALSE)))</f>
        <v>0.19986416998156592</v>
      </c>
      <c r="H87" s="238">
        <f t="shared" si="26"/>
        <v>0.9</v>
      </c>
      <c r="I87" s="238">
        <f t="shared" si="27"/>
        <v>2.4</v>
      </c>
      <c r="J87" s="238">
        <f>IF('Crisis Indicator Data'!G84="x","x",IF(LOG('Crisis Indicator Data'!G84)&lt;J$4,0,IF(LOG('Crisis Indicator Data'!G84)&gt;J$3,5,ROUND(5-(J$3-LOG('Crisis Indicator Data'!G84))/(J$3-J$4)*5,1))))</f>
        <v>0.6</v>
      </c>
      <c r="K87" s="143">
        <f>IF('Crisis Indicator Data'!G84="x","x",IF(LEN(E87)&gt;3,('Crisis Indicator Data'!G84/VLOOKUP('Impact of the crisis'!$C87,'Regional Crises'!$B$1:$R$66,5,FALSE)),'Crisis Indicator Data'!G84/VLOOKUP('Impact of the crisis'!$E87,'Country Indicator Data'!$B$4:$P$300,14,FALSE)))</f>
        <v>0.31626254180602009</v>
      </c>
      <c r="L87" s="238">
        <f t="shared" si="28"/>
        <v>1.5</v>
      </c>
      <c r="M87" s="238">
        <f t="shared" si="29"/>
        <v>1.05</v>
      </c>
      <c r="N87" s="238">
        <f t="shared" si="30"/>
        <v>1.8</v>
      </c>
      <c r="O87" s="238">
        <f>IF('Crisis Indicator Data'!H84="x","x",IF('Crisis Indicator Data'!H84=0,0,IF(LOG('Crisis Indicator Data'!H84)&lt;O$4,0,IF(LOG('Crisis Indicator Data'!H84)&gt;O$3,5,ROUND(5-(O$3-LOG('Crisis Indicator Data'!H84))/(O$3-O$4)*5,1)))))</f>
        <v>2.8</v>
      </c>
      <c r="P87" s="143">
        <f>IF('Crisis Indicator Data'!H84="x","x",'Crisis Indicator Data'!H84/'Crisis Indicator Data'!G84)</f>
        <v>1</v>
      </c>
      <c r="Q87" s="238">
        <f t="shared" si="31"/>
        <v>5</v>
      </c>
      <c r="R87" s="238">
        <f t="shared" si="32"/>
        <v>3.9</v>
      </c>
      <c r="S87" s="238">
        <f>IF('Crisis Indicator Data'!I84="x","x",IF('Crisis Indicator Data'!I84=0,0,IF(LOG('Crisis Indicator Data'!I84)&lt;S$4,0,IF(LOG('Crisis Indicator Data'!I84)&gt;S$3,5,ROUND(5-(S$3-LOG('Crisis Indicator Data'!I84))/(S$3-S$4)*5,1)))))</f>
        <v>2.8</v>
      </c>
      <c r="T87" s="143">
        <f>IF('Crisis Indicator Data'!H84="x","x",IF('Crisis Indicator Data'!I84="x","x",'Crisis Indicator Data'!I84/'Crisis Indicator Data'!H84))</f>
        <v>6.4111037673496366E-2</v>
      </c>
      <c r="U87" s="238">
        <f t="shared" si="33"/>
        <v>2.1</v>
      </c>
      <c r="V87" s="238">
        <f t="shared" si="34"/>
        <v>2.5</v>
      </c>
      <c r="W87" s="238">
        <f>IF('Crisis Indicator Data'!L84="x","x",IF('Crisis Indicator Data'!L84=0,0,IF(LOG('Crisis Indicator Data'!L84)&lt;W$4,0,IF(LOG('Crisis Indicator Data'!L84)&gt;W$3,5,ROUND(5-(W$3-LOG('Crisis Indicator Data'!L84))/(W$3-W$4)*5,1)))))</f>
        <v>0</v>
      </c>
      <c r="X87" s="245">
        <f>IF(OR('Crisis Indicator Data'!L84="x",'Crisis Indicator Data'!H84="x"),"x",'Crisis Indicator Data'!L84/'Crisis Indicator Data'!H84)</f>
        <v>0</v>
      </c>
      <c r="Y87" s="238">
        <f t="shared" si="35"/>
        <v>0</v>
      </c>
      <c r="Z87" s="238">
        <f t="shared" si="36"/>
        <v>0</v>
      </c>
      <c r="AA87" s="238">
        <f t="shared" si="37"/>
        <v>1.4</v>
      </c>
      <c r="AB87" s="246">
        <f t="shared" si="38"/>
        <v>2.9</v>
      </c>
    </row>
    <row r="88" spans="1:28" x14ac:dyDescent="0.25">
      <c r="A88" s="147" t="str">
        <f>'Crisis Indicator Data'!A85</f>
        <v>Food Security in Mauritania</v>
      </c>
      <c r="B88" s="148" t="str">
        <f>'Crisis Indicator Data'!B85</f>
        <v>Drought,Floods</v>
      </c>
      <c r="C88" s="148" t="str">
        <f>'Crisis Indicator Data'!C85</f>
        <v>MRT003</v>
      </c>
      <c r="D88" s="148" t="str">
        <f>'Crisis Indicator Data'!D85</f>
        <v>Mauritania</v>
      </c>
      <c r="E88" s="149" t="str">
        <f>'Crisis Indicator Data'!E85</f>
        <v>MRT</v>
      </c>
      <c r="F88" s="244">
        <f>IF('Crisis Indicator Data'!F85="x","x",IF(LOG('Crisis Indicator Data'!F85)&lt;F$4,0,IF(LOG('Crisis Indicator Data'!F85)&gt;F$3,5,ROUND(5-(F$3-LOG('Crisis Indicator Data'!F85))/(F$3-F$4)*5,1))))</f>
        <v>5</v>
      </c>
      <c r="G88" s="143">
        <f>IF('Crisis Indicator Data'!F85="x","x",IF(LEN(E88)&gt;3,('Crisis Indicator Data'!F85/VLOOKUP('Impact of the crisis'!$C88,'Regional Crises'!$B$1:$R$66,4,FALSE)),'Crisis Indicator Data'!F85/VLOOKUP('Impact of the crisis'!$E88,'Country Indicator Data'!$B$4:$P$300,15,FALSE)))</f>
        <v>1</v>
      </c>
      <c r="H88" s="238">
        <f t="shared" si="26"/>
        <v>5</v>
      </c>
      <c r="I88" s="238">
        <f t="shared" si="27"/>
        <v>5</v>
      </c>
      <c r="J88" s="238">
        <f>IF('Crisis Indicator Data'!G85="x","x",IF(LOG('Crisis Indicator Data'!G85)&lt;J$4,0,IF(LOG('Crisis Indicator Data'!G85)&gt;J$3,5,ROUND(5-(J$3-LOG('Crisis Indicator Data'!G85))/(J$3-J$4)*5,1))))</f>
        <v>2.1</v>
      </c>
      <c r="K88" s="143">
        <f>IF('Crisis Indicator Data'!G85="x","x",IF(LEN(E88)&gt;3,('Crisis Indicator Data'!G85/VLOOKUP('Impact of the crisis'!$C88,'Regional Crises'!$B$1:$R$66,5,FALSE)),'Crisis Indicator Data'!G85/VLOOKUP('Impact of the crisis'!$E88,'Country Indicator Data'!$B$4:$P$300,14,FALSE)))</f>
        <v>0.91116220735785958</v>
      </c>
      <c r="L88" s="238">
        <f t="shared" si="28"/>
        <v>4.5999999999999996</v>
      </c>
      <c r="M88" s="238">
        <f t="shared" si="29"/>
        <v>3.3499999999999996</v>
      </c>
      <c r="N88" s="238">
        <f t="shared" si="30"/>
        <v>4.3</v>
      </c>
      <c r="O88" s="238">
        <f>IF('Crisis Indicator Data'!H85="x","x",IF('Crisis Indicator Data'!H85=0,0,IF(LOG('Crisis Indicator Data'!H85)&lt;O$4,0,IF(LOG('Crisis Indicator Data'!H85)&gt;O$3,5,ROUND(5-(O$3-LOG('Crisis Indicator Data'!H85))/(O$3-O$4)*5,1)))))</f>
        <v>3.1</v>
      </c>
      <c r="P88" s="143">
        <f>IF('Crisis Indicator Data'!H85="x","x",'Crisis Indicator Data'!H85/'Crisis Indicator Data'!G85)</f>
        <v>0.5308557008488185</v>
      </c>
      <c r="Q88" s="238">
        <f t="shared" si="31"/>
        <v>2.6</v>
      </c>
      <c r="R88" s="238">
        <f t="shared" si="32"/>
        <v>2.85</v>
      </c>
      <c r="S88" s="238" t="str">
        <f>IF('Crisis Indicator Data'!I85="x","x",IF('Crisis Indicator Data'!I85=0,0,IF(LOG('Crisis Indicator Data'!I85)&lt;S$4,0,IF(LOG('Crisis Indicator Data'!I85)&gt;S$3,5,ROUND(5-(S$3-LOG('Crisis Indicator Data'!I85))/(S$3-S$4)*5,1)))))</f>
        <v>x</v>
      </c>
      <c r="T88" s="143" t="str">
        <f>IF('Crisis Indicator Data'!H85="x","x",IF('Crisis Indicator Data'!I85="x","x",'Crisis Indicator Data'!I85/'Crisis Indicator Data'!H85))</f>
        <v>x</v>
      </c>
      <c r="U88" s="238" t="str">
        <f t="shared" si="33"/>
        <v>x</v>
      </c>
      <c r="V88" s="238" t="str">
        <f t="shared" si="34"/>
        <v>x</v>
      </c>
      <c r="W88" s="238">
        <f>IF('Crisis Indicator Data'!L85="x","x",IF('Crisis Indicator Data'!L85=0,0,IF(LOG('Crisis Indicator Data'!L85)&lt;W$4,0,IF(LOG('Crisis Indicator Data'!L85)&gt;W$3,5,ROUND(5-(W$3-LOG('Crisis Indicator Data'!L85))/(W$3-W$4)*5,1)))))</f>
        <v>0</v>
      </c>
      <c r="X88" s="245">
        <f>IF(OR('Crisis Indicator Data'!L85="x",'Crisis Indicator Data'!H85="x"),"x",'Crisis Indicator Data'!L85/'Crisis Indicator Data'!H85)</f>
        <v>0</v>
      </c>
      <c r="Y88" s="238">
        <f t="shared" si="35"/>
        <v>0</v>
      </c>
      <c r="Z88" s="238">
        <f t="shared" si="36"/>
        <v>0</v>
      </c>
      <c r="AA88" s="238">
        <f t="shared" si="37"/>
        <v>0</v>
      </c>
      <c r="AB88" s="246">
        <f t="shared" si="38"/>
        <v>1.6</v>
      </c>
    </row>
    <row r="89" spans="1:28" x14ac:dyDescent="0.25">
      <c r="A89" s="147" t="str">
        <f>'Crisis Indicator Data'!A86</f>
        <v>Complex crisis in Malawi</v>
      </c>
      <c r="B89" s="148" t="str">
        <f>'Crisis Indicator Data'!B86</f>
        <v>Drought,Socio-political,Cyclone</v>
      </c>
      <c r="C89" s="148" t="str">
        <f>'Crisis Indicator Data'!C86</f>
        <v>MWI002</v>
      </c>
      <c r="D89" s="148" t="str">
        <f>'Crisis Indicator Data'!D86</f>
        <v>Malawi</v>
      </c>
      <c r="E89" s="149" t="str">
        <f>'Crisis Indicator Data'!E86</f>
        <v>MWI</v>
      </c>
      <c r="F89" s="244">
        <f>IF('Crisis Indicator Data'!F86="x","x",IF(LOG('Crisis Indicator Data'!F86)&lt;F$4,0,IF(LOG('Crisis Indicator Data'!F86)&gt;F$3,5,ROUND(5-(F$3-LOG('Crisis Indicator Data'!F86))/(F$3-F$4)*5,1))))</f>
        <v>3.3</v>
      </c>
      <c r="G89" s="143">
        <f>IF('Crisis Indicator Data'!F86="x","x",IF(LEN(E89)&gt;3,('Crisis Indicator Data'!F86/VLOOKUP('Impact of the crisis'!$C89,'Regional Crises'!$B$1:$R$66,4,FALSE)),'Crisis Indicator Data'!F86/VLOOKUP('Impact of the crisis'!$E89,'Country Indicator Data'!$B$4:$P$300,15,FALSE)))</f>
        <v>1</v>
      </c>
      <c r="H89" s="238">
        <f t="shared" si="26"/>
        <v>5</v>
      </c>
      <c r="I89" s="238">
        <f t="shared" si="27"/>
        <v>4.1500000000000004</v>
      </c>
      <c r="J89" s="238">
        <f>IF('Crisis Indicator Data'!G86="x","x",IF(LOG('Crisis Indicator Data'!G86)&lt;J$4,0,IF(LOG('Crisis Indicator Data'!G86)&gt;J$3,5,ROUND(5-(J$3-LOG('Crisis Indicator Data'!G86))/(J$3-J$4)*5,1))))</f>
        <v>4.3</v>
      </c>
      <c r="K89" s="143">
        <f>IF('Crisis Indicator Data'!G86="x","x",IF(LEN(E89)&gt;3,('Crisis Indicator Data'!G86/VLOOKUP('Impact of the crisis'!$C89,'Regional Crises'!$B$1:$R$66,5,FALSE)),'Crisis Indicator Data'!G86/VLOOKUP('Impact of the crisis'!$E89,'Country Indicator Data'!$B$4:$P$300,14,FALSE)))</f>
        <v>1</v>
      </c>
      <c r="L89" s="238">
        <f t="shared" si="28"/>
        <v>5</v>
      </c>
      <c r="M89" s="238">
        <f t="shared" si="29"/>
        <v>4.6500000000000004</v>
      </c>
      <c r="N89" s="238">
        <f t="shared" si="30"/>
        <v>4.4000000000000004</v>
      </c>
      <c r="O89" s="238">
        <f>IF('Crisis Indicator Data'!H86="x","x",IF('Crisis Indicator Data'!H86=0,0,IF(LOG('Crisis Indicator Data'!H86)&lt;O$4,0,IF(LOG('Crisis Indicator Data'!H86)&gt;O$3,5,ROUND(5-(O$3-LOG('Crisis Indicator Data'!H86))/(O$3-O$4)*5,1)))))</f>
        <v>4.3</v>
      </c>
      <c r="P89" s="143">
        <f>IF('Crisis Indicator Data'!H86="x","x",'Crisis Indicator Data'!H86/'Crisis Indicator Data'!G86)</f>
        <v>0.6007632390611114</v>
      </c>
      <c r="Q89" s="238">
        <f t="shared" si="31"/>
        <v>3</v>
      </c>
      <c r="R89" s="238">
        <f t="shared" si="32"/>
        <v>3.65</v>
      </c>
      <c r="S89" s="238">
        <f>IF('Crisis Indicator Data'!I86="x","x",IF('Crisis Indicator Data'!I86=0,0,IF(LOG('Crisis Indicator Data'!I86)&lt;S$4,0,IF(LOG('Crisis Indicator Data'!I86)&gt;S$3,5,ROUND(5-(S$3-LOG('Crisis Indicator Data'!I86))/(S$3-S$4)*5,1)))))</f>
        <v>3.1</v>
      </c>
      <c r="T89" s="143">
        <f>IF('Crisis Indicator Data'!H86="x","x",IF('Crisis Indicator Data'!I86="x","x",'Crisis Indicator Data'!I86/'Crisis Indicator Data'!H86))</f>
        <v>1.2530455969369997E-2</v>
      </c>
      <c r="U89" s="238">
        <f t="shared" si="33"/>
        <v>0.4</v>
      </c>
      <c r="V89" s="238">
        <f t="shared" si="34"/>
        <v>1.8</v>
      </c>
      <c r="W89" s="238">
        <f>IF('Crisis Indicator Data'!L86="x","x",IF('Crisis Indicator Data'!L86=0,0,IF(LOG('Crisis Indicator Data'!L86)&lt;W$4,0,IF(LOG('Crisis Indicator Data'!L86)&gt;W$3,5,ROUND(5-(W$3-LOG('Crisis Indicator Data'!L86))/(W$3-W$4)*5,1)))))</f>
        <v>3.5</v>
      </c>
      <c r="X89" s="245">
        <f>IF(OR('Crisis Indicator Data'!L86="x",'Crisis Indicator Data'!H86="x"),"x",'Crisis Indicator Data'!L86/'Crisis Indicator Data'!H86)</f>
        <v>2.3059519665854508E-5</v>
      </c>
      <c r="Y89" s="238">
        <f t="shared" si="35"/>
        <v>1.2</v>
      </c>
      <c r="Z89" s="238">
        <f t="shared" si="36"/>
        <v>2.4</v>
      </c>
      <c r="AA89" s="238">
        <f t="shared" si="37"/>
        <v>2.1</v>
      </c>
      <c r="AB89" s="246">
        <f t="shared" si="38"/>
        <v>3</v>
      </c>
    </row>
    <row r="90" spans="1:28" x14ac:dyDescent="0.25">
      <c r="A90" s="147" t="str">
        <f>'Crisis Indicator Data'!A87</f>
        <v>Tropical Cyclone Ana in Malawi</v>
      </c>
      <c r="B90" s="148" t="str">
        <f>'Crisis Indicator Data'!B87</f>
        <v>Cyclone</v>
      </c>
      <c r="C90" s="148" t="str">
        <f>'Crisis Indicator Data'!C87</f>
        <v>MWI004</v>
      </c>
      <c r="D90" s="148" t="str">
        <f>'Crisis Indicator Data'!D87</f>
        <v>Malawi</v>
      </c>
      <c r="E90" s="149" t="str">
        <f>'Crisis Indicator Data'!E87</f>
        <v>MWI</v>
      </c>
      <c r="F90" s="244">
        <f>IF('Crisis Indicator Data'!F87="x","x",IF(LOG('Crisis Indicator Data'!F87)&lt;F$4,0,IF(LOG('Crisis Indicator Data'!F87)&gt;F$3,5,ROUND(5-(F$3-LOG('Crisis Indicator Data'!F87))/(F$3-F$4)*5,1))))</f>
        <v>3.3</v>
      </c>
      <c r="G90" s="143">
        <f>IF('Crisis Indicator Data'!F87="x","x",IF(LEN(E90)&gt;3,('Crisis Indicator Data'!F87/VLOOKUP('Impact of the crisis'!$C90,'Regional Crises'!$B$1:$R$66,4,FALSE)),'Crisis Indicator Data'!F87/VLOOKUP('Impact of the crisis'!$E90,'Country Indicator Data'!$B$4:$P$300,15,FALSE)))</f>
        <v>1.0028425965210013</v>
      </c>
      <c r="H90" s="238">
        <f t="shared" si="26"/>
        <v>5</v>
      </c>
      <c r="I90" s="238">
        <f t="shared" si="27"/>
        <v>4.1500000000000004</v>
      </c>
      <c r="J90" s="238">
        <f>IF('Crisis Indicator Data'!G87="x","x",IF(LOG('Crisis Indicator Data'!G87)&lt;J$4,0,IF(LOG('Crisis Indicator Data'!G87)&gt;J$3,5,ROUND(5-(J$3-LOG('Crisis Indicator Data'!G87))/(J$3-J$4)*5,1))))</f>
        <v>4.0999999999999996</v>
      </c>
      <c r="K90" s="143">
        <f>IF('Crisis Indicator Data'!G87="x","x",IF(LEN(E90)&gt;3,('Crisis Indicator Data'!G87/VLOOKUP('Impact of the crisis'!$C90,'Regional Crises'!$B$1:$R$66,5,FALSE)),'Crisis Indicator Data'!G87/VLOOKUP('Impact of the crisis'!$E90,'Country Indicator Data'!$B$4:$P$300,14,FALSE)))</f>
        <v>0.88870301636259086</v>
      </c>
      <c r="L90" s="238">
        <f t="shared" si="28"/>
        <v>4.4000000000000004</v>
      </c>
      <c r="M90" s="238">
        <f t="shared" si="29"/>
        <v>4.25</v>
      </c>
      <c r="N90" s="238">
        <f t="shared" si="30"/>
        <v>4.2</v>
      </c>
      <c r="O90" s="238">
        <f>IF('Crisis Indicator Data'!H87="x","x",IF('Crisis Indicator Data'!H87=0,0,IF(LOG('Crisis Indicator Data'!H87)&lt;O$4,0,IF(LOG('Crisis Indicator Data'!H87)&gt;O$3,5,ROUND(5-(O$3-LOG('Crisis Indicator Data'!H87))/(O$3-O$4)*5,1)))))</f>
        <v>2.5</v>
      </c>
      <c r="P90" s="143">
        <f>IF('Crisis Indicator Data'!H87="x","x",'Crisis Indicator Data'!H87/'Crisis Indicator Data'!G87)</f>
        <v>5.8235294117647059E-2</v>
      </c>
      <c r="Q90" s="238">
        <f t="shared" si="31"/>
        <v>0.2</v>
      </c>
      <c r="R90" s="238">
        <f t="shared" si="32"/>
        <v>1.35</v>
      </c>
      <c r="S90" s="238">
        <f>IF('Crisis Indicator Data'!I87="x","x",IF('Crisis Indicator Data'!I87=0,0,IF(LOG('Crisis Indicator Data'!I87)&lt;S$4,0,IF(LOG('Crisis Indicator Data'!I87)&gt;S$3,5,ROUND(5-(S$3-LOG('Crisis Indicator Data'!I87))/(S$3-S$4)*5,1)))))</f>
        <v>2.5</v>
      </c>
      <c r="T90" s="143">
        <f>IF('Crisis Indicator Data'!H87="x","x",IF('Crisis Indicator Data'!I87="x","x",'Crisis Indicator Data'!I87/'Crisis Indicator Data'!H87))</f>
        <v>5.4545454545454543E-2</v>
      </c>
      <c r="U90" s="238">
        <f t="shared" si="33"/>
        <v>1.8</v>
      </c>
      <c r="V90" s="238">
        <f t="shared" si="34"/>
        <v>2.2000000000000002</v>
      </c>
      <c r="W90" s="238">
        <f>IF('Crisis Indicator Data'!L87="x","x",IF('Crisis Indicator Data'!L87=0,0,IF(LOG('Crisis Indicator Data'!L87)&lt;W$4,0,IF(LOG('Crisis Indicator Data'!L87)&gt;W$3,5,ROUND(5-(W$3-LOG('Crisis Indicator Data'!L87))/(W$3-W$4)*5,1)))))</f>
        <v>2.4</v>
      </c>
      <c r="X90" s="245">
        <f>IF(OR('Crisis Indicator Data'!L87="x",'Crisis Indicator Data'!H87="x"),"x",'Crisis Indicator Data'!L87/'Crisis Indicator Data'!H87)</f>
        <v>4.6464646464646464E-5</v>
      </c>
      <c r="Y90" s="238">
        <f t="shared" si="35"/>
        <v>2.2999999999999998</v>
      </c>
      <c r="Z90" s="238">
        <f t="shared" si="36"/>
        <v>2.4</v>
      </c>
      <c r="AA90" s="238">
        <f t="shared" si="37"/>
        <v>2.2999999999999998</v>
      </c>
      <c r="AB90" s="246">
        <f t="shared" si="38"/>
        <v>1.9</v>
      </c>
    </row>
    <row r="91" spans="1:28" x14ac:dyDescent="0.25">
      <c r="A91" s="147" t="str">
        <f>'Crisis Indicator Data'!A88</f>
        <v>International Refugees in Malaysia</v>
      </c>
      <c r="B91" s="148" t="str">
        <f>'Crisis Indicator Data'!B88</f>
        <v>Displacement</v>
      </c>
      <c r="C91" s="148" t="str">
        <f>'Crisis Indicator Data'!C88</f>
        <v>MYS001</v>
      </c>
      <c r="D91" s="148" t="str">
        <f>'Crisis Indicator Data'!D88</f>
        <v>Malaysia</v>
      </c>
      <c r="E91" s="149" t="str">
        <f>'Crisis Indicator Data'!E88</f>
        <v>MYS</v>
      </c>
      <c r="F91" s="244">
        <f>IF('Crisis Indicator Data'!F88="x","x",IF(LOG('Crisis Indicator Data'!F88)&lt;F$4,0,IF(LOG('Crisis Indicator Data'!F88)&gt;F$3,5,ROUND(5-(F$3-LOG('Crisis Indicator Data'!F88))/(F$3-F$4)*5,1))))</f>
        <v>1.6</v>
      </c>
      <c r="G91" s="143">
        <f>IF('Crisis Indicator Data'!F88="x","x",IF(LEN(E91)&gt;3,('Crisis Indicator Data'!F88/VLOOKUP('Impact of the crisis'!$C91,'Regional Crises'!$B$1:$R$66,4,FALSE)),'Crisis Indicator Data'!F88/VLOOKUP('Impact of the crisis'!$E91,'Country Indicator Data'!$B$4:$P$300,15,FALSE)))</f>
        <v>2.8020088266626084E-2</v>
      </c>
      <c r="H91" s="238">
        <f t="shared" si="26"/>
        <v>0</v>
      </c>
      <c r="I91" s="238">
        <f t="shared" si="27"/>
        <v>0.8</v>
      </c>
      <c r="J91" s="238">
        <f>IF('Crisis Indicator Data'!G88="x","x",IF(LOG('Crisis Indicator Data'!G88)&lt;J$4,0,IF(LOG('Crisis Indicator Data'!G88)&gt;J$3,5,ROUND(5-(J$3-LOG('Crisis Indicator Data'!G88))/(J$3-J$4)*5,1))))</f>
        <v>3.3</v>
      </c>
      <c r="K91" s="143">
        <f>IF('Crisis Indicator Data'!G88="x","x",IF(LEN(E91)&gt;3,('Crisis Indicator Data'!G88/VLOOKUP('Impact of the crisis'!$C91,'Regional Crises'!$B$1:$R$66,5,FALSE)),'Crisis Indicator Data'!G88/VLOOKUP('Impact of the crisis'!$E91,'Country Indicator Data'!$B$4:$P$300,14,FALSE)))</f>
        <v>0.30861931852939378</v>
      </c>
      <c r="L91" s="238">
        <f t="shared" si="28"/>
        <v>1.5</v>
      </c>
      <c r="M91" s="238">
        <f t="shared" si="29"/>
        <v>2.4</v>
      </c>
      <c r="N91" s="238">
        <f t="shared" si="30"/>
        <v>1.7</v>
      </c>
      <c r="O91" s="238">
        <f>IF('Crisis Indicator Data'!H88="x","x",IF('Crisis Indicator Data'!H88=0,0,IF(LOG('Crisis Indicator Data'!H88)&lt;O$4,0,IF(LOG('Crisis Indicator Data'!H88)&gt;O$3,5,ROUND(5-(O$3-LOG('Crisis Indicator Data'!H88))/(O$3-O$4)*5,1)))))</f>
        <v>4.2</v>
      </c>
      <c r="P91" s="143">
        <f>IF('Crisis Indicator Data'!H88="x","x",'Crisis Indicator Data'!H88/'Crisis Indicator Data'!G88)</f>
        <v>1</v>
      </c>
      <c r="Q91" s="238">
        <f t="shared" si="31"/>
        <v>5</v>
      </c>
      <c r="R91" s="238">
        <f t="shared" si="32"/>
        <v>4.5999999999999996</v>
      </c>
      <c r="S91" s="238">
        <f>IF('Crisis Indicator Data'!I88="x","x",IF('Crisis Indicator Data'!I88=0,0,IF(LOG('Crisis Indicator Data'!I88)&lt;S$4,0,IF(LOG('Crisis Indicator Data'!I88)&gt;S$3,5,ROUND(5-(S$3-LOG('Crisis Indicator Data'!I88))/(S$3-S$4)*5,1)))))</f>
        <v>3.2</v>
      </c>
      <c r="T91" s="143">
        <f>IF('Crisis Indicator Data'!H88="x","x",IF('Crisis Indicator Data'!I88="x","x",'Crisis Indicator Data'!I88/'Crisis Indicator Data'!H88))</f>
        <v>1.8136769078295343E-2</v>
      </c>
      <c r="U91" s="238">
        <f t="shared" si="33"/>
        <v>0.6</v>
      </c>
      <c r="V91" s="238">
        <f t="shared" si="34"/>
        <v>1.9</v>
      </c>
      <c r="W91" s="238">
        <f>IF('Crisis Indicator Data'!L88="x","x",IF('Crisis Indicator Data'!L88=0,0,IF(LOG('Crisis Indicator Data'!L88)&lt;W$4,0,IF(LOG('Crisis Indicator Data'!L88)&gt;W$3,5,ROUND(5-(W$3-LOG('Crisis Indicator Data'!L88))/(W$3-W$4)*5,1)))))</f>
        <v>0</v>
      </c>
      <c r="X91" s="245">
        <f>IF(OR('Crisis Indicator Data'!L88="x",'Crisis Indicator Data'!H88="x"),"x",'Crisis Indicator Data'!L88/'Crisis Indicator Data'!H88)</f>
        <v>0</v>
      </c>
      <c r="Y91" s="238">
        <f t="shared" si="35"/>
        <v>0</v>
      </c>
      <c r="Z91" s="238">
        <f t="shared" si="36"/>
        <v>0</v>
      </c>
      <c r="AA91" s="238">
        <f t="shared" si="37"/>
        <v>1</v>
      </c>
      <c r="AB91" s="246">
        <f t="shared" si="38"/>
        <v>3.3</v>
      </c>
    </row>
    <row r="92" spans="1:28" x14ac:dyDescent="0.25">
      <c r="A92" s="147" t="str">
        <f>'Crisis Indicator Data'!A89</f>
        <v>Food Security Crisis in Namibia</v>
      </c>
      <c r="B92" s="148" t="str">
        <f>'Crisis Indicator Data'!B89</f>
        <v>Drought</v>
      </c>
      <c r="C92" s="148" t="str">
        <f>'Crisis Indicator Data'!C89</f>
        <v>NAM002</v>
      </c>
      <c r="D92" s="148" t="str">
        <f>'Crisis Indicator Data'!D89</f>
        <v>Namibia</v>
      </c>
      <c r="E92" s="149" t="str">
        <f>'Crisis Indicator Data'!E89</f>
        <v>NAM</v>
      </c>
      <c r="F92" s="244">
        <f>IF('Crisis Indicator Data'!F89="x","x",IF(LOG('Crisis Indicator Data'!F89)&lt;F$4,0,IF(LOG('Crisis Indicator Data'!F89)&gt;F$3,5,ROUND(5-(F$3-LOG('Crisis Indicator Data'!F89))/(F$3-F$4)*5,1))))</f>
        <v>4.9000000000000004</v>
      </c>
      <c r="G92" s="143">
        <f>IF('Crisis Indicator Data'!F89="x","x",IF(LEN(E92)&gt;3,('Crisis Indicator Data'!F89/VLOOKUP('Impact of the crisis'!$C92,'Regional Crises'!$B$1:$R$66,4,FALSE)),'Crisis Indicator Data'!F89/VLOOKUP('Impact of the crisis'!$E92,'Country Indicator Data'!$B$4:$P$300,15,FALSE)))</f>
        <v>1</v>
      </c>
      <c r="H92" s="238">
        <f t="shared" si="26"/>
        <v>5</v>
      </c>
      <c r="I92" s="238">
        <f t="shared" si="27"/>
        <v>4.95</v>
      </c>
      <c r="J92" s="238">
        <f>IF('Crisis Indicator Data'!G89="x","x",IF(LOG('Crisis Indicator Data'!G89)&lt;J$4,0,IF(LOG('Crisis Indicator Data'!G89)&gt;J$3,5,ROUND(5-(J$3-LOG('Crisis Indicator Data'!G89))/(J$3-J$4)*5,1))))</f>
        <v>1.4</v>
      </c>
      <c r="K92" s="143">
        <f>IF('Crisis Indicator Data'!G89="x","x",IF(LEN(E92)&gt;3,('Crisis Indicator Data'!G89/VLOOKUP('Impact of the crisis'!$C92,'Regional Crises'!$B$1:$R$66,5,FALSE)),'Crisis Indicator Data'!G89/VLOOKUP('Impact of the crisis'!$E92,'Country Indicator Data'!$B$4:$P$300,14,FALSE)))</f>
        <v>0.98837659821774504</v>
      </c>
      <c r="L92" s="238">
        <f t="shared" si="28"/>
        <v>4.9000000000000004</v>
      </c>
      <c r="M92" s="238">
        <f t="shared" si="29"/>
        <v>3.1500000000000004</v>
      </c>
      <c r="N92" s="238">
        <f t="shared" si="30"/>
        <v>4.2</v>
      </c>
      <c r="O92" s="238">
        <f>IF('Crisis Indicator Data'!H89="x","x",IF('Crisis Indicator Data'!H89=0,0,IF(LOG('Crisis Indicator Data'!H89)&lt;O$4,0,IF(LOG('Crisis Indicator Data'!H89)&gt;O$3,5,ROUND(5-(O$3-LOG('Crisis Indicator Data'!H89))/(O$3-O$4)*5,1)))))</f>
        <v>2.8</v>
      </c>
      <c r="P92" s="143">
        <f>IF('Crisis Indicator Data'!H89="x","x",'Crisis Indicator Data'!H89/'Crisis Indicator Data'!G89)</f>
        <v>0.62210897687181499</v>
      </c>
      <c r="Q92" s="238">
        <f t="shared" si="31"/>
        <v>3.1</v>
      </c>
      <c r="R92" s="238">
        <f t="shared" si="32"/>
        <v>2.95</v>
      </c>
      <c r="S92" s="238">
        <f>IF('Crisis Indicator Data'!I89="x","x",IF('Crisis Indicator Data'!I89=0,0,IF(LOG('Crisis Indicator Data'!I89)&lt;S$4,0,IF(LOG('Crisis Indicator Data'!I89)&gt;S$3,5,ROUND(5-(S$3-LOG('Crisis Indicator Data'!I89))/(S$3-S$4)*5,1)))))</f>
        <v>0</v>
      </c>
      <c r="T92" s="143">
        <f>IF('Crisis Indicator Data'!H89="x","x",IF('Crisis Indicator Data'!I89="x","x",'Crisis Indicator Data'!I89/'Crisis Indicator Data'!H89))</f>
        <v>0</v>
      </c>
      <c r="U92" s="238">
        <f t="shared" si="33"/>
        <v>0</v>
      </c>
      <c r="V92" s="238">
        <f t="shared" si="34"/>
        <v>0</v>
      </c>
      <c r="W92" s="238">
        <f>IF('Crisis Indicator Data'!L89="x","x",IF('Crisis Indicator Data'!L89=0,0,IF(LOG('Crisis Indicator Data'!L89)&lt;W$4,0,IF(LOG('Crisis Indicator Data'!L89)&gt;W$3,5,ROUND(5-(W$3-LOG('Crisis Indicator Data'!L89))/(W$3-W$4)*5,1)))))</f>
        <v>0</v>
      </c>
      <c r="X92" s="245">
        <f>IF(OR('Crisis Indicator Data'!L89="x",'Crisis Indicator Data'!H89="x"),"x",'Crisis Indicator Data'!L89/'Crisis Indicator Data'!H89)</f>
        <v>0</v>
      </c>
      <c r="Y92" s="238">
        <f t="shared" si="35"/>
        <v>0</v>
      </c>
      <c r="Z92" s="238">
        <f t="shared" si="36"/>
        <v>0</v>
      </c>
      <c r="AA92" s="238">
        <f t="shared" si="37"/>
        <v>0</v>
      </c>
      <c r="AB92" s="246">
        <f t="shared" si="38"/>
        <v>1.7</v>
      </c>
    </row>
    <row r="93" spans="1:28" x14ac:dyDescent="0.25">
      <c r="A93" s="147" t="str">
        <f>'Crisis Indicator Data'!A90</f>
        <v>Multiple crises in Niger</v>
      </c>
      <c r="B93" s="148" t="str">
        <f>'Crisis Indicator Data'!B90</f>
        <v>Conflict,Displacement</v>
      </c>
      <c r="C93" s="148" t="str">
        <f>'Crisis Indicator Data'!C90</f>
        <v>NER001</v>
      </c>
      <c r="D93" s="148" t="str">
        <f>'Crisis Indicator Data'!D90</f>
        <v>Niger</v>
      </c>
      <c r="E93" s="149" t="str">
        <f>'Crisis Indicator Data'!E90</f>
        <v>NER</v>
      </c>
      <c r="F93" s="244">
        <f>IF('Crisis Indicator Data'!F90="x","x",IF(LOG('Crisis Indicator Data'!F90)&lt;F$4,0,IF(LOG('Crisis Indicator Data'!F90)&gt;F$3,5,ROUND(5-(F$3-LOG('Crisis Indicator Data'!F90))/(F$3-F$4)*5,1))))</f>
        <v>5</v>
      </c>
      <c r="G93" s="143">
        <f>IF('Crisis Indicator Data'!F90="x","x",IF(LEN(E93)&gt;3,('Crisis Indicator Data'!F90/VLOOKUP('Impact of the crisis'!$C93,'Regional Crises'!$B$1:$R$66,4,FALSE)),'Crisis Indicator Data'!F90/VLOOKUP('Impact of the crisis'!$E93,'Country Indicator Data'!$B$4:$P$300,15,FALSE)))</f>
        <v>1.0002368358727403</v>
      </c>
      <c r="H93" s="238">
        <f t="shared" si="26"/>
        <v>5</v>
      </c>
      <c r="I93" s="238">
        <f t="shared" si="27"/>
        <v>5</v>
      </c>
      <c r="J93" s="238">
        <f>IF('Crisis Indicator Data'!G90="x","x",IF(LOG('Crisis Indicator Data'!G90)&lt;J$4,0,IF(LOG('Crisis Indicator Data'!G90)&gt;J$3,5,ROUND(5-(J$3-LOG('Crisis Indicator Data'!G90))/(J$3-J$4)*5,1))))</f>
        <v>4.5999999999999996</v>
      </c>
      <c r="K93" s="143">
        <f>IF('Crisis Indicator Data'!G90="x","x",IF(LEN(E93)&gt;3,('Crisis Indicator Data'!G90/VLOOKUP('Impact of the crisis'!$C93,'Regional Crises'!$B$1:$R$66,5,FALSE)),'Crisis Indicator Data'!G90/VLOOKUP('Impact of the crisis'!$E93,'Country Indicator Data'!$B$4:$P$300,14,FALSE)))</f>
        <v>1</v>
      </c>
      <c r="L93" s="238">
        <f t="shared" si="28"/>
        <v>5</v>
      </c>
      <c r="M93" s="238">
        <f t="shared" si="29"/>
        <v>4.8</v>
      </c>
      <c r="N93" s="238">
        <f t="shared" si="30"/>
        <v>4.9000000000000004</v>
      </c>
      <c r="O93" s="238">
        <f>IF('Crisis Indicator Data'!H90="x","x",IF('Crisis Indicator Data'!H90=0,0,IF(LOG('Crisis Indicator Data'!H90)&lt;O$4,0,IF(LOG('Crisis Indicator Data'!H90)&gt;O$3,5,ROUND(5-(O$3-LOG('Crisis Indicator Data'!H90))/(O$3-O$4)*5,1)))))</f>
        <v>3.5</v>
      </c>
      <c r="P93" s="143">
        <f>IF('Crisis Indicator Data'!H90="x","x",'Crisis Indicator Data'!H90/'Crisis Indicator Data'!G90)</f>
        <v>0.16416326530612244</v>
      </c>
      <c r="Q93" s="238">
        <f t="shared" si="31"/>
        <v>0.8</v>
      </c>
      <c r="R93" s="238">
        <f t="shared" si="32"/>
        <v>2.15</v>
      </c>
      <c r="S93" s="238">
        <f>IF('Crisis Indicator Data'!I90="x","x",IF('Crisis Indicator Data'!I90=0,0,IF(LOG('Crisis Indicator Data'!I90)&lt;S$4,0,IF(LOG('Crisis Indicator Data'!I90)&gt;S$3,5,ROUND(5-(S$3-LOG('Crisis Indicator Data'!I90))/(S$3-S$4)*5,1)))))</f>
        <v>0</v>
      </c>
      <c r="T93" s="143">
        <f>IF('Crisis Indicator Data'!H90="x","x",IF('Crisis Indicator Data'!I90="x","x",'Crisis Indicator Data'!I90/'Crisis Indicator Data'!H90))</f>
        <v>0</v>
      </c>
      <c r="U93" s="238">
        <f t="shared" si="33"/>
        <v>0</v>
      </c>
      <c r="V93" s="238">
        <f t="shared" si="34"/>
        <v>0</v>
      </c>
      <c r="W93" s="238">
        <f>IF('Crisis Indicator Data'!L90="x","x",IF('Crisis Indicator Data'!L90=0,0,IF(LOG('Crisis Indicator Data'!L90)&lt;W$4,0,IF(LOG('Crisis Indicator Data'!L90)&gt;W$3,5,ROUND(5-(W$3-LOG('Crisis Indicator Data'!L90))/(W$3-W$4)*5,1)))))</f>
        <v>3.6</v>
      </c>
      <c r="X93" s="245">
        <f>IF(OR('Crisis Indicator Data'!L90="x",'Crisis Indicator Data'!H90="x"),"x",'Crisis Indicator Data'!L90/'Crisis Indicator Data'!H90)</f>
        <v>8.3789159622078569E-5</v>
      </c>
      <c r="Y93" s="238">
        <f t="shared" si="35"/>
        <v>4.2</v>
      </c>
      <c r="Z93" s="238">
        <f t="shared" si="36"/>
        <v>3.9</v>
      </c>
      <c r="AA93" s="238">
        <f t="shared" si="37"/>
        <v>2.4</v>
      </c>
      <c r="AB93" s="246">
        <f t="shared" si="38"/>
        <v>2.2999999999999998</v>
      </c>
    </row>
    <row r="94" spans="1:28" x14ac:dyDescent="0.25">
      <c r="A94" s="147" t="str">
        <f>'Crisis Indicator Data'!A91</f>
        <v>Boko Haram in Niger</v>
      </c>
      <c r="B94" s="148" t="str">
        <f>'Crisis Indicator Data'!B91</f>
        <v>Conflict</v>
      </c>
      <c r="C94" s="148" t="str">
        <f>'Crisis Indicator Data'!C91</f>
        <v>NER002</v>
      </c>
      <c r="D94" s="148" t="str">
        <f>'Crisis Indicator Data'!D91</f>
        <v>Niger</v>
      </c>
      <c r="E94" s="149" t="str">
        <f>'Crisis Indicator Data'!E91</f>
        <v>NER</v>
      </c>
      <c r="F94" s="244">
        <f>IF('Crisis Indicator Data'!F91="x","x",IF(LOG('Crisis Indicator Data'!F91)&lt;F$4,0,IF(LOG('Crisis Indicator Data'!F91)&gt;F$3,5,ROUND(5-(F$3-LOG('Crisis Indicator Data'!F91))/(F$3-F$4)*5,1))))</f>
        <v>3.7</v>
      </c>
      <c r="G94" s="143">
        <f>IF('Crisis Indicator Data'!F91="x","x",IF(LEN(E94)&gt;3,('Crisis Indicator Data'!F91/VLOOKUP('Impact of the crisis'!$C94,'Regional Crises'!$B$1:$R$66,4,FALSE)),'Crisis Indicator Data'!F91/VLOOKUP('Impact of the crisis'!$E94,'Country Indicator Data'!$B$4:$P$300,15,FALSE)))</f>
        <v>0.12386989816057473</v>
      </c>
      <c r="H94" s="238">
        <f t="shared" si="26"/>
        <v>0.5</v>
      </c>
      <c r="I94" s="238">
        <f t="shared" si="27"/>
        <v>2.1</v>
      </c>
      <c r="J94" s="238">
        <f>IF('Crisis Indicator Data'!G91="x","x",IF(LOG('Crisis Indicator Data'!G91)&lt;J$4,0,IF(LOG('Crisis Indicator Data'!G91)&gt;J$3,5,ROUND(5-(J$3-LOG('Crisis Indicator Data'!G91))/(J$3-J$4)*5,1))))</f>
        <v>0</v>
      </c>
      <c r="K94" s="143">
        <f>IF('Crisis Indicator Data'!G91="x","x",IF(LEN(E94)&gt;3,('Crisis Indicator Data'!G91/VLOOKUP('Impact of the crisis'!$C94,'Regional Crises'!$B$1:$R$66,5,FALSE)),'Crisis Indicator Data'!G91/VLOOKUP('Impact of the crisis'!$E94,'Country Indicator Data'!$B$4:$P$300,14,FALSE)))</f>
        <v>2.6734693877551022E-2</v>
      </c>
      <c r="L94" s="238">
        <f t="shared" si="28"/>
        <v>0.1</v>
      </c>
      <c r="M94" s="238">
        <f t="shared" si="29"/>
        <v>0.05</v>
      </c>
      <c r="N94" s="238">
        <f t="shared" si="30"/>
        <v>1.2</v>
      </c>
      <c r="O94" s="238">
        <f>IF('Crisis Indicator Data'!H91="x","x",IF('Crisis Indicator Data'!H91=0,0,IF(LOG('Crisis Indicator Data'!H91)&lt;O$4,0,IF(LOG('Crisis Indicator Data'!H91)&gt;O$3,5,ROUND(5-(O$3-LOG('Crisis Indicator Data'!H91))/(O$3-O$4)*5,1)))))</f>
        <v>2.2000000000000002</v>
      </c>
      <c r="P94" s="143">
        <f>IF('Crisis Indicator Data'!H91="x","x",'Crisis Indicator Data'!H91/'Crisis Indicator Data'!G91)</f>
        <v>1</v>
      </c>
      <c r="Q94" s="238">
        <f t="shared" si="31"/>
        <v>5</v>
      </c>
      <c r="R94" s="238">
        <f t="shared" si="32"/>
        <v>3.6</v>
      </c>
      <c r="S94" s="238">
        <f>IF('Crisis Indicator Data'!I91="x","x",IF('Crisis Indicator Data'!I91=0,0,IF(LOG('Crisis Indicator Data'!I91)&lt;S$4,0,IF(LOG('Crisis Indicator Data'!I91)&gt;S$3,5,ROUND(5-(S$3-LOG('Crisis Indicator Data'!I91))/(S$3-S$4)*5,1)))))</f>
        <v>3.5</v>
      </c>
      <c r="T94" s="143">
        <f>IF('Crisis Indicator Data'!H91="x","x",IF('Crisis Indicator Data'!I91="x","x",'Crisis Indicator Data'!I91/'Crisis Indicator Data'!H91))</f>
        <v>0.44274809160305345</v>
      </c>
      <c r="U94" s="238">
        <f t="shared" si="33"/>
        <v>5</v>
      </c>
      <c r="V94" s="238">
        <f t="shared" si="34"/>
        <v>4.3</v>
      </c>
      <c r="W94" s="238">
        <f>IF('Crisis Indicator Data'!L91="x","x",IF('Crisis Indicator Data'!L91=0,0,IF(LOG('Crisis Indicator Data'!L91)&lt;W$4,0,IF(LOG('Crisis Indicator Data'!L91)&gt;W$3,5,ROUND(5-(W$3-LOG('Crisis Indicator Data'!L91))/(W$3-W$4)*5,1)))))</f>
        <v>3.2</v>
      </c>
      <c r="X94" s="245">
        <f>IF(OR('Crisis Indicator Data'!L91="x",'Crisis Indicator Data'!H91="x"),"x",'Crisis Indicator Data'!L91/'Crisis Indicator Data'!H91)</f>
        <v>2.549618320610687E-4</v>
      </c>
      <c r="Y94" s="238">
        <f t="shared" si="35"/>
        <v>5</v>
      </c>
      <c r="Z94" s="238">
        <f t="shared" si="36"/>
        <v>4.0999999999999996</v>
      </c>
      <c r="AA94" s="238">
        <f t="shared" si="37"/>
        <v>4.2</v>
      </c>
      <c r="AB94" s="246">
        <f t="shared" si="38"/>
        <v>3.9</v>
      </c>
    </row>
    <row r="95" spans="1:28" x14ac:dyDescent="0.25">
      <c r="A95" s="147" t="str">
        <f>'Crisis Indicator Data'!A92</f>
        <v>Mali/Burkina Faso conflict</v>
      </c>
      <c r="B95" s="148" t="str">
        <f>'Crisis Indicator Data'!B92</f>
        <v>Conflict</v>
      </c>
      <c r="C95" s="148" t="str">
        <f>'Crisis Indicator Data'!C92</f>
        <v>NER003</v>
      </c>
      <c r="D95" s="148" t="str">
        <f>'Crisis Indicator Data'!D92</f>
        <v>Niger</v>
      </c>
      <c r="E95" s="149" t="str">
        <f>'Crisis Indicator Data'!E92</f>
        <v>NER</v>
      </c>
      <c r="F95" s="244">
        <f>IF('Crisis Indicator Data'!F92="x","x",IF(LOG('Crisis Indicator Data'!F92)&lt;F$4,0,IF(LOG('Crisis Indicator Data'!F92)&gt;F$3,5,ROUND(5-(F$3-LOG('Crisis Indicator Data'!F92))/(F$3-F$4)*5,1))))</f>
        <v>3.9</v>
      </c>
      <c r="G95" s="143">
        <f>IF('Crisis Indicator Data'!F92="x","x",IF(LEN(E95)&gt;3,('Crisis Indicator Data'!F92/VLOOKUP('Impact of the crisis'!$C95,'Regional Crises'!$B$1:$R$66,4,FALSE)),'Crisis Indicator Data'!F92/VLOOKUP('Impact of the crisis'!$E95,'Country Indicator Data'!$B$4:$P$300,15,FALSE)))</f>
        <v>0.1662587826636141</v>
      </c>
      <c r="H95" s="238">
        <f t="shared" si="26"/>
        <v>0.7</v>
      </c>
      <c r="I95" s="238">
        <f t="shared" si="27"/>
        <v>2.2999999999999998</v>
      </c>
      <c r="J95" s="238">
        <f>IF('Crisis Indicator Data'!G92="x","x",IF(LOG('Crisis Indicator Data'!G92)&lt;J$4,0,IF(LOG('Crisis Indicator Data'!G92)&gt;J$3,5,ROUND(5-(J$3-LOG('Crisis Indicator Data'!G92))/(J$3-J$4)*5,1))))</f>
        <v>2.6</v>
      </c>
      <c r="K95" s="143">
        <f>IF('Crisis Indicator Data'!G92="x","x",IF(LEN(E95)&gt;3,('Crisis Indicator Data'!G92/VLOOKUP('Impact of the crisis'!$C95,'Regional Crises'!$B$1:$R$66,5,FALSE)),'Crisis Indicator Data'!G92/VLOOKUP('Impact of the crisis'!$E95,'Country Indicator Data'!$B$4:$P$300,14,FALSE)))</f>
        <v>0.24693877551020407</v>
      </c>
      <c r="L95" s="238">
        <f t="shared" si="28"/>
        <v>1.2</v>
      </c>
      <c r="M95" s="238">
        <f t="shared" si="29"/>
        <v>1.9</v>
      </c>
      <c r="N95" s="238">
        <f t="shared" si="30"/>
        <v>2.1</v>
      </c>
      <c r="O95" s="238">
        <f>IF('Crisis Indicator Data'!H92="x","x",IF('Crisis Indicator Data'!H92=0,0,IF(LOG('Crisis Indicator Data'!H92)&lt;O$4,0,IF(LOG('Crisis Indicator Data'!H92)&gt;O$3,5,ROUND(5-(O$3-LOG('Crisis Indicator Data'!H92))/(O$3-O$4)*5,1)))))</f>
        <v>3.1</v>
      </c>
      <c r="P95" s="143">
        <f>IF('Crisis Indicator Data'!H92="x","x",'Crisis Indicator Data'!H92/'Crisis Indicator Data'!G92)</f>
        <v>0.39834710743801655</v>
      </c>
      <c r="Q95" s="238">
        <f t="shared" si="31"/>
        <v>2</v>
      </c>
      <c r="R95" s="238">
        <f t="shared" si="32"/>
        <v>2.5499999999999998</v>
      </c>
      <c r="S95" s="238">
        <f>IF('Crisis Indicator Data'!I92="x","x",IF('Crisis Indicator Data'!I92=0,0,IF(LOG('Crisis Indicator Data'!I92)&lt;S$4,0,IF(LOG('Crisis Indicator Data'!I92)&gt;S$3,5,ROUND(5-(S$3-LOG('Crisis Indicator Data'!I92))/(S$3-S$4)*5,1)))))</f>
        <v>3.5</v>
      </c>
      <c r="T95" s="143">
        <f>IF('Crisis Indicator Data'!H92="x","x",IF('Crisis Indicator Data'!I92="x","x",'Crisis Indicator Data'!I92/'Crisis Indicator Data'!H92))</f>
        <v>0.11037344398340249</v>
      </c>
      <c r="U95" s="238">
        <f t="shared" si="33"/>
        <v>3.7</v>
      </c>
      <c r="V95" s="238">
        <f t="shared" si="34"/>
        <v>3.6</v>
      </c>
      <c r="W95" s="238">
        <f>IF('Crisis Indicator Data'!L92="x","x",IF('Crisis Indicator Data'!L92=0,0,IF(LOG('Crisis Indicator Data'!L92)&lt;W$4,0,IF(LOG('Crisis Indicator Data'!L92)&gt;W$3,5,ROUND(5-(W$3-LOG('Crisis Indicator Data'!L92))/(W$3-W$4)*5,1)))))</f>
        <v>3.3</v>
      </c>
      <c r="X95" s="245">
        <f>IF(OR('Crisis Indicator Data'!L92="x",'Crisis Indicator Data'!H92="x"),"x",'Crisis Indicator Data'!L92/'Crisis Indicator Data'!H92)</f>
        <v>8.589211618257262E-5</v>
      </c>
      <c r="Y95" s="238">
        <f t="shared" si="35"/>
        <v>4.3</v>
      </c>
      <c r="Z95" s="238">
        <f t="shared" si="36"/>
        <v>3.8</v>
      </c>
      <c r="AA95" s="238">
        <f t="shared" si="37"/>
        <v>3.7</v>
      </c>
      <c r="AB95" s="246">
        <f t="shared" si="38"/>
        <v>3.2</v>
      </c>
    </row>
    <row r="96" spans="1:28" x14ac:dyDescent="0.25">
      <c r="A96" s="147" t="str">
        <f>'Crisis Indicator Data'!A93</f>
        <v>Nigerian Refugees</v>
      </c>
      <c r="B96" s="148" t="str">
        <f>'Crisis Indicator Data'!B93</f>
        <v>Displacement</v>
      </c>
      <c r="C96" s="148" t="str">
        <f>'Crisis Indicator Data'!C93</f>
        <v>NER004</v>
      </c>
      <c r="D96" s="148" t="str">
        <f>'Crisis Indicator Data'!D93</f>
        <v>Niger</v>
      </c>
      <c r="E96" s="149" t="str">
        <f>'Crisis Indicator Data'!E93</f>
        <v>NER</v>
      </c>
      <c r="F96" s="244">
        <f>IF('Crisis Indicator Data'!F93="x","x",IF(LOG('Crisis Indicator Data'!F93)&lt;F$4,0,IF(LOG('Crisis Indicator Data'!F93)&gt;F$3,5,ROUND(5-(F$3-LOG('Crisis Indicator Data'!F93))/(F$3-F$4)*5,1))))</f>
        <v>1.6</v>
      </c>
      <c r="G96" s="143">
        <f>IF('Crisis Indicator Data'!F93="x","x",IF(LEN(E96)&gt;3,('Crisis Indicator Data'!F93/VLOOKUP('Impact of the crisis'!$C96,'Regional Crises'!$B$1:$R$66,4,FALSE)),'Crisis Indicator Data'!F93/VLOOKUP('Impact of the crisis'!$E96,'Country Indicator Data'!$B$4:$P$300,15,FALSE)))</f>
        <v>6.8019262650982869E-3</v>
      </c>
      <c r="H96" s="238">
        <f t="shared" si="26"/>
        <v>0</v>
      </c>
      <c r="I96" s="238">
        <f t="shared" si="27"/>
        <v>0.8</v>
      </c>
      <c r="J96" s="238">
        <f>IF('Crisis Indicator Data'!G93="x","x",IF(LOG('Crisis Indicator Data'!G93)&lt;J$4,0,IF(LOG('Crisis Indicator Data'!G93)&gt;J$3,5,ROUND(5-(J$3-LOG('Crisis Indicator Data'!G93))/(J$3-J$4)*5,1))))</f>
        <v>2.1</v>
      </c>
      <c r="K96" s="143">
        <f>IF('Crisis Indicator Data'!G93="x","x",IF(LEN(E96)&gt;3,('Crisis Indicator Data'!G93/VLOOKUP('Impact of the crisis'!$C96,'Regional Crises'!$B$1:$R$66,5,FALSE)),'Crisis Indicator Data'!G93/VLOOKUP('Impact of the crisis'!$E96,'Country Indicator Data'!$B$4:$P$300,14,FALSE)))</f>
        <v>0.17791836734693878</v>
      </c>
      <c r="L96" s="238">
        <f t="shared" si="28"/>
        <v>0.8</v>
      </c>
      <c r="M96" s="238">
        <f t="shared" si="29"/>
        <v>1.4500000000000002</v>
      </c>
      <c r="N96" s="238">
        <f t="shared" si="30"/>
        <v>1.1000000000000001</v>
      </c>
      <c r="O96" s="238">
        <f>IF('Crisis Indicator Data'!H93="x","x",IF('Crisis Indicator Data'!H93=0,0,IF(LOG('Crisis Indicator Data'!H93)&lt;O$4,0,IF(LOG('Crisis Indicator Data'!H93)&gt;O$3,5,ROUND(5-(O$3-LOG('Crisis Indicator Data'!H93))/(O$3-O$4)*5,1)))))</f>
        <v>2.5</v>
      </c>
      <c r="P96" s="143">
        <f>IF('Crisis Indicator Data'!H93="x","x",'Crisis Indicator Data'!H93/'Crisis Indicator Data'!G93)</f>
        <v>0.21954576737783896</v>
      </c>
      <c r="Q96" s="238">
        <f t="shared" si="31"/>
        <v>1.1000000000000001</v>
      </c>
      <c r="R96" s="238">
        <f t="shared" si="32"/>
        <v>1.8</v>
      </c>
      <c r="S96" s="238">
        <f>IF('Crisis Indicator Data'!I93="x","x",IF('Crisis Indicator Data'!I93=0,0,IF(LOG('Crisis Indicator Data'!I93)&lt;S$4,0,IF(LOG('Crisis Indicator Data'!I93)&gt;S$3,5,ROUND(5-(S$3-LOG('Crisis Indicator Data'!I93))/(S$3-S$4)*5,1)))))</f>
        <v>3.3</v>
      </c>
      <c r="T96" s="143">
        <f>IF('Crisis Indicator Data'!H93="x","x",IF('Crisis Indicator Data'!I93="x","x",'Crisis Indicator Data'!I93/'Crisis Indicator Data'!H93))</f>
        <v>0.21316614420062696</v>
      </c>
      <c r="U96" s="238">
        <f t="shared" si="33"/>
        <v>5</v>
      </c>
      <c r="V96" s="238">
        <f t="shared" si="34"/>
        <v>4.2</v>
      </c>
      <c r="W96" s="238">
        <f>IF('Crisis Indicator Data'!L93="x","x",IF('Crisis Indicator Data'!L93=0,0,IF(LOG('Crisis Indicator Data'!L93)&lt;W$4,0,IF(LOG('Crisis Indicator Data'!L93)&gt;W$3,5,ROUND(5-(W$3-LOG('Crisis Indicator Data'!L93))/(W$3-W$4)*5,1)))))</f>
        <v>1.7</v>
      </c>
      <c r="X96" s="245">
        <f>IF(OR('Crisis Indicator Data'!L93="x",'Crisis Indicator Data'!H93="x"),"x",'Crisis Indicator Data'!L93/'Crisis Indicator Data'!H93)</f>
        <v>1.6718913270637407E-5</v>
      </c>
      <c r="Y96" s="238">
        <f t="shared" si="35"/>
        <v>0.8</v>
      </c>
      <c r="Z96" s="238">
        <f t="shared" si="36"/>
        <v>1.3</v>
      </c>
      <c r="AA96" s="238">
        <f t="shared" si="37"/>
        <v>3.1</v>
      </c>
      <c r="AB96" s="246">
        <f t="shared" si="38"/>
        <v>2.5</v>
      </c>
    </row>
    <row r="97" spans="1:28" x14ac:dyDescent="0.25">
      <c r="A97" s="147" t="str">
        <f>'Crisis Indicator Data'!A94</f>
        <v>Complex crisis in Nigeria</v>
      </c>
      <c r="B97" s="148" t="str">
        <f>'Crisis Indicator Data'!B94</f>
        <v>Conflict,Displacement,Violence</v>
      </c>
      <c r="C97" s="148" t="str">
        <f>'Crisis Indicator Data'!C94</f>
        <v>NGA001</v>
      </c>
      <c r="D97" s="148" t="str">
        <f>'Crisis Indicator Data'!D94</f>
        <v>Nigeria</v>
      </c>
      <c r="E97" s="149" t="str">
        <f>'Crisis Indicator Data'!E94</f>
        <v>NGA</v>
      </c>
      <c r="F97" s="244">
        <f>IF('Crisis Indicator Data'!F94="x","x",IF(LOG('Crisis Indicator Data'!F94)&lt;F$4,0,IF(LOG('Crisis Indicator Data'!F94)&gt;F$3,5,ROUND(5-(F$3-LOG('Crisis Indicator Data'!F94))/(F$3-F$4)*5,1))))</f>
        <v>4.9000000000000004</v>
      </c>
      <c r="G97" s="143">
        <f>IF('Crisis Indicator Data'!F94="x","x",IF(LEN(E97)&gt;3,('Crisis Indicator Data'!F94/VLOOKUP('Impact of the crisis'!$C97,'Regional Crises'!$B$1:$R$66,4,FALSE)),'Crisis Indicator Data'!F94/VLOOKUP('Impact of the crisis'!$E97,'Country Indicator Data'!$B$4:$P$300,15,FALSE)))</f>
        <v>1</v>
      </c>
      <c r="H97" s="238">
        <f t="shared" si="26"/>
        <v>5</v>
      </c>
      <c r="I97" s="238">
        <f t="shared" si="27"/>
        <v>4.95</v>
      </c>
      <c r="J97" s="238">
        <f>IF('Crisis Indicator Data'!G94="x","x",IF(LOG('Crisis Indicator Data'!G94)&lt;J$4,0,IF(LOG('Crisis Indicator Data'!G94)&gt;J$3,5,ROUND(5-(J$3-LOG('Crisis Indicator Data'!G94))/(J$3-J$4)*5,1))))</f>
        <v>5</v>
      </c>
      <c r="K97" s="143">
        <f>IF('Crisis Indicator Data'!G94="x","x",IF(LEN(E97)&gt;3,('Crisis Indicator Data'!G94/VLOOKUP('Impact of the crisis'!$C97,'Regional Crises'!$B$1:$R$66,5,FALSE)),'Crisis Indicator Data'!G94/VLOOKUP('Impact of the crisis'!$E97,'Country Indicator Data'!$B$4:$P$300,14,FALSE)))</f>
        <v>1</v>
      </c>
      <c r="L97" s="238">
        <f t="shared" si="28"/>
        <v>5</v>
      </c>
      <c r="M97" s="238">
        <f t="shared" si="29"/>
        <v>5</v>
      </c>
      <c r="N97" s="238">
        <f t="shared" si="30"/>
        <v>5</v>
      </c>
      <c r="O97" s="238">
        <f>IF('Crisis Indicator Data'!H94="x","x",IF('Crisis Indicator Data'!H94=0,0,IF(LOG('Crisis Indicator Data'!H94)&lt;O$4,0,IF(LOG('Crisis Indicator Data'!H94)&gt;O$3,5,ROUND(5-(O$3-LOG('Crisis Indicator Data'!H94))/(O$3-O$4)*5,1)))))</f>
        <v>4.9000000000000004</v>
      </c>
      <c r="P97" s="143">
        <f>IF('Crisis Indicator Data'!H94="x","x",'Crisis Indicator Data'!H94/'Crisis Indicator Data'!G94)</f>
        <v>0.12158858454323206</v>
      </c>
      <c r="Q97" s="238">
        <f t="shared" si="31"/>
        <v>0.6</v>
      </c>
      <c r="R97" s="238">
        <f t="shared" si="32"/>
        <v>2.75</v>
      </c>
      <c r="S97" s="238">
        <f>IF('Crisis Indicator Data'!I94="x","x",IF('Crisis Indicator Data'!I94=0,0,IF(LOG('Crisis Indicator Data'!I94)&lt;S$4,0,IF(LOG('Crisis Indicator Data'!I94)&gt;S$3,5,ROUND(5-(S$3-LOG('Crisis Indicator Data'!I94))/(S$3-S$4)*5,1)))))</f>
        <v>5</v>
      </c>
      <c r="T97" s="143">
        <f>IF('Crisis Indicator Data'!H94="x","x",IF('Crisis Indicator Data'!I94="x","x",'Crisis Indicator Data'!I94/'Crisis Indicator Data'!H94))</f>
        <v>0.24187712164733091</v>
      </c>
      <c r="U97" s="238">
        <f t="shared" si="33"/>
        <v>5</v>
      </c>
      <c r="V97" s="238">
        <f t="shared" si="34"/>
        <v>5</v>
      </c>
      <c r="W97" s="238">
        <f>IF('Crisis Indicator Data'!L94="x","x",IF('Crisis Indicator Data'!L94=0,0,IF(LOG('Crisis Indicator Data'!L94)&lt;W$4,0,IF(LOG('Crisis Indicator Data'!L94)&gt;W$3,5,ROUND(5-(W$3-LOG('Crisis Indicator Data'!L94))/(W$3-W$4)*5,1)))))</f>
        <v>5</v>
      </c>
      <c r="X97" s="245">
        <f>IF(OR('Crisis Indicator Data'!L94="x",'Crisis Indicator Data'!H94="x"),"x",'Crisis Indicator Data'!L94/'Crisis Indicator Data'!H94)</f>
        <v>1.7924422725407543E-4</v>
      </c>
      <c r="Y97" s="238">
        <f t="shared" si="35"/>
        <v>5</v>
      </c>
      <c r="Z97" s="238">
        <f t="shared" si="36"/>
        <v>5</v>
      </c>
      <c r="AA97" s="238">
        <f t="shared" si="37"/>
        <v>5</v>
      </c>
      <c r="AB97" s="246">
        <f t="shared" si="38"/>
        <v>4.2</v>
      </c>
    </row>
    <row r="98" spans="1:28" x14ac:dyDescent="0.25">
      <c r="A98" s="147" t="str">
        <f>'Crisis Indicator Data'!A95</f>
        <v>Middle belt conflict</v>
      </c>
      <c r="B98" s="148" t="str">
        <f>'Crisis Indicator Data'!B95</f>
        <v>Violence</v>
      </c>
      <c r="C98" s="148" t="str">
        <f>'Crisis Indicator Data'!C95</f>
        <v>NGA003</v>
      </c>
      <c r="D98" s="148" t="str">
        <f>'Crisis Indicator Data'!D95</f>
        <v>Nigeria</v>
      </c>
      <c r="E98" s="149" t="str">
        <f>'Crisis Indicator Data'!E95</f>
        <v>NGA</v>
      </c>
      <c r="F98" s="244">
        <f>IF('Crisis Indicator Data'!F95="x","x",IF(LOG('Crisis Indicator Data'!F95)&lt;F$4,0,IF(LOG('Crisis Indicator Data'!F95)&gt;F$3,5,ROUND(5-(F$3-LOG('Crisis Indicator Data'!F95))/(F$3-F$4)*5,1))))</f>
        <v>3.6</v>
      </c>
      <c r="G98" s="143">
        <f>IF('Crisis Indicator Data'!F95="x","x",IF(LEN(E98)&gt;3,('Crisis Indicator Data'!F95/VLOOKUP('Impact of the crisis'!$C98,'Regional Crises'!$B$1:$R$66,4,FALSE)),'Crisis Indicator Data'!F95/VLOOKUP('Impact of the crisis'!$E98,'Country Indicator Data'!$B$4:$P$300,15,FALSE)))</f>
        <v>0.15697047553169297</v>
      </c>
      <c r="H98" s="238">
        <f t="shared" si="26"/>
        <v>0.7</v>
      </c>
      <c r="I98" s="238">
        <f t="shared" si="27"/>
        <v>2.15</v>
      </c>
      <c r="J98" s="238">
        <f>IF('Crisis Indicator Data'!G95="x","x",IF(LOG('Crisis Indicator Data'!G95)&lt;J$4,0,IF(LOG('Crisis Indicator Data'!G95)&gt;J$3,5,ROUND(5-(J$3-LOG('Crisis Indicator Data'!G95))/(J$3-J$4)*5,1))))</f>
        <v>4</v>
      </c>
      <c r="K98" s="143">
        <f>IF('Crisis Indicator Data'!G95="x","x",IF(LEN(E98)&gt;3,('Crisis Indicator Data'!G95/VLOOKUP('Impact of the crisis'!$C98,'Regional Crises'!$B$1:$R$66,5,FALSE)),'Crisis Indicator Data'!G95/VLOOKUP('Impact of the crisis'!$E98,'Country Indicator Data'!$B$4:$P$300,14,FALSE)))</f>
        <v>7.0448535648356028E-2</v>
      </c>
      <c r="L98" s="238">
        <f t="shared" si="28"/>
        <v>0.3</v>
      </c>
      <c r="M98" s="238">
        <f t="shared" si="29"/>
        <v>2.15</v>
      </c>
      <c r="N98" s="238">
        <f t="shared" si="30"/>
        <v>2.2000000000000002</v>
      </c>
      <c r="O98" s="238">
        <f>IF('Crisis Indicator Data'!H95="x","x",IF('Crisis Indicator Data'!H95=0,0,IF(LOG('Crisis Indicator Data'!H95)&lt;O$4,0,IF(LOG('Crisis Indicator Data'!H95)&gt;O$3,5,ROUND(5-(O$3-LOG('Crisis Indicator Data'!H95))/(O$3-O$4)*5,1)))))</f>
        <v>2.9</v>
      </c>
      <c r="P98" s="143">
        <f>IF('Crisis Indicator Data'!H95="x","x",'Crisis Indicator Data'!H95/'Crisis Indicator Data'!G95)</f>
        <v>0.1091939222250837</v>
      </c>
      <c r="Q98" s="238">
        <f t="shared" si="31"/>
        <v>0.5</v>
      </c>
      <c r="R98" s="238">
        <f t="shared" si="32"/>
        <v>1.7</v>
      </c>
      <c r="S98" s="238">
        <f>IF('Crisis Indicator Data'!I95="x","x",IF('Crisis Indicator Data'!I95=0,0,IF(LOG('Crisis Indicator Data'!I95)&lt;S$4,0,IF(LOG('Crisis Indicator Data'!I95)&gt;S$3,5,ROUND(5-(S$3-LOG('Crisis Indicator Data'!I95))/(S$3-S$4)*5,1)))))</f>
        <v>3.8</v>
      </c>
      <c r="T98" s="143">
        <f>IF('Crisis Indicator Data'!H95="x","x",IF('Crisis Indicator Data'!I95="x","x",'Crisis Indicator Data'!I95/'Crisis Indicator Data'!H95))</f>
        <v>0.29186320754716982</v>
      </c>
      <c r="U98" s="238">
        <f t="shared" si="33"/>
        <v>5</v>
      </c>
      <c r="V98" s="238">
        <f t="shared" si="34"/>
        <v>4.4000000000000004</v>
      </c>
      <c r="W98" s="238">
        <f>IF('Crisis Indicator Data'!L95="x","x",IF('Crisis Indicator Data'!L95=0,0,IF(LOG('Crisis Indicator Data'!L95)&lt;W$4,0,IF(LOG('Crisis Indicator Data'!L95)&gt;W$3,5,ROUND(5-(W$3-LOG('Crisis Indicator Data'!L95))/(W$3-W$4)*5,1)))))</f>
        <v>3.8</v>
      </c>
      <c r="X98" s="245">
        <f>IF(OR('Crisis Indicator Data'!L95="x",'Crisis Indicator Data'!H95="x"),"x",'Crisis Indicator Data'!L95/'Crisis Indicator Data'!H95)</f>
        <v>2.6650943396226413E-4</v>
      </c>
      <c r="Y98" s="238">
        <f t="shared" si="35"/>
        <v>5</v>
      </c>
      <c r="Z98" s="238">
        <f t="shared" si="36"/>
        <v>4.4000000000000004</v>
      </c>
      <c r="AA98" s="238">
        <f t="shared" si="37"/>
        <v>4.4000000000000004</v>
      </c>
      <c r="AB98" s="246">
        <f t="shared" si="38"/>
        <v>3.3</v>
      </c>
    </row>
    <row r="99" spans="1:28" x14ac:dyDescent="0.25">
      <c r="A99" s="147" t="str">
        <f>'Crisis Indicator Data'!A96</f>
        <v>Boko Haram crisis in Nigeria</v>
      </c>
      <c r="B99" s="148" t="str">
        <f>'Crisis Indicator Data'!B96</f>
        <v>Conflict,Displacement</v>
      </c>
      <c r="C99" s="148" t="str">
        <f>'Crisis Indicator Data'!C96</f>
        <v>NGA004</v>
      </c>
      <c r="D99" s="148" t="str">
        <f>'Crisis Indicator Data'!D96</f>
        <v>Nigeria</v>
      </c>
      <c r="E99" s="149" t="str">
        <f>'Crisis Indicator Data'!E96</f>
        <v>NGA</v>
      </c>
      <c r="F99" s="244">
        <f>IF('Crisis Indicator Data'!F96="x","x",IF(LOG('Crisis Indicator Data'!F96)&lt;F$4,0,IF(LOG('Crisis Indicator Data'!F96)&gt;F$3,5,ROUND(5-(F$3-LOG('Crisis Indicator Data'!F96))/(F$3-F$4)*5,1))))</f>
        <v>3.7</v>
      </c>
      <c r="G99" s="143">
        <f>IF('Crisis Indicator Data'!F96="x","x",IF(LEN(E99)&gt;3,('Crisis Indicator Data'!F96/VLOOKUP('Impact of the crisis'!$C99,'Regional Crises'!$B$1:$R$66,4,FALSE)),'Crisis Indicator Data'!F96/VLOOKUP('Impact of the crisis'!$E99,'Country Indicator Data'!$B$4:$P$300,15,FALSE)))</f>
        <v>0.17338954950206967</v>
      </c>
      <c r="H99" s="238">
        <f t="shared" si="26"/>
        <v>0.8</v>
      </c>
      <c r="I99" s="238">
        <f t="shared" si="27"/>
        <v>2.25</v>
      </c>
      <c r="J99" s="238">
        <f>IF('Crisis Indicator Data'!G96="x","x",IF(LOG('Crisis Indicator Data'!G96)&lt;J$4,0,IF(LOG('Crisis Indicator Data'!G96)&gt;J$3,5,ROUND(5-(J$3-LOG('Crisis Indicator Data'!G96))/(J$3-J$4)*5,1))))</f>
        <v>4</v>
      </c>
      <c r="K99" s="143">
        <f>IF('Crisis Indicator Data'!G96="x","x",IF(LEN(E99)&gt;3,('Crisis Indicator Data'!G96/VLOOKUP('Impact of the crisis'!$C99,'Regional Crises'!$B$1:$R$66,5,FALSE)),'Crisis Indicator Data'!G96/VLOOKUP('Impact of the crisis'!$E99,'Country Indicator Data'!$B$4:$P$300,14,FALSE)))</f>
        <v>7.2802565393494889E-2</v>
      </c>
      <c r="L99" s="238">
        <f t="shared" si="28"/>
        <v>0.3</v>
      </c>
      <c r="M99" s="238">
        <f t="shared" si="29"/>
        <v>2.15</v>
      </c>
      <c r="N99" s="238">
        <f t="shared" si="30"/>
        <v>2.2000000000000002</v>
      </c>
      <c r="O99" s="238">
        <f>IF('Crisis Indicator Data'!H96="x","x",IF('Crisis Indicator Data'!H96=0,0,IF(LOG('Crisis Indicator Data'!H96)&lt;O$4,0,IF(LOG('Crisis Indicator Data'!H96)&gt;O$3,5,ROUND(5-(O$3-LOG('Crisis Indicator Data'!H96))/(O$3-O$4)*5,1)))))</f>
        <v>4.5</v>
      </c>
      <c r="P99" s="143">
        <f>IF('Crisis Indicator Data'!H96="x","x",'Crisis Indicator Data'!H96/'Crisis Indicator Data'!G96)</f>
        <v>1</v>
      </c>
      <c r="Q99" s="238">
        <f t="shared" si="31"/>
        <v>5</v>
      </c>
      <c r="R99" s="238">
        <f t="shared" si="32"/>
        <v>4.75</v>
      </c>
      <c r="S99" s="238">
        <f>IF('Crisis Indicator Data'!I96="x","x",IF('Crisis Indicator Data'!I96=0,0,IF(LOG('Crisis Indicator Data'!I96)&lt;S$4,0,IF(LOG('Crisis Indicator Data'!I96)&gt;S$3,5,ROUND(5-(S$3-LOG('Crisis Indicator Data'!I96))/(S$3-S$4)*5,1)))))</f>
        <v>5</v>
      </c>
      <c r="T99" s="143">
        <f>IF('Crisis Indicator Data'!H96="x","x",IF('Crisis Indicator Data'!I96="x","x",'Crisis Indicator Data'!I96/'Crisis Indicator Data'!H96))</f>
        <v>0.26858139679770732</v>
      </c>
      <c r="U99" s="238">
        <f t="shared" si="33"/>
        <v>5</v>
      </c>
      <c r="V99" s="238">
        <f t="shared" si="34"/>
        <v>5</v>
      </c>
      <c r="W99" s="238">
        <f>IF('Crisis Indicator Data'!L96="x","x",IF('Crisis Indicator Data'!L96=0,0,IF(LOG('Crisis Indicator Data'!L96)&lt;W$4,0,IF(LOG('Crisis Indicator Data'!L96)&gt;W$3,5,ROUND(5-(W$3-LOG('Crisis Indicator Data'!L96))/(W$3-W$4)*5,1)))))</f>
        <v>4.5</v>
      </c>
      <c r="X99" s="245">
        <f>IF(OR('Crisis Indicator Data'!L96="x",'Crisis Indicator Data'!H96="x"),"x",'Crisis Indicator Data'!L96/'Crisis Indicator Data'!H96)</f>
        <v>8.2300168213818452E-5</v>
      </c>
      <c r="Y99" s="238">
        <f t="shared" si="35"/>
        <v>4.0999999999999996</v>
      </c>
      <c r="Z99" s="238">
        <f t="shared" si="36"/>
        <v>4.3</v>
      </c>
      <c r="AA99" s="238">
        <f t="shared" si="37"/>
        <v>4.7</v>
      </c>
      <c r="AB99" s="246">
        <f t="shared" si="38"/>
        <v>4.7</v>
      </c>
    </row>
    <row r="100" spans="1:28" x14ac:dyDescent="0.25">
      <c r="A100" s="147" t="str">
        <f>'Crisis Indicator Data'!A97</f>
        <v>Northwest Banditry</v>
      </c>
      <c r="B100" s="148" t="str">
        <f>'Crisis Indicator Data'!B97</f>
        <v>Violence,Displacement</v>
      </c>
      <c r="C100" s="148" t="str">
        <f>'Crisis Indicator Data'!C97</f>
        <v>NGA007</v>
      </c>
      <c r="D100" s="148" t="str">
        <f>'Crisis Indicator Data'!D97</f>
        <v>Nigeria</v>
      </c>
      <c r="E100" s="149" t="str">
        <f>'Crisis Indicator Data'!E97</f>
        <v>NGA</v>
      </c>
      <c r="F100" s="244">
        <f>IF('Crisis Indicator Data'!F97="x","x",IF(LOG('Crisis Indicator Data'!F97)&lt;F$4,0,IF(LOG('Crisis Indicator Data'!F97)&gt;F$3,5,ROUND(5-(F$3-LOG('Crisis Indicator Data'!F97))/(F$3-F$4)*5,1))))</f>
        <v>4</v>
      </c>
      <c r="G100" s="143">
        <f>IF('Crisis Indicator Data'!F97="x","x",IF(LEN(E100)&gt;3,('Crisis Indicator Data'!F97/VLOOKUP('Impact of the crisis'!$C100,'Regional Crises'!$B$1:$R$66,4,FALSE)),'Crisis Indicator Data'!F97/VLOOKUP('Impact of the crisis'!$E100,'Country Indicator Data'!$B$4:$P$300,15,FALSE)))</f>
        <v>0.26099673902302445</v>
      </c>
      <c r="H100" s="238">
        <f t="shared" si="26"/>
        <v>1.2</v>
      </c>
      <c r="I100" s="238">
        <f t="shared" si="27"/>
        <v>2.6</v>
      </c>
      <c r="J100" s="238">
        <f>IF('Crisis Indicator Data'!G97="x","x",IF(LOG('Crisis Indicator Data'!G97)&lt;J$4,0,IF(LOG('Crisis Indicator Data'!G97)&gt;J$3,5,ROUND(5-(J$3-LOG('Crisis Indicator Data'!G97))/(J$3-J$4)*5,1))))</f>
        <v>5</v>
      </c>
      <c r="K100" s="143">
        <f>IF('Crisis Indicator Data'!G97="x","x",IF(LEN(E100)&gt;3,('Crisis Indicator Data'!G97/VLOOKUP('Impact of the crisis'!$C100,'Regional Crises'!$B$1:$R$66,5,FALSE)),'Crisis Indicator Data'!G97/VLOOKUP('Impact of the crisis'!$E100,'Country Indicator Data'!$B$4:$P$300,14,FALSE)))</f>
        <v>0.18837227234173798</v>
      </c>
      <c r="L100" s="238">
        <f t="shared" si="28"/>
        <v>0.9</v>
      </c>
      <c r="M100" s="238">
        <f t="shared" si="29"/>
        <v>2.95</v>
      </c>
      <c r="N100" s="238">
        <f t="shared" si="30"/>
        <v>2.8</v>
      </c>
      <c r="O100" s="238">
        <f>IF('Crisis Indicator Data'!H97="x","x",IF('Crisis Indicator Data'!H97=0,0,IF(LOG('Crisis Indicator Data'!H97)&lt;O$4,0,IF(LOG('Crisis Indicator Data'!H97)&gt;O$3,5,ROUND(5-(O$3-LOG('Crisis Indicator Data'!H97))/(O$3-O$4)*5,1)))))</f>
        <v>3.9</v>
      </c>
      <c r="P100" s="143">
        <f>IF('Crisis Indicator Data'!H97="x","x",'Crisis Indicator Data'!H97/'Crisis Indicator Data'!G97)</f>
        <v>0.16243288146204041</v>
      </c>
      <c r="Q100" s="238">
        <f t="shared" si="31"/>
        <v>0.8</v>
      </c>
      <c r="R100" s="238">
        <f t="shared" si="32"/>
        <v>2.35</v>
      </c>
      <c r="S100" s="238">
        <f>IF('Crisis Indicator Data'!I97="x","x",IF('Crisis Indicator Data'!I97=0,0,IF(LOG('Crisis Indicator Data'!I97)&lt;S$4,0,IF(LOG('Crisis Indicator Data'!I97)&gt;S$3,5,ROUND(5-(S$3-LOG('Crisis Indicator Data'!I97))/(S$3-S$4)*5,1)))))</f>
        <v>3.9</v>
      </c>
      <c r="T100" s="143">
        <f>IF('Crisis Indicator Data'!H97="x","x",IF('Crisis Indicator Data'!I97="x","x",'Crisis Indicator Data'!I97/'Crisis Indicator Data'!H97))</f>
        <v>7.5155647791283725E-2</v>
      </c>
      <c r="U100" s="238">
        <f t="shared" si="33"/>
        <v>2.5</v>
      </c>
      <c r="V100" s="238">
        <f t="shared" si="34"/>
        <v>3.2</v>
      </c>
      <c r="W100" s="238">
        <f>IF('Crisis Indicator Data'!L97="x","x",IF('Crisis Indicator Data'!L97=0,0,IF(LOG('Crisis Indicator Data'!L97)&lt;W$4,0,IF(LOG('Crisis Indicator Data'!L97)&gt;W$3,5,ROUND(5-(W$3-LOG('Crisis Indicator Data'!L97))/(W$3-W$4)*5,1)))))</f>
        <v>4.5999999999999996</v>
      </c>
      <c r="X100" s="245">
        <f>IF(OR('Crisis Indicator Data'!L97="x",'Crisis Indicator Data'!H97="x"),"x",'Crisis Indicator Data'!L97/'Crisis Indicator Data'!H97)</f>
        <v>2.3109991105840498E-4</v>
      </c>
      <c r="Y100" s="238">
        <f t="shared" si="35"/>
        <v>5</v>
      </c>
      <c r="Z100" s="238">
        <f t="shared" si="36"/>
        <v>4.8</v>
      </c>
      <c r="AA100" s="238">
        <f t="shared" si="37"/>
        <v>4.0999999999999996</v>
      </c>
      <c r="AB100" s="246">
        <f t="shared" si="38"/>
        <v>3.4</v>
      </c>
    </row>
    <row r="101" spans="1:28" x14ac:dyDescent="0.25">
      <c r="A101" s="147" t="str">
        <f>'Crisis Indicator Data'!A98</f>
        <v>Cameroonian Refugees in Nigeria</v>
      </c>
      <c r="B101" s="148" t="str">
        <f>'Crisis Indicator Data'!B98</f>
        <v>Displacement</v>
      </c>
      <c r="C101" s="148" t="str">
        <f>'Crisis Indicator Data'!C98</f>
        <v>NGA008</v>
      </c>
      <c r="D101" s="148" t="str">
        <f>'Crisis Indicator Data'!D98</f>
        <v>Nigeria</v>
      </c>
      <c r="E101" s="149" t="str">
        <f>'Crisis Indicator Data'!E98</f>
        <v>NGA</v>
      </c>
      <c r="F101" s="244">
        <f>IF('Crisis Indicator Data'!F98="x","x",IF(LOG('Crisis Indicator Data'!F98)&lt;F$4,0,IF(LOG('Crisis Indicator Data'!F98)&gt;F$3,5,ROUND(5-(F$3-LOG('Crisis Indicator Data'!F98))/(F$3-F$4)*5,1))))</f>
        <v>3.4</v>
      </c>
      <c r="G101" s="143">
        <f>IF('Crisis Indicator Data'!F98="x","x",IF(LEN(E101)&gt;3,('Crisis Indicator Data'!F98/VLOOKUP('Impact of the crisis'!$C101,'Regional Crises'!$B$1:$R$66,4,FALSE)),'Crisis Indicator Data'!F98/VLOOKUP('Impact of the crisis'!$E101,'Country Indicator Data'!$B$4:$P$300,15,FALSE)))</f>
        <v>0.11953511863587953</v>
      </c>
      <c r="H101" s="238">
        <f t="shared" si="26"/>
        <v>0.5</v>
      </c>
      <c r="I101" s="238">
        <f t="shared" si="27"/>
        <v>1.95</v>
      </c>
      <c r="J101" s="238">
        <f>IF('Crisis Indicator Data'!G98="x","x",IF(LOG('Crisis Indicator Data'!G98)&lt;J$4,0,IF(LOG('Crisis Indicator Data'!G98)&gt;J$3,5,ROUND(5-(J$3-LOG('Crisis Indicator Data'!G98))/(J$3-J$4)*5,1))))</f>
        <v>3.7</v>
      </c>
      <c r="K101" s="143">
        <f>IF('Crisis Indicator Data'!G98="x","x",IF(LEN(E101)&gt;3,('Crisis Indicator Data'!G98/VLOOKUP('Impact of the crisis'!$C101,'Regional Crises'!$B$1:$R$66,5,FALSE)),'Crisis Indicator Data'!G98/VLOOKUP('Impact of the crisis'!$E101,'Country Indicator Data'!$B$4:$P$300,14,FALSE)))</f>
        <v>5.7490032793131134E-2</v>
      </c>
      <c r="L101" s="238">
        <f t="shared" si="28"/>
        <v>0.2</v>
      </c>
      <c r="M101" s="238">
        <f t="shared" si="29"/>
        <v>1.9500000000000002</v>
      </c>
      <c r="N101" s="238">
        <f t="shared" si="30"/>
        <v>2</v>
      </c>
      <c r="O101" s="238">
        <f>IF('Crisis Indicator Data'!H98="x","x",IF('Crisis Indicator Data'!H98=0,0,IF(LOG('Crisis Indicator Data'!H98)&lt;O$4,0,IF(LOG('Crisis Indicator Data'!H98)&gt;O$3,5,ROUND(5-(O$3-LOG('Crisis Indicator Data'!H98))/(O$3-O$4)*5,1)))))</f>
        <v>0.7</v>
      </c>
      <c r="P101" s="143">
        <f>IF('Crisis Indicator Data'!H98="x","x",'Crisis Indicator Data'!H98/'Crisis Indicator Data'!G98)</f>
        <v>6.8639053254437874E-3</v>
      </c>
      <c r="Q101" s="238">
        <f t="shared" si="31"/>
        <v>0</v>
      </c>
      <c r="R101" s="238">
        <f t="shared" si="32"/>
        <v>0.35</v>
      </c>
      <c r="S101" s="238">
        <f>IF('Crisis Indicator Data'!I98="x","x",IF('Crisis Indicator Data'!I98=0,0,IF(LOG('Crisis Indicator Data'!I98)&lt;S$4,0,IF(LOG('Crisis Indicator Data'!I98)&gt;S$3,5,ROUND(5-(S$3-LOG('Crisis Indicator Data'!I98))/(S$3-S$4)*5,1)))))</f>
        <v>2.8</v>
      </c>
      <c r="T101" s="143">
        <f>IF('Crisis Indicator Data'!H98="x","x",IF('Crisis Indicator Data'!I98="x","x",'Crisis Indicator Data'!I98/'Crisis Indicator Data'!H98))</f>
        <v>1</v>
      </c>
      <c r="U101" s="238">
        <f t="shared" si="33"/>
        <v>5</v>
      </c>
      <c r="V101" s="238">
        <f t="shared" si="34"/>
        <v>3.9</v>
      </c>
      <c r="W101" s="238" t="str">
        <f>IF('Crisis Indicator Data'!L98="x","x",IF('Crisis Indicator Data'!L98=0,0,IF(LOG('Crisis Indicator Data'!L98)&lt;W$4,0,IF(LOG('Crisis Indicator Data'!L98)&gt;W$3,5,ROUND(5-(W$3-LOG('Crisis Indicator Data'!L98))/(W$3-W$4)*5,1)))))</f>
        <v>x</v>
      </c>
      <c r="X101" s="245" t="str">
        <f>IF(OR('Crisis Indicator Data'!L98="x",'Crisis Indicator Data'!H98="x"),"x",'Crisis Indicator Data'!L98/'Crisis Indicator Data'!H98)</f>
        <v>x</v>
      </c>
      <c r="Y101" s="238" t="str">
        <f t="shared" si="35"/>
        <v>x</v>
      </c>
      <c r="Z101" s="238" t="str">
        <f t="shared" si="36"/>
        <v>x</v>
      </c>
      <c r="AA101" s="238">
        <f t="shared" si="37"/>
        <v>3.9</v>
      </c>
      <c r="AB101" s="246">
        <f t="shared" si="38"/>
        <v>2.5</v>
      </c>
    </row>
    <row r="102" spans="1:28" x14ac:dyDescent="0.25">
      <c r="A102" s="147" t="str">
        <f>'Crisis Indicator Data'!A99</f>
        <v>Socioeconomic crisis in Nicaragua</v>
      </c>
      <c r="B102" s="148" t="str">
        <f>'Crisis Indicator Data'!B99</f>
        <v>Socio-political</v>
      </c>
      <c r="C102" s="148" t="str">
        <f>'Crisis Indicator Data'!C99</f>
        <v>NIC001</v>
      </c>
      <c r="D102" s="148" t="str">
        <f>'Crisis Indicator Data'!D99</f>
        <v>Nicaragua</v>
      </c>
      <c r="E102" s="149" t="str">
        <f>'Crisis Indicator Data'!E99</f>
        <v>NIC</v>
      </c>
      <c r="F102" s="244">
        <f>IF('Crisis Indicator Data'!F99="x","x",IF(LOG('Crisis Indicator Data'!F99)&lt;F$4,0,IF(LOG('Crisis Indicator Data'!F99)&gt;F$3,5,ROUND(5-(F$3-LOG('Crisis Indicator Data'!F99))/(F$3-F$4)*5,1))))</f>
        <v>3.5</v>
      </c>
      <c r="G102" s="143">
        <f>IF('Crisis Indicator Data'!F99="x","x",IF(LEN(E102)&gt;3,('Crisis Indicator Data'!F99/VLOOKUP('Impact of the crisis'!$C102,'Regional Crises'!$B$1:$R$66,4,FALSE)),'Crisis Indicator Data'!F99/VLOOKUP('Impact of the crisis'!$E102,'Country Indicator Data'!$B$4:$P$300,15,FALSE)))</f>
        <v>1</v>
      </c>
      <c r="H102" s="238">
        <f t="shared" ref="H102:H133" si="39">IF(G102="x","x",IF(G102&lt;H$4,0,IF(G102&gt;H$3,5,ROUND(5-(H$3-G102)/(H$3-H$4)*5,1))))</f>
        <v>5</v>
      </c>
      <c r="I102" s="238">
        <f t="shared" ref="I102:I133" si="40">IF(AND(H102="x",F102="x"),"x",AVERAGE(F102,H102))</f>
        <v>4.25</v>
      </c>
      <c r="J102" s="238">
        <f>IF('Crisis Indicator Data'!G99="x","x",IF(LOG('Crisis Indicator Data'!G99)&lt;J$4,0,IF(LOG('Crisis Indicator Data'!G99)&gt;J$3,5,ROUND(5-(J$3-LOG('Crisis Indicator Data'!G99))/(J$3-J$4)*5,1))))</f>
        <v>2.6</v>
      </c>
      <c r="K102" s="143">
        <f>IF('Crisis Indicator Data'!G99="x","x",IF(LEN(E102)&gt;3,('Crisis Indicator Data'!G99/VLOOKUP('Impact of the crisis'!$C102,'Regional Crises'!$B$1:$R$66,5,FALSE)),'Crisis Indicator Data'!G99/VLOOKUP('Impact of the crisis'!$E102,'Country Indicator Data'!$B$4:$P$300,14,FALSE)))</f>
        <v>1</v>
      </c>
      <c r="L102" s="238">
        <f t="shared" ref="L102:L133" si="41">IF(K102="x","x",IF(K102&lt;L$4,0,IF(K102&gt;L$3,5,ROUND(5-(L$3-K102)/(L$3-L$4)*5,1))))</f>
        <v>5</v>
      </c>
      <c r="M102" s="238">
        <f t="shared" ref="M102:M133" si="42">IF(AND(L102="x",J102="x"),"x",AVERAGE(J102,L102))</f>
        <v>3.8</v>
      </c>
      <c r="N102" s="238">
        <f t="shared" ref="N102:N133" si="43">IF(AND(M102="x",I102="x"),"x",IF(OR(M102="x",I102="x"),AVERAGE(I102,M102),ROUND((5-GEOMEAN(((5-I102)/5*4+1),((5-M102)/5*4+1)))/4*5,1)))</f>
        <v>4</v>
      </c>
      <c r="O102" s="238">
        <f>IF('Crisis Indicator Data'!H99="x","x",IF('Crisis Indicator Data'!H99=0,0,IF(LOG('Crisis Indicator Data'!H99)&lt;O$4,0,IF(LOG('Crisis Indicator Data'!H99)&gt;O$3,5,ROUND(5-(O$3-LOG('Crisis Indicator Data'!H99))/(O$3-O$4)*5,1)))))</f>
        <v>1.3</v>
      </c>
      <c r="P102" s="143">
        <f>IF('Crisis Indicator Data'!H99="x","x",'Crisis Indicator Data'!H99/'Crisis Indicator Data'!G99)</f>
        <v>3.2252862441541685E-2</v>
      </c>
      <c r="Q102" s="238">
        <f t="shared" ref="Q102:Q133" si="44">IF(P102="x","x",IF(P102&lt;Q$4,0,IF(P102&gt;Q$3,5,ROUND(5-(Q$3-P102)/(Q$3-Q$4)*5,1))))</f>
        <v>0.1</v>
      </c>
      <c r="R102" s="238">
        <f t="shared" ref="R102:R133" si="45">IF(AND(Q102="x",O102="x"),"x",AVERAGE(O102,Q102))</f>
        <v>0.70000000000000007</v>
      </c>
      <c r="S102" s="238">
        <f>IF('Crisis Indicator Data'!I99="x","x",IF('Crisis Indicator Data'!I99=0,0,IF(LOG('Crisis Indicator Data'!I99)&lt;S$4,0,IF(LOG('Crisis Indicator Data'!I99)&gt;S$3,5,ROUND(5-(S$3-LOG('Crisis Indicator Data'!I99))/(S$3-S$4)*5,1)))))</f>
        <v>3.3</v>
      </c>
      <c r="T102" s="143">
        <f>IF('Crisis Indicator Data'!H99="x","x",IF('Crisis Indicator Data'!I99="x","x",'Crisis Indicator Data'!I99/'Crisis Indicator Data'!H99))</f>
        <v>1</v>
      </c>
      <c r="U102" s="238">
        <f t="shared" ref="U102:U133" si="46">IF(T102="x","x",IF(T102&lt;U$4,0,IF(T102&gt;U$3,5,ROUND(5-(U$3-T102)/(U$3-U$4)*5,1))))</f>
        <v>5</v>
      </c>
      <c r="V102" s="238">
        <f t="shared" ref="V102:V133" si="47">IF(AND(U102="x",S102="x"),"x",ROUND(AVERAGE(S102,U102),1))</f>
        <v>4.2</v>
      </c>
      <c r="W102" s="238">
        <f>IF('Crisis Indicator Data'!L99="x","x",IF('Crisis Indicator Data'!L99=0,0,IF(LOG('Crisis Indicator Data'!L99)&lt;W$4,0,IF(LOG('Crisis Indicator Data'!L99)&gt;W$3,5,ROUND(5-(W$3-LOG('Crisis Indicator Data'!L99))/(W$3-W$4)*5,1)))))</f>
        <v>1.4</v>
      </c>
      <c r="X102" s="245">
        <f>IF(OR('Crisis Indicator Data'!L99="x",'Crisis Indicator Data'!H99="x"),"x",'Crisis Indicator Data'!L99/'Crisis Indicator Data'!H99)</f>
        <v>4.5000000000000003E-5</v>
      </c>
      <c r="Y102" s="238">
        <f t="shared" ref="Y102:Y133" si="48">IF(X102="x","x",IF(X102&lt;Y$4,0,IF(X102&gt;Y$3,5,ROUND(5-(Y$3-X102)/(Y$3-Y$4)*5,1))))</f>
        <v>2.2999999999999998</v>
      </c>
      <c r="Z102" s="238">
        <f t="shared" ref="Z102:Z133" si="49">IF(AND(Y102="x",W102="x"),"x",ROUND(AVERAGE(W102,Y102),1))</f>
        <v>1.9</v>
      </c>
      <c r="AA102" s="238">
        <f t="shared" ref="AA102:AA133" si="50">IF(AND(V102="x",Z102="x"),"x",IF(OR(V102="x",Z102="x"),AVERAGE(V102,Z102),ROUND((5-GEOMEAN(((5-V102)/5*4+1),((5-Z102)/5*4+1)))/4*5,1)))</f>
        <v>3.3</v>
      </c>
      <c r="AB102" s="246">
        <f t="shared" ref="AB102:AB133" si="51">IF(AND(R102="x",AA102="x"),"x",IF(OR(R102="x",AA102="x"),AVERAGE(R102,AA102),ROUND((5-GEOMEAN(((5-R102)/5*4+1),((5-AA102)/5*4+1)))/4*5,1)))</f>
        <v>2.2000000000000002</v>
      </c>
    </row>
    <row r="103" spans="1:28" x14ac:dyDescent="0.25">
      <c r="A103" s="147" t="str">
        <f>'Crisis Indicator Data'!A100</f>
        <v>Complex crisis in Pakistan</v>
      </c>
      <c r="B103" s="148" t="str">
        <f>'Crisis Indicator Data'!B100</f>
        <v>Displacement,Conflict</v>
      </c>
      <c r="C103" s="148" t="str">
        <f>'Crisis Indicator Data'!C100</f>
        <v>PAK001</v>
      </c>
      <c r="D103" s="148" t="str">
        <f>'Crisis Indicator Data'!D100</f>
        <v>Pakistan</v>
      </c>
      <c r="E103" s="149" t="str">
        <f>'Crisis Indicator Data'!E100</f>
        <v>PAK</v>
      </c>
      <c r="F103" s="244">
        <f>IF('Crisis Indicator Data'!F100="x","x",IF(LOG('Crisis Indicator Data'!F100)&lt;F$4,0,IF(LOG('Crisis Indicator Data'!F100)&gt;F$3,5,ROUND(5-(F$3-LOG('Crisis Indicator Data'!F100))/(F$3-F$4)*5,1))))</f>
        <v>4.8</v>
      </c>
      <c r="G103" s="143">
        <f>IF('Crisis Indicator Data'!F100="x","x",IF(LEN(E103)&gt;3,('Crisis Indicator Data'!F100/VLOOKUP('Impact of the crisis'!$C103,'Regional Crises'!$B$1:$R$66,4,FALSE)),'Crisis Indicator Data'!F100/VLOOKUP('Impact of the crisis'!$E103,'Country Indicator Data'!$B$4:$P$300,15,FALSE)))</f>
        <v>1</v>
      </c>
      <c r="H103" s="238">
        <f t="shared" si="39"/>
        <v>5</v>
      </c>
      <c r="I103" s="238">
        <f t="shared" si="40"/>
        <v>4.9000000000000004</v>
      </c>
      <c r="J103" s="238">
        <f>IF('Crisis Indicator Data'!G100="x","x",IF(LOG('Crisis Indicator Data'!G100)&lt;J$4,0,IF(LOG('Crisis Indicator Data'!G100)&gt;J$3,5,ROUND(5-(J$3-LOG('Crisis Indicator Data'!G100))/(J$3-J$4)*5,1))))</f>
        <v>5</v>
      </c>
      <c r="K103" s="143">
        <f>IF('Crisis Indicator Data'!G100="x","x",IF(LEN(E103)&gt;3,('Crisis Indicator Data'!G100/VLOOKUP('Impact of the crisis'!$C103,'Regional Crises'!$B$1:$R$66,5,FALSE)),'Crisis Indicator Data'!G100/VLOOKUP('Impact of the crisis'!$E103,'Country Indicator Data'!$B$4:$P$300,14,FALSE)))</f>
        <v>1</v>
      </c>
      <c r="L103" s="238">
        <f t="shared" si="41"/>
        <v>5</v>
      </c>
      <c r="M103" s="238">
        <f t="shared" si="42"/>
        <v>5</v>
      </c>
      <c r="N103" s="238">
        <f t="shared" si="43"/>
        <v>5</v>
      </c>
      <c r="O103" s="238">
        <f>IF('Crisis Indicator Data'!H100="x","x",IF('Crisis Indicator Data'!H100=0,0,IF(LOG('Crisis Indicator Data'!H100)&lt;O$4,0,IF(LOG('Crisis Indicator Data'!H100)&gt;O$3,5,ROUND(5-(O$3-LOG('Crisis Indicator Data'!H100))/(O$3-O$4)*5,1)))))</f>
        <v>5</v>
      </c>
      <c r="P103" s="143">
        <f>IF('Crisis Indicator Data'!H100="x","x",'Crisis Indicator Data'!H100/'Crisis Indicator Data'!G100)</f>
        <v>0.58757936110227504</v>
      </c>
      <c r="Q103" s="238">
        <f t="shared" si="44"/>
        <v>2.9</v>
      </c>
      <c r="R103" s="238">
        <f t="shared" si="45"/>
        <v>3.95</v>
      </c>
      <c r="S103" s="238">
        <f>IF('Crisis Indicator Data'!I100="x","x",IF('Crisis Indicator Data'!I100=0,0,IF(LOG('Crisis Indicator Data'!I100)&lt;S$4,0,IF(LOG('Crisis Indicator Data'!I100)&gt;S$3,5,ROUND(5-(S$3-LOG('Crisis Indicator Data'!I100))/(S$3-S$4)*5,1)))))</f>
        <v>5</v>
      </c>
      <c r="T103" s="143">
        <f>IF('Crisis Indicator Data'!H100="x","x",IF('Crisis Indicator Data'!I100="x","x",'Crisis Indicator Data'!I100/'Crisis Indicator Data'!H100))</f>
        <v>7.0096334255393314E-2</v>
      </c>
      <c r="U103" s="238">
        <f t="shared" si="46"/>
        <v>2.2999999999999998</v>
      </c>
      <c r="V103" s="238">
        <f t="shared" si="47"/>
        <v>3.7</v>
      </c>
      <c r="W103" s="238">
        <f>IF('Crisis Indicator Data'!L100="x","x",IF('Crisis Indicator Data'!L100=0,0,IF(LOG('Crisis Indicator Data'!L100)&lt;W$4,0,IF(LOG('Crisis Indicator Data'!L100)&gt;W$3,5,ROUND(5-(W$3-LOG('Crisis Indicator Data'!L100))/(W$3-W$4)*5,1)))))</f>
        <v>4.2</v>
      </c>
      <c r="X103" s="245">
        <f>IF(OR('Crisis Indicator Data'!L100="x",'Crisis Indicator Data'!H100="x"),"x",'Crisis Indicator Data'!L100/'Crisis Indicator Data'!H100)</f>
        <v>6.044066062012859E-6</v>
      </c>
      <c r="Y103" s="238">
        <f t="shared" si="48"/>
        <v>0.3</v>
      </c>
      <c r="Z103" s="238">
        <f t="shared" si="49"/>
        <v>2.2999999999999998</v>
      </c>
      <c r="AA103" s="238">
        <f t="shared" si="50"/>
        <v>3.1</v>
      </c>
      <c r="AB103" s="246">
        <f t="shared" si="51"/>
        <v>3.6</v>
      </c>
    </row>
    <row r="104" spans="1:28" x14ac:dyDescent="0.25">
      <c r="A104" s="147" t="str">
        <f>'Crisis Indicator Data'!A101</f>
        <v>Kashmir conflict in Pakistan</v>
      </c>
      <c r="B104" s="148" t="str">
        <f>'Crisis Indicator Data'!B101</f>
        <v>Conflict</v>
      </c>
      <c r="C104" s="148" t="str">
        <f>'Crisis Indicator Data'!C101</f>
        <v>PAK004</v>
      </c>
      <c r="D104" s="148" t="str">
        <f>'Crisis Indicator Data'!D101</f>
        <v>Pakistan</v>
      </c>
      <c r="E104" s="149" t="str">
        <f>'Crisis Indicator Data'!E101</f>
        <v>PAK</v>
      </c>
      <c r="F104" s="244">
        <f>IF('Crisis Indicator Data'!F101="x","x",IF(LOG('Crisis Indicator Data'!F101)&lt;F$4,0,IF(LOG('Crisis Indicator Data'!F101)&gt;F$3,5,ROUND(5-(F$3-LOG('Crisis Indicator Data'!F101))/(F$3-F$4)*5,1))))</f>
        <v>1.9</v>
      </c>
      <c r="G104" s="143">
        <f>IF('Crisis Indicator Data'!F101="x","x",IF(LEN(E104)&gt;3,('Crisis Indicator Data'!F101/VLOOKUP('Impact of the crisis'!$C104,'Regional Crises'!$B$1:$R$66,4,FALSE)),'Crisis Indicator Data'!F101/VLOOKUP('Impact of the crisis'!$E104,'Country Indicator Data'!$B$4:$P$300,15,FALSE)))</f>
        <v>1.7249117891241179E-2</v>
      </c>
      <c r="H104" s="238">
        <f t="shared" si="39"/>
        <v>0</v>
      </c>
      <c r="I104" s="238">
        <f t="shared" si="40"/>
        <v>0.95</v>
      </c>
      <c r="J104" s="238">
        <f>IF('Crisis Indicator Data'!G101="x","x",IF(LOG('Crisis Indicator Data'!G101)&lt;J$4,0,IF(LOG('Crisis Indicator Data'!G101)&gt;J$3,5,ROUND(5-(J$3-LOG('Crisis Indicator Data'!G101))/(J$3-J$4)*5,1))))</f>
        <v>2.1</v>
      </c>
      <c r="K104" s="143">
        <f>IF('Crisis Indicator Data'!G101="x","x",IF(LEN(E104)&gt;3,('Crisis Indicator Data'!G101/VLOOKUP('Impact of the crisis'!$C104,'Regional Crises'!$B$1:$R$66,5,FALSE)),'Crisis Indicator Data'!G101/VLOOKUP('Impact of the crisis'!$E104,'Country Indicator Data'!$B$4:$P$300,14,FALSE)))</f>
        <v>1.84758310855858E-2</v>
      </c>
      <c r="L104" s="238">
        <f t="shared" si="41"/>
        <v>0</v>
      </c>
      <c r="M104" s="238">
        <f t="shared" si="42"/>
        <v>1.05</v>
      </c>
      <c r="N104" s="238">
        <f t="shared" si="43"/>
        <v>1</v>
      </c>
      <c r="O104" s="238" t="str">
        <f>IF('Crisis Indicator Data'!H101="x","x",IF('Crisis Indicator Data'!H101=0,0,IF(LOG('Crisis Indicator Data'!H101)&lt;O$4,0,IF(LOG('Crisis Indicator Data'!H101)&gt;O$3,5,ROUND(5-(O$3-LOG('Crisis Indicator Data'!H101))/(O$3-O$4)*5,1)))))</f>
        <v>x</v>
      </c>
      <c r="P104" s="143" t="str">
        <f>IF('Crisis Indicator Data'!H101="x","x",'Crisis Indicator Data'!H101/'Crisis Indicator Data'!G101)</f>
        <v>x</v>
      </c>
      <c r="Q104" s="238" t="str">
        <f t="shared" si="44"/>
        <v>x</v>
      </c>
      <c r="R104" s="238" t="str">
        <f t="shared" si="45"/>
        <v>x</v>
      </c>
      <c r="S104" s="238" t="str">
        <f>IF('Crisis Indicator Data'!I101="x","x",IF('Crisis Indicator Data'!I101=0,0,IF(LOG('Crisis Indicator Data'!I101)&lt;S$4,0,IF(LOG('Crisis Indicator Data'!I101)&gt;S$3,5,ROUND(5-(S$3-LOG('Crisis Indicator Data'!I101))/(S$3-S$4)*5,1)))))</f>
        <v>x</v>
      </c>
      <c r="T104" s="143" t="str">
        <f>IF('Crisis Indicator Data'!H101="x","x",IF('Crisis Indicator Data'!I101="x","x",'Crisis Indicator Data'!I101/'Crisis Indicator Data'!H101))</f>
        <v>x</v>
      </c>
      <c r="U104" s="238" t="str">
        <f t="shared" si="46"/>
        <v>x</v>
      </c>
      <c r="V104" s="238" t="str">
        <f t="shared" si="47"/>
        <v>x</v>
      </c>
      <c r="W104" s="238">
        <f>IF('Crisis Indicator Data'!L101="x","x",IF('Crisis Indicator Data'!L101=0,0,IF(LOG('Crisis Indicator Data'!L101)&lt;W$4,0,IF(LOG('Crisis Indicator Data'!L101)&gt;W$3,5,ROUND(5-(W$3-LOG('Crisis Indicator Data'!L101))/(W$3-W$4)*5,1)))))</f>
        <v>0</v>
      </c>
      <c r="X104" s="245" t="str">
        <f>IF(OR('Crisis Indicator Data'!L101="x",'Crisis Indicator Data'!H101="x"),"x",'Crisis Indicator Data'!L101/'Crisis Indicator Data'!H101)</f>
        <v>x</v>
      </c>
      <c r="Y104" s="238" t="str">
        <f t="shared" si="48"/>
        <v>x</v>
      </c>
      <c r="Z104" s="238">
        <f t="shared" si="49"/>
        <v>0</v>
      </c>
      <c r="AA104" s="238">
        <f t="shared" si="50"/>
        <v>0</v>
      </c>
      <c r="AB104" s="246">
        <f t="shared" si="51"/>
        <v>0</v>
      </c>
    </row>
    <row r="105" spans="1:28" x14ac:dyDescent="0.25">
      <c r="A105" s="147" t="str">
        <f>'Crisis Indicator Data'!A102</f>
        <v xml:space="preserve">Floods in Pakistan </v>
      </c>
      <c r="B105" s="148" t="str">
        <f>'Crisis Indicator Data'!B102</f>
        <v>Other seasonal event</v>
      </c>
      <c r="C105" s="148" t="str">
        <f>'Crisis Indicator Data'!C102</f>
        <v>PAK005</v>
      </c>
      <c r="D105" s="148" t="str">
        <f>'Crisis Indicator Data'!D102</f>
        <v>Pakistan</v>
      </c>
      <c r="E105" s="149" t="str">
        <f>'Crisis Indicator Data'!E102</f>
        <v>PAK</v>
      </c>
      <c r="F105" s="244">
        <f>IF('Crisis Indicator Data'!F102="x","x",IF(LOG('Crisis Indicator Data'!F102)&lt;F$4,0,IF(LOG('Crisis Indicator Data'!F102)&gt;F$3,5,ROUND(5-(F$3-LOG('Crisis Indicator Data'!F102))/(F$3-F$4)*5,1))))</f>
        <v>4.9000000000000004</v>
      </c>
      <c r="G105" s="143">
        <f>IF('Crisis Indicator Data'!F102="x","x",IF(LEN(E105)&gt;3,('Crisis Indicator Data'!F102/VLOOKUP('Impact of the crisis'!$C105,'Regional Crises'!$B$1:$R$66,4,FALSE)),'Crisis Indicator Data'!F102/VLOOKUP('Impact of the crisis'!$E105,'Country Indicator Data'!$B$4:$P$300,15,FALSE)))</f>
        <v>1.1075173827314237</v>
      </c>
      <c r="H105" s="238">
        <f t="shared" si="39"/>
        <v>5</v>
      </c>
      <c r="I105" s="238">
        <f t="shared" si="40"/>
        <v>4.95</v>
      </c>
      <c r="J105" s="238">
        <f>IF('Crisis Indicator Data'!G102="x","x",IF(LOG('Crisis Indicator Data'!G102)&lt;J$4,0,IF(LOG('Crisis Indicator Data'!G102)&gt;J$3,5,ROUND(5-(J$3-LOG('Crisis Indicator Data'!G102))/(J$3-J$4)*5,1))))</f>
        <v>5</v>
      </c>
      <c r="K105" s="143">
        <f>IF('Crisis Indicator Data'!G102="x","x",IF(LEN(E105)&gt;3,('Crisis Indicator Data'!G102/VLOOKUP('Impact of the crisis'!$C105,'Regional Crises'!$B$1:$R$66,5,FALSE)),'Crisis Indicator Data'!G102/VLOOKUP('Impact of the crisis'!$E105,'Country Indicator Data'!$B$4:$P$300,14,FALSE)))</f>
        <v>0.14379774193970082</v>
      </c>
      <c r="L105" s="238">
        <f t="shared" si="41"/>
        <v>0.7</v>
      </c>
      <c r="M105" s="238">
        <f t="shared" si="42"/>
        <v>2.85</v>
      </c>
      <c r="N105" s="238">
        <f t="shared" si="43"/>
        <v>4.0999999999999996</v>
      </c>
      <c r="O105" s="238">
        <f>IF('Crisis Indicator Data'!H102="x","x",IF('Crisis Indicator Data'!H102=0,0,IF(LOG('Crisis Indicator Data'!H102)&lt;O$4,0,IF(LOG('Crisis Indicator Data'!H102)&gt;O$3,5,ROUND(5-(O$3-LOG('Crisis Indicator Data'!H102))/(O$3-O$4)*5,1)))))</f>
        <v>5</v>
      </c>
      <c r="P105" s="143">
        <f>IF('Crisis Indicator Data'!H102="x","x",'Crisis Indicator Data'!H102/'Crisis Indicator Data'!G102)</f>
        <v>1</v>
      </c>
      <c r="Q105" s="238">
        <f t="shared" si="44"/>
        <v>5</v>
      </c>
      <c r="R105" s="238">
        <f t="shared" si="45"/>
        <v>5</v>
      </c>
      <c r="S105" s="238">
        <f>IF('Crisis Indicator Data'!I102="x","x",IF('Crisis Indicator Data'!I102=0,0,IF(LOG('Crisis Indicator Data'!I102)&lt;S$4,0,IF(LOG('Crisis Indicator Data'!I102)&gt;S$3,5,ROUND(5-(S$3-LOG('Crisis Indicator Data'!I102))/(S$3-S$4)*5,1)))))</f>
        <v>5</v>
      </c>
      <c r="T105" s="143">
        <f>IF('Crisis Indicator Data'!H102="x","x",IF('Crisis Indicator Data'!I102="x","x",'Crisis Indicator Data'!I102/'Crisis Indicator Data'!H102))</f>
        <v>0.23939393939393938</v>
      </c>
      <c r="U105" s="238">
        <f t="shared" si="46"/>
        <v>5</v>
      </c>
      <c r="V105" s="238">
        <f t="shared" si="47"/>
        <v>5</v>
      </c>
      <c r="W105" s="238">
        <f>IF('Crisis Indicator Data'!L102="x","x",IF('Crisis Indicator Data'!L102=0,0,IF(LOG('Crisis Indicator Data'!L102)&lt;W$4,0,IF(LOG('Crisis Indicator Data'!L102)&gt;W$3,5,ROUND(5-(W$3-LOG('Crisis Indicator Data'!L102))/(W$3-W$4)*5,1)))))</f>
        <v>4.5999999999999996</v>
      </c>
      <c r="X105" s="245">
        <f>IF(OR('Crisis Indicator Data'!L102="x",'Crisis Indicator Data'!H102="x"),"x",'Crisis Indicator Data'!L102/'Crisis Indicator Data'!H102)</f>
        <v>5.2696969696969699E-5</v>
      </c>
      <c r="Y105" s="238">
        <f t="shared" si="48"/>
        <v>2.6</v>
      </c>
      <c r="Z105" s="238">
        <f t="shared" si="49"/>
        <v>3.6</v>
      </c>
      <c r="AA105" s="238">
        <f t="shared" si="50"/>
        <v>4.4000000000000004</v>
      </c>
      <c r="AB105" s="246">
        <f t="shared" si="51"/>
        <v>4.7</v>
      </c>
    </row>
    <row r="106" spans="1:28" x14ac:dyDescent="0.25">
      <c r="A106" s="147" t="str">
        <f>'Crisis Indicator Data'!A103</f>
        <v>Venezuela displacement in Panama</v>
      </c>
      <c r="B106" s="148" t="str">
        <f>'Crisis Indicator Data'!B103</f>
        <v>Displacement</v>
      </c>
      <c r="C106" s="148" t="str">
        <f>'Crisis Indicator Data'!C103</f>
        <v>PAN002</v>
      </c>
      <c r="D106" s="148" t="str">
        <f>'Crisis Indicator Data'!D103</f>
        <v>Panama</v>
      </c>
      <c r="E106" s="149" t="str">
        <f>'Crisis Indicator Data'!E103</f>
        <v>PAN</v>
      </c>
      <c r="F106" s="244">
        <f>IF('Crisis Indicator Data'!F103="x","x",IF(LOG('Crisis Indicator Data'!F103)&lt;F$4,0,IF(LOG('Crisis Indicator Data'!F103)&gt;F$3,5,ROUND(5-(F$3-LOG('Crisis Indicator Data'!F103))/(F$3-F$4)*5,1))))</f>
        <v>3.1</v>
      </c>
      <c r="G106" s="143">
        <f>IF('Crisis Indicator Data'!F103="x","x",IF(LEN(E106)&gt;3,('Crisis Indicator Data'!F103/VLOOKUP('Impact of the crisis'!$C106,'Regional Crises'!$B$1:$R$66,4,FALSE)),'Crisis Indicator Data'!F103/VLOOKUP('Impact of the crisis'!$E106,'Country Indicator Data'!$B$4:$P$300,15,FALSE)))</f>
        <v>0.99780737153618515</v>
      </c>
      <c r="H106" s="238">
        <f t="shared" si="39"/>
        <v>5</v>
      </c>
      <c r="I106" s="238">
        <f t="shared" si="40"/>
        <v>4.05</v>
      </c>
      <c r="J106" s="238">
        <f>IF('Crisis Indicator Data'!G103="x","x",IF(LOG('Crisis Indicator Data'!G103)&lt;J$4,0,IF(LOG('Crisis Indicator Data'!G103)&gt;J$3,5,ROUND(5-(J$3-LOG('Crisis Indicator Data'!G103))/(J$3-J$4)*5,1))))</f>
        <v>0</v>
      </c>
      <c r="K106" s="143">
        <f>IF('Crisis Indicator Data'!G103="x","x",IF(LEN(E106)&gt;3,('Crisis Indicator Data'!G103/VLOOKUP('Impact of the crisis'!$C106,'Regional Crises'!$B$1:$R$66,5,FALSE)),'Crisis Indicator Data'!G103/VLOOKUP('Impact of the crisis'!$E106,'Country Indicator Data'!$B$4:$P$300,14,FALSE)))</f>
        <v>3.2122286220646876E-2</v>
      </c>
      <c r="L106" s="238">
        <f t="shared" si="41"/>
        <v>0.1</v>
      </c>
      <c r="M106" s="238">
        <f t="shared" si="42"/>
        <v>0.05</v>
      </c>
      <c r="N106" s="238">
        <f t="shared" si="43"/>
        <v>2.6</v>
      </c>
      <c r="O106" s="238">
        <f>IF('Crisis Indicator Data'!H103="x","x",IF('Crisis Indicator Data'!H103=0,0,IF(LOG('Crisis Indicator Data'!H103)&lt;O$4,0,IF(LOG('Crisis Indicator Data'!H103)&gt;O$3,5,ROUND(5-(O$3-LOG('Crisis Indicator Data'!H103))/(O$3-O$4)*5,1)))))</f>
        <v>0.8</v>
      </c>
      <c r="P106" s="143">
        <f>IF('Crisis Indicator Data'!H103="x","x",'Crisis Indicator Data'!H103/'Crisis Indicator Data'!G103)</f>
        <v>0.66206896551724137</v>
      </c>
      <c r="Q106" s="238">
        <f t="shared" si="44"/>
        <v>3.3</v>
      </c>
      <c r="R106" s="238">
        <f t="shared" si="45"/>
        <v>2.0499999999999998</v>
      </c>
      <c r="S106" s="238">
        <f>IF('Crisis Indicator Data'!I103="x","x",IF('Crisis Indicator Data'!I103=0,0,IF(LOG('Crisis Indicator Data'!I103)&lt;S$4,0,IF(LOG('Crisis Indicator Data'!I103)&gt;S$3,5,ROUND(5-(S$3-LOG('Crisis Indicator Data'!I103))/(S$3-S$4)*5,1)))))</f>
        <v>3</v>
      </c>
      <c r="T106" s="143">
        <f>IF('Crisis Indicator Data'!H103="x","x",IF('Crisis Indicator Data'!I103="x","x",'Crisis Indicator Data'!I103/'Crisis Indicator Data'!H103))</f>
        <v>1.2708333333333333</v>
      </c>
      <c r="U106" s="238">
        <f t="shared" si="46"/>
        <v>5</v>
      </c>
      <c r="V106" s="238">
        <f t="shared" si="47"/>
        <v>4</v>
      </c>
      <c r="W106" s="238">
        <f>IF('Crisis Indicator Data'!L103="x","x",IF('Crisis Indicator Data'!L103=0,0,IF(LOG('Crisis Indicator Data'!L103)&lt;W$4,0,IF(LOG('Crisis Indicator Data'!L103)&gt;W$3,5,ROUND(5-(W$3-LOG('Crisis Indicator Data'!L103))/(W$3-W$4)*5,1)))))</f>
        <v>2.6</v>
      </c>
      <c r="X106" s="245">
        <f>IF(OR('Crisis Indicator Data'!L103="x",'Crisis Indicator Data'!H103="x"),"x",'Crisis Indicator Data'!L103/'Crisis Indicator Data'!H103)</f>
        <v>6.3541666666666662E-4</v>
      </c>
      <c r="Y106" s="238">
        <f t="shared" si="48"/>
        <v>5</v>
      </c>
      <c r="Z106" s="238">
        <f t="shared" si="49"/>
        <v>3.8</v>
      </c>
      <c r="AA106" s="238">
        <f t="shared" si="50"/>
        <v>3.9</v>
      </c>
      <c r="AB106" s="246">
        <f t="shared" si="51"/>
        <v>3.1</v>
      </c>
    </row>
    <row r="107" spans="1:28" x14ac:dyDescent="0.25">
      <c r="A107" s="147" t="str">
        <f>'Crisis Indicator Data'!A104</f>
        <v>Venezuela displacement in Peru</v>
      </c>
      <c r="B107" s="148" t="str">
        <f>'Crisis Indicator Data'!B104</f>
        <v>Displacement</v>
      </c>
      <c r="C107" s="148" t="str">
        <f>'Crisis Indicator Data'!C104</f>
        <v>PER002</v>
      </c>
      <c r="D107" s="148" t="str">
        <f>'Crisis Indicator Data'!D104</f>
        <v>Peru</v>
      </c>
      <c r="E107" s="149" t="str">
        <f>'Crisis Indicator Data'!E104</f>
        <v>PER</v>
      </c>
      <c r="F107" s="244">
        <f>IF('Crisis Indicator Data'!F104="x","x",IF(LOG('Crisis Indicator Data'!F104)&lt;F$4,0,IF(LOG('Crisis Indicator Data'!F104)&gt;F$3,5,ROUND(5-(F$3-LOG('Crisis Indicator Data'!F104))/(F$3-F$4)*5,1))))</f>
        <v>5</v>
      </c>
      <c r="G107" s="143">
        <f>IF('Crisis Indicator Data'!F104="x","x",IF(LEN(E107)&gt;3,('Crisis Indicator Data'!F104/VLOOKUP('Impact of the crisis'!$C107,'Regional Crises'!$B$1:$R$66,4,FALSE)),'Crisis Indicator Data'!F104/VLOOKUP('Impact of the crisis'!$E107,'Country Indicator Data'!$B$4:$P$300,15,FALSE)))</f>
        <v>1</v>
      </c>
      <c r="H107" s="238">
        <f t="shared" si="39"/>
        <v>5</v>
      </c>
      <c r="I107" s="238">
        <f t="shared" si="40"/>
        <v>5</v>
      </c>
      <c r="J107" s="238">
        <f>IF('Crisis Indicator Data'!G104="x","x",IF(LOG('Crisis Indicator Data'!G104)&lt;J$4,0,IF(LOG('Crisis Indicator Data'!G104)&gt;J$3,5,ROUND(5-(J$3-LOG('Crisis Indicator Data'!G104))/(J$3-J$4)*5,1))))</f>
        <v>5</v>
      </c>
      <c r="K107" s="143">
        <f>IF('Crisis Indicator Data'!G104="x","x",IF(LEN(E107)&gt;3,('Crisis Indicator Data'!G104/VLOOKUP('Impact of the crisis'!$C107,'Regional Crises'!$B$1:$R$66,5,FALSE)),'Crisis Indicator Data'!G104/VLOOKUP('Impact of the crisis'!$E107,'Country Indicator Data'!$B$4:$P$300,14,FALSE)))</f>
        <v>1</v>
      </c>
      <c r="L107" s="238">
        <f t="shared" si="41"/>
        <v>5</v>
      </c>
      <c r="M107" s="238">
        <f t="shared" si="42"/>
        <v>5</v>
      </c>
      <c r="N107" s="238">
        <f t="shared" si="43"/>
        <v>5</v>
      </c>
      <c r="O107" s="238">
        <f>IF('Crisis Indicator Data'!H104="x","x",IF('Crisis Indicator Data'!H104=0,0,IF(LOG('Crisis Indicator Data'!H104)&lt;O$4,0,IF(LOG('Crisis Indicator Data'!H104)&gt;O$3,5,ROUND(5-(O$3-LOG('Crisis Indicator Data'!H104))/(O$3-O$4)*5,1)))))</f>
        <v>4.2</v>
      </c>
      <c r="P107" s="143">
        <f>IF('Crisis Indicator Data'!H104="x","x",'Crisis Indicator Data'!H104/'Crisis Indicator Data'!G104)</f>
        <v>0.30219730807278394</v>
      </c>
      <c r="Q107" s="238">
        <f t="shared" si="44"/>
        <v>1.5</v>
      </c>
      <c r="R107" s="238">
        <f t="shared" si="45"/>
        <v>2.85</v>
      </c>
      <c r="S107" s="238">
        <f>IF('Crisis Indicator Data'!I104="x","x",IF('Crisis Indicator Data'!I104=0,0,IF(LOG('Crisis Indicator Data'!I104)&lt;S$4,0,IF(LOG('Crisis Indicator Data'!I104)&gt;S$3,5,ROUND(5-(S$3-LOG('Crisis Indicator Data'!I104))/(S$3-S$4)*5,1)))))</f>
        <v>4.5999999999999996</v>
      </c>
      <c r="T107" s="143">
        <f>IF('Crisis Indicator Data'!H104="x","x",IF('Crisis Indicator Data'!I104="x","x",'Crisis Indicator Data'!I104/'Crisis Indicator Data'!H104))</f>
        <v>0.15573851800416624</v>
      </c>
      <c r="U107" s="238">
        <f t="shared" si="46"/>
        <v>5</v>
      </c>
      <c r="V107" s="238">
        <f t="shared" si="47"/>
        <v>4.8</v>
      </c>
      <c r="W107" s="238">
        <f>IF('Crisis Indicator Data'!L104="x","x",IF('Crisis Indicator Data'!L104=0,0,IF(LOG('Crisis Indicator Data'!L104)&lt;W$4,0,IF(LOG('Crisis Indicator Data'!L104)&gt;W$3,5,ROUND(5-(W$3-LOG('Crisis Indicator Data'!L104))/(W$3-W$4)*5,1)))))</f>
        <v>1.7</v>
      </c>
      <c r="X107" s="245">
        <f>IF(OR('Crisis Indicator Data'!L104="x",'Crisis Indicator Data'!H104="x"),"x",'Crisis Indicator Data'!L104/'Crisis Indicator Data'!H104)</f>
        <v>1.587144132526535E-6</v>
      </c>
      <c r="Y107" s="238">
        <f t="shared" si="48"/>
        <v>0.1</v>
      </c>
      <c r="Z107" s="238">
        <f t="shared" si="49"/>
        <v>0.9</v>
      </c>
      <c r="AA107" s="238">
        <f t="shared" si="50"/>
        <v>3.5</v>
      </c>
      <c r="AB107" s="246">
        <f t="shared" si="51"/>
        <v>3.2</v>
      </c>
    </row>
    <row r="108" spans="1:28" x14ac:dyDescent="0.25">
      <c r="A108" s="147" t="str">
        <f>'Crisis Indicator Data'!A105</f>
        <v>Multiple crises in the Philippines</v>
      </c>
      <c r="B108" s="148" t="str">
        <f>'Crisis Indicator Data'!B105</f>
        <v>Conflict,Cyclone,Violence</v>
      </c>
      <c r="C108" s="148" t="str">
        <f>'Crisis Indicator Data'!C105</f>
        <v>PHL001</v>
      </c>
      <c r="D108" s="148" t="str">
        <f>'Crisis Indicator Data'!D105</f>
        <v>Philippines</v>
      </c>
      <c r="E108" s="149" t="str">
        <f>'Crisis Indicator Data'!E105</f>
        <v>PHL</v>
      </c>
      <c r="F108" s="244">
        <f>IF('Crisis Indicator Data'!F105="x","x",IF(LOG('Crisis Indicator Data'!F105)&lt;F$4,0,IF(LOG('Crisis Indicator Data'!F105)&gt;F$3,5,ROUND(5-(F$3-LOG('Crisis Indicator Data'!F105))/(F$3-F$4)*5,1))))</f>
        <v>4.0999999999999996</v>
      </c>
      <c r="G108" s="143">
        <f>IF('Crisis Indicator Data'!F105="x","x",IF(LEN(E108)&gt;3,('Crisis Indicator Data'!F105/VLOOKUP('Impact of the crisis'!$C108,'Regional Crises'!$B$1:$R$66,4,FALSE)),'Crisis Indicator Data'!F105/VLOOKUP('Impact of the crisis'!$E108,'Country Indicator Data'!$B$4:$P$300,15,FALSE)))</f>
        <v>1.006137438374082</v>
      </c>
      <c r="H108" s="238">
        <f t="shared" si="39"/>
        <v>5</v>
      </c>
      <c r="I108" s="238">
        <f t="shared" si="40"/>
        <v>4.55</v>
      </c>
      <c r="J108" s="238">
        <f>IF('Crisis Indicator Data'!G105="x","x",IF(LOG('Crisis Indicator Data'!G105)&lt;J$4,0,IF(LOG('Crisis Indicator Data'!G105)&gt;J$3,5,ROUND(5-(J$3-LOG('Crisis Indicator Data'!G105))/(J$3-J$4)*5,1))))</f>
        <v>5</v>
      </c>
      <c r="K108" s="143">
        <f>IF('Crisis Indicator Data'!G105="x","x",IF(LEN(E108)&gt;3,('Crisis Indicator Data'!G105/VLOOKUP('Impact of the crisis'!$C108,'Regional Crises'!$B$1:$R$66,5,FALSE)),'Crisis Indicator Data'!G105/VLOOKUP('Impact of the crisis'!$E108,'Country Indicator Data'!$B$4:$P$300,14,FALSE)))</f>
        <v>1</v>
      </c>
      <c r="L108" s="238">
        <f t="shared" si="41"/>
        <v>5</v>
      </c>
      <c r="M108" s="238">
        <f t="shared" si="42"/>
        <v>5</v>
      </c>
      <c r="N108" s="238">
        <f t="shared" si="43"/>
        <v>4.8</v>
      </c>
      <c r="O108" s="238">
        <f>IF('Crisis Indicator Data'!H105="x","x",IF('Crisis Indicator Data'!H105=0,0,IF(LOG('Crisis Indicator Data'!H105)&lt;O$4,0,IF(LOG('Crisis Indicator Data'!H105)&gt;O$3,5,ROUND(5-(O$3-LOG('Crisis Indicator Data'!H105))/(O$3-O$4)*5,1)))))</f>
        <v>4.5999999999999996</v>
      </c>
      <c r="P108" s="143">
        <f>IF('Crisis Indicator Data'!H105="x","x",'Crisis Indicator Data'!H105/'Crisis Indicator Data'!G105)</f>
        <v>0.17227811763411077</v>
      </c>
      <c r="Q108" s="238">
        <f t="shared" si="44"/>
        <v>0.8</v>
      </c>
      <c r="R108" s="238">
        <f t="shared" si="45"/>
        <v>2.6999999999999997</v>
      </c>
      <c r="S108" s="238">
        <f>IF('Crisis Indicator Data'!I105="x","x",IF('Crisis Indicator Data'!I105=0,0,IF(LOG('Crisis Indicator Data'!I105)&lt;S$4,0,IF(LOG('Crisis Indicator Data'!I105)&gt;S$3,5,ROUND(5-(S$3-LOG('Crisis Indicator Data'!I105))/(S$3-S$4)*5,1)))))</f>
        <v>3.4</v>
      </c>
      <c r="T108" s="143">
        <f>IF('Crisis Indicator Data'!H105="x","x",IF('Crisis Indicator Data'!I105="x","x",'Crisis Indicator Data'!I105/'Crisis Indicator Data'!H105))</f>
        <v>1.2084752981260648E-2</v>
      </c>
      <c r="U108" s="238">
        <f t="shared" si="46"/>
        <v>0.4</v>
      </c>
      <c r="V108" s="238">
        <f t="shared" si="47"/>
        <v>1.9</v>
      </c>
      <c r="W108" s="238">
        <f>IF('Crisis Indicator Data'!L105="x","x",IF('Crisis Indicator Data'!L105=0,0,IF(LOG('Crisis Indicator Data'!L105)&lt;W$4,0,IF(LOG('Crisis Indicator Data'!L105)&gt;W$3,5,ROUND(5-(W$3-LOG('Crisis Indicator Data'!L105))/(W$3-W$4)*5,1)))))</f>
        <v>3.7</v>
      </c>
      <c r="X108" s="245">
        <f>IF(OR('Crisis Indicator Data'!L105="x",'Crisis Indicator Data'!H105="x"),"x",'Crisis Indicator Data'!L105/'Crisis Indicator Data'!H105)</f>
        <v>1.9431431005110732E-5</v>
      </c>
      <c r="Y108" s="238">
        <f t="shared" si="48"/>
        <v>1</v>
      </c>
      <c r="Z108" s="238">
        <f t="shared" si="49"/>
        <v>2.4</v>
      </c>
      <c r="AA108" s="238">
        <f t="shared" si="50"/>
        <v>2.2000000000000002</v>
      </c>
      <c r="AB108" s="246">
        <f t="shared" si="51"/>
        <v>2.5</v>
      </c>
    </row>
    <row r="109" spans="1:28" x14ac:dyDescent="0.25">
      <c r="A109" s="147" t="str">
        <f>'Crisis Indicator Data'!A106</f>
        <v>Mindanao conflict</v>
      </c>
      <c r="B109" s="148" t="str">
        <f>'Crisis Indicator Data'!B106</f>
        <v>Conflict,Violence</v>
      </c>
      <c r="C109" s="148" t="str">
        <f>'Crisis Indicator Data'!C106</f>
        <v>PHL003</v>
      </c>
      <c r="D109" s="148" t="str">
        <f>'Crisis Indicator Data'!D106</f>
        <v>Philippines</v>
      </c>
      <c r="E109" s="149" t="str">
        <f>'Crisis Indicator Data'!E106</f>
        <v>PHL</v>
      </c>
      <c r="F109" s="244">
        <f>IF('Crisis Indicator Data'!F106="x","x",IF(LOG('Crisis Indicator Data'!F106)&lt;F$4,0,IF(LOG('Crisis Indicator Data'!F106)&gt;F$3,5,ROUND(5-(F$3-LOG('Crisis Indicator Data'!F106))/(F$3-F$4)*5,1))))</f>
        <v>3.6</v>
      </c>
      <c r="G109" s="143">
        <f>IF('Crisis Indicator Data'!F106="x","x",IF(LEN(E109)&gt;3,('Crisis Indicator Data'!F106/VLOOKUP('Impact of the crisis'!$C109,'Regional Crises'!$B$1:$R$66,4,FALSE)),'Crisis Indicator Data'!F106/VLOOKUP('Impact of the crisis'!$E109,'Country Indicator Data'!$B$4:$P$300,15,FALSE)))</f>
        <v>0.46401046382935907</v>
      </c>
      <c r="H109" s="238">
        <f t="shared" si="39"/>
        <v>2.2999999999999998</v>
      </c>
      <c r="I109" s="238">
        <f t="shared" si="40"/>
        <v>2.95</v>
      </c>
      <c r="J109" s="238">
        <f>IF('Crisis Indicator Data'!G106="x","x",IF(LOG('Crisis Indicator Data'!G106)&lt;J$4,0,IF(LOG('Crisis Indicator Data'!G106)&gt;J$3,5,ROUND(5-(J$3-LOG('Crisis Indicator Data'!G106))/(J$3-J$4)*5,1))))</f>
        <v>4.7</v>
      </c>
      <c r="K109" s="143">
        <f>IF('Crisis Indicator Data'!G106="x","x",IF(LEN(E109)&gt;3,('Crisis Indicator Data'!G106/VLOOKUP('Impact of the crisis'!$C109,'Regional Crises'!$B$1:$R$66,5,FALSE)),'Crisis Indicator Data'!G106/VLOOKUP('Impact of the crisis'!$E109,'Country Indicator Data'!$B$4:$P$300,14,FALSE)))</f>
        <v>0.24077114268157346</v>
      </c>
      <c r="L109" s="238">
        <f t="shared" si="41"/>
        <v>1.2</v>
      </c>
      <c r="M109" s="238">
        <f t="shared" si="42"/>
        <v>2.95</v>
      </c>
      <c r="N109" s="238">
        <f t="shared" si="43"/>
        <v>3</v>
      </c>
      <c r="O109" s="238">
        <f>IF('Crisis Indicator Data'!H106="x","x",IF('Crisis Indicator Data'!H106=0,0,IF(LOG('Crisis Indicator Data'!H106)&lt;O$4,0,IF(LOG('Crisis Indicator Data'!H106)&gt;O$3,5,ROUND(5-(O$3-LOG('Crisis Indicator Data'!H106))/(O$3-O$4)*5,1)))))</f>
        <v>0.9</v>
      </c>
      <c r="P109" s="143">
        <f>IF('Crisis Indicator Data'!H106="x","x",'Crisis Indicator Data'!H106/'Crisis Indicator Data'!G106)</f>
        <v>4.304433947889685E-3</v>
      </c>
      <c r="Q109" s="238">
        <f t="shared" si="44"/>
        <v>0</v>
      </c>
      <c r="R109" s="238">
        <f t="shared" si="45"/>
        <v>0.45</v>
      </c>
      <c r="S109" s="238">
        <f>IF('Crisis Indicator Data'!I106="x","x",IF('Crisis Indicator Data'!I106=0,0,IF(LOG('Crisis Indicator Data'!I106)&lt;S$4,0,IF(LOG('Crisis Indicator Data'!I106)&gt;S$3,5,ROUND(5-(S$3-LOG('Crisis Indicator Data'!I106))/(S$3-S$4)*5,1)))))</f>
        <v>2.9</v>
      </c>
      <c r="T109" s="143">
        <f>IF('Crisis Indicator Data'!H106="x","x",IF('Crisis Indicator Data'!I106="x","x",'Crisis Indicator Data'!I106/'Crisis Indicator Data'!H106))</f>
        <v>1</v>
      </c>
      <c r="U109" s="238">
        <f t="shared" si="46"/>
        <v>5</v>
      </c>
      <c r="V109" s="238">
        <f t="shared" si="47"/>
        <v>4</v>
      </c>
      <c r="W109" s="238">
        <f>IF('Crisis Indicator Data'!L106="x","x",IF('Crisis Indicator Data'!L106=0,0,IF(LOG('Crisis Indicator Data'!L106)&lt;W$4,0,IF(LOG('Crisis Indicator Data'!L106)&gt;W$3,5,ROUND(5-(W$3-LOG('Crisis Indicator Data'!L106))/(W$3-W$4)*5,1)))))</f>
        <v>3.3</v>
      </c>
      <c r="X109" s="245">
        <f>IF(OR('Crisis Indicator Data'!L106="x",'Crisis Indicator Data'!H106="x"),"x",'Crisis Indicator Data'!L106/'Crisis Indicator Data'!H106)</f>
        <v>1.6814159292035398E-3</v>
      </c>
      <c r="Y109" s="238">
        <f t="shared" si="48"/>
        <v>5</v>
      </c>
      <c r="Z109" s="238">
        <f t="shared" si="49"/>
        <v>4.2</v>
      </c>
      <c r="AA109" s="238">
        <f t="shared" si="50"/>
        <v>4.0999999999999996</v>
      </c>
      <c r="AB109" s="246">
        <f t="shared" si="51"/>
        <v>2.7</v>
      </c>
    </row>
    <row r="110" spans="1:28" x14ac:dyDescent="0.25">
      <c r="A110" s="147" t="str">
        <f>'Crisis Indicator Data'!A107</f>
        <v>Typhoon RAI</v>
      </c>
      <c r="B110" s="148" t="str">
        <f>'Crisis Indicator Data'!B107</f>
        <v>Cyclone</v>
      </c>
      <c r="C110" s="148" t="str">
        <f>'Crisis Indicator Data'!C107</f>
        <v>PHL010</v>
      </c>
      <c r="D110" s="148" t="str">
        <f>'Crisis Indicator Data'!D107</f>
        <v>Philippines</v>
      </c>
      <c r="E110" s="149" t="str">
        <f>'Crisis Indicator Data'!E107</f>
        <v>PHL</v>
      </c>
      <c r="F110" s="244">
        <f>IF('Crisis Indicator Data'!F107="x","x",IF(LOG('Crisis Indicator Data'!F107)&lt;F$4,0,IF(LOG('Crisis Indicator Data'!F107)&gt;F$3,5,ROUND(5-(F$3-LOG('Crisis Indicator Data'!F107))/(F$3-F$4)*5,1))))</f>
        <v>3.8</v>
      </c>
      <c r="G110" s="143">
        <f>IF('Crisis Indicator Data'!F107="x","x",IF(LEN(E110)&gt;3,('Crisis Indicator Data'!F107/VLOOKUP('Impact of the crisis'!$C110,'Regional Crises'!$B$1:$R$66,4,FALSE)),'Crisis Indicator Data'!F107/VLOOKUP('Impact of the crisis'!$E110,'Country Indicator Data'!$B$4:$P$300,15,FALSE)))</f>
        <v>0.65695251031290869</v>
      </c>
      <c r="H110" s="238">
        <f t="shared" si="39"/>
        <v>3.2</v>
      </c>
      <c r="I110" s="238">
        <f t="shared" si="40"/>
        <v>3.5</v>
      </c>
      <c r="J110" s="238">
        <f>IF('Crisis Indicator Data'!G107="x","x",IF(LOG('Crisis Indicator Data'!G107)&lt;J$4,0,IF(LOG('Crisis Indicator Data'!G107)&gt;J$3,5,ROUND(5-(J$3-LOG('Crisis Indicator Data'!G107))/(J$3-J$4)*5,1))))</f>
        <v>4.2</v>
      </c>
      <c r="K110" s="143">
        <f>IF('Crisis Indicator Data'!G107="x","x",IF(LEN(E110)&gt;3,('Crisis Indicator Data'!G107/VLOOKUP('Impact of the crisis'!$C110,'Regional Crises'!$B$1:$R$66,5,FALSE)),'Crisis Indicator Data'!G107/VLOOKUP('Impact of the crisis'!$E110,'Country Indicator Data'!$B$4:$P$300,14,FALSE)))</f>
        <v>0.17115919033687049</v>
      </c>
      <c r="L110" s="238">
        <f t="shared" si="41"/>
        <v>0.8</v>
      </c>
      <c r="M110" s="238">
        <f t="shared" si="42"/>
        <v>2.5</v>
      </c>
      <c r="N110" s="238">
        <f t="shared" si="43"/>
        <v>3</v>
      </c>
      <c r="O110" s="238">
        <f>IF('Crisis Indicator Data'!H107="x","x",IF('Crisis Indicator Data'!H107=0,0,IF(LOG('Crisis Indicator Data'!H107)&lt;O$4,0,IF(LOG('Crisis Indicator Data'!H107)&gt;O$3,5,ROUND(5-(O$3-LOG('Crisis Indicator Data'!H107))/(O$3-O$4)*5,1)))))</f>
        <v>4.3</v>
      </c>
      <c r="P110" s="143">
        <f>IF('Crisis Indicator Data'!H107="x","x",'Crisis Indicator Data'!H107/'Crisis Indicator Data'!G107)</f>
        <v>0.64607223234380029</v>
      </c>
      <c r="Q110" s="238">
        <f t="shared" si="44"/>
        <v>3.2</v>
      </c>
      <c r="R110" s="238">
        <f t="shared" si="45"/>
        <v>3.75</v>
      </c>
      <c r="S110" s="238">
        <f>IF('Crisis Indicator Data'!I107="x","x",IF('Crisis Indicator Data'!I107=0,0,IF(LOG('Crisis Indicator Data'!I107)&lt;S$4,0,IF(LOG('Crisis Indicator Data'!I107)&gt;S$3,5,ROUND(5-(S$3-LOG('Crisis Indicator Data'!I107))/(S$3-S$4)*5,1)))))</f>
        <v>0</v>
      </c>
      <c r="T110" s="143">
        <f>IF('Crisis Indicator Data'!H107="x","x",IF('Crisis Indicator Data'!I107="x","x",'Crisis Indicator Data'!I107/'Crisis Indicator Data'!H107))</f>
        <v>8.29393713195654E-5</v>
      </c>
      <c r="U110" s="238">
        <f t="shared" si="46"/>
        <v>0</v>
      </c>
      <c r="V110" s="238">
        <f t="shared" si="47"/>
        <v>0</v>
      </c>
      <c r="W110" s="238">
        <f>IF('Crisis Indicator Data'!L107="x","x",IF('Crisis Indicator Data'!L107=0,0,IF(LOG('Crisis Indicator Data'!L107)&lt;W$4,0,IF(LOG('Crisis Indicator Data'!L107)&gt;W$3,5,ROUND(5-(W$3-LOG('Crisis Indicator Data'!L107))/(W$3-W$4)*5,1)))))</f>
        <v>0</v>
      </c>
      <c r="X110" s="245">
        <f>IF(OR('Crisis Indicator Data'!L107="x",'Crisis Indicator Data'!H107="x"),"x",'Crisis Indicator Data'!L107/'Crisis Indicator Data'!H107)</f>
        <v>0</v>
      </c>
      <c r="Y110" s="238">
        <f t="shared" si="48"/>
        <v>0</v>
      </c>
      <c r="Z110" s="238">
        <f t="shared" si="49"/>
        <v>0</v>
      </c>
      <c r="AA110" s="238">
        <f t="shared" si="50"/>
        <v>0</v>
      </c>
      <c r="AB110" s="246">
        <f t="shared" si="51"/>
        <v>2.2999999999999998</v>
      </c>
    </row>
    <row r="111" spans="1:28" x14ac:dyDescent="0.25">
      <c r="A111" s="147" t="str">
        <f>'Crisis Indicator Data'!A108</f>
        <v>Earthquake in Abra</v>
      </c>
      <c r="B111" s="148" t="str">
        <f>'Crisis Indicator Data'!B108</f>
        <v>Earthquake</v>
      </c>
      <c r="C111" s="148" t="str">
        <f>'Crisis Indicator Data'!C108</f>
        <v>PHL011</v>
      </c>
      <c r="D111" s="148" t="str">
        <f>'Crisis Indicator Data'!D108</f>
        <v>Philippines</v>
      </c>
      <c r="E111" s="149" t="str">
        <f>'Crisis Indicator Data'!E108</f>
        <v>PHL</v>
      </c>
      <c r="F111" s="244">
        <f>IF('Crisis Indicator Data'!F108="x","x",IF(LOG('Crisis Indicator Data'!F108)&lt;F$4,0,IF(LOG('Crisis Indicator Data'!F108)&gt;F$3,5,ROUND(5-(F$3-LOG('Crisis Indicator Data'!F108))/(F$3-F$4)*5,1))))</f>
        <v>2.5</v>
      </c>
      <c r="G111" s="143">
        <f>IF('Crisis Indicator Data'!F108="x","x",IF(LEN(E111)&gt;3,('Crisis Indicator Data'!F108/VLOOKUP('Impact of the crisis'!$C111,'Regional Crises'!$B$1:$R$66,4,FALSE)),'Crisis Indicator Data'!F108/VLOOKUP('Impact of the crisis'!$E111,'Country Indicator Data'!$B$4:$P$300,15,FALSE)))</f>
        <v>0.10994399168259718</v>
      </c>
      <c r="H111" s="238">
        <f t="shared" si="39"/>
        <v>0.5</v>
      </c>
      <c r="I111" s="238">
        <f t="shared" si="40"/>
        <v>1.5</v>
      </c>
      <c r="J111" s="238">
        <f>IF('Crisis Indicator Data'!G108="x","x",IF(LOG('Crisis Indicator Data'!G108)&lt;J$4,0,IF(LOG('Crisis Indicator Data'!G108)&gt;J$3,5,ROUND(5-(J$3-LOG('Crisis Indicator Data'!G108))/(J$3-J$4)*5,1))))</f>
        <v>2.8</v>
      </c>
      <c r="K111" s="143">
        <f>IF('Crisis Indicator Data'!G108="x","x",IF(LEN(E111)&gt;3,('Crisis Indicator Data'!G108/VLOOKUP('Impact of the crisis'!$C111,'Regional Crises'!$B$1:$R$66,5,FALSE)),'Crisis Indicator Data'!G108/VLOOKUP('Impact of the crisis'!$E111,'Country Indicator Data'!$B$4:$P$300,14,FALSE)))</f>
        <v>6.4961983986499494E-2</v>
      </c>
      <c r="L111" s="238">
        <f t="shared" si="41"/>
        <v>0.3</v>
      </c>
      <c r="M111" s="238">
        <f t="shared" si="42"/>
        <v>1.5499999999999998</v>
      </c>
      <c r="N111" s="238">
        <f t="shared" si="43"/>
        <v>1.5</v>
      </c>
      <c r="O111" s="238">
        <f>IF('Crisis Indicator Data'!H108="x","x",IF('Crisis Indicator Data'!H108=0,0,IF(LOG('Crisis Indicator Data'!H108)&lt;O$4,0,IF(LOG('Crisis Indicator Data'!H108)&gt;O$3,5,ROUND(5-(O$3-LOG('Crisis Indicator Data'!H108))/(O$3-O$4)*5,1)))))</f>
        <v>2.1</v>
      </c>
      <c r="P111" s="143">
        <f>IF('Crisis Indicator Data'!H108="x","x",'Crisis Indicator Data'!H108/'Crisis Indicator Data'!G108)</f>
        <v>8.1039107722716358E-2</v>
      </c>
      <c r="Q111" s="238">
        <f t="shared" si="44"/>
        <v>0.4</v>
      </c>
      <c r="R111" s="238">
        <f t="shared" si="45"/>
        <v>1.25</v>
      </c>
      <c r="S111" s="238">
        <f>IF('Crisis Indicator Data'!I108="x","x",IF('Crisis Indicator Data'!I108=0,0,IF(LOG('Crisis Indicator Data'!I108)&lt;S$4,0,IF(LOG('Crisis Indicator Data'!I108)&gt;S$3,5,ROUND(5-(S$3-LOG('Crisis Indicator Data'!I108))/(S$3-S$4)*5,1)))))</f>
        <v>2.4</v>
      </c>
      <c r="T111" s="143">
        <f>IF('Crisis Indicator Data'!H108="x","x",IF('Crisis Indicator Data'!I108="x","x",'Crisis Indicator Data'!I108/'Crisis Indicator Data'!H108))</f>
        <v>8.7108013937282236E-2</v>
      </c>
      <c r="U111" s="238">
        <f t="shared" si="46"/>
        <v>2.9</v>
      </c>
      <c r="V111" s="238">
        <f t="shared" si="47"/>
        <v>2.7</v>
      </c>
      <c r="W111" s="238">
        <f>IF('Crisis Indicator Data'!L108="x","x",IF('Crisis Indicator Data'!L108=0,0,IF(LOG('Crisis Indicator Data'!L108)&lt;W$4,0,IF(LOG('Crisis Indicator Data'!L108)&gt;W$3,5,ROUND(5-(W$3-LOG('Crisis Indicator Data'!L108))/(W$3-W$4)*5,1)))))</f>
        <v>1.5</v>
      </c>
      <c r="X111" s="245">
        <f>IF(OR('Crisis Indicator Data'!L108="x",'Crisis Indicator Data'!H108="x"),"x",'Crisis Indicator Data'!L108/'Crisis Indicator Data'!H108)</f>
        <v>1.9163763066202089E-5</v>
      </c>
      <c r="Y111" s="238">
        <f t="shared" si="48"/>
        <v>1</v>
      </c>
      <c r="Z111" s="238">
        <f t="shared" si="49"/>
        <v>1.3</v>
      </c>
      <c r="AA111" s="238">
        <f t="shared" si="50"/>
        <v>2.1</v>
      </c>
      <c r="AB111" s="246">
        <f t="shared" si="51"/>
        <v>1.7</v>
      </c>
    </row>
    <row r="112" spans="1:28" x14ac:dyDescent="0.25">
      <c r="A112" s="147" t="str">
        <f>'Crisis Indicator Data'!A109</f>
        <v>Typhoon Nalgae</v>
      </c>
      <c r="B112" s="148" t="str">
        <f>'Crisis Indicator Data'!B109</f>
        <v>Cyclone</v>
      </c>
      <c r="C112" s="148" t="str">
        <f>'Crisis Indicator Data'!C109</f>
        <v>PHL012</v>
      </c>
      <c r="D112" s="148" t="str">
        <f>'Crisis Indicator Data'!D109</f>
        <v>Philippines</v>
      </c>
      <c r="E112" s="149" t="str">
        <f>'Crisis Indicator Data'!E109</f>
        <v>PHL</v>
      </c>
      <c r="F112" s="244">
        <f>IF('Crisis Indicator Data'!F109="x","x",IF(LOG('Crisis Indicator Data'!F109)&lt;F$4,0,IF(LOG('Crisis Indicator Data'!F109)&gt;F$3,5,ROUND(5-(F$3-LOG('Crisis Indicator Data'!F109))/(F$3-F$4)*5,1))))</f>
        <v>4</v>
      </c>
      <c r="G112" s="143">
        <f>IF('Crisis Indicator Data'!F109="x","x",IF(LEN(E112)&gt;3,('Crisis Indicator Data'!F109/VLOOKUP('Impact of the crisis'!$C112,'Regional Crises'!$B$1:$R$66,4,FALSE)),'Crisis Indicator Data'!F109/VLOOKUP('Impact of the crisis'!$E112,'Country Indicator Data'!$B$4:$P$300,15,FALSE)))</f>
        <v>0.79820236777677167</v>
      </c>
      <c r="H112" s="238">
        <f t="shared" si="39"/>
        <v>4</v>
      </c>
      <c r="I112" s="238">
        <f t="shared" si="40"/>
        <v>4</v>
      </c>
      <c r="J112" s="238">
        <f>IF('Crisis Indicator Data'!G109="x","x",IF(LOG('Crisis Indicator Data'!G109)&lt;J$4,0,IF(LOG('Crisis Indicator Data'!G109)&gt;J$3,5,ROUND(5-(J$3-LOG('Crisis Indicator Data'!G109))/(J$3-J$4)*5,1))))</f>
        <v>5</v>
      </c>
      <c r="K112" s="143">
        <f>IF('Crisis Indicator Data'!G109="x","x",IF(LEN(E112)&gt;3,('Crisis Indicator Data'!G109/VLOOKUP('Impact of the crisis'!$C112,'Regional Crises'!$B$1:$R$66,5,FALSE)),'Crisis Indicator Data'!G109/VLOOKUP('Impact of the crisis'!$E112,'Country Indicator Data'!$B$4:$P$300,14,FALSE)))</f>
        <v>0.88011886309649368</v>
      </c>
      <c r="L112" s="238">
        <f t="shared" si="41"/>
        <v>4.4000000000000004</v>
      </c>
      <c r="M112" s="238">
        <f t="shared" si="42"/>
        <v>4.7</v>
      </c>
      <c r="N112" s="238">
        <f t="shared" si="43"/>
        <v>4.4000000000000004</v>
      </c>
      <c r="O112" s="238">
        <f>IF('Crisis Indicator Data'!H109="x","x",IF('Crisis Indicator Data'!H109=0,0,IF(LOG('Crisis Indicator Data'!H109)&lt;O$4,0,IF(LOG('Crisis Indicator Data'!H109)&gt;O$3,5,ROUND(5-(O$3-LOG('Crisis Indicator Data'!H109))/(O$3-O$4)*5,1)))))</f>
        <v>3.8</v>
      </c>
      <c r="P112" s="143">
        <f>IF('Crisis Indicator Data'!H109="x","x",'Crisis Indicator Data'!H109/'Crisis Indicator Data'!G109)</f>
        <v>6.2941581042495989E-2</v>
      </c>
      <c r="Q112" s="238">
        <f t="shared" si="44"/>
        <v>0.3</v>
      </c>
      <c r="R112" s="238">
        <f t="shared" si="45"/>
        <v>2.0499999999999998</v>
      </c>
      <c r="S112" s="238">
        <f>IF('Crisis Indicator Data'!I109="x","x",IF('Crisis Indicator Data'!I109=0,0,IF(LOG('Crisis Indicator Data'!I109)&lt;S$4,0,IF(LOG('Crisis Indicator Data'!I109)&gt;S$3,5,ROUND(5-(S$3-LOG('Crisis Indicator Data'!I109))/(S$3-S$4)*5,1)))))</f>
        <v>2.6</v>
      </c>
      <c r="T112" s="143">
        <f>IF('Crisis Indicator Data'!H109="x","x",IF('Crisis Indicator Data'!I109="x","x",'Crisis Indicator Data'!I109/'Crisis Indicator Data'!H109))</f>
        <v>1.0430463576158941E-2</v>
      </c>
      <c r="U112" s="238">
        <f t="shared" si="46"/>
        <v>0.3</v>
      </c>
      <c r="V112" s="238">
        <f t="shared" si="47"/>
        <v>1.5</v>
      </c>
      <c r="W112" s="238">
        <f>IF('Crisis Indicator Data'!L109="x","x",IF('Crisis Indicator Data'!L109=0,0,IF(LOG('Crisis Indicator Data'!L109)&lt;W$4,0,IF(LOG('Crisis Indicator Data'!L109)&gt;W$3,5,ROUND(5-(W$3-LOG('Crisis Indicator Data'!L109))/(W$3-W$4)*5,1)))))</f>
        <v>3.2</v>
      </c>
      <c r="X112" s="245">
        <f>IF(OR('Crisis Indicator Data'!L109="x",'Crisis Indicator Data'!H109="x"),"x",'Crisis Indicator Data'!L109/'Crisis Indicator Data'!H109)</f>
        <v>2.7152317880794702E-5</v>
      </c>
      <c r="Y112" s="238">
        <f t="shared" si="48"/>
        <v>1.4</v>
      </c>
      <c r="Z112" s="238">
        <f t="shared" si="49"/>
        <v>2.2999999999999998</v>
      </c>
      <c r="AA112" s="238">
        <f t="shared" si="50"/>
        <v>1.9</v>
      </c>
      <c r="AB112" s="246">
        <f t="shared" si="51"/>
        <v>2</v>
      </c>
    </row>
    <row r="113" spans="1:28" x14ac:dyDescent="0.25">
      <c r="A113" s="147" t="str">
        <f>'Crisis Indicator Data'!A110</f>
        <v>Highlands Violence</v>
      </c>
      <c r="B113" s="148" t="str">
        <f>'Crisis Indicator Data'!B110</f>
        <v>Earthquake</v>
      </c>
      <c r="C113" s="148" t="str">
        <f>'Crisis Indicator Data'!C110</f>
        <v>PNG003</v>
      </c>
      <c r="D113" s="148" t="str">
        <f>'Crisis Indicator Data'!D110</f>
        <v>Papua New Guinea</v>
      </c>
      <c r="E113" s="149" t="str">
        <f>'Crisis Indicator Data'!E110</f>
        <v>PNG</v>
      </c>
      <c r="F113" s="244">
        <f>IF('Crisis Indicator Data'!F110="x","x",IF(LOG('Crisis Indicator Data'!F110)&lt;F$4,0,IF(LOG('Crisis Indicator Data'!F110)&gt;F$3,5,ROUND(5-(F$3-LOG('Crisis Indicator Data'!F110))/(F$3-F$4)*5,1))))</f>
        <v>3</v>
      </c>
      <c r="G113" s="143">
        <f>IF('Crisis Indicator Data'!F110="x","x",IF(LEN(E113)&gt;3,('Crisis Indicator Data'!F110/VLOOKUP('Impact of the crisis'!$C113,'Regional Crises'!$B$1:$R$66,4,FALSE)),'Crisis Indicator Data'!F110/VLOOKUP('Impact of the crisis'!$E113,'Country Indicator Data'!$B$4:$P$300,15,FALSE)))</f>
        <v>0.14061520116592324</v>
      </c>
      <c r="H113" s="238">
        <f t="shared" si="39"/>
        <v>0.6</v>
      </c>
      <c r="I113" s="238">
        <f t="shared" si="40"/>
        <v>1.8</v>
      </c>
      <c r="J113" s="238">
        <f>IF('Crisis Indicator Data'!G110="x","x",IF(LOG('Crisis Indicator Data'!G110)&lt;J$4,0,IF(LOG('Crisis Indicator Data'!G110)&gt;J$3,5,ROUND(5-(J$3-LOG('Crisis Indicator Data'!G110))/(J$3-J$4)*5,1))))</f>
        <v>1.5</v>
      </c>
      <c r="K113" s="143">
        <f>IF('Crisis Indicator Data'!G110="x","x",IF(LEN(E113)&gt;3,('Crisis Indicator Data'!G110/VLOOKUP('Impact of the crisis'!$C113,'Regional Crises'!$B$1:$R$66,5,FALSE)),'Crisis Indicator Data'!G110/VLOOKUP('Impact of the crisis'!$E113,'Country Indicator Data'!$B$4:$P$300,14,FALSE)))</f>
        <v>0.39243986254295532</v>
      </c>
      <c r="L113" s="238">
        <f t="shared" si="41"/>
        <v>1.9</v>
      </c>
      <c r="M113" s="238">
        <f t="shared" si="42"/>
        <v>1.7</v>
      </c>
      <c r="N113" s="238">
        <f t="shared" si="43"/>
        <v>1.8</v>
      </c>
      <c r="O113" s="238">
        <f>IF('Crisis Indicator Data'!H110="x","x",IF('Crisis Indicator Data'!H110=0,0,IF(LOG('Crisis Indicator Data'!H110)&lt;O$4,0,IF(LOG('Crisis Indicator Data'!H110)&gt;O$3,5,ROUND(5-(O$3-LOG('Crisis Indicator Data'!H110))/(O$3-O$4)*5,1)))))</f>
        <v>1.5</v>
      </c>
      <c r="P113" s="143">
        <f>IF('Crisis Indicator Data'!H110="x","x",'Crisis Indicator Data'!H110/'Crisis Indicator Data'!G110)</f>
        <v>9.2819614711033269E-2</v>
      </c>
      <c r="Q113" s="238">
        <f t="shared" si="44"/>
        <v>0.4</v>
      </c>
      <c r="R113" s="238">
        <f t="shared" si="45"/>
        <v>0.95</v>
      </c>
      <c r="S113" s="238">
        <f>IF('Crisis Indicator Data'!I110="x","x",IF('Crisis Indicator Data'!I110=0,0,IF(LOG('Crisis Indicator Data'!I110)&lt;S$4,0,IF(LOG('Crisis Indicator Data'!I110)&gt;S$3,5,ROUND(5-(S$3-LOG('Crisis Indicator Data'!I110))/(S$3-S$4)*5,1)))))</f>
        <v>2.8</v>
      </c>
      <c r="T113" s="143">
        <f>IF('Crisis Indicator Data'!H110="x","x",IF('Crisis Indicator Data'!I110="x","x",'Crisis Indicator Data'!I110/'Crisis Indicator Data'!H110))</f>
        <v>0.32830188679245281</v>
      </c>
      <c r="U113" s="238">
        <f t="shared" si="46"/>
        <v>5</v>
      </c>
      <c r="V113" s="238">
        <f t="shared" si="47"/>
        <v>3.9</v>
      </c>
      <c r="W113" s="238">
        <f>IF('Crisis Indicator Data'!L110="x","x",IF('Crisis Indicator Data'!L110=0,0,IF(LOG('Crisis Indicator Data'!L110)&lt;W$4,0,IF(LOG('Crisis Indicator Data'!L110)&gt;W$3,5,ROUND(5-(W$3-LOG('Crisis Indicator Data'!L110))/(W$3-W$4)*5,1)))))</f>
        <v>3.1</v>
      </c>
      <c r="X113" s="245">
        <f>IF(OR('Crisis Indicator Data'!L110="x",'Crisis Indicator Data'!H110="x"),"x",'Crisis Indicator Data'!L110/'Crisis Indicator Data'!H110)</f>
        <v>5.8490566037735852E-4</v>
      </c>
      <c r="Y113" s="238">
        <f t="shared" si="48"/>
        <v>5</v>
      </c>
      <c r="Z113" s="238">
        <f t="shared" si="49"/>
        <v>4.0999999999999996</v>
      </c>
      <c r="AA113" s="238">
        <f t="shared" si="50"/>
        <v>4</v>
      </c>
      <c r="AB113" s="246">
        <f t="shared" si="51"/>
        <v>2.8</v>
      </c>
    </row>
    <row r="114" spans="1:28" x14ac:dyDescent="0.25">
      <c r="A114" s="147" t="str">
        <f>'Crisis Indicator Data'!A111</f>
        <v>Displacement from Ukraine conflict in Poland</v>
      </c>
      <c r="B114" s="148" t="str">
        <f>'Crisis Indicator Data'!B111</f>
        <v>Displacement,Conflict</v>
      </c>
      <c r="C114" s="148" t="str">
        <f>'Crisis Indicator Data'!C111</f>
        <v>POL002</v>
      </c>
      <c r="D114" s="148" t="str">
        <f>'Crisis Indicator Data'!D111</f>
        <v>Poland</v>
      </c>
      <c r="E114" s="149" t="str">
        <f>'Crisis Indicator Data'!E111</f>
        <v>POL</v>
      </c>
      <c r="F114" s="244">
        <f>IF('Crisis Indicator Data'!F111="x","x",IF(LOG('Crisis Indicator Data'!F111)&lt;F$4,0,IF(LOG('Crisis Indicator Data'!F111)&gt;F$3,5,ROUND(5-(F$3-LOG('Crisis Indicator Data'!F111))/(F$3-F$4)*5,1))))</f>
        <v>3.6</v>
      </c>
      <c r="G114" s="143">
        <f>IF('Crisis Indicator Data'!F111="x","x",IF(LEN(E114)&gt;3,('Crisis Indicator Data'!F111/VLOOKUP('Impact of the crisis'!$C114,'Regional Crises'!$B$1:$R$66,4,FALSE)),'Crisis Indicator Data'!F111/VLOOKUP('Impact of the crisis'!$E114,'Country Indicator Data'!$B$4:$P$300,15,FALSE)))</f>
        <v>0.48172703223488683</v>
      </c>
      <c r="H114" s="238">
        <f t="shared" si="39"/>
        <v>2.4</v>
      </c>
      <c r="I114" s="238">
        <f t="shared" si="40"/>
        <v>3</v>
      </c>
      <c r="J114" s="238">
        <f>IF('Crisis Indicator Data'!G111="x","x",IF(LOG('Crisis Indicator Data'!G111)&lt;J$4,0,IF(LOG('Crisis Indicator Data'!G111)&gt;J$3,5,ROUND(5-(J$3-LOG('Crisis Indicator Data'!G111))/(J$3-J$4)*5,1))))</f>
        <v>3</v>
      </c>
      <c r="K114" s="143">
        <f>IF('Crisis Indicator Data'!G111="x","x",IF(LEN(E114)&gt;3,('Crisis Indicator Data'!G111/VLOOKUP('Impact of the crisis'!$C114,'Regional Crises'!$B$1:$R$66,5,FALSE)),'Crisis Indicator Data'!G111/VLOOKUP('Impact of the crisis'!$E114,'Country Indicator Data'!$B$4:$P$300,14,FALSE)))</f>
        <v>0.16317811145574432</v>
      </c>
      <c r="L114" s="238">
        <f t="shared" si="41"/>
        <v>0.8</v>
      </c>
      <c r="M114" s="238">
        <f t="shared" si="42"/>
        <v>1.9</v>
      </c>
      <c r="N114" s="238">
        <f t="shared" si="43"/>
        <v>2.5</v>
      </c>
      <c r="O114" s="238">
        <f>IF('Crisis Indicator Data'!H111="x","x",IF('Crisis Indicator Data'!H111=0,0,IF(LOG('Crisis Indicator Data'!H111)&lt;O$4,0,IF(LOG('Crisis Indicator Data'!H111)&gt;O$3,5,ROUND(5-(O$3-LOG('Crisis Indicator Data'!H111))/(O$3-O$4)*5,1)))))</f>
        <v>4</v>
      </c>
      <c r="P114" s="143">
        <f>IF('Crisis Indicator Data'!H111="x","x",'Crisis Indicator Data'!H111/'Crisis Indicator Data'!G111)</f>
        <v>0.9546827794561934</v>
      </c>
      <c r="Q114" s="238">
        <f t="shared" si="44"/>
        <v>4.8</v>
      </c>
      <c r="R114" s="238">
        <f t="shared" si="45"/>
        <v>4.4000000000000004</v>
      </c>
      <c r="S114" s="238">
        <f>IF('Crisis Indicator Data'!I111="x","x",IF('Crisis Indicator Data'!I111=0,0,IF(LOG('Crisis Indicator Data'!I111)&lt;S$4,0,IF(LOG('Crisis Indicator Data'!I111)&gt;S$3,5,ROUND(5-(S$3-LOG('Crisis Indicator Data'!I111))/(S$3-S$4)*5,1)))))</f>
        <v>5</v>
      </c>
      <c r="T114" s="143">
        <f>IF('Crisis Indicator Data'!H111="x","x",IF('Crisis Indicator Data'!I111="x","x",'Crisis Indicator Data'!I111/'Crisis Indicator Data'!H111))</f>
        <v>1</v>
      </c>
      <c r="U114" s="238">
        <f t="shared" si="46"/>
        <v>5</v>
      </c>
      <c r="V114" s="238">
        <f t="shared" si="47"/>
        <v>5</v>
      </c>
      <c r="W114" s="238">
        <f>IF('Crisis Indicator Data'!L111="x","x",IF('Crisis Indicator Data'!L111=0,0,IF(LOG('Crisis Indicator Data'!L111)&lt;W$4,0,IF(LOG('Crisis Indicator Data'!L111)&gt;W$3,5,ROUND(5-(W$3-LOG('Crisis Indicator Data'!L111))/(W$3-W$4)*5,1)))))</f>
        <v>0</v>
      </c>
      <c r="X114" s="245">
        <f>IF(OR('Crisis Indicator Data'!L111="x",'Crisis Indicator Data'!H111="x"),"x",'Crisis Indicator Data'!L111/'Crisis Indicator Data'!H111)</f>
        <v>0</v>
      </c>
      <c r="Y114" s="238">
        <f t="shared" si="48"/>
        <v>0</v>
      </c>
      <c r="Z114" s="238">
        <f t="shared" si="49"/>
        <v>0</v>
      </c>
      <c r="AA114" s="238">
        <f t="shared" si="50"/>
        <v>3.5</v>
      </c>
      <c r="AB114" s="246">
        <f t="shared" si="51"/>
        <v>4</v>
      </c>
    </row>
    <row r="115" spans="1:28" x14ac:dyDescent="0.25">
      <c r="A115" s="147" t="str">
        <f>'Crisis Indicator Data'!A112</f>
        <v>Complex crisis in DPRK</v>
      </c>
      <c r="B115" s="148" t="str">
        <f>'Crisis Indicator Data'!B112</f>
        <v>Socio-political,Floods,Other seasonal event,Food Security</v>
      </c>
      <c r="C115" s="148" t="str">
        <f>'Crisis Indicator Data'!C112</f>
        <v>PRK001</v>
      </c>
      <c r="D115" s="148" t="str">
        <f>'Crisis Indicator Data'!D112</f>
        <v>DPRK</v>
      </c>
      <c r="E115" s="149" t="str">
        <f>'Crisis Indicator Data'!E112</f>
        <v>PRK</v>
      </c>
      <c r="F115" s="244">
        <f>IF('Crisis Indicator Data'!F112="x","x",IF(LOG('Crisis Indicator Data'!F112)&lt;F$4,0,IF(LOG('Crisis Indicator Data'!F112)&gt;F$3,5,ROUND(5-(F$3-LOG('Crisis Indicator Data'!F112))/(F$3-F$4)*5,1))))</f>
        <v>3.5</v>
      </c>
      <c r="G115" s="143">
        <f>IF('Crisis Indicator Data'!F112="x","x",IF(LEN(E115)&gt;3,('Crisis Indicator Data'!F112/VLOOKUP('Impact of the crisis'!$C115,'Regional Crises'!$B$1:$R$66,4,FALSE)),'Crisis Indicator Data'!F112/VLOOKUP('Impact of the crisis'!$E115,'Country Indicator Data'!$B$4:$P$300,15,FALSE)))</f>
        <v>1</v>
      </c>
      <c r="H115" s="238">
        <f t="shared" si="39"/>
        <v>5</v>
      </c>
      <c r="I115" s="238">
        <f t="shared" si="40"/>
        <v>4.25</v>
      </c>
      <c r="J115" s="238">
        <f>IF('Crisis Indicator Data'!G112="x","x",IF(LOG('Crisis Indicator Data'!G112)&lt;J$4,0,IF(LOG('Crisis Indicator Data'!G112)&gt;J$3,5,ROUND(5-(J$3-LOG('Crisis Indicator Data'!G112))/(J$3-J$4)*5,1))))</f>
        <v>4.7</v>
      </c>
      <c r="K115" s="143">
        <f>IF('Crisis Indicator Data'!G112="x","x",IF(LEN(E115)&gt;3,('Crisis Indicator Data'!G112/VLOOKUP('Impact of the crisis'!$C115,'Regional Crises'!$B$1:$R$66,5,FALSE)),'Crisis Indicator Data'!G112/VLOOKUP('Impact of the crisis'!$E115,'Country Indicator Data'!$B$4:$P$300,14,FALSE)))</f>
        <v>1</v>
      </c>
      <c r="L115" s="238">
        <f t="shared" si="41"/>
        <v>5</v>
      </c>
      <c r="M115" s="238">
        <f t="shared" si="42"/>
        <v>4.8499999999999996</v>
      </c>
      <c r="N115" s="238">
        <f t="shared" si="43"/>
        <v>4.5999999999999996</v>
      </c>
      <c r="O115" s="238">
        <f>IF('Crisis Indicator Data'!H112="x","x",IF('Crisis Indicator Data'!H112=0,0,IF(LOG('Crisis Indicator Data'!H112)&lt;O$4,0,IF(LOG('Crisis Indicator Data'!H112)&gt;O$3,5,ROUND(5-(O$3-LOG('Crisis Indicator Data'!H112))/(O$3-O$4)*5,1)))))</f>
        <v>4.8</v>
      </c>
      <c r="P115" s="143">
        <f>IF('Crisis Indicator Data'!H112="x","x",'Crisis Indicator Data'!H112/'Crisis Indicator Data'!G112)</f>
        <v>1</v>
      </c>
      <c r="Q115" s="238">
        <f t="shared" si="44"/>
        <v>5</v>
      </c>
      <c r="R115" s="238">
        <f t="shared" si="45"/>
        <v>4.9000000000000004</v>
      </c>
      <c r="S115" s="238">
        <f>IF('Crisis Indicator Data'!I112="x","x",IF('Crisis Indicator Data'!I112=0,0,IF(LOG('Crisis Indicator Data'!I112)&lt;S$4,0,IF(LOG('Crisis Indicator Data'!I112)&gt;S$3,5,ROUND(5-(S$3-LOG('Crisis Indicator Data'!I112))/(S$3-S$4)*5,1)))))</f>
        <v>2.2000000000000002</v>
      </c>
      <c r="T115" s="143">
        <f>IF('Crisis Indicator Data'!H112="x","x",IF('Crisis Indicator Data'!I112="x","x",'Crisis Indicator Data'!I112/'Crisis Indicator Data'!H112))</f>
        <v>1.3247097327203305E-3</v>
      </c>
      <c r="U115" s="238">
        <f t="shared" si="46"/>
        <v>0</v>
      </c>
      <c r="V115" s="238">
        <f t="shared" si="47"/>
        <v>1.1000000000000001</v>
      </c>
      <c r="W115" s="238">
        <f>IF('Crisis Indicator Data'!L112="x","x",IF('Crisis Indicator Data'!L112=0,0,IF(LOG('Crisis Indicator Data'!L112)&lt;W$4,0,IF(LOG('Crisis Indicator Data'!L112)&gt;W$3,5,ROUND(5-(W$3-LOG('Crisis Indicator Data'!L112))/(W$3-W$4)*5,1)))))</f>
        <v>1.4</v>
      </c>
      <c r="X115" s="245">
        <f>IF(OR('Crisis Indicator Data'!L112="x",'Crisis Indicator Data'!H112="x"),"x",'Crisis Indicator Data'!L112/'Crisis Indicator Data'!H112)</f>
        <v>3.5065845866126391E-7</v>
      </c>
      <c r="Y115" s="238">
        <f t="shared" si="48"/>
        <v>0</v>
      </c>
      <c r="Z115" s="238">
        <f t="shared" si="49"/>
        <v>0.7</v>
      </c>
      <c r="AA115" s="238">
        <f t="shared" si="50"/>
        <v>0.9</v>
      </c>
      <c r="AB115" s="246">
        <f t="shared" si="51"/>
        <v>3.6</v>
      </c>
    </row>
    <row r="116" spans="1:28" x14ac:dyDescent="0.25">
      <c r="A116" s="147" t="str">
        <f>'Crisis Indicator Data'!A113</f>
        <v>Conflict in Palestine</v>
      </c>
      <c r="B116" s="148" t="str">
        <f>'Crisis Indicator Data'!B113</f>
        <v>Conflict,Socio-political,Violence</v>
      </c>
      <c r="C116" s="148" t="str">
        <f>'Crisis Indicator Data'!C113</f>
        <v>PSE002</v>
      </c>
      <c r="D116" s="148" t="str">
        <f>'Crisis Indicator Data'!D113</f>
        <v>Palestine</v>
      </c>
      <c r="E116" s="149" t="str">
        <f>'Crisis Indicator Data'!E113</f>
        <v>PSE</v>
      </c>
      <c r="F116" s="244">
        <f>IF('Crisis Indicator Data'!F113="x","x",IF(LOG('Crisis Indicator Data'!F113)&lt;F$4,0,IF(LOG('Crisis Indicator Data'!F113)&gt;F$3,5,ROUND(5-(F$3-LOG('Crisis Indicator Data'!F113))/(F$3-F$4)*5,1))))</f>
        <v>1.3</v>
      </c>
      <c r="G116" s="143">
        <f>IF('Crisis Indicator Data'!F113="x","x",IF(LEN(E116)&gt;3,('Crisis Indicator Data'!F113/VLOOKUP('Impact of the crisis'!$C116,'Regional Crises'!$B$1:$R$66,4,FALSE)),'Crisis Indicator Data'!F113/VLOOKUP('Impact of the crisis'!$E116,'Country Indicator Data'!$B$4:$P$300,15,FALSE)))</f>
        <v>1.0008305647840532</v>
      </c>
      <c r="H116" s="238">
        <f t="shared" si="39"/>
        <v>5</v>
      </c>
      <c r="I116" s="238">
        <f t="shared" si="40"/>
        <v>3.15</v>
      </c>
      <c r="J116" s="238">
        <f>IF('Crisis Indicator Data'!G113="x","x",IF(LOG('Crisis Indicator Data'!G113)&lt;J$4,0,IF(LOG('Crisis Indicator Data'!G113)&gt;J$3,5,ROUND(5-(J$3-LOG('Crisis Indicator Data'!G113))/(J$3-J$4)*5,1))))</f>
        <v>2.4</v>
      </c>
      <c r="K116" s="143">
        <f>IF('Crisis Indicator Data'!G113="x","x",IF(LEN(E116)&gt;3,('Crisis Indicator Data'!G113/VLOOKUP('Impact of the crisis'!$C116,'Regional Crises'!$B$1:$R$66,5,FALSE)),'Crisis Indicator Data'!G113/VLOOKUP('Impact of the crisis'!$E116,'Country Indicator Data'!$B$4:$P$300,14,FALSE)))</f>
        <v>1</v>
      </c>
      <c r="L116" s="238">
        <f t="shared" si="41"/>
        <v>5</v>
      </c>
      <c r="M116" s="238">
        <f t="shared" si="42"/>
        <v>3.7</v>
      </c>
      <c r="N116" s="238">
        <f t="shared" si="43"/>
        <v>3.4</v>
      </c>
      <c r="O116" s="238">
        <f>IF('Crisis Indicator Data'!H113="x","x",IF('Crisis Indicator Data'!H113=0,0,IF(LOG('Crisis Indicator Data'!H113)&lt;O$4,0,IF(LOG('Crisis Indicator Data'!H113)&gt;O$3,5,ROUND(5-(O$3-LOG('Crisis Indicator Data'!H113))/(O$3-O$4)*5,1)))))</f>
        <v>3.7</v>
      </c>
      <c r="P116" s="143">
        <f>IF('Crisis Indicator Data'!H113="x","x",'Crisis Indicator Data'!H113/'Crisis Indicator Data'!G113)</f>
        <v>1</v>
      </c>
      <c r="Q116" s="238">
        <f t="shared" si="44"/>
        <v>5</v>
      </c>
      <c r="R116" s="238">
        <f t="shared" si="45"/>
        <v>4.3499999999999996</v>
      </c>
      <c r="S116" s="238">
        <f>IF('Crisis Indicator Data'!I113="x","x",IF('Crisis Indicator Data'!I113=0,0,IF(LOG('Crisis Indicator Data'!I113)&lt;S$4,0,IF(LOG('Crisis Indicator Data'!I113)&gt;S$3,5,ROUND(5-(S$3-LOG('Crisis Indicator Data'!I113))/(S$3-S$4)*5,1)))))</f>
        <v>5</v>
      </c>
      <c r="T116" s="143">
        <f>IF('Crisis Indicator Data'!H113="x","x",IF('Crisis Indicator Data'!I113="x","x",'Crisis Indicator Data'!I113/'Crisis Indicator Data'!H113))</f>
        <v>1.1953314659197012</v>
      </c>
      <c r="U116" s="238">
        <f t="shared" si="46"/>
        <v>5</v>
      </c>
      <c r="V116" s="238">
        <f t="shared" si="47"/>
        <v>5</v>
      </c>
      <c r="W116" s="238">
        <f>IF('Crisis Indicator Data'!L113="x","x",IF('Crisis Indicator Data'!L113=0,0,IF(LOG('Crisis Indicator Data'!L113)&lt;W$4,0,IF(LOG('Crisis Indicator Data'!L113)&gt;W$3,5,ROUND(5-(W$3-LOG('Crisis Indicator Data'!L113))/(W$3-W$4)*5,1)))))</f>
        <v>3.5</v>
      </c>
      <c r="X116" s="245">
        <f>IF(OR('Crisis Indicator Data'!L113="x",'Crisis Indicator Data'!H113="x"),"x",'Crisis Indicator Data'!L113/'Crisis Indicator Data'!H113)</f>
        <v>5.1727357609710549E-5</v>
      </c>
      <c r="Y116" s="238">
        <f t="shared" si="48"/>
        <v>2.6</v>
      </c>
      <c r="Z116" s="238">
        <f t="shared" si="49"/>
        <v>3.1</v>
      </c>
      <c r="AA116" s="238">
        <f t="shared" si="50"/>
        <v>4.3</v>
      </c>
      <c r="AB116" s="246">
        <f t="shared" si="51"/>
        <v>4.3</v>
      </c>
    </row>
    <row r="117" spans="1:28" x14ac:dyDescent="0.25">
      <c r="A117" s="147" t="str">
        <f>'Crisis Indicator Data'!A114</f>
        <v>Regional Boko Haram Crisis</v>
      </c>
      <c r="B117" s="148">
        <f>'Crisis Indicator Data'!B114</f>
        <v>0</v>
      </c>
      <c r="C117" s="148" t="str">
        <f>'Crisis Indicator Data'!C114</f>
        <v>REG001</v>
      </c>
      <c r="D117" s="148" t="str">
        <f>'Crisis Indicator Data'!D114</f>
        <v>Nigeria,Niger,Chad,Cameroon</v>
      </c>
      <c r="E117" s="149" t="str">
        <f>'Crisis Indicator Data'!E114</f>
        <v>NGA,NER,TCD,CMR</v>
      </c>
      <c r="F117" s="244">
        <f>IF('Crisis Indicator Data'!F114="x","x",IF(LOG('Crisis Indicator Data'!F114)&lt;F$4,0,IF(LOG('Crisis Indicator Data'!F114)&gt;F$3,5,ROUND(5-(F$3-LOG('Crisis Indicator Data'!F114))/(F$3-F$4)*5,1))))</f>
        <v>4.3</v>
      </c>
      <c r="G117" s="143">
        <f>IF('Crisis Indicator Data'!F114="x","x",IF(LEN(E117)&gt;3,('Crisis Indicator Data'!F114/VLOOKUP('Impact of the crisis'!$C117,'Regional Crises'!$B$1:$R$66,4,FALSE)),'Crisis Indicator Data'!F114/VLOOKUP('Impact of the crisis'!$E117,'Country Indicator Data'!$B$4:$P$300,15,FALSE)))</f>
        <v>9.4388880078170964E-2</v>
      </c>
      <c r="H117" s="238">
        <f t="shared" si="39"/>
        <v>0.4</v>
      </c>
      <c r="I117" s="238">
        <f t="shared" si="40"/>
        <v>2.35</v>
      </c>
      <c r="J117" s="238">
        <f>IF('Crisis Indicator Data'!G114="x","x",IF(LOG('Crisis Indicator Data'!G114)&lt;J$4,0,IF(LOG('Crisis Indicator Data'!G114)&gt;J$3,5,ROUND(5-(J$3-LOG('Crisis Indicator Data'!G114))/(J$3-J$4)*5,1))))</f>
        <v>4.4000000000000004</v>
      </c>
      <c r="K117" s="143">
        <f>IF('Crisis Indicator Data'!G114="x","x",IF(LEN(E117)&gt;3,('Crisis Indicator Data'!G114/VLOOKUP('Impact of the crisis'!$C117,'Regional Crises'!$B$1:$R$66,5,FALSE)),'Crisis Indicator Data'!G114/VLOOKUP('Impact of the crisis'!$E117,'Country Indicator Data'!$B$4:$P$300,14,FALSE)))</f>
        <v>7.6556347850147879E-2</v>
      </c>
      <c r="L117" s="238">
        <f t="shared" si="41"/>
        <v>0.3</v>
      </c>
      <c r="M117" s="238">
        <f t="shared" si="42"/>
        <v>2.35</v>
      </c>
      <c r="N117" s="238">
        <f t="shared" si="43"/>
        <v>2.4</v>
      </c>
      <c r="O117" s="238">
        <f>IF('Crisis Indicator Data'!H114="x","x",IF('Crisis Indicator Data'!H114=0,0,IF(LOG('Crisis Indicator Data'!H114)&lt;O$4,0,IF(LOG('Crisis Indicator Data'!H114)&gt;O$3,5,ROUND(5-(O$3-LOG('Crisis Indicator Data'!H114))/(O$3-O$4)*5,1)))))</f>
        <v>4.5999999999999996</v>
      </c>
      <c r="P117" s="143">
        <f>IF('Crisis Indicator Data'!H114="x","x",'Crisis Indicator Data'!H114/'Crisis Indicator Data'!G114)</f>
        <v>0.82953990426882873</v>
      </c>
      <c r="Q117" s="238">
        <f t="shared" si="44"/>
        <v>4.0999999999999996</v>
      </c>
      <c r="R117" s="238">
        <f t="shared" si="45"/>
        <v>4.3499999999999996</v>
      </c>
      <c r="S117" s="238">
        <f>IF('Crisis Indicator Data'!I114="x","x",IF('Crisis Indicator Data'!I114=0,0,IF(LOG('Crisis Indicator Data'!I114)&lt;S$4,0,IF(LOG('Crisis Indicator Data'!I114)&gt;S$3,5,ROUND(5-(S$3-LOG('Crisis Indicator Data'!I114))/(S$3-S$4)*5,1)))))</f>
        <v>5</v>
      </c>
      <c r="T117" s="143">
        <f>IF('Crisis Indicator Data'!H114="x","x",IF('Crisis Indicator Data'!I114="x","x",'Crisis Indicator Data'!I114/'Crisis Indicator Data'!H114))</f>
        <v>0.33820065944418276</v>
      </c>
      <c r="U117" s="238">
        <f t="shared" si="46"/>
        <v>5</v>
      </c>
      <c r="V117" s="238">
        <f t="shared" si="47"/>
        <v>5</v>
      </c>
      <c r="W117" s="238">
        <f>IF('Crisis Indicator Data'!L114="x","x",IF('Crisis Indicator Data'!L114=0,0,IF(LOG('Crisis Indicator Data'!L114)&lt;W$4,0,IF(LOG('Crisis Indicator Data'!L114)&gt;W$3,5,ROUND(5-(W$3-LOG('Crisis Indicator Data'!L114))/(W$3-W$4)*5,1)))))</f>
        <v>4.5999999999999996</v>
      </c>
      <c r="X117" s="245">
        <f>IF(OR('Crisis Indicator Data'!L114="x",'Crisis Indicator Data'!H114="x"),"x",'Crisis Indicator Data'!L114/'Crisis Indicator Data'!H114)</f>
        <v>9.3205369759773906E-5</v>
      </c>
      <c r="Y117" s="238">
        <f t="shared" si="48"/>
        <v>4.7</v>
      </c>
      <c r="Z117" s="238">
        <f t="shared" si="49"/>
        <v>4.7</v>
      </c>
      <c r="AA117" s="238">
        <f t="shared" si="50"/>
        <v>4.9000000000000004</v>
      </c>
      <c r="AB117" s="246">
        <f t="shared" si="51"/>
        <v>4.5999999999999996</v>
      </c>
    </row>
    <row r="118" spans="1:28" x14ac:dyDescent="0.25">
      <c r="A118" s="147" t="str">
        <f>'Crisis Indicator Data'!A115</f>
        <v>Venezuela Regional Crisis</v>
      </c>
      <c r="B118" s="148">
        <f>'Crisis Indicator Data'!B115</f>
        <v>0</v>
      </c>
      <c r="C118" s="148" t="str">
        <f>'Crisis Indicator Data'!C115</f>
        <v>REG002</v>
      </c>
      <c r="D118" s="148" t="str">
        <f>'Crisis Indicator Data'!D115</f>
        <v>Venezuela,Brazil,Colombia,Ecuador,Peru,Trinidad and Tobago,Chile,Dominican Republic,Panama</v>
      </c>
      <c r="E118" s="149" t="str">
        <f>'Crisis Indicator Data'!E115</f>
        <v>VEN,BRA,COL,ECU,PER,TTO,CHL,DOM,PAN</v>
      </c>
      <c r="F118" s="244">
        <f>IF('Crisis Indicator Data'!F115="x","x",IF(LOG('Crisis Indicator Data'!F115)&lt;F$4,0,IF(LOG('Crisis Indicator Data'!F115)&gt;F$3,5,ROUND(5-(F$3-LOG('Crisis Indicator Data'!F115))/(F$3-F$4)*5,1))))</f>
        <v>5</v>
      </c>
      <c r="G118" s="143">
        <f>IF('Crisis Indicator Data'!F115="x","x",IF(LEN(E118)&gt;3,('Crisis Indicator Data'!F115/VLOOKUP('Impact of the crisis'!$C118,'Regional Crises'!$B$1:$R$66,4,FALSE)),'Crisis Indicator Data'!F115/VLOOKUP('Impact of the crisis'!$E118,'Country Indicator Data'!$B$4:$P$300,15,FALSE)))</f>
        <v>0.45580759256816145</v>
      </c>
      <c r="H118" s="238">
        <f t="shared" si="39"/>
        <v>2.2000000000000002</v>
      </c>
      <c r="I118" s="238">
        <f t="shared" si="40"/>
        <v>3.6</v>
      </c>
      <c r="J118" s="238">
        <f>IF('Crisis Indicator Data'!G115="x","x",IF(LOG('Crisis Indicator Data'!G115)&lt;J$4,0,IF(LOG('Crisis Indicator Data'!G115)&gt;J$3,5,ROUND(5-(J$3-LOG('Crisis Indicator Data'!G115))/(J$3-J$4)*5,1))))</f>
        <v>5</v>
      </c>
      <c r="K118" s="143">
        <f>IF('Crisis Indicator Data'!G115="x","x",IF(LEN(E118)&gt;3,('Crisis Indicator Data'!G115/VLOOKUP('Impact of the crisis'!$C118,'Regional Crises'!$B$1:$R$66,5,FALSE)),'Crisis Indicator Data'!G115/VLOOKUP('Impact of the crisis'!$E118,'Country Indicator Data'!$B$4:$P$300,14,FALSE)))</f>
        <v>0.25611645544821754</v>
      </c>
      <c r="L118" s="238">
        <f t="shared" si="41"/>
        <v>1.2</v>
      </c>
      <c r="M118" s="238">
        <f t="shared" si="42"/>
        <v>3.1</v>
      </c>
      <c r="N118" s="238">
        <f t="shared" si="43"/>
        <v>3.4</v>
      </c>
      <c r="O118" s="238">
        <f>IF('Crisis Indicator Data'!H115="x","x",IF('Crisis Indicator Data'!H115=0,0,IF(LOG('Crisis Indicator Data'!H115)&lt;O$4,0,IF(LOG('Crisis Indicator Data'!H115)&gt;O$3,5,ROUND(5-(O$3-LOG('Crisis Indicator Data'!H115))/(O$3-O$4)*5,1)))))</f>
        <v>5</v>
      </c>
      <c r="P118" s="143">
        <f>IF('Crisis Indicator Data'!H115="x","x",'Crisis Indicator Data'!H115/'Crisis Indicator Data'!G115)</f>
        <v>0.30127051053628229</v>
      </c>
      <c r="Q118" s="238">
        <f t="shared" si="44"/>
        <v>1.5</v>
      </c>
      <c r="R118" s="238">
        <f t="shared" si="45"/>
        <v>3.25</v>
      </c>
      <c r="S118" s="238">
        <f>IF('Crisis Indicator Data'!I115="x","x",IF('Crisis Indicator Data'!I115=0,0,IF(LOG('Crisis Indicator Data'!I115)&lt;S$4,0,IF(LOG('Crisis Indicator Data'!I115)&gt;S$3,5,ROUND(5-(S$3-LOG('Crisis Indicator Data'!I115))/(S$3-S$4)*5,1)))))</f>
        <v>5</v>
      </c>
      <c r="T118" s="143">
        <f>IF('Crisis Indicator Data'!H115="x","x",IF('Crisis Indicator Data'!I115="x","x",'Crisis Indicator Data'!I115/'Crisis Indicator Data'!H115))</f>
        <v>0.18571671852987165</v>
      </c>
      <c r="U118" s="238">
        <f t="shared" si="46"/>
        <v>5</v>
      </c>
      <c r="V118" s="238">
        <f t="shared" si="47"/>
        <v>5</v>
      </c>
      <c r="W118" s="238">
        <f>IF('Crisis Indicator Data'!L115="x","x",IF('Crisis Indicator Data'!L115=0,0,IF(LOG('Crisis Indicator Data'!L115)&lt;W$4,0,IF(LOG('Crisis Indicator Data'!L115)&gt;W$3,5,ROUND(5-(W$3-LOG('Crisis Indicator Data'!L115))/(W$3-W$4)*5,1)))))</f>
        <v>3.9</v>
      </c>
      <c r="X118" s="245">
        <f>IF(OR('Crisis Indicator Data'!L115="x",'Crisis Indicator Data'!H115="x"),"x",'Crisis Indicator Data'!L115/'Crisis Indicator Data'!H115)</f>
        <v>7.9265555091108943E-6</v>
      </c>
      <c r="Y118" s="238">
        <f t="shared" si="48"/>
        <v>0.4</v>
      </c>
      <c r="Z118" s="238">
        <f t="shared" si="49"/>
        <v>2.2000000000000002</v>
      </c>
      <c r="AA118" s="238">
        <f t="shared" si="50"/>
        <v>4</v>
      </c>
      <c r="AB118" s="246">
        <f t="shared" si="51"/>
        <v>3.7</v>
      </c>
    </row>
    <row r="119" spans="1:28" x14ac:dyDescent="0.25">
      <c r="A119" s="147" t="str">
        <f>'Crisis Indicator Data'!A116</f>
        <v>Regional Kashmir conflict</v>
      </c>
      <c r="B119" s="148">
        <f>'Crisis Indicator Data'!B116</f>
        <v>0</v>
      </c>
      <c r="C119" s="148" t="str">
        <f>'Crisis Indicator Data'!C116</f>
        <v>REG003</v>
      </c>
      <c r="D119" s="148" t="str">
        <f>'Crisis Indicator Data'!D116</f>
        <v>India,Pakistan</v>
      </c>
      <c r="E119" s="149" t="str">
        <f>'Crisis Indicator Data'!E116</f>
        <v>IND,PAK</v>
      </c>
      <c r="F119" s="244">
        <f>IF('Crisis Indicator Data'!F116="x","x",IF(LOG('Crisis Indicator Data'!F116)&lt;F$4,0,IF(LOG('Crisis Indicator Data'!F116)&gt;F$3,5,ROUND(5-(F$3-LOG('Crisis Indicator Data'!F116))/(F$3-F$4)*5,1))))</f>
        <v>4</v>
      </c>
      <c r="G119" s="143">
        <f>IF('Crisis Indicator Data'!F116="x","x",IF(LEN(E119)&gt;3,('Crisis Indicator Data'!F116/VLOOKUP('Impact of the crisis'!$C119,'Regional Crises'!$B$1:$R$66,4,FALSE)),'Crisis Indicator Data'!F116/VLOOKUP('Impact of the crisis'!$E119,'Country Indicator Data'!$B$4:$P$300,15,FALSE)))</f>
        <v>6.2908278958459643E-2</v>
      </c>
      <c r="H119" s="238">
        <f t="shared" si="39"/>
        <v>0.2</v>
      </c>
      <c r="I119" s="238">
        <f t="shared" si="40"/>
        <v>2.1</v>
      </c>
      <c r="J119" s="238">
        <f>IF('Crisis Indicator Data'!G116="x","x",IF(LOG('Crisis Indicator Data'!G116)&lt;J$4,0,IF(LOG('Crisis Indicator Data'!G116)&gt;J$3,5,ROUND(5-(J$3-LOG('Crisis Indicator Data'!G116))/(J$3-J$4)*5,1))))</f>
        <v>4.0999999999999996</v>
      </c>
      <c r="K119" s="143">
        <f>IF('Crisis Indicator Data'!G116="x","x",IF(LEN(E119)&gt;3,('Crisis Indicator Data'!G116/VLOOKUP('Impact of the crisis'!$C119,'Regional Crises'!$B$1:$R$66,5,FALSE)),'Crisis Indicator Data'!G116/VLOOKUP('Impact of the crisis'!$E119,'Country Indicator Data'!$B$4:$P$300,14,FALSE)))</f>
        <v>1.0600697785041019E-2</v>
      </c>
      <c r="L119" s="238">
        <f t="shared" si="41"/>
        <v>0</v>
      </c>
      <c r="M119" s="238">
        <f t="shared" si="42"/>
        <v>2.0499999999999998</v>
      </c>
      <c r="N119" s="238">
        <f t="shared" si="43"/>
        <v>2.1</v>
      </c>
      <c r="O119" s="238">
        <f>IF('Crisis Indicator Data'!H116="x","x",IF('Crisis Indicator Data'!H116=0,0,IF(LOG('Crisis Indicator Data'!H116)&lt;O$4,0,IF(LOG('Crisis Indicator Data'!H116)&gt;O$3,5,ROUND(5-(O$3-LOG('Crisis Indicator Data'!H116))/(O$3-O$4)*5,1)))))</f>
        <v>4.5999999999999996</v>
      </c>
      <c r="P119" s="143">
        <f>IF('Crisis Indicator Data'!H116="x","x",'Crisis Indicator Data'!H116/'Crisis Indicator Data'!G116)</f>
        <v>1.0125141529110304</v>
      </c>
      <c r="Q119" s="238">
        <f t="shared" si="44"/>
        <v>5</v>
      </c>
      <c r="R119" s="238">
        <f t="shared" si="45"/>
        <v>4.8</v>
      </c>
      <c r="S119" s="238" t="str">
        <f>IF('Crisis Indicator Data'!I116="x","x",IF('Crisis Indicator Data'!I116=0,0,IF(LOG('Crisis Indicator Data'!I116)&lt;S$4,0,IF(LOG('Crisis Indicator Data'!I116)&gt;S$3,5,ROUND(5-(S$3-LOG('Crisis Indicator Data'!I116))/(S$3-S$4)*5,1)))))</f>
        <v>x</v>
      </c>
      <c r="T119" s="143" t="str">
        <f>IF('Crisis Indicator Data'!H116="x","x",IF('Crisis Indicator Data'!I116="x","x",'Crisis Indicator Data'!I116/'Crisis Indicator Data'!H116))</f>
        <v>x</v>
      </c>
      <c r="U119" s="238" t="str">
        <f t="shared" si="46"/>
        <v>x</v>
      </c>
      <c r="V119" s="238" t="str">
        <f t="shared" si="47"/>
        <v>x</v>
      </c>
      <c r="W119" s="238">
        <f>IF('Crisis Indicator Data'!L116="x","x",IF('Crisis Indicator Data'!L116=0,0,IF(LOG('Crisis Indicator Data'!L116)&lt;W$4,0,IF(LOG('Crisis Indicator Data'!L116)&gt;W$3,5,ROUND(5-(W$3-LOG('Crisis Indicator Data'!L116))/(W$3-W$4)*5,1)))))</f>
        <v>3.2</v>
      </c>
      <c r="X119" s="245">
        <f>IF(OR('Crisis Indicator Data'!L116="x",'Crisis Indicator Data'!H116="x"),"x",'Crisis Indicator Data'!L116/'Crisis Indicator Data'!H116)</f>
        <v>9.4756047319168978E-6</v>
      </c>
      <c r="Y119" s="238">
        <f t="shared" si="48"/>
        <v>0.5</v>
      </c>
      <c r="Z119" s="238">
        <f t="shared" si="49"/>
        <v>1.9</v>
      </c>
      <c r="AA119" s="238">
        <f t="shared" si="50"/>
        <v>1.9</v>
      </c>
      <c r="AB119" s="246">
        <f t="shared" si="51"/>
        <v>3.7</v>
      </c>
    </row>
    <row r="120" spans="1:28" x14ac:dyDescent="0.25">
      <c r="A120" s="147" t="str">
        <f>'Crisis Indicator Data'!A117</f>
        <v>Syrian Regional Crisis</v>
      </c>
      <c r="B120" s="148">
        <f>'Crisis Indicator Data'!B117</f>
        <v>0</v>
      </c>
      <c r="C120" s="148" t="str">
        <f>'Crisis Indicator Data'!C117</f>
        <v>REG004</v>
      </c>
      <c r="D120" s="148" t="str">
        <f>'Crisis Indicator Data'!D117</f>
        <v>Syria,Turkey,Iraq,Egypt,Jordan,Lebanon</v>
      </c>
      <c r="E120" s="149" t="str">
        <f>'Crisis Indicator Data'!E117</f>
        <v>SYR,TUR,IRQ,EGY,JOR,LBN</v>
      </c>
      <c r="F120" s="244">
        <f>IF('Crisis Indicator Data'!F117="x","x",IF(LOG('Crisis Indicator Data'!F117)&lt;F$4,0,IF(LOG('Crisis Indicator Data'!F117)&gt;F$3,5,ROUND(5-(F$3-LOG('Crisis Indicator Data'!F117))/(F$3-F$4)*5,1))))</f>
        <v>4.5</v>
      </c>
      <c r="G120" s="143">
        <f>IF('Crisis Indicator Data'!F117="x","x",IF(LEN(E120)&gt;3,('Crisis Indicator Data'!F117/VLOOKUP('Impact of the crisis'!$C120,'Regional Crises'!$B$1:$R$66,4,FALSE)),'Crisis Indicator Data'!F117/VLOOKUP('Impact of the crisis'!$E120,'Country Indicator Data'!$B$4:$P$300,15,FALSE)))</f>
        <v>0.20057815345441654</v>
      </c>
      <c r="H120" s="238">
        <f t="shared" si="39"/>
        <v>0.9</v>
      </c>
      <c r="I120" s="238">
        <f t="shared" si="40"/>
        <v>2.7</v>
      </c>
      <c r="J120" s="238">
        <f>IF('Crisis Indicator Data'!G117="x","x",IF(LOG('Crisis Indicator Data'!G117)&lt;J$4,0,IF(LOG('Crisis Indicator Data'!G117)&gt;J$3,5,ROUND(5-(J$3-LOG('Crisis Indicator Data'!G117))/(J$3-J$4)*5,1))))</f>
        <v>5</v>
      </c>
      <c r="K120" s="143">
        <f>IF('Crisis Indicator Data'!G117="x","x",IF(LEN(E120)&gt;3,('Crisis Indicator Data'!G117/VLOOKUP('Impact of the crisis'!$C120,'Regional Crises'!$B$1:$R$66,5,FALSE)),'Crisis Indicator Data'!G117/VLOOKUP('Impact of the crisis'!$E120,'Country Indicator Data'!$B$4:$P$300,14,FALSE)))</f>
        <v>0.32713407943822692</v>
      </c>
      <c r="L120" s="238">
        <f t="shared" si="41"/>
        <v>1.6</v>
      </c>
      <c r="M120" s="238">
        <f t="shared" si="42"/>
        <v>3.3</v>
      </c>
      <c r="N120" s="238">
        <f t="shared" si="43"/>
        <v>3</v>
      </c>
      <c r="O120" s="238">
        <f>IF('Crisis Indicator Data'!H117="x","x",IF('Crisis Indicator Data'!H117=0,0,IF(LOG('Crisis Indicator Data'!H117)&lt;O$4,0,IF(LOG('Crisis Indicator Data'!H117)&gt;O$3,5,ROUND(5-(O$3-LOG('Crisis Indicator Data'!H117))/(O$3-O$4)*5,1)))))</f>
        <v>5</v>
      </c>
      <c r="P120" s="143">
        <f>IF('Crisis Indicator Data'!H117="x","x",'Crisis Indicator Data'!H117/'Crisis Indicator Data'!G117)</f>
        <v>0.43993515568226282</v>
      </c>
      <c r="Q120" s="238">
        <f t="shared" si="44"/>
        <v>2.2000000000000002</v>
      </c>
      <c r="R120" s="238">
        <f t="shared" si="45"/>
        <v>3.6</v>
      </c>
      <c r="S120" s="238">
        <f>IF('Crisis Indicator Data'!I117="x","x",IF('Crisis Indicator Data'!I117=0,0,IF(LOG('Crisis Indicator Data'!I117)&lt;S$4,0,IF(LOG('Crisis Indicator Data'!I117)&gt;S$3,5,ROUND(5-(S$3-LOG('Crisis Indicator Data'!I117))/(S$3-S$4)*5,1)))))</f>
        <v>5</v>
      </c>
      <c r="T120" s="143">
        <f>IF('Crisis Indicator Data'!H117="x","x",IF('Crisis Indicator Data'!I117="x","x",'Crisis Indicator Data'!I117/'Crisis Indicator Data'!H117))</f>
        <v>0.59664548919949179</v>
      </c>
      <c r="U120" s="238">
        <f t="shared" si="46"/>
        <v>5</v>
      </c>
      <c r="V120" s="238">
        <f t="shared" si="47"/>
        <v>5</v>
      </c>
      <c r="W120" s="238">
        <f>IF('Crisis Indicator Data'!L117="x","x",IF('Crisis Indicator Data'!L117=0,0,IF(LOG('Crisis Indicator Data'!L117)&lt;W$4,0,IF(LOG('Crisis Indicator Data'!L117)&gt;W$3,5,ROUND(5-(W$3-LOG('Crisis Indicator Data'!L117))/(W$3-W$4)*5,1)))))</f>
        <v>4.2</v>
      </c>
      <c r="X120" s="245">
        <f>IF(OR('Crisis Indicator Data'!L117="x",'Crisis Indicator Data'!H117="x"),"x",'Crisis Indicator Data'!L117/'Crisis Indicator Data'!H117)</f>
        <v>2.3252858958068617E-5</v>
      </c>
      <c r="Y120" s="238">
        <f t="shared" si="48"/>
        <v>1.2</v>
      </c>
      <c r="Z120" s="238">
        <f t="shared" si="49"/>
        <v>2.7</v>
      </c>
      <c r="AA120" s="238">
        <f t="shared" si="50"/>
        <v>4.0999999999999996</v>
      </c>
      <c r="AB120" s="246">
        <f t="shared" si="51"/>
        <v>3.9</v>
      </c>
    </row>
    <row r="121" spans="1:28" x14ac:dyDescent="0.25">
      <c r="A121" s="147" t="str">
        <f>'Crisis Indicator Data'!A118</f>
        <v xml:space="preserve">Eastern Mediterranean Route </v>
      </c>
      <c r="B121" s="148">
        <f>'Crisis Indicator Data'!B118</f>
        <v>0</v>
      </c>
      <c r="C121" s="148" t="str">
        <f>'Crisis Indicator Data'!C118</f>
        <v>REG006</v>
      </c>
      <c r="D121" s="148" t="str">
        <f>'Crisis Indicator Data'!D118</f>
        <v>Turkey,Greece</v>
      </c>
      <c r="E121" s="149" t="str">
        <f>'Crisis Indicator Data'!E118</f>
        <v>TUR,GRC</v>
      </c>
      <c r="F121" s="244">
        <f>IF('Crisis Indicator Data'!F118="x","x",IF(LOG('Crisis Indicator Data'!F118)&lt;F$4,0,IF(LOG('Crisis Indicator Data'!F118)&gt;F$3,5,ROUND(5-(F$3-LOG('Crisis Indicator Data'!F118))/(F$3-F$4)*5,1))))</f>
        <v>3.8</v>
      </c>
      <c r="G121" s="143">
        <f>IF('Crisis Indicator Data'!F118="x","x",IF(LEN(E121)&gt;3,('Crisis Indicator Data'!F118/VLOOKUP('Impact of the crisis'!$C121,'Regional Crises'!$B$1:$R$66,4,FALSE)),'Crisis Indicator Data'!F118/VLOOKUP('Impact of the crisis'!$E121,'Country Indicator Data'!$B$4:$P$300,15,FALSE)))</f>
        <v>0.20129322337595851</v>
      </c>
      <c r="H121" s="238">
        <f t="shared" si="39"/>
        <v>0.9</v>
      </c>
      <c r="I121" s="238">
        <f t="shared" si="40"/>
        <v>2.35</v>
      </c>
      <c r="J121" s="238">
        <f>IF('Crisis Indicator Data'!G118="x","x",IF(LOG('Crisis Indicator Data'!G118)&lt;J$4,0,IF(LOG('Crisis Indicator Data'!G118)&gt;J$3,5,ROUND(5-(J$3-LOG('Crisis Indicator Data'!G118))/(J$3-J$4)*5,1))))</f>
        <v>5</v>
      </c>
      <c r="K121" s="143">
        <f>IF('Crisis Indicator Data'!G118="x","x",IF(LEN(E121)&gt;3,('Crisis Indicator Data'!G118/VLOOKUP('Impact of the crisis'!$C121,'Regional Crises'!$B$1:$R$66,5,FALSE)),'Crisis Indicator Data'!G118/VLOOKUP('Impact of the crisis'!$E121,'Country Indicator Data'!$B$4:$P$300,14,FALSE)))</f>
        <v>0.39833464257659074</v>
      </c>
      <c r="L121" s="238">
        <f t="shared" si="41"/>
        <v>2</v>
      </c>
      <c r="M121" s="238">
        <f t="shared" si="42"/>
        <v>3.5</v>
      </c>
      <c r="N121" s="238">
        <f t="shared" si="43"/>
        <v>3</v>
      </c>
      <c r="O121" s="238">
        <f>IF('Crisis Indicator Data'!H118="x","x",IF('Crisis Indicator Data'!H118=0,0,IF(LOG('Crisis Indicator Data'!H118)&lt;O$4,0,IF(LOG('Crisis Indicator Data'!H118)&gt;O$3,5,ROUND(5-(O$3-LOG('Crisis Indicator Data'!H118))/(O$3-O$4)*5,1)))))</f>
        <v>4.0999999999999996</v>
      </c>
      <c r="P121" s="143">
        <f>IF('Crisis Indicator Data'!H118="x","x",'Crisis Indicator Data'!H118/'Crisis Indicator Data'!G118)</f>
        <v>0.23638610607136284</v>
      </c>
      <c r="Q121" s="238">
        <f t="shared" si="44"/>
        <v>1.1000000000000001</v>
      </c>
      <c r="R121" s="238">
        <f t="shared" si="45"/>
        <v>2.5999999999999996</v>
      </c>
      <c r="S121" s="238">
        <f>IF('Crisis Indicator Data'!I118="x","x",IF('Crisis Indicator Data'!I118=0,0,IF(LOG('Crisis Indicator Data'!I118)&lt;S$4,0,IF(LOG('Crisis Indicator Data'!I118)&gt;S$3,5,ROUND(5-(S$3-LOG('Crisis Indicator Data'!I118))/(S$3-S$4)*5,1)))))</f>
        <v>3.8</v>
      </c>
      <c r="T121" s="143">
        <f>IF('Crisis Indicator Data'!H118="x","x",IF('Crisis Indicator Data'!I118="x","x",'Crisis Indicator Data'!I118/'Crisis Indicator Data'!H118))</f>
        <v>5.4505005561735265E-2</v>
      </c>
      <c r="U121" s="238">
        <f t="shared" si="46"/>
        <v>1.8</v>
      </c>
      <c r="V121" s="238">
        <f t="shared" si="47"/>
        <v>2.8</v>
      </c>
      <c r="W121" s="238">
        <f>IF('Crisis Indicator Data'!L118="x","x",IF('Crisis Indicator Data'!L118=0,0,IF(LOG('Crisis Indicator Data'!L118)&lt;W$4,0,IF(LOG('Crisis Indicator Data'!L118)&gt;W$3,5,ROUND(5-(W$3-LOG('Crisis Indicator Data'!L118))/(W$3-W$4)*5,1)))))</f>
        <v>3.2</v>
      </c>
      <c r="X121" s="245">
        <f>IF(OR('Crisis Indicator Data'!L118="x",'Crisis Indicator Data'!H118="x"),"x",'Crisis Indicator Data'!L118/'Crisis Indicator Data'!H118)</f>
        <v>2.0800889877641824E-5</v>
      </c>
      <c r="Y121" s="238">
        <f t="shared" si="48"/>
        <v>1</v>
      </c>
      <c r="Z121" s="238">
        <f t="shared" si="49"/>
        <v>2.1</v>
      </c>
      <c r="AA121" s="238">
        <f t="shared" si="50"/>
        <v>2.5</v>
      </c>
      <c r="AB121" s="246">
        <f t="shared" si="51"/>
        <v>2.6</v>
      </c>
    </row>
    <row r="122" spans="1:28" x14ac:dyDescent="0.25">
      <c r="A122" s="147" t="str">
        <f>'Crisis Indicator Data'!A119</f>
        <v>Central Mediterranean Route</v>
      </c>
      <c r="B122" s="148">
        <f>'Crisis Indicator Data'!B119</f>
        <v>0</v>
      </c>
      <c r="C122" s="148" t="str">
        <f>'Crisis Indicator Data'!C119</f>
        <v>REG007</v>
      </c>
      <c r="D122" s="148" t="str">
        <f>'Crisis Indicator Data'!D119</f>
        <v>Algeria,Tunisia,Libya,Italy</v>
      </c>
      <c r="E122" s="149" t="str">
        <f>'Crisis Indicator Data'!E119</f>
        <v>DZA,TUN,LBY,ITA</v>
      </c>
      <c r="F122" s="244">
        <f>IF('Crisis Indicator Data'!F119="x","x",IF(LOG('Crisis Indicator Data'!F119)&lt;F$4,0,IF(LOG('Crisis Indicator Data'!F119)&gt;F$3,5,ROUND(5-(F$3-LOG('Crisis Indicator Data'!F119))/(F$3-F$4)*5,1))))</f>
        <v>5</v>
      </c>
      <c r="G122" s="143">
        <f>IF('Crisis Indicator Data'!F119="x","x",IF(LEN(E122)&gt;3,('Crisis Indicator Data'!F119/VLOOKUP('Impact of the crisis'!$C122,'Regional Crises'!$B$1:$R$66,4,FALSE)),'Crisis Indicator Data'!F119/VLOOKUP('Impact of the crisis'!$E122,'Country Indicator Data'!$B$4:$P$300,15,FALSE)))</f>
        <v>0.94666811594802713</v>
      </c>
      <c r="H122" s="238">
        <f t="shared" si="39"/>
        <v>4.7</v>
      </c>
      <c r="I122" s="238">
        <f t="shared" si="40"/>
        <v>4.8499999999999996</v>
      </c>
      <c r="J122" s="238">
        <f>IF('Crisis Indicator Data'!G119="x","x",IF(LOG('Crisis Indicator Data'!G119)&lt;J$4,0,IF(LOG('Crisis Indicator Data'!G119)&gt;J$3,5,ROUND(5-(J$3-LOG('Crisis Indicator Data'!G119))/(J$3-J$4)*5,1))))</f>
        <v>5</v>
      </c>
      <c r="K122" s="143">
        <f>IF('Crisis Indicator Data'!G119="x","x",IF(LEN(E122)&gt;3,('Crisis Indicator Data'!G119/VLOOKUP('Impact of the crisis'!$C122,'Regional Crises'!$B$1:$R$66,5,FALSE)),'Crisis Indicator Data'!G119/VLOOKUP('Impact of the crisis'!$E122,'Country Indicator Data'!$B$4:$P$300,14,FALSE)))</f>
        <v>0.57451087950265134</v>
      </c>
      <c r="L122" s="238">
        <f t="shared" si="41"/>
        <v>2.9</v>
      </c>
      <c r="M122" s="238">
        <f t="shared" si="42"/>
        <v>3.95</v>
      </c>
      <c r="N122" s="238">
        <f t="shared" si="43"/>
        <v>4.5</v>
      </c>
      <c r="O122" s="238">
        <f>IF('Crisis Indicator Data'!H119="x","x",IF('Crisis Indicator Data'!H119=0,0,IF(LOG('Crisis Indicator Data'!H119)&lt;O$4,0,IF(LOG('Crisis Indicator Data'!H119)&gt;O$3,5,ROUND(5-(O$3-LOG('Crisis Indicator Data'!H119))/(O$3-O$4)*5,1)))))</f>
        <v>2.6</v>
      </c>
      <c r="P122" s="143">
        <f>IF('Crisis Indicator Data'!H119="x","x",'Crisis Indicator Data'!H119/'Crisis Indicator Data'!G119)</f>
        <v>1.6937425622007583E-2</v>
      </c>
      <c r="Q122" s="238">
        <f t="shared" si="44"/>
        <v>0</v>
      </c>
      <c r="R122" s="238">
        <f t="shared" si="45"/>
        <v>1.3</v>
      </c>
      <c r="S122" s="238">
        <f>IF('Crisis Indicator Data'!I119="x","x",IF('Crisis Indicator Data'!I119=0,0,IF(LOG('Crisis Indicator Data'!I119)&lt;S$4,0,IF(LOG('Crisis Indicator Data'!I119)&gt;S$3,5,ROUND(5-(S$3-LOG('Crisis Indicator Data'!I119))/(S$3-S$4)*5,1)))))</f>
        <v>4.4000000000000004</v>
      </c>
      <c r="T122" s="143">
        <f>IF('Crisis Indicator Data'!H119="x","x",IF('Crisis Indicator Data'!I119="x","x",'Crisis Indicator Data'!I119/'Crisis Indicator Data'!H119))</f>
        <v>1</v>
      </c>
      <c r="U122" s="238">
        <f t="shared" si="46"/>
        <v>5</v>
      </c>
      <c r="V122" s="238">
        <f t="shared" si="47"/>
        <v>4.7</v>
      </c>
      <c r="W122" s="238">
        <f>IF('Crisis Indicator Data'!L119="x","x",IF('Crisis Indicator Data'!L119=0,0,IF(LOG('Crisis Indicator Data'!L119)&lt;W$4,0,IF(LOG('Crisis Indicator Data'!L119)&gt;W$3,5,ROUND(5-(W$3-LOG('Crisis Indicator Data'!L119))/(W$3-W$4)*5,1)))))</f>
        <v>4.0999999999999996</v>
      </c>
      <c r="X122" s="245">
        <f>IF(OR('Crisis Indicator Data'!L119="x",'Crisis Indicator Data'!H119="x"),"x",'Crisis Indicator Data'!L119/'Crisis Indicator Data'!H119)</f>
        <v>6.3807189542483664E-4</v>
      </c>
      <c r="Y122" s="238">
        <f t="shared" si="48"/>
        <v>5</v>
      </c>
      <c r="Z122" s="238">
        <f t="shared" si="49"/>
        <v>4.5999999999999996</v>
      </c>
      <c r="AA122" s="238">
        <f t="shared" si="50"/>
        <v>4.7</v>
      </c>
      <c r="AB122" s="246">
        <f t="shared" si="51"/>
        <v>3.5</v>
      </c>
    </row>
    <row r="123" spans="1:28" x14ac:dyDescent="0.25">
      <c r="A123" s="147" t="str">
        <f>'Crisis Indicator Data'!A120</f>
        <v>Western Mediterranean Route</v>
      </c>
      <c r="B123" s="148">
        <f>'Crisis Indicator Data'!B120</f>
        <v>0</v>
      </c>
      <c r="C123" s="148" t="str">
        <f>'Crisis Indicator Data'!C120</f>
        <v>REG008</v>
      </c>
      <c r="D123" s="148" t="str">
        <f>'Crisis Indicator Data'!D120</f>
        <v>Algeria,Morocco,Spain</v>
      </c>
      <c r="E123" s="149" t="str">
        <f>'Crisis Indicator Data'!E120</f>
        <v>DZA,MAR,ESP</v>
      </c>
      <c r="F123" s="244">
        <f>IF('Crisis Indicator Data'!F120="x","x",IF(LOG('Crisis Indicator Data'!F120)&lt;F$4,0,IF(LOG('Crisis Indicator Data'!F120)&gt;F$3,5,ROUND(5-(F$3-LOG('Crisis Indicator Data'!F120))/(F$3-F$4)*5,1))))</f>
        <v>5</v>
      </c>
      <c r="G123" s="143">
        <f>IF('Crisis Indicator Data'!F120="x","x",IF(LEN(E123)&gt;3,('Crisis Indicator Data'!F120/VLOOKUP('Impact of the crisis'!$C123,'Regional Crises'!$B$1:$R$66,4,FALSE)),'Crisis Indicator Data'!F120/VLOOKUP('Impact of the crisis'!$E123,'Country Indicator Data'!$B$4:$P$300,15,FALSE)))</f>
        <v>0.8797536604060211</v>
      </c>
      <c r="H123" s="238">
        <f t="shared" si="39"/>
        <v>4.4000000000000004</v>
      </c>
      <c r="I123" s="238">
        <f t="shared" si="40"/>
        <v>4.7</v>
      </c>
      <c r="J123" s="238">
        <f>IF('Crisis Indicator Data'!G120="x","x",IF(LOG('Crisis Indicator Data'!G120)&lt;J$4,0,IF(LOG('Crisis Indicator Data'!G120)&gt;J$3,5,ROUND(5-(J$3-LOG('Crisis Indicator Data'!G120))/(J$3-J$4)*5,1))))</f>
        <v>5</v>
      </c>
      <c r="K123" s="143">
        <f>IF('Crisis Indicator Data'!G120="x","x",IF(LEN(E123)&gt;3,('Crisis Indicator Data'!G120/VLOOKUP('Impact of the crisis'!$C123,'Regional Crises'!$B$1:$R$66,5,FALSE)),'Crisis Indicator Data'!G120/VLOOKUP('Impact of the crisis'!$E123,'Country Indicator Data'!$B$4:$P$300,14,FALSE)))</f>
        <v>0.72757766459971385</v>
      </c>
      <c r="L123" s="238">
        <f t="shared" si="41"/>
        <v>3.6</v>
      </c>
      <c r="M123" s="238">
        <f t="shared" si="42"/>
        <v>4.3</v>
      </c>
      <c r="N123" s="238">
        <f t="shared" si="43"/>
        <v>4.5</v>
      </c>
      <c r="O123" s="238">
        <f>IF('Crisis Indicator Data'!H120="x","x",IF('Crisis Indicator Data'!H120=0,0,IF(LOG('Crisis Indicator Data'!H120)&lt;O$4,0,IF(LOG('Crisis Indicator Data'!H120)&gt;O$3,5,ROUND(5-(O$3-LOG('Crisis Indicator Data'!H120))/(O$3-O$4)*5,1)))))</f>
        <v>1.9</v>
      </c>
      <c r="P123" s="143">
        <f>IF('Crisis Indicator Data'!H120="x","x",'Crisis Indicator Data'!H120/'Crisis Indicator Data'!G120)</f>
        <v>4.5362263672122831E-3</v>
      </c>
      <c r="Q123" s="238">
        <f t="shared" si="44"/>
        <v>0</v>
      </c>
      <c r="R123" s="238">
        <f t="shared" si="45"/>
        <v>0.95</v>
      </c>
      <c r="S123" s="238">
        <f>IF('Crisis Indicator Data'!I120="x","x",IF('Crisis Indicator Data'!I120=0,0,IF(LOG('Crisis Indicator Data'!I120)&lt;S$4,0,IF(LOG('Crisis Indicator Data'!I120)&gt;S$3,5,ROUND(5-(S$3-LOG('Crisis Indicator Data'!I120))/(S$3-S$4)*5,1)))))</f>
        <v>3.8</v>
      </c>
      <c r="T123" s="143">
        <f>IF('Crisis Indicator Data'!H120="x","x",IF('Crisis Indicator Data'!I120="x","x",'Crisis Indicator Data'!I120/'Crisis Indicator Data'!H120))</f>
        <v>1</v>
      </c>
      <c r="U123" s="238">
        <f t="shared" si="46"/>
        <v>5</v>
      </c>
      <c r="V123" s="238">
        <f t="shared" si="47"/>
        <v>4.4000000000000004</v>
      </c>
      <c r="W123" s="238">
        <f>IF('Crisis Indicator Data'!L120="x","x",IF('Crisis Indicator Data'!L120=0,0,IF(LOG('Crisis Indicator Data'!L120)&lt;W$4,0,IF(LOG('Crisis Indicator Data'!L120)&gt;W$3,5,ROUND(5-(W$3-LOG('Crisis Indicator Data'!L120))/(W$3-W$4)*5,1)))))</f>
        <v>3.4</v>
      </c>
      <c r="X123" s="245">
        <f>IF(OR('Crisis Indicator Data'!L120="x",'Crisis Indicator Data'!H120="x"),"x",'Crisis Indicator Data'!L120/'Crisis Indicator Data'!H120)</f>
        <v>5.8974358974358979E-4</v>
      </c>
      <c r="Y123" s="238">
        <f t="shared" si="48"/>
        <v>5</v>
      </c>
      <c r="Z123" s="238">
        <f t="shared" si="49"/>
        <v>4.2</v>
      </c>
      <c r="AA123" s="238">
        <f t="shared" si="50"/>
        <v>4.3</v>
      </c>
      <c r="AB123" s="246">
        <f t="shared" si="51"/>
        <v>3</v>
      </c>
    </row>
    <row r="124" spans="1:28" x14ac:dyDescent="0.25">
      <c r="A124" s="147" t="str">
        <f>'Crisis Indicator Data'!A121</f>
        <v>Rohingya Regional Crisis</v>
      </c>
      <c r="B124" s="148">
        <f>'Crisis Indicator Data'!B121</f>
        <v>0</v>
      </c>
      <c r="C124" s="148" t="str">
        <f>'Crisis Indicator Data'!C121</f>
        <v>REG011</v>
      </c>
      <c r="D124" s="148" t="str">
        <f>'Crisis Indicator Data'!D121</f>
        <v>Bangladesh,Myanmar</v>
      </c>
      <c r="E124" s="149" t="str">
        <f>'Crisis Indicator Data'!E121</f>
        <v>BGD,MMR</v>
      </c>
      <c r="F124" s="244">
        <f>IF('Crisis Indicator Data'!F121="x","x",IF(LOG('Crisis Indicator Data'!F121)&lt;F$4,0,IF(LOG('Crisis Indicator Data'!F121)&gt;F$3,5,ROUND(5-(F$3-LOG('Crisis Indicator Data'!F121))/(F$3-F$4)*5,1))))</f>
        <v>2.8</v>
      </c>
      <c r="G124" s="143">
        <f>IF('Crisis Indicator Data'!F121="x","x",IF(LEN(E124)&gt;3,('Crisis Indicator Data'!F121/VLOOKUP('Impact of the crisis'!$C124,'Regional Crises'!$B$1:$R$66,4,FALSE)),'Crisis Indicator Data'!F121/VLOOKUP('Impact of the crisis'!$E124,'Country Indicator Data'!$B$4:$P$300,15,FALSE)))</f>
        <v>5.8100223428024261E-2</v>
      </c>
      <c r="H124" s="238">
        <f t="shared" si="39"/>
        <v>0.2</v>
      </c>
      <c r="I124" s="238">
        <f t="shared" si="40"/>
        <v>1.5</v>
      </c>
      <c r="J124" s="238">
        <f>IF('Crisis Indicator Data'!G121="x","x",IF(LOG('Crisis Indicator Data'!G121)&lt;J$4,0,IF(LOG('Crisis Indicator Data'!G121)&gt;J$3,5,ROUND(5-(J$3-LOG('Crisis Indicator Data'!G121))/(J$3-J$4)*5,1))))</f>
        <v>2.4</v>
      </c>
      <c r="K124" s="143">
        <f>IF('Crisis Indicator Data'!G121="x","x",IF(LEN(E124)&gt;3,('Crisis Indicator Data'!G121/VLOOKUP('Impact of the crisis'!$C124,'Regional Crises'!$B$1:$R$66,5,FALSE)),'Crisis Indicator Data'!G121/VLOOKUP('Impact of the crisis'!$E124,'Country Indicator Data'!$B$4:$P$300,14,FALSE)))</f>
        <v>2.3497695528269358E-2</v>
      </c>
      <c r="L124" s="238">
        <f t="shared" si="41"/>
        <v>0.1</v>
      </c>
      <c r="M124" s="238">
        <f t="shared" si="42"/>
        <v>1.25</v>
      </c>
      <c r="N124" s="238">
        <f t="shared" si="43"/>
        <v>1.4</v>
      </c>
      <c r="O124" s="238">
        <f>IF('Crisis Indicator Data'!H121="x","x",IF('Crisis Indicator Data'!H121=0,0,IF(LOG('Crisis Indicator Data'!H121)&lt;O$4,0,IF(LOG('Crisis Indicator Data'!H121)&gt;O$3,5,ROUND(5-(O$3-LOG('Crisis Indicator Data'!H121))/(O$3-O$4)*5,1)))))</f>
        <v>3.3</v>
      </c>
      <c r="P124" s="143">
        <f>IF('Crisis Indicator Data'!H121="x","x",'Crisis Indicator Data'!H121/'Crisis Indicator Data'!G121)</f>
        <v>0.569530226464533</v>
      </c>
      <c r="Q124" s="238">
        <f t="shared" si="44"/>
        <v>2.8</v>
      </c>
      <c r="R124" s="238">
        <f t="shared" si="45"/>
        <v>3.05</v>
      </c>
      <c r="S124" s="238">
        <f>IF('Crisis Indicator Data'!I121="x","x",IF('Crisis Indicator Data'!I121=0,0,IF(LOG('Crisis Indicator Data'!I121)&lt;S$4,0,IF(LOG('Crisis Indicator Data'!I121)&gt;S$3,5,ROUND(5-(S$3-LOG('Crisis Indicator Data'!I121))/(S$3-S$4)*5,1)))))</f>
        <v>4.5</v>
      </c>
      <c r="T124" s="143">
        <f>IF('Crisis Indicator Data'!H121="x","x",IF('Crisis Indicator Data'!I121="x","x",'Crisis Indicator Data'!I121/'Crisis Indicator Data'!H121))</f>
        <v>0.42852448241866581</v>
      </c>
      <c r="U124" s="238">
        <f t="shared" si="46"/>
        <v>5</v>
      </c>
      <c r="V124" s="238">
        <f t="shared" si="47"/>
        <v>4.8</v>
      </c>
      <c r="W124" s="238">
        <f>IF('Crisis Indicator Data'!L121="x","x",IF('Crisis Indicator Data'!L121=0,0,IF(LOG('Crisis Indicator Data'!L121)&lt;W$4,0,IF(LOG('Crisis Indicator Data'!L121)&gt;W$3,5,ROUND(5-(W$3-LOG('Crisis Indicator Data'!L121))/(W$3-W$4)*5,1)))))</f>
        <v>3.5</v>
      </c>
      <c r="X124" s="245">
        <f>IF(OR('Crisis Indicator Data'!L121="x",'Crisis Indicator Data'!H121="x"),"x",'Crisis Indicator Data'!L121/'Crisis Indicator Data'!H121)</f>
        <v>9.3000328623069333E-5</v>
      </c>
      <c r="Y124" s="238">
        <f t="shared" si="48"/>
        <v>4.7</v>
      </c>
      <c r="Z124" s="238">
        <f t="shared" si="49"/>
        <v>4.0999999999999996</v>
      </c>
      <c r="AA124" s="238">
        <f t="shared" si="50"/>
        <v>4.5</v>
      </c>
      <c r="AB124" s="246">
        <f t="shared" si="51"/>
        <v>3.9</v>
      </c>
    </row>
    <row r="125" spans="1:28" x14ac:dyDescent="0.25">
      <c r="A125" s="147" t="str">
        <f>'Crisis Indicator Data'!A122</f>
        <v>Southern Africa Regional Food Security Crisis</v>
      </c>
      <c r="B125" s="148">
        <f>'Crisis Indicator Data'!B122</f>
        <v>0</v>
      </c>
      <c r="C125" s="148" t="str">
        <f>'Crisis Indicator Data'!C122</f>
        <v>REG012</v>
      </c>
      <c r="D125" s="148" t="str">
        <f>'Crisis Indicator Data'!D122</f>
        <v>Lesotho,Madagascar,Malawi,Namibia,Eswatini,Zambia,Zimbabwe,Tanzania</v>
      </c>
      <c r="E125" s="149" t="str">
        <f>'Crisis Indicator Data'!E122</f>
        <v>LSO,MDG,MWI,NAM,SWZ,ZMB,ZWE,TZA</v>
      </c>
      <c r="F125" s="244">
        <f>IF('Crisis Indicator Data'!F122="x","x",IF(LOG('Crisis Indicator Data'!F122)&lt;F$4,0,IF(LOG('Crisis Indicator Data'!F122)&gt;F$3,5,ROUND(5-(F$3-LOG('Crisis Indicator Data'!F122))/(F$3-F$4)*5,1))))</f>
        <v>5</v>
      </c>
      <c r="G125" s="143">
        <f>IF('Crisis Indicator Data'!F122="x","x",IF(LEN(E125)&gt;3,('Crisis Indicator Data'!F122/VLOOKUP('Impact of the crisis'!$C125,'Regional Crises'!$B$1:$R$66,4,FALSE)),'Crisis Indicator Data'!F122/VLOOKUP('Impact of the crisis'!$E125,'Country Indicator Data'!$B$4:$P$300,15,FALSE)))</f>
        <v>0.65473691891876717</v>
      </c>
      <c r="H125" s="238">
        <f t="shared" si="39"/>
        <v>3.2</v>
      </c>
      <c r="I125" s="238">
        <f t="shared" si="40"/>
        <v>4.0999999999999996</v>
      </c>
      <c r="J125" s="238">
        <f>IF('Crisis Indicator Data'!G122="x","x",IF(LOG('Crisis Indicator Data'!G122)&lt;J$4,0,IF(LOG('Crisis Indicator Data'!G122)&gt;J$3,5,ROUND(5-(J$3-LOG('Crisis Indicator Data'!G122))/(J$3-J$4)*5,1))))</f>
        <v>5</v>
      </c>
      <c r="K125" s="143">
        <f>IF('Crisis Indicator Data'!G122="x","x",IF(LEN(E125)&gt;3,('Crisis Indicator Data'!G122/VLOOKUP('Impact of the crisis'!$C125,'Regional Crises'!$B$1:$R$66,5,FALSE)),'Crisis Indicator Data'!G122/VLOOKUP('Impact of the crisis'!$E125,'Country Indicator Data'!$B$4:$P$300,14,FALSE)))</f>
        <v>0.4583272748422369</v>
      </c>
      <c r="L125" s="238">
        <f t="shared" si="41"/>
        <v>2.2999999999999998</v>
      </c>
      <c r="M125" s="238">
        <f t="shared" si="42"/>
        <v>3.65</v>
      </c>
      <c r="N125" s="238">
        <f t="shared" si="43"/>
        <v>3.9</v>
      </c>
      <c r="O125" s="238">
        <f>IF('Crisis Indicator Data'!H122="x","x",IF('Crisis Indicator Data'!H122=0,0,IF(LOG('Crisis Indicator Data'!H122)&lt;O$4,0,IF(LOG('Crisis Indicator Data'!H122)&gt;O$3,5,ROUND(5-(O$3-LOG('Crisis Indicator Data'!H122))/(O$3-O$4)*5,1)))))</f>
        <v>5</v>
      </c>
      <c r="P125" s="143">
        <f>IF('Crisis Indicator Data'!H122="x","x",'Crisis Indicator Data'!H122/'Crisis Indicator Data'!G122)</f>
        <v>0.60972050379112341</v>
      </c>
      <c r="Q125" s="238">
        <f t="shared" si="44"/>
        <v>3</v>
      </c>
      <c r="R125" s="238">
        <f t="shared" si="45"/>
        <v>4</v>
      </c>
      <c r="S125" s="238">
        <f>IF('Crisis Indicator Data'!I122="x","x",IF('Crisis Indicator Data'!I122=0,0,IF(LOG('Crisis Indicator Data'!I122)&lt;S$4,0,IF(LOG('Crisis Indicator Data'!I122)&gt;S$3,5,ROUND(5-(S$3-LOG('Crisis Indicator Data'!I122))/(S$3-S$4)*5,1)))))</f>
        <v>3.2</v>
      </c>
      <c r="T125" s="143">
        <f>IF('Crisis Indicator Data'!H122="x","x",IF('Crisis Indicator Data'!I122="x","x",'Crisis Indicator Data'!I122/'Crisis Indicator Data'!H122))</f>
        <v>4.474738539986472E-3</v>
      </c>
      <c r="U125" s="238">
        <f t="shared" si="46"/>
        <v>0.1</v>
      </c>
      <c r="V125" s="238">
        <f t="shared" si="47"/>
        <v>1.7</v>
      </c>
      <c r="W125" s="238">
        <f>IF('Crisis Indicator Data'!L122="x","x",IF('Crisis Indicator Data'!L122=0,0,IF(LOG('Crisis Indicator Data'!L122)&lt;W$4,0,IF(LOG('Crisis Indicator Data'!L122)&gt;W$3,5,ROUND(5-(W$3-LOG('Crisis Indicator Data'!L122))/(W$3-W$4)*5,1)))))</f>
        <v>4.3</v>
      </c>
      <c r="X125" s="245">
        <f>IF(OR('Crisis Indicator Data'!L122="x",'Crisis Indicator Data'!H122="x"),"x",'Crisis Indicator Data'!L122/'Crisis Indicator Data'!H122)</f>
        <v>2.6978510848639369E-5</v>
      </c>
      <c r="Y125" s="238">
        <f t="shared" si="48"/>
        <v>1.3</v>
      </c>
      <c r="Z125" s="238">
        <f t="shared" si="49"/>
        <v>2.8</v>
      </c>
      <c r="AA125" s="238">
        <f t="shared" si="50"/>
        <v>2.2999999999999998</v>
      </c>
      <c r="AB125" s="246">
        <f t="shared" si="51"/>
        <v>3.3</v>
      </c>
    </row>
    <row r="126" spans="1:28" x14ac:dyDescent="0.25">
      <c r="A126" s="147" t="str">
        <f>'Crisis Indicator Data'!A123</f>
        <v>Nagorno-Karabakh Conflict</v>
      </c>
      <c r="B126" s="148">
        <f>'Crisis Indicator Data'!B123</f>
        <v>0</v>
      </c>
      <c r="C126" s="148" t="str">
        <f>'Crisis Indicator Data'!C123</f>
        <v>REG013</v>
      </c>
      <c r="D126" s="148" t="str">
        <f>'Crisis Indicator Data'!D123</f>
        <v>Armenia,Azerbaijan</v>
      </c>
      <c r="E126" s="149" t="str">
        <f>'Crisis Indicator Data'!E123</f>
        <v>ARM,AZE</v>
      </c>
      <c r="F126" s="244">
        <f>IF('Crisis Indicator Data'!F123="x","x",IF(LOG('Crisis Indicator Data'!F123)&lt;F$4,0,IF(LOG('Crisis Indicator Data'!F123)&gt;F$3,5,ROUND(5-(F$3-LOG('Crisis Indicator Data'!F123))/(F$3-F$4)*5,1))))</f>
        <v>2.6</v>
      </c>
      <c r="G126" s="143">
        <f>IF('Crisis Indicator Data'!F123="x","x",IF(LEN(E126)&gt;3,('Crisis Indicator Data'!F123/VLOOKUP('Impact of the crisis'!$C126,'Regional Crises'!$B$1:$R$66,4,FALSE)),'Crisis Indicator Data'!F123/VLOOKUP('Impact of the crisis'!$E126,'Country Indicator Data'!$B$4:$P$300,15,FALSE)))</f>
        <v>0.3235672572503217</v>
      </c>
      <c r="H126" s="238">
        <f t="shared" si="39"/>
        <v>1.5</v>
      </c>
      <c r="I126" s="238">
        <f t="shared" si="40"/>
        <v>2.0499999999999998</v>
      </c>
      <c r="J126" s="238">
        <f>IF('Crisis Indicator Data'!G123="x","x",IF(LOG('Crisis Indicator Data'!G123)&lt;J$4,0,IF(LOG('Crisis Indicator Data'!G123)&gt;J$3,5,ROUND(5-(J$3-LOG('Crisis Indicator Data'!G123))/(J$3-J$4)*5,1))))</f>
        <v>2.2000000000000002</v>
      </c>
      <c r="K126" s="143">
        <f>IF('Crisis Indicator Data'!G123="x","x",IF(LEN(E126)&gt;3,('Crisis Indicator Data'!G123/VLOOKUP('Impact of the crisis'!$C126,'Regional Crises'!$B$1:$R$66,5,FALSE)),'Crisis Indicator Data'!G123/VLOOKUP('Impact of the crisis'!$E126,'Country Indicator Data'!$B$4:$P$300,14,FALSE)))</f>
        <v>0.34169928620769052</v>
      </c>
      <c r="L126" s="238">
        <f t="shared" si="41"/>
        <v>1.7</v>
      </c>
      <c r="M126" s="238">
        <f t="shared" si="42"/>
        <v>1.9500000000000002</v>
      </c>
      <c r="N126" s="238">
        <f t="shared" si="43"/>
        <v>2</v>
      </c>
      <c r="O126" s="238">
        <f>IF('Crisis Indicator Data'!H123="x","x",IF('Crisis Indicator Data'!H123=0,0,IF(LOG('Crisis Indicator Data'!H123)&lt;O$4,0,IF(LOG('Crisis Indicator Data'!H123)&gt;O$3,5,ROUND(5-(O$3-LOG('Crisis Indicator Data'!H123))/(O$3-O$4)*5,1)))))</f>
        <v>3.3</v>
      </c>
      <c r="P126" s="143">
        <f>IF('Crisis Indicator Data'!H123="x","x",'Crisis Indicator Data'!H123/'Crisis Indicator Data'!G123)</f>
        <v>0.64240790655884994</v>
      </c>
      <c r="Q126" s="238">
        <f t="shared" si="44"/>
        <v>3.2</v>
      </c>
      <c r="R126" s="238">
        <f t="shared" si="45"/>
        <v>3.25</v>
      </c>
      <c r="S126" s="238">
        <f>IF('Crisis Indicator Data'!I123="x","x",IF('Crisis Indicator Data'!I123=0,0,IF(LOG('Crisis Indicator Data'!I123)&lt;S$4,0,IF(LOG('Crisis Indicator Data'!I123)&gt;S$3,5,ROUND(5-(S$3-LOG('Crisis Indicator Data'!I123))/(S$3-S$4)*5,1)))))</f>
        <v>2.8</v>
      </c>
      <c r="T126" s="143">
        <f>IF('Crisis Indicator Data'!H123="x","x",IF('Crisis Indicator Data'!I123="x","x",'Crisis Indicator Data'!I123/'Crisis Indicator Data'!H123))</f>
        <v>3.1818181818181815E-2</v>
      </c>
      <c r="U126" s="238">
        <f t="shared" si="46"/>
        <v>1.1000000000000001</v>
      </c>
      <c r="V126" s="238">
        <f t="shared" si="47"/>
        <v>2</v>
      </c>
      <c r="W126" s="238">
        <f>IF('Crisis Indicator Data'!L123="x","x",IF('Crisis Indicator Data'!L123=0,0,IF(LOG('Crisis Indicator Data'!L123)&lt;W$4,0,IF(LOG('Crisis Indicator Data'!L123)&gt;W$3,5,ROUND(5-(W$3-LOG('Crisis Indicator Data'!L123))/(W$3-W$4)*5,1)))))</f>
        <v>1.6</v>
      </c>
      <c r="X126" s="245">
        <f>IF(OR('Crisis Indicator Data'!L123="x",'Crisis Indicator Data'!H123="x"),"x",'Crisis Indicator Data'!L123/'Crisis Indicator Data'!H123)</f>
        <v>4.8951048951048953E-6</v>
      </c>
      <c r="Y126" s="238">
        <f t="shared" si="48"/>
        <v>0.2</v>
      </c>
      <c r="Z126" s="238">
        <f t="shared" si="49"/>
        <v>0.9</v>
      </c>
      <c r="AA126" s="238">
        <f t="shared" si="50"/>
        <v>1.5</v>
      </c>
      <c r="AB126" s="246">
        <f t="shared" si="51"/>
        <v>2.5</v>
      </c>
    </row>
    <row r="127" spans="1:28" x14ac:dyDescent="0.25">
      <c r="A127" s="147" t="str">
        <f>'Crisis Indicator Data'!A124</f>
        <v>Eastern Africa Regional Drought Crisis</v>
      </c>
      <c r="B127" s="148" t="str">
        <f>'Crisis Indicator Data'!B124</f>
        <v>Drought</v>
      </c>
      <c r="C127" s="148" t="str">
        <f>'Crisis Indicator Data'!C124</f>
        <v>REG014</v>
      </c>
      <c r="D127" s="148" t="str">
        <f>'Crisis Indicator Data'!D124</f>
        <v>Ethiopia,Somalia,Kenya</v>
      </c>
      <c r="E127" s="149" t="str">
        <f>'Crisis Indicator Data'!E124</f>
        <v>ETH,SOM,KEN</v>
      </c>
      <c r="F127" s="244">
        <f>IF('Crisis Indicator Data'!F124="x","x",IF(LOG('Crisis Indicator Data'!F124)&lt;F$4,0,IF(LOG('Crisis Indicator Data'!F124)&gt;F$3,5,ROUND(5-(F$3-LOG('Crisis Indicator Data'!F124))/(F$3-F$4)*5,1))))</f>
        <v>5</v>
      </c>
      <c r="G127" s="143">
        <f>IF('Crisis Indicator Data'!F124="x","x",IF(LEN(E127)&gt;3,('Crisis Indicator Data'!F124/VLOOKUP('Impact of the crisis'!$C127,'Regional Crises'!$B$1:$R$66,4,FALSE)),'Crisis Indicator Data'!F124/VLOOKUP('Impact of the crisis'!$E127,'Country Indicator Data'!$B$4:$P$300,15,FALSE)))</f>
        <v>0.82139149912587417</v>
      </c>
      <c r="H127" s="238">
        <f t="shared" si="39"/>
        <v>4.0999999999999996</v>
      </c>
      <c r="I127" s="238">
        <f t="shared" si="40"/>
        <v>4.55</v>
      </c>
      <c r="J127" s="238">
        <f>IF('Crisis Indicator Data'!G124="x","x",IF(LOG('Crisis Indicator Data'!G124)&lt;J$4,0,IF(LOG('Crisis Indicator Data'!G124)&gt;J$3,5,ROUND(5-(J$3-LOG('Crisis Indicator Data'!G124))/(J$3-J$4)*5,1))))</f>
        <v>5</v>
      </c>
      <c r="K127" s="143">
        <f>IF('Crisis Indicator Data'!G124="x","x",IF(LEN(E127)&gt;3,('Crisis Indicator Data'!G124/VLOOKUP('Impact of the crisis'!$C127,'Regional Crises'!$B$1:$R$66,5,FALSE)),'Crisis Indicator Data'!G124/VLOOKUP('Impact of the crisis'!$E127,'Country Indicator Data'!$B$4:$P$300,14,FALSE)))</f>
        <v>0.47375153499795336</v>
      </c>
      <c r="L127" s="238">
        <f t="shared" si="41"/>
        <v>2.2999999999999998</v>
      </c>
      <c r="M127" s="238">
        <f t="shared" si="42"/>
        <v>3.65</v>
      </c>
      <c r="N127" s="238">
        <f t="shared" si="43"/>
        <v>4.0999999999999996</v>
      </c>
      <c r="O127" s="238">
        <f>IF('Crisis Indicator Data'!H124="x","x",IF('Crisis Indicator Data'!H124=0,0,IF(LOG('Crisis Indicator Data'!H124)&lt;O$4,0,IF(LOG('Crisis Indicator Data'!H124)&gt;O$3,5,ROUND(5-(O$3-LOG('Crisis Indicator Data'!H124))/(O$3-O$4)*5,1)))))</f>
        <v>5</v>
      </c>
      <c r="P127" s="143">
        <f>IF('Crisis Indicator Data'!H124="x","x",'Crisis Indicator Data'!H124/'Crisis Indicator Data'!G124)</f>
        <v>0.61226914353601902</v>
      </c>
      <c r="Q127" s="238">
        <f t="shared" si="44"/>
        <v>3</v>
      </c>
      <c r="R127" s="238">
        <f t="shared" si="45"/>
        <v>4</v>
      </c>
      <c r="S127" s="238">
        <f>IF('Crisis Indicator Data'!I124="x","x",IF('Crisis Indicator Data'!I124=0,0,IF(LOG('Crisis Indicator Data'!I124)&lt;S$4,0,IF(LOG('Crisis Indicator Data'!I124)&gt;S$3,5,ROUND(5-(S$3-LOG('Crisis Indicator Data'!I124))/(S$3-S$4)*5,1)))))</f>
        <v>4.5999999999999996</v>
      </c>
      <c r="T127" s="143">
        <f>IF('Crisis Indicator Data'!H124="x","x",IF('Crisis Indicator Data'!I124="x","x",'Crisis Indicator Data'!I124/'Crisis Indicator Data'!H124))</f>
        <v>2.8153113423884282E-2</v>
      </c>
      <c r="U127" s="238">
        <f t="shared" si="46"/>
        <v>0.9</v>
      </c>
      <c r="V127" s="238">
        <f t="shared" si="47"/>
        <v>2.8</v>
      </c>
      <c r="W127" s="238">
        <f>IF('Crisis Indicator Data'!L124="x","x",IF('Crisis Indicator Data'!L124=0,0,IF(LOG('Crisis Indicator Data'!L124)&lt;W$4,0,IF(LOG('Crisis Indicator Data'!L124)&gt;W$3,5,ROUND(5-(W$3-LOG('Crisis Indicator Data'!L124))/(W$3-W$4)*5,1)))))</f>
        <v>2.2000000000000002</v>
      </c>
      <c r="X127" s="245">
        <f>IF(OR('Crisis Indicator Data'!L124="x",'Crisis Indicator Data'!H124="x"),"x",'Crisis Indicator Data'!L124/'Crisis Indicator Data'!H124)</f>
        <v>6.173928382430764E-7</v>
      </c>
      <c r="Y127" s="238">
        <f t="shared" si="48"/>
        <v>0</v>
      </c>
      <c r="Z127" s="238">
        <f t="shared" si="49"/>
        <v>1.1000000000000001</v>
      </c>
      <c r="AA127" s="238">
        <f t="shared" si="50"/>
        <v>2</v>
      </c>
      <c r="AB127" s="246">
        <f t="shared" si="51"/>
        <v>3.2</v>
      </c>
    </row>
    <row r="128" spans="1:28" x14ac:dyDescent="0.25">
      <c r="A128" s="147" t="str">
        <f>'Crisis Indicator Data'!A125</f>
        <v>Displacement from Ukraine conflict in Romania</v>
      </c>
      <c r="B128" s="148" t="str">
        <f>'Crisis Indicator Data'!B125</f>
        <v>Conflict,Displacement</v>
      </c>
      <c r="C128" s="148" t="str">
        <f>'Crisis Indicator Data'!C125</f>
        <v>ROU002</v>
      </c>
      <c r="D128" s="148" t="str">
        <f>'Crisis Indicator Data'!D125</f>
        <v>Romania</v>
      </c>
      <c r="E128" s="149" t="str">
        <f>'Crisis Indicator Data'!E125</f>
        <v>ROU</v>
      </c>
      <c r="F128" s="244">
        <f>IF('Crisis Indicator Data'!F125="x","x",IF(LOG('Crisis Indicator Data'!F125)&lt;F$4,0,IF(LOG('Crisis Indicator Data'!F125)&gt;F$3,5,ROUND(5-(F$3-LOG('Crisis Indicator Data'!F125))/(F$3-F$4)*5,1))))</f>
        <v>3</v>
      </c>
      <c r="G128" s="143">
        <f>IF('Crisis Indicator Data'!F125="x","x",IF(LEN(E128)&gt;3,('Crisis Indicator Data'!F125/VLOOKUP('Impact of the crisis'!$C128,'Regional Crises'!$B$1:$R$66,4,FALSE)),'Crisis Indicator Data'!F125/VLOOKUP('Impact of the crisis'!$E128,'Country Indicator Data'!$B$4:$P$300,15,FALSE)))</f>
        <v>0.27346140472878999</v>
      </c>
      <c r="H128" s="238">
        <f t="shared" si="39"/>
        <v>1.3</v>
      </c>
      <c r="I128" s="238">
        <f t="shared" si="40"/>
        <v>2.15</v>
      </c>
      <c r="J128" s="238">
        <f>IF('Crisis Indicator Data'!G125="x","x",IF(LOG('Crisis Indicator Data'!G125)&lt;J$4,0,IF(LOG('Crisis Indicator Data'!G125)&gt;J$3,5,ROUND(5-(J$3-LOG('Crisis Indicator Data'!G125))/(J$3-J$4)*5,1))))</f>
        <v>2.7</v>
      </c>
      <c r="K128" s="143">
        <f>IF('Crisis Indicator Data'!G125="x","x",IF(LEN(E128)&gt;3,('Crisis Indicator Data'!G125/VLOOKUP('Impact of the crisis'!$C128,'Regional Crises'!$B$1:$R$66,5,FALSE)),'Crisis Indicator Data'!G125/VLOOKUP('Impact of the crisis'!$E128,'Country Indicator Data'!$B$4:$P$300,14,FALSE)))</f>
        <v>0.33091218754696189</v>
      </c>
      <c r="L128" s="238">
        <f t="shared" si="41"/>
        <v>1.6</v>
      </c>
      <c r="M128" s="238">
        <f t="shared" si="42"/>
        <v>2.1500000000000004</v>
      </c>
      <c r="N128" s="238">
        <f t="shared" si="43"/>
        <v>2.2000000000000002</v>
      </c>
      <c r="O128" s="238">
        <f>IF('Crisis Indicator Data'!H125="x","x",IF('Crisis Indicator Data'!H125=0,0,IF(LOG('Crisis Indicator Data'!H125)&lt;O$4,0,IF(LOG('Crisis Indicator Data'!H125)&gt;O$3,5,ROUND(5-(O$3-LOG('Crisis Indicator Data'!H125))/(O$3-O$4)*5,1)))))</f>
        <v>2.8</v>
      </c>
      <c r="P128" s="143">
        <f>IF('Crisis Indicator Data'!H125="x","x",'Crisis Indicator Data'!H125/'Crisis Indicator Data'!G125)</f>
        <v>0.23569482288828339</v>
      </c>
      <c r="Q128" s="238">
        <f t="shared" si="44"/>
        <v>1.1000000000000001</v>
      </c>
      <c r="R128" s="238">
        <f t="shared" si="45"/>
        <v>1.95</v>
      </c>
      <c r="S128" s="238">
        <f>IF('Crisis Indicator Data'!I125="x","x",IF('Crisis Indicator Data'!I125=0,0,IF(LOG('Crisis Indicator Data'!I125)&lt;S$4,0,IF(LOG('Crisis Indicator Data'!I125)&gt;S$3,5,ROUND(5-(S$3-LOG('Crisis Indicator Data'!I125))/(S$3-S$4)*5,1)))))</f>
        <v>4.5999999999999996</v>
      </c>
      <c r="T128" s="143">
        <f>IF('Crisis Indicator Data'!H125="x","x",IF('Crisis Indicator Data'!I125="x","x",'Crisis Indicator Data'!I125/'Crisis Indicator Data'!H125))</f>
        <v>1</v>
      </c>
      <c r="U128" s="238">
        <f t="shared" si="46"/>
        <v>5</v>
      </c>
      <c r="V128" s="238">
        <f t="shared" si="47"/>
        <v>4.8</v>
      </c>
      <c r="W128" s="238">
        <f>IF('Crisis Indicator Data'!L125="x","x",IF('Crisis Indicator Data'!L125=0,0,IF(LOG('Crisis Indicator Data'!L125)&lt;W$4,0,IF(LOG('Crisis Indicator Data'!L125)&gt;W$3,5,ROUND(5-(W$3-LOG('Crisis Indicator Data'!L125))/(W$3-W$4)*5,1)))))</f>
        <v>0</v>
      </c>
      <c r="X128" s="245">
        <f>IF(OR('Crisis Indicator Data'!L125="x",'Crisis Indicator Data'!H125="x"),"x",'Crisis Indicator Data'!L125/'Crisis Indicator Data'!H125)</f>
        <v>0</v>
      </c>
      <c r="Y128" s="238">
        <f t="shared" si="48"/>
        <v>0</v>
      </c>
      <c r="Z128" s="238">
        <f t="shared" si="49"/>
        <v>0</v>
      </c>
      <c r="AA128" s="238">
        <f t="shared" si="50"/>
        <v>3.2</v>
      </c>
      <c r="AB128" s="246">
        <f t="shared" si="51"/>
        <v>2.6</v>
      </c>
    </row>
    <row r="129" spans="1:28" x14ac:dyDescent="0.25">
      <c r="A129" s="147" t="str">
        <f>'Crisis Indicator Data'!A126</f>
        <v>Burundi and DRC refugees in Rwanda</v>
      </c>
      <c r="B129" s="148" t="str">
        <f>'Crisis Indicator Data'!B126</f>
        <v>Displacement</v>
      </c>
      <c r="C129" s="148" t="str">
        <f>'Crisis Indicator Data'!C126</f>
        <v>RWA002</v>
      </c>
      <c r="D129" s="148" t="str">
        <f>'Crisis Indicator Data'!D126</f>
        <v>Rwanda</v>
      </c>
      <c r="E129" s="149" t="str">
        <f>'Crisis Indicator Data'!E126</f>
        <v>RWA</v>
      </c>
      <c r="F129" s="244">
        <f>IF('Crisis Indicator Data'!F126="x","x",IF(LOG('Crisis Indicator Data'!F126)&lt;F$4,0,IF(LOG('Crisis Indicator Data'!F126)&gt;F$3,5,ROUND(5-(F$3-LOG('Crisis Indicator Data'!F126))/(F$3-F$4)*5,1))))</f>
        <v>2.2000000000000002</v>
      </c>
      <c r="G129" s="143">
        <f>IF('Crisis Indicator Data'!F126="x","x",IF(LEN(E129)&gt;3,('Crisis Indicator Data'!F126/VLOOKUP('Impact of the crisis'!$C129,'Regional Crises'!$B$1:$R$66,4,FALSE)),'Crisis Indicator Data'!F126/VLOOKUP('Impact of the crisis'!$E129,'Country Indicator Data'!$B$4:$P$300,15,FALSE)))</f>
        <v>0.83194162950952577</v>
      </c>
      <c r="H129" s="238">
        <f t="shared" si="39"/>
        <v>4.0999999999999996</v>
      </c>
      <c r="I129" s="238">
        <f t="shared" si="40"/>
        <v>3.15</v>
      </c>
      <c r="J129" s="238">
        <f>IF('Crisis Indicator Data'!G126="x","x",IF(LOG('Crisis Indicator Data'!G126)&lt;J$4,0,IF(LOG('Crisis Indicator Data'!G126)&gt;J$3,5,ROUND(5-(J$3-LOG('Crisis Indicator Data'!G126))/(J$3-J$4)*5,1))))</f>
        <v>1.2</v>
      </c>
      <c r="K129" s="143">
        <f>IF('Crisis Indicator Data'!G126="x","x",IF(LEN(E129)&gt;3,('Crisis Indicator Data'!G126/VLOOKUP('Impact of the crisis'!$C129,'Regional Crises'!$B$1:$R$66,5,FALSE)),'Crisis Indicator Data'!G126/VLOOKUP('Impact of the crisis'!$E129,'Country Indicator Data'!$B$4:$P$300,14,FALSE)))</f>
        <v>0.17179115300942713</v>
      </c>
      <c r="L129" s="238">
        <f t="shared" si="41"/>
        <v>0.8</v>
      </c>
      <c r="M129" s="238">
        <f t="shared" si="42"/>
        <v>1</v>
      </c>
      <c r="N129" s="238">
        <f t="shared" si="43"/>
        <v>2.2000000000000002</v>
      </c>
      <c r="O129" s="238">
        <f>IF('Crisis Indicator Data'!H126="x","x",IF('Crisis Indicator Data'!H126=0,0,IF(LOG('Crisis Indicator Data'!H126)&lt;O$4,0,IF(LOG('Crisis Indicator Data'!H126)&gt;O$3,5,ROUND(5-(O$3-LOG('Crisis Indicator Data'!H126))/(O$3-O$4)*5,1)))))</f>
        <v>1</v>
      </c>
      <c r="P129" s="143">
        <f>IF('Crisis Indicator Data'!H126="x","x",'Crisis Indicator Data'!H126/'Crisis Indicator Data'!G126)</f>
        <v>5.3609117771211481E-2</v>
      </c>
      <c r="Q129" s="238">
        <f t="shared" si="44"/>
        <v>0.2</v>
      </c>
      <c r="R129" s="238">
        <f t="shared" si="45"/>
        <v>0.6</v>
      </c>
      <c r="S129" s="238">
        <f>IF('Crisis Indicator Data'!I126="x","x",IF('Crisis Indicator Data'!I126=0,0,IF(LOG('Crisis Indicator Data'!I126)&lt;S$4,0,IF(LOG('Crisis Indicator Data'!I126)&gt;S$3,5,ROUND(5-(S$3-LOG('Crisis Indicator Data'!I126))/(S$3-S$4)*5,1)))))</f>
        <v>3</v>
      </c>
      <c r="T129" s="143">
        <f>IF('Crisis Indicator Data'!H126="x","x",IF('Crisis Indicator Data'!I126="x","x",'Crisis Indicator Data'!I126/'Crisis Indicator Data'!H126))</f>
        <v>1</v>
      </c>
      <c r="U129" s="238">
        <f t="shared" si="46"/>
        <v>5</v>
      </c>
      <c r="V129" s="238">
        <f t="shared" si="47"/>
        <v>4</v>
      </c>
      <c r="W129" s="238" t="str">
        <f>IF('Crisis Indicator Data'!L126="x","x",IF('Crisis Indicator Data'!L126=0,0,IF(LOG('Crisis Indicator Data'!L126)&lt;W$4,0,IF(LOG('Crisis Indicator Data'!L126)&gt;W$3,5,ROUND(5-(W$3-LOG('Crisis Indicator Data'!L126))/(W$3-W$4)*5,1)))))</f>
        <v>x</v>
      </c>
      <c r="X129" s="245" t="str">
        <f>IF(OR('Crisis Indicator Data'!L126="x",'Crisis Indicator Data'!H126="x"),"x",'Crisis Indicator Data'!L126/'Crisis Indicator Data'!H126)</f>
        <v>x</v>
      </c>
      <c r="Y129" s="238" t="str">
        <f t="shared" si="48"/>
        <v>x</v>
      </c>
      <c r="Z129" s="238" t="str">
        <f t="shared" si="49"/>
        <v>x</v>
      </c>
      <c r="AA129" s="238">
        <f t="shared" si="50"/>
        <v>4</v>
      </c>
      <c r="AB129" s="246">
        <f t="shared" si="51"/>
        <v>2.7</v>
      </c>
    </row>
    <row r="130" spans="1:28" x14ac:dyDescent="0.25">
      <c r="A130" s="147" t="str">
        <f>'Crisis Indicator Data'!A127</f>
        <v>Complex crisis in Sudan</v>
      </c>
      <c r="B130" s="148" t="str">
        <f>'Crisis Indicator Data'!B127</f>
        <v>Displacement,Violence,Floods</v>
      </c>
      <c r="C130" s="148" t="str">
        <f>'Crisis Indicator Data'!C127</f>
        <v>SDN001</v>
      </c>
      <c r="D130" s="148" t="str">
        <f>'Crisis Indicator Data'!D127</f>
        <v>Sudan</v>
      </c>
      <c r="E130" s="149" t="str">
        <f>'Crisis Indicator Data'!E127</f>
        <v>SDN</v>
      </c>
      <c r="F130" s="244">
        <f>IF('Crisis Indicator Data'!F127="x","x",IF(LOG('Crisis Indicator Data'!F127)&lt;F$4,0,IF(LOG('Crisis Indicator Data'!F127)&gt;F$3,5,ROUND(5-(F$3-LOG('Crisis Indicator Data'!F127))/(F$3-F$4)*5,1))))</f>
        <v>5</v>
      </c>
      <c r="G130" s="143">
        <f>IF('Crisis Indicator Data'!F127="x","x",IF(LEN(E130)&gt;3,('Crisis Indicator Data'!F127/VLOOKUP('Impact of the crisis'!$C130,'Regional Crises'!$B$1:$R$66,4,FALSE)),'Crisis Indicator Data'!F127/VLOOKUP('Impact of the crisis'!$E130,'Country Indicator Data'!$B$4:$P$300,15,FALSE)))</f>
        <v>0.77469991582491582</v>
      </c>
      <c r="H130" s="238">
        <f t="shared" si="39"/>
        <v>3.9</v>
      </c>
      <c r="I130" s="238">
        <f t="shared" si="40"/>
        <v>4.45</v>
      </c>
      <c r="J130" s="238">
        <f>IF('Crisis Indicator Data'!G127="x","x",IF(LOG('Crisis Indicator Data'!G127)&lt;J$4,0,IF(LOG('Crisis Indicator Data'!G127)&gt;J$3,5,ROUND(5-(J$3-LOG('Crisis Indicator Data'!G127))/(J$3-J$4)*5,1))))</f>
        <v>5</v>
      </c>
      <c r="K130" s="143">
        <f>IF('Crisis Indicator Data'!G127="x","x",IF(LEN(E130)&gt;3,('Crisis Indicator Data'!G127/VLOOKUP('Impact of the crisis'!$C130,'Regional Crises'!$B$1:$R$66,5,FALSE)),'Crisis Indicator Data'!G127/VLOOKUP('Impact of the crisis'!$E130,'Country Indicator Data'!$B$4:$P$300,14,FALSE)))</f>
        <v>0.96385542168674698</v>
      </c>
      <c r="L130" s="238">
        <f t="shared" si="41"/>
        <v>4.8</v>
      </c>
      <c r="M130" s="238">
        <f t="shared" si="42"/>
        <v>4.9000000000000004</v>
      </c>
      <c r="N130" s="238">
        <f t="shared" si="43"/>
        <v>4.7</v>
      </c>
      <c r="O130" s="238">
        <f>IF('Crisis Indicator Data'!H127="x","x",IF('Crisis Indicator Data'!H127=0,0,IF(LOG('Crisis Indicator Data'!H127)&lt;O$4,0,IF(LOG('Crisis Indicator Data'!H127)&gt;O$3,5,ROUND(5-(O$3-LOG('Crisis Indicator Data'!H127))/(O$3-O$4)*5,1)))))</f>
        <v>5</v>
      </c>
      <c r="P130" s="143">
        <f>IF('Crisis Indicator Data'!H127="x","x",'Crisis Indicator Data'!H127/'Crisis Indicator Data'!G127)</f>
        <v>0.62708333333333333</v>
      </c>
      <c r="Q130" s="238">
        <f t="shared" si="44"/>
        <v>3.1</v>
      </c>
      <c r="R130" s="238">
        <f t="shared" si="45"/>
        <v>4.05</v>
      </c>
      <c r="S130" s="238">
        <f>IF('Crisis Indicator Data'!I127="x","x",IF('Crisis Indicator Data'!I127=0,0,IF(LOG('Crisis Indicator Data'!I127)&lt;S$4,0,IF(LOG('Crisis Indicator Data'!I127)&gt;S$3,5,ROUND(5-(S$3-LOG('Crisis Indicator Data'!I127))/(S$3-S$4)*5,1)))))</f>
        <v>5</v>
      </c>
      <c r="T130" s="143">
        <f>IF('Crisis Indicator Data'!H127="x","x",IF('Crisis Indicator Data'!I127="x","x",'Crisis Indicator Data'!I127/'Crisis Indicator Data'!H127))</f>
        <v>0.18458471760797343</v>
      </c>
      <c r="U130" s="238">
        <f t="shared" si="46"/>
        <v>5</v>
      </c>
      <c r="V130" s="238">
        <f t="shared" si="47"/>
        <v>5</v>
      </c>
      <c r="W130" s="238">
        <f>IF('Crisis Indicator Data'!L127="x","x",IF('Crisis Indicator Data'!L127=0,0,IF(LOG('Crisis Indicator Data'!L127)&lt;W$4,0,IF(LOG('Crisis Indicator Data'!L127)&gt;W$3,5,ROUND(5-(W$3-LOG('Crisis Indicator Data'!L127))/(W$3-W$4)*5,1)))))</f>
        <v>4.5</v>
      </c>
      <c r="X130" s="245">
        <f>IF(OR('Crisis Indicator Data'!L127="x",'Crisis Indicator Data'!H127="x"),"x",'Crisis Indicator Data'!L127/'Crisis Indicator Data'!H127)</f>
        <v>4.7142857142857143E-5</v>
      </c>
      <c r="Y130" s="238">
        <f t="shared" si="48"/>
        <v>2.4</v>
      </c>
      <c r="Z130" s="238">
        <f t="shared" si="49"/>
        <v>3.5</v>
      </c>
      <c r="AA130" s="238">
        <f t="shared" si="50"/>
        <v>4.4000000000000004</v>
      </c>
      <c r="AB130" s="246">
        <f t="shared" si="51"/>
        <v>4.2</v>
      </c>
    </row>
    <row r="131" spans="1:28" x14ac:dyDescent="0.25">
      <c r="A131" s="147" t="str">
        <f>'Crisis Indicator Data'!A128</f>
        <v>Refugees in Sudan</v>
      </c>
      <c r="B131" s="148" t="str">
        <f>'Crisis Indicator Data'!B128</f>
        <v>Displacement</v>
      </c>
      <c r="C131" s="148" t="str">
        <f>'Crisis Indicator Data'!C128</f>
        <v>SDN005</v>
      </c>
      <c r="D131" s="148" t="str">
        <f>'Crisis Indicator Data'!D128</f>
        <v>Sudan</v>
      </c>
      <c r="E131" s="149" t="str">
        <f>'Crisis Indicator Data'!E128</f>
        <v>SDN</v>
      </c>
      <c r="F131" s="244">
        <f>IF('Crisis Indicator Data'!F128="x","x",IF(LOG('Crisis Indicator Data'!F128)&lt;F$4,0,IF(LOG('Crisis Indicator Data'!F128)&gt;F$3,5,ROUND(5-(F$3-LOG('Crisis Indicator Data'!F128))/(F$3-F$4)*5,1))))</f>
        <v>3.3</v>
      </c>
      <c r="G131" s="143">
        <f>IF('Crisis Indicator Data'!F128="x","x",IF(LEN(E131)&gt;3,('Crisis Indicator Data'!F128/VLOOKUP('Impact of the crisis'!$C131,'Regional Crises'!$B$1:$R$66,4,FALSE)),'Crisis Indicator Data'!F128/VLOOKUP('Impact of the crisis'!$E131,'Country Indicator Data'!$B$4:$P$300,15,FALSE)))</f>
        <v>3.7568602693602696E-2</v>
      </c>
      <c r="H131" s="238">
        <f t="shared" si="39"/>
        <v>0.1</v>
      </c>
      <c r="I131" s="238">
        <f t="shared" si="40"/>
        <v>1.7</v>
      </c>
      <c r="J131" s="238">
        <f>IF('Crisis Indicator Data'!G128="x","x",IF(LOG('Crisis Indicator Data'!G128)&lt;J$4,0,IF(LOG('Crisis Indicator Data'!G128)&gt;J$3,5,ROUND(5-(J$3-LOG('Crisis Indicator Data'!G128))/(J$3-J$4)*5,1))))</f>
        <v>3.9</v>
      </c>
      <c r="K131" s="143">
        <f>IF('Crisis Indicator Data'!G128="x","x",IF(LEN(E131)&gt;3,('Crisis Indicator Data'!G128/VLOOKUP('Impact of the crisis'!$C131,'Regional Crises'!$B$1:$R$66,5,FALSE)),'Crisis Indicator Data'!G128/VLOOKUP('Impact of the crisis'!$E131,'Country Indicator Data'!$B$4:$P$300,14,FALSE)))</f>
        <v>0.29658634538152612</v>
      </c>
      <c r="L131" s="238">
        <f t="shared" si="41"/>
        <v>1.4</v>
      </c>
      <c r="M131" s="238">
        <f t="shared" si="42"/>
        <v>2.65</v>
      </c>
      <c r="N131" s="238">
        <f t="shared" si="43"/>
        <v>2.2000000000000002</v>
      </c>
      <c r="O131" s="238">
        <f>IF('Crisis Indicator Data'!H128="x","x",IF('Crisis Indicator Data'!H128=0,0,IF(LOG('Crisis Indicator Data'!H128)&lt;O$4,0,IF(LOG('Crisis Indicator Data'!H128)&gt;O$3,5,ROUND(5-(O$3-LOG('Crisis Indicator Data'!H128))/(O$3-O$4)*5,1)))))</f>
        <v>4.4000000000000004</v>
      </c>
      <c r="P131" s="143">
        <f>IF('Crisis Indicator Data'!H128="x","x",'Crisis Indicator Data'!H128/'Crisis Indicator Data'!G128)</f>
        <v>1</v>
      </c>
      <c r="Q131" s="238">
        <f t="shared" si="44"/>
        <v>5</v>
      </c>
      <c r="R131" s="238">
        <f t="shared" si="45"/>
        <v>4.7</v>
      </c>
      <c r="S131" s="238">
        <f>IF('Crisis Indicator Data'!I128="x","x",IF('Crisis Indicator Data'!I128=0,0,IF(LOG('Crisis Indicator Data'!I128)&lt;S$4,0,IF(LOG('Crisis Indicator Data'!I128)&gt;S$3,5,ROUND(5-(S$3-LOG('Crisis Indicator Data'!I128))/(S$3-S$4)*5,1)))))</f>
        <v>4.4000000000000004</v>
      </c>
      <c r="T131" s="143">
        <f>IF('Crisis Indicator Data'!H128="x","x",IF('Crisis Indicator Data'!I128="x","x",'Crisis Indicator Data'!I128/'Crisis Indicator Data'!H128))</f>
        <v>7.7115775220040622E-2</v>
      </c>
      <c r="U131" s="238">
        <f t="shared" si="46"/>
        <v>2.6</v>
      </c>
      <c r="V131" s="238">
        <f t="shared" si="47"/>
        <v>3.5</v>
      </c>
      <c r="W131" s="238">
        <f>IF('Crisis Indicator Data'!L128="x","x",IF('Crisis Indicator Data'!L128=0,0,IF(LOG('Crisis Indicator Data'!L128)&lt;W$4,0,IF(LOG('Crisis Indicator Data'!L128)&gt;W$3,5,ROUND(5-(W$3-LOG('Crisis Indicator Data'!L128))/(W$3-W$4)*5,1)))))</f>
        <v>0</v>
      </c>
      <c r="X131" s="245">
        <f>IF(OR('Crisis Indicator Data'!L128="x",'Crisis Indicator Data'!H128="x"),"x",'Crisis Indicator Data'!L128/'Crisis Indicator Data'!H128)</f>
        <v>0</v>
      </c>
      <c r="Y131" s="238">
        <f t="shared" si="48"/>
        <v>0</v>
      </c>
      <c r="Z131" s="238">
        <f t="shared" si="49"/>
        <v>0</v>
      </c>
      <c r="AA131" s="238">
        <f t="shared" si="50"/>
        <v>2.1</v>
      </c>
      <c r="AB131" s="246">
        <f t="shared" si="51"/>
        <v>3.7</v>
      </c>
    </row>
    <row r="132" spans="1:28" x14ac:dyDescent="0.25">
      <c r="A132" s="147" t="str">
        <f>'Crisis Indicator Data'!A129</f>
        <v xml:space="preserve">Floods in Sudan </v>
      </c>
      <c r="B132" s="148" t="str">
        <f>'Crisis Indicator Data'!B129</f>
        <v>Floods</v>
      </c>
      <c r="C132" s="148" t="str">
        <f>'Crisis Indicator Data'!C129</f>
        <v>SDN006</v>
      </c>
      <c r="D132" s="148" t="str">
        <f>'Crisis Indicator Data'!D129</f>
        <v>Sudan</v>
      </c>
      <c r="E132" s="149" t="str">
        <f>'Crisis Indicator Data'!E129</f>
        <v>SDN</v>
      </c>
      <c r="F132" s="244">
        <f>IF('Crisis Indicator Data'!F129="x","x",IF(LOG('Crisis Indicator Data'!F129)&lt;F$4,0,IF(LOG('Crisis Indicator Data'!F129)&gt;F$3,5,ROUND(5-(F$3-LOG('Crisis Indicator Data'!F129))/(F$3-F$4)*5,1))))</f>
        <v>5</v>
      </c>
      <c r="G132" s="143">
        <f>IF('Crisis Indicator Data'!F129="x","x",IF(LEN(E132)&gt;3,('Crisis Indicator Data'!F129/VLOOKUP('Impact of the crisis'!$C132,'Regional Crises'!$B$1:$R$66,4,FALSE)),'Crisis Indicator Data'!F129/VLOOKUP('Impact of the crisis'!$E132,'Country Indicator Data'!$B$4:$P$300,15,FALSE)))</f>
        <v>0.77469991582491582</v>
      </c>
      <c r="H132" s="238">
        <f t="shared" si="39"/>
        <v>3.9</v>
      </c>
      <c r="I132" s="238">
        <f t="shared" si="40"/>
        <v>4.45</v>
      </c>
      <c r="J132" s="238">
        <f>IF('Crisis Indicator Data'!G129="x","x",IF(LOG('Crisis Indicator Data'!G129)&lt;J$4,0,IF(LOG('Crisis Indicator Data'!G129)&gt;J$3,5,ROUND(5-(J$3-LOG('Crisis Indicator Data'!G129))/(J$3-J$4)*5,1))))</f>
        <v>5</v>
      </c>
      <c r="K132" s="143">
        <f>IF('Crisis Indicator Data'!G129="x","x",IF(LEN(E132)&gt;3,('Crisis Indicator Data'!G129/VLOOKUP('Impact of the crisis'!$C132,'Regional Crises'!$B$1:$R$66,5,FALSE)),'Crisis Indicator Data'!G129/VLOOKUP('Impact of the crisis'!$E132,'Country Indicator Data'!$B$4:$P$300,14,FALSE)))</f>
        <v>1</v>
      </c>
      <c r="L132" s="238">
        <f t="shared" si="41"/>
        <v>5</v>
      </c>
      <c r="M132" s="238">
        <f t="shared" si="42"/>
        <v>5</v>
      </c>
      <c r="N132" s="238">
        <f t="shared" si="43"/>
        <v>4.8</v>
      </c>
      <c r="O132" s="238">
        <f>IF('Crisis Indicator Data'!H129="x","x",IF('Crisis Indicator Data'!H129=0,0,IF(LOG('Crisis Indicator Data'!H129)&lt;O$4,0,IF(LOG('Crisis Indicator Data'!H129)&gt;O$3,5,ROUND(5-(O$3-LOG('Crisis Indicator Data'!H129))/(O$3-O$4)*5,1)))))</f>
        <v>1.7</v>
      </c>
      <c r="P132" s="143">
        <f>IF('Crisis Indicator Data'!H129="x","x",'Crisis Indicator Data'!H129/'Crisis Indicator Data'!G129)</f>
        <v>7.0080321285140561E-3</v>
      </c>
      <c r="Q132" s="238">
        <f t="shared" si="44"/>
        <v>0</v>
      </c>
      <c r="R132" s="238">
        <f t="shared" si="45"/>
        <v>0.85</v>
      </c>
      <c r="S132" s="238">
        <f>IF('Crisis Indicator Data'!I129="x","x",IF('Crisis Indicator Data'!I129=0,0,IF(LOG('Crisis Indicator Data'!I129)&lt;S$4,0,IF(LOG('Crisis Indicator Data'!I129)&gt;S$3,5,ROUND(5-(S$3-LOG('Crisis Indicator Data'!I129))/(S$3-S$4)*5,1)))))</f>
        <v>3.1</v>
      </c>
      <c r="T132" s="143">
        <f>IF('Crisis Indicator Data'!H129="x","x",IF('Crisis Indicator Data'!I129="x","x",'Crisis Indicator Data'!I129/'Crisis Indicator Data'!H129))</f>
        <v>0.39828080229226359</v>
      </c>
      <c r="U132" s="238">
        <f t="shared" si="46"/>
        <v>5</v>
      </c>
      <c r="V132" s="238">
        <f t="shared" si="47"/>
        <v>4.0999999999999996</v>
      </c>
      <c r="W132" s="238">
        <f>IF('Crisis Indicator Data'!L129="x","x",IF('Crisis Indicator Data'!L129=0,0,IF(LOG('Crisis Indicator Data'!L129)&lt;W$4,0,IF(LOG('Crisis Indicator Data'!L129)&gt;W$3,5,ROUND(5-(W$3-LOG('Crisis Indicator Data'!L129))/(W$3-W$4)*5,1)))))</f>
        <v>3.1</v>
      </c>
      <c r="X132" s="245">
        <f>IF(OR('Crisis Indicator Data'!L129="x",'Crisis Indicator Data'!H129="x"),"x",'Crisis Indicator Data'!L129/'Crisis Indicator Data'!H129)</f>
        <v>4.1833810888252147E-4</v>
      </c>
      <c r="Y132" s="238">
        <f t="shared" si="48"/>
        <v>5</v>
      </c>
      <c r="Z132" s="238">
        <f t="shared" si="49"/>
        <v>4.0999999999999996</v>
      </c>
      <c r="AA132" s="238">
        <f t="shared" si="50"/>
        <v>4.0999999999999996</v>
      </c>
      <c r="AB132" s="246">
        <f t="shared" si="51"/>
        <v>2.8</v>
      </c>
    </row>
    <row r="133" spans="1:28" x14ac:dyDescent="0.25">
      <c r="A133" s="147" t="str">
        <f>'Crisis Indicator Data'!A130</f>
        <v>Violence in Darfur and Kordofan regions</v>
      </c>
      <c r="B133" s="148" t="str">
        <f>'Crisis Indicator Data'!B130</f>
        <v>Violence</v>
      </c>
      <c r="C133" s="148" t="str">
        <f>'Crisis Indicator Data'!C130</f>
        <v>SDN008</v>
      </c>
      <c r="D133" s="148" t="str">
        <f>'Crisis Indicator Data'!D130</f>
        <v>Sudan</v>
      </c>
      <c r="E133" s="149" t="str">
        <f>'Crisis Indicator Data'!E130</f>
        <v>SDN</v>
      </c>
      <c r="F133" s="244">
        <f>IF('Crisis Indicator Data'!F130="x","x",IF(LOG('Crisis Indicator Data'!F130)&lt;F$4,0,IF(LOG('Crisis Indicator Data'!F130)&gt;F$3,5,ROUND(5-(F$3-LOG('Crisis Indicator Data'!F130))/(F$3-F$4)*5,1))))</f>
        <v>4.9000000000000004</v>
      </c>
      <c r="G133" s="143">
        <f>IF('Crisis Indicator Data'!F130="x","x",IF(LEN(E133)&gt;3,('Crisis Indicator Data'!F130/VLOOKUP('Impact of the crisis'!$C133,'Regional Crises'!$B$1:$R$66,4,FALSE)),'Crisis Indicator Data'!F130/VLOOKUP('Impact of the crisis'!$E133,'Country Indicator Data'!$B$4:$P$300,15,FALSE)))</f>
        <v>0.37043139730639729</v>
      </c>
      <c r="H133" s="238">
        <f t="shared" si="39"/>
        <v>1.8</v>
      </c>
      <c r="I133" s="238">
        <f t="shared" si="40"/>
        <v>3.35</v>
      </c>
      <c r="J133" s="238">
        <f>IF('Crisis Indicator Data'!G130="x","x",IF(LOG('Crisis Indicator Data'!G130)&lt;J$4,0,IF(LOG('Crisis Indicator Data'!G130)&gt;J$3,5,ROUND(5-(J$3-LOG('Crisis Indicator Data'!G130))/(J$3-J$4)*5,1))))</f>
        <v>4.0999999999999996</v>
      </c>
      <c r="K133" s="143">
        <f>IF('Crisis Indicator Data'!G130="x","x",IF(LEN(E133)&gt;3,('Crisis Indicator Data'!G130/VLOOKUP('Impact of the crisis'!$C133,'Regional Crises'!$B$1:$R$66,5,FALSE)),'Crisis Indicator Data'!G130/VLOOKUP('Impact of the crisis'!$E133,'Country Indicator Data'!$B$4:$P$300,14,FALSE)))</f>
        <v>0.34415662650602408</v>
      </c>
      <c r="L133" s="238">
        <f t="shared" si="41"/>
        <v>1.7</v>
      </c>
      <c r="M133" s="238">
        <f t="shared" si="42"/>
        <v>2.9</v>
      </c>
      <c r="N133" s="238">
        <f t="shared" si="43"/>
        <v>3.1</v>
      </c>
      <c r="O133" s="238">
        <f>IF('Crisis Indicator Data'!H130="x","x",IF('Crisis Indicator Data'!H130=0,0,IF(LOG('Crisis Indicator Data'!H130)&lt;O$4,0,IF(LOG('Crisis Indicator Data'!H130)&gt;O$3,5,ROUND(5-(O$3-LOG('Crisis Indicator Data'!H130))/(O$3-O$4)*5,1)))))</f>
        <v>4.5999999999999996</v>
      </c>
      <c r="P133" s="143">
        <f>IF('Crisis Indicator Data'!H130="x","x",'Crisis Indicator Data'!H130/'Crisis Indicator Data'!G130)</f>
        <v>1</v>
      </c>
      <c r="Q133" s="238">
        <f t="shared" si="44"/>
        <v>5</v>
      </c>
      <c r="R133" s="238">
        <f t="shared" si="45"/>
        <v>4.8</v>
      </c>
      <c r="S133" s="238">
        <f>IF('Crisis Indicator Data'!I130="x","x",IF('Crisis Indicator Data'!I130=0,0,IF(LOG('Crisis Indicator Data'!I130)&lt;S$4,0,IF(LOG('Crisis Indicator Data'!I130)&gt;S$3,5,ROUND(5-(S$3-LOG('Crisis Indicator Data'!I130))/(S$3-S$4)*5,1)))))</f>
        <v>3.2</v>
      </c>
      <c r="T133" s="143">
        <f>IF('Crisis Indicator Data'!H130="x","x",IF('Crisis Indicator Data'!I130="x","x",'Crisis Indicator Data'!I130/'Crisis Indicator Data'!H130))</f>
        <v>9.8022054962366538E-3</v>
      </c>
      <c r="U133" s="238">
        <f t="shared" si="46"/>
        <v>0.3</v>
      </c>
      <c r="V133" s="238">
        <f t="shared" si="47"/>
        <v>1.8</v>
      </c>
      <c r="W133" s="238">
        <f>IF('Crisis Indicator Data'!L130="x","x",IF('Crisis Indicator Data'!L130=0,0,IF(LOG('Crisis Indicator Data'!L130)&lt;W$4,0,IF(LOG('Crisis Indicator Data'!L130)&gt;W$3,5,ROUND(5-(W$3-LOG('Crisis Indicator Data'!L130))/(W$3-W$4)*5,1)))))</f>
        <v>4</v>
      </c>
      <c r="X133" s="245">
        <f>IF(OR('Crisis Indicator Data'!L130="x",'Crisis Indicator Data'!H130="x"),"x",'Crisis Indicator Data'!L130/'Crisis Indicator Data'!H130)</f>
        <v>3.7633467530194291E-5</v>
      </c>
      <c r="Y133" s="238">
        <f t="shared" si="48"/>
        <v>1.9</v>
      </c>
      <c r="Z133" s="238">
        <f t="shared" si="49"/>
        <v>3</v>
      </c>
      <c r="AA133" s="238">
        <f t="shared" si="50"/>
        <v>2.4</v>
      </c>
      <c r="AB133" s="246">
        <f t="shared" si="51"/>
        <v>3.9</v>
      </c>
    </row>
    <row r="134" spans="1:28" x14ac:dyDescent="0.25">
      <c r="A134" s="147" t="str">
        <f>'Crisis Indicator Data'!A131</f>
        <v>Drought in Senegal</v>
      </c>
      <c r="B134" s="148" t="str">
        <f>'Crisis Indicator Data'!B131</f>
        <v>Drought</v>
      </c>
      <c r="C134" s="148" t="str">
        <f>'Crisis Indicator Data'!C131</f>
        <v>SEN002</v>
      </c>
      <c r="D134" s="148" t="str">
        <f>'Crisis Indicator Data'!D131</f>
        <v>Senegal</v>
      </c>
      <c r="E134" s="149" t="str">
        <f>'Crisis Indicator Data'!E131</f>
        <v>SEN</v>
      </c>
      <c r="F134" s="244">
        <f>IF('Crisis Indicator Data'!F131="x","x",IF(LOG('Crisis Indicator Data'!F131)&lt;F$4,0,IF(LOG('Crisis Indicator Data'!F131)&gt;F$3,5,ROUND(5-(F$3-LOG('Crisis Indicator Data'!F131))/(F$3-F$4)*5,1))))</f>
        <v>3.8</v>
      </c>
      <c r="G134" s="143">
        <f>IF('Crisis Indicator Data'!F131="x","x",IF(LEN(E134)&gt;3,('Crisis Indicator Data'!F131/VLOOKUP('Impact of the crisis'!$C134,'Regional Crises'!$B$1:$R$66,4,FALSE)),'Crisis Indicator Data'!F131/VLOOKUP('Impact of the crisis'!$E134,'Country Indicator Data'!$B$4:$P$300,15,FALSE)))</f>
        <v>1.021721290188542</v>
      </c>
      <c r="H134" s="238">
        <f t="shared" ref="H134:H165" si="52">IF(G134="x","x",IF(G134&lt;H$4,0,IF(G134&gt;H$3,5,ROUND(5-(H$3-G134)/(H$3-H$4)*5,1))))</f>
        <v>5</v>
      </c>
      <c r="I134" s="238">
        <f t="shared" ref="I134:I165" si="53">IF(AND(H134="x",F134="x"),"x",AVERAGE(F134,H134))</f>
        <v>4.4000000000000004</v>
      </c>
      <c r="J134" s="238">
        <f>IF('Crisis Indicator Data'!G131="x","x",IF(LOG('Crisis Indicator Data'!G131)&lt;J$4,0,IF(LOG('Crisis Indicator Data'!G131)&gt;J$3,5,ROUND(5-(J$3-LOG('Crisis Indicator Data'!G131))/(J$3-J$4)*5,1))))</f>
        <v>4.0999999999999996</v>
      </c>
      <c r="K134" s="143">
        <f>IF('Crisis Indicator Data'!G131="x","x",IF(LEN(E134)&gt;3,('Crisis Indicator Data'!G131/VLOOKUP('Impact of the crisis'!$C134,'Regional Crises'!$B$1:$R$66,5,FALSE)),'Crisis Indicator Data'!G131/VLOOKUP('Impact of the crisis'!$E134,'Country Indicator Data'!$B$4:$P$300,14,FALSE)))</f>
        <v>1</v>
      </c>
      <c r="L134" s="238">
        <f t="shared" ref="L134:L165" si="54">IF(K134="x","x",IF(K134&lt;L$4,0,IF(K134&gt;L$3,5,ROUND(5-(L$3-K134)/(L$3-L$4)*5,1))))</f>
        <v>5</v>
      </c>
      <c r="M134" s="238">
        <f t="shared" ref="M134:M165" si="55">IF(AND(L134="x",J134="x"),"x",AVERAGE(J134,L134))</f>
        <v>4.55</v>
      </c>
      <c r="N134" s="238">
        <f t="shared" ref="N134:N165" si="56">IF(AND(M134="x",I134="x"),"x",IF(OR(M134="x",I134="x"),AVERAGE(I134,M134),ROUND((5-GEOMEAN(((5-I134)/5*4+1),((5-M134)/5*4+1)))/4*5,1)))</f>
        <v>4.5</v>
      </c>
      <c r="O134" s="238">
        <f>IF('Crisis Indicator Data'!H131="x","x",IF('Crisis Indicator Data'!H131=0,0,IF(LOG('Crisis Indicator Data'!H131)&lt;O$4,0,IF(LOG('Crisis Indicator Data'!H131)&gt;O$3,5,ROUND(5-(O$3-LOG('Crisis Indicator Data'!H131))/(O$3-O$4)*5,1)))))</f>
        <v>3.6</v>
      </c>
      <c r="P134" s="143">
        <f>IF('Crisis Indicator Data'!H131="x","x",'Crisis Indicator Data'!H131/'Crisis Indicator Data'!G131)</f>
        <v>0.25796731950399815</v>
      </c>
      <c r="Q134" s="238">
        <f t="shared" ref="Q134:Q165" si="57">IF(P134="x","x",IF(P134&lt;Q$4,0,IF(P134&gt;Q$3,5,ROUND(5-(Q$3-P134)/(Q$3-Q$4)*5,1))))</f>
        <v>1.3</v>
      </c>
      <c r="R134" s="238">
        <f t="shared" ref="R134:R165" si="58">IF(AND(Q134="x",O134="x"),"x",AVERAGE(O134,Q134))</f>
        <v>2.4500000000000002</v>
      </c>
      <c r="S134" s="238">
        <f>IF('Crisis Indicator Data'!I131="x","x",IF('Crisis Indicator Data'!I131=0,0,IF(LOG('Crisis Indicator Data'!I131)&lt;S$4,0,IF(LOG('Crisis Indicator Data'!I131)&gt;S$3,5,ROUND(5-(S$3-LOG('Crisis Indicator Data'!I131))/(S$3-S$4)*5,1)))))</f>
        <v>0.9</v>
      </c>
      <c r="T134" s="143">
        <f>IF('Crisis Indicator Data'!H131="x","x",IF('Crisis Indicator Data'!I131="x","x",'Crisis Indicator Data'!I131/'Crisis Indicator Data'!H131))</f>
        <v>8.9847259658580418E-4</v>
      </c>
      <c r="U134" s="238">
        <f t="shared" ref="U134:U165" si="59">IF(T134="x","x",IF(T134&lt;U$4,0,IF(T134&gt;U$3,5,ROUND(5-(U$3-T134)/(U$3-U$4)*5,1))))</f>
        <v>0</v>
      </c>
      <c r="V134" s="238">
        <f t="shared" ref="V134:V165" si="60">IF(AND(U134="x",S134="x"),"x",ROUND(AVERAGE(S134,U134),1))</f>
        <v>0.5</v>
      </c>
      <c r="W134" s="238">
        <f>IF('Crisis Indicator Data'!L131="x","x",IF('Crisis Indicator Data'!L131=0,0,IF(LOG('Crisis Indicator Data'!L131)&lt;W$4,0,IF(LOG('Crisis Indicator Data'!L131)&gt;W$3,5,ROUND(5-(W$3-LOG('Crisis Indicator Data'!L131))/(W$3-W$4)*5,1)))))</f>
        <v>1.7</v>
      </c>
      <c r="X134" s="245">
        <f>IF(OR('Crisis Indicator Data'!L131="x",'Crisis Indicator Data'!H131="x"),"x",'Crisis Indicator Data'!L131/'Crisis Indicator Data'!H131)</f>
        <v>3.3692722371967654E-6</v>
      </c>
      <c r="Y134" s="238">
        <f t="shared" ref="Y134:Y165" si="61">IF(X134="x","x",IF(X134&lt;Y$4,0,IF(X134&gt;Y$3,5,ROUND(5-(Y$3-X134)/(Y$3-Y$4)*5,1))))</f>
        <v>0.2</v>
      </c>
      <c r="Z134" s="238">
        <f t="shared" ref="Z134:Z165" si="62">IF(AND(Y134="x",W134="x"),"x",ROUND(AVERAGE(W134,Y134),1))</f>
        <v>1</v>
      </c>
      <c r="AA134" s="238">
        <f t="shared" ref="AA134:AA165" si="63">IF(AND(V134="x",Z134="x"),"x",IF(OR(V134="x",Z134="x"),AVERAGE(V134,Z134),ROUND((5-GEOMEAN(((5-V134)/5*4+1),((5-Z134)/5*4+1)))/4*5,1)))</f>
        <v>0.8</v>
      </c>
      <c r="AB134" s="246">
        <f t="shared" ref="AB134:AB165" si="64">IF(AND(R134="x",AA134="x"),"x",IF(OR(R134="x",AA134="x"),AVERAGE(R134,AA134),ROUND((5-GEOMEAN(((5-R134)/5*4+1),((5-AA134)/5*4+1)))/4*5,1)))</f>
        <v>1.7</v>
      </c>
    </row>
    <row r="135" spans="1:28" x14ac:dyDescent="0.25">
      <c r="A135" s="147" t="str">
        <f>'Crisis Indicator Data'!A132</f>
        <v>Complex crisis in El Salvador</v>
      </c>
      <c r="B135" s="148" t="str">
        <f>'Crisis Indicator Data'!B132</f>
        <v>Displacement,Violence,Floods,Drought</v>
      </c>
      <c r="C135" s="148" t="str">
        <f>'Crisis Indicator Data'!C132</f>
        <v>SLV001</v>
      </c>
      <c r="D135" s="148" t="str">
        <f>'Crisis Indicator Data'!D132</f>
        <v>El Salvador</v>
      </c>
      <c r="E135" s="149" t="str">
        <f>'Crisis Indicator Data'!E132</f>
        <v>SLV</v>
      </c>
      <c r="F135" s="244">
        <f>IF('Crisis Indicator Data'!F132="x","x",IF(LOG('Crisis Indicator Data'!F132)&lt;F$4,0,IF(LOG('Crisis Indicator Data'!F132)&gt;F$3,5,ROUND(5-(F$3-LOG('Crisis Indicator Data'!F132))/(F$3-F$4)*5,1))))</f>
        <v>2.2000000000000002</v>
      </c>
      <c r="G135" s="143">
        <f>IF('Crisis Indicator Data'!F132="x","x",IF(LEN(E135)&gt;3,('Crisis Indicator Data'!F132/VLOOKUP('Impact of the crisis'!$C135,'Regional Crises'!$B$1:$R$66,4,FALSE)),'Crisis Indicator Data'!F132/VLOOKUP('Impact of the crisis'!$E135,'Country Indicator Data'!$B$4:$P$300,15,FALSE)))</f>
        <v>1</v>
      </c>
      <c r="H135" s="238">
        <f t="shared" si="52"/>
        <v>5</v>
      </c>
      <c r="I135" s="238">
        <f t="shared" si="53"/>
        <v>3.6</v>
      </c>
      <c r="J135" s="238">
        <f>IF('Crisis Indicator Data'!G132="x","x",IF(LOG('Crisis Indicator Data'!G132)&lt;J$4,0,IF(LOG('Crisis Indicator Data'!G132)&gt;J$3,5,ROUND(5-(J$3-LOG('Crisis Indicator Data'!G132))/(J$3-J$4)*5,1))))</f>
        <v>2.8</v>
      </c>
      <c r="K135" s="143">
        <f>IF('Crisis Indicator Data'!G132="x","x",IF(LEN(E135)&gt;3,('Crisis Indicator Data'!G132/VLOOKUP('Impact of the crisis'!$C135,'Regional Crises'!$B$1:$R$66,5,FALSE)),'Crisis Indicator Data'!G132/VLOOKUP('Impact of the crisis'!$E135,'Country Indicator Data'!$B$4:$P$300,14,FALSE)))</f>
        <v>1</v>
      </c>
      <c r="L135" s="238">
        <f t="shared" si="54"/>
        <v>5</v>
      </c>
      <c r="M135" s="238">
        <f t="shared" si="55"/>
        <v>3.9</v>
      </c>
      <c r="N135" s="238">
        <f t="shared" si="56"/>
        <v>3.8</v>
      </c>
      <c r="O135" s="238">
        <f>IF('Crisis Indicator Data'!H132="x","x",IF('Crisis Indicator Data'!H132=0,0,IF(LOG('Crisis Indicator Data'!H132)&lt;O$4,0,IF(LOG('Crisis Indicator Data'!H132)&gt;O$3,5,ROUND(5-(O$3-LOG('Crisis Indicator Data'!H132))/(O$3-O$4)*5,1)))))</f>
        <v>3.3</v>
      </c>
      <c r="P135" s="143">
        <f>IF('Crisis Indicator Data'!H132="x","x",'Crisis Indicator Data'!H132/'Crisis Indicator Data'!G132)</f>
        <v>0.47761194029850745</v>
      </c>
      <c r="Q135" s="238">
        <f t="shared" si="57"/>
        <v>2.4</v>
      </c>
      <c r="R135" s="238">
        <f t="shared" si="58"/>
        <v>2.8499999999999996</v>
      </c>
      <c r="S135" s="238">
        <f>IF('Crisis Indicator Data'!I132="x","x",IF('Crisis Indicator Data'!I132=0,0,IF(LOG('Crisis Indicator Data'!I132)&lt;S$4,0,IF(LOG('Crisis Indicator Data'!I132)&gt;S$3,5,ROUND(5-(S$3-LOG('Crisis Indicator Data'!I132))/(S$3-S$4)*5,1)))))</f>
        <v>3.2</v>
      </c>
      <c r="T135" s="143">
        <f>IF('Crisis Indicator Data'!H132="x","x",IF('Crisis Indicator Data'!I132="x","x",'Crisis Indicator Data'!I132/'Crisis Indicator Data'!H132))</f>
        <v>5.5E-2</v>
      </c>
      <c r="U135" s="238">
        <f t="shared" si="59"/>
        <v>1.8</v>
      </c>
      <c r="V135" s="238">
        <f t="shared" si="60"/>
        <v>2.5</v>
      </c>
      <c r="W135" s="238">
        <f>IF('Crisis Indicator Data'!L132="x","x",IF('Crisis Indicator Data'!L132=0,0,IF(LOG('Crisis Indicator Data'!L132)&lt;W$4,0,IF(LOG('Crisis Indicator Data'!L132)&gt;W$3,5,ROUND(5-(W$3-LOG('Crisis Indicator Data'!L132))/(W$3-W$4)*5,1)))))</f>
        <v>3.5</v>
      </c>
      <c r="X135" s="245">
        <f>IF(OR('Crisis Indicator Data'!L132="x",'Crisis Indicator Data'!H132="x"),"x",'Crisis Indicator Data'!L132/'Crisis Indicator Data'!H132)</f>
        <v>9.2812499999999999E-5</v>
      </c>
      <c r="Y135" s="238">
        <f t="shared" si="61"/>
        <v>4.5999999999999996</v>
      </c>
      <c r="Z135" s="238">
        <f t="shared" si="62"/>
        <v>4.0999999999999996</v>
      </c>
      <c r="AA135" s="238">
        <f t="shared" si="63"/>
        <v>3.4</v>
      </c>
      <c r="AB135" s="246">
        <f t="shared" si="64"/>
        <v>3.1</v>
      </c>
    </row>
    <row r="136" spans="1:28" x14ac:dyDescent="0.25">
      <c r="A136" s="147" t="str">
        <f>'Crisis Indicator Data'!A133</f>
        <v>Complex crisis in Somalia</v>
      </c>
      <c r="B136" s="148" t="str">
        <f>'Crisis Indicator Data'!B133</f>
        <v>Conflict,Displacement,Floods,Drought</v>
      </c>
      <c r="C136" s="148" t="str">
        <f>'Crisis Indicator Data'!C133</f>
        <v>SOM001</v>
      </c>
      <c r="D136" s="148" t="str">
        <f>'Crisis Indicator Data'!D133</f>
        <v>Somalia</v>
      </c>
      <c r="E136" s="149" t="str">
        <f>'Crisis Indicator Data'!E133</f>
        <v>SOM</v>
      </c>
      <c r="F136" s="244">
        <f>IF('Crisis Indicator Data'!F133="x","x",IF(LOG('Crisis Indicator Data'!F133)&lt;F$4,0,IF(LOG('Crisis Indicator Data'!F133)&gt;F$3,5,ROUND(5-(F$3-LOG('Crisis Indicator Data'!F133))/(F$3-F$4)*5,1))))</f>
        <v>4.7</v>
      </c>
      <c r="G136" s="143">
        <f>IF('Crisis Indicator Data'!F133="x","x",IF(LEN(E136)&gt;3,('Crisis Indicator Data'!F133/VLOOKUP('Impact of the crisis'!$C136,'Regional Crises'!$B$1:$R$66,4,FALSE)),'Crisis Indicator Data'!F133/VLOOKUP('Impact of the crisis'!$E136,'Country Indicator Data'!$B$4:$P$300,15,FALSE)))</f>
        <v>1</v>
      </c>
      <c r="H136" s="238">
        <f t="shared" si="52"/>
        <v>5</v>
      </c>
      <c r="I136" s="238">
        <f t="shared" si="53"/>
        <v>4.8499999999999996</v>
      </c>
      <c r="J136" s="238">
        <f>IF('Crisis Indicator Data'!G133="x","x",IF(LOG('Crisis Indicator Data'!G133)&lt;J$4,0,IF(LOG('Crisis Indicator Data'!G133)&gt;J$3,5,ROUND(5-(J$3-LOG('Crisis Indicator Data'!G133))/(J$3-J$4)*5,1))))</f>
        <v>4.2</v>
      </c>
      <c r="K136" s="143">
        <f>IF('Crisis Indicator Data'!G133="x","x",IF(LEN(E136)&gt;3,('Crisis Indicator Data'!G133/VLOOKUP('Impact of the crisis'!$C136,'Regional Crises'!$B$1:$R$66,5,FALSE)),'Crisis Indicator Data'!G133/VLOOKUP('Impact of the crisis'!$E136,'Country Indicator Data'!$B$4:$P$300,14,FALSE)))</f>
        <v>1</v>
      </c>
      <c r="L136" s="238">
        <f t="shared" si="54"/>
        <v>5</v>
      </c>
      <c r="M136" s="238">
        <f t="shared" si="55"/>
        <v>4.5999999999999996</v>
      </c>
      <c r="N136" s="238">
        <f t="shared" si="56"/>
        <v>4.7</v>
      </c>
      <c r="O136" s="238">
        <f>IF('Crisis Indicator Data'!H133="x","x",IF('Crisis Indicator Data'!H133=0,0,IF(LOG('Crisis Indicator Data'!H133)&lt;O$4,0,IF(LOG('Crisis Indicator Data'!H133)&gt;O$3,5,ROUND(5-(O$3-LOG('Crisis Indicator Data'!H133))/(O$3-O$4)*5,1)))))</f>
        <v>4.5999999999999996</v>
      </c>
      <c r="P136" s="143">
        <f>IF('Crisis Indicator Data'!H133="x","x",'Crisis Indicator Data'!H133/'Crisis Indicator Data'!G133)</f>
        <v>1</v>
      </c>
      <c r="Q136" s="238">
        <f t="shared" si="57"/>
        <v>5</v>
      </c>
      <c r="R136" s="238">
        <f t="shared" si="58"/>
        <v>4.8</v>
      </c>
      <c r="S136" s="238">
        <f>IF('Crisis Indicator Data'!I133="x","x",IF('Crisis Indicator Data'!I133=0,0,IF(LOG('Crisis Indicator Data'!I133)&lt;S$4,0,IF(LOG('Crisis Indicator Data'!I133)&gt;S$3,5,ROUND(5-(S$3-LOG('Crisis Indicator Data'!I133))/(S$3-S$4)*5,1)))))</f>
        <v>5</v>
      </c>
      <c r="T136" s="143">
        <f>IF('Crisis Indicator Data'!H133="x","x",IF('Crisis Indicator Data'!I133="x","x",'Crisis Indicator Data'!I133/'Crisis Indicator Data'!H133))</f>
        <v>0.21103184856484863</v>
      </c>
      <c r="U136" s="238">
        <f t="shared" si="59"/>
        <v>5</v>
      </c>
      <c r="V136" s="238">
        <f t="shared" si="60"/>
        <v>5</v>
      </c>
      <c r="W136" s="238">
        <f>IF('Crisis Indicator Data'!L133="x","x",IF('Crisis Indicator Data'!L133=0,0,IF(LOG('Crisis Indicator Data'!L133)&lt;W$4,0,IF(LOG('Crisis Indicator Data'!L133)&gt;W$3,5,ROUND(5-(W$3-LOG('Crisis Indicator Data'!L133))/(W$3-W$4)*5,1)))))</f>
        <v>5</v>
      </c>
      <c r="X136" s="245">
        <f>IF(OR('Crisis Indicator Data'!L133="x",'Crisis Indicator Data'!H133="x"),"x",'Crisis Indicator Data'!L133/'Crisis Indicator Data'!H133)</f>
        <v>2.3546593270797056E-4</v>
      </c>
      <c r="Y136" s="238">
        <f t="shared" si="61"/>
        <v>5</v>
      </c>
      <c r="Z136" s="238">
        <f t="shared" si="62"/>
        <v>5</v>
      </c>
      <c r="AA136" s="238">
        <f t="shared" si="63"/>
        <v>5</v>
      </c>
      <c r="AB136" s="246">
        <f t="shared" si="64"/>
        <v>4.9000000000000004</v>
      </c>
    </row>
    <row r="137" spans="1:28" x14ac:dyDescent="0.25">
      <c r="A137" s="147" t="str">
        <f>'Crisis Indicator Data'!A134</f>
        <v>Mixed Migration Flows in Somalia</v>
      </c>
      <c r="B137" s="148" t="str">
        <f>'Crisis Indicator Data'!B134</f>
        <v>Displacement</v>
      </c>
      <c r="C137" s="148" t="str">
        <f>'Crisis Indicator Data'!C134</f>
        <v>SOM002</v>
      </c>
      <c r="D137" s="148" t="str">
        <f>'Crisis Indicator Data'!D134</f>
        <v>Somalia</v>
      </c>
      <c r="E137" s="149" t="str">
        <f>'Crisis Indicator Data'!E134</f>
        <v>SOM</v>
      </c>
      <c r="F137" s="244">
        <f>IF('Crisis Indicator Data'!F134="x","x",IF(LOG('Crisis Indicator Data'!F134)&lt;F$4,0,IF(LOG('Crisis Indicator Data'!F134)&gt;F$3,5,ROUND(5-(F$3-LOG('Crisis Indicator Data'!F134))/(F$3-F$4)*5,1))))</f>
        <v>3.3</v>
      </c>
      <c r="G137" s="143">
        <f>IF('Crisis Indicator Data'!F134="x","x",IF(LEN(E137)&gt;3,('Crisis Indicator Data'!F134/VLOOKUP('Impact of the crisis'!$C137,'Regional Crises'!$B$1:$R$66,4,FALSE)),'Crisis Indicator Data'!F134/VLOOKUP('Impact of the crisis'!$E137,'Country Indicator Data'!$B$4:$P$300,15,FALSE)))</f>
        <v>0.157688016067842</v>
      </c>
      <c r="H137" s="238">
        <f t="shared" si="52"/>
        <v>0.7</v>
      </c>
      <c r="I137" s="238">
        <f t="shared" si="53"/>
        <v>2</v>
      </c>
      <c r="J137" s="238">
        <f>IF('Crisis Indicator Data'!G134="x","x",IF(LOG('Crisis Indicator Data'!G134)&lt;J$4,0,IF(LOG('Crisis Indicator Data'!G134)&gt;J$3,5,ROUND(5-(J$3-LOG('Crisis Indicator Data'!G134))/(J$3-J$4)*5,1))))</f>
        <v>1.4</v>
      </c>
      <c r="K137" s="143">
        <f>IF('Crisis Indicator Data'!G134="x","x",IF(LEN(E137)&gt;3,('Crisis Indicator Data'!G134/VLOOKUP('Impact of the crisis'!$C137,'Regional Crises'!$B$1:$R$66,5,FALSE)),'Crisis Indicator Data'!G134/VLOOKUP('Impact of the crisis'!$E137,'Country Indicator Data'!$B$4:$P$300,14,FALSE)))</f>
        <v>0.15132281076223109</v>
      </c>
      <c r="L137" s="238">
        <f t="shared" si="54"/>
        <v>0.7</v>
      </c>
      <c r="M137" s="238">
        <f t="shared" si="55"/>
        <v>1.0499999999999998</v>
      </c>
      <c r="N137" s="238">
        <f t="shared" si="56"/>
        <v>1.5</v>
      </c>
      <c r="O137" s="238">
        <f>IF('Crisis Indicator Data'!H134="x","x",IF('Crisis Indicator Data'!H134=0,0,IF(LOG('Crisis Indicator Data'!H134)&lt;O$4,0,IF(LOG('Crisis Indicator Data'!H134)&gt;O$3,5,ROUND(5-(O$3-LOG('Crisis Indicator Data'!H134))/(O$3-O$4)*5,1)))))</f>
        <v>0.1</v>
      </c>
      <c r="P137" s="143">
        <f>IF('Crisis Indicator Data'!H134="x","x",'Crisis Indicator Data'!H134/'Crisis Indicator Data'!G134)</f>
        <v>1.2620638455827766E-2</v>
      </c>
      <c r="Q137" s="238">
        <f t="shared" si="57"/>
        <v>0</v>
      </c>
      <c r="R137" s="238">
        <f t="shared" si="58"/>
        <v>0.05</v>
      </c>
      <c r="S137" s="238">
        <f>IF('Crisis Indicator Data'!I134="x","x",IF('Crisis Indicator Data'!I134=0,0,IF(LOG('Crisis Indicator Data'!I134)&lt;S$4,0,IF(LOG('Crisis Indicator Data'!I134)&gt;S$3,5,ROUND(5-(S$3-LOG('Crisis Indicator Data'!I134))/(S$3-S$4)*5,1)))))</f>
        <v>2.2000000000000002</v>
      </c>
      <c r="T137" s="143">
        <f>IF('Crisis Indicator Data'!H134="x","x",IF('Crisis Indicator Data'!I134="x","x",'Crisis Indicator Data'!I134/'Crisis Indicator Data'!H134))</f>
        <v>1</v>
      </c>
      <c r="U137" s="238">
        <f t="shared" si="59"/>
        <v>5</v>
      </c>
      <c r="V137" s="238">
        <f t="shared" si="60"/>
        <v>3.6</v>
      </c>
      <c r="W137" s="238">
        <f>IF('Crisis Indicator Data'!L134="x","x",IF('Crisis Indicator Data'!L134=0,0,IF(LOG('Crisis Indicator Data'!L134)&lt;W$4,0,IF(LOG('Crisis Indicator Data'!L134)&gt;W$3,5,ROUND(5-(W$3-LOG('Crisis Indicator Data'!L134))/(W$3-W$4)*5,1)))))</f>
        <v>1.1000000000000001</v>
      </c>
      <c r="X137" s="245">
        <f>IF(OR('Crisis Indicator Data'!L134="x",'Crisis Indicator Data'!H134="x"),"x",'Crisis Indicator Data'!L134/'Crisis Indicator Data'!H134)</f>
        <v>1.7647058823529413E-4</v>
      </c>
      <c r="Y137" s="238">
        <f t="shared" si="61"/>
        <v>5</v>
      </c>
      <c r="Z137" s="238">
        <f t="shared" si="62"/>
        <v>3.1</v>
      </c>
      <c r="AA137" s="238">
        <f t="shared" si="63"/>
        <v>3.4</v>
      </c>
      <c r="AB137" s="246">
        <f t="shared" si="64"/>
        <v>2</v>
      </c>
    </row>
    <row r="138" spans="1:28" x14ac:dyDescent="0.25">
      <c r="A138" s="147" t="str">
        <f>'Crisis Indicator Data'!A135</f>
        <v>Complex crisis in South Sudan</v>
      </c>
      <c r="B138" s="148" t="str">
        <f>'Crisis Indicator Data'!B135</f>
        <v>Conflict,Floods,Displacement</v>
      </c>
      <c r="C138" s="148" t="str">
        <f>'Crisis Indicator Data'!C135</f>
        <v>SSD001</v>
      </c>
      <c r="D138" s="148" t="str">
        <f>'Crisis Indicator Data'!D135</f>
        <v>South Sudan</v>
      </c>
      <c r="E138" s="149" t="str">
        <f>'Crisis Indicator Data'!E135</f>
        <v>SSD</v>
      </c>
      <c r="F138" s="244">
        <f>IF('Crisis Indicator Data'!F135="x","x",IF(LOG('Crisis Indicator Data'!F135)&lt;F$4,0,IF(LOG('Crisis Indicator Data'!F135)&gt;F$3,5,ROUND(5-(F$3-LOG('Crisis Indicator Data'!F135))/(F$3-F$4)*5,1))))</f>
        <v>4.7</v>
      </c>
      <c r="G138" s="143">
        <f>IF('Crisis Indicator Data'!F135="x","x",IF(LEN(E138)&gt;3,('Crisis Indicator Data'!F135/VLOOKUP('Impact of the crisis'!$C138,'Regional Crises'!$B$1:$R$66,4,FALSE)),'Crisis Indicator Data'!F135/VLOOKUP('Impact of the crisis'!$E138,'Country Indicator Data'!$B$4:$P$300,15,FALSE)))</f>
        <v>1</v>
      </c>
      <c r="H138" s="238">
        <f t="shared" si="52"/>
        <v>5</v>
      </c>
      <c r="I138" s="238">
        <f t="shared" si="53"/>
        <v>4.8499999999999996</v>
      </c>
      <c r="J138" s="238">
        <f>IF('Crisis Indicator Data'!G135="x","x",IF(LOG('Crisis Indicator Data'!G135)&lt;J$4,0,IF(LOG('Crisis Indicator Data'!G135)&gt;J$3,5,ROUND(5-(J$3-LOG('Crisis Indicator Data'!G135))/(J$3-J$4)*5,1))))</f>
        <v>3.7</v>
      </c>
      <c r="K138" s="143">
        <f>IF('Crisis Indicator Data'!G135="x","x",IF(LEN(E138)&gt;3,('Crisis Indicator Data'!G135/VLOOKUP('Impact of the crisis'!$C138,'Regional Crises'!$B$1:$R$66,5,FALSE)),'Crisis Indicator Data'!G135/VLOOKUP('Impact of the crisis'!$E138,'Country Indicator Data'!$B$4:$P$300,14,FALSE)))</f>
        <v>1</v>
      </c>
      <c r="L138" s="238">
        <f t="shared" si="54"/>
        <v>5</v>
      </c>
      <c r="M138" s="238">
        <f t="shared" si="55"/>
        <v>4.3499999999999996</v>
      </c>
      <c r="N138" s="238">
        <f t="shared" si="56"/>
        <v>4.5999999999999996</v>
      </c>
      <c r="O138" s="238">
        <f>IF('Crisis Indicator Data'!H135="x","x",IF('Crisis Indicator Data'!H135=0,0,IF(LOG('Crisis Indicator Data'!H135)&lt;O$4,0,IF(LOG('Crisis Indicator Data'!H135)&gt;O$3,5,ROUND(5-(O$3-LOG('Crisis Indicator Data'!H135))/(O$3-O$4)*5,1)))))</f>
        <v>4.3</v>
      </c>
      <c r="P138" s="143">
        <f>IF('Crisis Indicator Data'!H135="x","x",'Crisis Indicator Data'!H135/'Crisis Indicator Data'!G135)</f>
        <v>1</v>
      </c>
      <c r="Q138" s="238">
        <f t="shared" si="57"/>
        <v>5</v>
      </c>
      <c r="R138" s="238">
        <f t="shared" si="58"/>
        <v>4.6500000000000004</v>
      </c>
      <c r="S138" s="238">
        <f>IF('Crisis Indicator Data'!I135="x","x",IF('Crisis Indicator Data'!I135=0,0,IF(LOG('Crisis Indicator Data'!I135)&lt;S$4,0,IF(LOG('Crisis Indicator Data'!I135)&gt;S$3,5,ROUND(5-(S$3-LOG('Crisis Indicator Data'!I135))/(S$3-S$4)*5,1)))))</f>
        <v>5</v>
      </c>
      <c r="T138" s="143">
        <f>IF('Crisis Indicator Data'!H135="x","x",IF('Crisis Indicator Data'!I135="x","x",'Crisis Indicator Data'!I135/'Crisis Indicator Data'!H135))</f>
        <v>0.42725209360569771</v>
      </c>
      <c r="U138" s="238">
        <f t="shared" si="59"/>
        <v>5</v>
      </c>
      <c r="V138" s="238">
        <f t="shared" si="60"/>
        <v>5</v>
      </c>
      <c r="W138" s="238">
        <f>IF('Crisis Indicator Data'!L135="x","x",IF('Crisis Indicator Data'!L135=0,0,IF(LOG('Crisis Indicator Data'!L135)&lt;W$4,0,IF(LOG('Crisis Indicator Data'!L135)&gt;W$3,5,ROUND(5-(W$3-LOG('Crisis Indicator Data'!L135))/(W$3-W$4)*5,1)))))</f>
        <v>4.2</v>
      </c>
      <c r="X138" s="245">
        <f>IF(OR('Crisis Indicator Data'!L135="x",'Crisis Indicator Data'!H135="x"),"x",'Crisis Indicator Data'!L135/'Crisis Indicator Data'!H135)</f>
        <v>6.9186820067308451E-5</v>
      </c>
      <c r="Y138" s="238">
        <f t="shared" si="61"/>
        <v>3.5</v>
      </c>
      <c r="Z138" s="238">
        <f t="shared" si="62"/>
        <v>3.9</v>
      </c>
      <c r="AA138" s="238">
        <f t="shared" si="63"/>
        <v>4.5</v>
      </c>
      <c r="AB138" s="246">
        <f t="shared" si="64"/>
        <v>4.5999999999999996</v>
      </c>
    </row>
    <row r="139" spans="1:28" x14ac:dyDescent="0.25">
      <c r="A139" s="147" t="str">
        <f>'Crisis Indicator Data'!A136</f>
        <v>2022 seasonal floods in South Sudan</v>
      </c>
      <c r="B139" s="148" t="str">
        <f>'Crisis Indicator Data'!B136</f>
        <v>Floods</v>
      </c>
      <c r="C139" s="148" t="str">
        <f>'Crisis Indicator Data'!C136</f>
        <v>SSD003</v>
      </c>
      <c r="D139" s="148" t="str">
        <f>'Crisis Indicator Data'!D136</f>
        <v>South Sudan</v>
      </c>
      <c r="E139" s="149" t="str">
        <f>'Crisis Indicator Data'!E136</f>
        <v>SSD</v>
      </c>
      <c r="F139" s="244">
        <f>IF('Crisis Indicator Data'!F136="x","x",IF(LOG('Crisis Indicator Data'!F136)&lt;F$4,0,IF(LOG('Crisis Indicator Data'!F136)&gt;F$3,5,ROUND(5-(F$3-LOG('Crisis Indicator Data'!F136))/(F$3-F$4)*5,1))))</f>
        <v>4.5999999999999996</v>
      </c>
      <c r="G139" s="143">
        <f>IF('Crisis Indicator Data'!F136="x","x",IF(LEN(E139)&gt;3,('Crisis Indicator Data'!F136/VLOOKUP('Impact of the crisis'!$C139,'Regional Crises'!$B$1:$R$66,4,FALSE)),'Crisis Indicator Data'!F136/VLOOKUP('Impact of the crisis'!$E139,'Country Indicator Data'!$B$4:$P$300,15,FALSE)))</f>
        <v>0.93321424303422629</v>
      </c>
      <c r="H139" s="238">
        <f t="shared" si="52"/>
        <v>4.7</v>
      </c>
      <c r="I139" s="238">
        <f t="shared" si="53"/>
        <v>4.6500000000000004</v>
      </c>
      <c r="J139" s="238">
        <f>IF('Crisis Indicator Data'!G136="x","x",IF(LOG('Crisis Indicator Data'!G136)&lt;J$4,0,IF(LOG('Crisis Indicator Data'!G136)&gt;J$3,5,ROUND(5-(J$3-LOG('Crisis Indicator Data'!G136))/(J$3-J$4)*5,1))))</f>
        <v>3.6</v>
      </c>
      <c r="K139" s="143">
        <f>IF('Crisis Indicator Data'!G136="x","x",IF(LEN(E139)&gt;3,('Crisis Indicator Data'!G136/VLOOKUP('Impact of the crisis'!$C139,'Regional Crises'!$B$1:$R$66,5,FALSE)),'Crisis Indicator Data'!G136/VLOOKUP('Impact of the crisis'!$E139,'Country Indicator Data'!$B$4:$P$300,14,FALSE)))</f>
        <v>0.91124677154261569</v>
      </c>
      <c r="L139" s="238">
        <f t="shared" si="54"/>
        <v>4.5999999999999996</v>
      </c>
      <c r="M139" s="238">
        <f t="shared" si="55"/>
        <v>4.0999999999999996</v>
      </c>
      <c r="N139" s="238">
        <f t="shared" si="56"/>
        <v>4.4000000000000004</v>
      </c>
      <c r="O139" s="238">
        <f>IF('Crisis Indicator Data'!H136="x","x",IF('Crisis Indicator Data'!H136=0,0,IF(LOG('Crisis Indicator Data'!H136)&lt;O$4,0,IF(LOG('Crisis Indicator Data'!H136)&gt;O$3,5,ROUND(5-(O$3-LOG('Crisis Indicator Data'!H136))/(O$3-O$4)*5,1)))))</f>
        <v>2.5</v>
      </c>
      <c r="P139" s="143">
        <f>IF('Crisis Indicator Data'!H136="x","x",'Crisis Indicator Data'!H136/'Crisis Indicator Data'!G136)</f>
        <v>8.5888516705316498E-2</v>
      </c>
      <c r="Q139" s="238">
        <f t="shared" si="57"/>
        <v>0.4</v>
      </c>
      <c r="R139" s="238">
        <f t="shared" si="58"/>
        <v>1.45</v>
      </c>
      <c r="S139" s="238">
        <f>IF('Crisis Indicator Data'!I136="x","x",IF('Crisis Indicator Data'!I136=0,0,IF(LOG('Crisis Indicator Data'!I136)&lt;S$4,0,IF(LOG('Crisis Indicator Data'!I136)&gt;S$3,5,ROUND(5-(S$3-LOG('Crisis Indicator Data'!I136))/(S$3-S$4)*5,1)))))</f>
        <v>3.2</v>
      </c>
      <c r="T139" s="143">
        <f>IF('Crisis Indicator Data'!H136="x","x",IF('Crisis Indicator Data'!I136="x","x",'Crisis Indicator Data'!I136/'Crisis Indicator Data'!H136))</f>
        <v>0.182</v>
      </c>
      <c r="U139" s="238">
        <f t="shared" si="59"/>
        <v>5</v>
      </c>
      <c r="V139" s="238">
        <f t="shared" si="60"/>
        <v>4.0999999999999996</v>
      </c>
      <c r="W139" s="238">
        <f>IF('Crisis Indicator Data'!L136="x","x",IF('Crisis Indicator Data'!L136=0,0,IF(LOG('Crisis Indicator Data'!L136)&lt;W$4,0,IF(LOG('Crisis Indicator Data'!L136)&gt;W$3,5,ROUND(5-(W$3-LOG('Crisis Indicator Data'!L136))/(W$3-W$4)*5,1)))))</f>
        <v>2.6</v>
      </c>
      <c r="X139" s="245">
        <f>IF(OR('Crisis Indicator Data'!L136="x",'Crisis Indicator Data'!H136="x"),"x",'Crisis Indicator Data'!L136/'Crisis Indicator Data'!H136)</f>
        <v>6.2000000000000003E-5</v>
      </c>
      <c r="Y139" s="238">
        <f t="shared" si="61"/>
        <v>3.1</v>
      </c>
      <c r="Z139" s="238">
        <f t="shared" si="62"/>
        <v>2.9</v>
      </c>
      <c r="AA139" s="238">
        <f t="shared" si="63"/>
        <v>3.6</v>
      </c>
      <c r="AB139" s="246">
        <f t="shared" si="64"/>
        <v>2.7</v>
      </c>
    </row>
    <row r="140" spans="1:28" x14ac:dyDescent="0.25">
      <c r="A140" s="147" t="str">
        <f>'Crisis Indicator Data'!A137</f>
        <v>Displacement from Ukraine conflict in Slovakia</v>
      </c>
      <c r="B140" s="148" t="str">
        <f>'Crisis Indicator Data'!B137</f>
        <v>Displacement,Conflict</v>
      </c>
      <c r="C140" s="148" t="str">
        <f>'Crisis Indicator Data'!C137</f>
        <v>SVK002</v>
      </c>
      <c r="D140" s="148" t="str">
        <f>'Crisis Indicator Data'!D137</f>
        <v>Slovakia</v>
      </c>
      <c r="E140" s="149" t="str">
        <f>'Crisis Indicator Data'!E137</f>
        <v>SVK</v>
      </c>
      <c r="F140" s="244">
        <f>IF('Crisis Indicator Data'!F137="x","x",IF(LOG('Crisis Indicator Data'!F137)&lt;F$4,0,IF(LOG('Crisis Indicator Data'!F137)&gt;F$3,5,ROUND(5-(F$3-LOG('Crisis Indicator Data'!F137))/(F$3-F$4)*5,1))))</f>
        <v>2</v>
      </c>
      <c r="G140" s="143">
        <f>IF('Crisis Indicator Data'!F137="x","x",IF(LEN(E140)&gt;3,('Crisis Indicator Data'!F137/VLOOKUP('Impact of the crisis'!$C140,'Regional Crises'!$B$1:$R$66,4,FALSE)),'Crisis Indicator Data'!F137/VLOOKUP('Impact of the crisis'!$E140,'Country Indicator Data'!$B$4:$P$300,15,FALSE)))</f>
        <v>0.32649835711017761</v>
      </c>
      <c r="H140" s="238">
        <f t="shared" si="52"/>
        <v>1.6</v>
      </c>
      <c r="I140" s="238">
        <f t="shared" si="53"/>
        <v>1.8</v>
      </c>
      <c r="J140" s="238">
        <f>IF('Crisis Indicator Data'!G137="x","x",IF(LOG('Crisis Indicator Data'!G137)&lt;J$4,0,IF(LOG('Crisis Indicator Data'!G137)&gt;J$3,5,ROUND(5-(J$3-LOG('Crisis Indicator Data'!G137))/(J$3-J$4)*5,1))))</f>
        <v>1.3</v>
      </c>
      <c r="K140" s="143">
        <f>IF('Crisis Indicator Data'!G137="x","x",IF(LEN(E140)&gt;3,('Crisis Indicator Data'!G137/VLOOKUP('Impact of the crisis'!$C140,'Regional Crises'!$B$1:$R$66,5,FALSE)),'Crisis Indicator Data'!G137/VLOOKUP('Impact of the crisis'!$E140,'Country Indicator Data'!$B$4:$P$300,14,FALSE)))</f>
        <v>0.43517241379310345</v>
      </c>
      <c r="L140" s="238">
        <f t="shared" si="54"/>
        <v>2.1</v>
      </c>
      <c r="M140" s="238">
        <f t="shared" si="55"/>
        <v>1.7000000000000002</v>
      </c>
      <c r="N140" s="238">
        <f t="shared" si="56"/>
        <v>1.8</v>
      </c>
      <c r="O140" s="238">
        <f>IF('Crisis Indicator Data'!H137="x","x",IF('Crisis Indicator Data'!H137=0,0,IF(LOG('Crisis Indicator Data'!H137)&lt;O$4,0,IF(LOG('Crisis Indicator Data'!H137)&gt;O$3,5,ROUND(5-(O$3-LOG('Crisis Indicator Data'!H137))/(O$3-O$4)*5,1)))))</f>
        <v>2.5</v>
      </c>
      <c r="P140" s="143">
        <f>IF('Crisis Indicator Data'!H137="x","x",'Crisis Indicator Data'!H137/'Crisis Indicator Data'!G137)</f>
        <v>0.37797147385103014</v>
      </c>
      <c r="Q140" s="238">
        <f t="shared" si="57"/>
        <v>1.9</v>
      </c>
      <c r="R140" s="238">
        <f t="shared" si="58"/>
        <v>2.2000000000000002</v>
      </c>
      <c r="S140" s="238">
        <f>IF('Crisis Indicator Data'!I137="x","x",IF('Crisis Indicator Data'!I137=0,0,IF(LOG('Crisis Indicator Data'!I137)&lt;S$4,0,IF(LOG('Crisis Indicator Data'!I137)&gt;S$3,5,ROUND(5-(S$3-LOG('Crisis Indicator Data'!I137))/(S$3-S$4)*5,1)))))</f>
        <v>4.3</v>
      </c>
      <c r="T140" s="143">
        <f>IF('Crisis Indicator Data'!H137="x","x",IF('Crisis Indicator Data'!I137="x","x",'Crisis Indicator Data'!I137/'Crisis Indicator Data'!H137))</f>
        <v>1</v>
      </c>
      <c r="U140" s="238">
        <f t="shared" si="59"/>
        <v>5</v>
      </c>
      <c r="V140" s="238">
        <f t="shared" si="60"/>
        <v>4.7</v>
      </c>
      <c r="W140" s="238">
        <f>IF('Crisis Indicator Data'!L137="x","x",IF('Crisis Indicator Data'!L137=0,0,IF(LOG('Crisis Indicator Data'!L137)&lt;W$4,0,IF(LOG('Crisis Indicator Data'!L137)&gt;W$3,5,ROUND(5-(W$3-LOG('Crisis Indicator Data'!L137))/(W$3-W$4)*5,1)))))</f>
        <v>0</v>
      </c>
      <c r="X140" s="245">
        <f>IF(OR('Crisis Indicator Data'!L137="x",'Crisis Indicator Data'!H137="x"),"x",'Crisis Indicator Data'!L137/'Crisis Indicator Data'!H137)</f>
        <v>0</v>
      </c>
      <c r="Y140" s="238">
        <f t="shared" si="61"/>
        <v>0</v>
      </c>
      <c r="Z140" s="238">
        <f t="shared" si="62"/>
        <v>0</v>
      </c>
      <c r="AA140" s="238">
        <f t="shared" si="63"/>
        <v>3.1</v>
      </c>
      <c r="AB140" s="246">
        <f t="shared" si="64"/>
        <v>2.7</v>
      </c>
    </row>
    <row r="141" spans="1:28" x14ac:dyDescent="0.25">
      <c r="A141" s="147" t="str">
        <f>'Crisis Indicator Data'!A138</f>
        <v>Food Security Crisis in Eswatini</v>
      </c>
      <c r="B141" s="148" t="str">
        <f>'Crisis Indicator Data'!B138</f>
        <v>Drought</v>
      </c>
      <c r="C141" s="148" t="str">
        <f>'Crisis Indicator Data'!C138</f>
        <v>SWZ001</v>
      </c>
      <c r="D141" s="148" t="str">
        <f>'Crisis Indicator Data'!D138</f>
        <v>Eswatini</v>
      </c>
      <c r="E141" s="149" t="str">
        <f>'Crisis Indicator Data'!E138</f>
        <v>SWZ</v>
      </c>
      <c r="F141" s="244">
        <f>IF('Crisis Indicator Data'!F138="x","x",IF(LOG('Crisis Indicator Data'!F138)&lt;F$4,0,IF(LOG('Crisis Indicator Data'!F138)&gt;F$3,5,ROUND(5-(F$3-LOG('Crisis Indicator Data'!F138))/(F$3-F$4)*5,1))))</f>
        <v>2.1</v>
      </c>
      <c r="G141" s="143">
        <f>IF('Crisis Indicator Data'!F138="x","x",IF(LEN(E141)&gt;3,('Crisis Indicator Data'!F138/VLOOKUP('Impact of the crisis'!$C141,'Regional Crises'!$B$1:$R$66,4,FALSE)),'Crisis Indicator Data'!F138/VLOOKUP('Impact of the crisis'!$E141,'Country Indicator Data'!$B$4:$P$300,15,FALSE)))</f>
        <v>1</v>
      </c>
      <c r="H141" s="238">
        <f t="shared" si="52"/>
        <v>5</v>
      </c>
      <c r="I141" s="238">
        <f t="shared" si="53"/>
        <v>3.55</v>
      </c>
      <c r="J141" s="238">
        <f>IF('Crisis Indicator Data'!G138="x","x",IF(LOG('Crisis Indicator Data'!G138)&lt;J$4,0,IF(LOG('Crisis Indicator Data'!G138)&gt;J$3,5,ROUND(5-(J$3-LOG('Crisis Indicator Data'!G138))/(J$3-J$4)*5,1))))</f>
        <v>0.2</v>
      </c>
      <c r="K141" s="143">
        <f>IF('Crisis Indicator Data'!G138="x","x",IF(LEN(E141)&gt;3,('Crisis Indicator Data'!G138/VLOOKUP('Impact of the crisis'!$C141,'Regional Crises'!$B$1:$R$66,5,FALSE)),'Crisis Indicator Data'!G138/VLOOKUP('Impact of the crisis'!$E141,'Country Indicator Data'!$B$4:$P$300,14,FALSE)))</f>
        <v>0.97427385892116181</v>
      </c>
      <c r="L141" s="238">
        <f t="shared" si="54"/>
        <v>4.9000000000000004</v>
      </c>
      <c r="M141" s="238">
        <f t="shared" si="55"/>
        <v>2.5500000000000003</v>
      </c>
      <c r="N141" s="238">
        <f t="shared" si="56"/>
        <v>3.1</v>
      </c>
      <c r="O141" s="238">
        <f>IF('Crisis Indicator Data'!H138="x","x",IF('Crisis Indicator Data'!H138=0,0,IF(LOG('Crisis Indicator Data'!H138)&lt;O$4,0,IF(LOG('Crisis Indicator Data'!H138)&gt;O$3,5,ROUND(5-(O$3-LOG('Crisis Indicator Data'!H138))/(O$3-O$4)*5,1)))))</f>
        <v>2.2000000000000002</v>
      </c>
      <c r="P141" s="143">
        <f>IF('Crisis Indicator Data'!H138="x","x",'Crisis Indicator Data'!H138/'Crisis Indicator Data'!G138)</f>
        <v>0.59369676320272569</v>
      </c>
      <c r="Q141" s="238">
        <f t="shared" si="57"/>
        <v>2.9</v>
      </c>
      <c r="R141" s="238">
        <f t="shared" si="58"/>
        <v>2.5499999999999998</v>
      </c>
      <c r="S141" s="238">
        <f>IF('Crisis Indicator Data'!I138="x","x",IF('Crisis Indicator Data'!I138=0,0,IF(LOG('Crisis Indicator Data'!I138)&lt;S$4,0,IF(LOG('Crisis Indicator Data'!I138)&gt;S$3,5,ROUND(5-(S$3-LOG('Crisis Indicator Data'!I138))/(S$3-S$4)*5,1)))))</f>
        <v>0</v>
      </c>
      <c r="T141" s="143">
        <f>IF('Crisis Indicator Data'!H138="x","x",IF('Crisis Indicator Data'!I138="x","x",'Crisis Indicator Data'!I138/'Crisis Indicator Data'!H138))</f>
        <v>0</v>
      </c>
      <c r="U141" s="238">
        <f t="shared" si="59"/>
        <v>0</v>
      </c>
      <c r="V141" s="238">
        <f t="shared" si="60"/>
        <v>0</v>
      </c>
      <c r="W141" s="238">
        <f>IF('Crisis Indicator Data'!L138="x","x",IF('Crisis Indicator Data'!L138=0,0,IF(LOG('Crisis Indicator Data'!L138)&lt;W$4,0,IF(LOG('Crisis Indicator Data'!L138)&gt;W$3,5,ROUND(5-(W$3-LOG('Crisis Indicator Data'!L138))/(W$3-W$4)*5,1)))))</f>
        <v>0</v>
      </c>
      <c r="X141" s="245">
        <f>IF(OR('Crisis Indicator Data'!L138="x",'Crisis Indicator Data'!H138="x"),"x",'Crisis Indicator Data'!L138/'Crisis Indicator Data'!H138)</f>
        <v>0</v>
      </c>
      <c r="Y141" s="238">
        <f t="shared" si="61"/>
        <v>0</v>
      </c>
      <c r="Z141" s="238">
        <f t="shared" si="62"/>
        <v>0</v>
      </c>
      <c r="AA141" s="238">
        <f t="shared" si="63"/>
        <v>0</v>
      </c>
      <c r="AB141" s="246">
        <f t="shared" si="64"/>
        <v>1.4</v>
      </c>
    </row>
    <row r="142" spans="1:28" x14ac:dyDescent="0.25">
      <c r="A142" s="147" t="str">
        <f>'Crisis Indicator Data'!A139</f>
        <v>Syrian conflict</v>
      </c>
      <c r="B142" s="148" t="str">
        <f>'Crisis Indicator Data'!B139</f>
        <v>Conflict,Displacement,Violence</v>
      </c>
      <c r="C142" s="148" t="str">
        <f>'Crisis Indicator Data'!C139</f>
        <v>SYR001</v>
      </c>
      <c r="D142" s="148" t="str">
        <f>'Crisis Indicator Data'!D139</f>
        <v>Syria</v>
      </c>
      <c r="E142" s="149" t="str">
        <f>'Crisis Indicator Data'!E139</f>
        <v>SYR</v>
      </c>
      <c r="F142" s="244">
        <f>IF('Crisis Indicator Data'!F139="x","x",IF(LOG('Crisis Indicator Data'!F139)&lt;F$4,0,IF(LOG('Crisis Indicator Data'!F139)&gt;F$3,5,ROUND(5-(F$3-LOG('Crisis Indicator Data'!F139))/(F$3-F$4)*5,1))))</f>
        <v>3.8</v>
      </c>
      <c r="G142" s="143">
        <f>IF('Crisis Indicator Data'!F139="x","x",IF(LEN(E142)&gt;3,('Crisis Indicator Data'!F139/VLOOKUP('Impact of the crisis'!$C142,'Regional Crises'!$B$1:$R$66,4,FALSE)),'Crisis Indicator Data'!F139/VLOOKUP('Impact of the crisis'!$E142,'Country Indicator Data'!$B$4:$P$300,15,FALSE)))</f>
        <v>1.008440886565376</v>
      </c>
      <c r="H142" s="238">
        <f t="shared" si="52"/>
        <v>5</v>
      </c>
      <c r="I142" s="238">
        <f t="shared" si="53"/>
        <v>4.4000000000000004</v>
      </c>
      <c r="J142" s="238">
        <f>IF('Crisis Indicator Data'!G139="x","x",IF(LOG('Crisis Indicator Data'!G139)&lt;J$4,0,IF(LOG('Crisis Indicator Data'!G139)&gt;J$3,5,ROUND(5-(J$3-LOG('Crisis Indicator Data'!G139))/(J$3-J$4)*5,1))))</f>
        <v>4.2</v>
      </c>
      <c r="K142" s="143">
        <f>IF('Crisis Indicator Data'!G139="x","x",IF(LEN(E142)&gt;3,('Crisis Indicator Data'!G139/VLOOKUP('Impact of the crisis'!$C142,'Regional Crises'!$B$1:$R$66,5,FALSE)),'Crisis Indicator Data'!G139/VLOOKUP('Impact of the crisis'!$E142,'Country Indicator Data'!$B$4:$P$300,14,FALSE)))</f>
        <v>1</v>
      </c>
      <c r="L142" s="238">
        <f t="shared" si="54"/>
        <v>5</v>
      </c>
      <c r="M142" s="238">
        <f t="shared" si="55"/>
        <v>4.5999999999999996</v>
      </c>
      <c r="N142" s="238">
        <f t="shared" si="56"/>
        <v>4.5</v>
      </c>
      <c r="O142" s="238">
        <f>IF('Crisis Indicator Data'!H139="x","x",IF('Crisis Indicator Data'!H139=0,0,IF(LOG('Crisis Indicator Data'!H139)&lt;O$4,0,IF(LOG('Crisis Indicator Data'!H139)&gt;O$3,5,ROUND(5-(O$3-LOG('Crisis Indicator Data'!H139))/(O$3-O$4)*5,1)))))</f>
        <v>4.5999999999999996</v>
      </c>
      <c r="P142" s="143">
        <f>IF('Crisis Indicator Data'!H139="x","x",'Crisis Indicator Data'!H139/'Crisis Indicator Data'!G139)</f>
        <v>1</v>
      </c>
      <c r="Q142" s="238">
        <f t="shared" si="57"/>
        <v>5</v>
      </c>
      <c r="R142" s="238">
        <f t="shared" si="58"/>
        <v>4.8</v>
      </c>
      <c r="S142" s="238">
        <f>IF('Crisis Indicator Data'!I139="x","x",IF('Crisis Indicator Data'!I139=0,0,IF(LOG('Crisis Indicator Data'!I139)&lt;S$4,0,IF(LOG('Crisis Indicator Data'!I139)&gt;S$3,5,ROUND(5-(S$3-LOG('Crisis Indicator Data'!I139))/(S$3-S$4)*5,1)))))</f>
        <v>5</v>
      </c>
      <c r="T142" s="143">
        <f>IF('Crisis Indicator Data'!H139="x","x",IF('Crisis Indicator Data'!I139="x","x",'Crisis Indicator Data'!I139/'Crisis Indicator Data'!H139))</f>
        <v>0.89872050963666794</v>
      </c>
      <c r="U142" s="238">
        <f t="shared" si="59"/>
        <v>5</v>
      </c>
      <c r="V142" s="238">
        <f t="shared" si="60"/>
        <v>5</v>
      </c>
      <c r="W142" s="238">
        <f>IF('Crisis Indicator Data'!L139="x","x",IF('Crisis Indicator Data'!L139=0,0,IF(LOG('Crisis Indicator Data'!L139)&lt;W$4,0,IF(LOG('Crisis Indicator Data'!L139)&gt;W$3,5,ROUND(5-(W$3-LOG('Crisis Indicator Data'!L139))/(W$3-W$4)*5,1)))))</f>
        <v>4.2</v>
      </c>
      <c r="X142" s="245">
        <f>IF(OR('Crisis Indicator Data'!L139="x",'Crisis Indicator Data'!H139="x"),"x",'Crisis Indicator Data'!L139/'Crisis Indicator Data'!H139)</f>
        <v>4.9398045672947145E-5</v>
      </c>
      <c r="Y142" s="238">
        <f t="shared" si="61"/>
        <v>2.5</v>
      </c>
      <c r="Z142" s="238">
        <f t="shared" si="62"/>
        <v>3.4</v>
      </c>
      <c r="AA142" s="238">
        <f t="shared" si="63"/>
        <v>4.4000000000000004</v>
      </c>
      <c r="AB142" s="246">
        <f t="shared" si="64"/>
        <v>4.5999999999999996</v>
      </c>
    </row>
    <row r="143" spans="1:28" x14ac:dyDescent="0.25">
      <c r="A143" s="147" t="str">
        <f>'Crisis Indicator Data'!A140</f>
        <v>Complex crisis in Chad</v>
      </c>
      <c r="B143" s="148" t="str">
        <f>'Crisis Indicator Data'!B140</f>
        <v>Conflict,Displacement</v>
      </c>
      <c r="C143" s="148" t="str">
        <f>'Crisis Indicator Data'!C140</f>
        <v>TCD001</v>
      </c>
      <c r="D143" s="148" t="str">
        <f>'Crisis Indicator Data'!D140</f>
        <v>Chad</v>
      </c>
      <c r="E143" s="149" t="str">
        <f>'Crisis Indicator Data'!E140</f>
        <v>TCD</v>
      </c>
      <c r="F143" s="244">
        <f>IF('Crisis Indicator Data'!F140="x","x",IF(LOG('Crisis Indicator Data'!F140)&lt;F$4,0,IF(LOG('Crisis Indicator Data'!F140)&gt;F$3,5,ROUND(5-(F$3-LOG('Crisis Indicator Data'!F140))/(F$3-F$4)*5,1))))</f>
        <v>5</v>
      </c>
      <c r="G143" s="143">
        <f>IF('Crisis Indicator Data'!F140="x","x",IF(LEN(E143)&gt;3,('Crisis Indicator Data'!F140/VLOOKUP('Impact of the crisis'!$C143,'Regional Crises'!$B$1:$R$66,4,FALSE)),'Crisis Indicator Data'!F140/VLOOKUP('Impact of the crisis'!$E143,'Country Indicator Data'!$B$4:$P$300,15,FALSE)))</f>
        <v>1</v>
      </c>
      <c r="H143" s="238">
        <f t="shared" si="52"/>
        <v>5</v>
      </c>
      <c r="I143" s="238">
        <f t="shared" si="53"/>
        <v>5</v>
      </c>
      <c r="J143" s="238">
        <f>IF('Crisis Indicator Data'!G140="x","x",IF(LOG('Crisis Indicator Data'!G140)&lt;J$4,0,IF(LOG('Crisis Indicator Data'!G140)&gt;J$3,5,ROUND(5-(J$3-LOG('Crisis Indicator Data'!G140))/(J$3-J$4)*5,1))))</f>
        <v>4.0999999999999996</v>
      </c>
      <c r="K143" s="143">
        <f>IF('Crisis Indicator Data'!G140="x","x",IF(LEN(E143)&gt;3,('Crisis Indicator Data'!G140/VLOOKUP('Impact of the crisis'!$C143,'Regional Crises'!$B$1:$R$66,5,FALSE)),'Crisis Indicator Data'!G140/VLOOKUP('Impact of the crisis'!$E143,'Country Indicator Data'!$B$4:$P$300,14,FALSE)))</f>
        <v>0.91711711711711708</v>
      </c>
      <c r="L143" s="238">
        <f t="shared" si="54"/>
        <v>4.5999999999999996</v>
      </c>
      <c r="M143" s="238">
        <f t="shared" si="55"/>
        <v>4.3499999999999996</v>
      </c>
      <c r="N143" s="238">
        <f t="shared" si="56"/>
        <v>4.7</v>
      </c>
      <c r="O143" s="238">
        <f>IF('Crisis Indicator Data'!H140="x","x",IF('Crisis Indicator Data'!H140=0,0,IF(LOG('Crisis Indicator Data'!H140)&lt;O$4,0,IF(LOG('Crisis Indicator Data'!H140)&gt;O$3,5,ROUND(5-(O$3-LOG('Crisis Indicator Data'!H140))/(O$3-O$4)*5,1)))))</f>
        <v>4</v>
      </c>
      <c r="P143" s="143">
        <f>IF('Crisis Indicator Data'!H140="x","x",'Crisis Indicator Data'!H140/'Crisis Indicator Data'!G140)</f>
        <v>0.45287849020658449</v>
      </c>
      <c r="Q143" s="238">
        <f t="shared" si="57"/>
        <v>2.2000000000000002</v>
      </c>
      <c r="R143" s="238">
        <f t="shared" si="58"/>
        <v>3.1</v>
      </c>
      <c r="S143" s="238">
        <f>IF('Crisis Indicator Data'!I140="x","x",IF('Crisis Indicator Data'!I140=0,0,IF(LOG('Crisis Indicator Data'!I140)&lt;S$4,0,IF(LOG('Crisis Indicator Data'!I140)&gt;S$3,5,ROUND(5-(S$3-LOG('Crisis Indicator Data'!I140))/(S$3-S$4)*5,1)))))</f>
        <v>4.3</v>
      </c>
      <c r="T143" s="143">
        <f>IF('Crisis Indicator Data'!H140="x","x",IF('Crisis Indicator Data'!I140="x","x",'Crisis Indicator Data'!I140/'Crisis Indicator Data'!H140))</f>
        <v>0.1371105560667806</v>
      </c>
      <c r="U143" s="238">
        <f t="shared" si="59"/>
        <v>4.5999999999999996</v>
      </c>
      <c r="V143" s="238">
        <f t="shared" si="60"/>
        <v>4.5</v>
      </c>
      <c r="W143" s="238">
        <f>IF('Crisis Indicator Data'!L140="x","x",IF('Crisis Indicator Data'!L140=0,0,IF(LOG('Crisis Indicator Data'!L140)&lt;W$4,0,IF(LOG('Crisis Indicator Data'!L140)&gt;W$3,5,ROUND(5-(W$3-LOG('Crisis Indicator Data'!L140))/(W$3-W$4)*5,1)))))</f>
        <v>3.3</v>
      </c>
      <c r="X143" s="245">
        <f>IF(OR('Crisis Indicator Data'!L140="x",'Crisis Indicator Data'!H140="x"),"x",'Crisis Indicator Data'!L140/'Crisis Indicator Data'!H140)</f>
        <v>2.5765742079663467E-5</v>
      </c>
      <c r="Y143" s="238">
        <f t="shared" si="61"/>
        <v>1.3</v>
      </c>
      <c r="Z143" s="238">
        <f t="shared" si="62"/>
        <v>2.2999999999999998</v>
      </c>
      <c r="AA143" s="238">
        <f t="shared" si="63"/>
        <v>3.6</v>
      </c>
      <c r="AB143" s="246">
        <f t="shared" si="64"/>
        <v>3.4</v>
      </c>
    </row>
    <row r="144" spans="1:28" x14ac:dyDescent="0.25">
      <c r="A144" s="150" t="str">
        <f>'Crisis Indicator Data'!A141</f>
        <v>Boko Haram in Chad</v>
      </c>
      <c r="B144" s="151" t="str">
        <f>'Crisis Indicator Data'!B141</f>
        <v>Conflict</v>
      </c>
      <c r="C144" s="151" t="str">
        <f>'Crisis Indicator Data'!C141</f>
        <v>TCD003</v>
      </c>
      <c r="D144" s="151" t="str">
        <f>'Crisis Indicator Data'!D141</f>
        <v>Chad</v>
      </c>
      <c r="E144" s="152" t="str">
        <f>'Crisis Indicator Data'!E141</f>
        <v>TCD</v>
      </c>
      <c r="F144" s="244">
        <f>IF('Crisis Indicator Data'!F141="x","x",IF(LOG('Crisis Indicator Data'!F141)&lt;F$4,0,IF(LOG('Crisis Indicator Data'!F141)&gt;F$3,5,ROUND(5-(F$3-LOG('Crisis Indicator Data'!F141))/(F$3-F$4)*5,1))))</f>
        <v>2.2000000000000002</v>
      </c>
      <c r="G144" s="143">
        <f>IF('Crisis Indicator Data'!F141="x","x",IF(LEN(E144)&gt;3,('Crisis Indicator Data'!F141/VLOOKUP('Impact of the crisis'!$C144,'Regional Crises'!$B$1:$R$66,4,FALSE)),'Crisis Indicator Data'!F141/VLOOKUP('Impact of the crisis'!$E144,'Country Indicator Data'!$B$4:$P$300,15,FALSE)))</f>
        <v>1.5815597204574334E-2</v>
      </c>
      <c r="H144" s="238">
        <f t="shared" si="52"/>
        <v>0</v>
      </c>
      <c r="I144" s="238">
        <f t="shared" si="53"/>
        <v>1.1000000000000001</v>
      </c>
      <c r="J144" s="238">
        <f>IF('Crisis Indicator Data'!G141="x","x",IF(LOG('Crisis Indicator Data'!G141)&lt;J$4,0,IF(LOG('Crisis Indicator Data'!G141)&gt;J$3,5,ROUND(5-(J$3-LOG('Crisis Indicator Data'!G141))/(J$3-J$4)*5,1))))</f>
        <v>0.1</v>
      </c>
      <c r="K144" s="143">
        <f>IF('Crisis Indicator Data'!G141="x","x",IF(LEN(E144)&gt;3,('Crisis Indicator Data'!G141/VLOOKUP('Impact of the crisis'!$C144,'Regional Crises'!$B$1:$R$66,5,FALSE)),'Crisis Indicator Data'!G141/VLOOKUP('Impact of the crisis'!$E144,'Country Indicator Data'!$B$4:$P$300,14,FALSE)))</f>
        <v>6.0278460278460282E-2</v>
      </c>
      <c r="L144" s="238">
        <f t="shared" si="54"/>
        <v>0.3</v>
      </c>
      <c r="M144" s="238">
        <f t="shared" si="55"/>
        <v>0.2</v>
      </c>
      <c r="N144" s="238">
        <f t="shared" si="56"/>
        <v>0.7</v>
      </c>
      <c r="O144" s="238">
        <f>IF('Crisis Indicator Data'!H141="x","x",IF('Crisis Indicator Data'!H141=0,0,IF(LOG('Crisis Indicator Data'!H141)&lt;O$4,0,IF(LOG('Crisis Indicator Data'!H141)&gt;O$3,5,ROUND(5-(O$3-LOG('Crisis Indicator Data'!H141))/(O$3-O$4)*5,1)))))</f>
        <v>2.4</v>
      </c>
      <c r="P144" s="143">
        <f>IF('Crisis Indicator Data'!H141="x","x",'Crisis Indicator Data'!H141/'Crisis Indicator Data'!G141)</f>
        <v>0.74909420289855078</v>
      </c>
      <c r="Q144" s="238">
        <f t="shared" si="57"/>
        <v>3.7</v>
      </c>
      <c r="R144" s="238">
        <f t="shared" si="58"/>
        <v>3.05</v>
      </c>
      <c r="S144" s="238">
        <f>IF('Crisis Indicator Data'!I141="x","x",IF('Crisis Indicator Data'!I141=0,0,IF(LOG('Crisis Indicator Data'!I141)&lt;S$4,0,IF(LOG('Crisis Indicator Data'!I141)&gt;S$3,5,ROUND(5-(S$3-LOG('Crisis Indicator Data'!I141))/(S$3-S$4)*5,1)))))</f>
        <v>3.8</v>
      </c>
      <c r="T144" s="143">
        <f>IF('Crisis Indicator Data'!H141="x","x",IF('Crisis Indicator Data'!I141="x","x",'Crisis Indicator Data'!I141/'Crisis Indicator Data'!H141))</f>
        <v>0.51027811366384523</v>
      </c>
      <c r="U144" s="238">
        <f t="shared" si="59"/>
        <v>5</v>
      </c>
      <c r="V144" s="238">
        <f t="shared" si="60"/>
        <v>4.4000000000000004</v>
      </c>
      <c r="W144" s="238">
        <f>IF('Crisis Indicator Data'!L141="x","x",IF('Crisis Indicator Data'!L141=0,0,IF(LOG('Crisis Indicator Data'!L141)&lt;W$4,0,IF(LOG('Crisis Indicator Data'!L141)&gt;W$3,5,ROUND(5-(W$3-LOG('Crisis Indicator Data'!L141))/(W$3-W$4)*5,1)))))</f>
        <v>3</v>
      </c>
      <c r="X144" s="245">
        <f>IF(OR('Crisis Indicator Data'!L141="x",'Crisis Indicator Data'!H141="x"),"x",'Crisis Indicator Data'!L141/'Crisis Indicator Data'!H141)</f>
        <v>1.4510278113663845E-4</v>
      </c>
      <c r="Y144" s="238">
        <f t="shared" si="61"/>
        <v>5</v>
      </c>
      <c r="Z144" s="238">
        <f t="shared" si="62"/>
        <v>4</v>
      </c>
      <c r="AA144" s="238">
        <f t="shared" si="63"/>
        <v>4.2</v>
      </c>
      <c r="AB144" s="246">
        <f t="shared" si="64"/>
        <v>3.7</v>
      </c>
    </row>
    <row r="145" spans="1:28" x14ac:dyDescent="0.25">
      <c r="A145" s="150" t="str">
        <f>'Crisis Indicator Data'!A142</f>
        <v>CAR refugees in Chad</v>
      </c>
      <c r="B145" s="151" t="str">
        <f>'Crisis Indicator Data'!B142</f>
        <v>Displacement</v>
      </c>
      <c r="C145" s="151" t="str">
        <f>'Crisis Indicator Data'!C142</f>
        <v>TCD004</v>
      </c>
      <c r="D145" s="151" t="str">
        <f>'Crisis Indicator Data'!D142</f>
        <v>Chad</v>
      </c>
      <c r="E145" s="152" t="str">
        <f>'Crisis Indicator Data'!E142</f>
        <v>TCD</v>
      </c>
      <c r="F145" s="244">
        <f>IF('Crisis Indicator Data'!F142="x","x",IF(LOG('Crisis Indicator Data'!F142)&lt;F$4,0,IF(LOG('Crisis Indicator Data'!F142)&gt;F$3,5,ROUND(5-(F$3-LOG('Crisis Indicator Data'!F142))/(F$3-F$4)*5,1))))</f>
        <v>3.6</v>
      </c>
      <c r="G145" s="143">
        <f>IF('Crisis Indicator Data'!F142="x","x",IF(LEN(E145)&gt;3,('Crisis Indicator Data'!F142/VLOOKUP('Impact of the crisis'!$C145,'Regional Crises'!$B$1:$R$66,4,FALSE)),'Crisis Indicator Data'!F142/VLOOKUP('Impact of the crisis'!$E145,'Country Indicator Data'!$B$4:$P$300,15,FALSE)))</f>
        <v>0.12279463151207115</v>
      </c>
      <c r="H145" s="238">
        <f t="shared" si="52"/>
        <v>0.5</v>
      </c>
      <c r="I145" s="238">
        <f t="shared" si="53"/>
        <v>2.0499999999999998</v>
      </c>
      <c r="J145" s="238">
        <f>IF('Crisis Indicator Data'!G142="x","x",IF(LOG('Crisis Indicator Data'!G142)&lt;J$4,0,IF(LOG('Crisis Indicator Data'!G142)&gt;J$3,5,ROUND(5-(J$3-LOG('Crisis Indicator Data'!G142))/(J$3-J$4)*5,1))))</f>
        <v>1.7</v>
      </c>
      <c r="K145" s="143">
        <f>IF('Crisis Indicator Data'!G142="x","x",IF(LEN(E145)&gt;3,('Crisis Indicator Data'!G142/VLOOKUP('Impact of the crisis'!$C145,'Regional Crises'!$B$1:$R$66,5,FALSE)),'Crisis Indicator Data'!G142/VLOOKUP('Impact of the crisis'!$E145,'Country Indicator Data'!$B$4:$P$300,14,FALSE)))</f>
        <v>0.174010374010374</v>
      </c>
      <c r="L145" s="238">
        <f t="shared" si="54"/>
        <v>0.8</v>
      </c>
      <c r="M145" s="238">
        <f t="shared" si="55"/>
        <v>1.25</v>
      </c>
      <c r="N145" s="238">
        <f t="shared" si="56"/>
        <v>1.7</v>
      </c>
      <c r="O145" s="238">
        <f>IF('Crisis Indicator Data'!H142="x","x",IF('Crisis Indicator Data'!H142=0,0,IF(LOG('Crisis Indicator Data'!H142)&lt;O$4,0,IF(LOG('Crisis Indicator Data'!H142)&gt;O$3,5,ROUND(5-(O$3-LOG('Crisis Indicator Data'!H142))/(O$3-O$4)*5,1)))))</f>
        <v>2.7</v>
      </c>
      <c r="P145" s="143">
        <f>IF('Crisis Indicator Data'!H142="x","x",'Crisis Indicator Data'!H142/'Crisis Indicator Data'!G142)</f>
        <v>0.39159083777847503</v>
      </c>
      <c r="Q145" s="238">
        <f t="shared" si="57"/>
        <v>1.9</v>
      </c>
      <c r="R145" s="238">
        <f t="shared" si="58"/>
        <v>2.2999999999999998</v>
      </c>
      <c r="S145" s="238">
        <f>IF('Crisis Indicator Data'!I142="x","x",IF('Crisis Indicator Data'!I142=0,0,IF(LOG('Crisis Indicator Data'!I142)&lt;S$4,0,IF(LOG('Crisis Indicator Data'!I142)&gt;S$3,5,ROUND(5-(S$3-LOG('Crisis Indicator Data'!I142))/(S$3-S$4)*5,1)))))</f>
        <v>3</v>
      </c>
      <c r="T145" s="143">
        <f>IF('Crisis Indicator Data'!H142="x","x",IF('Crisis Indicator Data'!I142="x","x",'Crisis Indicator Data'!I142/'Crisis Indicator Data'!H142))</f>
        <v>9.8557692307692304E-2</v>
      </c>
      <c r="U145" s="238">
        <f t="shared" si="59"/>
        <v>3.3</v>
      </c>
      <c r="V145" s="238">
        <f t="shared" si="60"/>
        <v>3.2</v>
      </c>
      <c r="W145" s="238">
        <f>IF('Crisis Indicator Data'!L142="x","x",IF('Crisis Indicator Data'!L142=0,0,IF(LOG('Crisis Indicator Data'!L142)&lt;W$4,0,IF(LOG('Crisis Indicator Data'!L142)&gt;W$3,5,ROUND(5-(W$3-LOG('Crisis Indicator Data'!L142))/(W$3-W$4)*5,1)))))</f>
        <v>3.3</v>
      </c>
      <c r="X145" s="245">
        <f>IF(OR('Crisis Indicator Data'!L142="x",'Crisis Indicator Data'!H142="x"),"x",'Crisis Indicator Data'!L142/'Crisis Indicator Data'!H142)</f>
        <v>1.5705128205128205E-4</v>
      </c>
      <c r="Y145" s="238">
        <f t="shared" si="61"/>
        <v>5</v>
      </c>
      <c r="Z145" s="238">
        <f t="shared" si="62"/>
        <v>4.2</v>
      </c>
      <c r="AA145" s="238">
        <f t="shared" si="63"/>
        <v>3.7</v>
      </c>
      <c r="AB145" s="246">
        <f t="shared" si="64"/>
        <v>3.1</v>
      </c>
    </row>
    <row r="146" spans="1:28" x14ac:dyDescent="0.25">
      <c r="A146" s="150" t="str">
        <f>'Crisis Indicator Data'!A143</f>
        <v>Darfur refugees in Chad</v>
      </c>
      <c r="B146" s="151" t="str">
        <f>'Crisis Indicator Data'!B143</f>
        <v>Displacement</v>
      </c>
      <c r="C146" s="151" t="str">
        <f>'Crisis Indicator Data'!C143</f>
        <v>TCD005</v>
      </c>
      <c r="D146" s="151" t="str">
        <f>'Crisis Indicator Data'!D143</f>
        <v>Chad</v>
      </c>
      <c r="E146" s="152" t="str">
        <f>'Crisis Indicator Data'!E143</f>
        <v>TCD</v>
      </c>
      <c r="F146" s="244">
        <f>IF('Crisis Indicator Data'!F143="x","x",IF(LOG('Crisis Indicator Data'!F143)&lt;F$4,0,IF(LOG('Crisis Indicator Data'!F143)&gt;F$3,5,ROUND(5-(F$3-LOG('Crisis Indicator Data'!F143))/(F$3-F$4)*5,1))))</f>
        <v>3.9</v>
      </c>
      <c r="G146" s="143">
        <f>IF('Crisis Indicator Data'!F143="x","x",IF(LEN(E146)&gt;3,('Crisis Indicator Data'!F143/VLOOKUP('Impact of the crisis'!$C146,'Regional Crises'!$B$1:$R$66,4,FALSE)),'Crisis Indicator Data'!F143/VLOOKUP('Impact of the crisis'!$E146,'Country Indicator Data'!$B$4:$P$300,15,FALSE)))</f>
        <v>0.16333465692503177</v>
      </c>
      <c r="H146" s="238">
        <f t="shared" si="52"/>
        <v>0.7</v>
      </c>
      <c r="I146" s="238">
        <f t="shared" si="53"/>
        <v>2.2999999999999998</v>
      </c>
      <c r="J146" s="238">
        <f>IF('Crisis Indicator Data'!G143="x","x",IF(LOG('Crisis Indicator Data'!G143)&lt;J$4,0,IF(LOG('Crisis Indicator Data'!G143)&gt;J$3,5,ROUND(5-(J$3-LOG('Crisis Indicator Data'!G143))/(J$3-J$4)*5,1))))</f>
        <v>1.3</v>
      </c>
      <c r="K146" s="143">
        <f>IF('Crisis Indicator Data'!G143="x","x",IF(LEN(E146)&gt;3,('Crisis Indicator Data'!G143/VLOOKUP('Impact of the crisis'!$C146,'Regional Crises'!$B$1:$R$66,5,FALSE)),'Crisis Indicator Data'!G143/VLOOKUP('Impact of the crisis'!$E146,'Country Indicator Data'!$B$4:$P$300,14,FALSE)))</f>
        <v>0.13366093366093365</v>
      </c>
      <c r="L146" s="238">
        <f t="shared" si="54"/>
        <v>0.6</v>
      </c>
      <c r="M146" s="238">
        <f t="shared" si="55"/>
        <v>0.95</v>
      </c>
      <c r="N146" s="238">
        <f t="shared" si="56"/>
        <v>1.7</v>
      </c>
      <c r="O146" s="238">
        <f>IF('Crisis Indicator Data'!H143="x","x",IF('Crisis Indicator Data'!H143=0,0,IF(LOG('Crisis Indicator Data'!H143)&lt;O$4,0,IF(LOG('Crisis Indicator Data'!H143)&gt;O$3,5,ROUND(5-(O$3-LOG('Crisis Indicator Data'!H143))/(O$3-O$4)*5,1)))))</f>
        <v>2.7</v>
      </c>
      <c r="P146" s="143">
        <f>IF('Crisis Indicator Data'!H143="x","x",'Crisis Indicator Data'!H143/'Crisis Indicator Data'!G143)</f>
        <v>0.52328431372549022</v>
      </c>
      <c r="Q146" s="238">
        <f t="shared" si="57"/>
        <v>2.6</v>
      </c>
      <c r="R146" s="238">
        <f t="shared" si="58"/>
        <v>2.6500000000000004</v>
      </c>
      <c r="S146" s="238">
        <f>IF('Crisis Indicator Data'!I143="x","x",IF('Crisis Indicator Data'!I143=0,0,IF(LOG('Crisis Indicator Data'!I143)&lt;S$4,0,IF(LOG('Crisis Indicator Data'!I143)&gt;S$3,5,ROUND(5-(S$3-LOG('Crisis Indicator Data'!I143))/(S$3-S$4)*5,1)))))</f>
        <v>3.7</v>
      </c>
      <c r="T146" s="143">
        <f>IF('Crisis Indicator Data'!H143="x","x",IF('Crisis Indicator Data'!I143="x","x",'Crisis Indicator Data'!I143/'Crisis Indicator Data'!H143))</f>
        <v>0.30679156908665106</v>
      </c>
      <c r="U146" s="238">
        <f t="shared" si="59"/>
        <v>5</v>
      </c>
      <c r="V146" s="238">
        <f t="shared" si="60"/>
        <v>4.4000000000000004</v>
      </c>
      <c r="W146" s="238">
        <f>IF('Crisis Indicator Data'!L143="x","x",IF('Crisis Indicator Data'!L143=0,0,IF(LOG('Crisis Indicator Data'!L143)&lt;W$4,0,IF(LOG('Crisis Indicator Data'!L143)&gt;W$3,5,ROUND(5-(W$3-LOG('Crisis Indicator Data'!L143))/(W$3-W$4)*5,1)))))</f>
        <v>3.3</v>
      </c>
      <c r="X146" s="245">
        <f>IF(OR('Crisis Indicator Data'!L143="x",'Crisis Indicator Data'!H143="x"),"x",'Crisis Indicator Data'!L143/'Crisis Indicator Data'!H143)</f>
        <v>1.5300546448087431E-4</v>
      </c>
      <c r="Y146" s="238">
        <f t="shared" si="61"/>
        <v>5</v>
      </c>
      <c r="Z146" s="238">
        <f t="shared" si="62"/>
        <v>4.2</v>
      </c>
      <c r="AA146" s="238">
        <f t="shared" si="63"/>
        <v>4.3</v>
      </c>
      <c r="AB146" s="246">
        <f t="shared" si="64"/>
        <v>3.6</v>
      </c>
    </row>
    <row r="147" spans="1:28" x14ac:dyDescent="0.25">
      <c r="A147" s="150" t="str">
        <f>'Crisis Indicator Data'!A144</f>
        <v>Tibesti Conflict in Chad</v>
      </c>
      <c r="B147" s="151" t="str">
        <f>'Crisis Indicator Data'!B144</f>
        <v>Conflict</v>
      </c>
      <c r="C147" s="151" t="str">
        <f>'Crisis Indicator Data'!C144</f>
        <v>TCD006</v>
      </c>
      <c r="D147" s="151" t="str">
        <f>'Crisis Indicator Data'!D144</f>
        <v>Chad</v>
      </c>
      <c r="E147" s="152" t="str">
        <f>'Crisis Indicator Data'!E144</f>
        <v>TCD</v>
      </c>
      <c r="F147" s="244">
        <f>IF('Crisis Indicator Data'!F144="x","x",IF(LOG('Crisis Indicator Data'!F144)&lt;F$4,0,IF(LOG('Crisis Indicator Data'!F144)&gt;F$3,5,ROUND(5-(F$3-LOG('Crisis Indicator Data'!F144))/(F$3-F$4)*5,1))))</f>
        <v>3.9</v>
      </c>
      <c r="G147" s="143">
        <f>IF('Crisis Indicator Data'!F144="x","x",IF(LEN(E147)&gt;3,('Crisis Indicator Data'!F144/VLOOKUP('Impact of the crisis'!$C147,'Regional Crises'!$B$1:$R$66,4,FALSE)),'Crisis Indicator Data'!F144/VLOOKUP('Impact of the crisis'!$E147,'Country Indicator Data'!$B$4:$P$300,15,FALSE)))</f>
        <v>0.17471410419313851</v>
      </c>
      <c r="H147" s="238">
        <f t="shared" si="52"/>
        <v>0.8</v>
      </c>
      <c r="I147" s="238">
        <f t="shared" si="53"/>
        <v>2.35</v>
      </c>
      <c r="J147" s="238">
        <f>IF('Crisis Indicator Data'!G144="x","x",IF(LOG('Crisis Indicator Data'!G144)&lt;J$4,0,IF(LOG('Crisis Indicator Data'!G144)&gt;J$3,5,ROUND(5-(J$3-LOG('Crisis Indicator Data'!G144))/(J$3-J$4)*5,1))))</f>
        <v>0</v>
      </c>
      <c r="K147" s="143">
        <f>IF('Crisis Indicator Data'!G144="x","x",IF(LEN(E147)&gt;3,('Crisis Indicator Data'!G144/VLOOKUP('Impact of the crisis'!$C147,'Regional Crises'!$B$1:$R$66,5,FALSE)),'Crisis Indicator Data'!G144/VLOOKUP('Impact of the crisis'!$E147,'Country Indicator Data'!$B$4:$P$300,14,FALSE)))</f>
        <v>2.0748020748020748E-3</v>
      </c>
      <c r="L147" s="238">
        <f t="shared" si="54"/>
        <v>0</v>
      </c>
      <c r="M147" s="238">
        <f t="shared" si="55"/>
        <v>0</v>
      </c>
      <c r="N147" s="238">
        <f t="shared" si="56"/>
        <v>1.3</v>
      </c>
      <c r="O147" s="238">
        <f>IF('Crisis Indicator Data'!H144="x","x",IF('Crisis Indicator Data'!H144=0,0,IF(LOG('Crisis Indicator Data'!H144)&lt;O$4,0,IF(LOG('Crisis Indicator Data'!H144)&gt;O$3,5,ROUND(5-(O$3-LOG('Crisis Indicator Data'!H144))/(O$3-O$4)*5,1)))))</f>
        <v>0.1</v>
      </c>
      <c r="P147" s="143">
        <f>IF('Crisis Indicator Data'!H144="x","x",'Crisis Indicator Data'!H144/'Crisis Indicator Data'!G144)</f>
        <v>1</v>
      </c>
      <c r="Q147" s="238">
        <f t="shared" si="57"/>
        <v>5</v>
      </c>
      <c r="R147" s="238">
        <f t="shared" si="58"/>
        <v>2.5499999999999998</v>
      </c>
      <c r="S147" s="238" t="str">
        <f>IF('Crisis Indicator Data'!I144="x","x",IF('Crisis Indicator Data'!I144=0,0,IF(LOG('Crisis Indicator Data'!I144)&lt;S$4,0,IF(LOG('Crisis Indicator Data'!I144)&gt;S$3,5,ROUND(5-(S$3-LOG('Crisis Indicator Data'!I144))/(S$3-S$4)*5,1)))))</f>
        <v>x</v>
      </c>
      <c r="T147" s="143" t="str">
        <f>IF('Crisis Indicator Data'!H144="x","x",IF('Crisis Indicator Data'!I144="x","x",'Crisis Indicator Data'!I144/'Crisis Indicator Data'!H144))</f>
        <v>x</v>
      </c>
      <c r="U147" s="238" t="str">
        <f t="shared" si="59"/>
        <v>x</v>
      </c>
      <c r="V147" s="238" t="str">
        <f t="shared" si="60"/>
        <v>x</v>
      </c>
      <c r="W147" s="238">
        <f>IF('Crisis Indicator Data'!L144="x","x",IF('Crisis Indicator Data'!L144=0,0,IF(LOG('Crisis Indicator Data'!L144)&lt;W$4,0,IF(LOG('Crisis Indicator Data'!L144)&gt;W$3,5,ROUND(5-(W$3-LOG('Crisis Indicator Data'!L144))/(W$3-W$4)*5,1)))))</f>
        <v>3.3</v>
      </c>
      <c r="X147" s="245">
        <f>IF(OR('Crisis Indicator Data'!L144="x",'Crisis Indicator Data'!H144="x"),"x",'Crisis Indicator Data'!L144/'Crisis Indicator Data'!H144)</f>
        <v>5.1578947368421052E-3</v>
      </c>
      <c r="Y147" s="238">
        <f t="shared" si="61"/>
        <v>5</v>
      </c>
      <c r="Z147" s="238">
        <f t="shared" si="62"/>
        <v>4.2</v>
      </c>
      <c r="AA147" s="238">
        <f t="shared" si="63"/>
        <v>4.2</v>
      </c>
      <c r="AB147" s="246">
        <f t="shared" si="64"/>
        <v>3.5</v>
      </c>
    </row>
    <row r="148" spans="1:28" x14ac:dyDescent="0.25">
      <c r="A148" s="150" t="str">
        <f>'Crisis Indicator Data'!A145</f>
        <v>Multiple situations in Thailand</v>
      </c>
      <c r="B148" s="151" t="str">
        <f>'Crisis Indicator Data'!B145</f>
        <v>Conflict,Displacement</v>
      </c>
      <c r="C148" s="151" t="str">
        <f>'Crisis Indicator Data'!C145</f>
        <v>THA001</v>
      </c>
      <c r="D148" s="151" t="str">
        <f>'Crisis Indicator Data'!D145</f>
        <v>Thailand</v>
      </c>
      <c r="E148" s="152" t="str">
        <f>'Crisis Indicator Data'!E145</f>
        <v>THA</v>
      </c>
      <c r="F148" s="244">
        <f>IF('Crisis Indicator Data'!F145="x","x",IF(LOG('Crisis Indicator Data'!F145)&lt;F$4,0,IF(LOG('Crisis Indicator Data'!F145)&gt;F$3,5,ROUND(5-(F$3-LOG('Crisis Indicator Data'!F145))/(F$3-F$4)*5,1))))</f>
        <v>2.5</v>
      </c>
      <c r="G148" s="143">
        <f>IF('Crisis Indicator Data'!F145="x","x",IF(LEN(E148)&gt;3,('Crisis Indicator Data'!F145/VLOOKUP('Impact of the crisis'!$C148,'Regional Crises'!$B$1:$R$66,4,FALSE)),'Crisis Indicator Data'!F145/VLOOKUP('Impact of the crisis'!$E148,'Country Indicator Data'!$B$4:$P$300,15,FALSE)))</f>
        <v>5.9390475444811998E-2</v>
      </c>
      <c r="H148" s="238">
        <f t="shared" si="52"/>
        <v>0.2</v>
      </c>
      <c r="I148" s="238">
        <f t="shared" si="53"/>
        <v>1.35</v>
      </c>
      <c r="J148" s="238">
        <f>IF('Crisis Indicator Data'!G145="x","x",IF(LOG('Crisis Indicator Data'!G145)&lt;J$4,0,IF(LOG('Crisis Indicator Data'!G145)&gt;J$3,5,ROUND(5-(J$3-LOG('Crisis Indicator Data'!G145))/(J$3-J$4)*5,1))))</f>
        <v>1.9</v>
      </c>
      <c r="K148" s="143">
        <f>IF('Crisis Indicator Data'!G145="x","x",IF(LEN(E148)&gt;3,('Crisis Indicator Data'!G145/VLOOKUP('Impact of the crisis'!$C148,'Regional Crises'!$B$1:$R$66,5,FALSE)),'Crisis Indicator Data'!G145/VLOOKUP('Impact of the crisis'!$E148,'Country Indicator Data'!$B$4:$P$300,14,FALSE)))</f>
        <v>5.9488399762046403E-2</v>
      </c>
      <c r="L148" s="238">
        <f t="shared" si="54"/>
        <v>0.2</v>
      </c>
      <c r="M148" s="238">
        <f t="shared" si="55"/>
        <v>1.05</v>
      </c>
      <c r="N148" s="238">
        <f t="shared" si="56"/>
        <v>1.2</v>
      </c>
      <c r="O148" s="238">
        <f>IF('Crisis Indicator Data'!H145="x","x",IF('Crisis Indicator Data'!H145=0,0,IF(LOG('Crisis Indicator Data'!H145)&lt;O$4,0,IF(LOG('Crisis Indicator Data'!H145)&gt;O$3,5,ROUND(5-(O$3-LOG('Crisis Indicator Data'!H145))/(O$3-O$4)*5,1)))))</f>
        <v>0.8</v>
      </c>
      <c r="P148" s="143">
        <f>IF('Crisis Indicator Data'!H145="x","x",'Crisis Indicator Data'!H145/'Crisis Indicator Data'!G145)</f>
        <v>2.394736842105263E-2</v>
      </c>
      <c r="Q148" s="238">
        <f t="shared" si="57"/>
        <v>0.1</v>
      </c>
      <c r="R148" s="238">
        <f t="shared" si="58"/>
        <v>0.45</v>
      </c>
      <c r="S148" s="238">
        <f>IF('Crisis Indicator Data'!I145="x","x",IF('Crisis Indicator Data'!I145=0,0,IF(LOG('Crisis Indicator Data'!I145)&lt;S$4,0,IF(LOG('Crisis Indicator Data'!I145)&gt;S$3,5,ROUND(5-(S$3-LOG('Crisis Indicator Data'!I145))/(S$3-S$4)*5,1)))))</f>
        <v>2.8</v>
      </c>
      <c r="T148" s="143">
        <f>IF('Crisis Indicator Data'!H145="x","x",IF('Crisis Indicator Data'!I145="x","x",'Crisis Indicator Data'!I145/'Crisis Indicator Data'!H145))</f>
        <v>1</v>
      </c>
      <c r="U148" s="238">
        <f t="shared" si="59"/>
        <v>5</v>
      </c>
      <c r="V148" s="238">
        <f t="shared" si="60"/>
        <v>3.9</v>
      </c>
      <c r="W148" s="238">
        <f>IF('Crisis Indicator Data'!L145="x","x",IF('Crisis Indicator Data'!L145=0,0,IF(LOG('Crisis Indicator Data'!L145)&lt;W$4,0,IF(LOG('Crisis Indicator Data'!L145)&gt;W$3,5,ROUND(5-(W$3-LOG('Crisis Indicator Data'!L145))/(W$3-W$4)*5,1)))))</f>
        <v>1.8</v>
      </c>
      <c r="X148" s="245">
        <f>IF(OR('Crisis Indicator Data'!L145="x",'Crisis Indicator Data'!H145="x"),"x",'Crisis Indicator Data'!L145/'Crisis Indicator Data'!H145)</f>
        <v>1.9780219780219781E-4</v>
      </c>
      <c r="Y148" s="238">
        <f t="shared" si="61"/>
        <v>5</v>
      </c>
      <c r="Z148" s="238">
        <f t="shared" si="62"/>
        <v>3.4</v>
      </c>
      <c r="AA148" s="238">
        <f t="shared" si="63"/>
        <v>3.7</v>
      </c>
      <c r="AB148" s="246">
        <f t="shared" si="64"/>
        <v>2.4</v>
      </c>
    </row>
    <row r="149" spans="1:28" x14ac:dyDescent="0.25">
      <c r="A149" s="150" t="str">
        <f>'Crisis Indicator Data'!A146</f>
        <v xml:space="preserve">Conflict in southern Thailand </v>
      </c>
      <c r="B149" s="151" t="str">
        <f>'Crisis Indicator Data'!B146</f>
        <v>Conflict</v>
      </c>
      <c r="C149" s="151" t="str">
        <f>'Crisis Indicator Data'!C146</f>
        <v>THA002</v>
      </c>
      <c r="D149" s="151" t="str">
        <f>'Crisis Indicator Data'!D146</f>
        <v>Thailand</v>
      </c>
      <c r="E149" s="152" t="str">
        <f>'Crisis Indicator Data'!E146</f>
        <v>THA</v>
      </c>
      <c r="F149" s="244">
        <f>IF('Crisis Indicator Data'!F146="x","x",IF(LOG('Crisis Indicator Data'!F146)&lt;F$4,0,IF(LOG('Crisis Indicator Data'!F146)&gt;F$3,5,ROUND(5-(F$3-LOG('Crisis Indicator Data'!F146))/(F$3-F$4)*5,1))))</f>
        <v>2.1</v>
      </c>
      <c r="G149" s="143">
        <f>IF('Crisis Indicator Data'!F146="x","x",IF(LEN(E149)&gt;3,('Crisis Indicator Data'!F146/VLOOKUP('Impact of the crisis'!$C149,'Regional Crises'!$B$1:$R$66,4,FALSE)),'Crisis Indicator Data'!F146/VLOOKUP('Impact of the crisis'!$E149,'Country Indicator Data'!$B$4:$P$300,15,FALSE)))</f>
        <v>3.5878564857405704E-2</v>
      </c>
      <c r="H149" s="238">
        <f t="shared" si="52"/>
        <v>0.1</v>
      </c>
      <c r="I149" s="238">
        <f t="shared" si="53"/>
        <v>1.1000000000000001</v>
      </c>
      <c r="J149" s="238">
        <f>IF('Crisis Indicator Data'!G146="x","x",IF(LOG('Crisis Indicator Data'!G146)&lt;J$4,0,IF(LOG('Crisis Indicator Data'!G146)&gt;J$3,5,ROUND(5-(J$3-LOG('Crisis Indicator Data'!G146))/(J$3-J$4)*5,1))))</f>
        <v>1.8</v>
      </c>
      <c r="K149" s="143">
        <f>IF('Crisis Indicator Data'!G146="x","x",IF(LEN(E149)&gt;3,('Crisis Indicator Data'!G146/VLOOKUP('Impact of the crisis'!$C149,'Regional Crises'!$B$1:$R$66,5,FALSE)),'Crisis Indicator Data'!G146/VLOOKUP('Impact of the crisis'!$E149,'Country Indicator Data'!$B$4:$P$300,14,FALSE)))</f>
        <v>5.4134443783462223E-2</v>
      </c>
      <c r="L149" s="238">
        <f t="shared" si="54"/>
        <v>0.2</v>
      </c>
      <c r="M149" s="238">
        <f t="shared" si="55"/>
        <v>1</v>
      </c>
      <c r="N149" s="238">
        <f t="shared" si="56"/>
        <v>1.1000000000000001</v>
      </c>
      <c r="O149" s="238" t="str">
        <f>IF('Crisis Indicator Data'!H146="x","x",IF('Crisis Indicator Data'!H146=0,0,IF(LOG('Crisis Indicator Data'!H146)&lt;O$4,0,IF(LOG('Crisis Indicator Data'!H146)&gt;O$3,5,ROUND(5-(O$3-LOG('Crisis Indicator Data'!H146))/(O$3-O$4)*5,1)))))</f>
        <v>x</v>
      </c>
      <c r="P149" s="143" t="str">
        <f>IF('Crisis Indicator Data'!H146="x","x",'Crisis Indicator Data'!H146/'Crisis Indicator Data'!G146)</f>
        <v>x</v>
      </c>
      <c r="Q149" s="238" t="str">
        <f t="shared" si="57"/>
        <v>x</v>
      </c>
      <c r="R149" s="238" t="str">
        <f t="shared" si="58"/>
        <v>x</v>
      </c>
      <c r="S149" s="238" t="str">
        <f>IF('Crisis Indicator Data'!I146="x","x",IF('Crisis Indicator Data'!I146=0,0,IF(LOG('Crisis Indicator Data'!I146)&lt;S$4,0,IF(LOG('Crisis Indicator Data'!I146)&gt;S$3,5,ROUND(5-(S$3-LOG('Crisis Indicator Data'!I146))/(S$3-S$4)*5,1)))))</f>
        <v>x</v>
      </c>
      <c r="T149" s="143" t="str">
        <f>IF('Crisis Indicator Data'!H146="x","x",IF('Crisis Indicator Data'!I146="x","x",'Crisis Indicator Data'!I146/'Crisis Indicator Data'!H146))</f>
        <v>x</v>
      </c>
      <c r="U149" s="238" t="str">
        <f t="shared" si="59"/>
        <v>x</v>
      </c>
      <c r="V149" s="238" t="str">
        <f t="shared" si="60"/>
        <v>x</v>
      </c>
      <c r="W149" s="238">
        <f>IF('Crisis Indicator Data'!L146="x","x",IF('Crisis Indicator Data'!L146=0,0,IF(LOG('Crisis Indicator Data'!L146)&lt;W$4,0,IF(LOG('Crisis Indicator Data'!L146)&gt;W$3,5,ROUND(5-(W$3-LOG('Crisis Indicator Data'!L146))/(W$3-W$4)*5,1)))))</f>
        <v>1.8</v>
      </c>
      <c r="X149" s="245" t="str">
        <f>IF(OR('Crisis Indicator Data'!L146="x",'Crisis Indicator Data'!H146="x"),"x",'Crisis Indicator Data'!L146/'Crisis Indicator Data'!H146)</f>
        <v>x</v>
      </c>
      <c r="Y149" s="238" t="str">
        <f t="shared" si="61"/>
        <v>x</v>
      </c>
      <c r="Z149" s="238">
        <f t="shared" si="62"/>
        <v>1.8</v>
      </c>
      <c r="AA149" s="238">
        <f t="shared" si="63"/>
        <v>1.8</v>
      </c>
      <c r="AB149" s="246">
        <f t="shared" si="64"/>
        <v>1.8</v>
      </c>
    </row>
    <row r="150" spans="1:28" x14ac:dyDescent="0.25">
      <c r="A150" s="150" t="str">
        <f>'Crisis Indicator Data'!A147</f>
        <v>Myanmar refugees in Thailand</v>
      </c>
      <c r="B150" s="151" t="str">
        <f>'Crisis Indicator Data'!B147</f>
        <v>Conflict</v>
      </c>
      <c r="C150" s="151" t="str">
        <f>'Crisis Indicator Data'!C147</f>
        <v>THA003</v>
      </c>
      <c r="D150" s="151" t="str">
        <f>'Crisis Indicator Data'!D147</f>
        <v>Thailand</v>
      </c>
      <c r="E150" s="152" t="str">
        <f>'Crisis Indicator Data'!E147</f>
        <v>THA</v>
      </c>
      <c r="F150" s="244">
        <f>IF('Crisis Indicator Data'!F147="x","x",IF(LOG('Crisis Indicator Data'!F147)&lt;F$4,0,IF(LOG('Crisis Indicator Data'!F147)&gt;F$3,5,ROUND(5-(F$3-LOG('Crisis Indicator Data'!F147))/(F$3-F$4)*5,1))))</f>
        <v>1.8</v>
      </c>
      <c r="G150" s="143">
        <f>IF('Crisis Indicator Data'!F147="x","x",IF(LEN(E150)&gt;3,('Crisis Indicator Data'!F147/VLOOKUP('Impact of the crisis'!$C150,'Regional Crises'!$B$1:$R$66,4,FALSE)),'Crisis Indicator Data'!F147/VLOOKUP('Impact of the crisis'!$E150,'Country Indicator Data'!$B$4:$P$300,15,FALSE)))</f>
        <v>2.3511910587406291E-2</v>
      </c>
      <c r="H150" s="238">
        <f t="shared" si="52"/>
        <v>0</v>
      </c>
      <c r="I150" s="238">
        <f t="shared" si="53"/>
        <v>0.9</v>
      </c>
      <c r="J150" s="238">
        <f>IF('Crisis Indicator Data'!G147="x","x",IF(LOG('Crisis Indicator Data'!G147)&lt;J$4,0,IF(LOG('Crisis Indicator Data'!G147)&gt;J$3,5,ROUND(5-(J$3-LOG('Crisis Indicator Data'!G147))/(J$3-J$4)*5,1))))</f>
        <v>0</v>
      </c>
      <c r="K150" s="143">
        <f>IF('Crisis Indicator Data'!G147="x","x",IF(LEN(E150)&gt;3,('Crisis Indicator Data'!G147/VLOOKUP('Impact of the crisis'!$C150,'Regional Crises'!$B$1:$R$66,5,FALSE)),'Crisis Indicator Data'!G147/VLOOKUP('Impact of the crisis'!$E150,'Country Indicator Data'!$B$4:$P$300,14,FALSE)))</f>
        <v>5.3696108206268195E-3</v>
      </c>
      <c r="L150" s="238">
        <f t="shared" si="54"/>
        <v>0</v>
      </c>
      <c r="M150" s="238">
        <f t="shared" si="55"/>
        <v>0</v>
      </c>
      <c r="N150" s="238">
        <f t="shared" si="56"/>
        <v>0.5</v>
      </c>
      <c r="O150" s="238">
        <f>IF('Crisis Indicator Data'!H147="x","x",IF('Crisis Indicator Data'!H147=0,0,IF(LOG('Crisis Indicator Data'!H147)&lt;O$4,0,IF(LOG('Crisis Indicator Data'!H147)&gt;O$3,5,ROUND(5-(O$3-LOG('Crisis Indicator Data'!H147))/(O$3-O$4)*5,1)))))</f>
        <v>0.8</v>
      </c>
      <c r="P150" s="143">
        <f>IF('Crisis Indicator Data'!H147="x","x",'Crisis Indicator Data'!H147/'Crisis Indicator Data'!G147)</f>
        <v>0.26530612244897961</v>
      </c>
      <c r="Q150" s="238">
        <f t="shared" si="57"/>
        <v>1.3</v>
      </c>
      <c r="R150" s="238">
        <f t="shared" si="58"/>
        <v>1.05</v>
      </c>
      <c r="S150" s="238">
        <f>IF('Crisis Indicator Data'!I147="x","x",IF('Crisis Indicator Data'!I147=0,0,IF(LOG('Crisis Indicator Data'!I147)&lt;S$4,0,IF(LOG('Crisis Indicator Data'!I147)&gt;S$3,5,ROUND(5-(S$3-LOG('Crisis Indicator Data'!I147))/(S$3-S$4)*5,1)))))</f>
        <v>2.8</v>
      </c>
      <c r="T150" s="143">
        <f>IF('Crisis Indicator Data'!H147="x","x",IF('Crisis Indicator Data'!I147="x","x",'Crisis Indicator Data'!I147/'Crisis Indicator Data'!H147))</f>
        <v>1</v>
      </c>
      <c r="U150" s="238">
        <f t="shared" si="59"/>
        <v>5</v>
      </c>
      <c r="V150" s="238">
        <f t="shared" si="60"/>
        <v>3.9</v>
      </c>
      <c r="W150" s="238" t="str">
        <f>IF('Crisis Indicator Data'!L147="x","x",IF('Crisis Indicator Data'!L147=0,0,IF(LOG('Crisis Indicator Data'!L147)&lt;W$4,0,IF(LOG('Crisis Indicator Data'!L147)&gt;W$3,5,ROUND(5-(W$3-LOG('Crisis Indicator Data'!L147))/(W$3-W$4)*5,1)))))</f>
        <v>x</v>
      </c>
      <c r="X150" s="245" t="str">
        <f>IF(OR('Crisis Indicator Data'!L147="x",'Crisis Indicator Data'!H147="x"),"x",'Crisis Indicator Data'!L147/'Crisis Indicator Data'!H147)</f>
        <v>x</v>
      </c>
      <c r="Y150" s="238" t="str">
        <f t="shared" si="61"/>
        <v>x</v>
      </c>
      <c r="Z150" s="238" t="str">
        <f t="shared" si="62"/>
        <v>x</v>
      </c>
      <c r="AA150" s="238">
        <f t="shared" si="63"/>
        <v>3.9</v>
      </c>
      <c r="AB150" s="246">
        <f t="shared" si="64"/>
        <v>2.8</v>
      </c>
    </row>
    <row r="151" spans="1:28" x14ac:dyDescent="0.25">
      <c r="A151" s="150" t="str">
        <f>'Crisis Indicator Data'!A148</f>
        <v>Tonga Volcano Eruption</v>
      </c>
      <c r="B151" s="151" t="str">
        <f>'Crisis Indicator Data'!B148</f>
        <v>Volcano Eruption</v>
      </c>
      <c r="C151" s="151" t="str">
        <f>'Crisis Indicator Data'!C148</f>
        <v>TON002</v>
      </c>
      <c r="D151" s="151" t="str">
        <f>'Crisis Indicator Data'!D148</f>
        <v>Tonga</v>
      </c>
      <c r="E151" s="152" t="str">
        <f>'Crisis Indicator Data'!E148</f>
        <v>TON</v>
      </c>
      <c r="F151" s="244">
        <f>IF('Crisis Indicator Data'!F148="x","x",IF(LOG('Crisis Indicator Data'!F148)&lt;F$4,0,IF(LOG('Crisis Indicator Data'!F148)&gt;F$3,5,ROUND(5-(F$3-LOG('Crisis Indicator Data'!F148))/(F$3-F$4)*5,1))))</f>
        <v>0</v>
      </c>
      <c r="G151" s="143">
        <f>IF('Crisis Indicator Data'!F148="x","x",IF(LEN(E151)&gt;3,('Crisis Indicator Data'!F148/VLOOKUP('Impact of the crisis'!$C151,'Regional Crises'!$B$1:$R$66,4,FALSE)),'Crisis Indicator Data'!F148/VLOOKUP('Impact of the crisis'!$E151,'Country Indicator Data'!$B$4:$P$300,15,FALSE)))</f>
        <v>1</v>
      </c>
      <c r="H151" s="238">
        <f t="shared" si="52"/>
        <v>5</v>
      </c>
      <c r="I151" s="238">
        <f t="shared" si="53"/>
        <v>2.5</v>
      </c>
      <c r="J151" s="238">
        <f>IF('Crisis Indicator Data'!G148="x","x",IF(LOG('Crisis Indicator Data'!G148)&lt;J$4,0,IF(LOG('Crisis Indicator Data'!G148)&gt;J$3,5,ROUND(5-(J$3-LOG('Crisis Indicator Data'!G148))/(J$3-J$4)*5,1))))</f>
        <v>0</v>
      </c>
      <c r="K151" s="143">
        <f>IF('Crisis Indicator Data'!G148="x","x",IF(LEN(E151)&gt;3,('Crisis Indicator Data'!G148/VLOOKUP('Impact of the crisis'!$C151,'Regional Crises'!$B$1:$R$66,5,FALSE)),'Crisis Indicator Data'!G148/VLOOKUP('Impact of the crisis'!$E151,'Country Indicator Data'!$B$4:$P$300,14,FALSE)))</f>
        <v>1</v>
      </c>
      <c r="L151" s="238">
        <f t="shared" si="54"/>
        <v>5</v>
      </c>
      <c r="M151" s="238">
        <f t="shared" si="55"/>
        <v>2.5</v>
      </c>
      <c r="N151" s="238">
        <f t="shared" si="56"/>
        <v>2.5</v>
      </c>
      <c r="O151" s="238">
        <f>IF('Crisis Indicator Data'!H148="x","x",IF('Crisis Indicator Data'!H148=0,0,IF(LOG('Crisis Indicator Data'!H148)&lt;O$4,0,IF(LOG('Crisis Indicator Data'!H148)&gt;O$3,5,ROUND(5-(O$3-LOG('Crisis Indicator Data'!H148))/(O$3-O$4)*5,1)))))</f>
        <v>0.7</v>
      </c>
      <c r="P151" s="143">
        <f>IF('Crisis Indicator Data'!H148="x","x",'Crisis Indicator Data'!H148/'Crisis Indicator Data'!G148)</f>
        <v>0.80952380952380953</v>
      </c>
      <c r="Q151" s="238">
        <f t="shared" si="57"/>
        <v>4</v>
      </c>
      <c r="R151" s="238">
        <f t="shared" si="58"/>
        <v>2.35</v>
      </c>
      <c r="S151" s="238">
        <f>IF('Crisis Indicator Data'!I148="x","x",IF('Crisis Indicator Data'!I148=0,0,IF(LOG('Crisis Indicator Data'!I148)&lt;S$4,0,IF(LOG('Crisis Indicator Data'!I148)&gt;S$3,5,ROUND(5-(S$3-LOG('Crisis Indicator Data'!I148))/(S$3-S$4)*5,1)))))</f>
        <v>0</v>
      </c>
      <c r="T151" s="143">
        <f>IF('Crisis Indicator Data'!H148="x","x",IF('Crisis Indicator Data'!I148="x","x",'Crisis Indicator Data'!I148/'Crisis Indicator Data'!H148))</f>
        <v>0</v>
      </c>
      <c r="U151" s="238">
        <f t="shared" si="59"/>
        <v>0</v>
      </c>
      <c r="V151" s="238">
        <f t="shared" si="60"/>
        <v>0</v>
      </c>
      <c r="W151" s="238">
        <f>IF('Crisis Indicator Data'!L148="x","x",IF('Crisis Indicator Data'!L148=0,0,IF(LOG('Crisis Indicator Data'!L148)&lt;W$4,0,IF(LOG('Crisis Indicator Data'!L148)&gt;W$3,5,ROUND(5-(W$3-LOG('Crisis Indicator Data'!L148))/(W$3-W$4)*5,1)))))</f>
        <v>0</v>
      </c>
      <c r="X151" s="245">
        <f>IF(OR('Crisis Indicator Data'!L148="x",'Crisis Indicator Data'!H148="x"),"x",'Crisis Indicator Data'!L148/'Crisis Indicator Data'!H148)</f>
        <v>0</v>
      </c>
      <c r="Y151" s="238">
        <f t="shared" si="61"/>
        <v>0</v>
      </c>
      <c r="Z151" s="238">
        <f t="shared" si="62"/>
        <v>0</v>
      </c>
      <c r="AA151" s="238">
        <f t="shared" si="63"/>
        <v>0</v>
      </c>
      <c r="AB151" s="246">
        <f t="shared" si="64"/>
        <v>1.3</v>
      </c>
    </row>
    <row r="152" spans="1:28" x14ac:dyDescent="0.25">
      <c r="A152" s="150" t="str">
        <f>'Crisis Indicator Data'!A149</f>
        <v>Venezuelan refugees in Trinidad and Tobago</v>
      </c>
      <c r="B152" s="151" t="str">
        <f>'Crisis Indicator Data'!B149</f>
        <v>Displacement</v>
      </c>
      <c r="C152" s="151" t="str">
        <f>'Crisis Indicator Data'!C149</f>
        <v>TTO002</v>
      </c>
      <c r="D152" s="151" t="str">
        <f>'Crisis Indicator Data'!D149</f>
        <v>Trinidad and Tobago</v>
      </c>
      <c r="E152" s="152" t="str">
        <f>'Crisis Indicator Data'!E149</f>
        <v>TTO</v>
      </c>
      <c r="F152" s="244">
        <f>IF('Crisis Indicator Data'!F149="x","x",IF(LOG('Crisis Indicator Data'!F149)&lt;F$4,0,IF(LOG('Crisis Indicator Data'!F149)&gt;F$3,5,ROUND(5-(F$3-LOG('Crisis Indicator Data'!F149))/(F$3-F$4)*5,1))))</f>
        <v>1.2</v>
      </c>
      <c r="G152" s="143">
        <f>IF('Crisis Indicator Data'!F149="x","x",IF(LEN(E152)&gt;3,('Crisis Indicator Data'!F149/VLOOKUP('Impact of the crisis'!$C152,'Regional Crises'!$B$1:$R$66,4,FALSE)),'Crisis Indicator Data'!F149/VLOOKUP('Impact of the crisis'!$E152,'Country Indicator Data'!$B$4:$P$300,15,FALSE)))</f>
        <v>1</v>
      </c>
      <c r="H152" s="238">
        <f t="shared" si="52"/>
        <v>5</v>
      </c>
      <c r="I152" s="238">
        <f t="shared" si="53"/>
        <v>3.1</v>
      </c>
      <c r="J152" s="238">
        <f>IF('Crisis Indicator Data'!G149="x","x",IF(LOG('Crisis Indicator Data'!G149)&lt;J$4,0,IF(LOG('Crisis Indicator Data'!G149)&gt;J$3,5,ROUND(5-(J$3-LOG('Crisis Indicator Data'!G149))/(J$3-J$4)*5,1))))</f>
        <v>0.5</v>
      </c>
      <c r="K152" s="143">
        <f>IF('Crisis Indicator Data'!G149="x","x",IF(LEN(E152)&gt;3,('Crisis Indicator Data'!G149/VLOOKUP('Impact of the crisis'!$C152,'Regional Crises'!$B$1:$R$66,5,FALSE)),'Crisis Indicator Data'!G149/VLOOKUP('Impact of the crisis'!$E152,'Country Indicator Data'!$B$4:$P$300,14,FALSE)))</f>
        <v>1</v>
      </c>
      <c r="L152" s="238">
        <f t="shared" si="54"/>
        <v>5</v>
      </c>
      <c r="M152" s="238">
        <f t="shared" si="55"/>
        <v>2.75</v>
      </c>
      <c r="N152" s="238">
        <f t="shared" si="56"/>
        <v>2.9</v>
      </c>
      <c r="O152" s="238">
        <f>IF('Crisis Indicator Data'!H149="x","x",IF('Crisis Indicator Data'!H149=0,0,IF(LOG('Crisis Indicator Data'!H149)&lt;O$4,0,IF(LOG('Crisis Indicator Data'!H149)&gt;O$3,5,ROUND(5-(O$3-LOG('Crisis Indicator Data'!H149))/(O$3-O$4)*5,1)))))</f>
        <v>1.4</v>
      </c>
      <c r="P152" s="143">
        <f>IF('Crisis Indicator Data'!H149="x","x",'Crisis Indicator Data'!H149/'Crisis Indicator Data'!G149)</f>
        <v>0.1511047754811119</v>
      </c>
      <c r="Q152" s="238">
        <f t="shared" si="57"/>
        <v>0.7</v>
      </c>
      <c r="R152" s="238">
        <f t="shared" si="58"/>
        <v>1.0499999999999998</v>
      </c>
      <c r="S152" s="238">
        <f>IF('Crisis Indicator Data'!I149="x","x",IF('Crisis Indicator Data'!I149=0,0,IF(LOG('Crisis Indicator Data'!I149)&lt;S$4,0,IF(LOG('Crisis Indicator Data'!I149)&gt;S$3,5,ROUND(5-(S$3-LOG('Crisis Indicator Data'!I149))/(S$3-S$4)*5,1)))))</f>
        <v>2.2000000000000002</v>
      </c>
      <c r="T152" s="143">
        <f>IF('Crisis Indicator Data'!H149="x","x",IF('Crisis Indicator Data'!I149="x","x",'Crisis Indicator Data'!I149/'Crisis Indicator Data'!H149))</f>
        <v>0.16037735849056603</v>
      </c>
      <c r="U152" s="238">
        <f t="shared" si="59"/>
        <v>5</v>
      </c>
      <c r="V152" s="238">
        <f t="shared" si="60"/>
        <v>3.6</v>
      </c>
      <c r="W152" s="238">
        <f>IF('Crisis Indicator Data'!L149="x","x",IF('Crisis Indicator Data'!L149=0,0,IF(LOG('Crisis Indicator Data'!L149)&lt;W$4,0,IF(LOG('Crisis Indicator Data'!L149)&gt;W$3,5,ROUND(5-(W$3-LOG('Crisis Indicator Data'!L149))/(W$3-W$4)*5,1)))))</f>
        <v>3.1</v>
      </c>
      <c r="X152" s="245">
        <f>IF(OR('Crisis Indicator Data'!L149="x",'Crisis Indicator Data'!H149="x"),"x",'Crisis Indicator Data'!L149/'Crisis Indicator Data'!H149)</f>
        <v>7.5000000000000002E-4</v>
      </c>
      <c r="Y152" s="238">
        <f t="shared" si="61"/>
        <v>5</v>
      </c>
      <c r="Z152" s="238">
        <f t="shared" si="62"/>
        <v>4.0999999999999996</v>
      </c>
      <c r="AA152" s="238">
        <f t="shared" si="63"/>
        <v>3.9</v>
      </c>
      <c r="AB152" s="246">
        <f t="shared" si="64"/>
        <v>2.8</v>
      </c>
    </row>
    <row r="153" spans="1:28" x14ac:dyDescent="0.25">
      <c r="A153" s="150" t="str">
        <f>'Crisis Indicator Data'!A150</f>
        <v>Mixed migration flows in Tunisia</v>
      </c>
      <c r="B153" s="151" t="str">
        <f>'Crisis Indicator Data'!B150</f>
        <v>Displacement</v>
      </c>
      <c r="C153" s="151" t="str">
        <f>'Crisis Indicator Data'!C150</f>
        <v>TUN002</v>
      </c>
      <c r="D153" s="151" t="str">
        <f>'Crisis Indicator Data'!D150</f>
        <v>Tunisia</v>
      </c>
      <c r="E153" s="152" t="str">
        <f>'Crisis Indicator Data'!E150</f>
        <v>TUN</v>
      </c>
      <c r="F153" s="244">
        <f>IF('Crisis Indicator Data'!F150="x","x",IF(LOG('Crisis Indicator Data'!F150)&lt;F$4,0,IF(LOG('Crisis Indicator Data'!F150)&gt;F$3,5,ROUND(5-(F$3-LOG('Crisis Indicator Data'!F150))/(F$3-F$4)*5,1))))</f>
        <v>3.7</v>
      </c>
      <c r="G153" s="143">
        <f>IF('Crisis Indicator Data'!F150="x","x",IF(LEN(E153)&gt;3,('Crisis Indicator Data'!F150/VLOOKUP('Impact of the crisis'!$C153,'Regional Crises'!$B$1:$R$66,4,FALSE)),'Crisis Indicator Data'!F150/VLOOKUP('Impact of the crisis'!$E153,'Country Indicator Data'!$B$4:$P$300,15,FALSE)))</f>
        <v>1.0531024716786819</v>
      </c>
      <c r="H153" s="238">
        <f t="shared" si="52"/>
        <v>5</v>
      </c>
      <c r="I153" s="238">
        <f t="shared" si="53"/>
        <v>4.3499999999999996</v>
      </c>
      <c r="J153" s="238">
        <f>IF('Crisis Indicator Data'!G150="x","x",IF(LOG('Crisis Indicator Data'!G150)&lt;J$4,0,IF(LOG('Crisis Indicator Data'!G150)&gt;J$3,5,ROUND(5-(J$3-LOG('Crisis Indicator Data'!G150))/(J$3-J$4)*5,1))))</f>
        <v>3.6</v>
      </c>
      <c r="K153" s="143">
        <f>IF('Crisis Indicator Data'!G150="x","x",IF(LEN(E153)&gt;3,('Crisis Indicator Data'!G150/VLOOKUP('Impact of the crisis'!$C153,'Regional Crises'!$B$1:$R$66,5,FALSE)),'Crisis Indicator Data'!G150/VLOOKUP('Impact of the crisis'!$E153,'Country Indicator Data'!$B$4:$P$300,14,FALSE)))</f>
        <v>1</v>
      </c>
      <c r="L153" s="238">
        <f t="shared" si="54"/>
        <v>5</v>
      </c>
      <c r="M153" s="238">
        <f t="shared" si="55"/>
        <v>4.3</v>
      </c>
      <c r="N153" s="238">
        <f t="shared" si="56"/>
        <v>4.3</v>
      </c>
      <c r="O153" s="238">
        <f>IF('Crisis Indicator Data'!H150="x","x",IF('Crisis Indicator Data'!H150=0,0,IF(LOG('Crisis Indicator Data'!H150)&lt;O$4,0,IF(LOG('Crisis Indicator Data'!H150)&gt;O$3,5,ROUND(5-(O$3-LOG('Crisis Indicator Data'!H150))/(O$3-O$4)*5,1)))))</f>
        <v>0</v>
      </c>
      <c r="P153" s="143">
        <f>IF('Crisis Indicator Data'!H150="x","x",'Crisis Indicator Data'!H150/'Crisis Indicator Data'!G150)</f>
        <v>9.6844483899604554E-4</v>
      </c>
      <c r="Q153" s="238">
        <f t="shared" si="57"/>
        <v>0</v>
      </c>
      <c r="R153" s="238">
        <f t="shared" si="58"/>
        <v>0</v>
      </c>
      <c r="S153" s="238">
        <f>IF('Crisis Indicator Data'!I150="x","x",IF('Crisis Indicator Data'!I150=0,0,IF(LOG('Crisis Indicator Data'!I150)&lt;S$4,0,IF(LOG('Crisis Indicator Data'!I150)&gt;S$3,5,ROUND(5-(S$3-LOG('Crisis Indicator Data'!I150))/(S$3-S$4)*5,1)))))</f>
        <v>1.5</v>
      </c>
      <c r="T153" s="143">
        <f>IF('Crisis Indicator Data'!H150="x","x",IF('Crisis Indicator Data'!I150="x","x",'Crisis Indicator Data'!I150/'Crisis Indicator Data'!H150))</f>
        <v>1</v>
      </c>
      <c r="U153" s="238">
        <f t="shared" si="59"/>
        <v>5</v>
      </c>
      <c r="V153" s="238">
        <f t="shared" si="60"/>
        <v>3.3</v>
      </c>
      <c r="W153" s="238">
        <f>IF('Crisis Indicator Data'!L150="x","x",IF('Crisis Indicator Data'!L150=0,0,IF(LOG('Crisis Indicator Data'!L150)&lt;W$4,0,IF(LOG('Crisis Indicator Data'!L150)&gt;W$3,5,ROUND(5-(W$3-LOG('Crisis Indicator Data'!L150))/(W$3-W$4)*5,1)))))</f>
        <v>4.0999999999999996</v>
      </c>
      <c r="X153" s="245">
        <f>IF(OR('Crisis Indicator Data'!L150="x",'Crisis Indicator Data'!H150="x"),"x",'Crisis Indicator Data'!L150/'Crisis Indicator Data'!H150)</f>
        <v>6.508333333333334E-2</v>
      </c>
      <c r="Y153" s="238">
        <f t="shared" si="61"/>
        <v>5</v>
      </c>
      <c r="Z153" s="238">
        <f t="shared" si="62"/>
        <v>4.5999999999999996</v>
      </c>
      <c r="AA153" s="238">
        <f t="shared" si="63"/>
        <v>4</v>
      </c>
      <c r="AB153" s="246">
        <f t="shared" si="64"/>
        <v>2.5</v>
      </c>
    </row>
    <row r="154" spans="1:28" x14ac:dyDescent="0.25">
      <c r="A154" s="150" t="str">
        <f>'Crisis Indicator Data'!A151</f>
        <v>Complex situation in Turkey</v>
      </c>
      <c r="B154" s="151" t="str">
        <f>'Crisis Indicator Data'!B151</f>
        <v>Displacement,Conflict</v>
      </c>
      <c r="C154" s="151" t="str">
        <f>'Crisis Indicator Data'!C151</f>
        <v>TUR001</v>
      </c>
      <c r="D154" s="151" t="str">
        <f>'Crisis Indicator Data'!D151</f>
        <v>Turkey</v>
      </c>
      <c r="E154" s="152" t="str">
        <f>'Crisis Indicator Data'!E151</f>
        <v>TUR</v>
      </c>
      <c r="F154" s="244">
        <f>IF('Crisis Indicator Data'!F151="x","x",IF(LOG('Crisis Indicator Data'!F151)&lt;F$4,0,IF(LOG('Crisis Indicator Data'!F151)&gt;F$3,5,ROUND(5-(F$3-LOG('Crisis Indicator Data'!F151))/(F$3-F$4)*5,1))))</f>
        <v>4.3</v>
      </c>
      <c r="G154" s="143">
        <f>IF('Crisis Indicator Data'!F151="x","x",IF(LEN(E154)&gt;3,('Crisis Indicator Data'!F151/VLOOKUP('Impact of the crisis'!$C154,'Regional Crises'!$B$1:$R$66,4,FALSE)),'Crisis Indicator Data'!F151/VLOOKUP('Impact of the crisis'!$E154,'Country Indicator Data'!$B$4:$P$300,15,FALSE)))</f>
        <v>0.4847667060795447</v>
      </c>
      <c r="H154" s="238">
        <f t="shared" si="52"/>
        <v>2.4</v>
      </c>
      <c r="I154" s="238">
        <f t="shared" si="53"/>
        <v>3.3499999999999996</v>
      </c>
      <c r="J154" s="238">
        <f>IF('Crisis Indicator Data'!G151="x","x",IF(LOG('Crisis Indicator Data'!G151)&lt;J$4,0,IF(LOG('Crisis Indicator Data'!G151)&gt;J$3,5,ROUND(5-(J$3-LOG('Crisis Indicator Data'!G151))/(J$3-J$4)*5,1))))</f>
        <v>5</v>
      </c>
      <c r="K154" s="143">
        <f>IF('Crisis Indicator Data'!G151="x","x",IF(LEN(E154)&gt;3,('Crisis Indicator Data'!G151/VLOOKUP('Impact of the crisis'!$C154,'Regional Crises'!$B$1:$R$66,5,FALSE)),'Crisis Indicator Data'!G151/VLOOKUP('Impact of the crisis'!$E154,'Country Indicator Data'!$B$4:$P$300,14,FALSE)))</f>
        <v>1.0201545100713756</v>
      </c>
      <c r="L154" s="238">
        <f t="shared" si="54"/>
        <v>5</v>
      </c>
      <c r="M154" s="238">
        <f t="shared" si="55"/>
        <v>5</v>
      </c>
      <c r="N154" s="238">
        <f t="shared" si="56"/>
        <v>4.3</v>
      </c>
      <c r="O154" s="238">
        <f>IF('Crisis Indicator Data'!H151="x","x",IF('Crisis Indicator Data'!H151=0,0,IF(LOG('Crisis Indicator Data'!H151)&lt;O$4,0,IF(LOG('Crisis Indicator Data'!H151)&gt;O$3,5,ROUND(5-(O$3-LOG('Crisis Indicator Data'!H151))/(O$3-O$4)*5,1)))))</f>
        <v>4.7</v>
      </c>
      <c r="P154" s="143">
        <f>IF('Crisis Indicator Data'!H151="x","x",'Crisis Indicator Data'!H151/'Crisis Indicator Data'!G151)</f>
        <v>0.2409949629424715</v>
      </c>
      <c r="Q154" s="238">
        <f t="shared" si="57"/>
        <v>1.2</v>
      </c>
      <c r="R154" s="238">
        <f t="shared" si="58"/>
        <v>2.95</v>
      </c>
      <c r="S154" s="238">
        <f>IF('Crisis Indicator Data'!I151="x","x",IF('Crisis Indicator Data'!I151=0,0,IF(LOG('Crisis Indicator Data'!I151)&lt;S$4,0,IF(LOG('Crisis Indicator Data'!I151)&gt;S$3,5,ROUND(5-(S$3-LOG('Crisis Indicator Data'!I151))/(S$3-S$4)*5,1)))))</f>
        <v>5</v>
      </c>
      <c r="T154" s="143">
        <f>IF('Crisis Indicator Data'!H151="x","x",IF('Crisis Indicator Data'!I151="x","x",'Crisis Indicator Data'!I151/'Crisis Indicator Data'!H151))</f>
        <v>0.18691409986607996</v>
      </c>
      <c r="U154" s="238">
        <f t="shared" si="59"/>
        <v>5</v>
      </c>
      <c r="V154" s="238">
        <f t="shared" si="60"/>
        <v>5</v>
      </c>
      <c r="W154" s="238">
        <f>IF('Crisis Indicator Data'!L151="x","x",IF('Crisis Indicator Data'!L151=0,0,IF(LOG('Crisis Indicator Data'!L151)&lt;W$4,0,IF(LOG('Crisis Indicator Data'!L151)&gt;W$3,5,ROUND(5-(W$3-LOG('Crisis Indicator Data'!L151))/(W$3-W$4)*5,1)))))</f>
        <v>3.1</v>
      </c>
      <c r="X154" s="245">
        <f>IF(OR('Crisis Indicator Data'!L151="x",'Crisis Indicator Data'!H151="x"),"x",'Crisis Indicator Data'!L151/'Crisis Indicator Data'!H151)</f>
        <v>7.3177731012052803E-6</v>
      </c>
      <c r="Y154" s="238">
        <f t="shared" si="61"/>
        <v>0.4</v>
      </c>
      <c r="Z154" s="238">
        <f t="shared" si="62"/>
        <v>1.8</v>
      </c>
      <c r="AA154" s="238">
        <f t="shared" si="63"/>
        <v>3.9</v>
      </c>
      <c r="AB154" s="246">
        <f t="shared" si="64"/>
        <v>3.5</v>
      </c>
    </row>
    <row r="155" spans="1:28" x14ac:dyDescent="0.25">
      <c r="A155" s="150" t="str">
        <f>'Crisis Indicator Data'!A152</f>
        <v>Syrian Refugees in Turkey</v>
      </c>
      <c r="B155" s="151" t="str">
        <f>'Crisis Indicator Data'!B152</f>
        <v>Displacement</v>
      </c>
      <c r="C155" s="151" t="str">
        <f>'Crisis Indicator Data'!C152</f>
        <v>TUR002</v>
      </c>
      <c r="D155" s="151" t="str">
        <f>'Crisis Indicator Data'!D152</f>
        <v>Turkey</v>
      </c>
      <c r="E155" s="152" t="str">
        <f>'Crisis Indicator Data'!E152</f>
        <v>TUR</v>
      </c>
      <c r="F155" s="244">
        <f>IF('Crisis Indicator Data'!F152="x","x",IF(LOG('Crisis Indicator Data'!F152)&lt;F$4,0,IF(LOG('Crisis Indicator Data'!F152)&gt;F$3,5,ROUND(5-(F$3-LOG('Crisis Indicator Data'!F152))/(F$3-F$4)*5,1))))</f>
        <v>3.5</v>
      </c>
      <c r="G155" s="143">
        <f>IF('Crisis Indicator Data'!F152="x","x",IF(LEN(E155)&gt;3,('Crisis Indicator Data'!F152/VLOOKUP('Impact of the crisis'!$C155,'Regional Crises'!$B$1:$R$66,4,FALSE)),'Crisis Indicator Data'!F152/VLOOKUP('Impact of the crisis'!$E155,'Country Indicator Data'!$B$4:$P$300,15,FALSE)))</f>
        <v>0.1715473669165703</v>
      </c>
      <c r="H155" s="238">
        <f t="shared" si="52"/>
        <v>0.8</v>
      </c>
      <c r="I155" s="238">
        <f t="shared" si="53"/>
        <v>2.15</v>
      </c>
      <c r="J155" s="238">
        <f>IF('Crisis Indicator Data'!G152="x","x",IF(LOG('Crisis Indicator Data'!G152)&lt;J$4,0,IF(LOG('Crisis Indicator Data'!G152)&gt;J$3,5,ROUND(5-(J$3-LOG('Crisis Indicator Data'!G152))/(J$3-J$4)*5,1))))</f>
        <v>5</v>
      </c>
      <c r="K155" s="143">
        <f>IF('Crisis Indicator Data'!G152="x","x",IF(LEN(E155)&gt;3,('Crisis Indicator Data'!G152/VLOOKUP('Impact of the crisis'!$C155,'Regional Crises'!$B$1:$R$66,5,FALSE)),'Crisis Indicator Data'!G152/VLOOKUP('Impact of the crisis'!$E155,'Country Indicator Data'!$B$4:$P$300,14,FALSE)))</f>
        <v>0.42517314770175085</v>
      </c>
      <c r="L155" s="238">
        <f t="shared" si="54"/>
        <v>2.1</v>
      </c>
      <c r="M155" s="238">
        <f t="shared" si="55"/>
        <v>3.55</v>
      </c>
      <c r="N155" s="238">
        <f t="shared" si="56"/>
        <v>2.9</v>
      </c>
      <c r="O155" s="238">
        <f>IF('Crisis Indicator Data'!H152="x","x",IF('Crisis Indicator Data'!H152=0,0,IF(LOG('Crisis Indicator Data'!H152)&lt;O$4,0,IF(LOG('Crisis Indicator Data'!H152)&gt;O$3,5,ROUND(5-(O$3-LOG('Crisis Indicator Data'!H152))/(O$3-O$4)*5,1)))))</f>
        <v>4.3</v>
      </c>
      <c r="P155" s="143">
        <f>IF('Crisis Indicator Data'!H152="x","x",'Crisis Indicator Data'!H152/'Crisis Indicator Data'!G152)</f>
        <v>0.33403396205542341</v>
      </c>
      <c r="Q155" s="238">
        <f t="shared" si="57"/>
        <v>1.6</v>
      </c>
      <c r="R155" s="238">
        <f t="shared" si="58"/>
        <v>2.95</v>
      </c>
      <c r="S155" s="238">
        <f>IF('Crisis Indicator Data'!I152="x","x",IF('Crisis Indicator Data'!I152=0,0,IF(LOG('Crisis Indicator Data'!I152)&lt;S$4,0,IF(LOG('Crisis Indicator Data'!I152)&gt;S$3,5,ROUND(5-(S$3-LOG('Crisis Indicator Data'!I152))/(S$3-S$4)*5,1)))))</f>
        <v>5</v>
      </c>
      <c r="T155" s="143">
        <f>IF('Crisis Indicator Data'!H152="x","x",IF('Crisis Indicator Data'!I152="x","x",'Crisis Indicator Data'!I152/'Crisis Indicator Data'!H152))</f>
        <v>0.29624109951978805</v>
      </c>
      <c r="U155" s="238">
        <f t="shared" si="59"/>
        <v>5</v>
      </c>
      <c r="V155" s="238">
        <f t="shared" si="60"/>
        <v>5</v>
      </c>
      <c r="W155" s="238" t="str">
        <f>IF('Crisis Indicator Data'!L152="x","x",IF('Crisis Indicator Data'!L152=0,0,IF(LOG('Crisis Indicator Data'!L152)&lt;W$4,0,IF(LOG('Crisis Indicator Data'!L152)&gt;W$3,5,ROUND(5-(W$3-LOG('Crisis Indicator Data'!L152))/(W$3-W$4)*5,1)))))</f>
        <v>x</v>
      </c>
      <c r="X155" s="245" t="str">
        <f>IF(OR('Crisis Indicator Data'!L152="x",'Crisis Indicator Data'!H152="x"),"x",'Crisis Indicator Data'!L152/'Crisis Indicator Data'!H152)</f>
        <v>x</v>
      </c>
      <c r="Y155" s="238" t="str">
        <f t="shared" si="61"/>
        <v>x</v>
      </c>
      <c r="Z155" s="238" t="str">
        <f t="shared" si="62"/>
        <v>x</v>
      </c>
      <c r="AA155" s="238">
        <f t="shared" si="63"/>
        <v>5</v>
      </c>
      <c r="AB155" s="246">
        <f t="shared" si="64"/>
        <v>4.2</v>
      </c>
    </row>
    <row r="156" spans="1:28" x14ac:dyDescent="0.25">
      <c r="A156" s="150" t="str">
        <f>'Crisis Indicator Data'!A153</f>
        <v>Mixed Migration Flows in Turkey</v>
      </c>
      <c r="B156" s="151" t="str">
        <f>'Crisis Indicator Data'!B153</f>
        <v>Displacement</v>
      </c>
      <c r="C156" s="151" t="str">
        <f>'Crisis Indicator Data'!C153</f>
        <v>TUR003</v>
      </c>
      <c r="D156" s="151" t="str">
        <f>'Crisis Indicator Data'!D153</f>
        <v>Turkey</v>
      </c>
      <c r="E156" s="152" t="str">
        <f>'Crisis Indicator Data'!E153</f>
        <v>TUR</v>
      </c>
      <c r="F156" s="244">
        <f>IF('Crisis Indicator Data'!F153="x","x",IF(LOG('Crisis Indicator Data'!F153)&lt;F$4,0,IF(LOG('Crisis Indicator Data'!F153)&gt;F$3,5,ROUND(5-(F$3-LOG('Crisis Indicator Data'!F153))/(F$3-F$4)*5,1))))</f>
        <v>3.7</v>
      </c>
      <c r="G156" s="143">
        <f>IF('Crisis Indicator Data'!F153="x","x",IF(LEN(E156)&gt;3,('Crisis Indicator Data'!F153/VLOOKUP('Impact of the crisis'!$C156,'Regional Crises'!$B$1:$R$66,4,FALSE)),'Crisis Indicator Data'!F153/VLOOKUP('Impact of the crisis'!$E156,'Country Indicator Data'!$B$4:$P$300,15,FALSE)))</f>
        <v>0.23063550017540896</v>
      </c>
      <c r="H156" s="238">
        <f t="shared" si="52"/>
        <v>1.1000000000000001</v>
      </c>
      <c r="I156" s="238">
        <f t="shared" si="53"/>
        <v>2.4000000000000004</v>
      </c>
      <c r="J156" s="238">
        <f>IF('Crisis Indicator Data'!G153="x","x",IF(LOG('Crisis Indicator Data'!G153)&lt;J$4,0,IF(LOG('Crisis Indicator Data'!G153)&gt;J$3,5,ROUND(5-(J$3-LOG('Crisis Indicator Data'!G153))/(J$3-J$4)*5,1))))</f>
        <v>5</v>
      </c>
      <c r="K156" s="143">
        <f>IF('Crisis Indicator Data'!G153="x","x",IF(LEN(E156)&gt;3,('Crisis Indicator Data'!G153/VLOOKUP('Impact of the crisis'!$C156,'Regional Crises'!$B$1:$R$66,5,FALSE)),'Crisis Indicator Data'!G153/VLOOKUP('Impact of the crisis'!$E156,'Country Indicator Data'!$B$4:$P$300,14,FALSE)))</f>
        <v>0.44243500346883341</v>
      </c>
      <c r="L156" s="238">
        <f t="shared" si="54"/>
        <v>2.2000000000000002</v>
      </c>
      <c r="M156" s="238">
        <f t="shared" si="55"/>
        <v>3.6</v>
      </c>
      <c r="N156" s="238">
        <f t="shared" si="56"/>
        <v>3.1</v>
      </c>
      <c r="O156" s="238">
        <f>IF('Crisis Indicator Data'!H153="x","x",IF('Crisis Indicator Data'!H153=0,0,IF(LOG('Crisis Indicator Data'!H153)&lt;O$4,0,IF(LOG('Crisis Indicator Data'!H153)&gt;O$3,5,ROUND(5-(O$3-LOG('Crisis Indicator Data'!H153))/(O$3-O$4)*5,1)))))</f>
        <v>4.0999999999999996</v>
      </c>
      <c r="P156" s="143">
        <f>IF('Crisis Indicator Data'!H153="x","x",'Crisis Indicator Data'!H153/'Crisis Indicator Data'!G153)</f>
        <v>0.23467814808908732</v>
      </c>
      <c r="Q156" s="238">
        <f t="shared" si="57"/>
        <v>1.1000000000000001</v>
      </c>
      <c r="R156" s="238">
        <f t="shared" si="58"/>
        <v>2.5999999999999996</v>
      </c>
      <c r="S156" s="238">
        <f>IF('Crisis Indicator Data'!I153="x","x",IF('Crisis Indicator Data'!I153=0,0,IF(LOG('Crisis Indicator Data'!I153)&lt;S$4,0,IF(LOG('Crisis Indicator Data'!I153)&gt;S$3,5,ROUND(5-(S$3-LOG('Crisis Indicator Data'!I153))/(S$3-S$4)*5,1)))))</f>
        <v>3.6</v>
      </c>
      <c r="T156" s="143">
        <f>IF('Crisis Indicator Data'!H153="x","x",IF('Crisis Indicator Data'!I153="x","x",'Crisis Indicator Data'!I153/'Crisis Indicator Data'!H153))</f>
        <v>3.7372593431483581E-2</v>
      </c>
      <c r="U156" s="238">
        <f t="shared" si="59"/>
        <v>1.2</v>
      </c>
      <c r="V156" s="238">
        <f t="shared" si="60"/>
        <v>2.4</v>
      </c>
      <c r="W156" s="238">
        <f>IF('Crisis Indicator Data'!L153="x","x",IF('Crisis Indicator Data'!L153=0,0,IF(LOG('Crisis Indicator Data'!L153)&lt;W$4,0,IF(LOG('Crisis Indicator Data'!L153)&gt;W$3,5,ROUND(5-(W$3-LOG('Crisis Indicator Data'!L153))/(W$3-W$4)*5,1)))))</f>
        <v>3.2</v>
      </c>
      <c r="X156" s="245">
        <f>IF(OR('Crisis Indicator Data'!L153="x",'Crisis Indicator Data'!H153="x"),"x",'Crisis Indicator Data'!L153/'Crisis Indicator Data'!H153)</f>
        <v>2.1064552661381652E-5</v>
      </c>
      <c r="Y156" s="238">
        <f t="shared" si="61"/>
        <v>1.1000000000000001</v>
      </c>
      <c r="Z156" s="238">
        <f t="shared" si="62"/>
        <v>2.2000000000000002</v>
      </c>
      <c r="AA156" s="238">
        <f t="shared" si="63"/>
        <v>2.2999999999999998</v>
      </c>
      <c r="AB156" s="246">
        <f t="shared" si="64"/>
        <v>2.5</v>
      </c>
    </row>
    <row r="157" spans="1:28" x14ac:dyDescent="0.25">
      <c r="A157" s="150" t="str">
        <f>'Crisis Indicator Data'!A154</f>
        <v>Kurdish Conflict</v>
      </c>
      <c r="B157" s="151" t="str">
        <f>'Crisis Indicator Data'!B154</f>
        <v>Conflict</v>
      </c>
      <c r="C157" s="151" t="str">
        <f>'Crisis Indicator Data'!C154</f>
        <v>TUR004</v>
      </c>
      <c r="D157" s="151" t="str">
        <f>'Crisis Indicator Data'!D154</f>
        <v>Turkey</v>
      </c>
      <c r="E157" s="152" t="str">
        <f>'Crisis Indicator Data'!E154</f>
        <v>TUR</v>
      </c>
      <c r="F157" s="244">
        <f>IF('Crisis Indicator Data'!F154="x","x",IF(LOG('Crisis Indicator Data'!F154)&lt;F$4,0,IF(LOG('Crisis Indicator Data'!F154)&gt;F$3,5,ROUND(5-(F$3-LOG('Crisis Indicator Data'!F154))/(F$3-F$4)*5,1))))</f>
        <v>3.8</v>
      </c>
      <c r="G157" s="143">
        <f>IF('Crisis Indicator Data'!F154="x","x",IF(LEN(E157)&gt;3,('Crisis Indicator Data'!F154/VLOOKUP('Impact of the crisis'!$C157,'Regional Crises'!$B$1:$R$66,4,FALSE)),'Crisis Indicator Data'!F154/VLOOKUP('Impact of the crisis'!$E157,'Country Indicator Data'!$B$4:$P$300,15,FALSE)))</f>
        <v>0.25413120590413574</v>
      </c>
      <c r="H157" s="238">
        <f t="shared" si="52"/>
        <v>1.2</v>
      </c>
      <c r="I157" s="238">
        <f t="shared" si="53"/>
        <v>2.5</v>
      </c>
      <c r="J157" s="238">
        <f>IF('Crisis Indicator Data'!G154="x","x",IF(LOG('Crisis Indicator Data'!G154)&lt;J$4,0,IF(LOG('Crisis Indicator Data'!G154)&gt;J$3,5,ROUND(5-(J$3-LOG('Crisis Indicator Data'!G154))/(J$3-J$4)*5,1))))</f>
        <v>3.7</v>
      </c>
      <c r="K157" s="143">
        <f>IF('Crisis Indicator Data'!G154="x","x",IF(LEN(E157)&gt;3,('Crisis Indicator Data'!G154/VLOOKUP('Impact of the crisis'!$C157,'Regional Crises'!$B$1:$R$66,5,FALSE)),'Crisis Indicator Data'!G154/VLOOKUP('Impact of the crisis'!$E157,'Country Indicator Data'!$B$4:$P$300,14,FALSE)))</f>
        <v>0.15255811765812588</v>
      </c>
      <c r="L157" s="238">
        <f t="shared" si="54"/>
        <v>0.7</v>
      </c>
      <c r="M157" s="238">
        <f t="shared" si="55"/>
        <v>2.2000000000000002</v>
      </c>
      <c r="N157" s="238">
        <f t="shared" si="56"/>
        <v>2.4</v>
      </c>
      <c r="O157" s="238" t="str">
        <f>IF('Crisis Indicator Data'!H154="x","x",IF('Crisis Indicator Data'!H154=0,0,IF(LOG('Crisis Indicator Data'!H154)&lt;O$4,0,IF(LOG('Crisis Indicator Data'!H154)&gt;O$3,5,ROUND(5-(O$3-LOG('Crisis Indicator Data'!H154))/(O$3-O$4)*5,1)))))</f>
        <v>x</v>
      </c>
      <c r="P157" s="143" t="str">
        <f>IF('Crisis Indicator Data'!H154="x","x",'Crisis Indicator Data'!H154/'Crisis Indicator Data'!G154)</f>
        <v>x</v>
      </c>
      <c r="Q157" s="238" t="str">
        <f t="shared" si="57"/>
        <v>x</v>
      </c>
      <c r="R157" s="238" t="str">
        <f t="shared" si="58"/>
        <v>x</v>
      </c>
      <c r="S157" s="238" t="str">
        <f>IF('Crisis Indicator Data'!I154="x","x",IF('Crisis Indicator Data'!I154=0,0,IF(LOG('Crisis Indicator Data'!I154)&lt;S$4,0,IF(LOG('Crisis Indicator Data'!I154)&gt;S$3,5,ROUND(5-(S$3-LOG('Crisis Indicator Data'!I154))/(S$3-S$4)*5,1)))))</f>
        <v>x</v>
      </c>
      <c r="T157" s="143" t="str">
        <f>IF('Crisis Indicator Data'!H154="x","x",IF('Crisis Indicator Data'!I154="x","x",'Crisis Indicator Data'!I154/'Crisis Indicator Data'!H154))</f>
        <v>x</v>
      </c>
      <c r="U157" s="238" t="str">
        <f t="shared" si="59"/>
        <v>x</v>
      </c>
      <c r="V157" s="238" t="str">
        <f t="shared" si="60"/>
        <v>x</v>
      </c>
      <c r="W157" s="238">
        <f>IF('Crisis Indicator Data'!L154="x","x",IF('Crisis Indicator Data'!L154=0,0,IF(LOG('Crisis Indicator Data'!L154)&lt;W$4,0,IF(LOG('Crisis Indicator Data'!L154)&gt;W$3,5,ROUND(5-(W$3-LOG('Crisis Indicator Data'!L154))/(W$3-W$4)*5,1)))))</f>
        <v>3</v>
      </c>
      <c r="X157" s="245" t="str">
        <f>IF(OR('Crisis Indicator Data'!L154="x",'Crisis Indicator Data'!H154="x"),"x",'Crisis Indicator Data'!L154/'Crisis Indicator Data'!H154)</f>
        <v>x</v>
      </c>
      <c r="Y157" s="238" t="str">
        <f t="shared" si="61"/>
        <v>x</v>
      </c>
      <c r="Z157" s="238">
        <f t="shared" si="62"/>
        <v>3</v>
      </c>
      <c r="AA157" s="238">
        <f t="shared" si="63"/>
        <v>3</v>
      </c>
      <c r="AB157" s="246">
        <f t="shared" si="64"/>
        <v>3</v>
      </c>
    </row>
    <row r="158" spans="1:28" x14ac:dyDescent="0.25">
      <c r="A158" s="150" t="str">
        <f>'Crisis Indicator Data'!A155</f>
        <v>Multiple Crises in Tanzania</v>
      </c>
      <c r="B158" s="151" t="str">
        <f>'Crisis Indicator Data'!B155</f>
        <v>Displacement,Drought</v>
      </c>
      <c r="C158" s="151" t="str">
        <f>'Crisis Indicator Data'!C155</f>
        <v>TZA001</v>
      </c>
      <c r="D158" s="151" t="str">
        <f>'Crisis Indicator Data'!D155</f>
        <v>Tanzania</v>
      </c>
      <c r="E158" s="152" t="str">
        <f>'Crisis Indicator Data'!E155</f>
        <v>TZA</v>
      </c>
      <c r="F158" s="244">
        <f>IF('Crisis Indicator Data'!F155="x","x",IF(LOG('Crisis Indicator Data'!F155)&lt;F$4,0,IF(LOG('Crisis Indicator Data'!F155)&gt;F$3,5,ROUND(5-(F$3-LOG('Crisis Indicator Data'!F155))/(F$3-F$4)*5,1))))</f>
        <v>3.6</v>
      </c>
      <c r="G158" s="143">
        <f>IF('Crisis Indicator Data'!F155="x","x",IF(LEN(E158)&gt;3,('Crisis Indicator Data'!F155/VLOOKUP('Impact of the crisis'!$C158,'Regional Crises'!$B$1:$R$66,4,FALSE)),'Crisis Indicator Data'!F155/VLOOKUP('Impact of the crisis'!$E158,'Country Indicator Data'!$B$4:$P$300,15,FALSE)))</f>
        <v>0.16368932038834952</v>
      </c>
      <c r="H158" s="238">
        <f t="shared" si="52"/>
        <v>0.7</v>
      </c>
      <c r="I158" s="238">
        <f t="shared" si="53"/>
        <v>2.15</v>
      </c>
      <c r="J158" s="238">
        <f>IF('Crisis Indicator Data'!G155="x","x",IF(LOG('Crisis Indicator Data'!G155)&lt;J$4,0,IF(LOG('Crisis Indicator Data'!G155)&gt;J$3,5,ROUND(5-(J$3-LOG('Crisis Indicator Data'!G155))/(J$3-J$4)*5,1))))</f>
        <v>3.9</v>
      </c>
      <c r="K158" s="143">
        <f>IF('Crisis Indicator Data'!G155="x","x",IF(LEN(E158)&gt;3,('Crisis Indicator Data'!G155/VLOOKUP('Impact of the crisis'!$C158,'Regional Crises'!$B$1:$R$66,5,FALSE)),'Crisis Indicator Data'!G155/VLOOKUP('Impact of the crisis'!$E158,'Country Indicator Data'!$B$4:$P$300,14,FALSE)))</f>
        <v>0.22513286628819906</v>
      </c>
      <c r="L158" s="238">
        <f t="shared" si="54"/>
        <v>1.1000000000000001</v>
      </c>
      <c r="M158" s="238">
        <f t="shared" si="55"/>
        <v>2.5</v>
      </c>
      <c r="N158" s="238">
        <f t="shared" si="56"/>
        <v>2.2999999999999998</v>
      </c>
      <c r="O158" s="238">
        <f>IF('Crisis Indicator Data'!H155="x","x",IF('Crisis Indicator Data'!H155=0,0,IF(LOG('Crisis Indicator Data'!H155)&lt;O$4,0,IF(LOG('Crisis Indicator Data'!H155)&gt;O$3,5,ROUND(5-(O$3-LOG('Crisis Indicator Data'!H155))/(O$3-O$4)*5,1)))))</f>
        <v>4.4000000000000004</v>
      </c>
      <c r="P158" s="143">
        <f>IF('Crisis Indicator Data'!H155="x","x",'Crisis Indicator Data'!H155/'Crisis Indicator Data'!G155)</f>
        <v>0.86607202736234989</v>
      </c>
      <c r="Q158" s="238">
        <f t="shared" si="57"/>
        <v>4.3</v>
      </c>
      <c r="R158" s="238">
        <f t="shared" si="58"/>
        <v>4.3499999999999996</v>
      </c>
      <c r="S158" s="238">
        <f>IF('Crisis Indicator Data'!I155="x","x",IF('Crisis Indicator Data'!I155=0,0,IF(LOG('Crisis Indicator Data'!I155)&lt;S$4,0,IF(LOG('Crisis Indicator Data'!I155)&gt;S$3,5,ROUND(5-(S$3-LOG('Crisis Indicator Data'!I155))/(S$3-S$4)*5,1)))))</f>
        <v>3.4</v>
      </c>
      <c r="T158" s="143">
        <f>IF('Crisis Indicator Data'!H155="x","x",IF('Crisis Indicator Data'!I155="x","x",'Crisis Indicator Data'!I155/'Crisis Indicator Data'!H155))</f>
        <v>1.9126529347994425E-2</v>
      </c>
      <c r="U158" s="238">
        <f t="shared" si="59"/>
        <v>0.6</v>
      </c>
      <c r="V158" s="238">
        <f t="shared" si="60"/>
        <v>2</v>
      </c>
      <c r="W158" s="238">
        <f>IF('Crisis Indicator Data'!L155="x","x",IF('Crisis Indicator Data'!L155=0,0,IF(LOG('Crisis Indicator Data'!L155)&lt;W$4,0,IF(LOG('Crisis Indicator Data'!L155)&gt;W$3,5,ROUND(5-(W$3-LOG('Crisis Indicator Data'!L155))/(W$3-W$4)*5,1)))))</f>
        <v>1.9</v>
      </c>
      <c r="X158" s="245">
        <f>IF(OR('Crisis Indicator Data'!L155="x",'Crisis Indicator Data'!H155="x"),"x",'Crisis Indicator Data'!L155/'Crisis Indicator Data'!H155)</f>
        <v>1.6261421712869754E-6</v>
      </c>
      <c r="Y158" s="238">
        <f t="shared" si="61"/>
        <v>0.1</v>
      </c>
      <c r="Z158" s="238">
        <f t="shared" si="62"/>
        <v>1</v>
      </c>
      <c r="AA158" s="238">
        <f t="shared" si="63"/>
        <v>1.5</v>
      </c>
      <c r="AB158" s="246">
        <f t="shared" si="64"/>
        <v>3.2</v>
      </c>
    </row>
    <row r="159" spans="1:28" x14ac:dyDescent="0.25">
      <c r="A159" s="150" t="str">
        <f>'Crisis Indicator Data'!A156</f>
        <v>International Displacement in Tanzania</v>
      </c>
      <c r="B159" s="151" t="str">
        <f>'Crisis Indicator Data'!B156</f>
        <v>Displacement</v>
      </c>
      <c r="C159" s="151" t="str">
        <f>'Crisis Indicator Data'!C156</f>
        <v>TZA002</v>
      </c>
      <c r="D159" s="151" t="str">
        <f>'Crisis Indicator Data'!D156</f>
        <v>Tanzania</v>
      </c>
      <c r="E159" s="152" t="str">
        <f>'Crisis Indicator Data'!E156</f>
        <v>TZA</v>
      </c>
      <c r="F159" s="244">
        <f>IF('Crisis Indicator Data'!F156="x","x",IF(LOG('Crisis Indicator Data'!F156)&lt;F$4,0,IF(LOG('Crisis Indicator Data'!F156)&gt;F$3,5,ROUND(5-(F$3-LOG('Crisis Indicator Data'!F156))/(F$3-F$4)*5,1))))</f>
        <v>3.1</v>
      </c>
      <c r="G159" s="143">
        <f>IF('Crisis Indicator Data'!F156="x","x",IF(LEN(E159)&gt;3,('Crisis Indicator Data'!F156/VLOOKUP('Impact of the crisis'!$C159,'Regional Crises'!$B$1:$R$66,4,FALSE)),'Crisis Indicator Data'!F156/VLOOKUP('Impact of the crisis'!$E159,'Country Indicator Data'!$B$4:$P$300,15,FALSE)))</f>
        <v>8.1546624520207722E-2</v>
      </c>
      <c r="H159" s="238">
        <f t="shared" si="52"/>
        <v>0.3</v>
      </c>
      <c r="I159" s="238">
        <f t="shared" si="53"/>
        <v>1.7</v>
      </c>
      <c r="J159" s="238">
        <f>IF('Crisis Indicator Data'!G156="x","x",IF(LOG('Crisis Indicator Data'!G156)&lt;J$4,0,IF(LOG('Crisis Indicator Data'!G156)&gt;J$3,5,ROUND(5-(J$3-LOG('Crisis Indicator Data'!G156))/(J$3-J$4)*5,1))))</f>
        <v>3.5</v>
      </c>
      <c r="K159" s="143">
        <f>IF('Crisis Indicator Data'!G156="x","x",IF(LEN(E159)&gt;3,('Crisis Indicator Data'!G156/VLOOKUP('Impact of the crisis'!$C159,'Regional Crises'!$B$1:$R$66,5,FALSE)),'Crisis Indicator Data'!G156/VLOOKUP('Impact of the crisis'!$E159,'Country Indicator Data'!$B$4:$P$300,14,FALSE)))</f>
        <v>0.17201654789225751</v>
      </c>
      <c r="L159" s="238">
        <f t="shared" si="54"/>
        <v>0.8</v>
      </c>
      <c r="M159" s="238">
        <f t="shared" si="55"/>
        <v>2.15</v>
      </c>
      <c r="N159" s="238">
        <f t="shared" si="56"/>
        <v>1.9</v>
      </c>
      <c r="O159" s="238">
        <f>IF('Crisis Indicator Data'!H156="x","x",IF('Crisis Indicator Data'!H156=0,0,IF(LOG('Crisis Indicator Data'!H156)&lt;O$4,0,IF(LOG('Crisis Indicator Data'!H156)&gt;O$3,5,ROUND(5-(O$3-LOG('Crisis Indicator Data'!H156))/(O$3-O$4)*5,1)))))</f>
        <v>4.3</v>
      </c>
      <c r="P159" s="143">
        <f>IF('Crisis Indicator Data'!H156="x","x",'Crisis Indicator Data'!H156/'Crisis Indicator Data'!G156)</f>
        <v>1</v>
      </c>
      <c r="Q159" s="238">
        <f t="shared" si="57"/>
        <v>5</v>
      </c>
      <c r="R159" s="238">
        <f t="shared" si="58"/>
        <v>4.6500000000000004</v>
      </c>
      <c r="S159" s="238">
        <f>IF('Crisis Indicator Data'!I156="x","x",IF('Crisis Indicator Data'!I156=0,0,IF(LOG('Crisis Indicator Data'!I156)&lt;S$4,0,IF(LOG('Crisis Indicator Data'!I156)&gt;S$3,5,ROUND(5-(S$3-LOG('Crisis Indicator Data'!I156))/(S$3-S$4)*5,1)))))</f>
        <v>3.4</v>
      </c>
      <c r="T159" s="143">
        <f>IF('Crisis Indicator Data'!H156="x","x",IF('Crisis Indicator Data'!I156="x","x",'Crisis Indicator Data'!I156/'Crisis Indicator Data'!H156))</f>
        <v>2.1679978934433426E-2</v>
      </c>
      <c r="U159" s="238">
        <f t="shared" si="59"/>
        <v>0.7</v>
      </c>
      <c r="V159" s="238">
        <f t="shared" si="60"/>
        <v>2.1</v>
      </c>
      <c r="W159" s="238">
        <f>IF('Crisis Indicator Data'!L156="x","x",IF('Crisis Indicator Data'!L156=0,0,IF(LOG('Crisis Indicator Data'!L156)&lt;W$4,0,IF(LOG('Crisis Indicator Data'!L156)&gt;W$3,5,ROUND(5-(W$3-LOG('Crisis Indicator Data'!L156))/(W$3-W$4)*5,1)))))</f>
        <v>0.4</v>
      </c>
      <c r="X159" s="245">
        <f>IF(OR('Crisis Indicator Data'!L156="x",'Crisis Indicator Data'!H156="x"),"x",'Crisis Indicator Data'!L156/'Crisis Indicator Data'!H156)</f>
        <v>1.7554638813306417E-7</v>
      </c>
      <c r="Y159" s="238">
        <f t="shared" si="61"/>
        <v>0</v>
      </c>
      <c r="Z159" s="238">
        <f t="shared" si="62"/>
        <v>0.2</v>
      </c>
      <c r="AA159" s="238">
        <f t="shared" si="63"/>
        <v>1.2</v>
      </c>
      <c r="AB159" s="246">
        <f t="shared" si="64"/>
        <v>3.4</v>
      </c>
    </row>
    <row r="160" spans="1:28" x14ac:dyDescent="0.25">
      <c r="A160" s="150" t="str">
        <f>'Crisis Indicator Data'!A157</f>
        <v>Food Security Crisis in North-East Tanzania</v>
      </c>
      <c r="B160" s="151" t="str">
        <f>'Crisis Indicator Data'!B157</f>
        <v>Drought</v>
      </c>
      <c r="C160" s="151" t="str">
        <f>'Crisis Indicator Data'!C157</f>
        <v>TZA003</v>
      </c>
      <c r="D160" s="151" t="str">
        <f>'Crisis Indicator Data'!D157</f>
        <v>Tanzania</v>
      </c>
      <c r="E160" s="152" t="str">
        <f>'Crisis Indicator Data'!E157</f>
        <v>TZA</v>
      </c>
      <c r="F160" s="244">
        <f>IF('Crisis Indicator Data'!F157="x","x",IF(LOG('Crisis Indicator Data'!F157)&lt;F$4,0,IF(LOG('Crisis Indicator Data'!F157)&gt;F$3,5,ROUND(5-(F$3-LOG('Crisis Indicator Data'!F157))/(F$3-F$4)*5,1))))</f>
        <v>3.2</v>
      </c>
      <c r="G160" s="143">
        <f>IF('Crisis Indicator Data'!F157="x","x",IF(LEN(E160)&gt;3,('Crisis Indicator Data'!F157/VLOOKUP('Impact of the crisis'!$C160,'Regional Crises'!$B$1:$R$66,4,FALSE)),'Crisis Indicator Data'!F157/VLOOKUP('Impact of the crisis'!$E160,'Country Indicator Data'!$B$4:$P$300,15,FALSE)))</f>
        <v>9.376608715285617E-2</v>
      </c>
      <c r="H160" s="238">
        <f t="shared" si="52"/>
        <v>0.4</v>
      </c>
      <c r="I160" s="238">
        <f t="shared" si="53"/>
        <v>1.8</v>
      </c>
      <c r="J160" s="238">
        <f>IF('Crisis Indicator Data'!G157="x","x",IF(LOG('Crisis Indicator Data'!G157)&lt;J$4,0,IF(LOG('Crisis Indicator Data'!G157)&gt;J$3,5,ROUND(5-(J$3-LOG('Crisis Indicator Data'!G157))/(J$3-J$4)*5,1))))</f>
        <v>1.8</v>
      </c>
      <c r="K160" s="143">
        <f>IF('Crisis Indicator Data'!G157="x","x",IF(LEN(E160)&gt;3,('Crisis Indicator Data'!G157/VLOOKUP('Impact of the crisis'!$C160,'Regional Crises'!$B$1:$R$66,5,FALSE)),'Crisis Indicator Data'!G157/VLOOKUP('Impact of the crisis'!$E160,'Country Indicator Data'!$B$4:$P$300,14,FALSE)))</f>
        <v>5.3116318395941539E-2</v>
      </c>
      <c r="L160" s="238">
        <f t="shared" si="54"/>
        <v>0.2</v>
      </c>
      <c r="M160" s="238">
        <f t="shared" si="55"/>
        <v>1</v>
      </c>
      <c r="N160" s="238">
        <f t="shared" si="56"/>
        <v>1.4</v>
      </c>
      <c r="O160" s="238">
        <f>IF('Crisis Indicator Data'!H157="x","x",IF('Crisis Indicator Data'!H157=0,0,IF(LOG('Crisis Indicator Data'!H157)&lt;O$4,0,IF(LOG('Crisis Indicator Data'!H157)&gt;O$3,5,ROUND(5-(O$3-LOG('Crisis Indicator Data'!H157))/(O$3-O$4)*5,1)))))</f>
        <v>2.8</v>
      </c>
      <c r="P160" s="143">
        <f>IF('Crisis Indicator Data'!H157="x","x",'Crisis Indicator Data'!H157/'Crisis Indicator Data'!G157)</f>
        <v>0.43234792495736213</v>
      </c>
      <c r="Q160" s="238">
        <f t="shared" si="57"/>
        <v>2.1</v>
      </c>
      <c r="R160" s="238">
        <f t="shared" si="58"/>
        <v>2.4500000000000002</v>
      </c>
      <c r="S160" s="238" t="str">
        <f>IF('Crisis Indicator Data'!I157="x","x",IF('Crisis Indicator Data'!I157=0,0,IF(LOG('Crisis Indicator Data'!I157)&lt;S$4,0,IF(LOG('Crisis Indicator Data'!I157)&gt;S$3,5,ROUND(5-(S$3-LOG('Crisis Indicator Data'!I157))/(S$3-S$4)*5,1)))))</f>
        <v>x</v>
      </c>
      <c r="T160" s="143" t="str">
        <f>IF('Crisis Indicator Data'!H157="x","x",IF('Crisis Indicator Data'!I157="x","x",'Crisis Indicator Data'!I157/'Crisis Indicator Data'!H157))</f>
        <v>x</v>
      </c>
      <c r="U160" s="238" t="str">
        <f t="shared" si="59"/>
        <v>x</v>
      </c>
      <c r="V160" s="238" t="str">
        <f t="shared" si="60"/>
        <v>x</v>
      </c>
      <c r="W160" s="238">
        <f>IF('Crisis Indicator Data'!L157="x","x",IF('Crisis Indicator Data'!L157=0,0,IF(LOG('Crisis Indicator Data'!L157)&lt;W$4,0,IF(LOG('Crisis Indicator Data'!L157)&gt;W$3,5,ROUND(5-(W$3-LOG('Crisis Indicator Data'!L157))/(W$3-W$4)*5,1)))))</f>
        <v>0</v>
      </c>
      <c r="X160" s="245">
        <f>IF(OR('Crisis Indicator Data'!L157="x",'Crisis Indicator Data'!H157="x"),"x",'Crisis Indicator Data'!L157/'Crisis Indicator Data'!H157)</f>
        <v>0</v>
      </c>
      <c r="Y160" s="238">
        <f t="shared" si="61"/>
        <v>0</v>
      </c>
      <c r="Z160" s="238">
        <f t="shared" si="62"/>
        <v>0</v>
      </c>
      <c r="AA160" s="238">
        <f t="shared" si="63"/>
        <v>0</v>
      </c>
      <c r="AB160" s="246">
        <f t="shared" si="64"/>
        <v>1.4</v>
      </c>
    </row>
    <row r="161" spans="1:28" x14ac:dyDescent="0.25">
      <c r="A161" s="150" t="str">
        <f>'Crisis Indicator Data'!A158</f>
        <v>Multiple crises in Uganda</v>
      </c>
      <c r="B161" s="151" t="str">
        <f>'Crisis Indicator Data'!B158</f>
        <v>Displacement,Drought,Violence,Epidemic</v>
      </c>
      <c r="C161" s="151" t="str">
        <f>'Crisis Indicator Data'!C158</f>
        <v>UGA001</v>
      </c>
      <c r="D161" s="151" t="str">
        <f>'Crisis Indicator Data'!D158</f>
        <v>Uganda</v>
      </c>
      <c r="E161" s="152" t="str">
        <f>'Crisis Indicator Data'!E158</f>
        <v>UGA</v>
      </c>
      <c r="F161" s="244">
        <f>IF('Crisis Indicator Data'!F158="x","x",IF(LOG('Crisis Indicator Data'!F158)&lt;F$4,0,IF(LOG('Crisis Indicator Data'!F158)&gt;F$3,5,ROUND(5-(F$3-LOG('Crisis Indicator Data'!F158))/(F$3-F$4)*5,1))))</f>
        <v>2.9</v>
      </c>
      <c r="G161" s="143">
        <f>IF('Crisis Indicator Data'!F158="x","x",IF(LEN(E161)&gt;3,('Crisis Indicator Data'!F158/VLOOKUP('Impact of the crisis'!$C161,'Regional Crises'!$B$1:$R$66,4,FALSE)),'Crisis Indicator Data'!F158/VLOOKUP('Impact of the crisis'!$E161,'Country Indicator Data'!$B$4:$P$300,15,FALSE)))</f>
        <v>0.26985338120885699</v>
      </c>
      <c r="H161" s="238">
        <f t="shared" si="52"/>
        <v>1.3</v>
      </c>
      <c r="I161" s="238">
        <f t="shared" si="53"/>
        <v>2.1</v>
      </c>
      <c r="J161" s="238">
        <f>IF('Crisis Indicator Data'!G158="x","x",IF(LOG('Crisis Indicator Data'!G158)&lt;J$4,0,IF(LOG('Crisis Indicator Data'!G158)&gt;J$3,5,ROUND(5-(J$3-LOG('Crisis Indicator Data'!G158))/(J$3-J$4)*5,1))))</f>
        <v>2.7</v>
      </c>
      <c r="K161" s="143">
        <f>IF('Crisis Indicator Data'!G158="x","x",IF(LEN(E161)&gt;3,('Crisis Indicator Data'!G158/VLOOKUP('Impact of the crisis'!$C161,'Regional Crises'!$B$1:$R$66,5,FALSE)),'Crisis Indicator Data'!G158/VLOOKUP('Impact of the crisis'!$E161,'Country Indicator Data'!$B$4:$P$300,14,FALSE)))</f>
        <v>0.13580402010050252</v>
      </c>
      <c r="L161" s="238">
        <f t="shared" si="54"/>
        <v>0.6</v>
      </c>
      <c r="M161" s="238">
        <f t="shared" si="55"/>
        <v>1.6500000000000001</v>
      </c>
      <c r="N161" s="238">
        <f t="shared" si="56"/>
        <v>1.9</v>
      </c>
      <c r="O161" s="238">
        <f>IF('Crisis Indicator Data'!H158="x","x",IF('Crisis Indicator Data'!H158=0,0,IF(LOG('Crisis Indicator Data'!H158)&lt;O$4,0,IF(LOG('Crisis Indicator Data'!H158)&gt;O$3,5,ROUND(5-(O$3-LOG('Crisis Indicator Data'!H158))/(O$3-O$4)*5,1)))))</f>
        <v>3.1</v>
      </c>
      <c r="P161" s="143">
        <f>IF('Crisis Indicator Data'!H158="x","x",'Crisis Indicator Data'!H158/'Crisis Indicator Data'!G158)</f>
        <v>0.35075547332716622</v>
      </c>
      <c r="Q161" s="238">
        <f t="shared" si="57"/>
        <v>1.7</v>
      </c>
      <c r="R161" s="238">
        <f t="shared" si="58"/>
        <v>2.4</v>
      </c>
      <c r="S161" s="238">
        <f>IF('Crisis Indicator Data'!I158="x","x",IF('Crisis Indicator Data'!I158=0,0,IF(LOG('Crisis Indicator Data'!I158)&lt;S$4,0,IF(LOG('Crisis Indicator Data'!I158)&gt;S$3,5,ROUND(5-(S$3-LOG('Crisis Indicator Data'!I158))/(S$3-S$4)*5,1)))))</f>
        <v>4.5</v>
      </c>
      <c r="T161" s="143">
        <f>IF('Crisis Indicator Data'!H158="x","x",IF('Crisis Indicator Data'!I158="x","x",'Crisis Indicator Data'!I158/'Crisis Indicator Data'!H158))</f>
        <v>0.6421978021978022</v>
      </c>
      <c r="U161" s="238">
        <f t="shared" si="59"/>
        <v>5</v>
      </c>
      <c r="V161" s="238">
        <f t="shared" si="60"/>
        <v>4.8</v>
      </c>
      <c r="W161" s="238">
        <f>IF('Crisis Indicator Data'!L158="x","x",IF('Crisis Indicator Data'!L158=0,0,IF(LOG('Crisis Indicator Data'!L158)&lt;W$4,0,IF(LOG('Crisis Indicator Data'!L158)&gt;W$3,5,ROUND(5-(W$3-LOG('Crisis Indicator Data'!L158))/(W$3-W$4)*5,1)))))</f>
        <v>4.8</v>
      </c>
      <c r="X161" s="245">
        <f>IF(OR('Crisis Indicator Data'!L158="x",'Crisis Indicator Data'!H158="x"),"x",'Crisis Indicator Data'!L158/'Crisis Indicator Data'!H158)</f>
        <v>1.0835164835164834E-3</v>
      </c>
      <c r="Y161" s="238">
        <f t="shared" si="61"/>
        <v>5</v>
      </c>
      <c r="Z161" s="238">
        <f t="shared" si="62"/>
        <v>4.9000000000000004</v>
      </c>
      <c r="AA161" s="238">
        <f t="shared" si="63"/>
        <v>4.9000000000000004</v>
      </c>
      <c r="AB161" s="246">
        <f t="shared" si="64"/>
        <v>4</v>
      </c>
    </row>
    <row r="162" spans="1:28" x14ac:dyDescent="0.25">
      <c r="A162" s="150" t="str">
        <f>'Crisis Indicator Data'!A159</f>
        <v>International Displacement in Uganda</v>
      </c>
      <c r="B162" s="151" t="str">
        <f>'Crisis Indicator Data'!B159</f>
        <v>Displacement</v>
      </c>
      <c r="C162" s="151" t="str">
        <f>'Crisis Indicator Data'!C159</f>
        <v>UGA005</v>
      </c>
      <c r="D162" s="151" t="str">
        <f>'Crisis Indicator Data'!D159</f>
        <v>Uganda</v>
      </c>
      <c r="E162" s="152" t="str">
        <f>'Crisis Indicator Data'!E159</f>
        <v>UGA</v>
      </c>
      <c r="F162" s="244">
        <f>IF('Crisis Indicator Data'!F159="x","x",IF(LOG('Crisis Indicator Data'!F159)&lt;F$4,0,IF(LOG('Crisis Indicator Data'!F159)&gt;F$3,5,ROUND(5-(F$3-LOG('Crisis Indicator Data'!F159))/(F$3-F$4)*5,1))))</f>
        <v>2.4</v>
      </c>
      <c r="G162" s="143">
        <f>IF('Crisis Indicator Data'!F159="x","x",IF(LEN(E162)&gt;3,('Crisis Indicator Data'!F159/VLOOKUP('Impact of the crisis'!$C162,'Regional Crises'!$B$1:$R$66,4,FALSE)),'Crisis Indicator Data'!F159/VLOOKUP('Impact of the crisis'!$E162,'Country Indicator Data'!$B$4:$P$300,15,FALSE)))</f>
        <v>0.13222122481547977</v>
      </c>
      <c r="H162" s="238">
        <f t="shared" si="52"/>
        <v>0.6</v>
      </c>
      <c r="I162" s="238">
        <f t="shared" si="53"/>
        <v>1.5</v>
      </c>
      <c r="J162" s="238">
        <f>IF('Crisis Indicator Data'!G159="x","x",IF(LOG('Crisis Indicator Data'!G159)&lt;J$4,0,IF(LOG('Crisis Indicator Data'!G159)&gt;J$3,5,ROUND(5-(J$3-LOG('Crisis Indicator Data'!G159))/(J$3-J$4)*5,1))))</f>
        <v>2.4</v>
      </c>
      <c r="K162" s="143">
        <f>IF('Crisis Indicator Data'!G159="x","x",IF(LEN(E162)&gt;3,('Crisis Indicator Data'!G159/VLOOKUP('Impact of the crisis'!$C162,'Regional Crises'!$B$1:$R$66,5,FALSE)),'Crisis Indicator Data'!G159/VLOOKUP('Impact of the crisis'!$E162,'Country Indicator Data'!$B$4:$P$300,14,FALSE)))</f>
        <v>0.10971524288107203</v>
      </c>
      <c r="L162" s="238">
        <f t="shared" si="54"/>
        <v>0.5</v>
      </c>
      <c r="M162" s="238">
        <f t="shared" si="55"/>
        <v>1.45</v>
      </c>
      <c r="N162" s="238">
        <f t="shared" si="56"/>
        <v>1.5</v>
      </c>
      <c r="O162" s="238">
        <f>IF('Crisis Indicator Data'!H159="x","x",IF('Crisis Indicator Data'!H159=0,0,IF(LOG('Crisis Indicator Data'!H159)&lt;O$4,0,IF(LOG('Crisis Indicator Data'!H159)&gt;O$3,5,ROUND(5-(O$3-LOG('Crisis Indicator Data'!H159))/(O$3-O$4)*5,1)))))</f>
        <v>2.8</v>
      </c>
      <c r="P162" s="143">
        <f>IF('Crisis Indicator Data'!H159="x","x",'Crisis Indicator Data'!H159/'Crisis Indicator Data'!G159)</f>
        <v>0.27881679389312974</v>
      </c>
      <c r="Q162" s="238">
        <f t="shared" si="57"/>
        <v>1.4</v>
      </c>
      <c r="R162" s="238">
        <f t="shared" si="58"/>
        <v>2.0999999999999996</v>
      </c>
      <c r="S162" s="238">
        <f>IF('Crisis Indicator Data'!I159="x","x",IF('Crisis Indicator Data'!I159=0,0,IF(LOG('Crisis Indicator Data'!I159)&lt;S$4,0,IF(LOG('Crisis Indicator Data'!I159)&gt;S$3,5,ROUND(5-(S$3-LOG('Crisis Indicator Data'!I159))/(S$3-S$4)*5,1)))))</f>
        <v>4.5</v>
      </c>
      <c r="T162" s="143">
        <f>IF('Crisis Indicator Data'!H159="x","x",IF('Crisis Indicator Data'!I159="x","x",'Crisis Indicator Data'!I159/'Crisis Indicator Data'!H159))</f>
        <v>1</v>
      </c>
      <c r="U162" s="238">
        <f t="shared" si="59"/>
        <v>5</v>
      </c>
      <c r="V162" s="238">
        <f t="shared" si="60"/>
        <v>4.8</v>
      </c>
      <c r="W162" s="238" t="str">
        <f>IF('Crisis Indicator Data'!L159="x","x",IF('Crisis Indicator Data'!L159=0,0,IF(LOG('Crisis Indicator Data'!L159)&lt;W$4,0,IF(LOG('Crisis Indicator Data'!L159)&gt;W$3,5,ROUND(5-(W$3-LOG('Crisis Indicator Data'!L159))/(W$3-W$4)*5,1)))))</f>
        <v>x</v>
      </c>
      <c r="X162" s="245" t="str">
        <f>IF(OR('Crisis Indicator Data'!L159="x",'Crisis Indicator Data'!H159="x"),"x",'Crisis Indicator Data'!L159/'Crisis Indicator Data'!H159)</f>
        <v>x</v>
      </c>
      <c r="Y162" s="238" t="str">
        <f t="shared" si="61"/>
        <v>x</v>
      </c>
      <c r="Z162" s="238" t="str">
        <f t="shared" si="62"/>
        <v>x</v>
      </c>
      <c r="AA162" s="238">
        <f t="shared" si="63"/>
        <v>4.8</v>
      </c>
      <c r="AB162" s="246">
        <f t="shared" si="64"/>
        <v>3.8</v>
      </c>
    </row>
    <row r="163" spans="1:28" x14ac:dyDescent="0.25">
      <c r="A163" s="150" t="str">
        <f>'Crisis Indicator Data'!A160</f>
        <v>Food Security Crisis in Karamoja Region</v>
      </c>
      <c r="B163" s="151" t="str">
        <f>'Crisis Indicator Data'!B160</f>
        <v>Drought,Violence,Epidemic</v>
      </c>
      <c r="C163" s="151" t="str">
        <f>'Crisis Indicator Data'!C160</f>
        <v>UGA007</v>
      </c>
      <c r="D163" s="151" t="str">
        <f>'Crisis Indicator Data'!D160</f>
        <v>Uganda</v>
      </c>
      <c r="E163" s="152" t="str">
        <f>'Crisis Indicator Data'!E160</f>
        <v>UGA</v>
      </c>
      <c r="F163" s="244">
        <f>IF('Crisis Indicator Data'!F160="x","x",IF(LOG('Crisis Indicator Data'!F160)&lt;F$4,0,IF(LOG('Crisis Indicator Data'!F160)&gt;F$3,5,ROUND(5-(F$3-LOG('Crisis Indicator Data'!F160))/(F$3-F$4)*5,1))))</f>
        <v>2.4</v>
      </c>
      <c r="G163" s="143">
        <f>IF('Crisis Indicator Data'!F160="x","x",IF(LEN(E163)&gt;3,('Crisis Indicator Data'!F160/VLOOKUP('Impact of the crisis'!$C163,'Regional Crises'!$B$1:$R$66,4,FALSE)),'Crisis Indicator Data'!F160/VLOOKUP('Impact of the crisis'!$E163,'Country Indicator Data'!$B$4:$P$300,15,FALSE)))</f>
        <v>0.13763215639337723</v>
      </c>
      <c r="H163" s="238">
        <f t="shared" si="52"/>
        <v>0.6</v>
      </c>
      <c r="I163" s="238">
        <f t="shared" si="53"/>
        <v>1.5</v>
      </c>
      <c r="J163" s="238">
        <f>IF('Crisis Indicator Data'!G160="x","x",IF(LOG('Crisis Indicator Data'!G160)&lt;J$4,0,IF(LOG('Crisis Indicator Data'!G160)&gt;J$3,5,ROUND(5-(J$3-LOG('Crisis Indicator Data'!G160))/(J$3-J$4)*5,1))))</f>
        <v>0.3</v>
      </c>
      <c r="K163" s="143">
        <f>IF('Crisis Indicator Data'!G160="x","x",IF(LEN(E163)&gt;3,('Crisis Indicator Data'!G160/VLOOKUP('Impact of the crisis'!$C163,'Regional Crises'!$B$1:$R$66,5,FALSE)),'Crisis Indicator Data'!G160/VLOOKUP('Impact of the crisis'!$E163,'Country Indicator Data'!$B$4:$P$300,14,FALSE)))</f>
        <v>2.6088777219430485E-2</v>
      </c>
      <c r="L163" s="238">
        <f t="shared" si="54"/>
        <v>0.1</v>
      </c>
      <c r="M163" s="238">
        <f t="shared" si="55"/>
        <v>0.2</v>
      </c>
      <c r="N163" s="238">
        <f t="shared" si="56"/>
        <v>0.9</v>
      </c>
      <c r="O163" s="238">
        <f>IF('Crisis Indicator Data'!H160="x","x",IF('Crisis Indicator Data'!H160=0,0,IF(LOG('Crisis Indicator Data'!H160)&lt;O$4,0,IF(LOG('Crisis Indicator Data'!H160)&gt;O$3,5,ROUND(5-(O$3-LOG('Crisis Indicator Data'!H160))/(O$3-O$4)*5,1)))))</f>
        <v>2.4</v>
      </c>
      <c r="P163" s="143">
        <f>IF('Crisis Indicator Data'!H160="x","x",'Crisis Indicator Data'!H160/'Crisis Indicator Data'!G160)</f>
        <v>0.6540930979133226</v>
      </c>
      <c r="Q163" s="238">
        <f t="shared" si="57"/>
        <v>3.3</v>
      </c>
      <c r="R163" s="238">
        <f t="shared" si="58"/>
        <v>2.8499999999999996</v>
      </c>
      <c r="S163" s="238" t="str">
        <f>IF('Crisis Indicator Data'!I160="x","x",IF('Crisis Indicator Data'!I160=0,0,IF(LOG('Crisis Indicator Data'!I160)&lt;S$4,0,IF(LOG('Crisis Indicator Data'!I160)&gt;S$3,5,ROUND(5-(S$3-LOG('Crisis Indicator Data'!I160))/(S$3-S$4)*5,1)))))</f>
        <v>x</v>
      </c>
      <c r="T163" s="143" t="str">
        <f>IF('Crisis Indicator Data'!H160="x","x",IF('Crisis Indicator Data'!I160="x","x",'Crisis Indicator Data'!I160/'Crisis Indicator Data'!H160))</f>
        <v>x</v>
      </c>
      <c r="U163" s="238" t="str">
        <f t="shared" si="59"/>
        <v>x</v>
      </c>
      <c r="V163" s="238" t="str">
        <f t="shared" si="60"/>
        <v>x</v>
      </c>
      <c r="W163" s="238">
        <f>IF('Crisis Indicator Data'!L160="x","x",IF('Crisis Indicator Data'!L160=0,0,IF(LOG('Crisis Indicator Data'!L160)&lt;W$4,0,IF(LOG('Crisis Indicator Data'!L160)&gt;W$3,5,ROUND(5-(W$3-LOG('Crisis Indicator Data'!L160))/(W$3-W$4)*5,1)))))</f>
        <v>4.8</v>
      </c>
      <c r="X163" s="245">
        <f>IF(OR('Crisis Indicator Data'!L160="x",'Crisis Indicator Data'!H160="x"),"x",'Crisis Indicator Data'!L160/'Crisis Indicator Data'!H160)</f>
        <v>3.0245398773006134E-3</v>
      </c>
      <c r="Y163" s="238">
        <f t="shared" si="61"/>
        <v>5</v>
      </c>
      <c r="Z163" s="238">
        <f t="shared" si="62"/>
        <v>4.9000000000000004</v>
      </c>
      <c r="AA163" s="238">
        <f t="shared" si="63"/>
        <v>4.9000000000000004</v>
      </c>
      <c r="AB163" s="246">
        <f t="shared" si="64"/>
        <v>4.0999999999999996</v>
      </c>
    </row>
    <row r="164" spans="1:28" x14ac:dyDescent="0.25">
      <c r="A164" s="150" t="str">
        <f>'Crisis Indicator Data'!A161</f>
        <v>Conflict in Ukraine</v>
      </c>
      <c r="B164" s="151" t="str">
        <f>'Crisis Indicator Data'!B161</f>
        <v>Conflict,Displacement</v>
      </c>
      <c r="C164" s="151" t="str">
        <f>'Crisis Indicator Data'!C161</f>
        <v>UKR002</v>
      </c>
      <c r="D164" s="151" t="str">
        <f>'Crisis Indicator Data'!D161</f>
        <v>Ukraine</v>
      </c>
      <c r="E164" s="152" t="str">
        <f>'Crisis Indicator Data'!E161</f>
        <v>UKR</v>
      </c>
      <c r="F164" s="244">
        <f>IF('Crisis Indicator Data'!F161="x","x",IF(LOG('Crisis Indicator Data'!F161)&lt;F$4,0,IF(LOG('Crisis Indicator Data'!F161)&gt;F$3,5,ROUND(5-(F$3-LOG('Crisis Indicator Data'!F161))/(F$3-F$4)*5,1))))</f>
        <v>4.5999999999999996</v>
      </c>
      <c r="G164" s="143">
        <f>IF('Crisis Indicator Data'!F161="x","x",IF(LEN(E164)&gt;3,('Crisis Indicator Data'!F161/VLOOKUP('Impact of the crisis'!$C164,'Regional Crises'!$B$1:$R$66,4,FALSE)),'Crisis Indicator Data'!F161/VLOOKUP('Impact of the crisis'!$E164,'Country Indicator Data'!$B$4:$P$300,15,FALSE)))</f>
        <v>1.0420134992836059</v>
      </c>
      <c r="H164" s="238">
        <f t="shared" si="52"/>
        <v>5</v>
      </c>
      <c r="I164" s="238">
        <f t="shared" si="53"/>
        <v>4.8</v>
      </c>
      <c r="J164" s="238">
        <f>IF('Crisis Indicator Data'!G161="x","x",IF(LOG('Crisis Indicator Data'!G161)&lt;J$4,0,IF(LOG('Crisis Indicator Data'!G161)&gt;J$3,5,ROUND(5-(J$3-LOG('Crisis Indicator Data'!G161))/(J$3-J$4)*5,1))))</f>
        <v>5</v>
      </c>
      <c r="K164" s="143">
        <f>IF('Crisis Indicator Data'!G161="x","x",IF(LEN(E164)&gt;3,('Crisis Indicator Data'!G161/VLOOKUP('Impact of the crisis'!$C164,'Regional Crises'!$B$1:$R$66,5,FALSE)),'Crisis Indicator Data'!G161/VLOOKUP('Impact of the crisis'!$E164,'Country Indicator Data'!$B$4:$P$300,14,FALSE)))</f>
        <v>1</v>
      </c>
      <c r="L164" s="238">
        <f t="shared" si="54"/>
        <v>5</v>
      </c>
      <c r="M164" s="238">
        <f t="shared" si="55"/>
        <v>5</v>
      </c>
      <c r="N164" s="238">
        <f t="shared" si="56"/>
        <v>4.9000000000000004</v>
      </c>
      <c r="O164" s="238">
        <f>IF('Crisis Indicator Data'!H161="x","x",IF('Crisis Indicator Data'!H161=0,0,IF(LOG('Crisis Indicator Data'!H161)&lt;O$4,0,IF(LOG('Crisis Indicator Data'!H161)&gt;O$3,5,ROUND(5-(O$3-LOG('Crisis Indicator Data'!H161))/(O$3-O$4)*5,1)))))</f>
        <v>5</v>
      </c>
      <c r="P164" s="143">
        <f>IF('Crisis Indicator Data'!H161="x","x",'Crisis Indicator Data'!H161/'Crisis Indicator Data'!G161)</f>
        <v>1</v>
      </c>
      <c r="Q164" s="238">
        <f t="shared" si="57"/>
        <v>5</v>
      </c>
      <c r="R164" s="238">
        <f t="shared" si="58"/>
        <v>5</v>
      </c>
      <c r="S164" s="238">
        <f>IF('Crisis Indicator Data'!I161="x","x",IF('Crisis Indicator Data'!I161=0,0,IF(LOG('Crisis Indicator Data'!I161)&lt;S$4,0,IF(LOG('Crisis Indicator Data'!I161)&gt;S$3,5,ROUND(5-(S$3-LOG('Crisis Indicator Data'!I161))/(S$3-S$4)*5,1)))))</f>
        <v>5</v>
      </c>
      <c r="T164" s="143">
        <f>IF('Crisis Indicator Data'!H161="x","x",IF('Crisis Indicator Data'!I161="x","x",'Crisis Indicator Data'!I161/'Crisis Indicator Data'!H161))</f>
        <v>0.50185526645268497</v>
      </c>
      <c r="U164" s="238">
        <f t="shared" si="59"/>
        <v>5</v>
      </c>
      <c r="V164" s="238">
        <f t="shared" si="60"/>
        <v>5</v>
      </c>
      <c r="W164" s="238">
        <f>IF('Crisis Indicator Data'!L161="x","x",IF('Crisis Indicator Data'!L161=0,0,IF(LOG('Crisis Indicator Data'!L161)&lt;W$4,0,IF(LOG('Crisis Indicator Data'!L161)&gt;W$3,5,ROUND(5-(W$3-LOG('Crisis Indicator Data'!L161))/(W$3-W$4)*5,1)))))</f>
        <v>5</v>
      </c>
      <c r="X164" s="245">
        <f>IF(OR('Crisis Indicator Data'!L161="x",'Crisis Indicator Data'!H161="x"),"x",'Crisis Indicator Data'!L161/'Crisis Indicator Data'!H161)</f>
        <v>1.5012861663138245E-4</v>
      </c>
      <c r="Y164" s="238">
        <f t="shared" si="61"/>
        <v>5</v>
      </c>
      <c r="Z164" s="238">
        <f t="shared" si="62"/>
        <v>5</v>
      </c>
      <c r="AA164" s="238">
        <f t="shared" si="63"/>
        <v>5</v>
      </c>
      <c r="AB164" s="246">
        <f t="shared" si="64"/>
        <v>5</v>
      </c>
    </row>
    <row r="165" spans="1:28" x14ac:dyDescent="0.25">
      <c r="A165" s="150" t="str">
        <f>'Crisis Indicator Data'!A162</f>
        <v>Complex crisis in Venezuela</v>
      </c>
      <c r="B165" s="151" t="str">
        <f>'Crisis Indicator Data'!B162</f>
        <v>Socio-political,Violence,Floods</v>
      </c>
      <c r="C165" s="151" t="str">
        <f>'Crisis Indicator Data'!C162</f>
        <v>VEN001</v>
      </c>
      <c r="D165" s="151" t="str">
        <f>'Crisis Indicator Data'!D162</f>
        <v>Venezuela</v>
      </c>
      <c r="E165" s="152" t="str">
        <f>'Crisis Indicator Data'!E162</f>
        <v>VEN</v>
      </c>
      <c r="F165" s="244">
        <f>IF('Crisis Indicator Data'!F162="x","x",IF(LOG('Crisis Indicator Data'!F162)&lt;F$4,0,IF(LOG('Crisis Indicator Data'!F162)&gt;F$3,5,ROUND(5-(F$3-LOG('Crisis Indicator Data'!F162))/(F$3-F$4)*5,1))))</f>
        <v>4.9000000000000004</v>
      </c>
      <c r="G165" s="143">
        <f>IF('Crisis Indicator Data'!F162="x","x",IF(LEN(E165)&gt;3,('Crisis Indicator Data'!F162/VLOOKUP('Impact of the crisis'!$C165,'Regional Crises'!$B$1:$R$66,4,FALSE)),'Crisis Indicator Data'!F162/VLOOKUP('Impact of the crisis'!$E165,'Country Indicator Data'!$B$4:$P$300,15,FALSE)))</f>
        <v>1</v>
      </c>
      <c r="H165" s="238">
        <f t="shared" si="52"/>
        <v>5</v>
      </c>
      <c r="I165" s="238">
        <f t="shared" si="53"/>
        <v>4.95</v>
      </c>
      <c r="J165" s="238">
        <f>IF('Crisis Indicator Data'!G162="x","x",IF(LOG('Crisis Indicator Data'!G162)&lt;J$4,0,IF(LOG('Crisis Indicator Data'!G162)&gt;J$3,5,ROUND(5-(J$3-LOG('Crisis Indicator Data'!G162))/(J$3-J$4)*5,1))))</f>
        <v>4.8</v>
      </c>
      <c r="K165" s="143">
        <f>IF('Crisis Indicator Data'!G162="x","x",IF(LEN(E165)&gt;3,('Crisis Indicator Data'!G162/VLOOKUP('Impact of the crisis'!$C165,'Regional Crises'!$B$1:$R$66,5,FALSE)),'Crisis Indicator Data'!G162/VLOOKUP('Impact of the crisis'!$E165,'Country Indicator Data'!$B$4:$P$300,14,FALSE)))</f>
        <v>1</v>
      </c>
      <c r="L165" s="238">
        <f t="shared" si="54"/>
        <v>5</v>
      </c>
      <c r="M165" s="238">
        <f t="shared" si="55"/>
        <v>4.9000000000000004</v>
      </c>
      <c r="N165" s="238">
        <f t="shared" si="56"/>
        <v>4.9000000000000004</v>
      </c>
      <c r="O165" s="238">
        <f>IF('Crisis Indicator Data'!H162="x","x",IF('Crisis Indicator Data'!H162=0,0,IF(LOG('Crisis Indicator Data'!H162)&lt;O$4,0,IF(LOG('Crisis Indicator Data'!H162)&gt;O$3,5,ROUND(5-(O$3-LOG('Crisis Indicator Data'!H162))/(O$3-O$4)*5,1)))))</f>
        <v>4.5999999999999996</v>
      </c>
      <c r="P165" s="143">
        <f>IF('Crisis Indicator Data'!H162="x","x",'Crisis Indicator Data'!H162/'Crisis Indicator Data'!G162)</f>
        <v>0.65982394366197183</v>
      </c>
      <c r="Q165" s="238">
        <f t="shared" si="57"/>
        <v>3.3</v>
      </c>
      <c r="R165" s="238">
        <f t="shared" si="58"/>
        <v>3.9499999999999997</v>
      </c>
      <c r="S165" s="238">
        <f>IF('Crisis Indicator Data'!I162="x","x",IF('Crisis Indicator Data'!I162=0,0,IF(LOG('Crisis Indicator Data'!I162)&lt;S$4,0,IF(LOG('Crisis Indicator Data'!I162)&gt;S$3,5,ROUND(5-(S$3-LOG('Crisis Indicator Data'!I162))/(S$3-S$4)*5,1)))))</f>
        <v>5</v>
      </c>
      <c r="T165" s="143">
        <f>IF('Crisis Indicator Data'!H162="x","x",IF('Crisis Indicator Data'!I162="x","x",'Crisis Indicator Data'!I162/'Crisis Indicator Data'!H162))</f>
        <v>0.29884198729921552</v>
      </c>
      <c r="U165" s="238">
        <f t="shared" si="59"/>
        <v>5</v>
      </c>
      <c r="V165" s="238">
        <f t="shared" si="60"/>
        <v>5</v>
      </c>
      <c r="W165" s="238">
        <f>IF('Crisis Indicator Data'!L162="x","x",IF('Crisis Indicator Data'!L162=0,0,IF(LOG('Crisis Indicator Data'!L162)&lt;W$4,0,IF(LOG('Crisis Indicator Data'!L162)&gt;W$3,5,ROUND(5-(W$3-LOG('Crisis Indicator Data'!L162))/(W$3-W$4)*5,1)))))</f>
        <v>2.2000000000000002</v>
      </c>
      <c r="X165" s="245">
        <f>IF(OR('Crisis Indicator Data'!L162="x",'Crisis Indicator Data'!H162="x"),"x",'Crisis Indicator Data'!L162/'Crisis Indicator Data'!H162)</f>
        <v>1.7610331394418058E-6</v>
      </c>
      <c r="Y165" s="238">
        <f t="shared" si="61"/>
        <v>0.1</v>
      </c>
      <c r="Z165" s="238">
        <f t="shared" si="62"/>
        <v>1.2</v>
      </c>
      <c r="AA165" s="238">
        <f t="shared" si="63"/>
        <v>3.7</v>
      </c>
      <c r="AB165" s="246">
        <f t="shared" si="64"/>
        <v>3.8</v>
      </c>
    </row>
    <row r="166" spans="1:28" x14ac:dyDescent="0.25">
      <c r="A166" s="150" t="str">
        <f>'Crisis Indicator Data'!A163</f>
        <v>Conflict in Yemen</v>
      </c>
      <c r="B166" s="151" t="str">
        <f>'Crisis Indicator Data'!B163</f>
        <v>Conflict</v>
      </c>
      <c r="C166" s="151" t="str">
        <f>'Crisis Indicator Data'!C163</f>
        <v>YEM001</v>
      </c>
      <c r="D166" s="151" t="str">
        <f>'Crisis Indicator Data'!D163</f>
        <v>Yemen</v>
      </c>
      <c r="E166" s="152" t="str">
        <f>'Crisis Indicator Data'!E163</f>
        <v>YEM</v>
      </c>
      <c r="F166" s="244">
        <f>IF('Crisis Indicator Data'!F163="x","x",IF(LOG('Crisis Indicator Data'!F163)&lt;F$4,0,IF(LOG('Crisis Indicator Data'!F163)&gt;F$3,5,ROUND(5-(F$3-LOG('Crisis Indicator Data'!F163))/(F$3-F$4)*5,1))))</f>
        <v>4.5</v>
      </c>
      <c r="G166" s="143">
        <f>IF('Crisis Indicator Data'!F163="x","x",IF(LEN(E166)&gt;3,('Crisis Indicator Data'!F163/VLOOKUP('Impact of the crisis'!$C166,'Regional Crises'!$B$1:$R$66,4,FALSE)),'Crisis Indicator Data'!F163/VLOOKUP('Impact of the crisis'!$E166,'Country Indicator Data'!$B$4:$P$300,15,FALSE)))</f>
        <v>1</v>
      </c>
      <c r="H166" s="238">
        <f t="shared" ref="H166:H169" si="65">IF(G166="x","x",IF(G166&lt;H$4,0,IF(G166&gt;H$3,5,ROUND(5-(H$3-G166)/(H$3-H$4)*5,1))))</f>
        <v>5</v>
      </c>
      <c r="I166" s="238">
        <f t="shared" ref="I166:I169" si="66">IF(AND(H166="x",F166="x"),"x",AVERAGE(F166,H166))</f>
        <v>4.75</v>
      </c>
      <c r="J166" s="238">
        <f>IF('Crisis Indicator Data'!G163="x","x",IF(LOG('Crisis Indicator Data'!G163)&lt;J$4,0,IF(LOG('Crisis Indicator Data'!G163)&gt;J$3,5,ROUND(5-(J$3-LOG('Crisis Indicator Data'!G163))/(J$3-J$4)*5,1))))</f>
        <v>4.9000000000000004</v>
      </c>
      <c r="K166" s="143">
        <f>IF('Crisis Indicator Data'!G163="x","x",IF(LEN(E166)&gt;3,('Crisis Indicator Data'!G163/VLOOKUP('Impact of the crisis'!$C166,'Regional Crises'!$B$1:$R$66,5,FALSE)),'Crisis Indicator Data'!G163/VLOOKUP('Impact of the crisis'!$E166,'Country Indicator Data'!$B$4:$P$300,14,FALSE)))</f>
        <v>1</v>
      </c>
      <c r="L166" s="238">
        <f t="shared" ref="L166:L169" si="67">IF(K166="x","x",IF(K166&lt;L$4,0,IF(K166&gt;L$3,5,ROUND(5-(L$3-K166)/(L$3-L$4)*5,1))))</f>
        <v>5</v>
      </c>
      <c r="M166" s="238">
        <f t="shared" ref="M166:M169" si="68">IF(AND(L166="x",J166="x"),"x",AVERAGE(J166,L166))</f>
        <v>4.95</v>
      </c>
      <c r="N166" s="238">
        <f t="shared" ref="N166:N169" si="69">IF(AND(M166="x",I166="x"),"x",IF(OR(M166="x",I166="x"),AVERAGE(I166,M166),ROUND((5-GEOMEAN(((5-I166)/5*4+1),((5-M166)/5*4+1)))/4*5,1)))</f>
        <v>4.9000000000000004</v>
      </c>
      <c r="O166" s="238">
        <f>IF('Crisis Indicator Data'!H163="x","x",IF('Crisis Indicator Data'!H163=0,0,IF(LOG('Crisis Indicator Data'!H163)&lt;O$4,0,IF(LOG('Crisis Indicator Data'!H163)&gt;O$3,5,ROUND(5-(O$3-LOG('Crisis Indicator Data'!H163))/(O$3-O$4)*5,1)))))</f>
        <v>5</v>
      </c>
      <c r="P166" s="143">
        <f>IF('Crisis Indicator Data'!H163="x","x",'Crisis Indicator Data'!H163/'Crisis Indicator Data'!G163)</f>
        <v>1</v>
      </c>
      <c r="Q166" s="238">
        <f t="shared" ref="Q166:Q169" si="70">IF(P166="x","x",IF(P166&lt;Q$4,0,IF(P166&gt;Q$3,5,ROUND(5-(Q$3-P166)/(Q$3-Q$4)*5,1))))</f>
        <v>5</v>
      </c>
      <c r="R166" s="238">
        <f t="shared" ref="R166:R169" si="71">IF(AND(Q166="x",O166="x"),"x",AVERAGE(O166,Q166))</f>
        <v>5</v>
      </c>
      <c r="S166" s="238">
        <f>IF('Crisis Indicator Data'!I163="x","x",IF('Crisis Indicator Data'!I163=0,0,IF(LOG('Crisis Indicator Data'!I163)&lt;S$4,0,IF(LOG('Crisis Indicator Data'!I163)&gt;S$3,5,ROUND(5-(S$3-LOG('Crisis Indicator Data'!I163))/(S$3-S$4)*5,1)))))</f>
        <v>5</v>
      </c>
      <c r="T166" s="143">
        <f>IF('Crisis Indicator Data'!H163="x","x",IF('Crisis Indicator Data'!I163="x","x",'Crisis Indicator Data'!I163/'Crisis Indicator Data'!H163))</f>
        <v>0.18589091863172741</v>
      </c>
      <c r="U166" s="238">
        <f t="shared" ref="U166:U169" si="72">IF(T166="x","x",IF(T166&lt;U$4,0,IF(T166&gt;U$3,5,ROUND(5-(U$3-T166)/(U$3-U$4)*5,1))))</f>
        <v>5</v>
      </c>
      <c r="V166" s="238">
        <f t="shared" ref="V166:V169" si="73">IF(AND(U166="x",S166="x"),"x",ROUND(AVERAGE(S166,U166),1))</f>
        <v>5</v>
      </c>
      <c r="W166" s="238">
        <f>IF('Crisis Indicator Data'!L163="x","x",IF('Crisis Indicator Data'!L163=0,0,IF(LOG('Crisis Indicator Data'!L163)&lt;W$4,0,IF(LOG('Crisis Indicator Data'!L163)&gt;W$3,5,ROUND(5-(W$3-LOG('Crisis Indicator Data'!L163))/(W$3-W$4)*5,1)))))</f>
        <v>3.5</v>
      </c>
      <c r="X166" s="245">
        <f>IF(OR('Crisis Indicator Data'!L163="x",'Crisis Indicator Data'!H163="x"),"x",'Crisis Indicator Data'!L163/'Crisis Indicator Data'!H163)</f>
        <v>8.9534616772162277E-6</v>
      </c>
      <c r="Y166" s="238">
        <f t="shared" ref="Y166:Y169" si="74">IF(X166="x","x",IF(X166&lt;Y$4,0,IF(X166&gt;Y$3,5,ROUND(5-(Y$3-X166)/(Y$3-Y$4)*5,1))))</f>
        <v>0.4</v>
      </c>
      <c r="Z166" s="238">
        <f t="shared" ref="Z166:Z169" si="75">IF(AND(Y166="x",W166="x"),"x",ROUND(AVERAGE(W166,Y166),1))</f>
        <v>2</v>
      </c>
      <c r="AA166" s="238">
        <f t="shared" ref="AA166:AA169" si="76">IF(AND(V166="x",Z166="x"),"x",IF(OR(V166="x",Z166="x"),AVERAGE(V166,Z166),ROUND((5-GEOMEAN(((5-V166)/5*4+1),((5-Z166)/5*4+1)))/4*5,1)))</f>
        <v>3.9</v>
      </c>
      <c r="AB166" s="246">
        <f t="shared" ref="AB166:AB169" si="77">IF(AND(R166="x",AA166="x"),"x",IF(OR(R166="x",AA166="x"),AVERAGE(R166,AA166),ROUND((5-GEOMEAN(((5-R166)/5*4+1),((5-AA166)/5*4+1)))/4*5,1)))</f>
        <v>4.5</v>
      </c>
    </row>
    <row r="167" spans="1:28" x14ac:dyDescent="0.25">
      <c r="A167" s="150" t="str">
        <f>'Crisis Indicator Data'!A164</f>
        <v>Mixed migration flows in Yemen</v>
      </c>
      <c r="B167" s="151" t="str">
        <f>'Crisis Indicator Data'!B164</f>
        <v>Displacement</v>
      </c>
      <c r="C167" s="151" t="str">
        <f>'Crisis Indicator Data'!C164</f>
        <v>YEM002</v>
      </c>
      <c r="D167" s="151" t="str">
        <f>'Crisis Indicator Data'!D164</f>
        <v>Yemen</v>
      </c>
      <c r="E167" s="152" t="str">
        <f>'Crisis Indicator Data'!E164</f>
        <v>YEM</v>
      </c>
      <c r="F167" s="244">
        <f>IF('Crisis Indicator Data'!F164="x","x",IF(LOG('Crisis Indicator Data'!F164)&lt;F$4,0,IF(LOG('Crisis Indicator Data'!F164)&gt;F$3,5,ROUND(5-(F$3-LOG('Crisis Indicator Data'!F164))/(F$3-F$4)*5,1))))</f>
        <v>2.8</v>
      </c>
      <c r="G167" s="143">
        <f>IF('Crisis Indicator Data'!F164="x","x",IF(LEN(E167)&gt;3,('Crisis Indicator Data'!F164/VLOOKUP('Impact of the crisis'!$C167,'Regional Crises'!$B$1:$R$66,4,FALSE)),'Crisis Indicator Data'!F164/VLOOKUP('Impact of the crisis'!$E167,'Country Indicator Data'!$B$4:$P$300,15,FALSE)))</f>
        <v>8.881186431047218E-2</v>
      </c>
      <c r="H167" s="238">
        <f t="shared" si="65"/>
        <v>0.4</v>
      </c>
      <c r="I167" s="238">
        <f t="shared" si="66"/>
        <v>1.5999999999999999</v>
      </c>
      <c r="J167" s="238">
        <f>IF('Crisis Indicator Data'!G164="x","x",IF(LOG('Crisis Indicator Data'!G164)&lt;J$4,0,IF(LOG('Crisis Indicator Data'!G164)&gt;J$3,5,ROUND(5-(J$3-LOG('Crisis Indicator Data'!G164))/(J$3-J$4)*5,1))))</f>
        <v>2.2999999999999998</v>
      </c>
      <c r="K167" s="143">
        <f>IF('Crisis Indicator Data'!G164="x","x",IF(LEN(E167)&gt;3,('Crisis Indicator Data'!G164/VLOOKUP('Impact of the crisis'!$C167,'Regional Crises'!$B$1:$R$66,5,FALSE)),'Crisis Indicator Data'!G164/VLOOKUP('Impact of the crisis'!$E167,'Country Indicator Data'!$B$4:$P$300,14,FALSE)))</f>
        <v>0.16296612115050343</v>
      </c>
      <c r="L167" s="238">
        <f t="shared" si="67"/>
        <v>0.8</v>
      </c>
      <c r="M167" s="238">
        <f t="shared" si="68"/>
        <v>1.5499999999999998</v>
      </c>
      <c r="N167" s="238">
        <f t="shared" si="69"/>
        <v>1.6</v>
      </c>
      <c r="O167" s="238">
        <f>IF('Crisis Indicator Data'!H164="x","x",IF('Crisis Indicator Data'!H164=0,0,IF(LOG('Crisis Indicator Data'!H164)&lt;O$4,0,IF(LOG('Crisis Indicator Data'!H164)&gt;O$3,5,ROUND(5-(O$3-LOG('Crisis Indicator Data'!H164))/(O$3-O$4)*5,1)))))</f>
        <v>1.6</v>
      </c>
      <c r="P167" s="143">
        <f>IF('Crisis Indicator Data'!H164="x","x",'Crisis Indicator Data'!H164/'Crisis Indicator Data'!G164)</f>
        <v>5.9166834373113306E-2</v>
      </c>
      <c r="Q167" s="238">
        <f t="shared" si="70"/>
        <v>0.2</v>
      </c>
      <c r="R167" s="238">
        <f t="shared" si="71"/>
        <v>0.9</v>
      </c>
      <c r="S167" s="238">
        <f>IF('Crisis Indicator Data'!I164="x","x",IF('Crisis Indicator Data'!I164=0,0,IF(LOG('Crisis Indicator Data'!I164)&lt;S$4,0,IF(LOG('Crisis Indicator Data'!I164)&gt;S$3,5,ROUND(5-(S$3-LOG('Crisis Indicator Data'!I164))/(S$3-S$4)*5,1)))))</f>
        <v>3.5</v>
      </c>
      <c r="T167" s="143">
        <f>IF('Crisis Indicator Data'!H164="x","x",IF('Crisis Indicator Data'!I164="x","x",'Crisis Indicator Data'!I164/'Crisis Indicator Data'!H164))</f>
        <v>1</v>
      </c>
      <c r="U167" s="238">
        <f t="shared" si="72"/>
        <v>5</v>
      </c>
      <c r="V167" s="238">
        <f t="shared" si="73"/>
        <v>4.3</v>
      </c>
      <c r="W167" s="238">
        <f>IF('Crisis Indicator Data'!L164="x","x",IF('Crisis Indicator Data'!L164=0,0,IF(LOG('Crisis Indicator Data'!L164)&lt;W$4,0,IF(LOG('Crisis Indicator Data'!L164)&gt;W$3,5,ROUND(5-(W$3-LOG('Crisis Indicator Data'!L164))/(W$3-W$4)*5,1)))))</f>
        <v>0</v>
      </c>
      <c r="X167" s="245">
        <f>IF(OR('Crisis Indicator Data'!L164="x",'Crisis Indicator Data'!H164="x"),"x",'Crisis Indicator Data'!L164/'Crisis Indicator Data'!H164)</f>
        <v>0</v>
      </c>
      <c r="Y167" s="238">
        <f t="shared" si="74"/>
        <v>0</v>
      </c>
      <c r="Z167" s="238">
        <f t="shared" si="75"/>
        <v>0</v>
      </c>
      <c r="AA167" s="238">
        <f t="shared" si="76"/>
        <v>2.8</v>
      </c>
      <c r="AB167" s="246">
        <f t="shared" si="77"/>
        <v>2</v>
      </c>
    </row>
    <row r="168" spans="1:28" x14ac:dyDescent="0.25">
      <c r="A168" s="150" t="str">
        <f>'Crisis Indicator Data'!A165</f>
        <v>Drought in Zambia</v>
      </c>
      <c r="B168" s="151" t="str">
        <f>'Crisis Indicator Data'!B165</f>
        <v>Drought</v>
      </c>
      <c r="C168" s="151" t="str">
        <f>'Crisis Indicator Data'!C165</f>
        <v>ZMB002</v>
      </c>
      <c r="D168" s="151" t="str">
        <f>'Crisis Indicator Data'!D165</f>
        <v>Zambia</v>
      </c>
      <c r="E168" s="152" t="str">
        <f>'Crisis Indicator Data'!E165</f>
        <v>ZMB</v>
      </c>
      <c r="F168" s="244">
        <f>IF('Crisis Indicator Data'!F165="x","x",IF(LOG('Crisis Indicator Data'!F165)&lt;F$4,0,IF(LOG('Crisis Indicator Data'!F165)&gt;F$3,5,ROUND(5-(F$3-LOG('Crisis Indicator Data'!F165))/(F$3-F$4)*5,1))))</f>
        <v>4.8</v>
      </c>
      <c r="G168" s="143">
        <f>IF('Crisis Indicator Data'!F165="x","x",IF(LEN(E168)&gt;3,('Crisis Indicator Data'!F165/VLOOKUP('Impact of the crisis'!$C168,'Regional Crises'!$B$1:$R$66,4,FALSE)),'Crisis Indicator Data'!F165/VLOOKUP('Impact of the crisis'!$E168,'Country Indicator Data'!$B$4:$P$300,15,FALSE)))</f>
        <v>1.0124134034625163</v>
      </c>
      <c r="H168" s="238">
        <f t="shared" si="65"/>
        <v>5</v>
      </c>
      <c r="I168" s="238">
        <f t="shared" si="66"/>
        <v>4.9000000000000004</v>
      </c>
      <c r="J168" s="238">
        <f>IF('Crisis Indicator Data'!G165="x","x",IF(LOG('Crisis Indicator Data'!G165)&lt;J$4,0,IF(LOG('Crisis Indicator Data'!G165)&gt;J$3,5,ROUND(5-(J$3-LOG('Crisis Indicator Data'!G165))/(J$3-J$4)*5,1))))</f>
        <v>3.8</v>
      </c>
      <c r="K168" s="143">
        <f>IF('Crisis Indicator Data'!G165="x","x",IF(LEN(E168)&gt;3,('Crisis Indicator Data'!G165/VLOOKUP('Impact of the crisis'!$C168,'Regional Crises'!$B$1:$R$66,5,FALSE)),'Crisis Indicator Data'!G165/VLOOKUP('Impact of the crisis'!$E168,'Country Indicator Data'!$B$4:$P$300,14,FALSE)))</f>
        <v>0.66719422325535382</v>
      </c>
      <c r="L168" s="238">
        <f t="shared" si="67"/>
        <v>3.3</v>
      </c>
      <c r="M168" s="238">
        <f t="shared" si="68"/>
        <v>3.55</v>
      </c>
      <c r="N168" s="238">
        <f t="shared" si="69"/>
        <v>4.3</v>
      </c>
      <c r="O168" s="238">
        <f>IF('Crisis Indicator Data'!H165="x","x",IF('Crisis Indicator Data'!H165=0,0,IF(LOG('Crisis Indicator Data'!H165)&lt;O$4,0,IF(LOG('Crisis Indicator Data'!H165)&gt;O$3,5,ROUND(5-(O$3-LOG('Crisis Indicator Data'!H165))/(O$3-O$4)*5,1)))))</f>
        <v>4.0999999999999996</v>
      </c>
      <c r="P168" s="143">
        <f>IF('Crisis Indicator Data'!H165="x","x",'Crisis Indicator Data'!H165/'Crisis Indicator Data'!G165)</f>
        <v>0.63402520385470718</v>
      </c>
      <c r="Q168" s="238">
        <f t="shared" si="70"/>
        <v>3.2</v>
      </c>
      <c r="R168" s="238">
        <f t="shared" si="71"/>
        <v>3.65</v>
      </c>
      <c r="S168" s="238">
        <f>IF('Crisis Indicator Data'!I165="x","x",IF('Crisis Indicator Data'!I165=0,0,IF(LOG('Crisis Indicator Data'!I165)&lt;S$4,0,IF(LOG('Crisis Indicator Data'!I165)&gt;S$3,5,ROUND(5-(S$3-LOG('Crisis Indicator Data'!I165))/(S$3-S$4)*5,1)))))</f>
        <v>0</v>
      </c>
      <c r="T168" s="143">
        <f>IF('Crisis Indicator Data'!H165="x","x",IF('Crisis Indicator Data'!I165="x","x",'Crisis Indicator Data'!I165/'Crisis Indicator Data'!H165))</f>
        <v>0</v>
      </c>
      <c r="U168" s="238">
        <f t="shared" si="72"/>
        <v>0</v>
      </c>
      <c r="V168" s="238">
        <f t="shared" si="73"/>
        <v>0</v>
      </c>
      <c r="W168" s="238">
        <f>IF('Crisis Indicator Data'!L165="x","x",IF('Crisis Indicator Data'!L165=0,0,IF(LOG('Crisis Indicator Data'!L165)&lt;W$4,0,IF(LOG('Crisis Indicator Data'!L165)&gt;W$3,5,ROUND(5-(W$3-LOG('Crisis Indicator Data'!L165))/(W$3-W$4)*5,1)))))</f>
        <v>0</v>
      </c>
      <c r="X168" s="245">
        <f>IF(OR('Crisis Indicator Data'!L165="x",'Crisis Indicator Data'!H165="x"),"x",'Crisis Indicator Data'!L165/'Crisis Indicator Data'!H165)</f>
        <v>0</v>
      </c>
      <c r="Y168" s="238">
        <f t="shared" si="74"/>
        <v>0</v>
      </c>
      <c r="Z168" s="238">
        <f t="shared" si="75"/>
        <v>0</v>
      </c>
      <c r="AA168" s="238">
        <f t="shared" si="76"/>
        <v>0</v>
      </c>
      <c r="AB168" s="246">
        <f t="shared" si="77"/>
        <v>2.2000000000000002</v>
      </c>
    </row>
    <row r="169" spans="1:28" x14ac:dyDescent="0.25">
      <c r="A169" s="150" t="str">
        <f>'Crisis Indicator Data'!A166</f>
        <v>Complex crisis in Zimbabwe</v>
      </c>
      <c r="B169" s="151" t="str">
        <f>'Crisis Indicator Data'!B166</f>
        <v>Socio-political,Drought</v>
      </c>
      <c r="C169" s="151" t="str">
        <f>'Crisis Indicator Data'!C166</f>
        <v>ZWE001</v>
      </c>
      <c r="D169" s="151" t="str">
        <f>'Crisis Indicator Data'!D166</f>
        <v>Zimbabwe</v>
      </c>
      <c r="E169" s="152" t="str">
        <f>'Crisis Indicator Data'!E166</f>
        <v>ZWE</v>
      </c>
      <c r="F169" s="244">
        <f>IF('Crisis Indicator Data'!F166="x","x",IF(LOG('Crisis Indicator Data'!F166)&lt;F$4,0,IF(LOG('Crisis Indicator Data'!F166)&gt;F$3,5,ROUND(5-(F$3-LOG('Crisis Indicator Data'!F166))/(F$3-F$4)*5,1))))</f>
        <v>4.3</v>
      </c>
      <c r="G169" s="143">
        <f>IF('Crisis Indicator Data'!F166="x","x",IF(LEN(E169)&gt;3,('Crisis Indicator Data'!F166/VLOOKUP('Impact of the crisis'!$C169,'Regional Crises'!$B$1:$R$66,4,FALSE)),'Crisis Indicator Data'!F166/VLOOKUP('Impact of the crisis'!$E169,'Country Indicator Data'!$B$4:$P$300,15,FALSE)))</f>
        <v>1</v>
      </c>
      <c r="H169" s="238">
        <f t="shared" si="65"/>
        <v>5</v>
      </c>
      <c r="I169" s="238">
        <f t="shared" si="66"/>
        <v>4.6500000000000004</v>
      </c>
      <c r="J169" s="238">
        <f>IF('Crisis Indicator Data'!G166="x","x",IF(LOG('Crisis Indicator Data'!G166)&lt;J$4,0,IF(LOG('Crisis Indicator Data'!G166)&gt;J$3,5,ROUND(5-(J$3-LOG('Crisis Indicator Data'!G166))/(J$3-J$4)*5,1))))</f>
        <v>4.0999999999999996</v>
      </c>
      <c r="K169" s="143">
        <f>IF('Crisis Indicator Data'!G166="x","x",IF(LEN(E169)&gt;3,('Crisis Indicator Data'!G166/VLOOKUP('Impact of the crisis'!$C169,'Regional Crises'!$B$1:$R$66,5,FALSE)),'Crisis Indicator Data'!G166/VLOOKUP('Impact of the crisis'!$E169,'Country Indicator Data'!$B$4:$P$300,14,FALSE)))</f>
        <v>1</v>
      </c>
      <c r="L169" s="238">
        <f t="shared" si="67"/>
        <v>5</v>
      </c>
      <c r="M169" s="238">
        <f t="shared" si="68"/>
        <v>4.55</v>
      </c>
      <c r="N169" s="238">
        <f t="shared" si="69"/>
        <v>4.5999999999999996</v>
      </c>
      <c r="O169" s="238">
        <f>IF('Crisis Indicator Data'!H166="x","x",IF('Crisis Indicator Data'!H166=0,0,IF(LOG('Crisis Indicator Data'!H166)&lt;O$4,0,IF(LOG('Crisis Indicator Data'!H166)&gt;O$3,5,ROUND(5-(O$3-LOG('Crisis Indicator Data'!H166))/(O$3-O$4)*5,1)))))</f>
        <v>4.0999999999999996</v>
      </c>
      <c r="P169" s="143">
        <f>IF('Crisis Indicator Data'!H166="x","x",'Crisis Indicator Data'!H166/'Crisis Indicator Data'!G166)</f>
        <v>0.59024568231573826</v>
      </c>
      <c r="Q169" s="238">
        <f t="shared" si="70"/>
        <v>2.9</v>
      </c>
      <c r="R169" s="238">
        <f t="shared" si="71"/>
        <v>3.5</v>
      </c>
      <c r="S169" s="238">
        <f>IF('Crisis Indicator Data'!I166="x","x",IF('Crisis Indicator Data'!I166=0,0,IF(LOG('Crisis Indicator Data'!I166)&lt;S$4,0,IF(LOG('Crisis Indicator Data'!I166)&gt;S$3,5,ROUND(5-(S$3-LOG('Crisis Indicator Data'!I166))/(S$3-S$4)*5,1)))))</f>
        <v>1.9</v>
      </c>
      <c r="T169" s="143">
        <f>IF('Crisis Indicator Data'!H166="x","x",IF('Crisis Indicator Data'!I166="x","x",'Crisis Indicator Data'!I166/'Crisis Indicator Data'!H166))</f>
        <v>2.3696682464454978E-3</v>
      </c>
      <c r="U169" s="238">
        <f t="shared" si="72"/>
        <v>0.1</v>
      </c>
      <c r="V169" s="238">
        <f t="shared" si="73"/>
        <v>1</v>
      </c>
      <c r="W169" s="238">
        <f>IF('Crisis Indicator Data'!L166="x","x",IF('Crisis Indicator Data'!L166=0,0,IF(LOG('Crisis Indicator Data'!L166)&lt;W$4,0,IF(LOG('Crisis Indicator Data'!L166)&gt;W$3,5,ROUND(5-(W$3-LOG('Crisis Indicator Data'!L166))/(W$3-W$4)*5,1)))))</f>
        <v>4.0999999999999996</v>
      </c>
      <c r="X169" s="245">
        <f>IF(OR('Crisis Indicator Data'!L166="x",'Crisis Indicator Data'!H166="x"),"x",'Crisis Indicator Data'!L166/'Crisis Indicator Data'!H166)</f>
        <v>7.953842983721409E-5</v>
      </c>
      <c r="Y169" s="238">
        <f t="shared" si="74"/>
        <v>4</v>
      </c>
      <c r="Z169" s="238">
        <f t="shared" si="75"/>
        <v>4.0999999999999996</v>
      </c>
      <c r="AA169" s="238">
        <f t="shared" si="76"/>
        <v>2.9</v>
      </c>
      <c r="AB169" s="246">
        <f t="shared" si="77"/>
        <v>3.2</v>
      </c>
    </row>
  </sheetData>
  <mergeCells count="1">
    <mergeCell ref="A1:AB1"/>
  </mergeCells>
  <conditionalFormatting sqref="K6:K300">
    <cfRule type="cellIs" priority="101" stopIfTrue="1" operator="equal">
      <formula>"x"</formula>
    </cfRule>
  </conditionalFormatting>
  <conditionalFormatting sqref="P6:P300">
    <cfRule type="cellIs" priority="99" stopIfTrue="1" operator="equal">
      <formula>"x"</formula>
    </cfRule>
  </conditionalFormatting>
  <conditionalFormatting sqref="T6:T300">
    <cfRule type="cellIs" priority="97" stopIfTrue="1" operator="equal">
      <formula>"x"</formula>
    </cfRule>
  </conditionalFormatting>
  <conditionalFormatting sqref="F6:F300">
    <cfRule type="cellIs" dxfId="506" priority="92" stopIfTrue="1" operator="between">
      <formula>4</formula>
      <formula>5</formula>
    </cfRule>
    <cfRule type="cellIs" dxfId="505" priority="93" stopIfTrue="1" operator="between">
      <formula>3</formula>
      <formula>4</formula>
    </cfRule>
    <cfRule type="cellIs" dxfId="504" priority="94" stopIfTrue="1" operator="between">
      <formula>2</formula>
      <formula>3</formula>
    </cfRule>
    <cfRule type="cellIs" dxfId="503" priority="95" stopIfTrue="1" operator="between">
      <formula>1</formula>
      <formula>2</formula>
    </cfRule>
    <cfRule type="cellIs" dxfId="502" priority="96" stopIfTrue="1" operator="between">
      <formula>0</formula>
      <formula>1</formula>
    </cfRule>
  </conditionalFormatting>
  <conditionalFormatting sqref="H6:H300">
    <cfRule type="cellIs" dxfId="501" priority="87" stopIfTrue="1" operator="between">
      <formula>4</formula>
      <formula>5</formula>
    </cfRule>
    <cfRule type="cellIs" dxfId="500" priority="88" stopIfTrue="1" operator="between">
      <formula>3</formula>
      <formula>4</formula>
    </cfRule>
    <cfRule type="cellIs" dxfId="499" priority="89" stopIfTrue="1" operator="between">
      <formula>2</formula>
      <formula>3</formula>
    </cfRule>
    <cfRule type="cellIs" dxfId="498" priority="90" stopIfTrue="1" operator="between">
      <formula>1</formula>
      <formula>2</formula>
    </cfRule>
    <cfRule type="cellIs" dxfId="497" priority="91" stopIfTrue="1" operator="between">
      <formula>0</formula>
      <formula>1</formula>
    </cfRule>
  </conditionalFormatting>
  <conditionalFormatting sqref="I7:I300">
    <cfRule type="cellIs" dxfId="496" priority="82" stopIfTrue="1" operator="between">
      <formula>4</formula>
      <formula>5</formula>
    </cfRule>
    <cfRule type="cellIs" dxfId="495" priority="83" stopIfTrue="1" operator="between">
      <formula>3</formula>
      <formula>4</formula>
    </cfRule>
    <cfRule type="cellIs" dxfId="494" priority="84" stopIfTrue="1" operator="between">
      <formula>2</formula>
      <formula>3</formula>
    </cfRule>
    <cfRule type="cellIs" dxfId="493" priority="85" stopIfTrue="1" operator="between">
      <formula>1</formula>
      <formula>2</formula>
    </cfRule>
    <cfRule type="cellIs" dxfId="492" priority="86" stopIfTrue="1" operator="between">
      <formula>0</formula>
      <formula>1</formula>
    </cfRule>
  </conditionalFormatting>
  <conditionalFormatting sqref="J6:J300">
    <cfRule type="cellIs" dxfId="491" priority="77" stopIfTrue="1" operator="between">
      <formula>4</formula>
      <formula>5</formula>
    </cfRule>
    <cfRule type="cellIs" dxfId="490" priority="78" stopIfTrue="1" operator="between">
      <formula>3</formula>
      <formula>4</formula>
    </cfRule>
    <cfRule type="cellIs" dxfId="489" priority="79" stopIfTrue="1" operator="between">
      <formula>2</formula>
      <formula>3</formula>
    </cfRule>
    <cfRule type="cellIs" dxfId="488" priority="80" stopIfTrue="1" operator="between">
      <formula>1</formula>
      <formula>2</formula>
    </cfRule>
    <cfRule type="cellIs" dxfId="487" priority="81" stopIfTrue="1" operator="between">
      <formula>0</formula>
      <formula>1</formula>
    </cfRule>
  </conditionalFormatting>
  <conditionalFormatting sqref="I6">
    <cfRule type="cellIs" dxfId="486" priority="72" stopIfTrue="1" operator="between">
      <formula>4</formula>
      <formula>5</formula>
    </cfRule>
    <cfRule type="cellIs" dxfId="485" priority="73" stopIfTrue="1" operator="between">
      <formula>3</formula>
      <formula>4</formula>
    </cfRule>
    <cfRule type="cellIs" dxfId="484" priority="74" stopIfTrue="1" operator="between">
      <formula>2</formula>
      <formula>3</formula>
    </cfRule>
    <cfRule type="cellIs" dxfId="483" priority="75" stopIfTrue="1" operator="between">
      <formula>1</formula>
      <formula>2</formula>
    </cfRule>
    <cfRule type="cellIs" dxfId="482" priority="76" stopIfTrue="1" operator="between">
      <formula>0</formula>
      <formula>1</formula>
    </cfRule>
  </conditionalFormatting>
  <conditionalFormatting sqref="L6:L300">
    <cfRule type="cellIs" dxfId="481" priority="67" stopIfTrue="1" operator="between">
      <formula>4</formula>
      <formula>5</formula>
    </cfRule>
    <cfRule type="cellIs" dxfId="480" priority="68" stopIfTrue="1" operator="between">
      <formula>3</formula>
      <formula>4</formula>
    </cfRule>
    <cfRule type="cellIs" dxfId="479" priority="69" stopIfTrue="1" operator="between">
      <formula>2</formula>
      <formula>3</formula>
    </cfRule>
    <cfRule type="cellIs" dxfId="478" priority="70" stopIfTrue="1" operator="between">
      <formula>1</formula>
      <formula>2</formula>
    </cfRule>
    <cfRule type="cellIs" dxfId="477" priority="71" stopIfTrue="1" operator="between">
      <formula>0</formula>
      <formula>1</formula>
    </cfRule>
  </conditionalFormatting>
  <conditionalFormatting sqref="M6:M300">
    <cfRule type="cellIs" dxfId="476" priority="62" stopIfTrue="1" operator="between">
      <formula>4</formula>
      <formula>5</formula>
    </cfRule>
    <cfRule type="cellIs" dxfId="475" priority="63" stopIfTrue="1" operator="between">
      <formula>3</formula>
      <formula>4</formula>
    </cfRule>
    <cfRule type="cellIs" dxfId="474" priority="64" stopIfTrue="1" operator="between">
      <formula>2</formula>
      <formula>3</formula>
    </cfRule>
    <cfRule type="cellIs" dxfId="473" priority="65" stopIfTrue="1" operator="between">
      <formula>1</formula>
      <formula>2</formula>
    </cfRule>
    <cfRule type="cellIs" dxfId="472" priority="66" stopIfTrue="1" operator="between">
      <formula>0</formula>
      <formula>1</formula>
    </cfRule>
  </conditionalFormatting>
  <conditionalFormatting sqref="N6:N300">
    <cfRule type="cellIs" dxfId="471" priority="57" stopIfTrue="1" operator="between">
      <formula>4</formula>
      <formula>5</formula>
    </cfRule>
    <cfRule type="cellIs" dxfId="470" priority="58" stopIfTrue="1" operator="between">
      <formula>3</formula>
      <formula>4</formula>
    </cfRule>
    <cfRule type="cellIs" dxfId="469" priority="59" stopIfTrue="1" operator="between">
      <formula>2</formula>
      <formula>3</formula>
    </cfRule>
    <cfRule type="cellIs" dxfId="468" priority="60" stopIfTrue="1" operator="between">
      <formula>1</formula>
      <formula>2</formula>
    </cfRule>
    <cfRule type="cellIs" dxfId="467" priority="61" stopIfTrue="1" operator="between">
      <formula>0</formula>
      <formula>1</formula>
    </cfRule>
  </conditionalFormatting>
  <conditionalFormatting sqref="O6:O300">
    <cfRule type="cellIs" dxfId="466" priority="52" stopIfTrue="1" operator="between">
      <formula>4</formula>
      <formula>5</formula>
    </cfRule>
    <cfRule type="cellIs" dxfId="465" priority="53" stopIfTrue="1" operator="between">
      <formula>3</formula>
      <formula>4</formula>
    </cfRule>
    <cfRule type="cellIs" dxfId="464" priority="54" stopIfTrue="1" operator="between">
      <formula>2</formula>
      <formula>3</formula>
    </cfRule>
    <cfRule type="cellIs" dxfId="463" priority="55" stopIfTrue="1" operator="between">
      <formula>1</formula>
      <formula>2</formula>
    </cfRule>
    <cfRule type="cellIs" dxfId="462" priority="56" stopIfTrue="1" operator="between">
      <formula>0</formula>
      <formula>1</formula>
    </cfRule>
  </conditionalFormatting>
  <conditionalFormatting sqref="Q6:Q300">
    <cfRule type="cellIs" dxfId="461" priority="47" stopIfTrue="1" operator="between">
      <formula>4</formula>
      <formula>5</formula>
    </cfRule>
    <cfRule type="cellIs" dxfId="460" priority="48" stopIfTrue="1" operator="between">
      <formula>3</formula>
      <formula>4</formula>
    </cfRule>
    <cfRule type="cellIs" dxfId="459" priority="49" stopIfTrue="1" operator="between">
      <formula>2</formula>
      <formula>3</formula>
    </cfRule>
    <cfRule type="cellIs" dxfId="458" priority="50" stopIfTrue="1" operator="between">
      <formula>1</formula>
      <formula>2</formula>
    </cfRule>
    <cfRule type="cellIs" dxfId="457" priority="51" stopIfTrue="1" operator="between">
      <formula>0</formula>
      <formula>1</formula>
    </cfRule>
  </conditionalFormatting>
  <conditionalFormatting sqref="R6:R300">
    <cfRule type="cellIs" dxfId="456" priority="42" stopIfTrue="1" operator="between">
      <formula>4</formula>
      <formula>5</formula>
    </cfRule>
    <cfRule type="cellIs" dxfId="455" priority="43" stopIfTrue="1" operator="between">
      <formula>3</formula>
      <formula>4</formula>
    </cfRule>
    <cfRule type="cellIs" dxfId="454" priority="44" stopIfTrue="1" operator="between">
      <formula>2</formula>
      <formula>3</formula>
    </cfRule>
    <cfRule type="cellIs" dxfId="453" priority="45" stopIfTrue="1" operator="between">
      <formula>1</formula>
      <formula>2</formula>
    </cfRule>
    <cfRule type="cellIs" dxfId="452" priority="46" stopIfTrue="1" operator="between">
      <formula>0</formula>
      <formula>1</formula>
    </cfRule>
  </conditionalFormatting>
  <conditionalFormatting sqref="S6:S300">
    <cfRule type="cellIs" dxfId="451" priority="37" stopIfTrue="1" operator="between">
      <formula>4</formula>
      <formula>5</formula>
    </cfRule>
    <cfRule type="cellIs" dxfId="450" priority="38" stopIfTrue="1" operator="between">
      <formula>3</formula>
      <formula>4</formula>
    </cfRule>
    <cfRule type="cellIs" dxfId="449" priority="39" stopIfTrue="1" operator="between">
      <formula>2</formula>
      <formula>3</formula>
    </cfRule>
    <cfRule type="cellIs" dxfId="448" priority="40" stopIfTrue="1" operator="between">
      <formula>1</formula>
      <formula>2</formula>
    </cfRule>
    <cfRule type="cellIs" dxfId="447" priority="41" stopIfTrue="1" operator="between">
      <formula>0</formula>
      <formula>1</formula>
    </cfRule>
  </conditionalFormatting>
  <conditionalFormatting sqref="U6:U300">
    <cfRule type="cellIs" dxfId="446" priority="32" stopIfTrue="1" operator="between">
      <formula>4</formula>
      <formula>5</formula>
    </cfRule>
    <cfRule type="cellIs" dxfId="445" priority="33" stopIfTrue="1" operator="between">
      <formula>3</formula>
      <formula>4</formula>
    </cfRule>
    <cfRule type="cellIs" dxfId="444" priority="34" stopIfTrue="1" operator="between">
      <formula>2</formula>
      <formula>3</formula>
    </cfRule>
    <cfRule type="cellIs" dxfId="443" priority="35" stopIfTrue="1" operator="between">
      <formula>1</formula>
      <formula>2</formula>
    </cfRule>
    <cfRule type="cellIs" dxfId="442" priority="36" stopIfTrue="1" operator="between">
      <formula>0</formula>
      <formula>1</formula>
    </cfRule>
  </conditionalFormatting>
  <conditionalFormatting sqref="V6:V300">
    <cfRule type="cellIs" dxfId="441" priority="27" stopIfTrue="1" operator="between">
      <formula>4</formula>
      <formula>5</formula>
    </cfRule>
    <cfRule type="cellIs" dxfId="440" priority="28" stopIfTrue="1" operator="between">
      <formula>3</formula>
      <formula>4</formula>
    </cfRule>
    <cfRule type="cellIs" dxfId="439" priority="29" stopIfTrue="1" operator="between">
      <formula>2</formula>
      <formula>3</formula>
    </cfRule>
    <cfRule type="cellIs" dxfId="438" priority="30" stopIfTrue="1" operator="between">
      <formula>1</formula>
      <formula>2</formula>
    </cfRule>
    <cfRule type="cellIs" dxfId="437" priority="31" stopIfTrue="1" operator="between">
      <formula>0</formula>
      <formula>1</formula>
    </cfRule>
  </conditionalFormatting>
  <conditionalFormatting sqref="W6:W300">
    <cfRule type="cellIs" dxfId="436" priority="22" stopIfTrue="1" operator="between">
      <formula>4</formula>
      <formula>5</formula>
    </cfRule>
    <cfRule type="cellIs" dxfId="435" priority="23" stopIfTrue="1" operator="between">
      <formula>3</formula>
      <formula>4</formula>
    </cfRule>
    <cfRule type="cellIs" dxfId="434" priority="24" stopIfTrue="1" operator="between">
      <formula>2</formula>
      <formula>3</formula>
    </cfRule>
    <cfRule type="cellIs" dxfId="433" priority="25" stopIfTrue="1" operator="between">
      <formula>1</formula>
      <formula>2</formula>
    </cfRule>
    <cfRule type="cellIs" dxfId="432" priority="26" stopIfTrue="1" operator="between">
      <formula>0</formula>
      <formula>1</formula>
    </cfRule>
  </conditionalFormatting>
  <conditionalFormatting sqref="AB6:AB300">
    <cfRule type="cellIs" dxfId="431" priority="2" stopIfTrue="1" operator="between">
      <formula>4</formula>
      <formula>5</formula>
    </cfRule>
    <cfRule type="cellIs" dxfId="430" priority="3" stopIfTrue="1" operator="between">
      <formula>3</formula>
      <formula>4</formula>
    </cfRule>
    <cfRule type="cellIs" dxfId="429" priority="4" stopIfTrue="1" operator="between">
      <formula>2</formula>
      <formula>3</formula>
    </cfRule>
    <cfRule type="cellIs" dxfId="428" priority="5" stopIfTrue="1" operator="between">
      <formula>1</formula>
      <formula>2</formula>
    </cfRule>
    <cfRule type="cellIs" dxfId="427" priority="6" stopIfTrue="1" operator="between">
      <formula>0</formula>
      <formula>1</formula>
    </cfRule>
  </conditionalFormatting>
  <conditionalFormatting sqref="Y6:Y300">
    <cfRule type="cellIs" dxfId="426" priority="17" stopIfTrue="1" operator="between">
      <formula>4</formula>
      <formula>5</formula>
    </cfRule>
    <cfRule type="cellIs" dxfId="425" priority="18" stopIfTrue="1" operator="between">
      <formula>3</formula>
      <formula>4</formula>
    </cfRule>
    <cfRule type="cellIs" dxfId="424" priority="19" stopIfTrue="1" operator="between">
      <formula>2</formula>
      <formula>3</formula>
    </cfRule>
    <cfRule type="cellIs" dxfId="423" priority="20" stopIfTrue="1" operator="between">
      <formula>1</formula>
      <formula>2</formula>
    </cfRule>
    <cfRule type="cellIs" dxfId="422" priority="21" stopIfTrue="1" operator="between">
      <formula>0</formula>
      <formula>1</formula>
    </cfRule>
  </conditionalFormatting>
  <conditionalFormatting sqref="Z6:Z300">
    <cfRule type="cellIs" dxfId="421" priority="12" stopIfTrue="1" operator="between">
      <formula>4</formula>
      <formula>5</formula>
    </cfRule>
    <cfRule type="cellIs" dxfId="420" priority="13" stopIfTrue="1" operator="between">
      <formula>3</formula>
      <formula>4</formula>
    </cfRule>
    <cfRule type="cellIs" dxfId="419" priority="14" stopIfTrue="1" operator="between">
      <formula>2</formula>
      <formula>3</formula>
    </cfRule>
    <cfRule type="cellIs" dxfId="418" priority="15" stopIfTrue="1" operator="between">
      <formula>1</formula>
      <formula>2</formula>
    </cfRule>
    <cfRule type="cellIs" dxfId="417" priority="16" stopIfTrue="1" operator="between">
      <formula>0</formula>
      <formula>1</formula>
    </cfRule>
  </conditionalFormatting>
  <conditionalFormatting sqref="AA6:AA300">
    <cfRule type="cellIs" dxfId="416" priority="7" stopIfTrue="1" operator="between">
      <formula>4</formula>
      <formula>5</formula>
    </cfRule>
    <cfRule type="cellIs" dxfId="415" priority="8" stopIfTrue="1" operator="between">
      <formula>3</formula>
      <formula>4</formula>
    </cfRule>
    <cfRule type="cellIs" dxfId="414" priority="9" stopIfTrue="1" operator="between">
      <formula>2</formula>
      <formula>3</formula>
    </cfRule>
    <cfRule type="cellIs" dxfId="413" priority="10" stopIfTrue="1" operator="between">
      <formula>1</formula>
      <formula>2</formula>
    </cfRule>
    <cfRule type="cellIs" dxfId="412" priority="11" stopIfTrue="1" operator="between">
      <formula>0</formula>
      <formula>1</formula>
    </cfRule>
  </conditionalFormatting>
  <conditionalFormatting sqref="A1:XFD1048576">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69"/>
  <sheetViews>
    <sheetView topLeftCell="B1" zoomScale="80" zoomScaleNormal="80" workbookViewId="0">
      <selection activeCell="B4" sqref="B4"/>
    </sheetView>
  </sheetViews>
  <sheetFormatPr defaultColWidth="9.42578125" defaultRowHeight="15" x14ac:dyDescent="0.25"/>
  <cols>
    <col min="1" max="1" width="36.42578125" style="214" customWidth="1"/>
    <col min="2" max="2" width="26" style="214" bestFit="1" customWidth="1"/>
    <col min="3" max="3" width="10.42578125" style="214" bestFit="1" customWidth="1"/>
    <col min="4" max="4" width="13.42578125" style="214" customWidth="1"/>
    <col min="5" max="5" width="11" style="214" customWidth="1"/>
    <col min="6" max="18" width="10" style="210" customWidth="1"/>
    <col min="19" max="19" width="9.42578125" style="214" customWidth="1"/>
    <col min="20" max="16384" width="9.42578125" style="214"/>
  </cols>
  <sheetData>
    <row r="1" spans="1:18" ht="15.6" customHeight="1" thickBot="1" x14ac:dyDescent="0.3">
      <c r="A1" s="298"/>
      <c r="B1" s="295"/>
      <c r="C1" s="295"/>
      <c r="D1" s="295"/>
      <c r="E1" s="295"/>
      <c r="F1" s="296"/>
      <c r="G1" s="296"/>
      <c r="H1" s="296"/>
      <c r="I1" s="296"/>
      <c r="J1" s="296"/>
      <c r="K1" s="296"/>
      <c r="L1" s="296"/>
      <c r="M1" s="296"/>
      <c r="N1" s="296"/>
      <c r="O1" s="296"/>
      <c r="P1" s="296"/>
      <c r="Q1" s="296"/>
      <c r="R1" s="296"/>
    </row>
    <row r="2" spans="1:18" s="209" customFormat="1" ht="110.85" customHeight="1" thickBot="1" x14ac:dyDescent="0.25">
      <c r="A2" s="2"/>
      <c r="B2" s="2"/>
      <c r="C2" s="55"/>
      <c r="D2" s="55"/>
      <c r="E2" s="55"/>
      <c r="F2" s="85" t="s">
        <v>8657</v>
      </c>
      <c r="G2" s="85" t="s">
        <v>8658</v>
      </c>
      <c r="H2" s="85" t="s">
        <v>8659</v>
      </c>
      <c r="I2" s="85" t="s">
        <v>8660</v>
      </c>
      <c r="J2" s="86" t="s">
        <v>8661</v>
      </c>
      <c r="K2" s="84" t="s">
        <v>582</v>
      </c>
      <c r="L2" s="87" t="s">
        <v>8662</v>
      </c>
      <c r="M2" s="87" t="s">
        <v>8663</v>
      </c>
      <c r="N2" s="87" t="s">
        <v>8664</v>
      </c>
      <c r="O2" s="87" t="s">
        <v>8665</v>
      </c>
      <c r="P2" s="87" t="s">
        <v>8666</v>
      </c>
      <c r="Q2" s="84" t="s">
        <v>8622</v>
      </c>
      <c r="R2" s="83" t="s">
        <v>8621</v>
      </c>
    </row>
    <row r="3" spans="1:18" x14ac:dyDescent="0.25">
      <c r="A3" s="51"/>
      <c r="B3" s="51"/>
      <c r="C3" s="55"/>
      <c r="D3" s="55"/>
      <c r="E3" s="7" t="s">
        <v>8654</v>
      </c>
      <c r="F3" s="66"/>
      <c r="G3" s="66"/>
      <c r="H3" s="66"/>
      <c r="I3" s="66"/>
      <c r="J3" s="66"/>
      <c r="K3" s="67">
        <v>7</v>
      </c>
      <c r="L3" s="29">
        <v>0.05</v>
      </c>
      <c r="M3" s="29">
        <v>0.05</v>
      </c>
      <c r="N3" s="29">
        <v>0.05</v>
      </c>
      <c r="O3" s="29">
        <v>0.05</v>
      </c>
      <c r="P3" s="29">
        <v>0.05</v>
      </c>
      <c r="Q3" s="66"/>
      <c r="R3" s="66"/>
    </row>
    <row r="4" spans="1:18" x14ac:dyDescent="0.25">
      <c r="A4" s="51"/>
      <c r="B4" s="51"/>
      <c r="C4" s="55"/>
      <c r="D4" s="55"/>
      <c r="E4" s="7" t="s">
        <v>8655</v>
      </c>
      <c r="F4" s="66"/>
      <c r="G4" s="66"/>
      <c r="H4" s="66"/>
      <c r="I4" s="66"/>
      <c r="J4" s="66"/>
      <c r="K4" s="67">
        <v>4</v>
      </c>
      <c r="L4" s="66"/>
      <c r="M4" s="66"/>
      <c r="N4" s="66"/>
      <c r="O4" s="66"/>
      <c r="P4" s="66"/>
      <c r="Q4" s="66"/>
      <c r="R4" s="66"/>
    </row>
    <row r="5" spans="1:18" x14ac:dyDescent="0.25">
      <c r="A5" s="23" t="s">
        <v>8609</v>
      </c>
      <c r="B5" s="23" t="s">
        <v>8614</v>
      </c>
      <c r="C5" s="23" t="s">
        <v>8611</v>
      </c>
      <c r="D5" s="23" t="s">
        <v>8612</v>
      </c>
      <c r="E5" s="24" t="s">
        <v>8656</v>
      </c>
      <c r="F5" s="25"/>
      <c r="G5" s="26"/>
      <c r="H5" s="25"/>
      <c r="I5" s="27"/>
      <c r="J5" s="25"/>
      <c r="K5" s="25"/>
      <c r="L5" s="25"/>
      <c r="M5" s="25"/>
      <c r="N5" s="25"/>
      <c r="O5" s="25"/>
      <c r="P5" s="25"/>
      <c r="Q5" s="25"/>
      <c r="R5" s="25"/>
    </row>
    <row r="6" spans="1:18" x14ac:dyDescent="0.25">
      <c r="A6" s="144" t="str">
        <f>'Crisis Indicator Data'!A3</f>
        <v>Complex crisis in Afghanistan</v>
      </c>
      <c r="B6" s="145" t="str">
        <f>'Crisis Indicator Data'!B3</f>
        <v>Conflict,Violence,Displacement,Drought,Earthquake,Socio-political</v>
      </c>
      <c r="C6" s="145" t="str">
        <f>'Crisis Indicator Data'!C3</f>
        <v>AFG001</v>
      </c>
      <c r="D6" s="145" t="str">
        <f>'Crisis Indicator Data'!D3</f>
        <v>Afghanistan</v>
      </c>
      <c r="E6" s="145" t="str">
        <f>'Crisis Indicator Data'!E3</f>
        <v>AFG</v>
      </c>
      <c r="F6" s="156">
        <f>IF('Crisis Indicator Data'!Q3="x","x",('Crisis Indicator Data'!Q3/1000000))</f>
        <v>5.88</v>
      </c>
      <c r="G6" s="156">
        <f>IF('Crisis Indicator Data'!R3="x","x",('Crisis Indicator Data'!R3/1000000))</f>
        <v>11.5</v>
      </c>
      <c r="H6" s="156">
        <f>IF('Crisis Indicator Data'!S3="x","x",('Crisis Indicator Data'!S3/1000000))</f>
        <v>15.1</v>
      </c>
      <c r="I6" s="156">
        <f>IF('Crisis Indicator Data'!T3="x","x",('Crisis Indicator Data'!T3/1000000))</f>
        <v>9.3000000000000007</v>
      </c>
      <c r="J6" s="156">
        <f>IF('Crisis Indicator Data'!U3="x","x",('Crisis Indicator Data'!U3/1000000))</f>
        <v>0.02</v>
      </c>
      <c r="K6" s="244">
        <f t="shared" ref="K6:K37" si="0">IF(H6="x","x",IF(SUM(H6:J6)=0,0,IF(LOG(SUM(H6:J6)*1000000)&lt;$K$4,0,IF(LOG(SUM(H6:J6)*1000000)&gt;$K$3,5,ROUND(5-(K$3-LOG(SUM(H6:J6)*1000000))/(K$3-K$4)*5,1)))))</f>
        <v>5</v>
      </c>
      <c r="L6" s="143">
        <f>IF(F6="x","x",(F6*1000000/VLOOKUP($C6,'Crisis Indicator Data'!$C$3:$H$198,5,FALSE)))</f>
        <v>0.14066985645933014</v>
      </c>
      <c r="M6" s="143">
        <f>IF(G6="x","x",(G6*1000000/VLOOKUP($C6,'Crisis Indicator Data'!$C$3:$H$198,5,FALSE)))</f>
        <v>0.27511961722488038</v>
      </c>
      <c r="N6" s="143">
        <f>IF(H6="x","x",(H6*1000000/VLOOKUP($C6,'Crisis Indicator Data'!$C$3:$H$198,5,FALSE)))</f>
        <v>0.36124401913875598</v>
      </c>
      <c r="O6" s="143">
        <f>IF(I6="x","x",(I6*1000000/VLOOKUP($C6,'Crisis Indicator Data'!$C$3:$H$198,5,FALSE)))</f>
        <v>0.22248803827751196</v>
      </c>
      <c r="P6" s="143">
        <f>IF(J6="x","x",(J6*1000000/VLOOKUP($C6,'Crisis Indicator Data'!$C$3:$H$198,5,FALSE)))</f>
        <v>4.7846889952153111E-4</v>
      </c>
      <c r="Q6" s="238">
        <f t="shared" ref="Q6:Q37" si="1">IF(N6="x","x",IF(OR(L6&gt;=$L$3,M6&gt;=$M$3,N6&gt;=$N$3,O6&gt;=$O$3,P6&gt;=$P$3),(IF(P6&gt;=$P$3,5,IF((O6+P6)&gt;=$O$3,4,IF((O6+P6+N6)&gt;=$N$3,3,IF((O6+P6+N6+M6)&gt;=$M$3,2,1)))))))</f>
        <v>4</v>
      </c>
      <c r="R6" s="238">
        <f t="shared" ref="R6:R37" si="2">IF(Q6="x","x",(AVERAGE(K6,Q6)))</f>
        <v>4.5</v>
      </c>
    </row>
    <row r="7" spans="1:18" x14ac:dyDescent="0.25">
      <c r="A7" s="144" t="str">
        <f>'Crisis Indicator Data'!A4</f>
        <v>Earthquake in Khost and Paktika</v>
      </c>
      <c r="B7" s="145" t="str">
        <f>'Crisis Indicator Data'!B4</f>
        <v>Earthquake</v>
      </c>
      <c r="C7" s="145" t="str">
        <f>'Crisis Indicator Data'!C4</f>
        <v>AFG005</v>
      </c>
      <c r="D7" s="145" t="str">
        <f>'Crisis Indicator Data'!D4</f>
        <v>Afghanistan</v>
      </c>
      <c r="E7" s="145" t="str">
        <f>'Crisis Indicator Data'!E4</f>
        <v>AFG</v>
      </c>
      <c r="F7" s="156">
        <f>IF('Crisis Indicator Data'!Q4="x","x",('Crisis Indicator Data'!Q4/1000000))</f>
        <v>1.484</v>
      </c>
      <c r="G7" s="156">
        <f>IF('Crisis Indicator Data'!R4="x","x",('Crisis Indicator Data'!R4/1000000))</f>
        <v>0</v>
      </c>
      <c r="H7" s="156">
        <f>IF('Crisis Indicator Data'!S4="x","x",('Crisis Indicator Data'!S4/1000000))</f>
        <v>0.36199999999999999</v>
      </c>
      <c r="I7" s="156">
        <f>IF('Crisis Indicator Data'!T4="x","x",('Crisis Indicator Data'!T4/1000000))</f>
        <v>0</v>
      </c>
      <c r="J7" s="156">
        <f>IF('Crisis Indicator Data'!U4="x","x",('Crisis Indicator Data'!U4/1000000))</f>
        <v>0</v>
      </c>
      <c r="K7" s="244">
        <f t="shared" si="0"/>
        <v>2.6</v>
      </c>
      <c r="L7" s="143">
        <f>IF(F7="x","x",(F7*1000000/VLOOKUP($C7,'Crisis Indicator Data'!$C$3:$H$198,5,FALSE)))</f>
        <v>0.80390032502708564</v>
      </c>
      <c r="M7" s="143">
        <f>IF(G7="x","x",(G7*1000000/VLOOKUP($C7,'Crisis Indicator Data'!$C$3:$H$198,5,FALSE)))</f>
        <v>0</v>
      </c>
      <c r="N7" s="143">
        <f>IF(H7="x","x",(H7*1000000/VLOOKUP($C7,'Crisis Indicator Data'!$C$3:$H$198,5,FALSE)))</f>
        <v>0.19609967497291442</v>
      </c>
      <c r="O7" s="143">
        <f>IF(I7="x","x",(I7*1000000/VLOOKUP($C7,'Crisis Indicator Data'!$C$3:$H$198,5,FALSE)))</f>
        <v>0</v>
      </c>
      <c r="P7" s="143">
        <f>IF(J7="x","x",(J7*1000000/VLOOKUP($C7,'Crisis Indicator Data'!$C$3:$H$198,5,FALSE)))</f>
        <v>0</v>
      </c>
      <c r="Q7" s="238">
        <f t="shared" si="1"/>
        <v>3</v>
      </c>
      <c r="R7" s="238">
        <f t="shared" si="2"/>
        <v>2.8</v>
      </c>
    </row>
    <row r="8" spans="1:18" x14ac:dyDescent="0.25">
      <c r="A8" s="144" t="str">
        <f>'Crisis Indicator Data'!A5</f>
        <v>Drought in South-West Angola</v>
      </c>
      <c r="B8" s="145" t="str">
        <f>'Crisis Indicator Data'!B5</f>
        <v>Drought</v>
      </c>
      <c r="C8" s="145" t="str">
        <f>'Crisis Indicator Data'!C5</f>
        <v>AGO002</v>
      </c>
      <c r="D8" s="145" t="str">
        <f>'Crisis Indicator Data'!D5</f>
        <v>Angola</v>
      </c>
      <c r="E8" s="145" t="str">
        <f>'Crisis Indicator Data'!E5</f>
        <v>AGO</v>
      </c>
      <c r="F8" s="156">
        <f>IF('Crisis Indicator Data'!Q5="x","x",('Crisis Indicator Data'!Q5/1000000))</f>
        <v>0.48299999999999998</v>
      </c>
      <c r="G8" s="156">
        <f>IF('Crisis Indicator Data'!R5="x","x",('Crisis Indicator Data'!R5/1000000))</f>
        <v>0.68300000000000005</v>
      </c>
      <c r="H8" s="156">
        <f>IF('Crisis Indicator Data'!S5="x","x",('Crisis Indicator Data'!S5/1000000))</f>
        <v>1.167</v>
      </c>
      <c r="I8" s="156">
        <f>IF('Crisis Indicator Data'!T5="x","x",('Crisis Indicator Data'!T5/1000000))</f>
        <v>0.41699999999999998</v>
      </c>
      <c r="J8" s="156">
        <f>IF('Crisis Indicator Data'!U5="x","x",('Crisis Indicator Data'!U5/1000000))</f>
        <v>0</v>
      </c>
      <c r="K8" s="244">
        <f t="shared" si="0"/>
        <v>3.7</v>
      </c>
      <c r="L8" s="143">
        <f>IF(F8="x","x",(F8*1000000/VLOOKUP($C8,'Crisis Indicator Data'!$C$3:$H$198,5,FALSE)))</f>
        <v>0.17563636363636365</v>
      </c>
      <c r="M8" s="143">
        <f>IF(G8="x","x",(G8*1000000/VLOOKUP($C8,'Crisis Indicator Data'!$C$3:$H$198,5,FALSE)))</f>
        <v>0.24836363636363637</v>
      </c>
      <c r="N8" s="143">
        <f>IF(H8="x","x",(H8*1000000/VLOOKUP($C8,'Crisis Indicator Data'!$C$3:$H$198,5,FALSE)))</f>
        <v>0.42436363636363639</v>
      </c>
      <c r="O8" s="143">
        <f>IF(I8="x","x",(I8*1000000/VLOOKUP($C8,'Crisis Indicator Data'!$C$3:$H$198,5,FALSE)))</f>
        <v>0.15163636363636362</v>
      </c>
      <c r="P8" s="143">
        <f>IF(J8="x","x",(J8*1000000/VLOOKUP($C8,'Crisis Indicator Data'!$C$3:$H$198,5,FALSE)))</f>
        <v>0</v>
      </c>
      <c r="Q8" s="238">
        <f t="shared" si="1"/>
        <v>4</v>
      </c>
      <c r="R8" s="238">
        <f t="shared" si="2"/>
        <v>3.85</v>
      </c>
    </row>
    <row r="9" spans="1:18" x14ac:dyDescent="0.25">
      <c r="A9" s="144" t="str">
        <f>'Crisis Indicator Data'!A6</f>
        <v>Nagorno-Karabakh Conflict in Armenia</v>
      </c>
      <c r="B9" s="145" t="str">
        <f>'Crisis Indicator Data'!B6</f>
        <v>Conflict,Displacement</v>
      </c>
      <c r="C9" s="145" t="str">
        <f>'Crisis Indicator Data'!C6</f>
        <v>ARM002</v>
      </c>
      <c r="D9" s="145" t="str">
        <f>'Crisis Indicator Data'!D6</f>
        <v>Armenia</v>
      </c>
      <c r="E9" s="145" t="str">
        <f>'Crisis Indicator Data'!E6</f>
        <v>ARM</v>
      </c>
      <c r="F9" s="156">
        <f>IF('Crisis Indicator Data'!Q6="x","x",('Crisis Indicator Data'!Q6/1000000))</f>
        <v>1.593</v>
      </c>
      <c r="G9" s="156">
        <f>IF('Crisis Indicator Data'!R6="x","x",('Crisis Indicator Data'!R6/1000000))</f>
        <v>7.0000000000000001E-3</v>
      </c>
      <c r="H9" s="156">
        <f>IF('Crisis Indicator Data'!S6="x","x",('Crisis Indicator Data'!S6/1000000))</f>
        <v>2.7E-2</v>
      </c>
      <c r="I9" s="156">
        <f>IF('Crisis Indicator Data'!T6="x","x",('Crisis Indicator Data'!T6/1000000))</f>
        <v>0</v>
      </c>
      <c r="J9" s="156">
        <f>IF('Crisis Indicator Data'!U6="x","x",('Crisis Indicator Data'!U6/1000000))</f>
        <v>0</v>
      </c>
      <c r="K9" s="244">
        <f t="shared" si="0"/>
        <v>0.7</v>
      </c>
      <c r="L9" s="143">
        <f>IF(F9="x","x",(F9*1000000/VLOOKUP($C9,'Crisis Indicator Data'!$C$3:$H$198,5,FALSE)))</f>
        <v>0.97970479704797053</v>
      </c>
      <c r="M9" s="143">
        <f>IF(G9="x","x",(G9*1000000/VLOOKUP($C9,'Crisis Indicator Data'!$C$3:$H$198,5,FALSE)))</f>
        <v>4.3050430504305041E-3</v>
      </c>
      <c r="N9" s="143">
        <f>IF(H9="x","x",(H9*1000000/VLOOKUP($C9,'Crisis Indicator Data'!$C$3:$H$198,5,FALSE)))</f>
        <v>1.6605166051660517E-2</v>
      </c>
      <c r="O9" s="143">
        <f>IF(I9="x","x",(I9*1000000/VLOOKUP($C9,'Crisis Indicator Data'!$C$3:$H$198,5,FALSE)))</f>
        <v>0</v>
      </c>
      <c r="P9" s="143">
        <f>IF(J9="x","x",(J9*1000000/VLOOKUP($C9,'Crisis Indicator Data'!$C$3:$H$198,5,FALSE)))</f>
        <v>0</v>
      </c>
      <c r="Q9" s="238">
        <f t="shared" si="1"/>
        <v>1</v>
      </c>
      <c r="R9" s="238">
        <f t="shared" si="2"/>
        <v>0.85</v>
      </c>
    </row>
    <row r="10" spans="1:18" x14ac:dyDescent="0.25">
      <c r="A10" s="144" t="str">
        <f>'Crisis Indicator Data'!A7</f>
        <v>Nagorno-Karabakh conflict in Azerbaijan</v>
      </c>
      <c r="B10" s="145" t="str">
        <f>'Crisis Indicator Data'!B7</f>
        <v>Conflict,Displacement</v>
      </c>
      <c r="C10" s="145" t="str">
        <f>'Crisis Indicator Data'!C7</f>
        <v>AZE002</v>
      </c>
      <c r="D10" s="145" t="str">
        <f>'Crisis Indicator Data'!D7</f>
        <v>Azerbaijan</v>
      </c>
      <c r="E10" s="145" t="str">
        <f>'Crisis Indicator Data'!E7</f>
        <v>AZE</v>
      </c>
      <c r="F10" s="156">
        <f>IF('Crisis Indicator Data'!Q7="x","x",('Crisis Indicator Data'!Q7/1000000))</f>
        <v>0</v>
      </c>
      <c r="G10" s="156">
        <f>IF('Crisis Indicator Data'!R7="x","x",('Crisis Indicator Data'!R7/1000000))</f>
        <v>2.8260000000000001</v>
      </c>
      <c r="H10" s="156">
        <f>IF('Crisis Indicator Data'!S7="x","x",('Crisis Indicator Data'!S7/1000000))</f>
        <v>0</v>
      </c>
      <c r="I10" s="156">
        <f>IF('Crisis Indicator Data'!T7="x","x",('Crisis Indicator Data'!T7/1000000))</f>
        <v>0</v>
      </c>
      <c r="J10" s="156">
        <f>IF('Crisis Indicator Data'!U7="x","x",('Crisis Indicator Data'!U7/1000000))</f>
        <v>0</v>
      </c>
      <c r="K10" s="244">
        <f t="shared" si="0"/>
        <v>0</v>
      </c>
      <c r="L10" s="143">
        <f>IF(F10="x","x",(F10*1000000/VLOOKUP($C10,'Crisis Indicator Data'!$C$3:$H$198,5,FALSE)))</f>
        <v>0</v>
      </c>
      <c r="M10" s="143">
        <f>IF(G10="x","x",(G10*1000000/VLOOKUP($C10,'Crisis Indicator Data'!$C$3:$H$198,5,FALSE)))</f>
        <v>1</v>
      </c>
      <c r="N10" s="143">
        <f>IF(H10="x","x",(H10*1000000/VLOOKUP($C10,'Crisis Indicator Data'!$C$3:$H$198,5,FALSE)))</f>
        <v>0</v>
      </c>
      <c r="O10" s="143">
        <f>IF(I10="x","x",(I10*1000000/VLOOKUP($C10,'Crisis Indicator Data'!$C$3:$H$198,5,FALSE)))</f>
        <v>0</v>
      </c>
      <c r="P10" s="143">
        <f>IF(J10="x","x",(J10*1000000/VLOOKUP($C10,'Crisis Indicator Data'!$C$3:$H$198,5,FALSE)))</f>
        <v>0</v>
      </c>
      <c r="Q10" s="238">
        <f t="shared" si="1"/>
        <v>2</v>
      </c>
      <c r="R10" s="238">
        <f t="shared" si="2"/>
        <v>1</v>
      </c>
    </row>
    <row r="11" spans="1:18" x14ac:dyDescent="0.25">
      <c r="A11" s="144" t="str">
        <f>'Crisis Indicator Data'!A8</f>
        <v>Complex in Burundi</v>
      </c>
      <c r="B11" s="145" t="str">
        <f>'Crisis Indicator Data'!B8</f>
        <v>Violence,Displacement,Floods</v>
      </c>
      <c r="C11" s="145" t="str">
        <f>'Crisis Indicator Data'!C8</f>
        <v>BDI001</v>
      </c>
      <c r="D11" s="145" t="str">
        <f>'Crisis Indicator Data'!D8</f>
        <v>Burundi</v>
      </c>
      <c r="E11" s="145" t="str">
        <f>'Crisis Indicator Data'!E8</f>
        <v>BDI</v>
      </c>
      <c r="F11" s="156">
        <f>IF('Crisis Indicator Data'!Q8="x","x",('Crisis Indicator Data'!Q8/1000000))</f>
        <v>0</v>
      </c>
      <c r="G11" s="156">
        <f>IF('Crisis Indicator Data'!R8="x","x",('Crisis Indicator Data'!R8/1000000))</f>
        <v>11.2</v>
      </c>
      <c r="H11" s="156">
        <f>IF('Crisis Indicator Data'!S8="x","x",('Crisis Indicator Data'!S8/1000000))</f>
        <v>1.6919999999999999</v>
      </c>
      <c r="I11" s="156">
        <f>IF('Crisis Indicator Data'!T8="x","x",('Crisis Indicator Data'!T8/1000000))</f>
        <v>0.108</v>
      </c>
      <c r="J11" s="156">
        <f>IF('Crisis Indicator Data'!U8="x","x",('Crisis Indicator Data'!U8/1000000))</f>
        <v>0</v>
      </c>
      <c r="K11" s="244">
        <f t="shared" si="0"/>
        <v>3.8</v>
      </c>
      <c r="L11" s="143">
        <f>IF(F11="x","x",(F11*1000000/VLOOKUP($C11,'Crisis Indicator Data'!$C$3:$H$198,5,FALSE)))</f>
        <v>0</v>
      </c>
      <c r="M11" s="143">
        <f>IF(G11="x","x",(G11*1000000/VLOOKUP($C11,'Crisis Indicator Data'!$C$3:$H$198,5,FALSE)))</f>
        <v>0.86153846153846159</v>
      </c>
      <c r="N11" s="143">
        <f>IF(H11="x","x",(H11*1000000/VLOOKUP($C11,'Crisis Indicator Data'!$C$3:$H$198,5,FALSE)))</f>
        <v>0.13015384615384615</v>
      </c>
      <c r="O11" s="143">
        <f>IF(I11="x","x",(I11*1000000/VLOOKUP($C11,'Crisis Indicator Data'!$C$3:$H$198,5,FALSE)))</f>
        <v>8.3076923076923076E-3</v>
      </c>
      <c r="P11" s="143">
        <f>IF(J11="x","x",(J11*1000000/VLOOKUP($C11,'Crisis Indicator Data'!$C$3:$H$198,5,FALSE)))</f>
        <v>0</v>
      </c>
      <c r="Q11" s="238">
        <f t="shared" si="1"/>
        <v>3</v>
      </c>
      <c r="R11" s="238">
        <f t="shared" si="2"/>
        <v>3.4</v>
      </c>
    </row>
    <row r="12" spans="1:18" x14ac:dyDescent="0.25">
      <c r="A12" s="144" t="str">
        <f>'Crisis Indicator Data'!A9</f>
        <v>Conflict in Burkina Faso</v>
      </c>
      <c r="B12" s="145" t="str">
        <f>'Crisis Indicator Data'!B9</f>
        <v>Conflict,Displacement,Violence</v>
      </c>
      <c r="C12" s="145" t="str">
        <f>'Crisis Indicator Data'!C9</f>
        <v>BFA002</v>
      </c>
      <c r="D12" s="145" t="str">
        <f>'Crisis Indicator Data'!D9</f>
        <v>Burkina Faso</v>
      </c>
      <c r="E12" s="145" t="str">
        <f>'Crisis Indicator Data'!E9</f>
        <v>BFA</v>
      </c>
      <c r="F12" s="156">
        <f>IF('Crisis Indicator Data'!Q9="x","x",('Crisis Indicator Data'!Q9/1000000))</f>
        <v>18.02</v>
      </c>
      <c r="G12" s="156">
        <f>IF('Crisis Indicator Data'!R9="x","x",('Crisis Indicator Data'!R9/1000000))</f>
        <v>0</v>
      </c>
      <c r="H12" s="156">
        <f>IF('Crisis Indicator Data'!S9="x","x",('Crisis Indicator Data'!S9/1000000))</f>
        <v>2.8370000000000002</v>
      </c>
      <c r="I12" s="156">
        <f>IF('Crisis Indicator Data'!T9="x","x",('Crisis Indicator Data'!T9/1000000))</f>
        <v>0.68</v>
      </c>
      <c r="J12" s="156">
        <f>IF('Crisis Indicator Data'!U9="x","x",('Crisis Indicator Data'!U9/1000000))</f>
        <v>0</v>
      </c>
      <c r="K12" s="244">
        <f t="shared" si="0"/>
        <v>4.2</v>
      </c>
      <c r="L12" s="143">
        <f>IF(F12="x","x",(F12*1000000/VLOOKUP($C12,'Crisis Indicator Data'!$C$3:$H$198,5,FALSE)))</f>
        <v>0.836699633189395</v>
      </c>
      <c r="M12" s="143">
        <f>IF(G12="x","x",(G12*1000000/VLOOKUP($C12,'Crisis Indicator Data'!$C$3:$H$198,5,FALSE)))</f>
        <v>0</v>
      </c>
      <c r="N12" s="143">
        <f>IF(H12="x","x",(H12*1000000/VLOOKUP($C12,'Crisis Indicator Data'!$C$3:$H$198,5,FALSE)))</f>
        <v>0.13172679574685425</v>
      </c>
      <c r="O12" s="143">
        <f>IF(I12="x","x",(I12*1000000/VLOOKUP($C12,'Crisis Indicator Data'!$C$3:$H$198,5,FALSE)))</f>
        <v>3.1573571063750756E-2</v>
      </c>
      <c r="P12" s="143">
        <f>IF(J12="x","x",(J12*1000000/VLOOKUP($C12,'Crisis Indicator Data'!$C$3:$H$198,5,FALSE)))</f>
        <v>0</v>
      </c>
      <c r="Q12" s="238">
        <f t="shared" si="1"/>
        <v>3</v>
      </c>
      <c r="R12" s="238">
        <f t="shared" si="2"/>
        <v>3.6</v>
      </c>
    </row>
    <row r="13" spans="1:18" x14ac:dyDescent="0.25">
      <c r="A13" s="144" t="str">
        <f>'Crisis Indicator Data'!A10</f>
        <v>Mutliple crises in Bangladesh</v>
      </c>
      <c r="B13" s="145" t="str">
        <f>'Crisis Indicator Data'!B10</f>
        <v>Conflict,Violence,Displacement,Floods</v>
      </c>
      <c r="C13" s="145" t="str">
        <f>'Crisis Indicator Data'!C10</f>
        <v>BGD001</v>
      </c>
      <c r="D13" s="145" t="str">
        <f>'Crisis Indicator Data'!D10</f>
        <v>Bangladesh</v>
      </c>
      <c r="E13" s="145" t="str">
        <f>'Crisis Indicator Data'!E10</f>
        <v>BGD</v>
      </c>
      <c r="F13" s="156">
        <f>IF('Crisis Indicator Data'!Q10="x","x",('Crisis Indicator Data'!Q10/1000000))</f>
        <v>44.283000000000001</v>
      </c>
      <c r="G13" s="156">
        <f>IF('Crisis Indicator Data'!R10="x","x",('Crisis Indicator Data'!R10/1000000))</f>
        <v>3.8</v>
      </c>
      <c r="H13" s="156">
        <f>IF('Crisis Indicator Data'!S10="x","x",('Crisis Indicator Data'!S10/1000000))</f>
        <v>3.367</v>
      </c>
      <c r="I13" s="156">
        <f>IF('Crisis Indicator Data'!T10="x","x",('Crisis Indicator Data'!T10/1000000))</f>
        <v>1.522</v>
      </c>
      <c r="J13" s="156">
        <f>IF('Crisis Indicator Data'!U10="x","x",('Crisis Indicator Data'!U10/1000000))</f>
        <v>0</v>
      </c>
      <c r="K13" s="244">
        <f t="shared" si="0"/>
        <v>4.5</v>
      </c>
      <c r="L13" s="143">
        <f>IF(F13="x","x",(F13*1000000/VLOOKUP($C13,'Crisis Indicator Data'!$C$3:$H$198,5,FALSE)))</f>
        <v>0.83596994638677036</v>
      </c>
      <c r="M13" s="143">
        <f>IF(G13="x","x",(G13*1000000/VLOOKUP($C13,'Crisis Indicator Data'!$C$3:$H$198,5,FALSE)))</f>
        <v>7.1736011477761832E-2</v>
      </c>
      <c r="N13" s="143">
        <f>IF(H13="x","x",(H13*1000000/VLOOKUP($C13,'Crisis Indicator Data'!$C$3:$H$198,5,FALSE)))</f>
        <v>6.3561881748848442E-2</v>
      </c>
      <c r="O13" s="143">
        <f>IF(I13="x","x",(I13*1000000/VLOOKUP($C13,'Crisis Indicator Data'!$C$3:$H$198,5,FALSE)))</f>
        <v>2.8732160386619347E-2</v>
      </c>
      <c r="P13" s="143">
        <f>IF(J13="x","x",(J13*1000000/VLOOKUP($C13,'Crisis Indicator Data'!$C$3:$H$198,5,FALSE)))</f>
        <v>0</v>
      </c>
      <c r="Q13" s="238">
        <f t="shared" si="1"/>
        <v>3</v>
      </c>
      <c r="R13" s="238">
        <f t="shared" si="2"/>
        <v>3.75</v>
      </c>
    </row>
    <row r="14" spans="1:18" x14ac:dyDescent="0.25">
      <c r="A14" s="144" t="str">
        <f>'Crisis Indicator Data'!A11</f>
        <v>Rohingya refugee crisis</v>
      </c>
      <c r="B14" s="145" t="str">
        <f>'Crisis Indicator Data'!B11</f>
        <v>Conflict,Violence,Displacement</v>
      </c>
      <c r="C14" s="145" t="str">
        <f>'Crisis Indicator Data'!C11</f>
        <v>BGD002</v>
      </c>
      <c r="D14" s="145" t="str">
        <f>'Crisis Indicator Data'!D11</f>
        <v>Bangladesh</v>
      </c>
      <c r="E14" s="145" t="str">
        <f>'Crisis Indicator Data'!E11</f>
        <v>BGD</v>
      </c>
      <c r="F14" s="156">
        <f>IF('Crisis Indicator Data'!Q11="x","x",('Crisis Indicator Data'!Q11/1000000))</f>
        <v>0</v>
      </c>
      <c r="G14" s="156">
        <f>IF('Crisis Indicator Data'!R11="x","x",('Crisis Indicator Data'!R11/1000000))</f>
        <v>0</v>
      </c>
      <c r="H14" s="156">
        <f>IF('Crisis Indicator Data'!S11="x","x",('Crisis Indicator Data'!S11/1000000))</f>
        <v>1.4870000000000001</v>
      </c>
      <c r="I14" s="156">
        <f>IF('Crisis Indicator Data'!T11="x","x",('Crisis Indicator Data'!T11/1000000))</f>
        <v>0</v>
      </c>
      <c r="J14" s="156">
        <f>IF('Crisis Indicator Data'!U11="x","x",('Crisis Indicator Data'!U11/1000000))</f>
        <v>0</v>
      </c>
      <c r="K14" s="244">
        <f t="shared" si="0"/>
        <v>3.6</v>
      </c>
      <c r="L14" s="143">
        <f>IF(F14="x","x",(F14*1000000/VLOOKUP($C14,'Crisis Indicator Data'!$C$3:$H$198,5,FALSE)))</f>
        <v>0</v>
      </c>
      <c r="M14" s="143">
        <f>IF(G14="x","x",(G14*1000000/VLOOKUP($C14,'Crisis Indicator Data'!$C$3:$H$198,5,FALSE)))</f>
        <v>0</v>
      </c>
      <c r="N14" s="143">
        <f>IF(H14="x","x",(H14*1000000/VLOOKUP($C14,'Crisis Indicator Data'!$C$3:$H$198,5,FALSE)))</f>
        <v>0.99865681665547346</v>
      </c>
      <c r="O14" s="143">
        <f>IF(I14="x","x",(I14*1000000/VLOOKUP($C14,'Crisis Indicator Data'!$C$3:$H$198,5,FALSE)))</f>
        <v>0</v>
      </c>
      <c r="P14" s="143">
        <f>IF(J14="x","x",(J14*1000000/VLOOKUP($C14,'Crisis Indicator Data'!$C$3:$H$198,5,FALSE)))</f>
        <v>0</v>
      </c>
      <c r="Q14" s="238">
        <f t="shared" si="1"/>
        <v>3</v>
      </c>
      <c r="R14" s="238">
        <f t="shared" si="2"/>
        <v>3.3</v>
      </c>
    </row>
    <row r="15" spans="1:18" x14ac:dyDescent="0.25">
      <c r="A15" s="144" t="str">
        <f>'Crisis Indicator Data'!A12</f>
        <v>2022 Floods in Bangladesh</v>
      </c>
      <c r="B15" s="145" t="str">
        <f>'Crisis Indicator Data'!B12</f>
        <v>Floods</v>
      </c>
      <c r="C15" s="145" t="str">
        <f>'Crisis Indicator Data'!C12</f>
        <v>BGD008</v>
      </c>
      <c r="D15" s="145" t="str">
        <f>'Crisis Indicator Data'!D12</f>
        <v>Bangladesh</v>
      </c>
      <c r="E15" s="145" t="str">
        <f>'Crisis Indicator Data'!E12</f>
        <v>BGD</v>
      </c>
      <c r="F15" s="156">
        <f>IF('Crisis Indicator Data'!Q12="x","x",('Crisis Indicator Data'!Q12/1000000))</f>
        <v>44.283000000000001</v>
      </c>
      <c r="G15" s="156">
        <f>IF('Crisis Indicator Data'!R12="x","x",('Crisis Indicator Data'!R12/1000000))</f>
        <v>3.8</v>
      </c>
      <c r="H15" s="156">
        <f>IF('Crisis Indicator Data'!S12="x","x",('Crisis Indicator Data'!S12/1000000))</f>
        <v>1.8779999999999999</v>
      </c>
      <c r="I15" s="156">
        <f>IF('Crisis Indicator Data'!T12="x","x",('Crisis Indicator Data'!T12/1000000))</f>
        <v>1.522</v>
      </c>
      <c r="J15" s="156">
        <f>IF('Crisis Indicator Data'!U12="x","x",('Crisis Indicator Data'!U12/1000000))</f>
        <v>0</v>
      </c>
      <c r="K15" s="244">
        <f t="shared" si="0"/>
        <v>4.2</v>
      </c>
      <c r="L15" s="143">
        <f>IF(F15="x","x",(F15*1000000/VLOOKUP($C15,'Crisis Indicator Data'!$C$3:$H$198,5,FALSE)))</f>
        <v>0.8601480100227259</v>
      </c>
      <c r="M15" s="143">
        <f>IF(G15="x","x",(G15*1000000/VLOOKUP($C15,'Crisis Indicator Data'!$C$3:$H$198,5,FALSE)))</f>
        <v>7.3810772488005744E-2</v>
      </c>
      <c r="N15" s="143">
        <f>IF(H15="x","x",(H15*1000000/VLOOKUP($C15,'Crisis Indicator Data'!$C$3:$H$198,5,FALSE)))</f>
        <v>3.6478060719072315E-2</v>
      </c>
      <c r="O15" s="143">
        <f>IF(I15="x","x",(I15*1000000/VLOOKUP($C15,'Crisis Indicator Data'!$C$3:$H$198,5,FALSE)))</f>
        <v>2.9563156770195987E-2</v>
      </c>
      <c r="P15" s="143">
        <f>IF(J15="x","x",(J15*1000000/VLOOKUP($C15,'Crisis Indicator Data'!$C$3:$H$198,5,FALSE)))</f>
        <v>0</v>
      </c>
      <c r="Q15" s="238">
        <f t="shared" si="1"/>
        <v>3</v>
      </c>
      <c r="R15" s="238">
        <f t="shared" si="2"/>
        <v>3.6</v>
      </c>
    </row>
    <row r="16" spans="1:18" x14ac:dyDescent="0.25">
      <c r="A16" s="144" t="str">
        <f>'Crisis Indicator Data'!A13</f>
        <v>Country level Brazil</v>
      </c>
      <c r="B16" s="145" t="str">
        <f>'Crisis Indicator Data'!B13</f>
        <v>Displacement,Floods</v>
      </c>
      <c r="C16" s="145" t="str">
        <f>'Crisis Indicator Data'!C13</f>
        <v>BRA001</v>
      </c>
      <c r="D16" s="145" t="str">
        <f>'Crisis Indicator Data'!D13</f>
        <v>Brazil</v>
      </c>
      <c r="E16" s="145" t="str">
        <f>'Crisis Indicator Data'!E13</f>
        <v>BRA</v>
      </c>
      <c r="F16" s="156">
        <f>IF('Crisis Indicator Data'!Q13="x","x",('Crisis Indicator Data'!Q13/1000000))</f>
        <v>178.45400000000001</v>
      </c>
      <c r="G16" s="156">
        <f>IF('Crisis Indicator Data'!R13="x","x",('Crisis Indicator Data'!R13/1000000))</f>
        <v>0.48699999999999999</v>
      </c>
      <c r="H16" s="156">
        <f>IF('Crisis Indicator Data'!S13="x","x",('Crisis Indicator Data'!S13/1000000))</f>
        <v>0.31900000000000001</v>
      </c>
      <c r="I16" s="156">
        <f>IF('Crisis Indicator Data'!T13="x","x",('Crisis Indicator Data'!T13/1000000))</f>
        <v>0</v>
      </c>
      <c r="J16" s="156">
        <f>IF('Crisis Indicator Data'!U13="x","x",('Crisis Indicator Data'!U13/1000000))</f>
        <v>0</v>
      </c>
      <c r="K16" s="244">
        <f t="shared" si="0"/>
        <v>2.5</v>
      </c>
      <c r="L16" s="143">
        <f>IF(F16="x","x",(F16*1000000/VLOOKUP($C16,'Crisis Indicator Data'!$C$3:$H$198,5,FALSE)))</f>
        <v>0.99550929102583408</v>
      </c>
      <c r="M16" s="143">
        <f>IF(G16="x","x",(G16*1000000/VLOOKUP($C16,'Crisis Indicator Data'!$C$3:$H$198,5,FALSE)))</f>
        <v>2.7167394663587321E-3</v>
      </c>
      <c r="N16" s="143">
        <f>IF(H16="x","x",(H16*1000000/VLOOKUP($C16,'Crisis Indicator Data'!$C$3:$H$198,5,FALSE)))</f>
        <v>1.7795480282719418E-3</v>
      </c>
      <c r="O16" s="143">
        <f>IF(I16="x","x",(I16*1000000/VLOOKUP($C16,'Crisis Indicator Data'!$C$3:$H$198,5,FALSE)))</f>
        <v>0</v>
      </c>
      <c r="P16" s="143">
        <f>IF(J16="x","x",(J16*1000000/VLOOKUP($C16,'Crisis Indicator Data'!$C$3:$H$198,5,FALSE)))</f>
        <v>0</v>
      </c>
      <c r="Q16" s="238">
        <f t="shared" si="1"/>
        <v>1</v>
      </c>
      <c r="R16" s="238">
        <f t="shared" si="2"/>
        <v>1.75</v>
      </c>
    </row>
    <row r="17" spans="1:18" x14ac:dyDescent="0.25">
      <c r="A17" s="144" t="str">
        <f>'Crisis Indicator Data'!A14</f>
        <v>Venezuela displacement in Brazil</v>
      </c>
      <c r="B17" s="145" t="str">
        <f>'Crisis Indicator Data'!B14</f>
        <v>Displacement</v>
      </c>
      <c r="C17" s="145" t="str">
        <f>'Crisis Indicator Data'!C14</f>
        <v>BRA002</v>
      </c>
      <c r="D17" s="145" t="str">
        <f>'Crisis Indicator Data'!D14</f>
        <v>Brazil</v>
      </c>
      <c r="E17" s="145" t="str">
        <f>'Crisis Indicator Data'!E14</f>
        <v>BRA</v>
      </c>
      <c r="F17" s="156">
        <f>IF('Crisis Indicator Data'!Q14="x","x",('Crisis Indicator Data'!Q14/1000000))</f>
        <v>80.831000000000003</v>
      </c>
      <c r="G17" s="156">
        <f>IF('Crisis Indicator Data'!R14="x","x",('Crisis Indicator Data'!R14/1000000))</f>
        <v>0.17899999999999999</v>
      </c>
      <c r="H17" s="156">
        <f>IF('Crisis Indicator Data'!S14="x","x",('Crisis Indicator Data'!S14/1000000))</f>
        <v>0.312</v>
      </c>
      <c r="I17" s="156">
        <f>IF('Crisis Indicator Data'!T14="x","x",('Crisis Indicator Data'!T14/1000000))</f>
        <v>0</v>
      </c>
      <c r="J17" s="156">
        <f>IF('Crisis Indicator Data'!U14="x","x",('Crisis Indicator Data'!U14/1000000))</f>
        <v>0</v>
      </c>
      <c r="K17" s="244">
        <f t="shared" si="0"/>
        <v>2.5</v>
      </c>
      <c r="L17" s="143">
        <f>IF(F17="x","x",(F17*1000000/VLOOKUP($C17,'Crisis Indicator Data'!$C$3:$H$198,5,FALSE)))</f>
        <v>0.99396227343154375</v>
      </c>
      <c r="M17" s="143">
        <f>IF(G17="x","x",(G17*1000000/VLOOKUP($C17,'Crisis Indicator Data'!$C$3:$H$198,5,FALSE)))</f>
        <v>2.2011263864636877E-3</v>
      </c>
      <c r="N17" s="143">
        <f>IF(H17="x","x",(H17*1000000/VLOOKUP($C17,'Crisis Indicator Data'!$C$3:$H$198,5,FALSE)))</f>
        <v>3.8366001819925728E-3</v>
      </c>
      <c r="O17" s="143">
        <f>IF(I17="x","x",(I17*1000000/VLOOKUP($C17,'Crisis Indicator Data'!$C$3:$H$198,5,FALSE)))</f>
        <v>0</v>
      </c>
      <c r="P17" s="143">
        <f>IF(J17="x","x",(J17*1000000/VLOOKUP($C17,'Crisis Indicator Data'!$C$3:$H$198,5,FALSE)))</f>
        <v>0</v>
      </c>
      <c r="Q17" s="238">
        <f t="shared" si="1"/>
        <v>1</v>
      </c>
      <c r="R17" s="238">
        <f t="shared" si="2"/>
        <v>1.75</v>
      </c>
    </row>
    <row r="18" spans="1:18" x14ac:dyDescent="0.25">
      <c r="A18" s="144" t="str">
        <f>'Crisis Indicator Data'!A15</f>
        <v>Floods in rainy season 2022</v>
      </c>
      <c r="B18" s="145" t="str">
        <f>'Crisis Indicator Data'!B15</f>
        <v>Floods</v>
      </c>
      <c r="C18" s="145" t="str">
        <f>'Crisis Indicator Data'!C15</f>
        <v>BRA003</v>
      </c>
      <c r="D18" s="145" t="str">
        <f>'Crisis Indicator Data'!D15</f>
        <v>Brazil</v>
      </c>
      <c r="E18" s="145" t="str">
        <f>'Crisis Indicator Data'!E15</f>
        <v>BRA</v>
      </c>
      <c r="F18" s="156">
        <f>IF('Crisis Indicator Data'!Q15="x","x",('Crisis Indicator Data'!Q15/1000000))</f>
        <v>97.623000000000005</v>
      </c>
      <c r="G18" s="156">
        <f>IF('Crisis Indicator Data'!R15="x","x",('Crisis Indicator Data'!R15/1000000))</f>
        <v>0.245</v>
      </c>
      <c r="H18" s="156">
        <f>IF('Crisis Indicator Data'!S15="x","x",('Crisis Indicator Data'!S15/1000000))</f>
        <v>7.0000000000000007E-2</v>
      </c>
      <c r="I18" s="156">
        <f>IF('Crisis Indicator Data'!T15="x","x",('Crisis Indicator Data'!T15/1000000))</f>
        <v>0</v>
      </c>
      <c r="J18" s="156">
        <f>IF('Crisis Indicator Data'!U15="x","x",('Crisis Indicator Data'!U15/1000000))</f>
        <v>0</v>
      </c>
      <c r="K18" s="244">
        <f t="shared" si="0"/>
        <v>1.4</v>
      </c>
      <c r="L18" s="143">
        <f>IF(F18="x","x",(F18*1000000/VLOOKUP($C18,'Crisis Indicator Data'!$C$3:$H$198,5,FALSE)))</f>
        <v>0.99678367947068558</v>
      </c>
      <c r="M18" s="143">
        <f>IF(G18="x","x",(G18*1000000/VLOOKUP($C18,'Crisis Indicator Data'!$C$3:$H$198,5,FALSE)))</f>
        <v>2.5015826339112499E-3</v>
      </c>
      <c r="N18" s="143">
        <f>IF(H18="x","x",(H18*1000000/VLOOKUP($C18,'Crisis Indicator Data'!$C$3:$H$198,5,FALSE)))</f>
        <v>7.1473789540321426E-4</v>
      </c>
      <c r="O18" s="143">
        <f>IF(I18="x","x",(I18*1000000/VLOOKUP($C18,'Crisis Indicator Data'!$C$3:$H$198,5,FALSE)))</f>
        <v>0</v>
      </c>
      <c r="P18" s="143">
        <f>IF(J18="x","x",(J18*1000000/VLOOKUP($C18,'Crisis Indicator Data'!$C$3:$H$198,5,FALSE)))</f>
        <v>0</v>
      </c>
      <c r="Q18" s="238">
        <f t="shared" si="1"/>
        <v>1</v>
      </c>
      <c r="R18" s="238">
        <f t="shared" si="2"/>
        <v>1.2</v>
      </c>
    </row>
    <row r="19" spans="1:18" x14ac:dyDescent="0.25">
      <c r="A19" s="144" t="str">
        <f>'Crisis Indicator Data'!A16</f>
        <v>Complex crisis in CAR</v>
      </c>
      <c r="B19" s="145" t="str">
        <f>'Crisis Indicator Data'!B16</f>
        <v>Conflict,Displacement</v>
      </c>
      <c r="C19" s="145" t="str">
        <f>'Crisis Indicator Data'!C16</f>
        <v>CAF001</v>
      </c>
      <c r="D19" s="145" t="str">
        <f>'Crisis Indicator Data'!D16</f>
        <v>CAR</v>
      </c>
      <c r="E19" s="145" t="str">
        <f>'Crisis Indicator Data'!E16</f>
        <v>CAF</v>
      </c>
      <c r="F19" s="156">
        <f>IF('Crisis Indicator Data'!Q16="x","x",('Crisis Indicator Data'!Q16/1000000))</f>
        <v>1.63</v>
      </c>
      <c r="G19" s="156">
        <f>IF('Crisis Indicator Data'!R16="x","x",('Crisis Indicator Data'!R16/1000000))</f>
        <v>0.9</v>
      </c>
      <c r="H19" s="156">
        <f>IF('Crisis Indicator Data'!S16="x","x",('Crisis Indicator Data'!S16/1000000))</f>
        <v>0.73299999999999998</v>
      </c>
      <c r="I19" s="156">
        <f>IF('Crisis Indicator Data'!T16="x","x",('Crisis Indicator Data'!T16/1000000))</f>
        <v>1.4670000000000001</v>
      </c>
      <c r="J19" s="156">
        <f>IF('Crisis Indicator Data'!U16="x","x",('Crisis Indicator Data'!U16/1000000))</f>
        <v>0</v>
      </c>
      <c r="K19" s="244">
        <f t="shared" si="0"/>
        <v>3.9</v>
      </c>
      <c r="L19" s="143">
        <f>IF(F19="x","x",(F19*1000000/VLOOKUP($C19,'Crisis Indicator Data'!$C$3:$H$198,5,FALSE)))</f>
        <v>0.34460887949260044</v>
      </c>
      <c r="M19" s="143">
        <f>IF(G19="x","x",(G19*1000000/VLOOKUP($C19,'Crisis Indicator Data'!$C$3:$H$198,5,FALSE)))</f>
        <v>0.19027484143763213</v>
      </c>
      <c r="N19" s="143">
        <f>IF(H19="x","x",(H19*1000000/VLOOKUP($C19,'Crisis Indicator Data'!$C$3:$H$198,5,FALSE)))</f>
        <v>0.15496828752642705</v>
      </c>
      <c r="O19" s="143">
        <f>IF(I19="x","x",(I19*1000000/VLOOKUP($C19,'Crisis Indicator Data'!$C$3:$H$198,5,FALSE)))</f>
        <v>0.31014799154334038</v>
      </c>
      <c r="P19" s="143">
        <f>IF(J19="x","x",(J19*1000000/VLOOKUP($C19,'Crisis Indicator Data'!$C$3:$H$198,5,FALSE)))</f>
        <v>0</v>
      </c>
      <c r="Q19" s="238">
        <f t="shared" si="1"/>
        <v>4</v>
      </c>
      <c r="R19" s="238">
        <f t="shared" si="2"/>
        <v>3.95</v>
      </c>
    </row>
    <row r="20" spans="1:18" x14ac:dyDescent="0.25">
      <c r="A20" s="144" t="str">
        <f>'Crisis Indicator Data'!A17</f>
        <v>Venezuela displacement in Chile</v>
      </c>
      <c r="B20" s="145" t="str">
        <f>'Crisis Indicator Data'!B17</f>
        <v>Displacement</v>
      </c>
      <c r="C20" s="145" t="str">
        <f>'Crisis Indicator Data'!C17</f>
        <v>CHL002</v>
      </c>
      <c r="D20" s="145" t="str">
        <f>'Crisis Indicator Data'!D17</f>
        <v>Chile</v>
      </c>
      <c r="E20" s="145" t="str">
        <f>'Crisis Indicator Data'!E17</f>
        <v>CHL</v>
      </c>
      <c r="F20" s="156">
        <f>IF('Crisis Indicator Data'!Q17="x","x",('Crisis Indicator Data'!Q17/1000000))</f>
        <v>7.4669999999999996</v>
      </c>
      <c r="G20" s="156">
        <f>IF('Crisis Indicator Data'!R17="x","x",('Crisis Indicator Data'!R17/1000000))</f>
        <v>11.169</v>
      </c>
      <c r="H20" s="156">
        <f>IF('Crisis Indicator Data'!S17="x","x",('Crisis Indicator Data'!S17/1000000))</f>
        <v>0.48099999999999998</v>
      </c>
      <c r="I20" s="156">
        <f>IF('Crisis Indicator Data'!T17="x","x",('Crisis Indicator Data'!T17/1000000))</f>
        <v>0</v>
      </c>
      <c r="J20" s="156">
        <f>IF('Crisis Indicator Data'!U17="x","x",('Crisis Indicator Data'!U17/1000000))</f>
        <v>0</v>
      </c>
      <c r="K20" s="244">
        <f t="shared" si="0"/>
        <v>2.8</v>
      </c>
      <c r="L20" s="143">
        <f>IF(F20="x","x",(F20*1000000/VLOOKUP($C20,'Crisis Indicator Data'!$C$3:$H$198,5,FALSE)))</f>
        <v>0.39061519146264911</v>
      </c>
      <c r="M20" s="143">
        <f>IF(G20="x","x",(G20*1000000/VLOOKUP($C20,'Crisis Indicator Data'!$C$3:$H$198,5,FALSE)))</f>
        <v>0.58427495291902076</v>
      </c>
      <c r="N20" s="143">
        <f>IF(H20="x","x",(H20*1000000/VLOOKUP($C20,'Crisis Indicator Data'!$C$3:$H$198,5,FALSE)))</f>
        <v>2.5162167817535049E-2</v>
      </c>
      <c r="O20" s="143">
        <f>IF(I20="x","x",(I20*1000000/VLOOKUP($C20,'Crisis Indicator Data'!$C$3:$H$198,5,FALSE)))</f>
        <v>0</v>
      </c>
      <c r="P20" s="143">
        <f>IF(J20="x","x",(J20*1000000/VLOOKUP($C20,'Crisis Indicator Data'!$C$3:$H$198,5,FALSE)))</f>
        <v>0</v>
      </c>
      <c r="Q20" s="238">
        <f t="shared" si="1"/>
        <v>2</v>
      </c>
      <c r="R20" s="238">
        <f t="shared" si="2"/>
        <v>2.4</v>
      </c>
    </row>
    <row r="21" spans="1:18" x14ac:dyDescent="0.25">
      <c r="A21" s="144" t="str">
        <f>'Crisis Indicator Data'!A18</f>
        <v>Multiple crises in Cameroon</v>
      </c>
      <c r="B21" s="145" t="str">
        <f>'Crisis Indicator Data'!B18</f>
        <v>Conflict,Displacement</v>
      </c>
      <c r="C21" s="145" t="str">
        <f>'Crisis Indicator Data'!C18</f>
        <v>CMR001</v>
      </c>
      <c r="D21" s="145" t="str">
        <f>'Crisis Indicator Data'!D18</f>
        <v>Cameroon</v>
      </c>
      <c r="E21" s="145" t="str">
        <f>'Crisis Indicator Data'!E18</f>
        <v>CMR</v>
      </c>
      <c r="F21" s="156">
        <f>IF('Crisis Indicator Data'!Q18="x","x",('Crisis Indicator Data'!Q18/1000000))</f>
        <v>23.844999999999999</v>
      </c>
      <c r="G21" s="156">
        <f>IF('Crisis Indicator Data'!R18="x","x",('Crisis Indicator Data'!R18/1000000))</f>
        <v>0</v>
      </c>
      <c r="H21" s="156">
        <f>IF('Crisis Indicator Data'!S18="x","x",('Crisis Indicator Data'!S18/1000000))</f>
        <v>2.0720000000000001</v>
      </c>
      <c r="I21" s="156">
        <f>IF('Crisis Indicator Data'!T18="x","x",('Crisis Indicator Data'!T18/1000000))</f>
        <v>1.6830000000000001</v>
      </c>
      <c r="J21" s="156">
        <f>IF('Crisis Indicator Data'!U18="x","x",('Crisis Indicator Data'!U18/1000000))</f>
        <v>0</v>
      </c>
      <c r="K21" s="244">
        <f t="shared" si="0"/>
        <v>4.3</v>
      </c>
      <c r="L21" s="143">
        <f>IF(F21="x","x",(F21*1000000/VLOOKUP($C21,'Crisis Indicator Data'!$C$3:$H$198,5,FALSE)))</f>
        <v>0.8639492753623188</v>
      </c>
      <c r="M21" s="143">
        <f>IF(G21="x","x",(G21*1000000/VLOOKUP($C21,'Crisis Indicator Data'!$C$3:$H$198,5,FALSE)))</f>
        <v>0</v>
      </c>
      <c r="N21" s="143">
        <f>IF(H21="x","x",(H21*1000000/VLOOKUP($C21,'Crisis Indicator Data'!$C$3:$H$198,5,FALSE)))</f>
        <v>7.5072463768115938E-2</v>
      </c>
      <c r="O21" s="143">
        <f>IF(I21="x","x",(I21*1000000/VLOOKUP($C21,'Crisis Indicator Data'!$C$3:$H$198,5,FALSE)))</f>
        <v>6.0978260869565218E-2</v>
      </c>
      <c r="P21" s="143">
        <f>IF(J21="x","x",(J21*1000000/VLOOKUP($C21,'Crisis Indicator Data'!$C$3:$H$198,5,FALSE)))</f>
        <v>0</v>
      </c>
      <c r="Q21" s="238">
        <f t="shared" si="1"/>
        <v>4</v>
      </c>
      <c r="R21" s="238">
        <f t="shared" si="2"/>
        <v>4.1500000000000004</v>
      </c>
    </row>
    <row r="22" spans="1:18" x14ac:dyDescent="0.25">
      <c r="A22" s="144" t="str">
        <f>'Crisis Indicator Data'!A19</f>
        <v>Boko Haram in Cameroon</v>
      </c>
      <c r="B22" s="145" t="str">
        <f>'Crisis Indicator Data'!B19</f>
        <v>Conflict</v>
      </c>
      <c r="C22" s="145" t="str">
        <f>'Crisis Indicator Data'!C19</f>
        <v>CMR002</v>
      </c>
      <c r="D22" s="145" t="str">
        <f>'Crisis Indicator Data'!D19</f>
        <v>Cameroon</v>
      </c>
      <c r="E22" s="145" t="str">
        <f>'Crisis Indicator Data'!E19</f>
        <v>CMR</v>
      </c>
      <c r="F22" s="156">
        <f>IF('Crisis Indicator Data'!Q19="x","x",('Crisis Indicator Data'!Q19/1000000))</f>
        <v>2.5569999999999999</v>
      </c>
      <c r="G22" s="156">
        <f>IF('Crisis Indicator Data'!R19="x","x",('Crisis Indicator Data'!R19/1000000))</f>
        <v>0</v>
      </c>
      <c r="H22" s="156">
        <f>IF('Crisis Indicator Data'!S19="x","x",('Crisis Indicator Data'!S19/1000000))</f>
        <v>0.16600000000000001</v>
      </c>
      <c r="I22" s="156">
        <f>IF('Crisis Indicator Data'!T19="x","x",('Crisis Indicator Data'!T19/1000000))</f>
        <v>1.08</v>
      </c>
      <c r="J22" s="156">
        <f>IF('Crisis Indicator Data'!U19="x","x",('Crisis Indicator Data'!U19/1000000))</f>
        <v>0</v>
      </c>
      <c r="K22" s="244">
        <f t="shared" si="0"/>
        <v>3.5</v>
      </c>
      <c r="L22" s="143">
        <f>IF(F22="x","x",(F22*1000000/VLOOKUP($C22,'Crisis Indicator Data'!$C$3:$H$198,5,FALSE)))</f>
        <v>0.67236392321851168</v>
      </c>
      <c r="M22" s="143">
        <f>IF(G22="x","x",(G22*1000000/VLOOKUP($C22,'Crisis Indicator Data'!$C$3:$H$198,5,FALSE)))</f>
        <v>0</v>
      </c>
      <c r="N22" s="143">
        <f>IF(H22="x","x",(H22*1000000/VLOOKUP($C22,'Crisis Indicator Data'!$C$3:$H$198,5,FALSE)))</f>
        <v>4.3649750197212726E-2</v>
      </c>
      <c r="O22" s="143">
        <f>IF(I22="x","x",(I22*1000000/VLOOKUP($C22,'Crisis Indicator Data'!$C$3:$H$198,5,FALSE)))</f>
        <v>0.28398632658427558</v>
      </c>
      <c r="P22" s="143">
        <f>IF(J22="x","x",(J22*1000000/VLOOKUP($C22,'Crisis Indicator Data'!$C$3:$H$198,5,FALSE)))</f>
        <v>0</v>
      </c>
      <c r="Q22" s="238">
        <f t="shared" si="1"/>
        <v>4</v>
      </c>
      <c r="R22" s="238">
        <f t="shared" si="2"/>
        <v>3.75</v>
      </c>
    </row>
    <row r="23" spans="1:18" x14ac:dyDescent="0.25">
      <c r="A23" s="144" t="str">
        <f>'Crisis Indicator Data'!A20</f>
        <v>Anglophone Crisis in Cameroon</v>
      </c>
      <c r="B23" s="145" t="str">
        <f>'Crisis Indicator Data'!B20</f>
        <v>Conflict</v>
      </c>
      <c r="C23" s="145" t="str">
        <f>'Crisis Indicator Data'!C20</f>
        <v>CMR003</v>
      </c>
      <c r="D23" s="145" t="str">
        <f>'Crisis Indicator Data'!D20</f>
        <v>Cameroon</v>
      </c>
      <c r="E23" s="145" t="str">
        <f>'Crisis Indicator Data'!E20</f>
        <v>CMR</v>
      </c>
      <c r="F23" s="156">
        <f>IF('Crisis Indicator Data'!Q20="x","x",('Crisis Indicator Data'!Q20/1000000))</f>
        <v>11.439</v>
      </c>
      <c r="G23" s="156">
        <f>IF('Crisis Indicator Data'!R20="x","x",('Crisis Indicator Data'!R20/1000000))</f>
        <v>0</v>
      </c>
      <c r="H23" s="156">
        <f>IF('Crisis Indicator Data'!S20="x","x",('Crisis Indicator Data'!S20/1000000))</f>
        <v>1.431</v>
      </c>
      <c r="I23" s="156">
        <f>IF('Crisis Indicator Data'!T20="x","x",('Crisis Indicator Data'!T20/1000000))</f>
        <v>0.60299999999999998</v>
      </c>
      <c r="J23" s="156">
        <f>IF('Crisis Indicator Data'!U20="x","x",('Crisis Indicator Data'!U20/1000000))</f>
        <v>0</v>
      </c>
      <c r="K23" s="244">
        <f t="shared" si="0"/>
        <v>3.8</v>
      </c>
      <c r="L23" s="143">
        <f>IF(F23="x","x",(F23*1000000/VLOOKUP($C23,'Crisis Indicator Data'!$C$3:$H$198,5,FALSE)))</f>
        <v>0.84896838355351045</v>
      </c>
      <c r="M23" s="143">
        <f>IF(G23="x","x",(G23*1000000/VLOOKUP($C23,'Crisis Indicator Data'!$C$3:$H$198,5,FALSE)))</f>
        <v>0</v>
      </c>
      <c r="N23" s="143">
        <f>IF(H23="x","x",(H23*1000000/VLOOKUP($C23,'Crisis Indicator Data'!$C$3:$H$198,5,FALSE)))</f>
        <v>0.10620454208104498</v>
      </c>
      <c r="O23" s="143">
        <f>IF(I23="x","x",(I23*1000000/VLOOKUP($C23,'Crisis Indicator Data'!$C$3:$H$198,5,FALSE)))</f>
        <v>4.4752857354905744E-2</v>
      </c>
      <c r="P23" s="143">
        <f>IF(J23="x","x",(J23*1000000/VLOOKUP($C23,'Crisis Indicator Data'!$C$3:$H$198,5,FALSE)))</f>
        <v>0</v>
      </c>
      <c r="Q23" s="238">
        <f t="shared" si="1"/>
        <v>3</v>
      </c>
      <c r="R23" s="238">
        <f t="shared" si="2"/>
        <v>3.4</v>
      </c>
    </row>
    <row r="24" spans="1:18" x14ac:dyDescent="0.25">
      <c r="A24" s="144" t="str">
        <f>'Crisis Indicator Data'!A21</f>
        <v>CAR refugees in Cameroon</v>
      </c>
      <c r="B24" s="145" t="str">
        <f>'Crisis Indicator Data'!B21</f>
        <v>Conflict,Displacement</v>
      </c>
      <c r="C24" s="145" t="str">
        <f>'Crisis Indicator Data'!C21</f>
        <v>CMR004</v>
      </c>
      <c r="D24" s="145" t="str">
        <f>'Crisis Indicator Data'!D21</f>
        <v>Cameroon</v>
      </c>
      <c r="E24" s="145" t="str">
        <f>'Crisis Indicator Data'!E21</f>
        <v>CMR</v>
      </c>
      <c r="F24" s="156">
        <f>IF('Crisis Indicator Data'!Q21="x","x",('Crisis Indicator Data'!Q21/1000000))</f>
        <v>5.1829999999999998</v>
      </c>
      <c r="G24" s="156">
        <f>IF('Crisis Indicator Data'!R21="x","x",('Crisis Indicator Data'!R21/1000000))</f>
        <v>0</v>
      </c>
      <c r="H24" s="156">
        <f>IF('Crisis Indicator Data'!S21="x","x",('Crisis Indicator Data'!S21/1000000))</f>
        <v>0.47499999999999998</v>
      </c>
      <c r="I24" s="156">
        <f>IF('Crisis Indicator Data'!T21="x","x",('Crisis Indicator Data'!T21/1000000))</f>
        <v>0</v>
      </c>
      <c r="J24" s="156">
        <f>IF('Crisis Indicator Data'!U21="x","x",('Crisis Indicator Data'!U21/1000000))</f>
        <v>0</v>
      </c>
      <c r="K24" s="244">
        <f t="shared" si="0"/>
        <v>2.8</v>
      </c>
      <c r="L24" s="143">
        <f>IF(F24="x","x",(F24*1000000/VLOOKUP($C24,'Crisis Indicator Data'!$C$3:$H$198,5,FALSE)))</f>
        <v>0.91604807352421347</v>
      </c>
      <c r="M24" s="143">
        <f>IF(G24="x","x",(G24*1000000/VLOOKUP($C24,'Crisis Indicator Data'!$C$3:$H$198,5,FALSE)))</f>
        <v>0</v>
      </c>
      <c r="N24" s="143">
        <f>IF(H24="x","x",(H24*1000000/VLOOKUP($C24,'Crisis Indicator Data'!$C$3:$H$198,5,FALSE)))</f>
        <v>8.3951926475786504E-2</v>
      </c>
      <c r="O24" s="143">
        <f>IF(I24="x","x",(I24*1000000/VLOOKUP($C24,'Crisis Indicator Data'!$C$3:$H$198,5,FALSE)))</f>
        <v>0</v>
      </c>
      <c r="P24" s="143">
        <f>IF(J24="x","x",(J24*1000000/VLOOKUP($C24,'Crisis Indicator Data'!$C$3:$H$198,5,FALSE)))</f>
        <v>0</v>
      </c>
      <c r="Q24" s="238">
        <f t="shared" si="1"/>
        <v>3</v>
      </c>
      <c r="R24" s="238">
        <f t="shared" si="2"/>
        <v>2.9</v>
      </c>
    </row>
    <row r="25" spans="1:18" x14ac:dyDescent="0.25">
      <c r="A25" s="144" t="str">
        <f>'Crisis Indicator Data'!A22</f>
        <v>Complex crisis in DRC</v>
      </c>
      <c r="B25" s="145" t="str">
        <f>'Crisis Indicator Data'!B22</f>
        <v>Conflict,Displacement,Socio-political</v>
      </c>
      <c r="C25" s="145" t="str">
        <f>'Crisis Indicator Data'!C22</f>
        <v>COD001</v>
      </c>
      <c r="D25" s="145" t="str">
        <f>'Crisis Indicator Data'!D22</f>
        <v>DRC</v>
      </c>
      <c r="E25" s="145" t="str">
        <f>'Crisis Indicator Data'!E22</f>
        <v>COD</v>
      </c>
      <c r="F25" s="156">
        <f>IF('Crisis Indicator Data'!Q22="x","x",('Crisis Indicator Data'!Q22/1000000))</f>
        <v>80.692999999999998</v>
      </c>
      <c r="G25" s="156">
        <f>IF('Crisis Indicator Data'!R22="x","x",('Crisis Indicator Data'!R22/1000000))</f>
        <v>9.5</v>
      </c>
      <c r="H25" s="156">
        <f>IF('Crisis Indicator Data'!S22="x","x",('Crisis Indicator Data'!S22/1000000))</f>
        <v>12.5</v>
      </c>
      <c r="I25" s="156">
        <f>IF('Crisis Indicator Data'!T22="x","x",('Crisis Indicator Data'!T22/1000000))</f>
        <v>2.9</v>
      </c>
      <c r="J25" s="156">
        <f>IF('Crisis Indicator Data'!U22="x","x",('Crisis Indicator Data'!U22/1000000))</f>
        <v>0.6</v>
      </c>
      <c r="K25" s="244">
        <f t="shared" si="0"/>
        <v>5</v>
      </c>
      <c r="L25" s="143">
        <f>IF(F25="x","x",(F25*1000000/VLOOKUP($C25,'Crisis Indicator Data'!$C$3:$H$198,5,FALSE)))</f>
        <v>0.75987117794958237</v>
      </c>
      <c r="M25" s="143">
        <f>IF(G25="x","x",(G25*1000000/VLOOKUP($C25,'Crisis Indicator Data'!$C$3:$H$198,5,FALSE)))</f>
        <v>8.945975723446932E-2</v>
      </c>
      <c r="N25" s="143">
        <f>IF(H25="x","x",(H25*1000000/VLOOKUP($C25,'Crisis Indicator Data'!$C$3:$H$198,5,FALSE)))</f>
        <v>0.11771020688745963</v>
      </c>
      <c r="O25" s="143">
        <f>IF(I25="x","x",(I25*1000000/VLOOKUP($C25,'Crisis Indicator Data'!$C$3:$H$198,5,FALSE)))</f>
        <v>2.7308767997890632E-2</v>
      </c>
      <c r="P25" s="143">
        <f>IF(J25="x","x",(J25*1000000/VLOOKUP($C25,'Crisis Indicator Data'!$C$3:$H$198,5,FALSE)))</f>
        <v>5.6500899305980618E-3</v>
      </c>
      <c r="Q25" s="238">
        <f t="shared" si="1"/>
        <v>3</v>
      </c>
      <c r="R25" s="238">
        <f t="shared" si="2"/>
        <v>4</v>
      </c>
    </row>
    <row r="26" spans="1:18" x14ac:dyDescent="0.25">
      <c r="A26" s="144" t="str">
        <f>'Crisis Indicator Data'!A23</f>
        <v>Complex crisis in Congo</v>
      </c>
      <c r="B26" s="145" t="str">
        <f>'Crisis Indicator Data'!B23</f>
        <v>Conflict</v>
      </c>
      <c r="C26" s="145" t="str">
        <f>'Crisis Indicator Data'!C23</f>
        <v>COG001</v>
      </c>
      <c r="D26" s="145" t="str">
        <f>'Crisis Indicator Data'!D23</f>
        <v>Congo</v>
      </c>
      <c r="E26" s="145" t="str">
        <f>'Crisis Indicator Data'!E23</f>
        <v>COG</v>
      </c>
      <c r="F26" s="156">
        <f>IF('Crisis Indicator Data'!Q23="x","x",('Crisis Indicator Data'!Q23/1000000))</f>
        <v>0.375</v>
      </c>
      <c r="G26" s="156">
        <f>IF('Crisis Indicator Data'!R23="x","x",('Crisis Indicator Data'!R23/1000000))</f>
        <v>0.23899999999999999</v>
      </c>
      <c r="H26" s="156">
        <f>IF('Crisis Indicator Data'!S23="x","x",('Crisis Indicator Data'!S23/1000000))</f>
        <v>3.5999999999999997E-2</v>
      </c>
      <c r="I26" s="156">
        <f>IF('Crisis Indicator Data'!T23="x","x",('Crisis Indicator Data'!T23/1000000))</f>
        <v>4.0000000000000001E-3</v>
      </c>
      <c r="J26" s="156">
        <f>IF('Crisis Indicator Data'!U23="x","x",('Crisis Indicator Data'!U23/1000000))</f>
        <v>0</v>
      </c>
      <c r="K26" s="244">
        <f t="shared" si="0"/>
        <v>1</v>
      </c>
      <c r="L26" s="143">
        <f>IF(F26="x","x",(F26*1000000/VLOOKUP($C26,'Crisis Indicator Data'!$C$3:$H$198,5,FALSE)))</f>
        <v>0.5725190839694656</v>
      </c>
      <c r="M26" s="143">
        <f>IF(G26="x","x",(G26*1000000/VLOOKUP($C26,'Crisis Indicator Data'!$C$3:$H$198,5,FALSE)))</f>
        <v>0.36488549618320609</v>
      </c>
      <c r="N26" s="143">
        <f>IF(H26="x","x",(H26*1000000/VLOOKUP($C26,'Crisis Indicator Data'!$C$3:$H$198,5,FALSE)))</f>
        <v>5.4961832061068701E-2</v>
      </c>
      <c r="O26" s="143">
        <f>IF(I26="x","x",(I26*1000000/VLOOKUP($C26,'Crisis Indicator Data'!$C$3:$H$198,5,FALSE)))</f>
        <v>6.1068702290076335E-3</v>
      </c>
      <c r="P26" s="143">
        <f>IF(J26="x","x",(J26*1000000/VLOOKUP($C26,'Crisis Indicator Data'!$C$3:$H$198,5,FALSE)))</f>
        <v>0</v>
      </c>
      <c r="Q26" s="238">
        <f t="shared" si="1"/>
        <v>3</v>
      </c>
      <c r="R26" s="238">
        <f t="shared" si="2"/>
        <v>2</v>
      </c>
    </row>
    <row r="27" spans="1:18" x14ac:dyDescent="0.25">
      <c r="A27" s="144" t="str">
        <f>'Crisis Indicator Data'!A24</f>
        <v>Complex crisis in Colombia</v>
      </c>
      <c r="B27" s="145" t="str">
        <f>'Crisis Indicator Data'!B24</f>
        <v>Socio-political,Conflict,Violence,Floods,Displacement</v>
      </c>
      <c r="C27" s="145" t="str">
        <f>'Crisis Indicator Data'!C24</f>
        <v>COL001</v>
      </c>
      <c r="D27" s="145" t="str">
        <f>'Crisis Indicator Data'!D24</f>
        <v>Colombia</v>
      </c>
      <c r="E27" s="145" t="str">
        <f>'Crisis Indicator Data'!E24</f>
        <v>COL</v>
      </c>
      <c r="F27" s="156">
        <f>IF('Crisis Indicator Data'!Q24="x","x",('Crisis Indicator Data'!Q24/1000000))</f>
        <v>39.9</v>
      </c>
      <c r="G27" s="156">
        <f>IF('Crisis Indicator Data'!R24="x","x",('Crisis Indicator Data'!R24/1000000))</f>
        <v>3.4</v>
      </c>
      <c r="H27" s="156">
        <f>IF('Crisis Indicator Data'!S24="x","x",('Crisis Indicator Data'!S24/1000000))</f>
        <v>4.5069999999999997</v>
      </c>
      <c r="I27" s="156">
        <f>IF('Crisis Indicator Data'!T24="x","x",('Crisis Indicator Data'!T24/1000000))</f>
        <v>2.9</v>
      </c>
      <c r="J27" s="156">
        <f>IF('Crisis Indicator Data'!U24="x","x",('Crisis Indicator Data'!U24/1000000))</f>
        <v>0.29299999999999998</v>
      </c>
      <c r="K27" s="244">
        <f t="shared" si="0"/>
        <v>4.8</v>
      </c>
      <c r="L27" s="143">
        <f>IF(F27="x","x",(F27*1000000/VLOOKUP($C27,'Crisis Indicator Data'!$C$3:$H$198,5,FALSE)))</f>
        <v>0.78235294117647058</v>
      </c>
      <c r="M27" s="143">
        <f>IF(G27="x","x",(G27*1000000/VLOOKUP($C27,'Crisis Indicator Data'!$C$3:$H$198,5,FALSE)))</f>
        <v>6.6666666666666666E-2</v>
      </c>
      <c r="N27" s="143">
        <f>IF(H27="x","x",(H27*1000000/VLOOKUP($C27,'Crisis Indicator Data'!$C$3:$H$198,5,FALSE)))</f>
        <v>8.8372549019607838E-2</v>
      </c>
      <c r="O27" s="143">
        <f>IF(I27="x","x",(I27*1000000/VLOOKUP($C27,'Crisis Indicator Data'!$C$3:$H$198,5,FALSE)))</f>
        <v>5.6862745098039215E-2</v>
      </c>
      <c r="P27" s="143">
        <f>IF(J27="x","x",(J27*1000000/VLOOKUP($C27,'Crisis Indicator Data'!$C$3:$H$198,5,FALSE)))</f>
        <v>5.745098039215686E-3</v>
      </c>
      <c r="Q27" s="238">
        <f t="shared" si="1"/>
        <v>4</v>
      </c>
      <c r="R27" s="238">
        <f t="shared" si="2"/>
        <v>4.4000000000000004</v>
      </c>
    </row>
    <row r="28" spans="1:18" x14ac:dyDescent="0.25">
      <c r="A28" s="144" t="str">
        <f>'Crisis Indicator Data'!A25</f>
        <v>Venezuela displacement in Colombia</v>
      </c>
      <c r="B28" s="145" t="str">
        <f>'Crisis Indicator Data'!B25</f>
        <v>Displacement</v>
      </c>
      <c r="C28" s="145" t="str">
        <f>'Crisis Indicator Data'!C25</f>
        <v>COL002</v>
      </c>
      <c r="D28" s="145" t="str">
        <f>'Crisis Indicator Data'!D25</f>
        <v>Colombia</v>
      </c>
      <c r="E28" s="145" t="str">
        <f>'Crisis Indicator Data'!E25</f>
        <v>COL</v>
      </c>
      <c r="F28" s="156">
        <f>IF('Crisis Indicator Data'!Q25="x","x",('Crisis Indicator Data'!Q25/1000000))</f>
        <v>20.707999999999998</v>
      </c>
      <c r="G28" s="156">
        <f>IF('Crisis Indicator Data'!R25="x","x",('Crisis Indicator Data'!R25/1000000))</f>
        <v>0.72199999999999998</v>
      </c>
      <c r="H28" s="156">
        <f>IF('Crisis Indicator Data'!S25="x","x",('Crisis Indicator Data'!S25/1000000))</f>
        <v>4.8310000000000004</v>
      </c>
      <c r="I28" s="156">
        <f>IF('Crisis Indicator Data'!T25="x","x",('Crisis Indicator Data'!T25/1000000))</f>
        <v>0</v>
      </c>
      <c r="J28" s="156">
        <f>IF('Crisis Indicator Data'!U25="x","x",('Crisis Indicator Data'!U25/1000000))</f>
        <v>0</v>
      </c>
      <c r="K28" s="244">
        <f t="shared" si="0"/>
        <v>4.5</v>
      </c>
      <c r="L28" s="143">
        <f>IF(F28="x","x",(F28*1000000/VLOOKUP($C28,'Crisis Indicator Data'!$C$3:$H$198,5,FALSE)))</f>
        <v>0.78851572614423882</v>
      </c>
      <c r="M28" s="143">
        <f>IF(G28="x","x",(G28*1000000/VLOOKUP($C28,'Crisis Indicator Data'!$C$3:$H$198,5,FALSE)))</f>
        <v>2.749219404462722E-2</v>
      </c>
      <c r="N28" s="143">
        <f>IF(H28="x","x",(H28*1000000/VLOOKUP($C28,'Crisis Indicator Data'!$C$3:$H$198,5,FALSE)))</f>
        <v>0.18395400198004722</v>
      </c>
      <c r="O28" s="143">
        <f>IF(I28="x","x",(I28*1000000/VLOOKUP($C28,'Crisis Indicator Data'!$C$3:$H$198,5,FALSE)))</f>
        <v>0</v>
      </c>
      <c r="P28" s="143">
        <f>IF(J28="x","x",(J28*1000000/VLOOKUP($C28,'Crisis Indicator Data'!$C$3:$H$198,5,FALSE)))</f>
        <v>0</v>
      </c>
      <c r="Q28" s="238">
        <f t="shared" si="1"/>
        <v>3</v>
      </c>
      <c r="R28" s="238">
        <f t="shared" si="2"/>
        <v>3.75</v>
      </c>
    </row>
    <row r="29" spans="1:18" x14ac:dyDescent="0.25">
      <c r="A29" s="144" t="str">
        <f>'Crisis Indicator Data'!A26</f>
        <v>Nicaraguan refugees in Costa Rica</v>
      </c>
      <c r="B29" s="145" t="str">
        <f>'Crisis Indicator Data'!B26</f>
        <v>Displacement</v>
      </c>
      <c r="C29" s="145" t="str">
        <f>'Crisis Indicator Data'!C26</f>
        <v>CRI002</v>
      </c>
      <c r="D29" s="145" t="str">
        <f>'Crisis Indicator Data'!D26</f>
        <v>Costa Rica</v>
      </c>
      <c r="E29" s="145" t="str">
        <f>'Crisis Indicator Data'!E26</f>
        <v>CRI</v>
      </c>
      <c r="F29" s="156">
        <f>IF('Crisis Indicator Data'!Q26="x","x",('Crisis Indicator Data'!Q26/1000000))</f>
        <v>0.90600000000000003</v>
      </c>
      <c r="G29" s="156">
        <f>IF('Crisis Indicator Data'!R26="x","x",('Crisis Indicator Data'!R26/1000000))</f>
        <v>4.7E-2</v>
      </c>
      <c r="H29" s="156">
        <f>IF('Crisis Indicator Data'!S26="x","x",('Crisis Indicator Data'!S26/1000000))</f>
        <v>0.18</v>
      </c>
      <c r="I29" s="156">
        <f>IF('Crisis Indicator Data'!T26="x","x",('Crisis Indicator Data'!T26/1000000))</f>
        <v>0</v>
      </c>
      <c r="J29" s="156">
        <f>IF('Crisis Indicator Data'!U26="x","x",('Crisis Indicator Data'!U26/1000000))</f>
        <v>0</v>
      </c>
      <c r="K29" s="244">
        <f t="shared" si="0"/>
        <v>2.1</v>
      </c>
      <c r="L29" s="143">
        <f>IF(F29="x","x",(F29*1000000/VLOOKUP($C29,'Crisis Indicator Data'!$C$3:$H$198,5,FALSE)))</f>
        <v>0.79964695498676086</v>
      </c>
      <c r="M29" s="143">
        <f>IF(G29="x","x",(G29*1000000/VLOOKUP($C29,'Crisis Indicator Data'!$C$3:$H$198,5,FALSE)))</f>
        <v>4.1482789055604589E-2</v>
      </c>
      <c r="N29" s="143">
        <f>IF(H29="x","x",(H29*1000000/VLOOKUP($C29,'Crisis Indicator Data'!$C$3:$H$198,5,FALSE)))</f>
        <v>0.1588702559576346</v>
      </c>
      <c r="O29" s="143">
        <f>IF(I29="x","x",(I29*1000000/VLOOKUP($C29,'Crisis Indicator Data'!$C$3:$H$198,5,FALSE)))</f>
        <v>0</v>
      </c>
      <c r="P29" s="143">
        <f>IF(J29="x","x",(J29*1000000/VLOOKUP($C29,'Crisis Indicator Data'!$C$3:$H$198,5,FALSE)))</f>
        <v>0</v>
      </c>
      <c r="Q29" s="238">
        <f t="shared" si="1"/>
        <v>3</v>
      </c>
      <c r="R29" s="238">
        <f t="shared" si="2"/>
        <v>2.5499999999999998</v>
      </c>
    </row>
    <row r="30" spans="1:18" x14ac:dyDescent="0.25">
      <c r="A30" s="144" t="str">
        <f>'Crisis Indicator Data'!A27</f>
        <v>Multiple crises in Djibouti</v>
      </c>
      <c r="B30" s="145" t="str">
        <f>'Crisis Indicator Data'!B27</f>
        <v>Displacement,Drought</v>
      </c>
      <c r="C30" s="145" t="str">
        <f>'Crisis Indicator Data'!C27</f>
        <v>DJI001</v>
      </c>
      <c r="D30" s="145" t="str">
        <f>'Crisis Indicator Data'!D27</f>
        <v>Djibouti</v>
      </c>
      <c r="E30" s="145" t="str">
        <f>'Crisis Indicator Data'!E27</f>
        <v>DJI</v>
      </c>
      <c r="F30" s="156">
        <f>IF('Crisis Indicator Data'!Q27="x","x",('Crisis Indicator Data'!Q27/1000000))</f>
        <v>0.57599999999999996</v>
      </c>
      <c r="G30" s="156">
        <f>IF('Crisis Indicator Data'!R27="x","x",('Crisis Indicator Data'!R27/1000000))</f>
        <v>0.41299999999999998</v>
      </c>
      <c r="H30" s="156">
        <f>IF('Crisis Indicator Data'!S27="x","x",('Crisis Indicator Data'!S27/1000000))</f>
        <v>0.218</v>
      </c>
      <c r="I30" s="156">
        <f>IF('Crisis Indicator Data'!T27="x","x",('Crisis Indicator Data'!T27/1000000))</f>
        <v>1.2E-2</v>
      </c>
      <c r="J30" s="156">
        <f>IF('Crisis Indicator Data'!U27="x","x",('Crisis Indicator Data'!U27/1000000))</f>
        <v>0</v>
      </c>
      <c r="K30" s="244">
        <f t="shared" si="0"/>
        <v>2.2999999999999998</v>
      </c>
      <c r="L30" s="143">
        <f>IF(F30="x","x",(F30*1000000/VLOOKUP($C30,'Crisis Indicator Data'!$C$3:$H$198,5,FALSE)))</f>
        <v>0.47213114754098362</v>
      </c>
      <c r="M30" s="143">
        <f>IF(G30="x","x",(G30*1000000/VLOOKUP($C30,'Crisis Indicator Data'!$C$3:$H$198,5,FALSE)))</f>
        <v>0.33852459016393444</v>
      </c>
      <c r="N30" s="143">
        <f>IF(H30="x","x",(H30*1000000/VLOOKUP($C30,'Crisis Indicator Data'!$C$3:$H$198,5,FALSE)))</f>
        <v>0.17868852459016393</v>
      </c>
      <c r="O30" s="143">
        <f>IF(I30="x","x",(I30*1000000/VLOOKUP($C30,'Crisis Indicator Data'!$C$3:$H$198,5,FALSE)))</f>
        <v>9.8360655737704927E-3</v>
      </c>
      <c r="P30" s="143">
        <f>IF(J30="x","x",(J30*1000000/VLOOKUP($C30,'Crisis Indicator Data'!$C$3:$H$198,5,FALSE)))</f>
        <v>0</v>
      </c>
      <c r="Q30" s="238">
        <f t="shared" si="1"/>
        <v>3</v>
      </c>
      <c r="R30" s="238">
        <f t="shared" si="2"/>
        <v>2.65</v>
      </c>
    </row>
    <row r="31" spans="1:18" x14ac:dyDescent="0.25">
      <c r="A31" s="144" t="str">
        <f>'Crisis Indicator Data'!A28</f>
        <v>Mixed migration in Djibouti</v>
      </c>
      <c r="B31" s="145" t="str">
        <f>'Crisis Indicator Data'!B28</f>
        <v>Displacement</v>
      </c>
      <c r="C31" s="145" t="str">
        <f>'Crisis Indicator Data'!C28</f>
        <v>DJI002</v>
      </c>
      <c r="D31" s="145" t="str">
        <f>'Crisis Indicator Data'!D28</f>
        <v>Djibouti</v>
      </c>
      <c r="E31" s="145" t="str">
        <f>'Crisis Indicator Data'!E28</f>
        <v>DJI</v>
      </c>
      <c r="F31" s="156">
        <f>IF('Crisis Indicator Data'!Q28="x","x",('Crisis Indicator Data'!Q28/1000000))</f>
        <v>0.64300000000000002</v>
      </c>
      <c r="G31" s="156">
        <f>IF('Crisis Indicator Data'!R28="x","x",('Crisis Indicator Data'!R28/1000000))</f>
        <v>0</v>
      </c>
      <c r="H31" s="156">
        <f>IF('Crisis Indicator Data'!S28="x","x",('Crisis Indicator Data'!S28/1000000))</f>
        <v>3.7999999999999999E-2</v>
      </c>
      <c r="I31" s="156">
        <f>IF('Crisis Indicator Data'!T28="x","x",('Crisis Indicator Data'!T28/1000000))</f>
        <v>0</v>
      </c>
      <c r="J31" s="156">
        <f>IF('Crisis Indicator Data'!U28="x","x",('Crisis Indicator Data'!U28/1000000))</f>
        <v>0</v>
      </c>
      <c r="K31" s="244">
        <f t="shared" si="0"/>
        <v>1</v>
      </c>
      <c r="L31" s="143">
        <f>IF(F31="x","x",(F31*1000000/VLOOKUP($C31,'Crisis Indicator Data'!$C$3:$H$198,5,FALSE)))</f>
        <v>0.94419970631424377</v>
      </c>
      <c r="M31" s="143">
        <f>IF(G31="x","x",(G31*1000000/VLOOKUP($C31,'Crisis Indicator Data'!$C$3:$H$198,5,FALSE)))</f>
        <v>0</v>
      </c>
      <c r="N31" s="143">
        <f>IF(H31="x","x",(H31*1000000/VLOOKUP($C31,'Crisis Indicator Data'!$C$3:$H$198,5,FALSE)))</f>
        <v>5.5800293685756244E-2</v>
      </c>
      <c r="O31" s="143">
        <f>IF(I31="x","x",(I31*1000000/VLOOKUP($C31,'Crisis Indicator Data'!$C$3:$H$198,5,FALSE)))</f>
        <v>0</v>
      </c>
      <c r="P31" s="143">
        <f>IF(J31="x","x",(J31*1000000/VLOOKUP($C31,'Crisis Indicator Data'!$C$3:$H$198,5,FALSE)))</f>
        <v>0</v>
      </c>
      <c r="Q31" s="238">
        <f t="shared" si="1"/>
        <v>3</v>
      </c>
      <c r="R31" s="238">
        <f t="shared" si="2"/>
        <v>2</v>
      </c>
    </row>
    <row r="32" spans="1:18" x14ac:dyDescent="0.25">
      <c r="A32" s="144" t="str">
        <f>'Crisis Indicator Data'!A29</f>
        <v>Drought in Djibouti</v>
      </c>
      <c r="B32" s="145" t="str">
        <f>'Crisis Indicator Data'!B29</f>
        <v>Drought</v>
      </c>
      <c r="C32" s="145" t="str">
        <f>'Crisis Indicator Data'!C29</f>
        <v>DJI003</v>
      </c>
      <c r="D32" s="145" t="str">
        <f>'Crisis Indicator Data'!D29</f>
        <v>Djibouti</v>
      </c>
      <c r="E32" s="145" t="str">
        <f>'Crisis Indicator Data'!E29</f>
        <v>DJI</v>
      </c>
      <c r="F32" s="156">
        <f>IF('Crisis Indicator Data'!Q29="x","x",('Crisis Indicator Data'!Q29/1000000))</f>
        <v>0.57499999999999996</v>
      </c>
      <c r="G32" s="156">
        <f>IF('Crisis Indicator Data'!R29="x","x",('Crisis Indicator Data'!R29/1000000))</f>
        <v>0.41499999999999998</v>
      </c>
      <c r="H32" s="156">
        <f>IF('Crisis Indicator Data'!S29="x","x",('Crisis Indicator Data'!S29/1000000))</f>
        <v>0.18</v>
      </c>
      <c r="I32" s="156">
        <f>IF('Crisis Indicator Data'!T29="x","x",('Crisis Indicator Data'!T29/1000000))</f>
        <v>1.2E-2</v>
      </c>
      <c r="J32" s="156">
        <f>IF('Crisis Indicator Data'!U29="x","x",('Crisis Indicator Data'!U29/1000000))</f>
        <v>0</v>
      </c>
      <c r="K32" s="244">
        <f t="shared" si="0"/>
        <v>2.1</v>
      </c>
      <c r="L32" s="143">
        <f>IF(F32="x","x",(F32*1000000/VLOOKUP($C32,'Crisis Indicator Data'!$C$3:$H$198,5,FALSE)))</f>
        <v>0.49697493517718239</v>
      </c>
      <c r="M32" s="143">
        <f>IF(G32="x","x",(G32*1000000/VLOOKUP($C32,'Crisis Indicator Data'!$C$3:$H$198,5,FALSE)))</f>
        <v>0.35868625756266204</v>
      </c>
      <c r="N32" s="143">
        <f>IF(H32="x","x",(H32*1000000/VLOOKUP($C32,'Crisis Indicator Data'!$C$3:$H$198,5,FALSE)))</f>
        <v>0.15557476231633535</v>
      </c>
      <c r="O32" s="143">
        <f>IF(I32="x","x",(I32*1000000/VLOOKUP($C32,'Crisis Indicator Data'!$C$3:$H$198,5,FALSE)))</f>
        <v>1.0371650821089023E-2</v>
      </c>
      <c r="P32" s="143">
        <f>IF(J32="x","x",(J32*1000000/VLOOKUP($C32,'Crisis Indicator Data'!$C$3:$H$198,5,FALSE)))</f>
        <v>0</v>
      </c>
      <c r="Q32" s="238">
        <f t="shared" si="1"/>
        <v>3</v>
      </c>
      <c r="R32" s="238">
        <f t="shared" si="2"/>
        <v>2.5499999999999998</v>
      </c>
    </row>
    <row r="33" spans="1:18" x14ac:dyDescent="0.25">
      <c r="A33" s="144" t="str">
        <f>'Crisis Indicator Data'!A30</f>
        <v>Venezuela displacement in Dominican Republic</v>
      </c>
      <c r="B33" s="145" t="str">
        <f>'Crisis Indicator Data'!B30</f>
        <v>Displacement</v>
      </c>
      <c r="C33" s="145" t="str">
        <f>'Crisis Indicator Data'!C30</f>
        <v>DOM002</v>
      </c>
      <c r="D33" s="145" t="str">
        <f>'Crisis Indicator Data'!D30</f>
        <v>Dominican Republic</v>
      </c>
      <c r="E33" s="145" t="str">
        <f>'Crisis Indicator Data'!E30</f>
        <v>DOM</v>
      </c>
      <c r="F33" s="156">
        <f>IF('Crisis Indicator Data'!Q30="x","x",('Crisis Indicator Data'!Q30/1000000))</f>
        <v>0.56399999999999995</v>
      </c>
      <c r="G33" s="156">
        <f>IF('Crisis Indicator Data'!R30="x","x",('Crisis Indicator Data'!R30/1000000))</f>
        <v>9.4109999999999996</v>
      </c>
      <c r="H33" s="156">
        <f>IF('Crisis Indicator Data'!S30="x","x",('Crisis Indicator Data'!S30/1000000))</f>
        <v>9.9000000000000005E-2</v>
      </c>
      <c r="I33" s="156">
        <f>IF('Crisis Indicator Data'!T30="x","x",('Crisis Indicator Data'!T30/1000000))</f>
        <v>0</v>
      </c>
      <c r="J33" s="156">
        <f>IF('Crisis Indicator Data'!U30="x","x",('Crisis Indicator Data'!U30/1000000))</f>
        <v>0</v>
      </c>
      <c r="K33" s="244">
        <f t="shared" si="0"/>
        <v>1.7</v>
      </c>
      <c r="L33" s="143">
        <f>IF(F33="x","x",(F33*1000000/VLOOKUP($C33,'Crisis Indicator Data'!$C$3:$H$198,5,FALSE)))</f>
        <v>5.598570577724836E-2</v>
      </c>
      <c r="M33" s="143">
        <f>IF(G33="x","x",(G33*1000000/VLOOKUP($C33,'Crisis Indicator Data'!$C$3:$H$198,5,FALSE)))</f>
        <v>0.93418701608100063</v>
      </c>
      <c r="N33" s="143">
        <f>IF(H33="x","x",(H33*1000000/VLOOKUP($C33,'Crisis Indicator Data'!$C$3:$H$198,5,FALSE)))</f>
        <v>9.8272781417510415E-3</v>
      </c>
      <c r="O33" s="143">
        <f>IF(I33="x","x",(I33*1000000/VLOOKUP($C33,'Crisis Indicator Data'!$C$3:$H$198,5,FALSE)))</f>
        <v>0</v>
      </c>
      <c r="P33" s="143">
        <f>IF(J33="x","x",(J33*1000000/VLOOKUP($C33,'Crisis Indicator Data'!$C$3:$H$198,5,FALSE)))</f>
        <v>0</v>
      </c>
      <c r="Q33" s="238">
        <f t="shared" si="1"/>
        <v>2</v>
      </c>
      <c r="R33" s="238">
        <f t="shared" si="2"/>
        <v>1.85</v>
      </c>
    </row>
    <row r="34" spans="1:18" x14ac:dyDescent="0.25">
      <c r="A34" s="144" t="str">
        <f>'Crisis Indicator Data'!A31</f>
        <v>Mixed migration flows in Algeria</v>
      </c>
      <c r="B34" s="145" t="str">
        <f>'Crisis Indicator Data'!B31</f>
        <v>Displacement</v>
      </c>
      <c r="C34" s="145" t="str">
        <f>'Crisis Indicator Data'!C31</f>
        <v>DZA002</v>
      </c>
      <c r="D34" s="145" t="str">
        <f>'Crisis Indicator Data'!D31</f>
        <v>Algeria</v>
      </c>
      <c r="E34" s="145" t="str">
        <f>'Crisis Indicator Data'!E31</f>
        <v>DZA</v>
      </c>
      <c r="F34" s="156">
        <f>IF('Crisis Indicator Data'!Q31="x","x",('Crisis Indicator Data'!Q31/1000000))</f>
        <v>44.683</v>
      </c>
      <c r="G34" s="156">
        <f>IF('Crisis Indicator Data'!R31="x","x",('Crisis Indicator Data'!R31/1000000))</f>
        <v>0</v>
      </c>
      <c r="H34" s="156">
        <f>IF('Crisis Indicator Data'!S31="x","x",('Crisis Indicator Data'!S31/1000000))</f>
        <v>0.26200000000000001</v>
      </c>
      <c r="I34" s="156">
        <f>IF('Crisis Indicator Data'!T31="x","x",('Crisis Indicator Data'!T31/1000000))</f>
        <v>0</v>
      </c>
      <c r="J34" s="156">
        <f>IF('Crisis Indicator Data'!U31="x","x",('Crisis Indicator Data'!U31/1000000))</f>
        <v>0</v>
      </c>
      <c r="K34" s="244">
        <f t="shared" si="0"/>
        <v>2.4</v>
      </c>
      <c r="L34" s="143">
        <f>IF(F34="x","x",(F34*1000000/VLOOKUP($C34,'Crisis Indicator Data'!$C$3:$H$198,5,FALSE)))</f>
        <v>0.99417065302035823</v>
      </c>
      <c r="M34" s="143">
        <f>IF(G34="x","x",(G34*1000000/VLOOKUP($C34,'Crisis Indicator Data'!$C$3:$H$198,5,FALSE)))</f>
        <v>0</v>
      </c>
      <c r="N34" s="143">
        <f>IF(H34="x","x",(H34*1000000/VLOOKUP($C34,'Crisis Indicator Data'!$C$3:$H$198,5,FALSE)))</f>
        <v>5.8293469796417844E-3</v>
      </c>
      <c r="O34" s="143">
        <f>IF(I34="x","x",(I34*1000000/VLOOKUP($C34,'Crisis Indicator Data'!$C$3:$H$198,5,FALSE)))</f>
        <v>0</v>
      </c>
      <c r="P34" s="143">
        <f>IF(J34="x","x",(J34*1000000/VLOOKUP($C34,'Crisis Indicator Data'!$C$3:$H$198,5,FALSE)))</f>
        <v>0</v>
      </c>
      <c r="Q34" s="238">
        <f t="shared" si="1"/>
        <v>1</v>
      </c>
      <c r="R34" s="238">
        <f t="shared" si="2"/>
        <v>1.7</v>
      </c>
    </row>
    <row r="35" spans="1:18" x14ac:dyDescent="0.25">
      <c r="A35" s="144" t="str">
        <f>'Crisis Indicator Data'!A32</f>
        <v>Sahrawi refugees in Algeria</v>
      </c>
      <c r="B35" s="145" t="str">
        <f>'Crisis Indicator Data'!B32</f>
        <v>Displacement</v>
      </c>
      <c r="C35" s="145" t="str">
        <f>'Crisis Indicator Data'!C32</f>
        <v>DZA003</v>
      </c>
      <c r="D35" s="145" t="str">
        <f>'Crisis Indicator Data'!D32</f>
        <v>Algeria</v>
      </c>
      <c r="E35" s="145" t="str">
        <f>'Crisis Indicator Data'!E32</f>
        <v>DZA</v>
      </c>
      <c r="F35" s="157">
        <f>IF('Crisis Indicator Data'!Q32="x","x",('Crisis Indicator Data'!Q32/1000000))</f>
        <v>4.9000000000000002E-2</v>
      </c>
      <c r="G35" s="157">
        <f>IF('Crisis Indicator Data'!R32="x","x",('Crisis Indicator Data'!R32/1000000))</f>
        <v>8.4000000000000005E-2</v>
      </c>
      <c r="H35" s="157">
        <f>IF('Crisis Indicator Data'!S32="x","x",('Crisis Indicator Data'!S32/1000000))</f>
        <v>0.09</v>
      </c>
      <c r="I35" s="157">
        <f>IF('Crisis Indicator Data'!T32="x","x",('Crisis Indicator Data'!T32/1000000))</f>
        <v>0</v>
      </c>
      <c r="J35" s="157">
        <f>IF('Crisis Indicator Data'!U32="x","x",('Crisis Indicator Data'!U32/1000000))</f>
        <v>0</v>
      </c>
      <c r="K35" s="244">
        <f t="shared" si="0"/>
        <v>1.6</v>
      </c>
      <c r="L35" s="143">
        <f>IF(F35="x","x",(F35*1000000/VLOOKUP($C35,'Crisis Indicator Data'!$C$3:$H$198,5,FALSE)))</f>
        <v>0.21973094170403587</v>
      </c>
      <c r="M35" s="143">
        <f>IF(G35="x","x",(G35*1000000/VLOOKUP($C35,'Crisis Indicator Data'!$C$3:$H$198,5,FALSE)))</f>
        <v>0.37668161434977576</v>
      </c>
      <c r="N35" s="143">
        <f>IF(H35="x","x",(H35*1000000/VLOOKUP($C35,'Crisis Indicator Data'!$C$3:$H$198,5,FALSE)))</f>
        <v>0.40358744394618834</v>
      </c>
      <c r="O35" s="143">
        <f>IF(I35="x","x",(I35*1000000/VLOOKUP($C35,'Crisis Indicator Data'!$C$3:$H$198,5,FALSE)))</f>
        <v>0</v>
      </c>
      <c r="P35" s="143">
        <f>IF(J35="x","x",(J35*1000000/VLOOKUP($C35,'Crisis Indicator Data'!$C$3:$H$198,5,FALSE)))</f>
        <v>0</v>
      </c>
      <c r="Q35" s="238">
        <f t="shared" si="1"/>
        <v>3</v>
      </c>
      <c r="R35" s="238">
        <f t="shared" si="2"/>
        <v>2.2999999999999998</v>
      </c>
    </row>
    <row r="36" spans="1:18" x14ac:dyDescent="0.25">
      <c r="A36" s="144" t="str">
        <f>'Crisis Indicator Data'!A33</f>
        <v>Multiple crises in Algeria</v>
      </c>
      <c r="B36" s="145" t="str">
        <f>'Crisis Indicator Data'!B33</f>
        <v>Displacement</v>
      </c>
      <c r="C36" s="145" t="str">
        <f>'Crisis Indicator Data'!C33</f>
        <v>DZA004</v>
      </c>
      <c r="D36" s="145" t="str">
        <f>'Crisis Indicator Data'!D33</f>
        <v>Algeria</v>
      </c>
      <c r="E36" s="145" t="str">
        <f>'Crisis Indicator Data'!E33</f>
        <v>DZA</v>
      </c>
      <c r="F36" s="157">
        <f>IF('Crisis Indicator Data'!Q33="x","x",('Crisis Indicator Data'!Q33/1000000))</f>
        <v>44.731999999999999</v>
      </c>
      <c r="G36" s="157">
        <f>IF('Crisis Indicator Data'!R33="x","x",('Crisis Indicator Data'!R33/1000000))</f>
        <v>8.4000000000000005E-2</v>
      </c>
      <c r="H36" s="157">
        <f>IF('Crisis Indicator Data'!S33="x","x",('Crisis Indicator Data'!S33/1000000))</f>
        <v>0.35199999999999998</v>
      </c>
      <c r="I36" s="157">
        <f>IF('Crisis Indicator Data'!T33="x","x",('Crisis Indicator Data'!T33/1000000))</f>
        <v>0</v>
      </c>
      <c r="J36" s="157">
        <f>IF('Crisis Indicator Data'!U33="x","x",('Crisis Indicator Data'!U33/1000000))</f>
        <v>0</v>
      </c>
      <c r="K36" s="244">
        <f t="shared" si="0"/>
        <v>2.6</v>
      </c>
      <c r="L36" s="143">
        <f>IF(F36="x","x",(F36*1000000/VLOOKUP($C36,'Crisis Indicator Data'!$C$3:$H$198,5,FALSE)))</f>
        <v>0.99034714842366278</v>
      </c>
      <c r="M36" s="143">
        <f>IF(G36="x","x",(G36*1000000/VLOOKUP($C36,'Crisis Indicator Data'!$C$3:$H$198,5,FALSE)))</f>
        <v>1.8597236981934113E-3</v>
      </c>
      <c r="N36" s="143">
        <f>IF(H36="x","x",(H36*1000000/VLOOKUP($C36,'Crisis Indicator Data'!$C$3:$H$198,5,FALSE)))</f>
        <v>7.7931278781438185E-3</v>
      </c>
      <c r="O36" s="143">
        <f>IF(I36="x","x",(I36*1000000/VLOOKUP($C36,'Crisis Indicator Data'!$C$3:$H$198,5,FALSE)))</f>
        <v>0</v>
      </c>
      <c r="P36" s="143">
        <f>IF(J36="x","x",(J36*1000000/VLOOKUP($C36,'Crisis Indicator Data'!$C$3:$H$198,5,FALSE)))</f>
        <v>0</v>
      </c>
      <c r="Q36" s="238">
        <f t="shared" si="1"/>
        <v>1</v>
      </c>
      <c r="R36" s="238">
        <f t="shared" si="2"/>
        <v>1.8</v>
      </c>
    </row>
    <row r="37" spans="1:18" x14ac:dyDescent="0.25">
      <c r="A37" s="144" t="str">
        <f>'Crisis Indicator Data'!A34</f>
        <v>Venezuela displacement in Ecuador</v>
      </c>
      <c r="B37" s="145" t="str">
        <f>'Crisis Indicator Data'!B34</f>
        <v>Displacement</v>
      </c>
      <c r="C37" s="145" t="str">
        <f>'Crisis Indicator Data'!C34</f>
        <v>ECU002</v>
      </c>
      <c r="D37" s="145" t="str">
        <f>'Crisis Indicator Data'!D34</f>
        <v>Ecuador</v>
      </c>
      <c r="E37" s="145" t="str">
        <f>'Crisis Indicator Data'!E34</f>
        <v>ECU</v>
      </c>
      <c r="F37" s="157">
        <f>IF('Crisis Indicator Data'!Q34="x","x",('Crisis Indicator Data'!Q34/1000000))</f>
        <v>9.3390000000000004</v>
      </c>
      <c r="G37" s="157">
        <f>IF('Crisis Indicator Data'!R34="x","x",('Crisis Indicator Data'!R34/1000000))</f>
        <v>7.431</v>
      </c>
      <c r="H37" s="157">
        <f>IF('Crisis Indicator Data'!S34="x","x",('Crisis Indicator Data'!S34/1000000))</f>
        <v>0.873</v>
      </c>
      <c r="I37" s="157">
        <f>IF('Crisis Indicator Data'!T34="x","x",('Crisis Indicator Data'!T34/1000000))</f>
        <v>0</v>
      </c>
      <c r="J37" s="157">
        <f>IF('Crisis Indicator Data'!U34="x","x",('Crisis Indicator Data'!U34/1000000))</f>
        <v>0</v>
      </c>
      <c r="K37" s="244">
        <f t="shared" si="0"/>
        <v>3.2</v>
      </c>
      <c r="L37" s="143">
        <f>IF(F37="x","x",(F37*1000000/VLOOKUP($C37,'Crisis Indicator Data'!$C$3:$H$198,5,FALSE)))</f>
        <v>0.52933174630164936</v>
      </c>
      <c r="M37" s="143">
        <f>IF(G37="x","x",(G37*1000000/VLOOKUP($C37,'Crisis Indicator Data'!$C$3:$H$198,5,FALSE)))</f>
        <v>0.42118687298078555</v>
      </c>
      <c r="N37" s="143">
        <f>IF(H37="x","x",(H37*1000000/VLOOKUP($C37,'Crisis Indicator Data'!$C$3:$H$198,5,FALSE)))</f>
        <v>4.9481380717565041E-2</v>
      </c>
      <c r="O37" s="143">
        <f>IF(I37="x","x",(I37*1000000/VLOOKUP($C37,'Crisis Indicator Data'!$C$3:$H$198,5,FALSE)))</f>
        <v>0</v>
      </c>
      <c r="P37" s="143">
        <f>IF(J37="x","x",(J37*1000000/VLOOKUP($C37,'Crisis Indicator Data'!$C$3:$H$198,5,FALSE)))</f>
        <v>0</v>
      </c>
      <c r="Q37" s="238">
        <f t="shared" si="1"/>
        <v>2</v>
      </c>
      <c r="R37" s="238">
        <f t="shared" si="2"/>
        <v>2.6</v>
      </c>
    </row>
    <row r="38" spans="1:18" x14ac:dyDescent="0.25">
      <c r="A38" s="144" t="str">
        <f>'Crisis Indicator Data'!A35</f>
        <v>Syrian Refugee Crisis in Egypt</v>
      </c>
      <c r="B38" s="145" t="str">
        <f>'Crisis Indicator Data'!B35</f>
        <v>Displacement</v>
      </c>
      <c r="C38" s="145" t="str">
        <f>'Crisis Indicator Data'!C35</f>
        <v>EGY002</v>
      </c>
      <c r="D38" s="145" t="str">
        <f>'Crisis Indicator Data'!D35</f>
        <v>Egypt</v>
      </c>
      <c r="E38" s="145" t="str">
        <f>'Crisis Indicator Data'!E35</f>
        <v>EGY</v>
      </c>
      <c r="F38" s="157">
        <f>IF('Crisis Indicator Data'!Q35="x","x",('Crisis Indicator Data'!Q35/1000000))</f>
        <v>13.989000000000001</v>
      </c>
      <c r="G38" s="157">
        <f>IF('Crisis Indicator Data'!R35="x","x",('Crisis Indicator Data'!R35/1000000))</f>
        <v>0</v>
      </c>
      <c r="H38" s="157">
        <f>IF('Crisis Indicator Data'!S35="x","x",('Crisis Indicator Data'!S35/1000000))</f>
        <v>0.14499999999999999</v>
      </c>
      <c r="I38" s="157">
        <f>IF('Crisis Indicator Data'!T35="x","x",('Crisis Indicator Data'!T35/1000000))</f>
        <v>0</v>
      </c>
      <c r="J38" s="157">
        <f>IF('Crisis Indicator Data'!U35="x","x",('Crisis Indicator Data'!U35/1000000))</f>
        <v>0</v>
      </c>
      <c r="K38" s="244">
        <f t="shared" ref="K38:K69" si="3">IF(H38="x","x",IF(SUM(H38:J38)=0,0,IF(LOG(SUM(H38:J38)*1000000)&lt;$K$4,0,IF(LOG(SUM(H38:J38)*1000000)&gt;$K$3,5,ROUND(5-(K$3-LOG(SUM(H38:J38)*1000000))/(K$3-K$4)*5,1)))))</f>
        <v>1.9</v>
      </c>
      <c r="L38" s="143">
        <f>IF(F38="x","x",(F38*1000000/VLOOKUP($C38,'Crisis Indicator Data'!$C$3:$H$198,5,FALSE)))</f>
        <v>0.98974104995047407</v>
      </c>
      <c r="M38" s="143">
        <f>IF(G38="x","x",(G38*1000000/VLOOKUP($C38,'Crisis Indicator Data'!$C$3:$H$198,5,FALSE)))</f>
        <v>0</v>
      </c>
      <c r="N38" s="143">
        <f>IF(H38="x","x",(H38*1000000/VLOOKUP($C38,'Crisis Indicator Data'!$C$3:$H$198,5,FALSE)))</f>
        <v>1.0258950049525966E-2</v>
      </c>
      <c r="O38" s="143">
        <f>IF(I38="x","x",(I38*1000000/VLOOKUP($C38,'Crisis Indicator Data'!$C$3:$H$198,5,FALSE)))</f>
        <v>0</v>
      </c>
      <c r="P38" s="143">
        <f>IF(J38="x","x",(J38*1000000/VLOOKUP($C38,'Crisis Indicator Data'!$C$3:$H$198,5,FALSE)))</f>
        <v>0</v>
      </c>
      <c r="Q38" s="238">
        <f t="shared" ref="Q38:Q69" si="4">IF(N38="x","x",IF(OR(L38&gt;=$L$3,M38&gt;=$M$3,N38&gt;=$N$3,O38&gt;=$O$3,P38&gt;=$P$3),(IF(P38&gt;=$P$3,5,IF((O38+P38)&gt;=$O$3,4,IF((O38+P38+N38)&gt;=$N$3,3,IF((O38+P38+N38+M38)&gt;=$M$3,2,1)))))))</f>
        <v>1</v>
      </c>
      <c r="R38" s="238">
        <f t="shared" ref="R38:R69" si="5">IF(Q38="x","x",(AVERAGE(K38,Q38)))</f>
        <v>1.45</v>
      </c>
    </row>
    <row r="39" spans="1:18" x14ac:dyDescent="0.25">
      <c r="A39" s="144" t="str">
        <f>'Crisis Indicator Data'!A36</f>
        <v>Complex crisis in Eritrea</v>
      </c>
      <c r="B39" s="145" t="str">
        <f>'Crisis Indicator Data'!B36</f>
        <v>Socio-political,Displacement</v>
      </c>
      <c r="C39" s="145" t="str">
        <f>'Crisis Indicator Data'!C36</f>
        <v>ERI001</v>
      </c>
      <c r="D39" s="145" t="str">
        <f>'Crisis Indicator Data'!D36</f>
        <v>Eritrea</v>
      </c>
      <c r="E39" s="145" t="str">
        <f>'Crisis Indicator Data'!E36</f>
        <v>ERI</v>
      </c>
      <c r="F39" s="157">
        <f>IF('Crisis Indicator Data'!Q36="x","x",('Crisis Indicator Data'!Q36/1000000))</f>
        <v>5.0090000000000003</v>
      </c>
      <c r="G39" s="157">
        <f>IF('Crisis Indicator Data'!R36="x","x",('Crisis Indicator Data'!R36/1000000))</f>
        <v>0</v>
      </c>
      <c r="H39" s="157">
        <f>IF('Crisis Indicator Data'!S36="x","x",('Crisis Indicator Data'!S36/1000000))</f>
        <v>1.2</v>
      </c>
      <c r="I39" s="157">
        <f>IF('Crisis Indicator Data'!T36="x","x",('Crisis Indicator Data'!T36/1000000))</f>
        <v>0</v>
      </c>
      <c r="J39" s="157">
        <f>IF('Crisis Indicator Data'!U36="x","x",('Crisis Indicator Data'!U36/1000000))</f>
        <v>0</v>
      </c>
      <c r="K39" s="244">
        <f t="shared" si="3"/>
        <v>3.5</v>
      </c>
      <c r="L39" s="143">
        <f>IF(F39="x","x",(F39*1000000/VLOOKUP($C39,'Crisis Indicator Data'!$C$3:$H$198,5,FALSE)))</f>
        <v>0.80673216298920924</v>
      </c>
      <c r="M39" s="143">
        <f>IF(G39="x","x",(G39*1000000/VLOOKUP($C39,'Crisis Indicator Data'!$C$3:$H$198,5,FALSE)))</f>
        <v>0</v>
      </c>
      <c r="N39" s="143">
        <f>IF(H39="x","x",(H39*1000000/VLOOKUP($C39,'Crisis Indicator Data'!$C$3:$H$198,5,FALSE)))</f>
        <v>0.19326783701079078</v>
      </c>
      <c r="O39" s="143">
        <f>IF(I39="x","x",(I39*1000000/VLOOKUP($C39,'Crisis Indicator Data'!$C$3:$H$198,5,FALSE)))</f>
        <v>0</v>
      </c>
      <c r="P39" s="143">
        <f>IF(J39="x","x",(J39*1000000/VLOOKUP($C39,'Crisis Indicator Data'!$C$3:$H$198,5,FALSE)))</f>
        <v>0</v>
      </c>
      <c r="Q39" s="238">
        <f t="shared" si="4"/>
        <v>3</v>
      </c>
      <c r="R39" s="238">
        <f t="shared" si="5"/>
        <v>3.25</v>
      </c>
    </row>
    <row r="40" spans="1:18" x14ac:dyDescent="0.25">
      <c r="A40" s="144" t="str">
        <f>'Crisis Indicator Data'!A37</f>
        <v>Mixed migration flows in spain</v>
      </c>
      <c r="B40" s="145" t="str">
        <f>'Crisis Indicator Data'!B37</f>
        <v>Displacement</v>
      </c>
      <c r="C40" s="145" t="str">
        <f>'Crisis Indicator Data'!C37</f>
        <v>ESP002</v>
      </c>
      <c r="D40" s="145" t="str">
        <f>'Crisis Indicator Data'!D37</f>
        <v>Spain</v>
      </c>
      <c r="E40" s="145" t="str">
        <f>'Crisis Indicator Data'!E37</f>
        <v>ESP</v>
      </c>
      <c r="F40" s="157">
        <f>IF('Crisis Indicator Data'!Q37="x","x",('Crisis Indicator Data'!Q37/1000000))</f>
        <v>12.002000000000001</v>
      </c>
      <c r="G40" s="157">
        <f>IF('Crisis Indicator Data'!R37="x","x",('Crisis Indicator Data'!R37/1000000))</f>
        <v>0</v>
      </c>
      <c r="H40" s="157">
        <f>IF('Crisis Indicator Data'!S37="x","x",('Crisis Indicator Data'!S37/1000000))</f>
        <v>0.14599999999999999</v>
      </c>
      <c r="I40" s="157">
        <f>IF('Crisis Indicator Data'!T37="x","x",('Crisis Indicator Data'!T37/1000000))</f>
        <v>0</v>
      </c>
      <c r="J40" s="157">
        <f>IF('Crisis Indicator Data'!U37="x","x",('Crisis Indicator Data'!U37/1000000))</f>
        <v>0</v>
      </c>
      <c r="K40" s="244">
        <f t="shared" si="3"/>
        <v>1.9</v>
      </c>
      <c r="L40" s="143">
        <f>IF(F40="x","x",(F40*1000000/VLOOKUP($C40,'Crisis Indicator Data'!$C$3:$H$198,5,FALSE)))</f>
        <v>0.9880628961883593</v>
      </c>
      <c r="M40" s="143">
        <f>IF(G40="x","x",(G40*1000000/VLOOKUP($C40,'Crisis Indicator Data'!$C$3:$H$198,5,FALSE)))</f>
        <v>0</v>
      </c>
      <c r="N40" s="143">
        <f>IF(H40="x","x",(H40*1000000/VLOOKUP($C40,'Crisis Indicator Data'!$C$3:$H$198,5,FALSE)))</f>
        <v>1.2019428665514118E-2</v>
      </c>
      <c r="O40" s="143">
        <f>IF(I40="x","x",(I40*1000000/VLOOKUP($C40,'Crisis Indicator Data'!$C$3:$H$198,5,FALSE)))</f>
        <v>0</v>
      </c>
      <c r="P40" s="143">
        <f>IF(J40="x","x",(J40*1000000/VLOOKUP($C40,'Crisis Indicator Data'!$C$3:$H$198,5,FALSE)))</f>
        <v>0</v>
      </c>
      <c r="Q40" s="238">
        <f t="shared" si="4"/>
        <v>1</v>
      </c>
      <c r="R40" s="238">
        <f t="shared" si="5"/>
        <v>1.45</v>
      </c>
    </row>
    <row r="41" spans="1:18" x14ac:dyDescent="0.25">
      <c r="A41" s="144" t="str">
        <f>'Crisis Indicator Data'!A38</f>
        <v>Complex crisis in Ethiopia</v>
      </c>
      <c r="B41" s="145" t="str">
        <f>'Crisis Indicator Data'!B38</f>
        <v>Displacement,Floods,Conflict</v>
      </c>
      <c r="C41" s="145" t="str">
        <f>'Crisis Indicator Data'!C38</f>
        <v>ETH001</v>
      </c>
      <c r="D41" s="145" t="str">
        <f>'Crisis Indicator Data'!D38</f>
        <v>Ethiopia</v>
      </c>
      <c r="E41" s="145" t="str">
        <f>'Crisis Indicator Data'!E38</f>
        <v>ETH</v>
      </c>
      <c r="F41" s="157">
        <f>IF('Crisis Indicator Data'!Q38="x","x",('Crisis Indicator Data'!Q38/1000000))</f>
        <v>28.495000000000001</v>
      </c>
      <c r="G41" s="157">
        <f>IF('Crisis Indicator Data'!R38="x","x",('Crisis Indicator Data'!R38/1000000))</f>
        <v>67.584000000000003</v>
      </c>
      <c r="H41" s="157">
        <f>IF('Crisis Indicator Data'!S38="x","x",('Crisis Indicator Data'!S38/1000000))</f>
        <v>26.295000000000002</v>
      </c>
      <c r="I41" s="157">
        <f>IF('Crisis Indicator Data'!T38="x","x",('Crisis Indicator Data'!T38/1000000))</f>
        <v>1.44</v>
      </c>
      <c r="J41" s="157">
        <f>IF('Crisis Indicator Data'!U38="x","x",('Crisis Indicator Data'!U38/1000000))</f>
        <v>0.76</v>
      </c>
      <c r="K41" s="244">
        <f t="shared" si="3"/>
        <v>5</v>
      </c>
      <c r="L41" s="143">
        <f>IF(F41="x","x",(F41*1000000/VLOOKUP($C41,'Crisis Indicator Data'!$C$3:$H$198,5,FALSE)))</f>
        <v>0.22873954436720342</v>
      </c>
      <c r="M41" s="143">
        <f>IF(G41="x","x",(G41*1000000/VLOOKUP($C41,'Crisis Indicator Data'!$C$3:$H$198,5,FALSE)))</f>
        <v>0.5425209112655931</v>
      </c>
      <c r="N41" s="143">
        <f>IF(H41="x","x",(H41*1000000/VLOOKUP($C41,'Crisis Indicator Data'!$C$3:$H$198,5,FALSE)))</f>
        <v>0.21107935845360989</v>
      </c>
      <c r="O41" s="143">
        <f>IF(I41="x","x",(I41*1000000/VLOOKUP($C41,'Crisis Indicator Data'!$C$3:$H$198,5,FALSE)))</f>
        <v>1.1559394416170309E-2</v>
      </c>
      <c r="P41" s="143">
        <f>IF(J41="x","x",(J41*1000000/VLOOKUP($C41,'Crisis Indicator Data'!$C$3:$H$198,5,FALSE)))</f>
        <v>6.1007914974232184E-3</v>
      </c>
      <c r="Q41" s="238">
        <f t="shared" si="4"/>
        <v>3</v>
      </c>
      <c r="R41" s="238">
        <f t="shared" si="5"/>
        <v>4</v>
      </c>
    </row>
    <row r="42" spans="1:18" x14ac:dyDescent="0.25">
      <c r="A42" s="144" t="str">
        <f>'Crisis Indicator Data'!A39</f>
        <v>International Displacement</v>
      </c>
      <c r="B42" s="145" t="str">
        <f>'Crisis Indicator Data'!B39</f>
        <v>Displacement</v>
      </c>
      <c r="C42" s="145" t="str">
        <f>'Crisis Indicator Data'!C39</f>
        <v>ETH003</v>
      </c>
      <c r="D42" s="145" t="str">
        <f>'Crisis Indicator Data'!D39</f>
        <v>Ethiopia</v>
      </c>
      <c r="E42" s="145" t="str">
        <f>'Crisis Indicator Data'!E39</f>
        <v>ETH</v>
      </c>
      <c r="F42" s="157">
        <f>IF('Crisis Indicator Data'!Q39="x","x",('Crisis Indicator Data'!Q39/1000000))</f>
        <v>82.594999999999999</v>
      </c>
      <c r="G42" s="157">
        <f>IF('Crisis Indicator Data'!R39="x","x",('Crisis Indicator Data'!R39/1000000))</f>
        <v>41.100999999999999</v>
      </c>
      <c r="H42" s="157">
        <f>IF('Crisis Indicator Data'!S39="x","x",('Crisis Indicator Data'!S39/1000000))</f>
        <v>0.878</v>
      </c>
      <c r="I42" s="157">
        <f>IF('Crisis Indicator Data'!T39="x","x",('Crisis Indicator Data'!T39/1000000))</f>
        <v>0</v>
      </c>
      <c r="J42" s="157">
        <f>IF('Crisis Indicator Data'!U39="x","x",('Crisis Indicator Data'!U39/1000000))</f>
        <v>0</v>
      </c>
      <c r="K42" s="244">
        <f t="shared" si="3"/>
        <v>3.2</v>
      </c>
      <c r="L42" s="143">
        <f>IF(F42="x","x",(F42*1000000/VLOOKUP($C42,'Crisis Indicator Data'!$C$3:$H$198,5,FALSE)))</f>
        <v>0.66301957069693518</v>
      </c>
      <c r="M42" s="143">
        <f>IF(G42="x","x",(G42*1000000/VLOOKUP($C42,'Crisis Indicator Data'!$C$3:$H$198,5,FALSE)))</f>
        <v>0.32993240965209436</v>
      </c>
      <c r="N42" s="143">
        <f>IF(H42="x","x",(H42*1000000/VLOOKUP($C42,'Crisis Indicator Data'!$C$3:$H$198,5,FALSE)))</f>
        <v>7.0480196509705075E-3</v>
      </c>
      <c r="O42" s="143">
        <f>IF(I42="x","x",(I42*1000000/VLOOKUP($C42,'Crisis Indicator Data'!$C$3:$H$198,5,FALSE)))</f>
        <v>0</v>
      </c>
      <c r="P42" s="143">
        <f>IF(J42="x","x",(J42*1000000/VLOOKUP($C42,'Crisis Indicator Data'!$C$3:$H$198,5,FALSE)))</f>
        <v>0</v>
      </c>
      <c r="Q42" s="238">
        <f t="shared" si="4"/>
        <v>2</v>
      </c>
      <c r="R42" s="238">
        <f t="shared" si="5"/>
        <v>2.6</v>
      </c>
    </row>
    <row r="43" spans="1:18" x14ac:dyDescent="0.25">
      <c r="A43" s="144" t="str">
        <f>'Crisis Indicator Data'!A40</f>
        <v>Northern Ethiopia Conflict</v>
      </c>
      <c r="B43" s="145" t="str">
        <f>'Crisis Indicator Data'!B40</f>
        <v>Conflict,Displacement</v>
      </c>
      <c r="C43" s="145" t="str">
        <f>'Crisis Indicator Data'!C40</f>
        <v>ETH004</v>
      </c>
      <c r="D43" s="145" t="str">
        <f>'Crisis Indicator Data'!D40</f>
        <v>Ethiopia</v>
      </c>
      <c r="E43" s="145" t="str">
        <f>'Crisis Indicator Data'!E40</f>
        <v>ETH</v>
      </c>
      <c r="F43" s="157">
        <f>IF('Crisis Indicator Data'!Q40="x","x",('Crisis Indicator Data'!Q40/1000000))</f>
        <v>0</v>
      </c>
      <c r="G43" s="157">
        <f>IF('Crisis Indicator Data'!R40="x","x",('Crisis Indicator Data'!R40/1000000))</f>
        <v>20.7</v>
      </c>
      <c r="H43" s="157">
        <f>IF('Crisis Indicator Data'!S40="x","x",('Crisis Indicator Data'!S40/1000000))</f>
        <v>7</v>
      </c>
      <c r="I43" s="157">
        <f>IF('Crisis Indicator Data'!T40="x","x",('Crisis Indicator Data'!T40/1000000))</f>
        <v>1.9</v>
      </c>
      <c r="J43" s="157">
        <f>IF('Crisis Indicator Data'!U40="x","x",('Crisis Indicator Data'!U40/1000000))</f>
        <v>0.5</v>
      </c>
      <c r="K43" s="244">
        <f t="shared" si="3"/>
        <v>5</v>
      </c>
      <c r="L43" s="143">
        <f>IF(F43="x","x",(F43*1000000/VLOOKUP($C43,'Crisis Indicator Data'!$C$3:$H$198,5,FALSE)))</f>
        <v>0</v>
      </c>
      <c r="M43" s="143">
        <f>IF(G43="x","x",(G43*1000000/VLOOKUP($C43,'Crisis Indicator Data'!$C$3:$H$198,5,FALSE)))</f>
        <v>0.68770764119601324</v>
      </c>
      <c r="N43" s="143">
        <f>IF(H43="x","x",(H43*1000000/VLOOKUP($C43,'Crisis Indicator Data'!$C$3:$H$198,5,FALSE)))</f>
        <v>0.23255813953488372</v>
      </c>
      <c r="O43" s="143">
        <f>IF(I43="x","x",(I43*1000000/VLOOKUP($C43,'Crisis Indicator Data'!$C$3:$H$198,5,FALSE)))</f>
        <v>6.3122923588039864E-2</v>
      </c>
      <c r="P43" s="143">
        <f>IF(J43="x","x",(J43*1000000/VLOOKUP($C43,'Crisis Indicator Data'!$C$3:$H$198,5,FALSE)))</f>
        <v>1.6611295681063124E-2</v>
      </c>
      <c r="Q43" s="238">
        <f t="shared" si="4"/>
        <v>4</v>
      </c>
      <c r="R43" s="238">
        <f t="shared" si="5"/>
        <v>4.5</v>
      </c>
    </row>
    <row r="44" spans="1:18" x14ac:dyDescent="0.25">
      <c r="A44" s="144" t="str">
        <f>'Crisis Indicator Data'!A41</f>
        <v>Drought in Ethiopia</v>
      </c>
      <c r="B44" s="145" t="str">
        <f>'Crisis Indicator Data'!B41</f>
        <v>Drought</v>
      </c>
      <c r="C44" s="145" t="str">
        <f>'Crisis Indicator Data'!C41</f>
        <v>ETH005</v>
      </c>
      <c r="D44" s="145" t="str">
        <f>'Crisis Indicator Data'!D41</f>
        <v>Ethiopia</v>
      </c>
      <c r="E44" s="145" t="str">
        <f>'Crisis Indicator Data'!E41</f>
        <v>ETH</v>
      </c>
      <c r="F44" s="157">
        <f>IF('Crisis Indicator Data'!Q41="x","x",('Crisis Indicator Data'!Q41/1000000))</f>
        <v>36</v>
      </c>
      <c r="G44" s="157">
        <f>IF('Crisis Indicator Data'!R41="x","x",('Crisis Indicator Data'!R41/1000000))</f>
        <v>14.1</v>
      </c>
      <c r="H44" s="157">
        <f>IF('Crisis Indicator Data'!S41="x","x",('Crisis Indicator Data'!S41/1000000))</f>
        <v>7.7</v>
      </c>
      <c r="I44" s="157">
        <f>IF('Crisis Indicator Data'!T41="x","x",('Crisis Indicator Data'!T41/1000000))</f>
        <v>1.44</v>
      </c>
      <c r="J44" s="157">
        <f>IF('Crisis Indicator Data'!U41="x","x",('Crisis Indicator Data'!U41/1000000))</f>
        <v>0.76</v>
      </c>
      <c r="K44" s="244">
        <f t="shared" si="3"/>
        <v>5</v>
      </c>
      <c r="L44" s="143">
        <f>IF(F44="x","x",(F44*1000000/VLOOKUP($C44,'Crisis Indicator Data'!$C$3:$H$198,5,FALSE)))</f>
        <v>0.6</v>
      </c>
      <c r="M44" s="143">
        <f>IF(G44="x","x",(G44*1000000/VLOOKUP($C44,'Crisis Indicator Data'!$C$3:$H$198,5,FALSE)))</f>
        <v>0.23499999999999999</v>
      </c>
      <c r="N44" s="143">
        <f>IF(H44="x","x",(H44*1000000/VLOOKUP($C44,'Crisis Indicator Data'!$C$3:$H$198,5,FALSE)))</f>
        <v>0.12833333333333333</v>
      </c>
      <c r="O44" s="143">
        <f>IF(I44="x","x",(I44*1000000/VLOOKUP($C44,'Crisis Indicator Data'!$C$3:$H$198,5,FALSE)))</f>
        <v>2.4E-2</v>
      </c>
      <c r="P44" s="143">
        <f>IF(J44="x","x",(J44*1000000/VLOOKUP($C44,'Crisis Indicator Data'!$C$3:$H$198,5,FALSE)))</f>
        <v>1.2666666666666666E-2</v>
      </c>
      <c r="Q44" s="238">
        <f t="shared" si="4"/>
        <v>3</v>
      </c>
      <c r="R44" s="238">
        <f t="shared" si="5"/>
        <v>4</v>
      </c>
    </row>
    <row r="45" spans="1:18" x14ac:dyDescent="0.25">
      <c r="A45" s="144" t="str">
        <f>'Crisis Indicator Data'!A42</f>
        <v xml:space="preserve">Flood crisis in Gambia </v>
      </c>
      <c r="B45" s="145" t="str">
        <f>'Crisis Indicator Data'!B42</f>
        <v>Floods</v>
      </c>
      <c r="C45" s="145" t="str">
        <f>'Crisis Indicator Data'!C42</f>
        <v>GMB002</v>
      </c>
      <c r="D45" s="145" t="str">
        <f>'Crisis Indicator Data'!D42</f>
        <v>Gambia</v>
      </c>
      <c r="E45" s="145" t="str">
        <f>'Crisis Indicator Data'!E42</f>
        <v>GMB</v>
      </c>
      <c r="F45" s="157">
        <f>IF('Crisis Indicator Data'!Q42="x","x",('Crisis Indicator Data'!Q42/1000000))</f>
        <v>2.448</v>
      </c>
      <c r="G45" s="157">
        <f>IF('Crisis Indicator Data'!R42="x","x",('Crisis Indicator Data'!R42/1000000))</f>
        <v>0</v>
      </c>
      <c r="H45" s="157">
        <f>IF('Crisis Indicator Data'!S42="x","x",('Crisis Indicator Data'!S42/1000000))</f>
        <v>3.7999999999999999E-2</v>
      </c>
      <c r="I45" s="157">
        <f>IF('Crisis Indicator Data'!T42="x","x",('Crisis Indicator Data'!T42/1000000))</f>
        <v>6.0000000000000001E-3</v>
      </c>
      <c r="J45" s="157">
        <f>IF('Crisis Indicator Data'!U42="x","x",('Crisis Indicator Data'!U42/1000000))</f>
        <v>0</v>
      </c>
      <c r="K45" s="244">
        <f t="shared" si="3"/>
        <v>1.1000000000000001</v>
      </c>
      <c r="L45" s="143">
        <f>IF(F45="x","x",(F45*1000000/VLOOKUP($C45,'Crisis Indicator Data'!$C$3:$H$198,5,FALSE)))</f>
        <v>0.9823434991974318</v>
      </c>
      <c r="M45" s="143">
        <f>IF(G45="x","x",(G45*1000000/VLOOKUP($C45,'Crisis Indicator Data'!$C$3:$H$198,5,FALSE)))</f>
        <v>0</v>
      </c>
      <c r="N45" s="143">
        <f>IF(H45="x","x",(H45*1000000/VLOOKUP($C45,'Crisis Indicator Data'!$C$3:$H$198,5,FALSE)))</f>
        <v>1.5248796147672551E-2</v>
      </c>
      <c r="O45" s="143">
        <f>IF(I45="x","x",(I45*1000000/VLOOKUP($C45,'Crisis Indicator Data'!$C$3:$H$198,5,FALSE)))</f>
        <v>2.407704654895666E-3</v>
      </c>
      <c r="P45" s="143">
        <f>IF(J45="x","x",(J45*1000000/VLOOKUP($C45,'Crisis Indicator Data'!$C$3:$H$198,5,FALSE)))</f>
        <v>0</v>
      </c>
      <c r="Q45" s="238">
        <f t="shared" si="4"/>
        <v>1</v>
      </c>
      <c r="R45" s="238">
        <f t="shared" si="5"/>
        <v>1.05</v>
      </c>
    </row>
    <row r="46" spans="1:18" x14ac:dyDescent="0.25">
      <c r="A46" s="144" t="str">
        <f>'Crisis Indicator Data'!A43</f>
        <v>Mixed migration flows in Greece</v>
      </c>
      <c r="B46" s="145" t="str">
        <f>'Crisis Indicator Data'!B43</f>
        <v>Displacement</v>
      </c>
      <c r="C46" s="145" t="str">
        <f>'Crisis Indicator Data'!C43</f>
        <v>GRC002</v>
      </c>
      <c r="D46" s="145" t="str">
        <f>'Crisis Indicator Data'!D43</f>
        <v>Greece</v>
      </c>
      <c r="E46" s="145" t="str">
        <f>'Crisis Indicator Data'!E43</f>
        <v>GRC</v>
      </c>
      <c r="F46" s="157">
        <f>IF('Crisis Indicator Data'!Q43="x","x",('Crisis Indicator Data'!Q43/1000000))</f>
        <v>0.245</v>
      </c>
      <c r="G46" s="157">
        <f>IF('Crisis Indicator Data'!R43="x","x",('Crisis Indicator Data'!R43/1000000))</f>
        <v>0.14099999999999999</v>
      </c>
      <c r="H46" s="157">
        <f>IF('Crisis Indicator Data'!S43="x","x",('Crisis Indicator Data'!S43/1000000))</f>
        <v>1.9E-2</v>
      </c>
      <c r="I46" s="157">
        <f>IF('Crisis Indicator Data'!T43="x","x",('Crisis Indicator Data'!T43/1000000))</f>
        <v>0</v>
      </c>
      <c r="J46" s="157">
        <f>IF('Crisis Indicator Data'!U43="x","x",('Crisis Indicator Data'!U43/1000000))</f>
        <v>0</v>
      </c>
      <c r="K46" s="244">
        <f t="shared" si="3"/>
        <v>0.5</v>
      </c>
      <c r="L46" s="143">
        <f>IF(F46="x","x",(F46*1000000/VLOOKUP($C46,'Crisis Indicator Data'!$C$3:$H$198,5,FALSE)))</f>
        <v>0.60493827160493829</v>
      </c>
      <c r="M46" s="143">
        <f>IF(G46="x","x",(G46*1000000/VLOOKUP($C46,'Crisis Indicator Data'!$C$3:$H$198,5,FALSE)))</f>
        <v>0.34814814814814815</v>
      </c>
      <c r="N46" s="143">
        <f>IF(H46="x","x",(H46*1000000/VLOOKUP($C46,'Crisis Indicator Data'!$C$3:$H$198,5,FALSE)))</f>
        <v>4.6913580246913583E-2</v>
      </c>
      <c r="O46" s="143">
        <f>IF(I46="x","x",(I46*1000000/VLOOKUP($C46,'Crisis Indicator Data'!$C$3:$H$198,5,FALSE)))</f>
        <v>0</v>
      </c>
      <c r="P46" s="143">
        <f>IF(J46="x","x",(J46*1000000/VLOOKUP($C46,'Crisis Indicator Data'!$C$3:$H$198,5,FALSE)))</f>
        <v>0</v>
      </c>
      <c r="Q46" s="238">
        <f t="shared" si="4"/>
        <v>2</v>
      </c>
      <c r="R46" s="238">
        <f t="shared" si="5"/>
        <v>1.25</v>
      </c>
    </row>
    <row r="47" spans="1:18" x14ac:dyDescent="0.25">
      <c r="A47" s="144" t="str">
        <f>'Crisis Indicator Data'!A44</f>
        <v>Complex crisis in Guatemala</v>
      </c>
      <c r="B47" s="145" t="str">
        <f>'Crisis Indicator Data'!B44</f>
        <v>Violence,Socio-political,Other seasonal event</v>
      </c>
      <c r="C47" s="145" t="str">
        <f>'Crisis Indicator Data'!C44</f>
        <v>GTM001</v>
      </c>
      <c r="D47" s="145" t="str">
        <f>'Crisis Indicator Data'!D44</f>
        <v>Guatemala</v>
      </c>
      <c r="E47" s="145" t="str">
        <f>'Crisis Indicator Data'!E44</f>
        <v>GTM</v>
      </c>
      <c r="F47" s="157">
        <f>IF('Crisis Indicator Data'!Q44="x","x",('Crisis Indicator Data'!Q44/1000000))</f>
        <v>11.4</v>
      </c>
      <c r="G47" s="157">
        <f>IF('Crisis Indicator Data'!R44="x","x",('Crisis Indicator Data'!R44/1000000))</f>
        <v>1.9</v>
      </c>
      <c r="H47" s="157">
        <f>IF('Crisis Indicator Data'!S44="x","x",('Crisis Indicator Data'!S44/1000000))</f>
        <v>3.8</v>
      </c>
      <c r="I47" s="157">
        <f>IF('Crisis Indicator Data'!T44="x","x",('Crisis Indicator Data'!T44/1000000))</f>
        <v>0</v>
      </c>
      <c r="J47" s="157">
        <f>IF('Crisis Indicator Data'!U44="x","x",('Crisis Indicator Data'!U44/1000000))</f>
        <v>0</v>
      </c>
      <c r="K47" s="244">
        <f t="shared" si="3"/>
        <v>4.3</v>
      </c>
      <c r="L47" s="143">
        <f>IF(F47="x","x",(F47*1000000/VLOOKUP($C47,'Crisis Indicator Data'!$C$3:$H$198,5,FALSE)))</f>
        <v>0.66666666666666663</v>
      </c>
      <c r="M47" s="143">
        <f>IF(G47="x","x",(G47*1000000/VLOOKUP($C47,'Crisis Indicator Data'!$C$3:$H$198,5,FALSE)))</f>
        <v>0.1111111111111111</v>
      </c>
      <c r="N47" s="143">
        <f>IF(H47="x","x",(H47*1000000/VLOOKUP($C47,'Crisis Indicator Data'!$C$3:$H$198,5,FALSE)))</f>
        <v>0.22222222222222221</v>
      </c>
      <c r="O47" s="143">
        <f>IF(I47="x","x",(I47*1000000/VLOOKUP($C47,'Crisis Indicator Data'!$C$3:$H$198,5,FALSE)))</f>
        <v>0</v>
      </c>
      <c r="P47" s="143">
        <f>IF(J47="x","x",(J47*1000000/VLOOKUP($C47,'Crisis Indicator Data'!$C$3:$H$198,5,FALSE)))</f>
        <v>0</v>
      </c>
      <c r="Q47" s="238">
        <f t="shared" si="4"/>
        <v>3</v>
      </c>
      <c r="R47" s="238">
        <f t="shared" si="5"/>
        <v>3.65</v>
      </c>
    </row>
    <row r="48" spans="1:18" x14ac:dyDescent="0.25">
      <c r="A48" s="144" t="str">
        <f>'Crisis Indicator Data'!A45</f>
        <v>Complex crisis in Honduras</v>
      </c>
      <c r="B48" s="145" t="str">
        <f>'Crisis Indicator Data'!B45</f>
        <v>Violence,Socio-political,Other seasonal event,Cyclone</v>
      </c>
      <c r="C48" s="145" t="str">
        <f>'Crisis Indicator Data'!C45</f>
        <v>HND001</v>
      </c>
      <c r="D48" s="145" t="str">
        <f>'Crisis Indicator Data'!D45</f>
        <v>Honduras</v>
      </c>
      <c r="E48" s="145" t="str">
        <f>'Crisis Indicator Data'!E45</f>
        <v>HND</v>
      </c>
      <c r="F48" s="157">
        <f>IF('Crisis Indicator Data'!Q45="x","x",('Crisis Indicator Data'!Q45/1000000))</f>
        <v>5.4</v>
      </c>
      <c r="G48" s="157">
        <f>IF('Crisis Indicator Data'!R45="x","x",('Crisis Indicator Data'!R45/1000000))</f>
        <v>1.2</v>
      </c>
      <c r="H48" s="157">
        <f>IF('Crisis Indicator Data'!S45="x","x",('Crisis Indicator Data'!S45/1000000))</f>
        <v>2.8</v>
      </c>
      <c r="I48" s="157">
        <f>IF('Crisis Indicator Data'!T45="x","x",('Crisis Indicator Data'!T45/1000000))</f>
        <v>0</v>
      </c>
      <c r="J48" s="157">
        <f>IF('Crisis Indicator Data'!U45="x","x",('Crisis Indicator Data'!U45/1000000))</f>
        <v>0</v>
      </c>
      <c r="K48" s="244">
        <f t="shared" si="3"/>
        <v>4.0999999999999996</v>
      </c>
      <c r="L48" s="143">
        <f>IF(F48="x","x",(F48*1000000/VLOOKUP($C48,'Crisis Indicator Data'!$C$3:$H$198,5,FALSE)))</f>
        <v>0.57446808510638303</v>
      </c>
      <c r="M48" s="143">
        <f>IF(G48="x","x",(G48*1000000/VLOOKUP($C48,'Crisis Indicator Data'!$C$3:$H$198,5,FALSE)))</f>
        <v>0.1276595744680851</v>
      </c>
      <c r="N48" s="143">
        <f>IF(H48="x","x",(H48*1000000/VLOOKUP($C48,'Crisis Indicator Data'!$C$3:$H$198,5,FALSE)))</f>
        <v>0.2978723404255319</v>
      </c>
      <c r="O48" s="143">
        <f>IF(I48="x","x",(I48*1000000/VLOOKUP($C48,'Crisis Indicator Data'!$C$3:$H$198,5,FALSE)))</f>
        <v>0</v>
      </c>
      <c r="P48" s="143">
        <f>IF(J48="x","x",(J48*1000000/VLOOKUP($C48,'Crisis Indicator Data'!$C$3:$H$198,5,FALSE)))</f>
        <v>0</v>
      </c>
      <c r="Q48" s="238">
        <f t="shared" si="4"/>
        <v>3</v>
      </c>
      <c r="R48" s="238">
        <f t="shared" si="5"/>
        <v>3.55</v>
      </c>
    </row>
    <row r="49" spans="1:18" x14ac:dyDescent="0.25">
      <c r="A49" s="144" t="str">
        <f>'Crisis Indicator Data'!A46</f>
        <v>Complex crisis in Haiti</v>
      </c>
      <c r="B49" s="145" t="str">
        <f>'Crisis Indicator Data'!B46</f>
        <v>Earthquake,Violence,Socio-political,Other seasonal event</v>
      </c>
      <c r="C49" s="145" t="str">
        <f>'Crisis Indicator Data'!C46</f>
        <v>HTI001</v>
      </c>
      <c r="D49" s="145" t="str">
        <f>'Crisis Indicator Data'!D46</f>
        <v>Haiti</v>
      </c>
      <c r="E49" s="145" t="str">
        <f>'Crisis Indicator Data'!E46</f>
        <v>HTI</v>
      </c>
      <c r="F49" s="157">
        <f>IF('Crisis Indicator Data'!Q46="x","x",('Crisis Indicator Data'!Q46/1000000))</f>
        <v>3.2</v>
      </c>
      <c r="G49" s="157">
        <f>IF('Crisis Indicator Data'!R46="x","x",('Crisis Indicator Data'!R46/1000000))</f>
        <v>3.8</v>
      </c>
      <c r="H49" s="157">
        <f>IF('Crisis Indicator Data'!S46="x","x",('Crisis Indicator Data'!S46/1000000))</f>
        <v>1.9</v>
      </c>
      <c r="I49" s="157">
        <f>IF('Crisis Indicator Data'!T46="x","x",('Crisis Indicator Data'!T46/1000000))</f>
        <v>1.5</v>
      </c>
      <c r="J49" s="157">
        <f>IF('Crisis Indicator Data'!U46="x","x",('Crisis Indicator Data'!U46/1000000))</f>
        <v>1</v>
      </c>
      <c r="K49" s="244">
        <f t="shared" si="3"/>
        <v>4.4000000000000004</v>
      </c>
      <c r="L49" s="143">
        <f>IF(F49="x","x",(F49*1000000/VLOOKUP($C49,'Crisis Indicator Data'!$C$3:$H$198,5,FALSE)))</f>
        <v>0.2807017543859649</v>
      </c>
      <c r="M49" s="143">
        <f>IF(G49="x","x",(G49*1000000/VLOOKUP($C49,'Crisis Indicator Data'!$C$3:$H$198,5,FALSE)))</f>
        <v>0.33333333333333331</v>
      </c>
      <c r="N49" s="143">
        <f>IF(H49="x","x",(H49*1000000/VLOOKUP($C49,'Crisis Indicator Data'!$C$3:$H$198,5,FALSE)))</f>
        <v>0.16666666666666666</v>
      </c>
      <c r="O49" s="143">
        <f>IF(I49="x","x",(I49*1000000/VLOOKUP($C49,'Crisis Indicator Data'!$C$3:$H$198,5,FALSE)))</f>
        <v>0.13157894736842105</v>
      </c>
      <c r="P49" s="143">
        <f>IF(J49="x","x",(J49*1000000/VLOOKUP($C49,'Crisis Indicator Data'!$C$3:$H$198,5,FALSE)))</f>
        <v>8.771929824561403E-2</v>
      </c>
      <c r="Q49" s="238">
        <f t="shared" si="4"/>
        <v>5</v>
      </c>
      <c r="R49" s="238">
        <f t="shared" si="5"/>
        <v>4.7</v>
      </c>
    </row>
    <row r="50" spans="1:18" x14ac:dyDescent="0.25">
      <c r="A50" s="144" t="str">
        <f>'Crisis Indicator Data'!A47</f>
        <v xml:space="preserve">Nippes Earthquake </v>
      </c>
      <c r="B50" s="145" t="str">
        <f>'Crisis Indicator Data'!B47</f>
        <v>Earthquake</v>
      </c>
      <c r="C50" s="145" t="str">
        <f>'Crisis Indicator Data'!C47</f>
        <v>HTI002</v>
      </c>
      <c r="D50" s="145" t="str">
        <f>'Crisis Indicator Data'!D47</f>
        <v>Haiti</v>
      </c>
      <c r="E50" s="145" t="str">
        <f>'Crisis Indicator Data'!E47</f>
        <v>HTI</v>
      </c>
      <c r="F50" s="157">
        <f>IF('Crisis Indicator Data'!Q47="x","x",('Crisis Indicator Data'!Q47/1000000))</f>
        <v>5.7389999999999999</v>
      </c>
      <c r="G50" s="157">
        <f>IF('Crisis Indicator Data'!R47="x","x",('Crisis Indicator Data'!R47/1000000))</f>
        <v>0.04</v>
      </c>
      <c r="H50" s="157">
        <f>IF('Crisis Indicator Data'!S47="x","x",('Crisis Indicator Data'!S47/1000000))</f>
        <v>0.65</v>
      </c>
      <c r="I50" s="157">
        <f>IF('Crisis Indicator Data'!T47="x","x",('Crisis Indicator Data'!T47/1000000))</f>
        <v>0</v>
      </c>
      <c r="J50" s="157">
        <f>IF('Crisis Indicator Data'!U47="x","x",('Crisis Indicator Data'!U47/1000000))</f>
        <v>0</v>
      </c>
      <c r="K50" s="244">
        <f t="shared" si="3"/>
        <v>3</v>
      </c>
      <c r="L50" s="143">
        <f>IF(F50="x","x",(F50*1000000/VLOOKUP($C50,'Crisis Indicator Data'!$C$3:$H$198,5,FALSE)))</f>
        <v>0.89267382174521703</v>
      </c>
      <c r="M50" s="143">
        <f>IF(G50="x","x",(G50*1000000/VLOOKUP($C50,'Crisis Indicator Data'!$C$3:$H$198,5,FALSE)))</f>
        <v>6.221807435059885E-3</v>
      </c>
      <c r="N50" s="143">
        <f>IF(H50="x","x",(H50*1000000/VLOOKUP($C50,'Crisis Indicator Data'!$C$3:$H$198,5,FALSE)))</f>
        <v>0.10110437081972314</v>
      </c>
      <c r="O50" s="143">
        <f>IF(I50="x","x",(I50*1000000/VLOOKUP($C50,'Crisis Indicator Data'!$C$3:$H$198,5,FALSE)))</f>
        <v>0</v>
      </c>
      <c r="P50" s="143">
        <f>IF(J50="x","x",(J50*1000000/VLOOKUP($C50,'Crisis Indicator Data'!$C$3:$H$198,5,FALSE)))</f>
        <v>0</v>
      </c>
      <c r="Q50" s="238">
        <f t="shared" si="4"/>
        <v>3</v>
      </c>
      <c r="R50" s="238">
        <f t="shared" si="5"/>
        <v>3</v>
      </c>
    </row>
    <row r="51" spans="1:18" x14ac:dyDescent="0.25">
      <c r="A51" s="144" t="str">
        <f>'Crisis Indicator Data'!A48</f>
        <v>Displacement from Ukraine conflict in Hungary</v>
      </c>
      <c r="B51" s="145" t="str">
        <f>'Crisis Indicator Data'!B48</f>
        <v>Conflict,Displacement</v>
      </c>
      <c r="C51" s="145" t="str">
        <f>'Crisis Indicator Data'!C48</f>
        <v>HUN002</v>
      </c>
      <c r="D51" s="145" t="str">
        <f>'Crisis Indicator Data'!D48</f>
        <v>Hungary</v>
      </c>
      <c r="E51" s="145" t="str">
        <f>'Crisis Indicator Data'!E48</f>
        <v>HUN</v>
      </c>
      <c r="F51" s="157">
        <f>IF('Crisis Indicator Data'!Q48="x","x",('Crisis Indicator Data'!Q48/1000000))</f>
        <v>0.745</v>
      </c>
      <c r="G51" s="157">
        <f>IF('Crisis Indicator Data'!R48="x","x",('Crisis Indicator Data'!R48/1000000))</f>
        <v>0</v>
      </c>
      <c r="H51" s="157">
        <f>IF('Crisis Indicator Data'!S48="x","x",('Crisis Indicator Data'!S48/1000000))</f>
        <v>1.59</v>
      </c>
      <c r="I51" s="157">
        <f>IF('Crisis Indicator Data'!T48="x","x",('Crisis Indicator Data'!T48/1000000))</f>
        <v>0</v>
      </c>
      <c r="J51" s="157">
        <f>IF('Crisis Indicator Data'!U48="x","x",('Crisis Indicator Data'!U48/1000000))</f>
        <v>0</v>
      </c>
      <c r="K51" s="244">
        <f t="shared" si="3"/>
        <v>3.7</v>
      </c>
      <c r="L51" s="143">
        <f>IF(F51="x","x",(F51*1000000/VLOOKUP($C51,'Crisis Indicator Data'!$C$3:$H$198,5,FALSE)))</f>
        <v>0.31905781584582443</v>
      </c>
      <c r="M51" s="143">
        <f>IF(G51="x","x",(G51*1000000/VLOOKUP($C51,'Crisis Indicator Data'!$C$3:$H$198,5,FALSE)))</f>
        <v>0</v>
      </c>
      <c r="N51" s="143">
        <f>IF(H51="x","x",(H51*1000000/VLOOKUP($C51,'Crisis Indicator Data'!$C$3:$H$198,5,FALSE)))</f>
        <v>0.68094218415417562</v>
      </c>
      <c r="O51" s="143">
        <f>IF(I51="x","x",(I51*1000000/VLOOKUP($C51,'Crisis Indicator Data'!$C$3:$H$198,5,FALSE)))</f>
        <v>0</v>
      </c>
      <c r="P51" s="143">
        <f>IF(J51="x","x",(J51*1000000/VLOOKUP($C51,'Crisis Indicator Data'!$C$3:$H$198,5,FALSE)))</f>
        <v>0</v>
      </c>
      <c r="Q51" s="238">
        <f t="shared" si="4"/>
        <v>3</v>
      </c>
      <c r="R51" s="238">
        <f t="shared" si="5"/>
        <v>3.35</v>
      </c>
    </row>
    <row r="52" spans="1:18" x14ac:dyDescent="0.25">
      <c r="A52" s="144" t="str">
        <f>'Crisis Indicator Data'!A49</f>
        <v>Papua Conflict</v>
      </c>
      <c r="B52" s="145" t="str">
        <f>'Crisis Indicator Data'!B49</f>
        <v>Socio-political,Violence</v>
      </c>
      <c r="C52" s="145" t="str">
        <f>'Crisis Indicator Data'!C49</f>
        <v>IDN002</v>
      </c>
      <c r="D52" s="145" t="str">
        <f>'Crisis Indicator Data'!D49</f>
        <v>Indonesia</v>
      </c>
      <c r="E52" s="145" t="str">
        <f>'Crisis Indicator Data'!E49</f>
        <v>IDN</v>
      </c>
      <c r="F52" s="157">
        <f>IF('Crisis Indicator Data'!Q49="x","x",('Crisis Indicator Data'!Q49/1000000))</f>
        <v>0</v>
      </c>
      <c r="G52" s="157">
        <f>IF('Crisis Indicator Data'!R49="x","x",('Crisis Indicator Data'!R49/1000000))</f>
        <v>5.3380000000000001</v>
      </c>
      <c r="H52" s="157">
        <f>IF('Crisis Indicator Data'!S49="x","x",('Crisis Indicator Data'!S49/1000000))</f>
        <v>0.1</v>
      </c>
      <c r="I52" s="157">
        <f>IF('Crisis Indicator Data'!T49="x","x",('Crisis Indicator Data'!T49/1000000))</f>
        <v>0</v>
      </c>
      <c r="J52" s="157">
        <f>IF('Crisis Indicator Data'!U49="x","x",('Crisis Indicator Data'!U49/1000000))</f>
        <v>0</v>
      </c>
      <c r="K52" s="244">
        <f t="shared" si="3"/>
        <v>1.7</v>
      </c>
      <c r="L52" s="143">
        <f>IF(F52="x","x",(F52*1000000/VLOOKUP($C52,'Crisis Indicator Data'!$C$3:$H$198,5,FALSE)))</f>
        <v>0</v>
      </c>
      <c r="M52" s="143">
        <f>IF(G52="x","x",(G52*1000000/VLOOKUP($C52,'Crisis Indicator Data'!$C$3:$H$198,5,FALSE)))</f>
        <v>0.98161088635527771</v>
      </c>
      <c r="N52" s="143">
        <f>IF(H52="x","x",(H52*1000000/VLOOKUP($C52,'Crisis Indicator Data'!$C$3:$H$198,5,FALSE)))</f>
        <v>1.8389113644722323E-2</v>
      </c>
      <c r="O52" s="143">
        <f>IF(I52="x","x",(I52*1000000/VLOOKUP($C52,'Crisis Indicator Data'!$C$3:$H$198,5,FALSE)))</f>
        <v>0</v>
      </c>
      <c r="P52" s="143">
        <f>IF(J52="x","x",(J52*1000000/VLOOKUP($C52,'Crisis Indicator Data'!$C$3:$H$198,5,FALSE)))</f>
        <v>0</v>
      </c>
      <c r="Q52" s="238">
        <f t="shared" si="4"/>
        <v>2</v>
      </c>
      <c r="R52" s="238">
        <f t="shared" si="5"/>
        <v>1.85</v>
      </c>
    </row>
    <row r="53" spans="1:18" x14ac:dyDescent="0.25">
      <c r="A53" s="144" t="str">
        <f>'Crisis Indicator Data'!A50</f>
        <v>Country Level</v>
      </c>
      <c r="B53" s="145" t="str">
        <f>'Crisis Indicator Data'!B50</f>
        <v>Earthquake,Socio-political,Violence</v>
      </c>
      <c r="C53" s="145" t="str">
        <f>'Crisis Indicator Data'!C50</f>
        <v>IDN007</v>
      </c>
      <c r="D53" s="145" t="str">
        <f>'Crisis Indicator Data'!D50</f>
        <v>Indonesia</v>
      </c>
      <c r="E53" s="145" t="str">
        <f>'Crisis Indicator Data'!E50</f>
        <v>IDN</v>
      </c>
      <c r="F53" s="157">
        <f>IF('Crisis Indicator Data'!Q50="x","x",('Crisis Indicator Data'!Q50/1000000))</f>
        <v>15.061</v>
      </c>
      <c r="G53" s="157">
        <f>IF('Crisis Indicator Data'!R50="x","x",('Crisis Indicator Data'!R50/1000000))</f>
        <v>7.0759999999999996</v>
      </c>
      <c r="H53" s="157">
        <f>IF('Crisis Indicator Data'!S50="x","x",('Crisis Indicator Data'!S50/1000000))</f>
        <v>0.16200000000000001</v>
      </c>
      <c r="I53" s="157">
        <f>IF('Crisis Indicator Data'!T50="x","x",('Crisis Indicator Data'!T50/1000000))</f>
        <v>0</v>
      </c>
      <c r="J53" s="157">
        <f>IF('Crisis Indicator Data'!U50="x","x",('Crisis Indicator Data'!U50/1000000))</f>
        <v>0</v>
      </c>
      <c r="K53" s="244">
        <f t="shared" si="3"/>
        <v>2</v>
      </c>
      <c r="L53" s="143">
        <f>IF(F53="x","x",(F53*1000000/VLOOKUP($C53,'Crisis Indicator Data'!$C$3:$H$198,5,FALSE)))</f>
        <v>0.67541145342840481</v>
      </c>
      <c r="M53" s="143">
        <f>IF(G53="x","x",(G53*1000000/VLOOKUP($C53,'Crisis Indicator Data'!$C$3:$H$198,5,FALSE)))</f>
        <v>0.31732364680030495</v>
      </c>
      <c r="N53" s="143">
        <f>IF(H53="x","x",(H53*1000000/VLOOKUP($C53,'Crisis Indicator Data'!$C$3:$H$198,5,FALSE)))</f>
        <v>7.2648997712901923E-3</v>
      </c>
      <c r="O53" s="143">
        <f>IF(I53="x","x",(I53*1000000/VLOOKUP($C53,'Crisis Indicator Data'!$C$3:$H$198,5,FALSE)))</f>
        <v>0</v>
      </c>
      <c r="P53" s="143">
        <f>IF(J53="x","x",(J53*1000000/VLOOKUP($C53,'Crisis Indicator Data'!$C$3:$H$198,5,FALSE)))</f>
        <v>0</v>
      </c>
      <c r="Q53" s="238">
        <f t="shared" si="4"/>
        <v>2</v>
      </c>
      <c r="R53" s="238">
        <f t="shared" si="5"/>
        <v>2</v>
      </c>
    </row>
    <row r="54" spans="1:18" x14ac:dyDescent="0.25">
      <c r="A54" s="147" t="str">
        <f>'Crisis Indicator Data'!A51</f>
        <v>Earthquake in West Java province</v>
      </c>
      <c r="B54" s="148" t="str">
        <f>'Crisis Indicator Data'!B51</f>
        <v>Earthquake</v>
      </c>
      <c r="C54" s="148" t="str">
        <f>'Crisis Indicator Data'!C51</f>
        <v>IDN008</v>
      </c>
      <c r="D54" s="148" t="str">
        <f>'Crisis Indicator Data'!D51</f>
        <v>Indonesia</v>
      </c>
      <c r="E54" s="148" t="str">
        <f>'Crisis Indicator Data'!E51</f>
        <v>IDN</v>
      </c>
      <c r="F54" s="157">
        <f>IF('Crisis Indicator Data'!Q51="x","x",('Crisis Indicator Data'!Q51/1000000))</f>
        <v>15.061</v>
      </c>
      <c r="G54" s="157">
        <f>IF('Crisis Indicator Data'!R51="x","x",('Crisis Indicator Data'!R51/1000000))</f>
        <v>1.738</v>
      </c>
      <c r="H54" s="157">
        <f>IF('Crisis Indicator Data'!S51="x","x",('Crisis Indicator Data'!S51/1000000))</f>
        <v>6.2E-2</v>
      </c>
      <c r="I54" s="157">
        <f>IF('Crisis Indicator Data'!T51="x","x",('Crisis Indicator Data'!T51/1000000))</f>
        <v>0</v>
      </c>
      <c r="J54" s="157">
        <f>IF('Crisis Indicator Data'!U51="x","x",('Crisis Indicator Data'!U51/1000000))</f>
        <v>0</v>
      </c>
      <c r="K54" s="244">
        <f t="shared" si="3"/>
        <v>1.3</v>
      </c>
      <c r="L54" s="143">
        <f>IF(F54="x","x",(F54*1000000/VLOOKUP($C54,'Crisis Indicator Data'!$C$3:$H$198,5,FALSE)))</f>
        <v>0.8932447660281122</v>
      </c>
      <c r="M54" s="143">
        <f>IF(G54="x","x",(G54*1000000/VLOOKUP($C54,'Crisis Indicator Data'!$C$3:$H$198,5,FALSE)))</f>
        <v>0.10307810924618943</v>
      </c>
      <c r="N54" s="143">
        <f>IF(H54="x","x",(H54*1000000/VLOOKUP($C54,'Crisis Indicator Data'!$C$3:$H$198,5,FALSE)))</f>
        <v>3.6771247256983572E-3</v>
      </c>
      <c r="O54" s="143">
        <f>IF(I54="x","x",(I54*1000000/VLOOKUP($C54,'Crisis Indicator Data'!$C$3:$H$198,5,FALSE)))</f>
        <v>0</v>
      </c>
      <c r="P54" s="143">
        <f>IF(J54="x","x",(J54*1000000/VLOOKUP($C54,'Crisis Indicator Data'!$C$3:$H$198,5,FALSE)))</f>
        <v>0</v>
      </c>
      <c r="Q54" s="238">
        <f t="shared" si="4"/>
        <v>2</v>
      </c>
      <c r="R54" s="238">
        <f t="shared" si="5"/>
        <v>1.65</v>
      </c>
    </row>
    <row r="55" spans="1:18" x14ac:dyDescent="0.25">
      <c r="A55" s="147" t="str">
        <f>'Crisis Indicator Data'!A52</f>
        <v>Conflict in Jammu and Kashmir</v>
      </c>
      <c r="B55" s="148" t="str">
        <f>'Crisis Indicator Data'!B52</f>
        <v>Socio-political</v>
      </c>
      <c r="C55" s="148" t="str">
        <f>'Crisis Indicator Data'!C52</f>
        <v>IND002</v>
      </c>
      <c r="D55" s="148" t="str">
        <f>'Crisis Indicator Data'!D52</f>
        <v>India</v>
      </c>
      <c r="E55" s="148" t="str">
        <f>'Crisis Indicator Data'!E52</f>
        <v>IND</v>
      </c>
      <c r="F55" s="157">
        <f>IF('Crisis Indicator Data'!Q52="x","x",('Crisis Indicator Data'!Q52/1000000))</f>
        <v>12.541</v>
      </c>
      <c r="G55" s="157" t="str">
        <f>IF('Crisis Indicator Data'!R52="x","x",('Crisis Indicator Data'!R52/1000000))</f>
        <v>x</v>
      </c>
      <c r="H55" s="157" t="str">
        <f>IF('Crisis Indicator Data'!S52="x","x",('Crisis Indicator Data'!S52/1000000))</f>
        <v>x</v>
      </c>
      <c r="I55" s="157" t="str">
        <f>IF('Crisis Indicator Data'!T52="x","x",('Crisis Indicator Data'!T52/1000000))</f>
        <v>x</v>
      </c>
      <c r="J55" s="157" t="str">
        <f>IF('Crisis Indicator Data'!U52="x","x",('Crisis Indicator Data'!U52/1000000))</f>
        <v>x</v>
      </c>
      <c r="K55" s="244" t="str">
        <f t="shared" si="3"/>
        <v>x</v>
      </c>
      <c r="L55" s="143">
        <f>IF(F55="x","x",(F55*1000000/VLOOKUP($C55,'Crisis Indicator Data'!$C$3:$H$198,5,FALSE)))</f>
        <v>1</v>
      </c>
      <c r="M55" s="143" t="str">
        <f>IF(G55="x","x",(G55*1000000/VLOOKUP($C55,'Crisis Indicator Data'!$C$3:$H$198,5,FALSE)))</f>
        <v>x</v>
      </c>
      <c r="N55" s="143" t="str">
        <f>IF(H55="x","x",(H55*1000000/VLOOKUP($C55,'Crisis Indicator Data'!$C$3:$H$198,5,FALSE)))</f>
        <v>x</v>
      </c>
      <c r="O55" s="143" t="str">
        <f>IF(I55="x","x",(I55*1000000/VLOOKUP($C55,'Crisis Indicator Data'!$C$3:$H$198,5,FALSE)))</f>
        <v>x</v>
      </c>
      <c r="P55" s="143" t="str">
        <f>IF(J55="x","x",(J55*1000000/VLOOKUP($C55,'Crisis Indicator Data'!$C$3:$H$198,5,FALSE)))</f>
        <v>x</v>
      </c>
      <c r="Q55" s="238" t="str">
        <f t="shared" si="4"/>
        <v>x</v>
      </c>
      <c r="R55" s="238" t="str">
        <f t="shared" si="5"/>
        <v>x</v>
      </c>
    </row>
    <row r="56" spans="1:18" x14ac:dyDescent="0.25">
      <c r="A56" s="147" t="str">
        <f>'Crisis Indicator Data'!A53</f>
        <v>Afghan Refugees in Iran</v>
      </c>
      <c r="B56" s="148" t="str">
        <f>'Crisis Indicator Data'!B53</f>
        <v>Displacement</v>
      </c>
      <c r="C56" s="148" t="str">
        <f>'Crisis Indicator Data'!C53</f>
        <v>IRN004</v>
      </c>
      <c r="D56" s="148" t="str">
        <f>'Crisis Indicator Data'!D53</f>
        <v>Iran</v>
      </c>
      <c r="E56" s="148" t="str">
        <f>'Crisis Indicator Data'!E53</f>
        <v>IRN</v>
      </c>
      <c r="F56" s="157">
        <f>IF('Crisis Indicator Data'!Q53="x","x",('Crisis Indicator Data'!Q53/1000000))</f>
        <v>21.943000000000001</v>
      </c>
      <c r="G56" s="157">
        <f>IF('Crisis Indicator Data'!R53="x","x",('Crisis Indicator Data'!R53/1000000))</f>
        <v>0</v>
      </c>
      <c r="H56" s="157">
        <f>IF('Crisis Indicator Data'!S53="x","x",('Crisis Indicator Data'!S53/1000000))</f>
        <v>0.78</v>
      </c>
      <c r="I56" s="157">
        <f>IF('Crisis Indicator Data'!T53="x","x",('Crisis Indicator Data'!T53/1000000))</f>
        <v>2.1</v>
      </c>
      <c r="J56" s="157">
        <f>IF('Crisis Indicator Data'!U53="x","x",('Crisis Indicator Data'!U53/1000000))</f>
        <v>0</v>
      </c>
      <c r="K56" s="244">
        <f t="shared" si="3"/>
        <v>4.0999999999999996</v>
      </c>
      <c r="L56" s="143">
        <f>IF(F56="x","x",(F56*1000000/VLOOKUP($C56,'Crisis Indicator Data'!$C$3:$H$198,5,FALSE)))</f>
        <v>0.88397856826330423</v>
      </c>
      <c r="M56" s="143">
        <f>IF(G56="x","x",(G56*1000000/VLOOKUP($C56,'Crisis Indicator Data'!$C$3:$H$198,5,FALSE)))</f>
        <v>0</v>
      </c>
      <c r="N56" s="143">
        <f>IF(H56="x","x",(H56*1000000/VLOOKUP($C56,'Crisis Indicator Data'!$C$3:$H$198,5,FALSE)))</f>
        <v>3.1422471095355113E-2</v>
      </c>
      <c r="O56" s="143">
        <f>IF(I56="x","x",(I56*1000000/VLOOKUP($C56,'Crisis Indicator Data'!$C$3:$H$198,5,FALSE)))</f>
        <v>8.459896064134069E-2</v>
      </c>
      <c r="P56" s="143">
        <f>IF(J56="x","x",(J56*1000000/VLOOKUP($C56,'Crisis Indicator Data'!$C$3:$H$198,5,FALSE)))</f>
        <v>0</v>
      </c>
      <c r="Q56" s="238">
        <f t="shared" si="4"/>
        <v>4</v>
      </c>
      <c r="R56" s="238">
        <f t="shared" si="5"/>
        <v>4.05</v>
      </c>
    </row>
    <row r="57" spans="1:18" x14ac:dyDescent="0.25">
      <c r="A57" s="147" t="str">
        <f>'Crisis Indicator Data'!A54</f>
        <v>Multiple crises in Iraq</v>
      </c>
      <c r="B57" s="148" t="str">
        <f>'Crisis Indicator Data'!B54</f>
        <v>Violence,Displacement,Socio-political,Conflict</v>
      </c>
      <c r="C57" s="148" t="str">
        <f>'Crisis Indicator Data'!C54</f>
        <v>IRQ001</v>
      </c>
      <c r="D57" s="148" t="str">
        <f>'Crisis Indicator Data'!D54</f>
        <v>Iraq</v>
      </c>
      <c r="E57" s="148" t="str">
        <f>'Crisis Indicator Data'!E54</f>
        <v>IRQ</v>
      </c>
      <c r="F57" s="157">
        <f>IF('Crisis Indicator Data'!Q54="x","x",('Crisis Indicator Data'!Q54/1000000))</f>
        <v>39.908000000000001</v>
      </c>
      <c r="G57" s="157">
        <f>IF('Crisis Indicator Data'!R54="x","x",('Crisis Indicator Data'!R54/1000000))</f>
        <v>3.0609999999999999</v>
      </c>
      <c r="H57" s="157">
        <f>IF('Crisis Indicator Data'!S54="x","x",('Crisis Indicator Data'!S54/1000000))</f>
        <v>2.234</v>
      </c>
      <c r="I57" s="157">
        <f>IF('Crisis Indicator Data'!T54="x","x",('Crisis Indicator Data'!T54/1000000))</f>
        <v>0.38200000000000001</v>
      </c>
      <c r="J57" s="157">
        <f>IF('Crisis Indicator Data'!U54="x","x",('Crisis Indicator Data'!U54/1000000))</f>
        <v>0.14599999999999999</v>
      </c>
      <c r="K57" s="244">
        <f t="shared" si="3"/>
        <v>4.0999999999999996</v>
      </c>
      <c r="L57" s="143">
        <f>IF(F57="x","x",(F57*1000000/VLOOKUP($C57,'Crisis Indicator Data'!$C$3:$H$198,5,FALSE)))</f>
        <v>0.87270659756390911</v>
      </c>
      <c r="M57" s="143">
        <f>IF(G57="x","x",(G57*1000000/VLOOKUP($C57,'Crisis Indicator Data'!$C$3:$H$198,5,FALSE)))</f>
        <v>6.6937829386166325E-2</v>
      </c>
      <c r="N57" s="143">
        <f>IF(H57="x","x",(H57*1000000/VLOOKUP($C57,'Crisis Indicator Data'!$C$3:$H$198,5,FALSE)))</f>
        <v>4.8853025432438933E-2</v>
      </c>
      <c r="O57" s="143">
        <f>IF(I57="x","x",(I57*1000000/VLOOKUP($C57,'Crisis Indicator Data'!$C$3:$H$198,5,FALSE)))</f>
        <v>8.3535611974895584E-3</v>
      </c>
      <c r="P57" s="143">
        <f>IF(J57="x","x",(J57*1000000/VLOOKUP($C57,'Crisis Indicator Data'!$C$3:$H$198,5,FALSE)))</f>
        <v>3.1927223424960093E-3</v>
      </c>
      <c r="Q57" s="238">
        <f t="shared" si="4"/>
        <v>3</v>
      </c>
      <c r="R57" s="238">
        <f t="shared" si="5"/>
        <v>3.55</v>
      </c>
    </row>
    <row r="58" spans="1:18" x14ac:dyDescent="0.25">
      <c r="A58" s="147" t="str">
        <f>'Crisis Indicator Data'!A55</f>
        <v>Conflict  in Iraq</v>
      </c>
      <c r="B58" s="148" t="str">
        <f>'Crisis Indicator Data'!B55</f>
        <v>Conflict,Socio-political,Violence</v>
      </c>
      <c r="C58" s="148" t="str">
        <f>'Crisis Indicator Data'!C55</f>
        <v>IRQ002</v>
      </c>
      <c r="D58" s="148" t="str">
        <f>'Crisis Indicator Data'!D55</f>
        <v>Iraq</v>
      </c>
      <c r="E58" s="148" t="str">
        <f>'Crisis Indicator Data'!E55</f>
        <v>IRQ</v>
      </c>
      <c r="F58" s="157">
        <f>IF('Crisis Indicator Data'!Q55="x","x",('Crisis Indicator Data'!Q55/1000000))</f>
        <v>35.276000000000003</v>
      </c>
      <c r="G58" s="157">
        <f>IF('Crisis Indicator Data'!R55="x","x",('Crisis Indicator Data'!R55/1000000))</f>
        <v>2.8</v>
      </c>
      <c r="H58" s="157">
        <f>IF('Crisis Indicator Data'!S55="x","x",('Crisis Indicator Data'!S55/1000000))</f>
        <v>2.15</v>
      </c>
      <c r="I58" s="157">
        <f>IF('Crisis Indicator Data'!T55="x","x",('Crisis Indicator Data'!T55/1000000))</f>
        <v>0.22500000000000001</v>
      </c>
      <c r="J58" s="157">
        <f>IF('Crisis Indicator Data'!U55="x","x",('Crisis Indicator Data'!U55/1000000))</f>
        <v>0.125</v>
      </c>
      <c r="K58" s="244">
        <f t="shared" si="3"/>
        <v>4</v>
      </c>
      <c r="L58" s="143">
        <f>IF(F58="x","x",(F58*1000000/VLOOKUP($C58,'Crisis Indicator Data'!$C$3:$H$198,5,FALSE)))</f>
        <v>0.86938091482649837</v>
      </c>
      <c r="M58" s="143">
        <f>IF(G58="x","x",(G58*1000000/VLOOKUP($C58,'Crisis Indicator Data'!$C$3:$H$198,5,FALSE)))</f>
        <v>6.9006309148264985E-2</v>
      </c>
      <c r="N58" s="143">
        <f>IF(H58="x","x",(H58*1000000/VLOOKUP($C58,'Crisis Indicator Data'!$C$3:$H$198,5,FALSE)))</f>
        <v>5.2986987381703467E-2</v>
      </c>
      <c r="O58" s="143">
        <f>IF(I58="x","x",(I58*1000000/VLOOKUP($C58,'Crisis Indicator Data'!$C$3:$H$198,5,FALSE)))</f>
        <v>5.5451498422712936E-3</v>
      </c>
      <c r="P58" s="143">
        <f>IF(J58="x","x",(J58*1000000/VLOOKUP($C58,'Crisis Indicator Data'!$C$3:$H$198,5,FALSE)))</f>
        <v>3.0806388012618296E-3</v>
      </c>
      <c r="Q58" s="238">
        <f t="shared" si="4"/>
        <v>3</v>
      </c>
      <c r="R58" s="238">
        <f t="shared" si="5"/>
        <v>3.5</v>
      </c>
    </row>
    <row r="59" spans="1:18" x14ac:dyDescent="0.25">
      <c r="A59" s="147" t="str">
        <f>'Crisis Indicator Data'!A56</f>
        <v>Syrian and Palestinian refugees in iraq</v>
      </c>
      <c r="B59" s="148" t="str">
        <f>'Crisis Indicator Data'!B56</f>
        <v>Displacement</v>
      </c>
      <c r="C59" s="148" t="str">
        <f>'Crisis Indicator Data'!C56</f>
        <v>IRQ003</v>
      </c>
      <c r="D59" s="148" t="str">
        <f>'Crisis Indicator Data'!D56</f>
        <v>Iraq</v>
      </c>
      <c r="E59" s="148" t="str">
        <f>'Crisis Indicator Data'!E56</f>
        <v>IRQ</v>
      </c>
      <c r="F59" s="157">
        <f>IF('Crisis Indicator Data'!Q56="x","x",('Crisis Indicator Data'!Q56/1000000))</f>
        <v>4.6319999999999997</v>
      </c>
      <c r="G59" s="157">
        <f>IF('Crisis Indicator Data'!R56="x","x",('Crisis Indicator Data'!R56/1000000))</f>
        <v>2.9000000000000001E-2</v>
      </c>
      <c r="H59" s="157">
        <f>IF('Crisis Indicator Data'!S56="x","x",('Crisis Indicator Data'!S56/1000000))</f>
        <v>0.315</v>
      </c>
      <c r="I59" s="157">
        <f>IF('Crisis Indicator Data'!T56="x","x",('Crisis Indicator Data'!T56/1000000))</f>
        <v>0.157</v>
      </c>
      <c r="J59" s="157">
        <f>IF('Crisis Indicator Data'!U56="x","x",('Crisis Indicator Data'!U56/1000000))</f>
        <v>2.1000000000000001E-2</v>
      </c>
      <c r="K59" s="244">
        <f t="shared" si="3"/>
        <v>2.8</v>
      </c>
      <c r="L59" s="143">
        <f>IF(F59="x","x",(F59*1000000/VLOOKUP($C59,'Crisis Indicator Data'!$C$3:$H$198,5,FALSE)))</f>
        <v>0.89871944121071012</v>
      </c>
      <c r="M59" s="143">
        <f>IF(G59="x","x",(G59*1000000/VLOOKUP($C59,'Crisis Indicator Data'!$C$3:$H$198,5,FALSE)))</f>
        <v>5.6266977105161042E-3</v>
      </c>
      <c r="N59" s="143">
        <f>IF(H59="x","x",(H59*1000000/VLOOKUP($C59,'Crisis Indicator Data'!$C$3:$H$198,5,FALSE)))</f>
        <v>6.1117578579743891E-2</v>
      </c>
      <c r="O59" s="143">
        <f>IF(I59="x","x",(I59*1000000/VLOOKUP($C59,'Crisis Indicator Data'!$C$3:$H$198,5,FALSE)))</f>
        <v>3.0461777260380286E-2</v>
      </c>
      <c r="P59" s="143">
        <f>IF(J59="x","x",(J59*1000000/VLOOKUP($C59,'Crisis Indicator Data'!$C$3:$H$198,5,FALSE)))</f>
        <v>4.0745052386495922E-3</v>
      </c>
      <c r="Q59" s="238">
        <f t="shared" si="4"/>
        <v>3</v>
      </c>
      <c r="R59" s="238">
        <f t="shared" si="5"/>
        <v>2.9</v>
      </c>
    </row>
    <row r="60" spans="1:18" x14ac:dyDescent="0.25">
      <c r="A60" s="147" t="str">
        <f>'Crisis Indicator Data'!A57</f>
        <v>Mixed migration flows in Italy</v>
      </c>
      <c r="B60" s="148" t="str">
        <f>'Crisis Indicator Data'!B57</f>
        <v>Displacement</v>
      </c>
      <c r="C60" s="148" t="str">
        <f>'Crisis Indicator Data'!C57</f>
        <v>ITA002</v>
      </c>
      <c r="D60" s="148" t="str">
        <f>'Crisis Indicator Data'!D57</f>
        <v>Italy</v>
      </c>
      <c r="E60" s="148" t="str">
        <f>'Crisis Indicator Data'!E57</f>
        <v>ITA</v>
      </c>
      <c r="F60" s="157">
        <f>IF('Crisis Indicator Data'!Q57="x","x",('Crisis Indicator Data'!Q57/1000000))</f>
        <v>6.5030000000000001</v>
      </c>
      <c r="G60" s="157">
        <f>IF('Crisis Indicator Data'!R57="x","x",('Crisis Indicator Data'!R57/1000000))</f>
        <v>0</v>
      </c>
      <c r="H60" s="157">
        <f>IF('Crisis Indicator Data'!S57="x","x",('Crisis Indicator Data'!S57/1000000))</f>
        <v>0.22700000000000001</v>
      </c>
      <c r="I60" s="157">
        <f>IF('Crisis Indicator Data'!T57="x","x",('Crisis Indicator Data'!T57/1000000))</f>
        <v>0</v>
      </c>
      <c r="J60" s="157">
        <f>IF('Crisis Indicator Data'!U57="x","x",('Crisis Indicator Data'!U57/1000000))</f>
        <v>0</v>
      </c>
      <c r="K60" s="244">
        <f t="shared" si="3"/>
        <v>2.2999999999999998</v>
      </c>
      <c r="L60" s="143">
        <f>IF(F60="x","x",(F60*1000000/VLOOKUP($C60,'Crisis Indicator Data'!$C$3:$H$198,5,FALSE)))</f>
        <v>0.96627043090638931</v>
      </c>
      <c r="M60" s="143">
        <f>IF(G60="x","x",(G60*1000000/VLOOKUP($C60,'Crisis Indicator Data'!$C$3:$H$198,5,FALSE)))</f>
        <v>0</v>
      </c>
      <c r="N60" s="143">
        <f>IF(H60="x","x",(H60*1000000/VLOOKUP($C60,'Crisis Indicator Data'!$C$3:$H$198,5,FALSE)))</f>
        <v>3.3729569093610696E-2</v>
      </c>
      <c r="O60" s="143">
        <f>IF(I60="x","x",(I60*1000000/VLOOKUP($C60,'Crisis Indicator Data'!$C$3:$H$198,5,FALSE)))</f>
        <v>0</v>
      </c>
      <c r="P60" s="143">
        <f>IF(J60="x","x",(J60*1000000/VLOOKUP($C60,'Crisis Indicator Data'!$C$3:$H$198,5,FALSE)))</f>
        <v>0</v>
      </c>
      <c r="Q60" s="238">
        <f t="shared" si="4"/>
        <v>1</v>
      </c>
      <c r="R60" s="238">
        <f t="shared" si="5"/>
        <v>1.65</v>
      </c>
    </row>
    <row r="61" spans="1:18" x14ac:dyDescent="0.25">
      <c r="A61" s="147" t="str">
        <f>'Crisis Indicator Data'!A58</f>
        <v>Syrian refugees in Jordan</v>
      </c>
      <c r="B61" s="148" t="str">
        <f>'Crisis Indicator Data'!B58</f>
        <v>Displacement</v>
      </c>
      <c r="C61" s="148" t="str">
        <f>'Crisis Indicator Data'!C58</f>
        <v>JOR002</v>
      </c>
      <c r="D61" s="148" t="str">
        <f>'Crisis Indicator Data'!D58</f>
        <v>Jordan</v>
      </c>
      <c r="E61" s="148" t="str">
        <f>'Crisis Indicator Data'!E58</f>
        <v>JOR</v>
      </c>
      <c r="F61" s="157">
        <f>IF('Crisis Indicator Data'!Q58="x","x",('Crisis Indicator Data'!Q58/1000000))</f>
        <v>6.8689999999999998</v>
      </c>
      <c r="G61" s="157">
        <f>IF('Crisis Indicator Data'!R58="x","x",('Crisis Indicator Data'!R58/1000000))</f>
        <v>1.0620000000000001</v>
      </c>
      <c r="H61" s="157">
        <f>IF('Crisis Indicator Data'!S58="x","x",('Crisis Indicator Data'!S58/1000000))</f>
        <v>0.622</v>
      </c>
      <c r="I61" s="157">
        <f>IF('Crisis Indicator Data'!T58="x","x",('Crisis Indicator Data'!T58/1000000))</f>
        <v>0.155</v>
      </c>
      <c r="J61" s="157">
        <f>IF('Crisis Indicator Data'!U58="x","x",('Crisis Indicator Data'!U58/1000000))</f>
        <v>0</v>
      </c>
      <c r="K61" s="244">
        <f t="shared" si="3"/>
        <v>3.2</v>
      </c>
      <c r="L61" s="143">
        <f>IF(F61="x","x",(F61*1000000/VLOOKUP($C61,'Crisis Indicator Data'!$C$3:$H$198,5,FALSE)))</f>
        <v>0.78881488286632984</v>
      </c>
      <c r="M61" s="143">
        <f>IF(G61="x","x",(G61*1000000/VLOOKUP($C61,'Crisis Indicator Data'!$C$3:$H$198,5,FALSE)))</f>
        <v>0.1219568213137345</v>
      </c>
      <c r="N61" s="143">
        <f>IF(H61="x","x",(H61*1000000/VLOOKUP($C61,'Crisis Indicator Data'!$C$3:$H$198,5,FALSE)))</f>
        <v>7.1428571428571425E-2</v>
      </c>
      <c r="O61" s="143">
        <f>IF(I61="x","x",(I61*1000000/VLOOKUP($C61,'Crisis Indicator Data'!$C$3:$H$198,5,FALSE)))</f>
        <v>1.7799724391364263E-2</v>
      </c>
      <c r="P61" s="143">
        <f>IF(J61="x","x",(J61*1000000/VLOOKUP($C61,'Crisis Indicator Data'!$C$3:$H$198,5,FALSE)))</f>
        <v>0</v>
      </c>
      <c r="Q61" s="238">
        <f t="shared" si="4"/>
        <v>3</v>
      </c>
      <c r="R61" s="238">
        <f t="shared" si="5"/>
        <v>3.1</v>
      </c>
    </row>
    <row r="62" spans="1:18" x14ac:dyDescent="0.25">
      <c r="A62" s="147" t="str">
        <f>'Crisis Indicator Data'!A59</f>
        <v xml:space="preserve">Multiple crisis in Kenya </v>
      </c>
      <c r="B62" s="148" t="str">
        <f>'Crisis Indicator Data'!B59</f>
        <v>Drought,Displacement</v>
      </c>
      <c r="C62" s="148" t="str">
        <f>'Crisis Indicator Data'!C59</f>
        <v>KEN001</v>
      </c>
      <c r="D62" s="148" t="str">
        <f>'Crisis Indicator Data'!D59</f>
        <v>Kenya</v>
      </c>
      <c r="E62" s="148" t="str">
        <f>'Crisis Indicator Data'!E59</f>
        <v>KEN</v>
      </c>
      <c r="F62" s="157">
        <f>IF('Crisis Indicator Data'!Q59="x","x",('Crisis Indicator Data'!Q59/1000000))</f>
        <v>0</v>
      </c>
      <c r="G62" s="157">
        <f>IF('Crisis Indicator Data'!R59="x","x",('Crisis Indicator Data'!R59/1000000))</f>
        <v>11.999000000000001</v>
      </c>
      <c r="H62" s="157">
        <f>IF('Crisis Indicator Data'!S59="x","x",('Crisis Indicator Data'!S59/1000000))</f>
        <v>3.7109999999999999</v>
      </c>
      <c r="I62" s="157">
        <f>IF('Crisis Indicator Data'!T59="x","x",('Crisis Indicator Data'!T59/1000000))</f>
        <v>1.212</v>
      </c>
      <c r="J62" s="157">
        <f>IF('Crisis Indicator Data'!U59="x","x",('Crisis Indicator Data'!U59/1000000))</f>
        <v>0</v>
      </c>
      <c r="K62" s="244">
        <f t="shared" si="3"/>
        <v>4.5</v>
      </c>
      <c r="L62" s="143">
        <f>IF(F62="x","x",(F62*1000000/VLOOKUP($C62,'Crisis Indicator Data'!$C$3:$H$198,5,FALSE)))</f>
        <v>0</v>
      </c>
      <c r="M62" s="143">
        <f>IF(G62="x","x",(G62*1000000/VLOOKUP($C62,'Crisis Indicator Data'!$C$3:$H$198,5,FALSE)))</f>
        <v>0.7090769412598984</v>
      </c>
      <c r="N62" s="143">
        <f>IF(H62="x","x",(H62*1000000/VLOOKUP($C62,'Crisis Indicator Data'!$C$3:$H$198,5,FALSE)))</f>
        <v>0.21930031911121617</v>
      </c>
      <c r="O62" s="143">
        <f>IF(I62="x","x",(I62*1000000/VLOOKUP($C62,'Crisis Indicator Data'!$C$3:$H$198,5,FALSE)))</f>
        <v>7.1622739628885476E-2</v>
      </c>
      <c r="P62" s="143">
        <f>IF(J62="x","x",(J62*1000000/VLOOKUP($C62,'Crisis Indicator Data'!$C$3:$H$198,5,FALSE)))</f>
        <v>0</v>
      </c>
      <c r="Q62" s="238">
        <f t="shared" si="4"/>
        <v>4</v>
      </c>
      <c r="R62" s="238">
        <f t="shared" si="5"/>
        <v>4.25</v>
      </c>
    </row>
    <row r="63" spans="1:18" x14ac:dyDescent="0.25">
      <c r="A63" s="147" t="str">
        <f>'Crisis Indicator Data'!A60</f>
        <v>Refugee situation in Kenya</v>
      </c>
      <c r="B63" s="148" t="str">
        <f>'Crisis Indicator Data'!B60</f>
        <v>Displacement</v>
      </c>
      <c r="C63" s="148" t="str">
        <f>'Crisis Indicator Data'!C60</f>
        <v>KEN002</v>
      </c>
      <c r="D63" s="148" t="str">
        <f>'Crisis Indicator Data'!D60</f>
        <v>Kenya</v>
      </c>
      <c r="E63" s="148" t="str">
        <f>'Crisis Indicator Data'!E60</f>
        <v>KEN</v>
      </c>
      <c r="F63" s="157">
        <f>IF('Crisis Indicator Data'!Q60="x","x",('Crisis Indicator Data'!Q60/1000000))</f>
        <v>0.55900000000000005</v>
      </c>
      <c r="G63" s="157">
        <f>IF('Crisis Indicator Data'!R60="x","x",('Crisis Indicator Data'!R60/1000000))</f>
        <v>0</v>
      </c>
      <c r="H63" s="157">
        <f>IF('Crisis Indicator Data'!S60="x","x",('Crisis Indicator Data'!S60/1000000))</f>
        <v>0.55500000000000005</v>
      </c>
      <c r="I63" s="157">
        <f>IF('Crisis Indicator Data'!T60="x","x",('Crisis Indicator Data'!T60/1000000))</f>
        <v>0</v>
      </c>
      <c r="J63" s="157">
        <f>IF('Crisis Indicator Data'!U60="x","x",('Crisis Indicator Data'!U60/1000000))</f>
        <v>0</v>
      </c>
      <c r="K63" s="244">
        <f t="shared" si="3"/>
        <v>2.9</v>
      </c>
      <c r="L63" s="143">
        <f>IF(F63="x","x",(F63*1000000/VLOOKUP($C63,'Crisis Indicator Data'!$C$3:$H$198,5,FALSE)))</f>
        <v>0.50179533213644523</v>
      </c>
      <c r="M63" s="143">
        <f>IF(G63="x","x",(G63*1000000/VLOOKUP($C63,'Crisis Indicator Data'!$C$3:$H$198,5,FALSE)))</f>
        <v>0</v>
      </c>
      <c r="N63" s="143">
        <f>IF(H63="x","x",(H63*1000000/VLOOKUP($C63,'Crisis Indicator Data'!$C$3:$H$198,5,FALSE)))</f>
        <v>0.49820466786355477</v>
      </c>
      <c r="O63" s="143">
        <f>IF(I63="x","x",(I63*1000000/VLOOKUP($C63,'Crisis Indicator Data'!$C$3:$H$198,5,FALSE)))</f>
        <v>0</v>
      </c>
      <c r="P63" s="143">
        <f>IF(J63="x","x",(J63*1000000/VLOOKUP($C63,'Crisis Indicator Data'!$C$3:$H$198,5,FALSE)))</f>
        <v>0</v>
      </c>
      <c r="Q63" s="238">
        <f t="shared" si="4"/>
        <v>3</v>
      </c>
      <c r="R63" s="238">
        <f t="shared" si="5"/>
        <v>2.95</v>
      </c>
    </row>
    <row r="64" spans="1:18" x14ac:dyDescent="0.25">
      <c r="A64" s="147" t="str">
        <f>'Crisis Indicator Data'!A61</f>
        <v>Drought in Kenya</v>
      </c>
      <c r="B64" s="148" t="str">
        <f>'Crisis Indicator Data'!B61</f>
        <v>Drought</v>
      </c>
      <c r="C64" s="148" t="str">
        <f>'Crisis Indicator Data'!C61</f>
        <v>KEN003</v>
      </c>
      <c r="D64" s="148" t="str">
        <f>'Crisis Indicator Data'!D61</f>
        <v>Kenya</v>
      </c>
      <c r="E64" s="148" t="str">
        <f>'Crisis Indicator Data'!E61</f>
        <v>KEN</v>
      </c>
      <c r="F64" s="157">
        <f>IF('Crisis Indicator Data'!Q61="x","x",('Crisis Indicator Data'!Q61/1000000))</f>
        <v>0</v>
      </c>
      <c r="G64" s="157">
        <f>IF('Crisis Indicator Data'!R61="x","x",('Crisis Indicator Data'!R61/1000000))</f>
        <v>12.478999999999999</v>
      </c>
      <c r="H64" s="157">
        <f>IF('Crisis Indicator Data'!S61="x","x",('Crisis Indicator Data'!S61/1000000))</f>
        <v>3.1429999999999998</v>
      </c>
      <c r="I64" s="157">
        <f>IF('Crisis Indicator Data'!T61="x","x",('Crisis Indicator Data'!T61/1000000))</f>
        <v>1.212</v>
      </c>
      <c r="J64" s="157">
        <f>IF('Crisis Indicator Data'!U61="x","x",('Crisis Indicator Data'!U61/1000000))</f>
        <v>0</v>
      </c>
      <c r="K64" s="244">
        <f t="shared" si="3"/>
        <v>4.4000000000000004</v>
      </c>
      <c r="L64" s="143">
        <f>IF(F64="x","x",(F64*1000000/VLOOKUP($C64,'Crisis Indicator Data'!$C$3:$H$198,5,FALSE)))</f>
        <v>0</v>
      </c>
      <c r="M64" s="143">
        <f>IF(G64="x","x",(G64*1000000/VLOOKUP($C64,'Crisis Indicator Data'!$C$3:$H$198,5,FALSE)))</f>
        <v>0.74129737436141141</v>
      </c>
      <c r="N64" s="143">
        <f>IF(H64="x","x",(H64*1000000/VLOOKUP($C64,'Crisis Indicator Data'!$C$3:$H$198,5,FALSE)))</f>
        <v>0.18670547701081144</v>
      </c>
      <c r="O64" s="143">
        <f>IF(I64="x","x",(I64*1000000/VLOOKUP($C64,'Crisis Indicator Data'!$C$3:$H$198,5,FALSE)))</f>
        <v>7.1997148627777119E-2</v>
      </c>
      <c r="P64" s="143">
        <f>IF(J64="x","x",(J64*1000000/VLOOKUP($C64,'Crisis Indicator Data'!$C$3:$H$198,5,FALSE)))</f>
        <v>0</v>
      </c>
      <c r="Q64" s="238">
        <f t="shared" si="4"/>
        <v>4</v>
      </c>
      <c r="R64" s="238">
        <f t="shared" si="5"/>
        <v>4.2</v>
      </c>
    </row>
    <row r="65" spans="1:18" x14ac:dyDescent="0.25">
      <c r="A65" s="147" t="str">
        <f>'Crisis Indicator Data'!A62</f>
        <v>Syrian refugees in Lebanon</v>
      </c>
      <c r="B65" s="148" t="str">
        <f>'Crisis Indicator Data'!B62</f>
        <v>Displacement</v>
      </c>
      <c r="C65" s="148" t="str">
        <f>'Crisis Indicator Data'!C62</f>
        <v>LBN002</v>
      </c>
      <c r="D65" s="148" t="str">
        <f>'Crisis Indicator Data'!D62</f>
        <v>Lebanon</v>
      </c>
      <c r="E65" s="148" t="str">
        <f>'Crisis Indicator Data'!E62</f>
        <v>LBN</v>
      </c>
      <c r="F65" s="157">
        <f>IF('Crisis Indicator Data'!Q62="x","x",('Crisis Indicator Data'!Q62/1000000))</f>
        <v>0.52500000000000002</v>
      </c>
      <c r="G65" s="157">
        <f>IF('Crisis Indicator Data'!R62="x","x",('Crisis Indicator Data'!R62/1000000))</f>
        <v>4.7149999999999999</v>
      </c>
      <c r="H65" s="157">
        <f>IF('Crisis Indicator Data'!S62="x","x",('Crisis Indicator Data'!S62/1000000))</f>
        <v>0.78</v>
      </c>
      <c r="I65" s="157">
        <f>IF('Crisis Indicator Data'!T62="x","x",('Crisis Indicator Data'!T62/1000000))</f>
        <v>0.70299999999999996</v>
      </c>
      <c r="J65" s="157">
        <f>IF('Crisis Indicator Data'!U62="x","x",('Crisis Indicator Data'!U62/1000000))</f>
        <v>4.5999999999999999E-2</v>
      </c>
      <c r="K65" s="244">
        <f t="shared" si="3"/>
        <v>3.6</v>
      </c>
      <c r="L65" s="143">
        <f>IF(F65="x","x",(F65*1000000/VLOOKUP($C65,'Crisis Indicator Data'!$C$3:$H$198,5,FALSE)))</f>
        <v>7.7559462254395042E-2</v>
      </c>
      <c r="M65" s="143">
        <f>IF(G65="x","x",(G65*1000000/VLOOKUP($C65,'Crisis Indicator Data'!$C$3:$H$198,5,FALSE)))</f>
        <v>0.69655783719899544</v>
      </c>
      <c r="N65" s="143">
        <f>IF(H65="x","x",(H65*1000000/VLOOKUP($C65,'Crisis Indicator Data'!$C$3:$H$198,5,FALSE)))</f>
        <v>0.11523120106367263</v>
      </c>
      <c r="O65" s="143">
        <f>IF(I65="x","x",(I65*1000000/VLOOKUP($C65,'Crisis Indicator Data'!$C$3:$H$198,5,FALSE)))</f>
        <v>0.10385581326636135</v>
      </c>
      <c r="P65" s="143">
        <f>IF(J65="x","x",(J65*1000000/VLOOKUP($C65,'Crisis Indicator Data'!$C$3:$H$198,5,FALSE)))</f>
        <v>6.7956862165755652E-3</v>
      </c>
      <c r="Q65" s="238">
        <f t="shared" si="4"/>
        <v>4</v>
      </c>
      <c r="R65" s="238">
        <f t="shared" si="5"/>
        <v>3.8</v>
      </c>
    </row>
    <row r="66" spans="1:18" x14ac:dyDescent="0.25">
      <c r="A66" s="147" t="str">
        <f>'Crisis Indicator Data'!A63</f>
        <v>Socioeconomic crisis in Lebanon</v>
      </c>
      <c r="B66" s="148" t="str">
        <f>'Crisis Indicator Data'!B63</f>
        <v>Socio-political,Violence,Tecnological Disaster</v>
      </c>
      <c r="C66" s="148" t="str">
        <f>'Crisis Indicator Data'!C63</f>
        <v>LBN004</v>
      </c>
      <c r="D66" s="148" t="str">
        <f>'Crisis Indicator Data'!D63</f>
        <v>Lebanon</v>
      </c>
      <c r="E66" s="148" t="str">
        <f>'Crisis Indicator Data'!E63</f>
        <v>LBN</v>
      </c>
      <c r="F66" s="157">
        <f>IF('Crisis Indicator Data'!Q63="x","x",('Crisis Indicator Data'!Q63/1000000))</f>
        <v>0.52500000000000002</v>
      </c>
      <c r="G66" s="157">
        <f>IF('Crisis Indicator Data'!R63="x","x",('Crisis Indicator Data'!R63/1000000))</f>
        <v>3.0350000000000001</v>
      </c>
      <c r="H66" s="157">
        <f>IF('Crisis Indicator Data'!S63="x","x",('Crisis Indicator Data'!S63/1000000))</f>
        <v>1.889</v>
      </c>
      <c r="I66" s="157">
        <f>IF('Crisis Indicator Data'!T63="x","x",('Crisis Indicator Data'!T63/1000000))</f>
        <v>1.2749999999999999</v>
      </c>
      <c r="J66" s="157">
        <f>IF('Crisis Indicator Data'!U63="x","x",('Crisis Indicator Data'!U63/1000000))</f>
        <v>4.5999999999999999E-2</v>
      </c>
      <c r="K66" s="244">
        <f t="shared" si="3"/>
        <v>4.2</v>
      </c>
      <c r="L66" s="143">
        <f>IF(F66="x","x",(F66*1000000/VLOOKUP($C66,'Crisis Indicator Data'!$C$3:$H$198,5,FALSE)))</f>
        <v>7.7559462254395042E-2</v>
      </c>
      <c r="M66" s="143">
        <f>IF(G66="x","x",(G66*1000000/VLOOKUP($C66,'Crisis Indicator Data'!$C$3:$H$198,5,FALSE)))</f>
        <v>0.44836755798493133</v>
      </c>
      <c r="N66" s="143">
        <f>IF(H66="x","x",(H66*1000000/VLOOKUP($C66,'Crisis Indicator Data'!$C$3:$H$198,5,FALSE)))</f>
        <v>0.27906633180676615</v>
      </c>
      <c r="O66" s="143">
        <f>IF(I66="x","x",(I66*1000000/VLOOKUP($C66,'Crisis Indicator Data'!$C$3:$H$198,5,FALSE)))</f>
        <v>0.18835869404638794</v>
      </c>
      <c r="P66" s="143">
        <f>IF(J66="x","x",(J66*1000000/VLOOKUP($C66,'Crisis Indicator Data'!$C$3:$H$198,5,FALSE)))</f>
        <v>6.7956862165755652E-3</v>
      </c>
      <c r="Q66" s="238">
        <f t="shared" si="4"/>
        <v>4</v>
      </c>
      <c r="R66" s="238">
        <f t="shared" si="5"/>
        <v>4.0999999999999996</v>
      </c>
    </row>
    <row r="67" spans="1:18" x14ac:dyDescent="0.25">
      <c r="A67" s="147" t="str">
        <f>'Crisis Indicator Data'!A64</f>
        <v>Complex crisis in Libya</v>
      </c>
      <c r="B67" s="148" t="str">
        <f>'Crisis Indicator Data'!B64</f>
        <v>Conflict,Displacement,Socio-political</v>
      </c>
      <c r="C67" s="148" t="str">
        <f>'Crisis Indicator Data'!C64</f>
        <v>LBY001</v>
      </c>
      <c r="D67" s="148" t="str">
        <f>'Crisis Indicator Data'!D64</f>
        <v>Libya</v>
      </c>
      <c r="E67" s="148" t="str">
        <f>'Crisis Indicator Data'!E64</f>
        <v>LBY</v>
      </c>
      <c r="F67" s="157">
        <f>IF('Crisis Indicator Data'!Q64="x","x",('Crisis Indicator Data'!Q64/1000000))</f>
        <v>4.4279999999999999</v>
      </c>
      <c r="G67" s="157">
        <f>IF('Crisis Indicator Data'!R64="x","x",('Crisis Indicator Data'!R64/1000000))</f>
        <v>2.952</v>
      </c>
      <c r="H67" s="157">
        <f>IF('Crisis Indicator Data'!S64="x","x",('Crisis Indicator Data'!S64/1000000))</f>
        <v>0.73799999999999999</v>
      </c>
      <c r="I67" s="157">
        <f>IF('Crisis Indicator Data'!T64="x","x",('Crisis Indicator Data'!T64/1000000))</f>
        <v>8.2000000000000003E-2</v>
      </c>
      <c r="J67" s="157">
        <f>IF('Crisis Indicator Data'!U64="x","x",('Crisis Indicator Data'!U64/1000000))</f>
        <v>0</v>
      </c>
      <c r="K67" s="244">
        <f t="shared" si="3"/>
        <v>3.2</v>
      </c>
      <c r="L67" s="143">
        <f>IF(F67="x","x",(F67*1000000/VLOOKUP($C67,'Crisis Indicator Data'!$C$3:$H$198,5,FALSE)))</f>
        <v>0.54</v>
      </c>
      <c r="M67" s="143">
        <f>IF(G67="x","x",(G67*1000000/VLOOKUP($C67,'Crisis Indicator Data'!$C$3:$H$198,5,FALSE)))</f>
        <v>0.36</v>
      </c>
      <c r="N67" s="143">
        <f>IF(H67="x","x",(H67*1000000/VLOOKUP($C67,'Crisis Indicator Data'!$C$3:$H$198,5,FALSE)))</f>
        <v>0.09</v>
      </c>
      <c r="O67" s="143">
        <f>IF(I67="x","x",(I67*1000000/VLOOKUP($C67,'Crisis Indicator Data'!$C$3:$H$198,5,FALSE)))</f>
        <v>0.01</v>
      </c>
      <c r="P67" s="143">
        <f>IF(J67="x","x",(J67*1000000/VLOOKUP($C67,'Crisis Indicator Data'!$C$3:$H$198,5,FALSE)))</f>
        <v>0</v>
      </c>
      <c r="Q67" s="238">
        <f t="shared" si="4"/>
        <v>3</v>
      </c>
      <c r="R67" s="238">
        <f t="shared" si="5"/>
        <v>3.1</v>
      </c>
    </row>
    <row r="68" spans="1:18" x14ac:dyDescent="0.25">
      <c r="A68" s="147" t="str">
        <f>'Crisis Indicator Data'!A65</f>
        <v>Mixed migration flows in Libya</v>
      </c>
      <c r="B68" s="148" t="str">
        <f>'Crisis Indicator Data'!B65</f>
        <v>Displacement</v>
      </c>
      <c r="C68" s="148" t="str">
        <f>'Crisis Indicator Data'!C65</f>
        <v>LBY002</v>
      </c>
      <c r="D68" s="148" t="str">
        <f>'Crisis Indicator Data'!D65</f>
        <v>Libya</v>
      </c>
      <c r="E68" s="148" t="str">
        <f>'Crisis Indicator Data'!E65</f>
        <v>LBY</v>
      </c>
      <c r="F68" s="157">
        <f>IF('Crisis Indicator Data'!Q65="x","x",('Crisis Indicator Data'!Q65/1000000))</f>
        <v>7.4770000000000003</v>
      </c>
      <c r="G68" s="157">
        <f>IF('Crisis Indicator Data'!R65="x","x",('Crisis Indicator Data'!R65/1000000))</f>
        <v>0</v>
      </c>
      <c r="H68" s="157">
        <f>IF('Crisis Indicator Data'!S65="x","x",('Crisis Indicator Data'!S65/1000000))</f>
        <v>0.72299999999999998</v>
      </c>
      <c r="I68" s="157">
        <f>IF('Crisis Indicator Data'!T65="x","x",('Crisis Indicator Data'!T65/1000000))</f>
        <v>0</v>
      </c>
      <c r="J68" s="157">
        <f>IF('Crisis Indicator Data'!U65="x","x",('Crisis Indicator Data'!U65/1000000))</f>
        <v>0</v>
      </c>
      <c r="K68" s="244">
        <f t="shared" si="3"/>
        <v>3.1</v>
      </c>
      <c r="L68" s="143">
        <f>IF(F68="x","x",(F68*1000000/VLOOKUP($C68,'Crisis Indicator Data'!$C$3:$H$198,5,FALSE)))</f>
        <v>0.91182926829268296</v>
      </c>
      <c r="M68" s="143">
        <f>IF(G68="x","x",(G68*1000000/VLOOKUP($C68,'Crisis Indicator Data'!$C$3:$H$198,5,FALSE)))</f>
        <v>0</v>
      </c>
      <c r="N68" s="143">
        <f>IF(H68="x","x",(H68*1000000/VLOOKUP($C68,'Crisis Indicator Data'!$C$3:$H$198,5,FALSE)))</f>
        <v>8.8170731707317068E-2</v>
      </c>
      <c r="O68" s="143">
        <f>IF(I68="x","x",(I68*1000000/VLOOKUP($C68,'Crisis Indicator Data'!$C$3:$H$198,5,FALSE)))</f>
        <v>0</v>
      </c>
      <c r="P68" s="143">
        <f>IF(J68="x","x",(J68*1000000/VLOOKUP($C68,'Crisis Indicator Data'!$C$3:$H$198,5,FALSE)))</f>
        <v>0</v>
      </c>
      <c r="Q68" s="238">
        <f t="shared" si="4"/>
        <v>3</v>
      </c>
      <c r="R68" s="238">
        <f t="shared" si="5"/>
        <v>3.05</v>
      </c>
    </row>
    <row r="69" spans="1:18" x14ac:dyDescent="0.25">
      <c r="A69" s="147" t="str">
        <f>'Crisis Indicator Data'!A66</f>
        <v>Socio-economic crisis in Sri Lanka</v>
      </c>
      <c r="B69" s="148" t="str">
        <f>'Crisis Indicator Data'!B66</f>
        <v>Socio-political,Food Security</v>
      </c>
      <c r="C69" s="148" t="str">
        <f>'Crisis Indicator Data'!C66</f>
        <v>LKA002</v>
      </c>
      <c r="D69" s="148" t="str">
        <f>'Crisis Indicator Data'!D66</f>
        <v>Sri Lanka</v>
      </c>
      <c r="E69" s="148" t="str">
        <f>'Crisis Indicator Data'!E66</f>
        <v>LKA</v>
      </c>
      <c r="F69" s="157">
        <f>IF('Crisis Indicator Data'!Q66="x","x",('Crisis Indicator Data'!Q66/1000000))</f>
        <v>0</v>
      </c>
      <c r="G69" s="157">
        <f>IF('Crisis Indicator Data'!R66="x","x",('Crisis Indicator Data'!R66/1000000))</f>
        <v>15.156000000000001</v>
      </c>
      <c r="H69" s="157">
        <f>IF('Crisis Indicator Data'!S66="x","x",('Crisis Indicator Data'!S66/1000000))</f>
        <v>3.6</v>
      </c>
      <c r="I69" s="157">
        <f>IF('Crisis Indicator Data'!T66="x","x",('Crisis Indicator Data'!T66/1000000))</f>
        <v>3.3439999999999999</v>
      </c>
      <c r="J69" s="157">
        <f>IF('Crisis Indicator Data'!U66="x","x",('Crisis Indicator Data'!U66/1000000))</f>
        <v>5.6000000000000001E-2</v>
      </c>
      <c r="K69" s="244">
        <f t="shared" si="3"/>
        <v>4.7</v>
      </c>
      <c r="L69" s="143">
        <f>IF(F69="x","x",(F69*1000000/VLOOKUP($C69,'Crisis Indicator Data'!$C$3:$H$198,5,FALSE)))</f>
        <v>0</v>
      </c>
      <c r="M69" s="143">
        <f>IF(G69="x","x",(G69*1000000/VLOOKUP($C69,'Crisis Indicator Data'!$C$3:$H$198,5,FALSE)))</f>
        <v>0.68405849431305288</v>
      </c>
      <c r="N69" s="143">
        <f>IF(H69="x","x",(H69*1000000/VLOOKUP($C69,'Crisis Indicator Data'!$C$3:$H$198,5,FALSE)))</f>
        <v>0.16248420292471566</v>
      </c>
      <c r="O69" s="143">
        <f>IF(I69="x","x",(I69*1000000/VLOOKUP($C69,'Crisis Indicator Data'!$C$3:$H$198,5,FALSE)))</f>
        <v>0.15092977071673588</v>
      </c>
      <c r="P69" s="143">
        <f>IF(J69="x","x",(J69*1000000/VLOOKUP($C69,'Crisis Indicator Data'!$C$3:$H$198,5,FALSE)))</f>
        <v>2.5275320454955768E-3</v>
      </c>
      <c r="Q69" s="238">
        <f t="shared" si="4"/>
        <v>4</v>
      </c>
      <c r="R69" s="238">
        <f t="shared" si="5"/>
        <v>4.3499999999999996</v>
      </c>
    </row>
    <row r="70" spans="1:18" x14ac:dyDescent="0.25">
      <c r="A70" s="147" t="str">
        <f>'Crisis Indicator Data'!A67</f>
        <v>Food security crisis in Lesotho</v>
      </c>
      <c r="B70" s="148" t="str">
        <f>'Crisis Indicator Data'!B67</f>
        <v>Food Security</v>
      </c>
      <c r="C70" s="148" t="str">
        <f>'Crisis Indicator Data'!C67</f>
        <v>LSO003</v>
      </c>
      <c r="D70" s="148" t="str">
        <f>'Crisis Indicator Data'!D67</f>
        <v>Lesotho</v>
      </c>
      <c r="E70" s="148" t="str">
        <f>'Crisis Indicator Data'!E67</f>
        <v>LSO</v>
      </c>
      <c r="F70" s="157">
        <f>IF('Crisis Indicator Data'!Q67="x","x",('Crisis Indicator Data'!Q67/1000000))</f>
        <v>0.65500000000000003</v>
      </c>
      <c r="G70" s="157">
        <f>IF('Crisis Indicator Data'!R67="x","x",('Crisis Indicator Data'!R67/1000000))</f>
        <v>0.51100000000000001</v>
      </c>
      <c r="H70" s="157">
        <f>IF('Crisis Indicator Data'!S67="x","x",('Crisis Indicator Data'!S67/1000000))</f>
        <v>0.31900000000000001</v>
      </c>
      <c r="I70" s="157">
        <f>IF('Crisis Indicator Data'!T67="x","x",('Crisis Indicator Data'!T67/1000000))</f>
        <v>0</v>
      </c>
      <c r="J70" s="157">
        <f>IF('Crisis Indicator Data'!U67="x","x",('Crisis Indicator Data'!U67/1000000))</f>
        <v>0</v>
      </c>
      <c r="K70" s="244">
        <f t="shared" ref="K70:K101" si="6">IF(H70="x","x",IF(SUM(H70:J70)=0,0,IF(LOG(SUM(H70:J70)*1000000)&lt;$K$4,0,IF(LOG(SUM(H70:J70)*1000000)&gt;$K$3,5,ROUND(5-(K$3-LOG(SUM(H70:J70)*1000000))/(K$3-K$4)*5,1)))))</f>
        <v>2.5</v>
      </c>
      <c r="L70" s="143">
        <f>IF(F70="x","x",(F70*1000000/VLOOKUP($C70,'Crisis Indicator Data'!$C$3:$H$198,5,FALSE)))</f>
        <v>0.44107744107744107</v>
      </c>
      <c r="M70" s="143">
        <f>IF(G70="x","x",(G70*1000000/VLOOKUP($C70,'Crisis Indicator Data'!$C$3:$H$198,5,FALSE)))</f>
        <v>0.34410774410774408</v>
      </c>
      <c r="N70" s="143">
        <f>IF(H70="x","x",(H70*1000000/VLOOKUP($C70,'Crisis Indicator Data'!$C$3:$H$198,5,FALSE)))</f>
        <v>0.21481481481481482</v>
      </c>
      <c r="O70" s="143">
        <f>IF(I70="x","x",(I70*1000000/VLOOKUP($C70,'Crisis Indicator Data'!$C$3:$H$198,5,FALSE)))</f>
        <v>0</v>
      </c>
      <c r="P70" s="143">
        <f>IF(J70="x","x",(J70*1000000/VLOOKUP($C70,'Crisis Indicator Data'!$C$3:$H$198,5,FALSE)))</f>
        <v>0</v>
      </c>
      <c r="Q70" s="238">
        <f t="shared" ref="Q70:Q101" si="7">IF(N70="x","x",IF(OR(L70&gt;=$L$3,M70&gt;=$M$3,N70&gt;=$N$3,O70&gt;=$O$3,P70&gt;=$P$3),(IF(P70&gt;=$P$3,5,IF((O70+P70)&gt;=$O$3,4,IF((O70+P70+N70)&gt;=$N$3,3,IF((O70+P70+N70+M70)&gt;=$M$3,2,1)))))))</f>
        <v>3</v>
      </c>
      <c r="R70" s="238">
        <f t="shared" ref="R70:R101" si="8">IF(Q70="x","x",(AVERAGE(K70,Q70)))</f>
        <v>2.75</v>
      </c>
    </row>
    <row r="71" spans="1:18" x14ac:dyDescent="0.25">
      <c r="A71" s="147" t="str">
        <f>'Crisis Indicator Data'!A68</f>
        <v>Mixed migration flows in Morocco</v>
      </c>
      <c r="B71" s="148" t="str">
        <f>'Crisis Indicator Data'!B68</f>
        <v>Displacement</v>
      </c>
      <c r="C71" s="148" t="str">
        <f>'Crisis Indicator Data'!C68</f>
        <v>MAR002</v>
      </c>
      <c r="D71" s="148" t="str">
        <f>'Crisis Indicator Data'!D68</f>
        <v>Morocco</v>
      </c>
      <c r="E71" s="148" t="str">
        <f>'Crisis Indicator Data'!E68</f>
        <v>MAR</v>
      </c>
      <c r="F71" s="157">
        <f>IF('Crisis Indicator Data'!Q68="x","x",('Crisis Indicator Data'!Q68/1000000))</f>
        <v>37.459000000000003</v>
      </c>
      <c r="G71" s="157">
        <f>IF('Crisis Indicator Data'!R68="x","x",('Crisis Indicator Data'!R68/1000000))</f>
        <v>0</v>
      </c>
      <c r="H71" s="157">
        <f>IF('Crisis Indicator Data'!S68="x","x",('Crisis Indicator Data'!S68/1000000))</f>
        <v>2.1000000000000001E-2</v>
      </c>
      <c r="I71" s="157">
        <f>IF('Crisis Indicator Data'!T68="x","x",('Crisis Indicator Data'!T68/1000000))</f>
        <v>0</v>
      </c>
      <c r="J71" s="157">
        <f>IF('Crisis Indicator Data'!U68="x","x",('Crisis Indicator Data'!U68/1000000))</f>
        <v>0</v>
      </c>
      <c r="K71" s="244">
        <f t="shared" si="6"/>
        <v>0.5</v>
      </c>
      <c r="L71" s="143">
        <f>IF(F71="x","x",(F71*1000000/VLOOKUP($C71,'Crisis Indicator Data'!$C$3:$H$198,5,FALSE)))</f>
        <v>0.99943970117395942</v>
      </c>
      <c r="M71" s="143">
        <f>IF(G71="x","x",(G71*1000000/VLOOKUP($C71,'Crisis Indicator Data'!$C$3:$H$198,5,FALSE)))</f>
        <v>0</v>
      </c>
      <c r="N71" s="143">
        <f>IF(H71="x","x",(H71*1000000/VLOOKUP($C71,'Crisis Indicator Data'!$C$3:$H$198,5,FALSE)))</f>
        <v>5.6029882604055495E-4</v>
      </c>
      <c r="O71" s="143">
        <f>IF(I71="x","x",(I71*1000000/VLOOKUP($C71,'Crisis Indicator Data'!$C$3:$H$198,5,FALSE)))</f>
        <v>0</v>
      </c>
      <c r="P71" s="143">
        <f>IF(J71="x","x",(J71*1000000/VLOOKUP($C71,'Crisis Indicator Data'!$C$3:$H$198,5,FALSE)))</f>
        <v>0</v>
      </c>
      <c r="Q71" s="238">
        <f t="shared" si="7"/>
        <v>1</v>
      </c>
      <c r="R71" s="238">
        <f t="shared" si="8"/>
        <v>0.75</v>
      </c>
    </row>
    <row r="72" spans="1:18" x14ac:dyDescent="0.25">
      <c r="A72" s="147" t="str">
        <f>'Crisis Indicator Data'!A69</f>
        <v>DIsplacement from Ukraine conflict in Moldova</v>
      </c>
      <c r="B72" s="148" t="str">
        <f>'Crisis Indicator Data'!B69</f>
        <v>Displacement,Conflict</v>
      </c>
      <c r="C72" s="148" t="str">
        <f>'Crisis Indicator Data'!C69</f>
        <v>MDA002</v>
      </c>
      <c r="D72" s="148" t="str">
        <f>'Crisis Indicator Data'!D69</f>
        <v>Moldova</v>
      </c>
      <c r="E72" s="148" t="str">
        <f>'Crisis Indicator Data'!E69</f>
        <v>MDA</v>
      </c>
      <c r="F72" s="157">
        <f>IF('Crisis Indicator Data'!Q69="x","x",('Crisis Indicator Data'!Q69/1000000))</f>
        <v>0.11</v>
      </c>
      <c r="G72" s="157">
        <f>IF('Crisis Indicator Data'!R69="x","x",('Crisis Indicator Data'!R69/1000000))</f>
        <v>0</v>
      </c>
      <c r="H72" s="157">
        <f>IF('Crisis Indicator Data'!S69="x","x",('Crisis Indicator Data'!S69/1000000))</f>
        <v>0.69799999999999995</v>
      </c>
      <c r="I72" s="157">
        <f>IF('Crisis Indicator Data'!T69="x","x",('Crisis Indicator Data'!T69/1000000))</f>
        <v>0</v>
      </c>
      <c r="J72" s="157">
        <f>IF('Crisis Indicator Data'!U69="x","x",('Crisis Indicator Data'!U69/1000000))</f>
        <v>0</v>
      </c>
      <c r="K72" s="244">
        <f t="shared" si="6"/>
        <v>3.1</v>
      </c>
      <c r="L72" s="143">
        <f>IF(F72="x","x",(F72*1000000/VLOOKUP($C72,'Crisis Indicator Data'!$C$3:$H$198,5,FALSE)))</f>
        <v>0.13630731102850063</v>
      </c>
      <c r="M72" s="143">
        <f>IF(G72="x","x",(G72*1000000/VLOOKUP($C72,'Crisis Indicator Data'!$C$3:$H$198,5,FALSE)))</f>
        <v>0</v>
      </c>
      <c r="N72" s="143">
        <f>IF(H72="x","x",(H72*1000000/VLOOKUP($C72,'Crisis Indicator Data'!$C$3:$H$198,5,FALSE)))</f>
        <v>0.86493184634448572</v>
      </c>
      <c r="O72" s="143">
        <f>IF(I72="x","x",(I72*1000000/VLOOKUP($C72,'Crisis Indicator Data'!$C$3:$H$198,5,FALSE)))</f>
        <v>0</v>
      </c>
      <c r="P72" s="143">
        <f>IF(J72="x","x",(J72*1000000/VLOOKUP($C72,'Crisis Indicator Data'!$C$3:$H$198,5,FALSE)))</f>
        <v>0</v>
      </c>
      <c r="Q72" s="238">
        <f t="shared" si="7"/>
        <v>3</v>
      </c>
      <c r="R72" s="238">
        <f t="shared" si="8"/>
        <v>3.05</v>
      </c>
    </row>
    <row r="73" spans="1:18" x14ac:dyDescent="0.25">
      <c r="A73" s="147" t="str">
        <f>'Crisis Indicator Data'!A70</f>
        <v>Multiple crisis in Madagascar</v>
      </c>
      <c r="B73" s="148" t="str">
        <f>'Crisis Indicator Data'!B70</f>
        <v>Drought,Cyclone</v>
      </c>
      <c r="C73" s="148" t="str">
        <f>'Crisis Indicator Data'!C70</f>
        <v>MDG001</v>
      </c>
      <c r="D73" s="148" t="str">
        <f>'Crisis Indicator Data'!D70</f>
        <v>Madagascar</v>
      </c>
      <c r="E73" s="148" t="str">
        <f>'Crisis Indicator Data'!E70</f>
        <v>MDG</v>
      </c>
      <c r="F73" s="157">
        <f>IF('Crisis Indicator Data'!Q70="x","x",('Crisis Indicator Data'!Q70/1000000))</f>
        <v>24.631</v>
      </c>
      <c r="G73" s="157">
        <f>IF('Crisis Indicator Data'!R70="x","x",('Crisis Indicator Data'!R70/1000000))</f>
        <v>2.8780000000000001</v>
      </c>
      <c r="H73" s="157">
        <f>IF('Crisis Indicator Data'!S70="x","x",('Crisis Indicator Data'!S70/1000000))</f>
        <v>1.911</v>
      </c>
      <c r="I73" s="157">
        <f>IF('Crisis Indicator Data'!T70="x","x",('Crisis Indicator Data'!T70/1000000))</f>
        <v>0.222</v>
      </c>
      <c r="J73" s="157">
        <f>IF('Crisis Indicator Data'!U70="x","x",('Crisis Indicator Data'!U70/1000000))</f>
        <v>0</v>
      </c>
      <c r="K73" s="244">
        <f t="shared" si="6"/>
        <v>3.9</v>
      </c>
      <c r="L73" s="143">
        <f>IF(F73="x","x",(F73*1000000/VLOOKUP($C73,'Crisis Indicator Data'!$C$3:$H$198,5,FALSE)))</f>
        <v>0.83092129676483484</v>
      </c>
      <c r="M73" s="143">
        <f>IF(G73="x","x",(G73*1000000/VLOOKUP($C73,'Crisis Indicator Data'!$C$3:$H$198,5,FALSE)))</f>
        <v>9.7088688729210948E-2</v>
      </c>
      <c r="N73" s="143">
        <f>IF(H73="x","x",(H73*1000000/VLOOKUP($C73,'Crisis Indicator Data'!$C$3:$H$198,5,FALSE)))</f>
        <v>6.4467159194413523E-2</v>
      </c>
      <c r="O73" s="143">
        <f>IF(I73="x","x",(I73*1000000/VLOOKUP($C73,'Crisis Indicator Data'!$C$3:$H$198,5,FALSE)))</f>
        <v>7.4891205343588707E-3</v>
      </c>
      <c r="P73" s="143">
        <f>IF(J73="x","x",(J73*1000000/VLOOKUP($C73,'Crisis Indicator Data'!$C$3:$H$198,5,FALSE)))</f>
        <v>0</v>
      </c>
      <c r="Q73" s="238">
        <f t="shared" si="7"/>
        <v>3</v>
      </c>
      <c r="R73" s="238">
        <f t="shared" si="8"/>
        <v>3.45</v>
      </c>
    </row>
    <row r="74" spans="1:18" x14ac:dyDescent="0.25">
      <c r="A74" s="147" t="str">
        <f>'Crisis Indicator Data'!A71</f>
        <v>Drought in Madagascar</v>
      </c>
      <c r="B74" s="148" t="str">
        <f>'Crisis Indicator Data'!B71</f>
        <v>Drought</v>
      </c>
      <c r="C74" s="148" t="str">
        <f>'Crisis Indicator Data'!C71</f>
        <v>MDG002</v>
      </c>
      <c r="D74" s="148" t="str">
        <f>'Crisis Indicator Data'!D71</f>
        <v>Madagascar</v>
      </c>
      <c r="E74" s="148" t="str">
        <f>'Crisis Indicator Data'!E71</f>
        <v>MDG</v>
      </c>
      <c r="F74" s="157">
        <f>IF('Crisis Indicator Data'!Q71="x","x",('Crisis Indicator Data'!Q71/1000000))</f>
        <v>1.1990000000000001</v>
      </c>
      <c r="G74" s="157">
        <f>IF('Crisis Indicator Data'!R71="x","x",('Crisis Indicator Data'!R71/1000000))</f>
        <v>2.1059999999999999</v>
      </c>
      <c r="H74" s="157">
        <f>IF('Crisis Indicator Data'!S71="x","x",('Crisis Indicator Data'!S71/1000000))</f>
        <v>1.7230000000000001</v>
      </c>
      <c r="I74" s="157">
        <f>IF('Crisis Indicator Data'!T71="x","x",('Crisis Indicator Data'!T71/1000000))</f>
        <v>0.222</v>
      </c>
      <c r="J74" s="157">
        <f>IF('Crisis Indicator Data'!U71="x","x",('Crisis Indicator Data'!U71/1000000))</f>
        <v>0</v>
      </c>
      <c r="K74" s="244">
        <f t="shared" si="6"/>
        <v>3.8</v>
      </c>
      <c r="L74" s="143">
        <f>IF(F74="x","x",(F74*1000000/VLOOKUP($C74,'Crisis Indicator Data'!$C$3:$H$198,5,FALSE)))</f>
        <v>0.22833745953151779</v>
      </c>
      <c r="M74" s="143">
        <f>IF(G74="x","x",(G74*1000000/VLOOKUP($C74,'Crisis Indicator Data'!$C$3:$H$198,5,FALSE)))</f>
        <v>0.40106646353075603</v>
      </c>
      <c r="N74" s="143">
        <f>IF(H74="x","x",(H74*1000000/VLOOKUP($C74,'Crisis Indicator Data'!$C$3:$H$198,5,FALSE)))</f>
        <v>0.32812797562369073</v>
      </c>
      <c r="O74" s="143">
        <f>IF(I74="x","x",(I74*1000000/VLOOKUP($C74,'Crisis Indicator Data'!$C$3:$H$198,5,FALSE)))</f>
        <v>4.2277661397828986E-2</v>
      </c>
      <c r="P74" s="143">
        <f>IF(J74="x","x",(J74*1000000/VLOOKUP($C74,'Crisis Indicator Data'!$C$3:$H$198,5,FALSE)))</f>
        <v>0</v>
      </c>
      <c r="Q74" s="238">
        <f t="shared" si="7"/>
        <v>3</v>
      </c>
      <c r="R74" s="238">
        <f t="shared" si="8"/>
        <v>3.4</v>
      </c>
    </row>
    <row r="75" spans="1:18" x14ac:dyDescent="0.25">
      <c r="A75" s="147" t="str">
        <f>'Crisis Indicator Data'!A72</f>
        <v>Tropical Cyclones Season in 2022 in Madagascar</v>
      </c>
      <c r="B75" s="148" t="str">
        <f>'Crisis Indicator Data'!B72</f>
        <v>Cyclone</v>
      </c>
      <c r="C75" s="148" t="str">
        <f>'Crisis Indicator Data'!C72</f>
        <v>MDG006</v>
      </c>
      <c r="D75" s="148" t="str">
        <f>'Crisis Indicator Data'!D72</f>
        <v>Madagascar</v>
      </c>
      <c r="E75" s="148" t="str">
        <f>'Crisis Indicator Data'!E72</f>
        <v>MDG</v>
      </c>
      <c r="F75" s="157">
        <f>IF('Crisis Indicator Data'!Q72="x","x",('Crisis Indicator Data'!Q72/1000000))</f>
        <v>28.683</v>
      </c>
      <c r="G75" s="157">
        <f>IF('Crisis Indicator Data'!R72="x","x",('Crisis Indicator Data'!R72/1000000))</f>
        <v>0.77200000000000002</v>
      </c>
      <c r="H75" s="157">
        <f>IF('Crisis Indicator Data'!S72="x","x",('Crisis Indicator Data'!S72/1000000))</f>
        <v>0.188</v>
      </c>
      <c r="I75" s="157">
        <f>IF('Crisis Indicator Data'!T72="x","x",('Crisis Indicator Data'!T72/1000000))</f>
        <v>0</v>
      </c>
      <c r="J75" s="157">
        <f>IF('Crisis Indicator Data'!U72="x","x",('Crisis Indicator Data'!U72/1000000))</f>
        <v>0</v>
      </c>
      <c r="K75" s="244">
        <f t="shared" si="6"/>
        <v>2.1</v>
      </c>
      <c r="L75" s="143">
        <f>IF(F75="x","x",(F75*1000000/VLOOKUP($C75,'Crisis Indicator Data'!$C$3:$H$198,5,FALSE)))</f>
        <v>0.96761461390547521</v>
      </c>
      <c r="M75" s="143">
        <f>IF(G75="x","x",(G75*1000000/VLOOKUP($C75,'Crisis Indicator Data'!$C$3:$H$198,5,FALSE)))</f>
        <v>2.6043247984347064E-2</v>
      </c>
      <c r="N75" s="143">
        <f>IF(H75="x","x",(H75*1000000/VLOOKUP($C75,'Crisis Indicator Data'!$C$3:$H$198,5,FALSE)))</f>
        <v>6.3421381101777825E-3</v>
      </c>
      <c r="O75" s="143">
        <f>IF(I75="x","x",(I75*1000000/VLOOKUP($C75,'Crisis Indicator Data'!$C$3:$H$198,5,FALSE)))</f>
        <v>0</v>
      </c>
      <c r="P75" s="143">
        <f>IF(J75="x","x",(J75*1000000/VLOOKUP($C75,'Crisis Indicator Data'!$C$3:$H$198,5,FALSE)))</f>
        <v>0</v>
      </c>
      <c r="Q75" s="238">
        <f t="shared" si="7"/>
        <v>1</v>
      </c>
      <c r="R75" s="238">
        <f t="shared" si="8"/>
        <v>1.55</v>
      </c>
    </row>
    <row r="76" spans="1:18" x14ac:dyDescent="0.25">
      <c r="A76" s="147" t="str">
        <f>'Crisis Indicator Data'!A73</f>
        <v>Multiple crisis in Mexico</v>
      </c>
      <c r="B76" s="148" t="str">
        <f>'Crisis Indicator Data'!B73</f>
        <v>Violence,Displacement</v>
      </c>
      <c r="C76" s="148" t="str">
        <f>'Crisis Indicator Data'!C73</f>
        <v>MEX001</v>
      </c>
      <c r="D76" s="148" t="str">
        <f>'Crisis Indicator Data'!D73</f>
        <v>Mexico</v>
      </c>
      <c r="E76" s="148" t="str">
        <f>'Crisis Indicator Data'!E73</f>
        <v>MEX</v>
      </c>
      <c r="F76" s="157">
        <f>IF('Crisis Indicator Data'!Q73="x","x",('Crisis Indicator Data'!Q73/1000000))</f>
        <v>117.806</v>
      </c>
      <c r="G76" s="157">
        <f>IF('Crisis Indicator Data'!R73="x","x",('Crisis Indicator Data'!R73/1000000))</f>
        <v>0.51300000000000001</v>
      </c>
      <c r="H76" s="157">
        <f>IF('Crisis Indicator Data'!S73="x","x",('Crisis Indicator Data'!S73/1000000))</f>
        <v>9.4E-2</v>
      </c>
      <c r="I76" s="157">
        <f>IF('Crisis Indicator Data'!T73="x","x",('Crisis Indicator Data'!T73/1000000))</f>
        <v>0</v>
      </c>
      <c r="J76" s="157">
        <f>IF('Crisis Indicator Data'!U73="x","x",('Crisis Indicator Data'!U73/1000000))</f>
        <v>0</v>
      </c>
      <c r="K76" s="244">
        <f t="shared" si="6"/>
        <v>1.6</v>
      </c>
      <c r="L76" s="143">
        <f>IF(F76="x","x",(F76*1000000/VLOOKUP($C76,'Crisis Indicator Data'!$C$3:$H$198,5,FALSE)))</f>
        <v>0.99486547198810948</v>
      </c>
      <c r="M76" s="143">
        <f>IF(G76="x","x",(G76*1000000/VLOOKUP($C76,'Crisis Indicator Data'!$C$3:$H$198,5,FALSE)))</f>
        <v>4.3322580100325974E-3</v>
      </c>
      <c r="N76" s="143">
        <f>IF(H76="x","x",(H76*1000000/VLOOKUP($C76,'Crisis Indicator Data'!$C$3:$H$198,5,FALSE)))</f>
        <v>7.9382505446991063E-4</v>
      </c>
      <c r="O76" s="143">
        <f>IF(I76="x","x",(I76*1000000/VLOOKUP($C76,'Crisis Indicator Data'!$C$3:$H$198,5,FALSE)))</f>
        <v>0</v>
      </c>
      <c r="P76" s="143">
        <f>IF(J76="x","x",(J76*1000000/VLOOKUP($C76,'Crisis Indicator Data'!$C$3:$H$198,5,FALSE)))</f>
        <v>0</v>
      </c>
      <c r="Q76" s="238">
        <f t="shared" si="7"/>
        <v>1</v>
      </c>
      <c r="R76" s="238">
        <f t="shared" si="8"/>
        <v>1.3</v>
      </c>
    </row>
    <row r="77" spans="1:18" x14ac:dyDescent="0.25">
      <c r="A77" s="147" t="str">
        <f>'Crisis Indicator Data'!A74</f>
        <v>Criminal Violence in Mexico</v>
      </c>
      <c r="B77" s="148" t="str">
        <f>'Crisis Indicator Data'!B74</f>
        <v>Violence,Displacement</v>
      </c>
      <c r="C77" s="148" t="str">
        <f>'Crisis Indicator Data'!C74</f>
        <v>MEX002</v>
      </c>
      <c r="D77" s="148" t="str">
        <f>'Crisis Indicator Data'!D74</f>
        <v>Mexico</v>
      </c>
      <c r="E77" s="148" t="str">
        <f>'Crisis Indicator Data'!E74</f>
        <v>MEX</v>
      </c>
      <c r="F77" s="157">
        <f>IF('Crisis Indicator Data'!Q74="x","x",('Crisis Indicator Data'!Q74/1000000))</f>
        <v>118.035</v>
      </c>
      <c r="G77" s="157">
        <f>IF('Crisis Indicator Data'!R74="x","x",('Crisis Indicator Data'!R74/1000000))</f>
        <v>0.379</v>
      </c>
      <c r="H77" s="157" t="str">
        <f>IF('Crisis Indicator Data'!S74="x","x",('Crisis Indicator Data'!S74/1000000))</f>
        <v>x</v>
      </c>
      <c r="I77" s="157" t="str">
        <f>IF('Crisis Indicator Data'!T74="x","x",('Crisis Indicator Data'!T74/1000000))</f>
        <v>x</v>
      </c>
      <c r="J77" s="157" t="str">
        <f>IF('Crisis Indicator Data'!U74="x","x",('Crisis Indicator Data'!U74/1000000))</f>
        <v>x</v>
      </c>
      <c r="K77" s="244" t="str">
        <f t="shared" si="6"/>
        <v>x</v>
      </c>
      <c r="L77" s="143">
        <f>IF(F77="x","x",(F77*1000000/VLOOKUP($C77,'Crisis Indicator Data'!$C$3:$H$198,5,FALSE)))</f>
        <v>0.99679936493995647</v>
      </c>
      <c r="M77" s="143">
        <f>IF(G77="x","x",(G77*1000000/VLOOKUP($C77,'Crisis Indicator Data'!$C$3:$H$198,5,FALSE)))</f>
        <v>3.2006350600435759E-3</v>
      </c>
      <c r="N77" s="143" t="str">
        <f>IF(H77="x","x",(H77*1000000/VLOOKUP($C77,'Crisis Indicator Data'!$C$3:$H$198,5,FALSE)))</f>
        <v>x</v>
      </c>
      <c r="O77" s="143" t="str">
        <f>IF(I77="x","x",(I77*1000000/VLOOKUP($C77,'Crisis Indicator Data'!$C$3:$H$198,5,FALSE)))</f>
        <v>x</v>
      </c>
      <c r="P77" s="143" t="str">
        <f>IF(J77="x","x",(J77*1000000/VLOOKUP($C77,'Crisis Indicator Data'!$C$3:$H$198,5,FALSE)))</f>
        <v>x</v>
      </c>
      <c r="Q77" s="238" t="str">
        <f t="shared" si="7"/>
        <v>x</v>
      </c>
      <c r="R77" s="238" t="str">
        <f t="shared" si="8"/>
        <v>x</v>
      </c>
    </row>
    <row r="78" spans="1:18" x14ac:dyDescent="0.25">
      <c r="A78" s="147" t="str">
        <f>'Crisis Indicator Data'!A75</f>
        <v>Mixed Migration in Mexico</v>
      </c>
      <c r="B78" s="148" t="str">
        <f>'Crisis Indicator Data'!B75</f>
        <v>Displacement</v>
      </c>
      <c r="C78" s="148" t="str">
        <f>'Crisis Indicator Data'!C75</f>
        <v>MEX003</v>
      </c>
      <c r="D78" s="148" t="str">
        <f>'Crisis Indicator Data'!D75</f>
        <v>Mexico</v>
      </c>
      <c r="E78" s="148" t="str">
        <f>'Crisis Indicator Data'!E75</f>
        <v>MEX</v>
      </c>
      <c r="F78" s="157">
        <f>IF('Crisis Indicator Data'!Q75="x","x",('Crisis Indicator Data'!Q75/1000000))</f>
        <v>113.89</v>
      </c>
      <c r="G78" s="157">
        <f>IF('Crisis Indicator Data'!R75="x","x",('Crisis Indicator Data'!R75/1000000))</f>
        <v>0.13400000000000001</v>
      </c>
      <c r="H78" s="157">
        <f>IF('Crisis Indicator Data'!S75="x","x",('Crisis Indicator Data'!S75/1000000))</f>
        <v>9.4E-2</v>
      </c>
      <c r="I78" s="157">
        <f>IF('Crisis Indicator Data'!T75="x","x",('Crisis Indicator Data'!T75/1000000))</f>
        <v>0</v>
      </c>
      <c r="J78" s="157">
        <f>IF('Crisis Indicator Data'!U75="x","x",('Crisis Indicator Data'!U75/1000000))</f>
        <v>0</v>
      </c>
      <c r="K78" s="244">
        <f t="shared" si="6"/>
        <v>1.6</v>
      </c>
      <c r="L78" s="143">
        <f>IF(F78="x","x",(F78*1000000/VLOOKUP($C78,'Crisis Indicator Data'!$C$3:$H$198,5,FALSE)))</f>
        <v>0.99800206803484115</v>
      </c>
      <c r="M78" s="143">
        <f>IF(G78="x","x",(G78*1000000/VLOOKUP($C78,'Crisis Indicator Data'!$C$3:$H$198,5,FALSE)))</f>
        <v>1.174223172505652E-3</v>
      </c>
      <c r="N78" s="143">
        <f>IF(H78="x","x",(H78*1000000/VLOOKUP($C78,'Crisis Indicator Data'!$C$3:$H$198,5,FALSE)))</f>
        <v>8.237087926532186E-4</v>
      </c>
      <c r="O78" s="143">
        <f>IF(I78="x","x",(I78*1000000/VLOOKUP($C78,'Crisis Indicator Data'!$C$3:$H$198,5,FALSE)))</f>
        <v>0</v>
      </c>
      <c r="P78" s="143">
        <f>IF(J78="x","x",(J78*1000000/VLOOKUP($C78,'Crisis Indicator Data'!$C$3:$H$198,5,FALSE)))</f>
        <v>0</v>
      </c>
      <c r="Q78" s="238">
        <f t="shared" si="7"/>
        <v>1</v>
      </c>
      <c r="R78" s="238">
        <f t="shared" si="8"/>
        <v>1.3</v>
      </c>
    </row>
    <row r="79" spans="1:18" x14ac:dyDescent="0.25">
      <c r="A79" s="147" t="str">
        <f>'Crisis Indicator Data'!A76</f>
        <v>Complex crisis in Mali</v>
      </c>
      <c r="B79" s="148" t="str">
        <f>'Crisis Indicator Data'!B76</f>
        <v>Conflict</v>
      </c>
      <c r="C79" s="148" t="str">
        <f>'Crisis Indicator Data'!C76</f>
        <v>MLI001</v>
      </c>
      <c r="D79" s="148" t="str">
        <f>'Crisis Indicator Data'!D76</f>
        <v>Mali</v>
      </c>
      <c r="E79" s="148" t="str">
        <f>'Crisis Indicator Data'!E76</f>
        <v>MLI</v>
      </c>
      <c r="F79" s="157">
        <f>IF('Crisis Indicator Data'!Q76="x","x",('Crisis Indicator Data'!Q76/1000000))</f>
        <v>14.769</v>
      </c>
      <c r="G79" s="157">
        <f>IF('Crisis Indicator Data'!R76="x","x",('Crisis Indicator Data'!R76/1000000))</f>
        <v>0</v>
      </c>
      <c r="H79" s="157">
        <f>IF('Crisis Indicator Data'!S76="x","x",('Crisis Indicator Data'!S76/1000000))</f>
        <v>3.4</v>
      </c>
      <c r="I79" s="157">
        <f>IF('Crisis Indicator Data'!T76="x","x",('Crisis Indicator Data'!T76/1000000))</f>
        <v>2.7</v>
      </c>
      <c r="J79" s="157">
        <f>IF('Crisis Indicator Data'!U76="x","x",('Crisis Indicator Data'!U76/1000000))</f>
        <v>0.2</v>
      </c>
      <c r="K79" s="244">
        <f t="shared" si="6"/>
        <v>4.7</v>
      </c>
      <c r="L79" s="143">
        <f>IF(F79="x","x",(F79*1000000/VLOOKUP($C79,'Crisis Indicator Data'!$C$3:$H$198,5,FALSE)))</f>
        <v>0.70098248611704395</v>
      </c>
      <c r="M79" s="143">
        <f>IF(G79="x","x",(G79*1000000/VLOOKUP($C79,'Crisis Indicator Data'!$C$3:$H$198,5,FALSE)))</f>
        <v>0</v>
      </c>
      <c r="N79" s="143">
        <f>IF(H79="x","x",(H79*1000000/VLOOKUP($C79,'Crisis Indicator Data'!$C$3:$H$198,5,FALSE)))</f>
        <v>0.16137453130191276</v>
      </c>
      <c r="O79" s="143">
        <f>IF(I79="x","x",(I79*1000000/VLOOKUP($C79,'Crisis Indicator Data'!$C$3:$H$198,5,FALSE)))</f>
        <v>0.12815036309269542</v>
      </c>
      <c r="P79" s="143">
        <f>IF(J79="x","x",(J79*1000000/VLOOKUP($C79,'Crisis Indicator Data'!$C$3:$H$198,5,FALSE)))</f>
        <v>9.4926194883478091E-3</v>
      </c>
      <c r="Q79" s="238">
        <f t="shared" si="7"/>
        <v>4</v>
      </c>
      <c r="R79" s="238">
        <f t="shared" si="8"/>
        <v>4.3499999999999996</v>
      </c>
    </row>
    <row r="80" spans="1:18" x14ac:dyDescent="0.25">
      <c r="A80" s="147" t="str">
        <f>'Crisis Indicator Data'!A77</f>
        <v>Multiple crises in Myanmar</v>
      </c>
      <c r="B80" s="148" t="str">
        <f>'Crisis Indicator Data'!B77</f>
        <v>Socio-political,Conflict,Violence</v>
      </c>
      <c r="C80" s="148" t="str">
        <f>'Crisis Indicator Data'!C77</f>
        <v>MMR001</v>
      </c>
      <c r="D80" s="148" t="str">
        <f>'Crisis Indicator Data'!D77</f>
        <v>Myanmar</v>
      </c>
      <c r="E80" s="148" t="str">
        <f>'Crisis Indicator Data'!E77</f>
        <v>MMR</v>
      </c>
      <c r="F80" s="157">
        <f>IF('Crisis Indicator Data'!Q77="x","x",('Crisis Indicator Data'!Q77/1000000))</f>
        <v>20.725999999999999</v>
      </c>
      <c r="G80" s="157">
        <f>IF('Crisis Indicator Data'!R77="x","x",('Crisis Indicator Data'!R77/1000000))</f>
        <v>20.568000000000001</v>
      </c>
      <c r="H80" s="157">
        <f>IF('Crisis Indicator Data'!S77="x","x",('Crisis Indicator Data'!S77/1000000))</f>
        <v>2.8069999999999999</v>
      </c>
      <c r="I80" s="157">
        <f>IF('Crisis Indicator Data'!T77="x","x",('Crisis Indicator Data'!T77/1000000))</f>
        <v>9.1370000000000005</v>
      </c>
      <c r="J80" s="157">
        <f>IF('Crisis Indicator Data'!U77="x","x",('Crisis Indicator Data'!U77/1000000))</f>
        <v>2.4620000000000002</v>
      </c>
      <c r="K80" s="244">
        <f t="shared" si="6"/>
        <v>5</v>
      </c>
      <c r="L80" s="143">
        <f>IF(F80="x","x",(F80*1000000/VLOOKUP($C80,'Crisis Indicator Data'!$C$3:$H$198,5,FALSE)))</f>
        <v>0.37210053859964093</v>
      </c>
      <c r="M80" s="143">
        <f>IF(G80="x","x",(G80*1000000/VLOOKUP($C80,'Crisis Indicator Data'!$C$3:$H$198,5,FALSE)))</f>
        <v>0.36926391382405743</v>
      </c>
      <c r="N80" s="143">
        <f>IF(H80="x","x",(H80*1000000/VLOOKUP($C80,'Crisis Indicator Data'!$C$3:$H$198,5,FALSE)))</f>
        <v>5.0394973070017952E-2</v>
      </c>
      <c r="O80" s="143">
        <f>IF(I80="x","x",(I80*1000000/VLOOKUP($C80,'Crisis Indicator Data'!$C$3:$H$198,5,FALSE)))</f>
        <v>0.16403949730700179</v>
      </c>
      <c r="P80" s="143">
        <f>IF(J80="x","x",(J80*1000000/VLOOKUP($C80,'Crisis Indicator Data'!$C$3:$H$198,5,FALSE)))</f>
        <v>4.4201077199281867E-2</v>
      </c>
      <c r="Q80" s="238">
        <f t="shared" si="7"/>
        <v>4</v>
      </c>
      <c r="R80" s="238">
        <f t="shared" si="8"/>
        <v>4.5</v>
      </c>
    </row>
    <row r="81" spans="1:18" x14ac:dyDescent="0.25">
      <c r="A81" s="147" t="str">
        <f>'Crisis Indicator Data'!A78</f>
        <v>Rakhine Conflict</v>
      </c>
      <c r="B81" s="148" t="str">
        <f>'Crisis Indicator Data'!B78</f>
        <v>Conflict</v>
      </c>
      <c r="C81" s="148" t="str">
        <f>'Crisis Indicator Data'!C78</f>
        <v>MMR002</v>
      </c>
      <c r="D81" s="148" t="str">
        <f>'Crisis Indicator Data'!D78</f>
        <v>Myanmar</v>
      </c>
      <c r="E81" s="148" t="str">
        <f>'Crisis Indicator Data'!E78</f>
        <v>MMR</v>
      </c>
      <c r="F81" s="157">
        <f>IF('Crisis Indicator Data'!Q78="x","x",('Crisis Indicator Data'!Q78/1000000))</f>
        <v>2.2999999999999998</v>
      </c>
      <c r="G81" s="157">
        <f>IF('Crisis Indicator Data'!R78="x","x",('Crisis Indicator Data'!R78/1000000))</f>
        <v>0</v>
      </c>
      <c r="H81" s="157">
        <f>IF('Crisis Indicator Data'!S78="x","x",('Crisis Indicator Data'!S78/1000000))</f>
        <v>0</v>
      </c>
      <c r="I81" s="157">
        <f>IF('Crisis Indicator Data'!T78="x","x",('Crisis Indicator Data'!T78/1000000))</f>
        <v>1.5529999999999999</v>
      </c>
      <c r="J81" s="157">
        <f>IF('Crisis Indicator Data'!U78="x","x",('Crisis Indicator Data'!U78/1000000))</f>
        <v>0</v>
      </c>
      <c r="K81" s="244">
        <f t="shared" si="6"/>
        <v>3.7</v>
      </c>
      <c r="L81" s="143">
        <f>IF(F81="x","x",(F81*1000000/VLOOKUP($C81,'Crisis Indicator Data'!$C$3:$H$198,5,FALSE)))</f>
        <v>0.59678256357031656</v>
      </c>
      <c r="M81" s="143">
        <f>IF(G81="x","x",(G81*1000000/VLOOKUP($C81,'Crisis Indicator Data'!$C$3:$H$198,5,FALSE)))</f>
        <v>0</v>
      </c>
      <c r="N81" s="143">
        <f>IF(H81="x","x",(H81*1000000/VLOOKUP($C81,'Crisis Indicator Data'!$C$3:$H$198,5,FALSE)))</f>
        <v>0</v>
      </c>
      <c r="O81" s="143">
        <f>IF(I81="x","x",(I81*1000000/VLOOKUP($C81,'Crisis Indicator Data'!$C$3:$H$198,5,FALSE)))</f>
        <v>0.40295796574987025</v>
      </c>
      <c r="P81" s="143">
        <f>IF(J81="x","x",(J81*1000000/VLOOKUP($C81,'Crisis Indicator Data'!$C$3:$H$198,5,FALSE)))</f>
        <v>0</v>
      </c>
      <c r="Q81" s="238">
        <f t="shared" si="7"/>
        <v>4</v>
      </c>
      <c r="R81" s="238">
        <f t="shared" si="8"/>
        <v>3.85</v>
      </c>
    </row>
    <row r="82" spans="1:18" x14ac:dyDescent="0.25">
      <c r="A82" s="147" t="str">
        <f>'Crisis Indicator Data'!A79</f>
        <v>Kachin and Shan Conflict</v>
      </c>
      <c r="B82" s="148" t="str">
        <f>'Crisis Indicator Data'!B79</f>
        <v>Conflict</v>
      </c>
      <c r="C82" s="148" t="str">
        <f>'Crisis Indicator Data'!C79</f>
        <v>MMR003</v>
      </c>
      <c r="D82" s="148" t="str">
        <f>'Crisis Indicator Data'!D79</f>
        <v>Myanmar</v>
      </c>
      <c r="E82" s="148" t="str">
        <f>'Crisis Indicator Data'!E79</f>
        <v>MMR</v>
      </c>
      <c r="F82" s="157">
        <f>IF('Crisis Indicator Data'!Q79="x","x",('Crisis Indicator Data'!Q79/1000000))</f>
        <v>5.4</v>
      </c>
      <c r="G82" s="157">
        <f>IF('Crisis Indicator Data'!R79="x","x",('Crisis Indicator Data'!R79/1000000))</f>
        <v>0</v>
      </c>
      <c r="H82" s="157">
        <f>IF('Crisis Indicator Data'!S79="x","x",('Crisis Indicator Data'!S79/1000000))</f>
        <v>0.77700000000000002</v>
      </c>
      <c r="I82" s="157">
        <f>IF('Crisis Indicator Data'!T79="x","x",('Crisis Indicator Data'!T79/1000000))</f>
        <v>2.0649999999999999</v>
      </c>
      <c r="J82" s="157">
        <f>IF('Crisis Indicator Data'!U79="x","x",('Crisis Indicator Data'!U79/1000000))</f>
        <v>0.151</v>
      </c>
      <c r="K82" s="244">
        <f t="shared" si="6"/>
        <v>4.0999999999999996</v>
      </c>
      <c r="L82" s="143">
        <f>IF(F82="x","x",(F82*1000000/VLOOKUP($C82,'Crisis Indicator Data'!$C$3:$H$198,5,FALSE)))</f>
        <v>0.64339330394376271</v>
      </c>
      <c r="M82" s="143">
        <f>IF(G82="x","x",(G82*1000000/VLOOKUP($C82,'Crisis Indicator Data'!$C$3:$H$198,5,FALSE)))</f>
        <v>0</v>
      </c>
      <c r="N82" s="143">
        <f>IF(H82="x","x",(H82*1000000/VLOOKUP($C82,'Crisis Indicator Data'!$C$3:$H$198,5,FALSE)))</f>
        <v>9.2577147623019176E-2</v>
      </c>
      <c r="O82" s="143">
        <f>IF(I82="x","x",(I82*1000000/VLOOKUP($C82,'Crisis Indicator Data'!$C$3:$H$198,5,FALSE)))</f>
        <v>0.24603836530442036</v>
      </c>
      <c r="P82" s="143">
        <f>IF(J82="x","x",(J82*1000000/VLOOKUP($C82,'Crisis Indicator Data'!$C$3:$H$198,5,FALSE)))</f>
        <v>1.7991183128797807E-2</v>
      </c>
      <c r="Q82" s="238">
        <f t="shared" si="7"/>
        <v>4</v>
      </c>
      <c r="R82" s="238">
        <f t="shared" si="8"/>
        <v>4.05</v>
      </c>
    </row>
    <row r="83" spans="1:18" x14ac:dyDescent="0.25">
      <c r="A83" s="147" t="str">
        <f>'Crisis Indicator Data'!A80</f>
        <v>Post-coup conflict in Myanmar</v>
      </c>
      <c r="B83" s="148" t="str">
        <f>'Crisis Indicator Data'!B80</f>
        <v>Violence,Socio-political,Conflict</v>
      </c>
      <c r="C83" s="148" t="str">
        <f>'Crisis Indicator Data'!C80</f>
        <v>MMR004</v>
      </c>
      <c r="D83" s="148" t="str">
        <f>'Crisis Indicator Data'!D80</f>
        <v>Myanmar</v>
      </c>
      <c r="E83" s="148" t="str">
        <f>'Crisis Indicator Data'!E80</f>
        <v>MMR</v>
      </c>
      <c r="F83" s="157">
        <f>IF('Crisis Indicator Data'!Q80="x","x",('Crisis Indicator Data'!Q80/1000000))</f>
        <v>13.025</v>
      </c>
      <c r="G83" s="157">
        <f>IF('Crisis Indicator Data'!R80="x","x",('Crisis Indicator Data'!R80/1000000))</f>
        <v>20.568000000000001</v>
      </c>
      <c r="H83" s="157">
        <f>IF('Crisis Indicator Data'!S80="x","x",('Crisis Indicator Data'!S80/1000000))</f>
        <v>2.0299999999999998</v>
      </c>
      <c r="I83" s="157">
        <f>IF('Crisis Indicator Data'!T80="x","x",('Crisis Indicator Data'!T80/1000000))</f>
        <v>5.5190000000000001</v>
      </c>
      <c r="J83" s="157">
        <f>IF('Crisis Indicator Data'!U80="x","x",('Crisis Indicator Data'!U80/1000000))</f>
        <v>2.3109999999999999</v>
      </c>
      <c r="K83" s="244">
        <f t="shared" si="6"/>
        <v>5</v>
      </c>
      <c r="L83" s="143">
        <f>IF(F83="x","x",(F83*1000000/VLOOKUP($C83,'Crisis Indicator Data'!$C$3:$H$198,5,FALSE)))</f>
        <v>0.29974915425862425</v>
      </c>
      <c r="M83" s="143">
        <f>IF(G83="x","x",(G83*1000000/VLOOKUP($C83,'Crisis Indicator Data'!$C$3:$H$198,5,FALSE)))</f>
        <v>0.47333900996478956</v>
      </c>
      <c r="N83" s="143">
        <f>IF(H83="x","x",(H83*1000000/VLOOKUP($C83,'Crisis Indicator Data'!$C$3:$H$198,5,FALSE)))</f>
        <v>4.6717142659885386E-2</v>
      </c>
      <c r="O83" s="143">
        <f>IF(I83="x","x",(I83*1000000/VLOOKUP($C83,'Crisis Indicator Data'!$C$3:$H$198,5,FALSE)))</f>
        <v>0.12701079327089038</v>
      </c>
      <c r="P83" s="143">
        <f>IF(J83="x","x",(J83*1000000/VLOOKUP($C83,'Crisis Indicator Data'!$C$3:$H$198,5,FALSE)))</f>
        <v>5.3183899845810415E-2</v>
      </c>
      <c r="Q83" s="238">
        <f t="shared" si="7"/>
        <v>5</v>
      </c>
      <c r="R83" s="238">
        <f t="shared" si="8"/>
        <v>5</v>
      </c>
    </row>
    <row r="84" spans="1:18" x14ac:dyDescent="0.25">
      <c r="A84" s="147" t="str">
        <f>'Crisis Indicator Data'!A81</f>
        <v>Multiple Crises in Mozambique</v>
      </c>
      <c r="B84" s="148" t="str">
        <f>'Crisis Indicator Data'!B81</f>
        <v>Conflict,Displacement,Cyclone</v>
      </c>
      <c r="C84" s="148" t="str">
        <f>'Crisis Indicator Data'!C81</f>
        <v>MOZ001</v>
      </c>
      <c r="D84" s="148" t="str">
        <f>'Crisis Indicator Data'!D81</f>
        <v>Mozambique</v>
      </c>
      <c r="E84" s="148" t="str">
        <f>'Crisis Indicator Data'!E81</f>
        <v>MOZ</v>
      </c>
      <c r="F84" s="157">
        <f>IF('Crisis Indicator Data'!Q81="x","x",('Crisis Indicator Data'!Q81/1000000))</f>
        <v>17.13</v>
      </c>
      <c r="G84" s="157">
        <f>IF('Crisis Indicator Data'!R81="x","x",('Crisis Indicator Data'!R81/1000000))</f>
        <v>8.9410000000000007</v>
      </c>
      <c r="H84" s="157">
        <f>IF('Crisis Indicator Data'!S81="x","x",('Crisis Indicator Data'!S81/1000000))</f>
        <v>2.2970000000000002</v>
      </c>
      <c r="I84" s="157">
        <f>IF('Crisis Indicator Data'!T81="x","x",('Crisis Indicator Data'!T81/1000000))</f>
        <v>0</v>
      </c>
      <c r="J84" s="157">
        <f>IF('Crisis Indicator Data'!U81="x","x",('Crisis Indicator Data'!U81/1000000))</f>
        <v>0</v>
      </c>
      <c r="K84" s="244">
        <f t="shared" si="6"/>
        <v>3.9</v>
      </c>
      <c r="L84" s="143">
        <f>IF(F84="x","x",(F84*1000000/VLOOKUP($C84,'Crisis Indicator Data'!$C$3:$H$198,5,FALSE)))</f>
        <v>0.60384940778341789</v>
      </c>
      <c r="M84" s="143">
        <f>IF(G84="x","x",(G84*1000000/VLOOKUP($C84,'Crisis Indicator Data'!$C$3:$H$198,5,FALSE)))</f>
        <v>0.31517907501410042</v>
      </c>
      <c r="N84" s="143">
        <f>IF(H84="x","x",(H84*1000000/VLOOKUP($C84,'Crisis Indicator Data'!$C$3:$H$198,5,FALSE)))</f>
        <v>8.0971517202481663E-2</v>
      </c>
      <c r="O84" s="143">
        <f>IF(I84="x","x",(I84*1000000/VLOOKUP($C84,'Crisis Indicator Data'!$C$3:$H$198,5,FALSE)))</f>
        <v>0</v>
      </c>
      <c r="P84" s="143">
        <f>IF(J84="x","x",(J84*1000000/VLOOKUP($C84,'Crisis Indicator Data'!$C$3:$H$198,5,FALSE)))</f>
        <v>0</v>
      </c>
      <c r="Q84" s="238">
        <f t="shared" si="7"/>
        <v>3</v>
      </c>
      <c r="R84" s="238">
        <f t="shared" si="8"/>
        <v>3.45</v>
      </c>
    </row>
    <row r="85" spans="1:18" x14ac:dyDescent="0.25">
      <c r="A85" s="147" t="str">
        <f>'Crisis Indicator Data'!A82</f>
        <v>Cabo Delgado Islamist Insurgency</v>
      </c>
      <c r="B85" s="148" t="str">
        <f>'Crisis Indicator Data'!B82</f>
        <v>Conflict,Displacement</v>
      </c>
      <c r="C85" s="148" t="str">
        <f>'Crisis Indicator Data'!C82</f>
        <v>MOZ004</v>
      </c>
      <c r="D85" s="148" t="str">
        <f>'Crisis Indicator Data'!D82</f>
        <v>Mozambique</v>
      </c>
      <c r="E85" s="148" t="str">
        <f>'Crisis Indicator Data'!E82</f>
        <v>MOZ</v>
      </c>
      <c r="F85" s="157">
        <f>IF('Crisis Indicator Data'!Q82="x","x",('Crisis Indicator Data'!Q82/1000000))</f>
        <v>0</v>
      </c>
      <c r="G85" s="157">
        <f>IF('Crisis Indicator Data'!R82="x","x",('Crisis Indicator Data'!R82/1000000))</f>
        <v>8.702</v>
      </c>
      <c r="H85" s="157">
        <f>IF('Crisis Indicator Data'!S82="x","x",('Crisis Indicator Data'!S82/1000000))</f>
        <v>1.6</v>
      </c>
      <c r="I85" s="157">
        <f>IF('Crisis Indicator Data'!T82="x","x",('Crisis Indicator Data'!T82/1000000))</f>
        <v>0</v>
      </c>
      <c r="J85" s="157">
        <f>IF('Crisis Indicator Data'!U82="x","x",('Crisis Indicator Data'!U82/1000000))</f>
        <v>0</v>
      </c>
      <c r="K85" s="244">
        <f t="shared" si="6"/>
        <v>3.7</v>
      </c>
      <c r="L85" s="143">
        <f>IF(F85="x","x",(F85*1000000/VLOOKUP($C85,'Crisis Indicator Data'!$C$3:$H$198,5,FALSE)))</f>
        <v>0</v>
      </c>
      <c r="M85" s="143">
        <f>IF(G85="x","x",(G85*1000000/VLOOKUP($C85,'Crisis Indicator Data'!$C$3:$H$198,5,FALSE)))</f>
        <v>0.84469035138808002</v>
      </c>
      <c r="N85" s="143">
        <f>IF(H85="x","x",(H85*1000000/VLOOKUP($C85,'Crisis Indicator Data'!$C$3:$H$198,5,FALSE)))</f>
        <v>0.15530964861192001</v>
      </c>
      <c r="O85" s="143">
        <f>IF(I85="x","x",(I85*1000000/VLOOKUP($C85,'Crisis Indicator Data'!$C$3:$H$198,5,FALSE)))</f>
        <v>0</v>
      </c>
      <c r="P85" s="143">
        <f>IF(J85="x","x",(J85*1000000/VLOOKUP($C85,'Crisis Indicator Data'!$C$3:$H$198,5,FALSE)))</f>
        <v>0</v>
      </c>
      <c r="Q85" s="238">
        <f t="shared" si="7"/>
        <v>3</v>
      </c>
      <c r="R85" s="238">
        <f t="shared" si="8"/>
        <v>3.35</v>
      </c>
    </row>
    <row r="86" spans="1:18" x14ac:dyDescent="0.25">
      <c r="A86" s="147" t="str">
        <f>'Crisis Indicator Data'!A83</f>
        <v>2022 Tropical Cyclone Seasons in Mozambique</v>
      </c>
      <c r="B86" s="148" t="str">
        <f>'Crisis Indicator Data'!B83</f>
        <v>Cyclone</v>
      </c>
      <c r="C86" s="148" t="str">
        <f>'Crisis Indicator Data'!C83</f>
        <v>MOZ008</v>
      </c>
      <c r="D86" s="148" t="str">
        <f>'Crisis Indicator Data'!D83</f>
        <v>Mozambique</v>
      </c>
      <c r="E86" s="148" t="str">
        <f>'Crisis Indicator Data'!E83</f>
        <v>MOZ</v>
      </c>
      <c r="F86" s="157">
        <f>IF('Crisis Indicator Data'!Q83="x","x",('Crisis Indicator Data'!Q83/1000000))</f>
        <v>17.13</v>
      </c>
      <c r="G86" s="157">
        <f>IF('Crisis Indicator Data'!R83="x","x",('Crisis Indicator Data'!R83/1000000))</f>
        <v>0.23899999999999999</v>
      </c>
      <c r="H86" s="157">
        <f>IF('Crisis Indicator Data'!S83="x","x",('Crisis Indicator Data'!S83/1000000))</f>
        <v>0.69699999999999995</v>
      </c>
      <c r="I86" s="157">
        <f>IF('Crisis Indicator Data'!T83="x","x",('Crisis Indicator Data'!T83/1000000))</f>
        <v>0</v>
      </c>
      <c r="J86" s="157">
        <f>IF('Crisis Indicator Data'!U83="x","x",('Crisis Indicator Data'!U83/1000000))</f>
        <v>0</v>
      </c>
      <c r="K86" s="244">
        <f t="shared" si="6"/>
        <v>3.1</v>
      </c>
      <c r="L86" s="143">
        <f>IF(F86="x","x",(F86*1000000/VLOOKUP($C86,'Crisis Indicator Data'!$C$3:$H$198,5,FALSE)))</f>
        <v>0.94818997010959816</v>
      </c>
      <c r="M86" s="143">
        <f>IF(G86="x","x",(G86*1000000/VLOOKUP($C86,'Crisis Indicator Data'!$C$3:$H$198,5,FALSE)))</f>
        <v>1.3229270452784235E-2</v>
      </c>
      <c r="N86" s="143">
        <f>IF(H86="x","x",(H86*1000000/VLOOKUP($C86,'Crisis Indicator Data'!$C$3:$H$198,5,FALSE)))</f>
        <v>3.8580759437617622E-2</v>
      </c>
      <c r="O86" s="143">
        <f>IF(I86="x","x",(I86*1000000/VLOOKUP($C86,'Crisis Indicator Data'!$C$3:$H$198,5,FALSE)))</f>
        <v>0</v>
      </c>
      <c r="P86" s="143">
        <f>IF(J86="x","x",(J86*1000000/VLOOKUP($C86,'Crisis Indicator Data'!$C$3:$H$198,5,FALSE)))</f>
        <v>0</v>
      </c>
      <c r="Q86" s="238">
        <f t="shared" si="7"/>
        <v>2</v>
      </c>
      <c r="R86" s="238">
        <f t="shared" si="8"/>
        <v>2.5499999999999998</v>
      </c>
    </row>
    <row r="87" spans="1:18" x14ac:dyDescent="0.25">
      <c r="A87" s="147" t="str">
        <f>'Crisis Indicator Data'!A84</f>
        <v>Refugees from Mali in Mauritania</v>
      </c>
      <c r="B87" s="148" t="str">
        <f>'Crisis Indicator Data'!B84</f>
        <v>Displacement</v>
      </c>
      <c r="C87" s="148" t="str">
        <f>'Crisis Indicator Data'!C84</f>
        <v>MRT002</v>
      </c>
      <c r="D87" s="148" t="str">
        <f>'Crisis Indicator Data'!D84</f>
        <v>Mauritania</v>
      </c>
      <c r="E87" s="148" t="str">
        <f>'Crisis Indicator Data'!E84</f>
        <v>MRT</v>
      </c>
      <c r="F87" s="157">
        <f>IF('Crisis Indicator Data'!Q84="x","x",('Crisis Indicator Data'!Q84/1000000))</f>
        <v>0</v>
      </c>
      <c r="G87" s="157">
        <f>IF('Crisis Indicator Data'!R84="x","x",('Crisis Indicator Data'!R84/1000000))</f>
        <v>1.4159999999999999</v>
      </c>
      <c r="H87" s="157">
        <f>IF('Crisis Indicator Data'!S84="x","x",('Crisis Indicator Data'!S84/1000000))</f>
        <v>9.7000000000000003E-2</v>
      </c>
      <c r="I87" s="157">
        <f>IF('Crisis Indicator Data'!T84="x","x",('Crisis Indicator Data'!T84/1000000))</f>
        <v>0</v>
      </c>
      <c r="J87" s="157">
        <f>IF('Crisis Indicator Data'!U84="x","x",('Crisis Indicator Data'!U84/1000000))</f>
        <v>0</v>
      </c>
      <c r="K87" s="244">
        <f t="shared" si="6"/>
        <v>1.6</v>
      </c>
      <c r="L87" s="143">
        <f>IF(F87="x","x",(F87*1000000/VLOOKUP($C87,'Crisis Indicator Data'!$C$3:$H$198,5,FALSE)))</f>
        <v>0</v>
      </c>
      <c r="M87" s="143">
        <f>IF(G87="x","x",(G87*1000000/VLOOKUP($C87,'Crisis Indicator Data'!$C$3:$H$198,5,FALSE)))</f>
        <v>0.93588896232650365</v>
      </c>
      <c r="N87" s="143">
        <f>IF(H87="x","x",(H87*1000000/VLOOKUP($C87,'Crisis Indicator Data'!$C$3:$H$198,5,FALSE)))</f>
        <v>6.4111037673496366E-2</v>
      </c>
      <c r="O87" s="143">
        <f>IF(I87="x","x",(I87*1000000/VLOOKUP($C87,'Crisis Indicator Data'!$C$3:$H$198,5,FALSE)))</f>
        <v>0</v>
      </c>
      <c r="P87" s="143">
        <f>IF(J87="x","x",(J87*1000000/VLOOKUP($C87,'Crisis Indicator Data'!$C$3:$H$198,5,FALSE)))</f>
        <v>0</v>
      </c>
      <c r="Q87" s="238">
        <f t="shared" si="7"/>
        <v>3</v>
      </c>
      <c r="R87" s="238">
        <f t="shared" si="8"/>
        <v>2.2999999999999998</v>
      </c>
    </row>
    <row r="88" spans="1:18" x14ac:dyDescent="0.25">
      <c r="A88" s="147" t="str">
        <f>'Crisis Indicator Data'!A85</f>
        <v>Food Security in Mauritania</v>
      </c>
      <c r="B88" s="148" t="str">
        <f>'Crisis Indicator Data'!B85</f>
        <v>Drought,Floods</v>
      </c>
      <c r="C88" s="148" t="str">
        <f>'Crisis Indicator Data'!C85</f>
        <v>MRT003</v>
      </c>
      <c r="D88" s="148" t="str">
        <f>'Crisis Indicator Data'!D85</f>
        <v>Mauritania</v>
      </c>
      <c r="E88" s="148" t="str">
        <f>'Crisis Indicator Data'!E85</f>
        <v>MRT</v>
      </c>
      <c r="F88" s="157">
        <f>IF('Crisis Indicator Data'!Q85="x","x",('Crisis Indicator Data'!Q85/1000000))</f>
        <v>2.0449999999999999</v>
      </c>
      <c r="G88" s="157">
        <f>IF('Crisis Indicator Data'!R85="x","x",('Crisis Indicator Data'!R85/1000000))</f>
        <v>1.4350000000000001</v>
      </c>
      <c r="H88" s="157">
        <f>IF('Crisis Indicator Data'!S85="x","x",('Crisis Indicator Data'!S85/1000000))</f>
        <v>0.79600000000000004</v>
      </c>
      <c r="I88" s="157">
        <f>IF('Crisis Indicator Data'!T85="x","x",('Crisis Indicator Data'!T85/1000000))</f>
        <v>8.3000000000000004E-2</v>
      </c>
      <c r="J88" s="157">
        <f>IF('Crisis Indicator Data'!U85="x","x",('Crisis Indicator Data'!U85/1000000))</f>
        <v>0</v>
      </c>
      <c r="K88" s="244">
        <f t="shared" si="6"/>
        <v>3.2</v>
      </c>
      <c r="L88" s="143">
        <f>IF(F88="x","x",(F88*1000000/VLOOKUP($C88,'Crisis Indicator Data'!$C$3:$H$198,5,FALSE)))</f>
        <v>0.46914429915118144</v>
      </c>
      <c r="M88" s="143">
        <f>IF(G88="x","x",(G88*1000000/VLOOKUP($C88,'Crisis Indicator Data'!$C$3:$H$198,5,FALSE)))</f>
        <v>0.32920394585914198</v>
      </c>
      <c r="N88" s="143">
        <f>IF(H88="x","x",(H88*1000000/VLOOKUP($C88,'Crisis Indicator Data'!$C$3:$H$198,5,FALSE)))</f>
        <v>0.18261069052534984</v>
      </c>
      <c r="O88" s="143">
        <f>IF(I88="x","x",(I88*1000000/VLOOKUP($C88,'Crisis Indicator Data'!$C$3:$H$198,5,FALSE)))</f>
        <v>1.9041064464326681E-2</v>
      </c>
      <c r="P88" s="143">
        <f>IF(J88="x","x",(J88*1000000/VLOOKUP($C88,'Crisis Indicator Data'!$C$3:$H$198,5,FALSE)))</f>
        <v>0</v>
      </c>
      <c r="Q88" s="238">
        <f t="shared" si="7"/>
        <v>3</v>
      </c>
      <c r="R88" s="238">
        <f t="shared" si="8"/>
        <v>3.1</v>
      </c>
    </row>
    <row r="89" spans="1:18" x14ac:dyDescent="0.25">
      <c r="A89" s="147" t="str">
        <f>'Crisis Indicator Data'!A86</f>
        <v>Complex crisis in Malawi</v>
      </c>
      <c r="B89" s="148" t="str">
        <f>'Crisis Indicator Data'!B86</f>
        <v>Drought,Socio-political,Cyclone</v>
      </c>
      <c r="C89" s="148" t="str">
        <f>'Crisis Indicator Data'!C86</f>
        <v>MWI002</v>
      </c>
      <c r="D89" s="148" t="str">
        <f>'Crisis Indicator Data'!D86</f>
        <v>Malawi</v>
      </c>
      <c r="E89" s="148" t="str">
        <f>'Crisis Indicator Data'!E86</f>
        <v>MWI</v>
      </c>
      <c r="F89" s="157">
        <f>IF('Crisis Indicator Data'!Q86="x","x",('Crisis Indicator Data'!Q86/1000000))</f>
        <v>7.6369999999999996</v>
      </c>
      <c r="G89" s="157">
        <f>IF('Crisis Indicator Data'!R86="x","x",('Crisis Indicator Data'!R86/1000000))</f>
        <v>6.99</v>
      </c>
      <c r="H89" s="157">
        <f>IF('Crisis Indicator Data'!S86="x","x",('Crisis Indicator Data'!S86/1000000))</f>
        <v>4.5019999999999998</v>
      </c>
      <c r="I89" s="157">
        <f>IF('Crisis Indicator Data'!T86="x","x",('Crisis Indicator Data'!T86/1000000))</f>
        <v>0</v>
      </c>
      <c r="J89" s="157">
        <f>IF('Crisis Indicator Data'!U86="x","x",('Crisis Indicator Data'!U86/1000000))</f>
        <v>0</v>
      </c>
      <c r="K89" s="244">
        <f t="shared" si="6"/>
        <v>4.4000000000000004</v>
      </c>
      <c r="L89" s="143">
        <f>IF(F89="x","x",(F89*1000000/VLOOKUP($C89,'Crisis Indicator Data'!$C$3:$H$198,5,FALSE)))</f>
        <v>0.3992367609388886</v>
      </c>
      <c r="M89" s="143">
        <f>IF(G89="x","x",(G89*1000000/VLOOKUP($C89,'Crisis Indicator Data'!$C$3:$H$198,5,FALSE)))</f>
        <v>0.36541376966908884</v>
      </c>
      <c r="N89" s="143">
        <f>IF(H89="x","x",(H89*1000000/VLOOKUP($C89,'Crisis Indicator Data'!$C$3:$H$198,5,FALSE)))</f>
        <v>0.23534946939202259</v>
      </c>
      <c r="O89" s="143">
        <f>IF(I89="x","x",(I89*1000000/VLOOKUP($C89,'Crisis Indicator Data'!$C$3:$H$198,5,FALSE)))</f>
        <v>0</v>
      </c>
      <c r="P89" s="143">
        <f>IF(J89="x","x",(J89*1000000/VLOOKUP($C89,'Crisis Indicator Data'!$C$3:$H$198,5,FALSE)))</f>
        <v>0</v>
      </c>
      <c r="Q89" s="238">
        <f t="shared" si="7"/>
        <v>3</v>
      </c>
      <c r="R89" s="238">
        <f t="shared" si="8"/>
        <v>3.7</v>
      </c>
    </row>
    <row r="90" spans="1:18" x14ac:dyDescent="0.25">
      <c r="A90" s="147" t="str">
        <f>'Crisis Indicator Data'!A87</f>
        <v>Tropical Cyclone Ana in Malawi</v>
      </c>
      <c r="B90" s="148" t="str">
        <f>'Crisis Indicator Data'!B87</f>
        <v>Cyclone</v>
      </c>
      <c r="C90" s="148" t="str">
        <f>'Crisis Indicator Data'!C87</f>
        <v>MWI004</v>
      </c>
      <c r="D90" s="148" t="str">
        <f>'Crisis Indicator Data'!D87</f>
        <v>Malawi</v>
      </c>
      <c r="E90" s="148" t="str">
        <f>'Crisis Indicator Data'!E87</f>
        <v>MWI</v>
      </c>
      <c r="F90" s="157">
        <f>IF('Crisis Indicator Data'!Q87="x","x",('Crisis Indicator Data'!Q87/1000000))</f>
        <v>16.010000000000002</v>
      </c>
      <c r="G90" s="157">
        <f>IF('Crisis Indicator Data'!R87="x","x",('Crisis Indicator Data'!R87/1000000))</f>
        <v>0.31</v>
      </c>
      <c r="H90" s="157">
        <f>IF('Crisis Indicator Data'!S87="x","x",('Crisis Indicator Data'!S87/1000000))</f>
        <v>0.68</v>
      </c>
      <c r="I90" s="157">
        <f>IF('Crisis Indicator Data'!T87="x","x",('Crisis Indicator Data'!T87/1000000))</f>
        <v>0</v>
      </c>
      <c r="J90" s="157">
        <f>IF('Crisis Indicator Data'!U87="x","x",('Crisis Indicator Data'!U87/1000000))</f>
        <v>0</v>
      </c>
      <c r="K90" s="244">
        <f t="shared" si="6"/>
        <v>3.1</v>
      </c>
      <c r="L90" s="143">
        <f>IF(F90="x","x",(F90*1000000/VLOOKUP($C90,'Crisis Indicator Data'!$C$3:$H$198,5,FALSE)))</f>
        <v>0.94176470588235306</v>
      </c>
      <c r="M90" s="143">
        <f>IF(G90="x","x",(G90*1000000/VLOOKUP($C90,'Crisis Indicator Data'!$C$3:$H$198,5,FALSE)))</f>
        <v>1.8235294117647058E-2</v>
      </c>
      <c r="N90" s="143">
        <f>IF(H90="x","x",(H90*1000000/VLOOKUP($C90,'Crisis Indicator Data'!$C$3:$H$198,5,FALSE)))</f>
        <v>0.04</v>
      </c>
      <c r="O90" s="143">
        <f>IF(I90="x","x",(I90*1000000/VLOOKUP($C90,'Crisis Indicator Data'!$C$3:$H$198,5,FALSE)))</f>
        <v>0</v>
      </c>
      <c r="P90" s="143">
        <f>IF(J90="x","x",(J90*1000000/VLOOKUP($C90,'Crisis Indicator Data'!$C$3:$H$198,5,FALSE)))</f>
        <v>0</v>
      </c>
      <c r="Q90" s="238">
        <f t="shared" si="7"/>
        <v>2</v>
      </c>
      <c r="R90" s="238">
        <f t="shared" si="8"/>
        <v>2.5499999999999998</v>
      </c>
    </row>
    <row r="91" spans="1:18" x14ac:dyDescent="0.25">
      <c r="A91" s="147" t="str">
        <f>'Crisis Indicator Data'!A88</f>
        <v>International Refugees in Malaysia</v>
      </c>
      <c r="B91" s="148" t="str">
        <f>'Crisis Indicator Data'!B88</f>
        <v>Displacement</v>
      </c>
      <c r="C91" s="148" t="str">
        <f>'Crisis Indicator Data'!C88</f>
        <v>MYS001</v>
      </c>
      <c r="D91" s="148" t="str">
        <f>'Crisis Indicator Data'!D88</f>
        <v>Malaysia</v>
      </c>
      <c r="E91" s="148" t="str">
        <f>'Crisis Indicator Data'!E88</f>
        <v>MYS</v>
      </c>
      <c r="F91" s="157">
        <f>IF('Crisis Indicator Data'!Q88="x","x",('Crisis Indicator Data'!Q88/1000000))</f>
        <v>0</v>
      </c>
      <c r="G91" s="157">
        <f>IF('Crisis Indicator Data'!R88="x","x",('Crisis Indicator Data'!R88/1000000))</f>
        <v>9.907</v>
      </c>
      <c r="H91" s="157">
        <f>IF('Crisis Indicator Data'!S88="x","x",('Crisis Indicator Data'!S88/1000000))</f>
        <v>0.183</v>
      </c>
      <c r="I91" s="157">
        <f>IF('Crisis Indicator Data'!T88="x","x",('Crisis Indicator Data'!T88/1000000))</f>
        <v>0</v>
      </c>
      <c r="J91" s="157">
        <f>IF('Crisis Indicator Data'!U88="x","x",('Crisis Indicator Data'!U88/1000000))</f>
        <v>0</v>
      </c>
      <c r="K91" s="244">
        <f t="shared" si="6"/>
        <v>2.1</v>
      </c>
      <c r="L91" s="143">
        <f>IF(F91="x","x",(F91*1000000/VLOOKUP($C91,'Crisis Indicator Data'!$C$3:$H$198,5,FALSE)))</f>
        <v>0</v>
      </c>
      <c r="M91" s="143">
        <f>IF(G91="x","x",(G91*1000000/VLOOKUP($C91,'Crisis Indicator Data'!$C$3:$H$198,5,FALSE)))</f>
        <v>0.98186323092170469</v>
      </c>
      <c r="N91" s="143">
        <f>IF(H91="x","x",(H91*1000000/VLOOKUP($C91,'Crisis Indicator Data'!$C$3:$H$198,5,FALSE)))</f>
        <v>1.8136769078295343E-2</v>
      </c>
      <c r="O91" s="143">
        <f>IF(I91="x","x",(I91*1000000/VLOOKUP($C91,'Crisis Indicator Data'!$C$3:$H$198,5,FALSE)))</f>
        <v>0</v>
      </c>
      <c r="P91" s="143">
        <f>IF(J91="x","x",(J91*1000000/VLOOKUP($C91,'Crisis Indicator Data'!$C$3:$H$198,5,FALSE)))</f>
        <v>0</v>
      </c>
      <c r="Q91" s="238">
        <f t="shared" si="7"/>
        <v>2</v>
      </c>
      <c r="R91" s="238">
        <f t="shared" si="8"/>
        <v>2.0499999999999998</v>
      </c>
    </row>
    <row r="92" spans="1:18" x14ac:dyDescent="0.25">
      <c r="A92" s="147" t="str">
        <f>'Crisis Indicator Data'!A89</f>
        <v>Food Security Crisis in Namibia</v>
      </c>
      <c r="B92" s="148" t="str">
        <f>'Crisis Indicator Data'!B89</f>
        <v>Drought</v>
      </c>
      <c r="C92" s="148" t="str">
        <f>'Crisis Indicator Data'!C89</f>
        <v>NAM002</v>
      </c>
      <c r="D92" s="148" t="str">
        <f>'Crisis Indicator Data'!D89</f>
        <v>Namibia</v>
      </c>
      <c r="E92" s="148" t="str">
        <f>'Crisis Indicator Data'!E89</f>
        <v>NAM</v>
      </c>
      <c r="F92" s="157">
        <f>IF('Crisis Indicator Data'!Q89="x","x",('Crisis Indicator Data'!Q89/1000000))</f>
        <v>0.96399999999999997</v>
      </c>
      <c r="G92" s="157">
        <f>IF('Crisis Indicator Data'!R89="x","x",('Crisis Indicator Data'!R89/1000000))</f>
        <v>0.83599999999999997</v>
      </c>
      <c r="H92" s="157">
        <f>IF('Crisis Indicator Data'!S89="x","x",('Crisis Indicator Data'!S89/1000000))</f>
        <v>0.63200000000000001</v>
      </c>
      <c r="I92" s="157">
        <f>IF('Crisis Indicator Data'!T89="x","x",('Crisis Indicator Data'!T89/1000000))</f>
        <v>0.11899999999999999</v>
      </c>
      <c r="J92" s="157">
        <f>IF('Crisis Indicator Data'!U89="x","x",('Crisis Indicator Data'!U89/1000000))</f>
        <v>0</v>
      </c>
      <c r="K92" s="244">
        <f t="shared" si="6"/>
        <v>3.1</v>
      </c>
      <c r="L92" s="143">
        <f>IF(F92="x","x",(F92*1000000/VLOOKUP($C92,'Crisis Indicator Data'!$C$3:$H$198,5,FALSE)))</f>
        <v>0.37789102312818501</v>
      </c>
      <c r="M92" s="143">
        <f>IF(G92="x","x",(G92*1000000/VLOOKUP($C92,'Crisis Indicator Data'!$C$3:$H$198,5,FALSE)))</f>
        <v>0.32771462171697374</v>
      </c>
      <c r="N92" s="143">
        <f>IF(H92="x","x",(H92*1000000/VLOOKUP($C92,'Crisis Indicator Data'!$C$3:$H$198,5,FALSE)))</f>
        <v>0.24774598196785574</v>
      </c>
      <c r="O92" s="143">
        <f>IF(I92="x","x",(I92*1000000/VLOOKUP($C92,'Crisis Indicator Data'!$C$3:$H$198,5,FALSE)))</f>
        <v>4.6648373186985496E-2</v>
      </c>
      <c r="P92" s="143">
        <f>IF(J92="x","x",(J92*1000000/VLOOKUP($C92,'Crisis Indicator Data'!$C$3:$H$198,5,FALSE)))</f>
        <v>0</v>
      </c>
      <c r="Q92" s="238">
        <f t="shared" si="7"/>
        <v>3</v>
      </c>
      <c r="R92" s="238">
        <f t="shared" si="8"/>
        <v>3.05</v>
      </c>
    </row>
    <row r="93" spans="1:18" x14ac:dyDescent="0.25">
      <c r="A93" s="147" t="str">
        <f>'Crisis Indicator Data'!A90</f>
        <v>Multiple crises in Niger</v>
      </c>
      <c r="B93" s="148" t="str">
        <f>'Crisis Indicator Data'!B90</f>
        <v>Conflict,Displacement</v>
      </c>
      <c r="C93" s="148" t="str">
        <f>'Crisis Indicator Data'!C90</f>
        <v>NER001</v>
      </c>
      <c r="D93" s="148" t="str">
        <f>'Crisis Indicator Data'!D90</f>
        <v>Niger</v>
      </c>
      <c r="E93" s="148" t="str">
        <f>'Crisis Indicator Data'!E90</f>
        <v>NER</v>
      </c>
      <c r="F93" s="157">
        <f>IF('Crisis Indicator Data'!Q90="x","x",('Crisis Indicator Data'!Q90/1000000))</f>
        <v>20.478000000000002</v>
      </c>
      <c r="G93" s="157">
        <f>IF('Crisis Indicator Data'!R90="x","x",('Crisis Indicator Data'!R90/1000000))</f>
        <v>0.86699999999999999</v>
      </c>
      <c r="H93" s="157">
        <f>IF('Crisis Indicator Data'!S90="x","x",('Crisis Indicator Data'!S90/1000000))</f>
        <v>2.7389999999999999</v>
      </c>
      <c r="I93" s="157">
        <f>IF('Crisis Indicator Data'!T90="x","x",('Crisis Indicator Data'!T90/1000000))</f>
        <v>0.35</v>
      </c>
      <c r="J93" s="157">
        <f>IF('Crisis Indicator Data'!U90="x","x",('Crisis Indicator Data'!U90/1000000))</f>
        <v>6.6000000000000003E-2</v>
      </c>
      <c r="K93" s="244">
        <f t="shared" si="6"/>
        <v>4.2</v>
      </c>
      <c r="L93" s="143">
        <f>IF(F93="x","x",(F93*1000000/VLOOKUP($C93,'Crisis Indicator Data'!$C$3:$H$198,5,FALSE)))</f>
        <v>0.83583673469387754</v>
      </c>
      <c r="M93" s="143">
        <f>IF(G93="x","x",(G93*1000000/VLOOKUP($C93,'Crisis Indicator Data'!$C$3:$H$198,5,FALSE)))</f>
        <v>3.5387755102040813E-2</v>
      </c>
      <c r="N93" s="143">
        <f>IF(H93="x","x",(H93*1000000/VLOOKUP($C93,'Crisis Indicator Data'!$C$3:$H$198,5,FALSE)))</f>
        <v>0.11179591836734694</v>
      </c>
      <c r="O93" s="143">
        <f>IF(I93="x","x",(I93*1000000/VLOOKUP($C93,'Crisis Indicator Data'!$C$3:$H$198,5,FALSE)))</f>
        <v>1.4285714285714285E-2</v>
      </c>
      <c r="P93" s="143">
        <f>IF(J93="x","x",(J93*1000000/VLOOKUP($C93,'Crisis Indicator Data'!$C$3:$H$198,5,FALSE)))</f>
        <v>2.693877551020408E-3</v>
      </c>
      <c r="Q93" s="238">
        <f t="shared" si="7"/>
        <v>3</v>
      </c>
      <c r="R93" s="238">
        <f t="shared" si="8"/>
        <v>3.6</v>
      </c>
    </row>
    <row r="94" spans="1:18" x14ac:dyDescent="0.25">
      <c r="A94" s="147" t="str">
        <f>'Crisis Indicator Data'!A91</f>
        <v>Boko Haram in Niger</v>
      </c>
      <c r="B94" s="148" t="str">
        <f>'Crisis Indicator Data'!B91</f>
        <v>Conflict</v>
      </c>
      <c r="C94" s="148" t="str">
        <f>'Crisis Indicator Data'!C91</f>
        <v>NER002</v>
      </c>
      <c r="D94" s="148" t="str">
        <f>'Crisis Indicator Data'!D91</f>
        <v>Niger</v>
      </c>
      <c r="E94" s="148" t="str">
        <f>'Crisis Indicator Data'!E91</f>
        <v>NER</v>
      </c>
      <c r="F94" s="157">
        <f>IF('Crisis Indicator Data'!Q91="x","x",('Crisis Indicator Data'!Q91/1000000))</f>
        <v>0</v>
      </c>
      <c r="G94" s="157">
        <f>IF('Crisis Indicator Data'!R91="x","x",('Crisis Indicator Data'!R91/1000000))</f>
        <v>4.8000000000000001E-2</v>
      </c>
      <c r="H94" s="157">
        <f>IF('Crisis Indicator Data'!S91="x","x",('Crisis Indicator Data'!S91/1000000))</f>
        <v>0.58899999999999997</v>
      </c>
      <c r="I94" s="157">
        <f>IF('Crisis Indicator Data'!T91="x","x",('Crisis Indicator Data'!T91/1000000))</f>
        <v>1.4E-2</v>
      </c>
      <c r="J94" s="157">
        <f>IF('Crisis Indicator Data'!U91="x","x",('Crisis Indicator Data'!U91/1000000))</f>
        <v>3.0000000000000001E-3</v>
      </c>
      <c r="K94" s="244">
        <f t="shared" si="6"/>
        <v>3</v>
      </c>
      <c r="L94" s="143">
        <f>IF(F94="x","x",(F94*1000000/VLOOKUP($C94,'Crisis Indicator Data'!$C$3:$H$198,5,FALSE)))</f>
        <v>0</v>
      </c>
      <c r="M94" s="143">
        <f>IF(G94="x","x",(G94*1000000/VLOOKUP($C94,'Crisis Indicator Data'!$C$3:$H$198,5,FALSE)))</f>
        <v>7.3282442748091606E-2</v>
      </c>
      <c r="N94" s="143">
        <f>IF(H94="x","x",(H94*1000000/VLOOKUP($C94,'Crisis Indicator Data'!$C$3:$H$198,5,FALSE)))</f>
        <v>0.89923664122137403</v>
      </c>
      <c r="O94" s="143">
        <f>IF(I94="x","x",(I94*1000000/VLOOKUP($C94,'Crisis Indicator Data'!$C$3:$H$198,5,FALSE)))</f>
        <v>2.1374045801526718E-2</v>
      </c>
      <c r="P94" s="143">
        <f>IF(J94="x","x",(J94*1000000/VLOOKUP($C94,'Crisis Indicator Data'!$C$3:$H$198,5,FALSE)))</f>
        <v>4.5801526717557254E-3</v>
      </c>
      <c r="Q94" s="238">
        <f t="shared" si="7"/>
        <v>3</v>
      </c>
      <c r="R94" s="238">
        <f t="shared" si="8"/>
        <v>3</v>
      </c>
    </row>
    <row r="95" spans="1:18" x14ac:dyDescent="0.25">
      <c r="A95" s="147" t="str">
        <f>'Crisis Indicator Data'!A92</f>
        <v>Mali/Burkina Faso conflict</v>
      </c>
      <c r="B95" s="148" t="str">
        <f>'Crisis Indicator Data'!B92</f>
        <v>Conflict</v>
      </c>
      <c r="C95" s="148" t="str">
        <f>'Crisis Indicator Data'!C92</f>
        <v>NER003</v>
      </c>
      <c r="D95" s="148" t="str">
        <f>'Crisis Indicator Data'!D92</f>
        <v>Niger</v>
      </c>
      <c r="E95" s="148" t="str">
        <f>'Crisis Indicator Data'!E92</f>
        <v>NER</v>
      </c>
      <c r="F95" s="157">
        <f>IF('Crisis Indicator Data'!Q92="x","x",('Crisis Indicator Data'!Q92/1000000))</f>
        <v>3.64</v>
      </c>
      <c r="G95" s="157">
        <f>IF('Crisis Indicator Data'!R92="x","x",('Crisis Indicator Data'!R92/1000000))</f>
        <v>0.45</v>
      </c>
      <c r="H95" s="157">
        <f>IF('Crisis Indicator Data'!S92="x","x",('Crisis Indicator Data'!S92/1000000))</f>
        <v>1.599</v>
      </c>
      <c r="I95" s="157">
        <f>IF('Crisis Indicator Data'!T92="x","x",('Crisis Indicator Data'!T92/1000000))</f>
        <v>0.30399999999999999</v>
      </c>
      <c r="J95" s="157">
        <f>IF('Crisis Indicator Data'!U92="x","x",('Crisis Indicator Data'!U92/1000000))</f>
        <v>5.7000000000000002E-2</v>
      </c>
      <c r="K95" s="244">
        <f t="shared" si="6"/>
        <v>3.8</v>
      </c>
      <c r="L95" s="143">
        <f>IF(F95="x","x",(F95*1000000/VLOOKUP($C95,'Crisis Indicator Data'!$C$3:$H$198,5,FALSE)))</f>
        <v>0.60165289256198351</v>
      </c>
      <c r="M95" s="143">
        <f>IF(G95="x","x",(G95*1000000/VLOOKUP($C95,'Crisis Indicator Data'!$C$3:$H$198,5,FALSE)))</f>
        <v>7.43801652892562E-2</v>
      </c>
      <c r="N95" s="143">
        <f>IF(H95="x","x",(H95*1000000/VLOOKUP($C95,'Crisis Indicator Data'!$C$3:$H$198,5,FALSE)))</f>
        <v>0.26429752066115703</v>
      </c>
      <c r="O95" s="143">
        <f>IF(I95="x","x",(I95*1000000/VLOOKUP($C95,'Crisis Indicator Data'!$C$3:$H$198,5,FALSE)))</f>
        <v>5.0247933884297519E-2</v>
      </c>
      <c r="P95" s="143">
        <f>IF(J95="x","x",(J95*1000000/VLOOKUP($C95,'Crisis Indicator Data'!$C$3:$H$198,5,FALSE)))</f>
        <v>9.4214876033057848E-3</v>
      </c>
      <c r="Q95" s="238">
        <f t="shared" si="7"/>
        <v>4</v>
      </c>
      <c r="R95" s="238">
        <f t="shared" si="8"/>
        <v>3.9</v>
      </c>
    </row>
    <row r="96" spans="1:18" x14ac:dyDescent="0.25">
      <c r="A96" s="147" t="str">
        <f>'Crisis Indicator Data'!A93</f>
        <v>Nigerian Refugees</v>
      </c>
      <c r="B96" s="148" t="str">
        <f>'Crisis Indicator Data'!B93</f>
        <v>Displacement</v>
      </c>
      <c r="C96" s="148" t="str">
        <f>'Crisis Indicator Data'!C93</f>
        <v>NER004</v>
      </c>
      <c r="D96" s="148" t="str">
        <f>'Crisis Indicator Data'!D93</f>
        <v>Niger</v>
      </c>
      <c r="E96" s="148" t="str">
        <f>'Crisis Indicator Data'!E93</f>
        <v>NER</v>
      </c>
      <c r="F96" s="157">
        <f>IF('Crisis Indicator Data'!Q93="x","x",('Crisis Indicator Data'!Q93/1000000))</f>
        <v>3.4020000000000001</v>
      </c>
      <c r="G96" s="157">
        <f>IF('Crisis Indicator Data'!R93="x","x",('Crisis Indicator Data'!R93/1000000))</f>
        <v>0.36799999999999999</v>
      </c>
      <c r="H96" s="157">
        <f>IF('Crisis Indicator Data'!S93="x","x",('Crisis Indicator Data'!S93/1000000))</f>
        <v>0.55100000000000005</v>
      </c>
      <c r="I96" s="157">
        <f>IF('Crisis Indicator Data'!T93="x","x",('Crisis Indicator Data'!T93/1000000))</f>
        <v>3.2000000000000001E-2</v>
      </c>
      <c r="J96" s="157">
        <f>IF('Crisis Indicator Data'!U93="x","x",('Crisis Indicator Data'!U93/1000000))</f>
        <v>6.0000000000000001E-3</v>
      </c>
      <c r="K96" s="244">
        <f t="shared" si="6"/>
        <v>3</v>
      </c>
      <c r="L96" s="143">
        <f>IF(F96="x","x",(F96*1000000/VLOOKUP($C96,'Crisis Indicator Data'!$C$3:$H$198,5,FALSE)))</f>
        <v>0.78045423262216107</v>
      </c>
      <c r="M96" s="143">
        <f>IF(G96="x","x",(G96*1000000/VLOOKUP($C96,'Crisis Indicator Data'!$C$3:$H$198,5,FALSE)))</f>
        <v>8.4423032805689371E-2</v>
      </c>
      <c r="N96" s="143">
        <f>IF(H96="x","x",(H96*1000000/VLOOKUP($C96,'Crisis Indicator Data'!$C$3:$H$198,5,FALSE)))</f>
        <v>0.1264051387933012</v>
      </c>
      <c r="O96" s="143">
        <f>IF(I96="x","x",(I96*1000000/VLOOKUP($C96,'Crisis Indicator Data'!$C$3:$H$198,5,FALSE)))</f>
        <v>7.34113328745125E-3</v>
      </c>
      <c r="P96" s="143">
        <f>IF(J96="x","x",(J96*1000000/VLOOKUP($C96,'Crisis Indicator Data'!$C$3:$H$198,5,FALSE)))</f>
        <v>1.3764624913971094E-3</v>
      </c>
      <c r="Q96" s="238">
        <f t="shared" si="7"/>
        <v>3</v>
      </c>
      <c r="R96" s="238">
        <f t="shared" si="8"/>
        <v>3</v>
      </c>
    </row>
    <row r="97" spans="1:18" x14ac:dyDescent="0.25">
      <c r="A97" s="147" t="str">
        <f>'Crisis Indicator Data'!A94</f>
        <v>Complex crisis in Nigeria</v>
      </c>
      <c r="B97" s="148" t="str">
        <f>'Crisis Indicator Data'!B94</f>
        <v>Conflict,Displacement,Violence</v>
      </c>
      <c r="C97" s="148" t="str">
        <f>'Crisis Indicator Data'!C94</f>
        <v>NGA001</v>
      </c>
      <c r="D97" s="148" t="str">
        <f>'Crisis Indicator Data'!D94</f>
        <v>Nigeria</v>
      </c>
      <c r="E97" s="148" t="str">
        <f>'Crisis Indicator Data'!E94</f>
        <v>NGA</v>
      </c>
      <c r="F97" s="157">
        <f>IF('Crisis Indicator Data'!Q94="x","x",('Crisis Indicator Data'!Q94/1000000))</f>
        <v>193.66499999999999</v>
      </c>
      <c r="G97" s="157">
        <f>IF('Crisis Indicator Data'!R94="x","x",('Crisis Indicator Data'!R94/1000000))</f>
        <v>7.6509999999999998</v>
      </c>
      <c r="H97" s="157">
        <f>IF('Crisis Indicator Data'!S94="x","x",('Crisis Indicator Data'!S94/1000000))</f>
        <v>14.768000000000001</v>
      </c>
      <c r="I97" s="157">
        <f>IF('Crisis Indicator Data'!T94="x","x",('Crisis Indicator Data'!T94/1000000))</f>
        <v>4.3890000000000002</v>
      </c>
      <c r="J97" s="157">
        <f>IF('Crisis Indicator Data'!U94="x","x",('Crisis Indicator Data'!U94/1000000))</f>
        <v>0</v>
      </c>
      <c r="K97" s="244">
        <f t="shared" si="6"/>
        <v>5</v>
      </c>
      <c r="L97" s="143">
        <f>IF(F97="x","x",(F97*1000000/VLOOKUP($C97,'Crisis Indicator Data'!$C$3:$H$198,5,FALSE)))</f>
        <v>0.87840687975398346</v>
      </c>
      <c r="M97" s="143">
        <f>IF(G97="x","x",(G97*1000000/VLOOKUP($C97,'Crisis Indicator Data'!$C$3:$H$198,5,FALSE)))</f>
        <v>3.4702662003964206E-2</v>
      </c>
      <c r="N97" s="143">
        <f>IF(H97="x","x",(H97*1000000/VLOOKUP($C97,'Crisis Indicator Data'!$C$3:$H$198,5,FALSE)))</f>
        <v>6.6983258721022523E-2</v>
      </c>
      <c r="O97" s="143">
        <f>IF(I97="x","x",(I97*1000000/VLOOKUP($C97,'Crisis Indicator Data'!$C$3:$H$198,5,FALSE)))</f>
        <v>1.9907199521029786E-2</v>
      </c>
      <c r="P97" s="143">
        <f>IF(J97="x","x",(J97*1000000/VLOOKUP($C97,'Crisis Indicator Data'!$C$3:$H$198,5,FALSE)))</f>
        <v>0</v>
      </c>
      <c r="Q97" s="238">
        <f t="shared" si="7"/>
        <v>3</v>
      </c>
      <c r="R97" s="238">
        <f t="shared" si="8"/>
        <v>4</v>
      </c>
    </row>
    <row r="98" spans="1:18" x14ac:dyDescent="0.25">
      <c r="A98" s="147" t="str">
        <f>'Crisis Indicator Data'!A95</f>
        <v>Middle belt conflict</v>
      </c>
      <c r="B98" s="148" t="str">
        <f>'Crisis Indicator Data'!B95</f>
        <v>Violence</v>
      </c>
      <c r="C98" s="148" t="str">
        <f>'Crisis Indicator Data'!C95</f>
        <v>NGA003</v>
      </c>
      <c r="D98" s="148" t="str">
        <f>'Crisis Indicator Data'!D95</f>
        <v>Nigeria</v>
      </c>
      <c r="E98" s="148" t="str">
        <f>'Crisis Indicator Data'!E95</f>
        <v>NGA</v>
      </c>
      <c r="F98" s="157">
        <f>IF('Crisis Indicator Data'!Q95="x","x",('Crisis Indicator Data'!Q95/1000000))</f>
        <v>13.837</v>
      </c>
      <c r="G98" s="157">
        <f>IF('Crisis Indicator Data'!R95="x","x",('Crisis Indicator Data'!R95/1000000))</f>
        <v>0</v>
      </c>
      <c r="H98" s="157">
        <f>IF('Crisis Indicator Data'!S95="x","x",('Crisis Indicator Data'!S95/1000000))</f>
        <v>1.528</v>
      </c>
      <c r="I98" s="157">
        <f>IF('Crisis Indicator Data'!T95="x","x",('Crisis Indicator Data'!T95/1000000))</f>
        <v>0.16800000000000001</v>
      </c>
      <c r="J98" s="157">
        <f>IF('Crisis Indicator Data'!U95="x","x",('Crisis Indicator Data'!U95/1000000))</f>
        <v>0</v>
      </c>
      <c r="K98" s="244">
        <f t="shared" si="6"/>
        <v>3.7</v>
      </c>
      <c r="L98" s="143">
        <f>IF(F98="x","x",(F98*1000000/VLOOKUP($C98,'Crisis Indicator Data'!$C$3:$H$198,5,FALSE)))</f>
        <v>0.89087046098377543</v>
      </c>
      <c r="M98" s="143">
        <f>IF(G98="x","x",(G98*1000000/VLOOKUP($C98,'Crisis Indicator Data'!$C$3:$H$198,5,FALSE)))</f>
        <v>0</v>
      </c>
      <c r="N98" s="143">
        <f>IF(H98="x","x",(H98*1000000/VLOOKUP($C98,'Crisis Indicator Data'!$C$3:$H$198,5,FALSE)))</f>
        <v>9.8377543136749929E-2</v>
      </c>
      <c r="O98" s="143">
        <f>IF(I98="x","x",(I98*1000000/VLOOKUP($C98,'Crisis Indicator Data'!$C$3:$H$198,5,FALSE)))</f>
        <v>1.0816379088333763E-2</v>
      </c>
      <c r="P98" s="143">
        <f>IF(J98="x","x",(J98*1000000/VLOOKUP($C98,'Crisis Indicator Data'!$C$3:$H$198,5,FALSE)))</f>
        <v>0</v>
      </c>
      <c r="Q98" s="238">
        <f t="shared" si="7"/>
        <v>3</v>
      </c>
      <c r="R98" s="238">
        <f t="shared" si="8"/>
        <v>3.35</v>
      </c>
    </row>
    <row r="99" spans="1:18" x14ac:dyDescent="0.25">
      <c r="A99" s="147" t="str">
        <f>'Crisis Indicator Data'!A96</f>
        <v>Boko Haram crisis in Nigeria</v>
      </c>
      <c r="B99" s="148" t="str">
        <f>'Crisis Indicator Data'!B96</f>
        <v>Conflict,Displacement</v>
      </c>
      <c r="C99" s="148" t="str">
        <f>'Crisis Indicator Data'!C96</f>
        <v>NGA004</v>
      </c>
      <c r="D99" s="148" t="str">
        <f>'Crisis Indicator Data'!D96</f>
        <v>Nigeria</v>
      </c>
      <c r="E99" s="148" t="str">
        <f>'Crisis Indicator Data'!E96</f>
        <v>NGA</v>
      </c>
      <c r="F99" s="157">
        <f>IF('Crisis Indicator Data'!Q96="x","x",('Crisis Indicator Data'!Q96/1000000))</f>
        <v>0</v>
      </c>
      <c r="G99" s="157">
        <f>IF('Crisis Indicator Data'!R96="x","x",('Crisis Indicator Data'!R96/1000000))</f>
        <v>7.6509999999999998</v>
      </c>
      <c r="H99" s="157">
        <f>IF('Crisis Indicator Data'!S96="x","x",('Crisis Indicator Data'!S96/1000000))</f>
        <v>4.5999999999999996</v>
      </c>
      <c r="I99" s="157">
        <f>IF('Crisis Indicator Data'!T96="x","x",('Crisis Indicator Data'!T96/1000000))</f>
        <v>3.8</v>
      </c>
      <c r="J99" s="157">
        <f>IF('Crisis Indicator Data'!U96="x","x",('Crisis Indicator Data'!U96/1000000))</f>
        <v>0</v>
      </c>
      <c r="K99" s="244">
        <f t="shared" si="6"/>
        <v>4.9000000000000004</v>
      </c>
      <c r="L99" s="143">
        <f>IF(F99="x","x",(F99*1000000/VLOOKUP($C99,'Crisis Indicator Data'!$C$3:$H$198,5,FALSE)))</f>
        <v>0</v>
      </c>
      <c r="M99" s="143">
        <f>IF(G99="x","x",(G99*1000000/VLOOKUP($C99,'Crisis Indicator Data'!$C$3:$H$198,5,FALSE)))</f>
        <v>0.47666812036633233</v>
      </c>
      <c r="N99" s="143">
        <f>IF(H99="x","x",(H99*1000000/VLOOKUP($C99,'Crisis Indicator Data'!$C$3:$H$198,5,FALSE)))</f>
        <v>0.28658650551367515</v>
      </c>
      <c r="O99" s="143">
        <f>IF(I99="x","x",(I99*1000000/VLOOKUP($C99,'Crisis Indicator Data'!$C$3:$H$198,5,FALSE)))</f>
        <v>0.23674537411999252</v>
      </c>
      <c r="P99" s="143">
        <f>IF(J99="x","x",(J99*1000000/VLOOKUP($C99,'Crisis Indicator Data'!$C$3:$H$198,5,FALSE)))</f>
        <v>0</v>
      </c>
      <c r="Q99" s="238">
        <f t="shared" si="7"/>
        <v>4</v>
      </c>
      <c r="R99" s="238">
        <f t="shared" si="8"/>
        <v>4.45</v>
      </c>
    </row>
    <row r="100" spans="1:18" x14ac:dyDescent="0.25">
      <c r="A100" s="147" t="str">
        <f>'Crisis Indicator Data'!A97</f>
        <v>Northwest Banditry</v>
      </c>
      <c r="B100" s="148" t="str">
        <f>'Crisis Indicator Data'!B97</f>
        <v>Violence,Displacement</v>
      </c>
      <c r="C100" s="148" t="str">
        <f>'Crisis Indicator Data'!C97</f>
        <v>NGA007</v>
      </c>
      <c r="D100" s="148" t="str">
        <f>'Crisis Indicator Data'!D97</f>
        <v>Nigeria</v>
      </c>
      <c r="E100" s="148" t="str">
        <f>'Crisis Indicator Data'!E97</f>
        <v>NGA</v>
      </c>
      <c r="F100" s="157">
        <f>IF('Crisis Indicator Data'!Q97="x","x",('Crisis Indicator Data'!Q97/1000000))</f>
        <v>34.784999999999997</v>
      </c>
      <c r="G100" s="157">
        <f>IF('Crisis Indicator Data'!R97="x","x",('Crisis Indicator Data'!R97/1000000))</f>
        <v>0</v>
      </c>
      <c r="H100" s="157">
        <f>IF('Crisis Indicator Data'!S97="x","x",('Crisis Indicator Data'!S97/1000000))</f>
        <v>6.3250000000000002</v>
      </c>
      <c r="I100" s="157">
        <f>IF('Crisis Indicator Data'!T97="x","x",('Crisis Indicator Data'!T97/1000000))</f>
        <v>0.42</v>
      </c>
      <c r="J100" s="157">
        <f>IF('Crisis Indicator Data'!U97="x","x",('Crisis Indicator Data'!U97/1000000))</f>
        <v>0</v>
      </c>
      <c r="K100" s="244">
        <f t="shared" si="6"/>
        <v>4.7</v>
      </c>
      <c r="L100" s="143">
        <f>IF(F100="x","x",(F100*1000000/VLOOKUP($C100,'Crisis Indicator Data'!$C$3:$H$198,5,FALSE)))</f>
        <v>0.83756711853795962</v>
      </c>
      <c r="M100" s="143">
        <f>IF(G100="x","x",(G100*1000000/VLOOKUP($C100,'Crisis Indicator Data'!$C$3:$H$198,5,FALSE)))</f>
        <v>0</v>
      </c>
      <c r="N100" s="143">
        <f>IF(H100="x","x",(H100*1000000/VLOOKUP($C100,'Crisis Indicator Data'!$C$3:$H$198,5,FALSE)))</f>
        <v>0.15229587537020539</v>
      </c>
      <c r="O100" s="143">
        <f>IF(I100="x","x",(I100*1000000/VLOOKUP($C100,'Crisis Indicator Data'!$C$3:$H$198,5,FALSE)))</f>
        <v>1.0112927692566998E-2</v>
      </c>
      <c r="P100" s="143">
        <f>IF(J100="x","x",(J100*1000000/VLOOKUP($C100,'Crisis Indicator Data'!$C$3:$H$198,5,FALSE)))</f>
        <v>0</v>
      </c>
      <c r="Q100" s="238">
        <f t="shared" si="7"/>
        <v>3</v>
      </c>
      <c r="R100" s="238">
        <f t="shared" si="8"/>
        <v>3.85</v>
      </c>
    </row>
    <row r="101" spans="1:18" x14ac:dyDescent="0.25">
      <c r="A101" s="147" t="str">
        <f>'Crisis Indicator Data'!A98</f>
        <v>Cameroonian Refugees in Nigeria</v>
      </c>
      <c r="B101" s="148" t="str">
        <f>'Crisis Indicator Data'!B98</f>
        <v>Displacement</v>
      </c>
      <c r="C101" s="148" t="str">
        <f>'Crisis Indicator Data'!C98</f>
        <v>NGA008</v>
      </c>
      <c r="D101" s="148" t="str">
        <f>'Crisis Indicator Data'!D98</f>
        <v>Nigeria</v>
      </c>
      <c r="E101" s="148" t="str">
        <f>'Crisis Indicator Data'!E98</f>
        <v>NGA</v>
      </c>
      <c r="F101" s="157">
        <f>IF('Crisis Indicator Data'!Q98="x","x",('Crisis Indicator Data'!Q98/1000000))</f>
        <v>12.587999999999999</v>
      </c>
      <c r="G101" s="157">
        <f>IF('Crisis Indicator Data'!R98="x","x",('Crisis Indicator Data'!R98/1000000))</f>
        <v>0</v>
      </c>
      <c r="H101" s="157">
        <f>IF('Crisis Indicator Data'!S98="x","x",('Crisis Indicator Data'!S98/1000000))</f>
        <v>8.6999999999999994E-2</v>
      </c>
      <c r="I101" s="157">
        <f>IF('Crisis Indicator Data'!T98="x","x",('Crisis Indicator Data'!T98/1000000))</f>
        <v>0</v>
      </c>
      <c r="J101" s="157">
        <f>IF('Crisis Indicator Data'!U98="x","x",('Crisis Indicator Data'!U98/1000000))</f>
        <v>0</v>
      </c>
      <c r="K101" s="244">
        <f t="shared" si="6"/>
        <v>1.6</v>
      </c>
      <c r="L101" s="143">
        <f>IF(F101="x","x",(F101*1000000/VLOOKUP($C101,'Crisis Indicator Data'!$C$3:$H$198,5,FALSE)))</f>
        <v>0.99313609467455621</v>
      </c>
      <c r="M101" s="143">
        <f>IF(G101="x","x",(G101*1000000/VLOOKUP($C101,'Crisis Indicator Data'!$C$3:$H$198,5,FALSE)))</f>
        <v>0</v>
      </c>
      <c r="N101" s="143">
        <f>IF(H101="x","x",(H101*1000000/VLOOKUP($C101,'Crisis Indicator Data'!$C$3:$H$198,5,FALSE)))</f>
        <v>6.8639053254437874E-3</v>
      </c>
      <c r="O101" s="143">
        <f>IF(I101="x","x",(I101*1000000/VLOOKUP($C101,'Crisis Indicator Data'!$C$3:$H$198,5,FALSE)))</f>
        <v>0</v>
      </c>
      <c r="P101" s="143">
        <f>IF(J101="x","x",(J101*1000000/VLOOKUP($C101,'Crisis Indicator Data'!$C$3:$H$198,5,FALSE)))</f>
        <v>0</v>
      </c>
      <c r="Q101" s="238">
        <f t="shared" si="7"/>
        <v>1</v>
      </c>
      <c r="R101" s="238">
        <f t="shared" si="8"/>
        <v>1.3</v>
      </c>
    </row>
    <row r="102" spans="1:18" x14ac:dyDescent="0.25">
      <c r="A102" s="147" t="str">
        <f>'Crisis Indicator Data'!A99</f>
        <v>Socioeconomic crisis in Nicaragua</v>
      </c>
      <c r="B102" s="148" t="str">
        <f>'Crisis Indicator Data'!B99</f>
        <v>Socio-political</v>
      </c>
      <c r="C102" s="148" t="str">
        <f>'Crisis Indicator Data'!C99</f>
        <v>NIC001</v>
      </c>
      <c r="D102" s="148" t="str">
        <f>'Crisis Indicator Data'!D99</f>
        <v>Nicaragua</v>
      </c>
      <c r="E102" s="148" t="str">
        <f>'Crisis Indicator Data'!E99</f>
        <v>NIC</v>
      </c>
      <c r="F102" s="157">
        <f>IF('Crisis Indicator Data'!Q99="x","x",('Crisis Indicator Data'!Q99/1000000))</f>
        <v>6.0010000000000003</v>
      </c>
      <c r="G102" s="157">
        <f>IF('Crisis Indicator Data'!R99="x","x",('Crisis Indicator Data'!R99/1000000))</f>
        <v>0.2</v>
      </c>
      <c r="H102" s="157">
        <f>IF('Crisis Indicator Data'!S99="x","x",('Crisis Indicator Data'!S99/1000000))</f>
        <v>0</v>
      </c>
      <c r="I102" s="157">
        <f>IF('Crisis Indicator Data'!T99="x","x",('Crisis Indicator Data'!T99/1000000))</f>
        <v>0</v>
      </c>
      <c r="J102" s="157">
        <f>IF('Crisis Indicator Data'!U99="x","x",('Crisis Indicator Data'!U99/1000000))</f>
        <v>0</v>
      </c>
      <c r="K102" s="244">
        <f t="shared" ref="K102:K133" si="9">IF(H102="x","x",IF(SUM(H102:J102)=0,0,IF(LOG(SUM(H102:J102)*1000000)&lt;$K$4,0,IF(LOG(SUM(H102:J102)*1000000)&gt;$K$3,5,ROUND(5-(K$3-LOG(SUM(H102:J102)*1000000))/(K$3-K$4)*5,1)))))</f>
        <v>0</v>
      </c>
      <c r="L102" s="143">
        <f>IF(F102="x","x",(F102*1000000/VLOOKUP($C102,'Crisis Indicator Data'!$C$3:$H$198,5,FALSE)))</f>
        <v>0.96774713755845831</v>
      </c>
      <c r="M102" s="143">
        <f>IF(G102="x","x",(G102*1000000/VLOOKUP($C102,'Crisis Indicator Data'!$C$3:$H$198,5,FALSE)))</f>
        <v>3.2252862441541685E-2</v>
      </c>
      <c r="N102" s="143">
        <f>IF(H102="x","x",(H102*1000000/VLOOKUP($C102,'Crisis Indicator Data'!$C$3:$H$198,5,FALSE)))</f>
        <v>0</v>
      </c>
      <c r="O102" s="143">
        <f>IF(I102="x","x",(I102*1000000/VLOOKUP($C102,'Crisis Indicator Data'!$C$3:$H$198,5,FALSE)))</f>
        <v>0</v>
      </c>
      <c r="P102" s="143">
        <f>IF(J102="x","x",(J102*1000000/VLOOKUP($C102,'Crisis Indicator Data'!$C$3:$H$198,5,FALSE)))</f>
        <v>0</v>
      </c>
      <c r="Q102" s="238">
        <f t="shared" ref="Q102:Q133" si="10">IF(N102="x","x",IF(OR(L102&gt;=$L$3,M102&gt;=$M$3,N102&gt;=$N$3,O102&gt;=$O$3,P102&gt;=$P$3),(IF(P102&gt;=$P$3,5,IF((O102+P102)&gt;=$O$3,4,IF((O102+P102+N102)&gt;=$N$3,3,IF((O102+P102+N102+M102)&gt;=$M$3,2,1)))))))</f>
        <v>1</v>
      </c>
      <c r="R102" s="238">
        <f t="shared" ref="R102:R133" si="11">IF(Q102="x","x",(AVERAGE(K102,Q102)))</f>
        <v>0.5</v>
      </c>
    </row>
    <row r="103" spans="1:18" x14ac:dyDescent="0.25">
      <c r="A103" s="147" t="str">
        <f>'Crisis Indicator Data'!A100</f>
        <v>Complex crisis in Pakistan</v>
      </c>
      <c r="B103" s="148" t="str">
        <f>'Crisis Indicator Data'!B100</f>
        <v>Displacement,Conflict</v>
      </c>
      <c r="C103" s="148" t="str">
        <f>'Crisis Indicator Data'!C100</f>
        <v>PAK001</v>
      </c>
      <c r="D103" s="148" t="str">
        <f>'Crisis Indicator Data'!D100</f>
        <v>Pakistan</v>
      </c>
      <c r="E103" s="148" t="str">
        <f>'Crisis Indicator Data'!E100</f>
        <v>PAK</v>
      </c>
      <c r="F103" s="157">
        <f>IF('Crisis Indicator Data'!Q100="x","x",('Crisis Indicator Data'!Q100/1000000))</f>
        <v>94.646000000000001</v>
      </c>
      <c r="G103" s="157">
        <f>IF('Crisis Indicator Data'!R100="x","x",('Crisis Indicator Data'!R100/1000000))</f>
        <v>82.643000000000001</v>
      </c>
      <c r="H103" s="157">
        <f>IF('Crisis Indicator Data'!S100="x","x",('Crisis Indicator Data'!S100/1000000))</f>
        <v>51.079000000000001</v>
      </c>
      <c r="I103" s="157">
        <f>IF('Crisis Indicator Data'!T100="x","x",('Crisis Indicator Data'!T100/1000000))</f>
        <v>1.1220000000000001</v>
      </c>
      <c r="J103" s="157">
        <f>IF('Crisis Indicator Data'!U100="x","x",('Crisis Indicator Data'!U100/1000000))</f>
        <v>0</v>
      </c>
      <c r="K103" s="244">
        <f t="shared" si="9"/>
        <v>5</v>
      </c>
      <c r="L103" s="143">
        <f>IF(F103="x","x",(F103*1000000/VLOOKUP($C103,'Crisis Indicator Data'!$C$3:$H$198,5,FALSE)))</f>
        <v>0.41242063889772496</v>
      </c>
      <c r="M103" s="143">
        <f>IF(G103="x","x",(G103*1000000/VLOOKUP($C103,'Crisis Indicator Data'!$C$3:$H$198,5,FALSE)))</f>
        <v>0.3601174783976574</v>
      </c>
      <c r="N103" s="143">
        <f>IF(H103="x","x",(H103*1000000/VLOOKUP($C103,'Crisis Indicator Data'!$C$3:$H$198,5,FALSE)))</f>
        <v>0.22257711698599933</v>
      </c>
      <c r="O103" s="143">
        <f>IF(I103="x","x",(I103*1000000/VLOOKUP($C103,'Crisis Indicator Data'!$C$3:$H$198,5,FALSE)))</f>
        <v>4.8891232259498279E-3</v>
      </c>
      <c r="P103" s="143">
        <f>IF(J103="x","x",(J103*1000000/VLOOKUP($C103,'Crisis Indicator Data'!$C$3:$H$198,5,FALSE)))</f>
        <v>0</v>
      </c>
      <c r="Q103" s="238">
        <f t="shared" si="10"/>
        <v>3</v>
      </c>
      <c r="R103" s="238">
        <f t="shared" si="11"/>
        <v>4</v>
      </c>
    </row>
    <row r="104" spans="1:18" x14ac:dyDescent="0.25">
      <c r="A104" s="147" t="str">
        <f>'Crisis Indicator Data'!A101</f>
        <v>Kashmir conflict in Pakistan</v>
      </c>
      <c r="B104" s="148" t="str">
        <f>'Crisis Indicator Data'!B101</f>
        <v>Conflict</v>
      </c>
      <c r="C104" s="148" t="str">
        <f>'Crisis Indicator Data'!C101</f>
        <v>PAK004</v>
      </c>
      <c r="D104" s="148" t="str">
        <f>'Crisis Indicator Data'!D101</f>
        <v>Pakistan</v>
      </c>
      <c r="E104" s="148" t="str">
        <f>'Crisis Indicator Data'!E101</f>
        <v>PAK</v>
      </c>
      <c r="F104" s="157" t="str">
        <f>IF('Crisis Indicator Data'!Q101="x","x",('Crisis Indicator Data'!Q101/1000000))</f>
        <v>x</v>
      </c>
      <c r="G104" s="157" t="str">
        <f>IF('Crisis Indicator Data'!R101="x","x",('Crisis Indicator Data'!R101/1000000))</f>
        <v>x</v>
      </c>
      <c r="H104" s="157" t="str">
        <f>IF('Crisis Indicator Data'!S101="x","x",('Crisis Indicator Data'!S101/1000000))</f>
        <v>x</v>
      </c>
      <c r="I104" s="157" t="str">
        <f>IF('Crisis Indicator Data'!T101="x","x",('Crisis Indicator Data'!T101/1000000))</f>
        <v>x</v>
      </c>
      <c r="J104" s="157" t="str">
        <f>IF('Crisis Indicator Data'!U101="x","x",('Crisis Indicator Data'!U101/1000000))</f>
        <v>x</v>
      </c>
      <c r="K104" s="244" t="str">
        <f t="shared" si="9"/>
        <v>x</v>
      </c>
      <c r="L104" s="143" t="str">
        <f>IF(F104="x","x",(F104*1000000/VLOOKUP($C104,'Crisis Indicator Data'!$C$3:$H$198,5,FALSE)))</f>
        <v>x</v>
      </c>
      <c r="M104" s="143" t="str">
        <f>IF(G104="x","x",(G104*1000000/VLOOKUP($C104,'Crisis Indicator Data'!$C$3:$H$198,5,FALSE)))</f>
        <v>x</v>
      </c>
      <c r="N104" s="143" t="str">
        <f>IF(H104="x","x",(H104*1000000/VLOOKUP($C104,'Crisis Indicator Data'!$C$3:$H$198,5,FALSE)))</f>
        <v>x</v>
      </c>
      <c r="O104" s="143" t="str">
        <f>IF(I104="x","x",(I104*1000000/VLOOKUP($C104,'Crisis Indicator Data'!$C$3:$H$198,5,FALSE)))</f>
        <v>x</v>
      </c>
      <c r="P104" s="143" t="str">
        <f>IF(J104="x","x",(J104*1000000/VLOOKUP($C104,'Crisis Indicator Data'!$C$3:$H$198,5,FALSE)))</f>
        <v>x</v>
      </c>
      <c r="Q104" s="238" t="str">
        <f t="shared" si="10"/>
        <v>x</v>
      </c>
      <c r="R104" s="238" t="str">
        <f t="shared" si="11"/>
        <v>x</v>
      </c>
    </row>
    <row r="105" spans="1:18" x14ac:dyDescent="0.25">
      <c r="A105" s="147" t="str">
        <f>'Crisis Indicator Data'!A102</f>
        <v xml:space="preserve">Floods in Pakistan </v>
      </c>
      <c r="B105" s="148" t="str">
        <f>'Crisis Indicator Data'!B102</f>
        <v>Other seasonal event</v>
      </c>
      <c r="C105" s="148" t="str">
        <f>'Crisis Indicator Data'!C102</f>
        <v>PAK005</v>
      </c>
      <c r="D105" s="148" t="str">
        <f>'Crisis Indicator Data'!D102</f>
        <v>Pakistan</v>
      </c>
      <c r="E105" s="148" t="str">
        <f>'Crisis Indicator Data'!E102</f>
        <v>PAK</v>
      </c>
      <c r="F105" s="157">
        <f>IF('Crisis Indicator Data'!Q102="x","x",('Crisis Indicator Data'!Q102/1000000))</f>
        <v>0</v>
      </c>
      <c r="G105" s="157">
        <f>IF('Crisis Indicator Data'!R102="x","x",('Crisis Indicator Data'!R102/1000000))</f>
        <v>12.4</v>
      </c>
      <c r="H105" s="157">
        <f>IF('Crisis Indicator Data'!S102="x","x",('Crisis Indicator Data'!S102/1000000))</f>
        <v>20.57</v>
      </c>
      <c r="I105" s="157">
        <f>IF('Crisis Indicator Data'!T102="x","x",('Crisis Indicator Data'!T102/1000000))</f>
        <v>0.03</v>
      </c>
      <c r="J105" s="157">
        <f>IF('Crisis Indicator Data'!U102="x","x",('Crisis Indicator Data'!U102/1000000))</f>
        <v>0</v>
      </c>
      <c r="K105" s="244">
        <f t="shared" si="9"/>
        <v>5</v>
      </c>
      <c r="L105" s="143">
        <f>IF(F105="x","x",(F105*1000000/VLOOKUP($C105,'Crisis Indicator Data'!$C$3:$H$198,5,FALSE)))</f>
        <v>0</v>
      </c>
      <c r="M105" s="143">
        <f>IF(G105="x","x",(G105*1000000/VLOOKUP($C105,'Crisis Indicator Data'!$C$3:$H$198,5,FALSE)))</f>
        <v>0.37575757575757573</v>
      </c>
      <c r="N105" s="143">
        <f>IF(H105="x","x",(H105*1000000/VLOOKUP($C105,'Crisis Indicator Data'!$C$3:$H$198,5,FALSE)))</f>
        <v>0.62333333333333329</v>
      </c>
      <c r="O105" s="143">
        <f>IF(I105="x","x",(I105*1000000/VLOOKUP($C105,'Crisis Indicator Data'!$C$3:$H$198,5,FALSE)))</f>
        <v>9.0909090909090909E-4</v>
      </c>
      <c r="P105" s="143">
        <f>IF(J105="x","x",(J105*1000000/VLOOKUP($C105,'Crisis Indicator Data'!$C$3:$H$198,5,FALSE)))</f>
        <v>0</v>
      </c>
      <c r="Q105" s="238">
        <f t="shared" si="10"/>
        <v>3</v>
      </c>
      <c r="R105" s="238">
        <f t="shared" si="11"/>
        <v>4</v>
      </c>
    </row>
    <row r="106" spans="1:18" x14ac:dyDescent="0.25">
      <c r="A106" s="147" t="str">
        <f>'Crisis Indicator Data'!A103</f>
        <v>Venezuela displacement in Panama</v>
      </c>
      <c r="B106" s="148" t="str">
        <f>'Crisis Indicator Data'!B103</f>
        <v>Displacement</v>
      </c>
      <c r="C106" s="148" t="str">
        <f>'Crisis Indicator Data'!C103</f>
        <v>PAN002</v>
      </c>
      <c r="D106" s="148" t="str">
        <f>'Crisis Indicator Data'!D103</f>
        <v>Panama</v>
      </c>
      <c r="E106" s="148" t="str">
        <f>'Crisis Indicator Data'!E103</f>
        <v>PAN</v>
      </c>
      <c r="F106" s="157">
        <f>IF('Crisis Indicator Data'!Q103="x","x",('Crisis Indicator Data'!Q103/1000000))</f>
        <v>4.9000000000000002E-2</v>
      </c>
      <c r="G106" s="157">
        <f>IF('Crisis Indicator Data'!R103="x","x",('Crisis Indicator Data'!R103/1000000))</f>
        <v>2E-3</v>
      </c>
      <c r="H106" s="157">
        <f>IF('Crisis Indicator Data'!S103="x","x",('Crisis Indicator Data'!S103/1000000))</f>
        <v>9.4E-2</v>
      </c>
      <c r="I106" s="157">
        <f>IF('Crisis Indicator Data'!T103="x","x",('Crisis Indicator Data'!T103/1000000))</f>
        <v>0</v>
      </c>
      <c r="J106" s="157">
        <f>IF('Crisis Indicator Data'!U103="x","x",('Crisis Indicator Data'!U103/1000000))</f>
        <v>0</v>
      </c>
      <c r="K106" s="244">
        <f t="shared" si="9"/>
        <v>1.6</v>
      </c>
      <c r="L106" s="143">
        <f>IF(F106="x","x",(F106*1000000/VLOOKUP($C106,'Crisis Indicator Data'!$C$3:$H$198,5,FALSE)))</f>
        <v>0.33793103448275863</v>
      </c>
      <c r="M106" s="143">
        <f>IF(G106="x","x",(G106*1000000/VLOOKUP($C106,'Crisis Indicator Data'!$C$3:$H$198,5,FALSE)))</f>
        <v>1.3793103448275862E-2</v>
      </c>
      <c r="N106" s="143">
        <f>IF(H106="x","x",(H106*1000000/VLOOKUP($C106,'Crisis Indicator Data'!$C$3:$H$198,5,FALSE)))</f>
        <v>0.64827586206896548</v>
      </c>
      <c r="O106" s="143">
        <f>IF(I106="x","x",(I106*1000000/VLOOKUP($C106,'Crisis Indicator Data'!$C$3:$H$198,5,FALSE)))</f>
        <v>0</v>
      </c>
      <c r="P106" s="143">
        <f>IF(J106="x","x",(J106*1000000/VLOOKUP($C106,'Crisis Indicator Data'!$C$3:$H$198,5,FALSE)))</f>
        <v>0</v>
      </c>
      <c r="Q106" s="238">
        <f t="shared" si="10"/>
        <v>3</v>
      </c>
      <c r="R106" s="238">
        <f t="shared" si="11"/>
        <v>2.2999999999999998</v>
      </c>
    </row>
    <row r="107" spans="1:18" x14ac:dyDescent="0.25">
      <c r="A107" s="147" t="str">
        <f>'Crisis Indicator Data'!A104</f>
        <v>Venezuela displacement in Peru</v>
      </c>
      <c r="B107" s="148" t="str">
        <f>'Crisis Indicator Data'!B104</f>
        <v>Displacement</v>
      </c>
      <c r="C107" s="148" t="str">
        <f>'Crisis Indicator Data'!C104</f>
        <v>PER002</v>
      </c>
      <c r="D107" s="148" t="str">
        <f>'Crisis Indicator Data'!D104</f>
        <v>Peru</v>
      </c>
      <c r="E107" s="148" t="str">
        <f>'Crisis Indicator Data'!E104</f>
        <v>PER</v>
      </c>
      <c r="F107" s="157">
        <f>IF('Crisis Indicator Data'!Q104="x","x",('Crisis Indicator Data'!Q104/1000000))</f>
        <v>23.277999999999999</v>
      </c>
      <c r="G107" s="157">
        <f>IF('Crisis Indicator Data'!R104="x","x",('Crisis Indicator Data'!R104/1000000))</f>
        <v>8.3810000000000002</v>
      </c>
      <c r="H107" s="157">
        <f>IF('Crisis Indicator Data'!S104="x","x",('Crisis Indicator Data'!S104/1000000))</f>
        <v>1.7</v>
      </c>
      <c r="I107" s="157">
        <f>IF('Crisis Indicator Data'!T104="x","x",('Crisis Indicator Data'!T104/1000000))</f>
        <v>0</v>
      </c>
      <c r="J107" s="157">
        <f>IF('Crisis Indicator Data'!U104="x","x",('Crisis Indicator Data'!U104/1000000))</f>
        <v>0</v>
      </c>
      <c r="K107" s="244">
        <f t="shared" si="9"/>
        <v>3.7</v>
      </c>
      <c r="L107" s="143">
        <f>IF(F107="x","x",(F107*1000000/VLOOKUP($C107,'Crisis Indicator Data'!$C$3:$H$198,5,FALSE)))</f>
        <v>0.697802691927216</v>
      </c>
      <c r="M107" s="143">
        <f>IF(G107="x","x",(G107*1000000/VLOOKUP($C107,'Crisis Indicator Data'!$C$3:$H$198,5,FALSE)))</f>
        <v>0.25123654785814925</v>
      </c>
      <c r="N107" s="143">
        <f>IF(H107="x","x",(H107*1000000/VLOOKUP($C107,'Crisis Indicator Data'!$C$3:$H$198,5,FALSE)))</f>
        <v>5.0960760214634734E-2</v>
      </c>
      <c r="O107" s="143">
        <f>IF(I107="x","x",(I107*1000000/VLOOKUP($C107,'Crisis Indicator Data'!$C$3:$H$198,5,FALSE)))</f>
        <v>0</v>
      </c>
      <c r="P107" s="143">
        <f>IF(J107="x","x",(J107*1000000/VLOOKUP($C107,'Crisis Indicator Data'!$C$3:$H$198,5,FALSE)))</f>
        <v>0</v>
      </c>
      <c r="Q107" s="238">
        <f t="shared" si="10"/>
        <v>3</v>
      </c>
      <c r="R107" s="238">
        <f t="shared" si="11"/>
        <v>3.35</v>
      </c>
    </row>
    <row r="108" spans="1:18" x14ac:dyDescent="0.25">
      <c r="A108" s="147" t="str">
        <f>'Crisis Indicator Data'!A105</f>
        <v>Multiple crises in the Philippines</v>
      </c>
      <c r="B108" s="148" t="str">
        <f>'Crisis Indicator Data'!B105</f>
        <v>Conflict,Cyclone,Violence</v>
      </c>
      <c r="C108" s="148" t="str">
        <f>'Crisis Indicator Data'!C105</f>
        <v>PHL001</v>
      </c>
      <c r="D108" s="148" t="str">
        <f>'Crisis Indicator Data'!D105</f>
        <v>Philippines</v>
      </c>
      <c r="E108" s="148" t="str">
        <f>'Crisis Indicator Data'!E105</f>
        <v>PHL</v>
      </c>
      <c r="F108" s="157">
        <f>IF('Crisis Indicator Data'!Q105="x","x",('Crisis Indicator Data'!Q105/1000000))</f>
        <v>90.248999999999995</v>
      </c>
      <c r="G108" s="157">
        <f>IF('Crisis Indicator Data'!R105="x","x",('Crisis Indicator Data'!R105/1000000))</f>
        <v>16.158999999999999</v>
      </c>
      <c r="H108" s="157">
        <f>IF('Crisis Indicator Data'!S105="x","x",('Crisis Indicator Data'!S105/1000000))</f>
        <v>2.6259999999999999</v>
      </c>
      <c r="I108" s="157">
        <f>IF('Crisis Indicator Data'!T105="x","x",('Crisis Indicator Data'!T105/1000000))</f>
        <v>0</v>
      </c>
      <c r="J108" s="157">
        <f>IF('Crisis Indicator Data'!U105="x","x",('Crisis Indicator Data'!U105/1000000))</f>
        <v>0</v>
      </c>
      <c r="K108" s="244">
        <f t="shared" si="9"/>
        <v>4</v>
      </c>
      <c r="L108" s="143">
        <f>IF(F108="x","x",(F108*1000000/VLOOKUP($C108,'Crisis Indicator Data'!$C$3:$H$198,5,FALSE)))</f>
        <v>0.82772188236588917</v>
      </c>
      <c r="M108" s="143">
        <f>IF(G108="x","x",(G108*1000000/VLOOKUP($C108,'Crisis Indicator Data'!$C$3:$H$198,5,FALSE)))</f>
        <v>0.14820283767299808</v>
      </c>
      <c r="N108" s="143">
        <f>IF(H108="x","x",(H108*1000000/VLOOKUP($C108,'Crisis Indicator Data'!$C$3:$H$198,5,FALSE)))</f>
        <v>2.4084451496335972E-2</v>
      </c>
      <c r="O108" s="143">
        <f>IF(I108="x","x",(I108*1000000/VLOOKUP($C108,'Crisis Indicator Data'!$C$3:$H$198,5,FALSE)))</f>
        <v>0</v>
      </c>
      <c r="P108" s="143">
        <f>IF(J108="x","x",(J108*1000000/VLOOKUP($C108,'Crisis Indicator Data'!$C$3:$H$198,5,FALSE)))</f>
        <v>0</v>
      </c>
      <c r="Q108" s="238">
        <f t="shared" si="10"/>
        <v>2</v>
      </c>
      <c r="R108" s="238">
        <f t="shared" si="11"/>
        <v>3</v>
      </c>
    </row>
    <row r="109" spans="1:18" x14ac:dyDescent="0.25">
      <c r="A109" s="147" t="str">
        <f>'Crisis Indicator Data'!A106</f>
        <v>Mindanao conflict</v>
      </c>
      <c r="B109" s="148" t="str">
        <f>'Crisis Indicator Data'!B106</f>
        <v>Conflict,Violence</v>
      </c>
      <c r="C109" s="148" t="str">
        <f>'Crisis Indicator Data'!C106</f>
        <v>PHL003</v>
      </c>
      <c r="D109" s="148" t="str">
        <f>'Crisis Indicator Data'!D106</f>
        <v>Philippines</v>
      </c>
      <c r="E109" s="148" t="str">
        <f>'Crisis Indicator Data'!E106</f>
        <v>PHL</v>
      </c>
      <c r="F109" s="157">
        <f>IF('Crisis Indicator Data'!Q106="x","x",('Crisis Indicator Data'!Q106/1000000))</f>
        <v>26.138999999999999</v>
      </c>
      <c r="G109" s="157">
        <f>IF('Crisis Indicator Data'!R106="x","x",('Crisis Indicator Data'!R106/1000000))</f>
        <v>0</v>
      </c>
      <c r="H109" s="157">
        <f>IF('Crisis Indicator Data'!S106="x","x",('Crisis Indicator Data'!S106/1000000))</f>
        <v>0.113</v>
      </c>
      <c r="I109" s="157">
        <f>IF('Crisis Indicator Data'!T106="x","x",('Crisis Indicator Data'!T106/1000000))</f>
        <v>0</v>
      </c>
      <c r="J109" s="157">
        <f>IF('Crisis Indicator Data'!U106="x","x",('Crisis Indicator Data'!U106/1000000))</f>
        <v>0</v>
      </c>
      <c r="K109" s="244">
        <f t="shared" si="9"/>
        <v>1.8</v>
      </c>
      <c r="L109" s="143">
        <f>IF(F109="x","x",(F109*1000000/VLOOKUP($C109,'Crisis Indicator Data'!$C$3:$H$198,5,FALSE)))</f>
        <v>0.99569556605211029</v>
      </c>
      <c r="M109" s="143">
        <f>IF(G109="x","x",(G109*1000000/VLOOKUP($C109,'Crisis Indicator Data'!$C$3:$H$198,5,FALSE)))</f>
        <v>0</v>
      </c>
      <c r="N109" s="143">
        <f>IF(H109="x","x",(H109*1000000/VLOOKUP($C109,'Crisis Indicator Data'!$C$3:$H$198,5,FALSE)))</f>
        <v>4.304433947889685E-3</v>
      </c>
      <c r="O109" s="143">
        <f>IF(I109="x","x",(I109*1000000/VLOOKUP($C109,'Crisis Indicator Data'!$C$3:$H$198,5,FALSE)))</f>
        <v>0</v>
      </c>
      <c r="P109" s="143">
        <f>IF(J109="x","x",(J109*1000000/VLOOKUP($C109,'Crisis Indicator Data'!$C$3:$H$198,5,FALSE)))</f>
        <v>0</v>
      </c>
      <c r="Q109" s="238">
        <f t="shared" si="10"/>
        <v>1</v>
      </c>
      <c r="R109" s="238">
        <f t="shared" si="11"/>
        <v>1.4</v>
      </c>
    </row>
    <row r="110" spans="1:18" x14ac:dyDescent="0.25">
      <c r="A110" s="147" t="str">
        <f>'Crisis Indicator Data'!A107</f>
        <v>Typhoon RAI</v>
      </c>
      <c r="B110" s="148" t="str">
        <f>'Crisis Indicator Data'!B107</f>
        <v>Cyclone</v>
      </c>
      <c r="C110" s="148" t="str">
        <f>'Crisis Indicator Data'!C107</f>
        <v>PHL010</v>
      </c>
      <c r="D110" s="148" t="str">
        <f>'Crisis Indicator Data'!D107</f>
        <v>Philippines</v>
      </c>
      <c r="E110" s="148" t="str">
        <f>'Crisis Indicator Data'!E107</f>
        <v>PHL</v>
      </c>
      <c r="F110" s="157">
        <f>IF('Crisis Indicator Data'!Q107="x","x",('Crisis Indicator Data'!Q107/1000000))</f>
        <v>6.6059999999999999</v>
      </c>
      <c r="G110" s="157">
        <f>IF('Crisis Indicator Data'!R107="x","x",('Crisis Indicator Data'!R107/1000000))</f>
        <v>9.657</v>
      </c>
      <c r="H110" s="157">
        <f>IF('Crisis Indicator Data'!S107="x","x",('Crisis Indicator Data'!S107/1000000))</f>
        <v>2.4</v>
      </c>
      <c r="I110" s="157">
        <f>IF('Crisis Indicator Data'!T107="x","x",('Crisis Indicator Data'!T107/1000000))</f>
        <v>0</v>
      </c>
      <c r="J110" s="157">
        <f>IF('Crisis Indicator Data'!U107="x","x",('Crisis Indicator Data'!U107/1000000))</f>
        <v>0</v>
      </c>
      <c r="K110" s="244">
        <f t="shared" si="9"/>
        <v>4</v>
      </c>
      <c r="L110" s="143">
        <f>IF(F110="x","x",(F110*1000000/VLOOKUP($C110,'Crisis Indicator Data'!$C$3:$H$198,5,FALSE)))</f>
        <v>0.3539813524809774</v>
      </c>
      <c r="M110" s="143">
        <f>IF(G110="x","x",(G110*1000000/VLOOKUP($C110,'Crisis Indicator Data'!$C$3:$H$198,5,FALSE)))</f>
        <v>0.5174686528775051</v>
      </c>
      <c r="N110" s="143">
        <f>IF(H110="x","x",(H110*1000000/VLOOKUP($C110,'Crisis Indicator Data'!$C$3:$H$198,5,FALSE)))</f>
        <v>0.12860357946629514</v>
      </c>
      <c r="O110" s="143">
        <f>IF(I110="x","x",(I110*1000000/VLOOKUP($C110,'Crisis Indicator Data'!$C$3:$H$198,5,FALSE)))</f>
        <v>0</v>
      </c>
      <c r="P110" s="143">
        <f>IF(J110="x","x",(J110*1000000/VLOOKUP($C110,'Crisis Indicator Data'!$C$3:$H$198,5,FALSE)))</f>
        <v>0</v>
      </c>
      <c r="Q110" s="238">
        <f t="shared" si="10"/>
        <v>3</v>
      </c>
      <c r="R110" s="238">
        <f t="shared" si="11"/>
        <v>3.5</v>
      </c>
    </row>
    <row r="111" spans="1:18" x14ac:dyDescent="0.25">
      <c r="A111" s="147" t="str">
        <f>'Crisis Indicator Data'!A108</f>
        <v>Earthquake in Abra</v>
      </c>
      <c r="B111" s="148" t="str">
        <f>'Crisis Indicator Data'!B108</f>
        <v>Earthquake</v>
      </c>
      <c r="C111" s="148" t="str">
        <f>'Crisis Indicator Data'!C108</f>
        <v>PHL011</v>
      </c>
      <c r="D111" s="148" t="str">
        <f>'Crisis Indicator Data'!D108</f>
        <v>Philippines</v>
      </c>
      <c r="E111" s="148" t="str">
        <f>'Crisis Indicator Data'!E108</f>
        <v>PHL</v>
      </c>
      <c r="F111" s="157">
        <f>IF('Crisis Indicator Data'!Q108="x","x",('Crisis Indicator Data'!Q108/1000000))</f>
        <v>6.5090000000000003</v>
      </c>
      <c r="G111" s="157">
        <f>IF('Crisis Indicator Data'!R108="x","x",('Crisis Indicator Data'!R108/1000000))</f>
        <v>0.52500000000000002</v>
      </c>
      <c r="H111" s="157">
        <f>IF('Crisis Indicator Data'!S108="x","x",('Crisis Indicator Data'!S108/1000000))</f>
        <v>0.05</v>
      </c>
      <c r="I111" s="157">
        <f>IF('Crisis Indicator Data'!T108="x","x",('Crisis Indicator Data'!T108/1000000))</f>
        <v>0</v>
      </c>
      <c r="J111" s="157">
        <f>IF('Crisis Indicator Data'!U108="x","x",('Crisis Indicator Data'!U108/1000000))</f>
        <v>0</v>
      </c>
      <c r="K111" s="244">
        <f t="shared" si="9"/>
        <v>1.2</v>
      </c>
      <c r="L111" s="143">
        <f>IF(F111="x","x",(F111*1000000/VLOOKUP($C111,'Crisis Indicator Data'!$C$3:$H$198,5,FALSE)))</f>
        <v>0.91896089227728361</v>
      </c>
      <c r="M111" s="143">
        <f>IF(G111="x","x",(G111*1000000/VLOOKUP($C111,'Crisis Indicator Data'!$C$3:$H$198,5,FALSE)))</f>
        <v>7.4121135112240583E-2</v>
      </c>
      <c r="N111" s="143">
        <f>IF(H111="x","x",(H111*1000000/VLOOKUP($C111,'Crisis Indicator Data'!$C$3:$H$198,5,FALSE)))</f>
        <v>7.0591557249752926E-3</v>
      </c>
      <c r="O111" s="143">
        <f>IF(I111="x","x",(I111*1000000/VLOOKUP($C111,'Crisis Indicator Data'!$C$3:$H$198,5,FALSE)))</f>
        <v>0</v>
      </c>
      <c r="P111" s="143">
        <f>IF(J111="x","x",(J111*1000000/VLOOKUP($C111,'Crisis Indicator Data'!$C$3:$H$198,5,FALSE)))</f>
        <v>0</v>
      </c>
      <c r="Q111" s="238">
        <f t="shared" si="10"/>
        <v>2</v>
      </c>
      <c r="R111" s="238">
        <f t="shared" si="11"/>
        <v>1.6</v>
      </c>
    </row>
    <row r="112" spans="1:18" x14ac:dyDescent="0.25">
      <c r="A112" s="147" t="str">
        <f>'Crisis Indicator Data'!A109</f>
        <v>Typhoon Nalgae</v>
      </c>
      <c r="B112" s="148" t="str">
        <f>'Crisis Indicator Data'!B109</f>
        <v>Cyclone</v>
      </c>
      <c r="C112" s="148" t="str">
        <f>'Crisis Indicator Data'!C109</f>
        <v>PHL012</v>
      </c>
      <c r="D112" s="148" t="str">
        <f>'Crisis Indicator Data'!D109</f>
        <v>Philippines</v>
      </c>
      <c r="E112" s="148" t="str">
        <f>'Crisis Indicator Data'!E109</f>
        <v>PHL</v>
      </c>
      <c r="F112" s="157">
        <f>IF('Crisis Indicator Data'!Q109="x","x",('Crisis Indicator Data'!Q109/1000000))</f>
        <v>89.921999999999997</v>
      </c>
      <c r="G112" s="157">
        <f>IF('Crisis Indicator Data'!R109="x","x",('Crisis Indicator Data'!R109/1000000))</f>
        <v>5.9770000000000003</v>
      </c>
      <c r="H112" s="157">
        <f>IF('Crisis Indicator Data'!S109="x","x",('Crisis Indicator Data'!S109/1000000))</f>
        <v>6.3E-2</v>
      </c>
      <c r="I112" s="157">
        <f>IF('Crisis Indicator Data'!T109="x","x",('Crisis Indicator Data'!T109/1000000))</f>
        <v>0</v>
      </c>
      <c r="J112" s="157">
        <f>IF('Crisis Indicator Data'!U109="x","x",('Crisis Indicator Data'!U109/1000000))</f>
        <v>0</v>
      </c>
      <c r="K112" s="244">
        <f t="shared" si="9"/>
        <v>1.3</v>
      </c>
      <c r="L112" s="143">
        <f>IF(F112="x","x",(F112*1000000/VLOOKUP($C112,'Crisis Indicator Data'!$C$3:$H$198,5,FALSE)))</f>
        <v>0.93705841895750397</v>
      </c>
      <c r="M112" s="143">
        <f>IF(G112="x","x",(G112*1000000/VLOOKUP($C112,'Crisis Indicator Data'!$C$3:$H$198,5,FALSE)))</f>
        <v>6.2285071174006376E-2</v>
      </c>
      <c r="N112" s="143">
        <f>IF(H112="x","x",(H112*1000000/VLOOKUP($C112,'Crisis Indicator Data'!$C$3:$H$198,5,FALSE)))</f>
        <v>6.5650986848961052E-4</v>
      </c>
      <c r="O112" s="143">
        <f>IF(I112="x","x",(I112*1000000/VLOOKUP($C112,'Crisis Indicator Data'!$C$3:$H$198,5,FALSE)))</f>
        <v>0</v>
      </c>
      <c r="P112" s="143">
        <f>IF(J112="x","x",(J112*1000000/VLOOKUP($C112,'Crisis Indicator Data'!$C$3:$H$198,5,FALSE)))</f>
        <v>0</v>
      </c>
      <c r="Q112" s="238">
        <f t="shared" si="10"/>
        <v>2</v>
      </c>
      <c r="R112" s="238">
        <f t="shared" si="11"/>
        <v>1.65</v>
      </c>
    </row>
    <row r="113" spans="1:18" x14ac:dyDescent="0.25">
      <c r="A113" s="147" t="str">
        <f>'Crisis Indicator Data'!A110</f>
        <v>Highlands Violence</v>
      </c>
      <c r="B113" s="148" t="str">
        <f>'Crisis Indicator Data'!B110</f>
        <v>Earthquake</v>
      </c>
      <c r="C113" s="148" t="str">
        <f>'Crisis Indicator Data'!C110</f>
        <v>PNG003</v>
      </c>
      <c r="D113" s="148" t="str">
        <f>'Crisis Indicator Data'!D110</f>
        <v>Papua New Guinea</v>
      </c>
      <c r="E113" s="148" t="str">
        <f>'Crisis Indicator Data'!E110</f>
        <v>PNG</v>
      </c>
      <c r="F113" s="157">
        <f>IF('Crisis Indicator Data'!Q110="x","x",('Crisis Indicator Data'!Q110/1000000))</f>
        <v>2.59</v>
      </c>
      <c r="G113" s="157">
        <f>IF('Crisis Indicator Data'!R110="x","x",('Crisis Indicator Data'!R110/1000000))</f>
        <v>0</v>
      </c>
      <c r="H113" s="157">
        <f>IF('Crisis Indicator Data'!S110="x","x",('Crisis Indicator Data'!S110/1000000))</f>
        <v>0.17799999999999999</v>
      </c>
      <c r="I113" s="157">
        <f>IF('Crisis Indicator Data'!T110="x","x",('Crisis Indicator Data'!T110/1000000))</f>
        <v>8.6999999999999994E-2</v>
      </c>
      <c r="J113" s="157">
        <f>IF('Crisis Indicator Data'!U110="x","x",('Crisis Indicator Data'!U110/1000000))</f>
        <v>0</v>
      </c>
      <c r="K113" s="244">
        <f t="shared" si="9"/>
        <v>2.4</v>
      </c>
      <c r="L113" s="143">
        <f>IF(F113="x","x",(F113*1000000/VLOOKUP($C113,'Crisis Indicator Data'!$C$3:$H$198,5,FALSE)))</f>
        <v>0.90718038528896672</v>
      </c>
      <c r="M113" s="143">
        <f>IF(G113="x","x",(G113*1000000/VLOOKUP($C113,'Crisis Indicator Data'!$C$3:$H$198,5,FALSE)))</f>
        <v>0</v>
      </c>
      <c r="N113" s="143">
        <f>IF(H113="x","x",(H113*1000000/VLOOKUP($C113,'Crisis Indicator Data'!$C$3:$H$198,5,FALSE)))</f>
        <v>6.2346760070052541E-2</v>
      </c>
      <c r="O113" s="143">
        <f>IF(I113="x","x",(I113*1000000/VLOOKUP($C113,'Crisis Indicator Data'!$C$3:$H$198,5,FALSE)))</f>
        <v>3.0472854640980734E-2</v>
      </c>
      <c r="P113" s="143">
        <f>IF(J113="x","x",(J113*1000000/VLOOKUP($C113,'Crisis Indicator Data'!$C$3:$H$198,5,FALSE)))</f>
        <v>0</v>
      </c>
      <c r="Q113" s="238">
        <f t="shared" si="10"/>
        <v>3</v>
      </c>
      <c r="R113" s="238">
        <f t="shared" si="11"/>
        <v>2.7</v>
      </c>
    </row>
    <row r="114" spans="1:18" x14ac:dyDescent="0.25">
      <c r="A114" s="147" t="str">
        <f>'Crisis Indicator Data'!A111</f>
        <v>Displacement from Ukraine conflict in Poland</v>
      </c>
      <c r="B114" s="148" t="str">
        <f>'Crisis Indicator Data'!B111</f>
        <v>Displacement,Conflict</v>
      </c>
      <c r="C114" s="148" t="str">
        <f>'Crisis Indicator Data'!C111</f>
        <v>POL002</v>
      </c>
      <c r="D114" s="148" t="str">
        <f>'Crisis Indicator Data'!D111</f>
        <v>Poland</v>
      </c>
      <c r="E114" s="148" t="str">
        <f>'Crisis Indicator Data'!E111</f>
        <v>POL</v>
      </c>
      <c r="F114" s="157">
        <f>IF('Crisis Indicator Data'!Q111="x","x",('Crisis Indicator Data'!Q111/1000000))</f>
        <v>0.36</v>
      </c>
      <c r="G114" s="157">
        <f>IF('Crisis Indicator Data'!R111="x","x",('Crisis Indicator Data'!R111/1000000))</f>
        <v>0</v>
      </c>
      <c r="H114" s="157">
        <f>IF('Crisis Indicator Data'!S111="x","x",('Crisis Indicator Data'!S111/1000000))</f>
        <v>7.5839999999999996</v>
      </c>
      <c r="I114" s="157">
        <f>IF('Crisis Indicator Data'!T111="x","x",('Crisis Indicator Data'!T111/1000000))</f>
        <v>0</v>
      </c>
      <c r="J114" s="157">
        <f>IF('Crisis Indicator Data'!U111="x","x",('Crisis Indicator Data'!U111/1000000))</f>
        <v>0</v>
      </c>
      <c r="K114" s="244">
        <f t="shared" si="9"/>
        <v>4.8</v>
      </c>
      <c r="L114" s="143">
        <f>IF(F114="x","x",(F114*1000000/VLOOKUP($C114,'Crisis Indicator Data'!$C$3:$H$198,5,FALSE)))</f>
        <v>4.5317220543806644E-2</v>
      </c>
      <c r="M114" s="143">
        <f>IF(G114="x","x",(G114*1000000/VLOOKUP($C114,'Crisis Indicator Data'!$C$3:$H$198,5,FALSE)))</f>
        <v>0</v>
      </c>
      <c r="N114" s="143">
        <f>IF(H114="x","x",(H114*1000000/VLOOKUP($C114,'Crisis Indicator Data'!$C$3:$H$198,5,FALSE)))</f>
        <v>0.9546827794561934</v>
      </c>
      <c r="O114" s="143">
        <f>IF(I114="x","x",(I114*1000000/VLOOKUP($C114,'Crisis Indicator Data'!$C$3:$H$198,5,FALSE)))</f>
        <v>0</v>
      </c>
      <c r="P114" s="143">
        <f>IF(J114="x","x",(J114*1000000/VLOOKUP($C114,'Crisis Indicator Data'!$C$3:$H$198,5,FALSE)))</f>
        <v>0</v>
      </c>
      <c r="Q114" s="238">
        <f t="shared" si="10"/>
        <v>3</v>
      </c>
      <c r="R114" s="238">
        <f t="shared" si="11"/>
        <v>3.9</v>
      </c>
    </row>
    <row r="115" spans="1:18" x14ac:dyDescent="0.25">
      <c r="A115" s="147" t="str">
        <f>'Crisis Indicator Data'!A112</f>
        <v>Complex crisis in DPRK</v>
      </c>
      <c r="B115" s="148" t="str">
        <f>'Crisis Indicator Data'!B112</f>
        <v>Socio-political,Floods,Other seasonal event,Food Security</v>
      </c>
      <c r="C115" s="148" t="str">
        <f>'Crisis Indicator Data'!C112</f>
        <v>PRK001</v>
      </c>
      <c r="D115" s="148" t="str">
        <f>'Crisis Indicator Data'!D112</f>
        <v>DPRK</v>
      </c>
      <c r="E115" s="148" t="str">
        <f>'Crisis Indicator Data'!E112</f>
        <v>PRK</v>
      </c>
      <c r="F115" s="157">
        <f>IF('Crisis Indicator Data'!Q112="x","x",('Crisis Indicator Data'!Q112/1000000))</f>
        <v>0</v>
      </c>
      <c r="G115" s="157">
        <f>IF('Crisis Indicator Data'!R112="x","x",('Crisis Indicator Data'!R112/1000000))</f>
        <v>15.12</v>
      </c>
      <c r="H115" s="157">
        <f>IF('Crisis Indicator Data'!S112="x","x",('Crisis Indicator Data'!S112/1000000))</f>
        <v>4.97</v>
      </c>
      <c r="I115" s="157">
        <f>IF('Crisis Indicator Data'!T112="x","x",('Crisis Indicator Data'!T112/1000000))</f>
        <v>5.4589999999999996</v>
      </c>
      <c r="J115" s="157">
        <f>IF('Crisis Indicator Data'!U112="x","x",('Crisis Indicator Data'!U112/1000000))</f>
        <v>0</v>
      </c>
      <c r="K115" s="244">
        <f t="shared" si="9"/>
        <v>5</v>
      </c>
      <c r="L115" s="143">
        <f>IF(F115="x","x",(F115*1000000/VLOOKUP($C115,'Crisis Indicator Data'!$C$3:$H$198,5,FALSE)))</f>
        <v>0</v>
      </c>
      <c r="M115" s="143">
        <f>IF(G115="x","x",(G115*1000000/VLOOKUP($C115,'Crisis Indicator Data'!$C$3:$H$198,5,FALSE)))</f>
        <v>0.58910621055092338</v>
      </c>
      <c r="N115" s="143">
        <f>IF(H115="x","x",(H115*1000000/VLOOKUP($C115,'Crisis Indicator Data'!$C$3:$H$198,5,FALSE)))</f>
        <v>0.19364139328294241</v>
      </c>
      <c r="O115" s="143">
        <f>IF(I115="x","x",(I115*1000000/VLOOKUP($C115,'Crisis Indicator Data'!$C$3:$H$198,5,FALSE)))</f>
        <v>0.21269383620353777</v>
      </c>
      <c r="P115" s="143">
        <f>IF(J115="x","x",(J115*1000000/VLOOKUP($C115,'Crisis Indicator Data'!$C$3:$H$198,5,FALSE)))</f>
        <v>0</v>
      </c>
      <c r="Q115" s="238">
        <f t="shared" si="10"/>
        <v>4</v>
      </c>
      <c r="R115" s="238">
        <f t="shared" si="11"/>
        <v>4.5</v>
      </c>
    </row>
    <row r="116" spans="1:18" x14ac:dyDescent="0.25">
      <c r="A116" s="147" t="str">
        <f>'Crisis Indicator Data'!A113</f>
        <v>Conflict in Palestine</v>
      </c>
      <c r="B116" s="148" t="str">
        <f>'Crisis Indicator Data'!B113</f>
        <v>Conflict,Socio-political,Violence</v>
      </c>
      <c r="C116" s="148" t="str">
        <f>'Crisis Indicator Data'!C113</f>
        <v>PSE002</v>
      </c>
      <c r="D116" s="148" t="str">
        <f>'Crisis Indicator Data'!D113</f>
        <v>Palestine</v>
      </c>
      <c r="E116" s="148" t="str">
        <f>'Crisis Indicator Data'!E113</f>
        <v>PSE</v>
      </c>
      <c r="F116" s="157">
        <f>IF('Crisis Indicator Data'!Q113="x","x",('Crisis Indicator Data'!Q113/1000000))</f>
        <v>0</v>
      </c>
      <c r="G116" s="157">
        <f>IF('Crisis Indicator Data'!R113="x","x",('Crisis Indicator Data'!R113/1000000))</f>
        <v>3.2549999999999999</v>
      </c>
      <c r="H116" s="157">
        <f>IF('Crisis Indicator Data'!S113="x","x",('Crisis Indicator Data'!S113/1000000))</f>
        <v>1.974</v>
      </c>
      <c r="I116" s="157">
        <f>IF('Crisis Indicator Data'!T113="x","x",('Crisis Indicator Data'!T113/1000000))</f>
        <v>0.126</v>
      </c>
      <c r="J116" s="157">
        <f>IF('Crisis Indicator Data'!U113="x","x",('Crisis Indicator Data'!U113/1000000))</f>
        <v>0</v>
      </c>
      <c r="K116" s="244">
        <f t="shared" si="9"/>
        <v>3.9</v>
      </c>
      <c r="L116" s="143">
        <f>IF(F116="x","x",(F116*1000000/VLOOKUP($C116,'Crisis Indicator Data'!$C$3:$H$198,5,FALSE)))</f>
        <v>0</v>
      </c>
      <c r="M116" s="143">
        <f>IF(G116="x","x",(G116*1000000/VLOOKUP($C116,'Crisis Indicator Data'!$C$3:$H$198,5,FALSE)))</f>
        <v>0.60784313725490191</v>
      </c>
      <c r="N116" s="143">
        <f>IF(H116="x","x",(H116*1000000/VLOOKUP($C116,'Crisis Indicator Data'!$C$3:$H$198,5,FALSE)))</f>
        <v>0.36862745098039218</v>
      </c>
      <c r="O116" s="143">
        <f>IF(I116="x","x",(I116*1000000/VLOOKUP($C116,'Crisis Indicator Data'!$C$3:$H$198,5,FALSE)))</f>
        <v>2.3529411764705882E-2</v>
      </c>
      <c r="P116" s="143">
        <f>IF(J116="x","x",(J116*1000000/VLOOKUP($C116,'Crisis Indicator Data'!$C$3:$H$198,5,FALSE)))</f>
        <v>0</v>
      </c>
      <c r="Q116" s="238">
        <f t="shared" si="10"/>
        <v>3</v>
      </c>
      <c r="R116" s="238">
        <f t="shared" si="11"/>
        <v>3.45</v>
      </c>
    </row>
    <row r="117" spans="1:18" x14ac:dyDescent="0.25">
      <c r="A117" s="147" t="str">
        <f>'Crisis Indicator Data'!A114</f>
        <v>Regional Boko Haram Crisis</v>
      </c>
      <c r="B117" s="148">
        <f>'Crisis Indicator Data'!B114</f>
        <v>0</v>
      </c>
      <c r="C117" s="148" t="str">
        <f>'Crisis Indicator Data'!C114</f>
        <v>REG001</v>
      </c>
      <c r="D117" s="148" t="str">
        <f>'Crisis Indicator Data'!D114</f>
        <v>Nigeria,Niger,Chad,Cameroon</v>
      </c>
      <c r="E117" s="148" t="str">
        <f>'Crisis Indicator Data'!E114</f>
        <v>NGA,NER,TCD,CMR</v>
      </c>
      <c r="F117" s="157">
        <f>IF('Crisis Indicator Data'!Q114="x","x",('Crisis Indicator Data'!Q114/1000000))</f>
        <v>3.49</v>
      </c>
      <c r="G117" s="157">
        <f>IF('Crisis Indicator Data'!R114="x","x",('Crisis Indicator Data'!R114/1000000))</f>
        <v>6.2119999999999997</v>
      </c>
      <c r="H117" s="157">
        <f>IF('Crisis Indicator Data'!S114="x","x",('Crisis Indicator Data'!S114/1000000))</f>
        <v>6.4089999999999998</v>
      </c>
      <c r="I117" s="157">
        <f>IF('Crisis Indicator Data'!T114="x","x",('Crisis Indicator Data'!T114/1000000))</f>
        <v>3.452</v>
      </c>
      <c r="J117" s="157">
        <f>IF('Crisis Indicator Data'!U114="x","x",('Crisis Indicator Data'!U114/1000000))</f>
        <v>0.91100000000000003</v>
      </c>
      <c r="K117" s="244">
        <f t="shared" si="9"/>
        <v>5</v>
      </c>
      <c r="L117" s="143">
        <f>IF(F117="x","x",(F117*1000000/VLOOKUP($C117,'Crisis Indicator Data'!$C$3:$H$198,5,FALSE)))</f>
        <v>0.17046009573117124</v>
      </c>
      <c r="M117" s="143">
        <f>IF(G117="x","x",(G117*1000000/VLOOKUP($C117,'Crisis Indicator Data'!$C$3:$H$198,5,FALSE)))</f>
        <v>0.30340920191462345</v>
      </c>
      <c r="N117" s="143">
        <f>IF(H117="x","x",(H117*1000000/VLOOKUP($C117,'Crisis Indicator Data'!$C$3:$H$198,5,FALSE)))</f>
        <v>0.31303116147308779</v>
      </c>
      <c r="O117" s="143">
        <f>IF(I117="x","x",(I117*1000000/VLOOKUP($C117,'Crisis Indicator Data'!$C$3:$H$198,5,FALSE)))</f>
        <v>0.16860408322750806</v>
      </c>
      <c r="P117" s="143">
        <f>IF(J117="x","x",(J117*1000000/VLOOKUP($C117,'Crisis Indicator Data'!$C$3:$H$198,5,FALSE)))</f>
        <v>4.4495457653609453E-2</v>
      </c>
      <c r="Q117" s="238">
        <f t="shared" si="10"/>
        <v>4</v>
      </c>
      <c r="R117" s="238">
        <f t="shared" si="11"/>
        <v>4.5</v>
      </c>
    </row>
    <row r="118" spans="1:18" x14ac:dyDescent="0.25">
      <c r="A118" s="147" t="str">
        <f>'Crisis Indicator Data'!A115</f>
        <v>Venezuela Regional Crisis</v>
      </c>
      <c r="B118" s="148">
        <f>'Crisis Indicator Data'!B115</f>
        <v>0</v>
      </c>
      <c r="C118" s="148" t="str">
        <f>'Crisis Indicator Data'!C115</f>
        <v>REG002</v>
      </c>
      <c r="D118" s="148" t="str">
        <f>'Crisis Indicator Data'!D115</f>
        <v>Venezuela,Brazil,Colombia,Ecuador,Peru,Trinidad and Tobago,Chile,Dominican Republic,Panama</v>
      </c>
      <c r="E118" s="148" t="str">
        <f>'Crisis Indicator Data'!E115</f>
        <v>VEN,BRA,COL,ECU,PER,TTO,CHL,DOM,PAN</v>
      </c>
      <c r="F118" s="157">
        <f>IF('Crisis Indicator Data'!Q115="x","x",('Crisis Indicator Data'!Q115/1000000))</f>
        <v>149.809</v>
      </c>
      <c r="G118" s="157">
        <f>IF('Crisis Indicator Data'!R115="x","x",('Crisis Indicator Data'!R115/1000000))</f>
        <v>37.651000000000003</v>
      </c>
      <c r="H118" s="157">
        <f>IF('Crisis Indicator Data'!S115="x","x",('Crisis Indicator Data'!S115/1000000))</f>
        <v>26.943000000000001</v>
      </c>
      <c r="I118" s="157">
        <f>IF('Crisis Indicator Data'!T115="x","x",('Crisis Indicator Data'!T115/1000000))</f>
        <v>0</v>
      </c>
      <c r="J118" s="157">
        <f>IF('Crisis Indicator Data'!U115="x","x",('Crisis Indicator Data'!U115/1000000))</f>
        <v>0</v>
      </c>
      <c r="K118" s="244">
        <f t="shared" si="9"/>
        <v>5</v>
      </c>
      <c r="L118" s="143">
        <f>IF(F118="x","x",(F118*1000000/VLOOKUP($C118,'Crisis Indicator Data'!$C$3:$H$198,5,FALSE)))</f>
        <v>0.69872948946371771</v>
      </c>
      <c r="M118" s="143">
        <f>IF(G118="x","x",(G118*1000000/VLOOKUP($C118,'Crisis Indicator Data'!$C$3:$H$198,5,FALSE)))</f>
        <v>0.17560936931558474</v>
      </c>
      <c r="N118" s="143">
        <f>IF(H118="x","x",(H118*1000000/VLOOKUP($C118,'Crisis Indicator Data'!$C$3:$H$198,5,FALSE)))</f>
        <v>0.12566580535629332</v>
      </c>
      <c r="O118" s="143">
        <f>IF(I118="x","x",(I118*1000000/VLOOKUP($C118,'Crisis Indicator Data'!$C$3:$H$198,5,FALSE)))</f>
        <v>0</v>
      </c>
      <c r="P118" s="143">
        <f>IF(J118="x","x",(J118*1000000/VLOOKUP($C118,'Crisis Indicator Data'!$C$3:$H$198,5,FALSE)))</f>
        <v>0</v>
      </c>
      <c r="Q118" s="238">
        <f t="shared" si="10"/>
        <v>3</v>
      </c>
      <c r="R118" s="238">
        <f t="shared" si="11"/>
        <v>4</v>
      </c>
    </row>
    <row r="119" spans="1:18" x14ac:dyDescent="0.25">
      <c r="A119" s="147" t="str">
        <f>'Crisis Indicator Data'!A116</f>
        <v>Regional Kashmir conflict</v>
      </c>
      <c r="B119" s="148">
        <f>'Crisis Indicator Data'!B116</f>
        <v>0</v>
      </c>
      <c r="C119" s="148" t="str">
        <f>'Crisis Indicator Data'!C116</f>
        <v>REG003</v>
      </c>
      <c r="D119" s="148" t="str">
        <f>'Crisis Indicator Data'!D116</f>
        <v>India,Pakistan</v>
      </c>
      <c r="E119" s="148" t="str">
        <f>'Crisis Indicator Data'!E116</f>
        <v>IND,PAK</v>
      </c>
      <c r="F119" s="157" t="str">
        <f>IF('Crisis Indicator Data'!Q116="x","x",('Crisis Indicator Data'!Q116/1000000))</f>
        <v>x</v>
      </c>
      <c r="G119" s="157" t="str">
        <f>IF('Crisis Indicator Data'!R116="x","x",('Crisis Indicator Data'!R116/1000000))</f>
        <v>x</v>
      </c>
      <c r="H119" s="157" t="str">
        <f>IF('Crisis Indicator Data'!S116="x","x",('Crisis Indicator Data'!S116/1000000))</f>
        <v>x</v>
      </c>
      <c r="I119" s="157" t="str">
        <f>IF('Crisis Indicator Data'!T116="x","x",('Crisis Indicator Data'!T116/1000000))</f>
        <v>x</v>
      </c>
      <c r="J119" s="157" t="str">
        <f>IF('Crisis Indicator Data'!U116="x","x",('Crisis Indicator Data'!U116/1000000))</f>
        <v>x</v>
      </c>
      <c r="K119" s="244" t="str">
        <f t="shared" si="9"/>
        <v>x</v>
      </c>
      <c r="L119" s="143" t="str">
        <f>IF(F119="x","x",(F119*1000000/VLOOKUP($C119,'Crisis Indicator Data'!$C$3:$H$198,5,FALSE)))</f>
        <v>x</v>
      </c>
      <c r="M119" s="143" t="str">
        <f>IF(G119="x","x",(G119*1000000/VLOOKUP($C119,'Crisis Indicator Data'!$C$3:$H$198,5,FALSE)))</f>
        <v>x</v>
      </c>
      <c r="N119" s="143" t="str">
        <f>IF(H119="x","x",(H119*1000000/VLOOKUP($C119,'Crisis Indicator Data'!$C$3:$H$198,5,FALSE)))</f>
        <v>x</v>
      </c>
      <c r="O119" s="143" t="str">
        <f>IF(I119="x","x",(I119*1000000/VLOOKUP($C119,'Crisis Indicator Data'!$C$3:$H$198,5,FALSE)))</f>
        <v>x</v>
      </c>
      <c r="P119" s="143" t="str">
        <f>IF(J119="x","x",(J119*1000000/VLOOKUP($C119,'Crisis Indicator Data'!$C$3:$H$198,5,FALSE)))</f>
        <v>x</v>
      </c>
      <c r="Q119" s="238" t="str">
        <f t="shared" si="10"/>
        <v>x</v>
      </c>
      <c r="R119" s="238" t="str">
        <f t="shared" si="11"/>
        <v>x</v>
      </c>
    </row>
    <row r="120" spans="1:18" x14ac:dyDescent="0.25">
      <c r="A120" s="147" t="str">
        <f>'Crisis Indicator Data'!A117</f>
        <v>Syrian Regional Crisis</v>
      </c>
      <c r="B120" s="148">
        <f>'Crisis Indicator Data'!B117</f>
        <v>0</v>
      </c>
      <c r="C120" s="148" t="str">
        <f>'Crisis Indicator Data'!C117</f>
        <v>REG004</v>
      </c>
      <c r="D120" s="148" t="str">
        <f>'Crisis Indicator Data'!D117</f>
        <v>Syria,Turkey,Iraq,Egypt,Jordan,Lebanon</v>
      </c>
      <c r="E120" s="148" t="str">
        <f>'Crisis Indicator Data'!E117</f>
        <v>SYR,TUR,IRQ,EGY,JOR,LBN</v>
      </c>
      <c r="F120" s="157">
        <f>IF('Crisis Indicator Data'!Q117="x","x",('Crisis Indicator Data'!Q117/1000000))</f>
        <v>50.094999999999999</v>
      </c>
      <c r="G120" s="157">
        <f>IF('Crisis Indicator Data'!R117="x","x",('Crisis Indicator Data'!R117/1000000))</f>
        <v>19.843</v>
      </c>
      <c r="H120" s="157">
        <f>IF('Crisis Indicator Data'!S117="x","x",('Crisis Indicator Data'!S117/1000000))</f>
        <v>13.071999999999999</v>
      </c>
      <c r="I120" s="157">
        <f>IF('Crisis Indicator Data'!T117="x","x",('Crisis Indicator Data'!T117/1000000))</f>
        <v>6.3090000000000002</v>
      </c>
      <c r="J120" s="157">
        <f>IF('Crisis Indicator Data'!U117="x","x",('Crisis Indicator Data'!U117/1000000))</f>
        <v>0.127</v>
      </c>
      <c r="K120" s="244">
        <f t="shared" si="9"/>
        <v>5</v>
      </c>
      <c r="L120" s="143">
        <f>IF(F120="x","x",(F120*1000000/VLOOKUP($C120,'Crisis Indicator Data'!$C$3:$H$198,5,FALSE)))</f>
        <v>0.56006484431773718</v>
      </c>
      <c r="M120" s="143">
        <f>IF(G120="x","x",(G120*1000000/VLOOKUP($C120,'Crisis Indicator Data'!$C$3:$H$198,5,FALSE)))</f>
        <v>0.22184582704455252</v>
      </c>
      <c r="N120" s="143">
        <f>IF(H120="x","x",(H120*1000000/VLOOKUP($C120,'Crisis Indicator Data'!$C$3:$H$198,5,FALSE)))</f>
        <v>0.14614567611381296</v>
      </c>
      <c r="O120" s="143">
        <f>IF(I120="x","x",(I120*1000000/VLOOKUP($C120,'Crisis Indicator Data'!$C$3:$H$198,5,FALSE)))</f>
        <v>7.0534965621331547E-2</v>
      </c>
      <c r="P120" s="143">
        <f>IF(J120="x","x",(J120*1000000/VLOOKUP($C120,'Crisis Indicator Data'!$C$3:$H$198,5,FALSE)))</f>
        <v>1.4198669573480911E-3</v>
      </c>
      <c r="Q120" s="238">
        <f t="shared" si="10"/>
        <v>4</v>
      </c>
      <c r="R120" s="238">
        <f t="shared" si="11"/>
        <v>4.5</v>
      </c>
    </row>
    <row r="121" spans="1:18" x14ac:dyDescent="0.25">
      <c r="A121" s="147" t="str">
        <f>'Crisis Indicator Data'!A118</f>
        <v xml:space="preserve">Eastern Mediterranean Route </v>
      </c>
      <c r="B121" s="148">
        <f>'Crisis Indicator Data'!B118</f>
        <v>0</v>
      </c>
      <c r="C121" s="148" t="str">
        <f>'Crisis Indicator Data'!C118</f>
        <v>REG006</v>
      </c>
      <c r="D121" s="148" t="str">
        <f>'Crisis Indicator Data'!D118</f>
        <v>Turkey,Greece</v>
      </c>
      <c r="E121" s="148" t="str">
        <f>'Crisis Indicator Data'!E118</f>
        <v>TUR,GRC</v>
      </c>
      <c r="F121" s="157">
        <f>IF('Crisis Indicator Data'!Q118="x","x",('Crisis Indicator Data'!Q118/1000000))</f>
        <v>29.041</v>
      </c>
      <c r="G121" s="157">
        <f>IF('Crisis Indicator Data'!R118="x","x",('Crisis Indicator Data'!R118/1000000))</f>
        <v>8.7870000000000008</v>
      </c>
      <c r="H121" s="157">
        <f>IF('Crisis Indicator Data'!S118="x","x",('Crisis Indicator Data'!S118/1000000))</f>
        <v>0.16700000000000001</v>
      </c>
      <c r="I121" s="157">
        <f>IF('Crisis Indicator Data'!T118="x","x",('Crisis Indicator Data'!T118/1000000))</f>
        <v>3.5999999999999997E-2</v>
      </c>
      <c r="J121" s="157">
        <f>IF('Crisis Indicator Data'!U118="x","x",('Crisis Indicator Data'!U118/1000000))</f>
        <v>0</v>
      </c>
      <c r="K121" s="244">
        <f t="shared" si="9"/>
        <v>2.2000000000000002</v>
      </c>
      <c r="L121" s="143">
        <f>IF(F121="x","x",(F121*1000000/VLOOKUP($C121,'Crisis Indicator Data'!$C$3:$H$198,5,FALSE)))</f>
        <v>0.76361389392863721</v>
      </c>
      <c r="M121" s="143">
        <f>IF(G121="x","x",(G121*1000000/VLOOKUP($C121,'Crisis Indicator Data'!$C$3:$H$198,5,FALSE)))</f>
        <v>0.23104835528910625</v>
      </c>
      <c r="N121" s="143">
        <f>IF(H121="x","x",(H121*1000000/VLOOKUP($C121,'Crisis Indicator Data'!$C$3:$H$198,5,FALSE)))</f>
        <v>4.3911545844179745E-3</v>
      </c>
      <c r="O121" s="143">
        <f>IF(I121="x","x",(I121*1000000/VLOOKUP($C121,'Crisis Indicator Data'!$C$3:$H$198,5,FALSE)))</f>
        <v>9.4659619783860538E-4</v>
      </c>
      <c r="P121" s="143">
        <f>IF(J121="x","x",(J121*1000000/VLOOKUP($C121,'Crisis Indicator Data'!$C$3:$H$198,5,FALSE)))</f>
        <v>0</v>
      </c>
      <c r="Q121" s="238">
        <f t="shared" si="10"/>
        <v>2</v>
      </c>
      <c r="R121" s="238">
        <f t="shared" si="11"/>
        <v>2.1</v>
      </c>
    </row>
    <row r="122" spans="1:18" x14ac:dyDescent="0.25">
      <c r="A122" s="147" t="str">
        <f>'Crisis Indicator Data'!A119</f>
        <v>Central Mediterranean Route</v>
      </c>
      <c r="B122" s="148">
        <f>'Crisis Indicator Data'!B119</f>
        <v>0</v>
      </c>
      <c r="C122" s="148" t="str">
        <f>'Crisis Indicator Data'!C119</f>
        <v>REG007</v>
      </c>
      <c r="D122" s="148" t="str">
        <f>'Crisis Indicator Data'!D119</f>
        <v>Algeria,Tunisia,Libya,Italy</v>
      </c>
      <c r="E122" s="148" t="str">
        <f>'Crisis Indicator Data'!E119</f>
        <v>DZA,TUN,LBY,ITA</v>
      </c>
      <c r="F122" s="157">
        <f>IF('Crisis Indicator Data'!Q119="x","x",('Crisis Indicator Data'!Q119/1000000))</f>
        <v>71.042000000000002</v>
      </c>
      <c r="G122" s="157">
        <f>IF('Crisis Indicator Data'!R119="x","x",('Crisis Indicator Data'!R119/1000000))</f>
        <v>0</v>
      </c>
      <c r="H122" s="157">
        <f>IF('Crisis Indicator Data'!S119="x","x",('Crisis Indicator Data'!S119/1000000))</f>
        <v>1.224</v>
      </c>
      <c r="I122" s="157">
        <f>IF('Crisis Indicator Data'!T119="x","x",('Crisis Indicator Data'!T119/1000000))</f>
        <v>0</v>
      </c>
      <c r="J122" s="157">
        <f>IF('Crisis Indicator Data'!U119="x","x",('Crisis Indicator Data'!U119/1000000))</f>
        <v>0</v>
      </c>
      <c r="K122" s="244">
        <f t="shared" si="9"/>
        <v>3.5</v>
      </c>
      <c r="L122" s="143">
        <f>IF(F122="x","x",(F122*1000000/VLOOKUP($C122,'Crisis Indicator Data'!$C$3:$H$198,5,FALSE)))</f>
        <v>0.98306257437799238</v>
      </c>
      <c r="M122" s="143">
        <f>IF(G122="x","x",(G122*1000000/VLOOKUP($C122,'Crisis Indicator Data'!$C$3:$H$198,5,FALSE)))</f>
        <v>0</v>
      </c>
      <c r="N122" s="143">
        <f>IF(H122="x","x",(H122*1000000/VLOOKUP($C122,'Crisis Indicator Data'!$C$3:$H$198,5,FALSE)))</f>
        <v>1.6937425622007583E-2</v>
      </c>
      <c r="O122" s="143">
        <f>IF(I122="x","x",(I122*1000000/VLOOKUP($C122,'Crisis Indicator Data'!$C$3:$H$198,5,FALSE)))</f>
        <v>0</v>
      </c>
      <c r="P122" s="143">
        <f>IF(J122="x","x",(J122*1000000/VLOOKUP($C122,'Crisis Indicator Data'!$C$3:$H$198,5,FALSE)))</f>
        <v>0</v>
      </c>
      <c r="Q122" s="238">
        <f t="shared" si="10"/>
        <v>1</v>
      </c>
      <c r="R122" s="238">
        <f t="shared" si="11"/>
        <v>2.25</v>
      </c>
    </row>
    <row r="123" spans="1:18" x14ac:dyDescent="0.25">
      <c r="A123" s="147" t="str">
        <f>'Crisis Indicator Data'!A120</f>
        <v>Western Mediterranean Route</v>
      </c>
      <c r="B123" s="148">
        <f>'Crisis Indicator Data'!B120</f>
        <v>0</v>
      </c>
      <c r="C123" s="148" t="str">
        <f>'Crisis Indicator Data'!C120</f>
        <v>REG008</v>
      </c>
      <c r="D123" s="148" t="str">
        <f>'Crisis Indicator Data'!D120</f>
        <v>Algeria,Morocco,Spain</v>
      </c>
      <c r="E123" s="148" t="str">
        <f>'Crisis Indicator Data'!E120</f>
        <v>DZA,MAR,ESP</v>
      </c>
      <c r="F123" s="157">
        <f>IF('Crisis Indicator Data'!Q120="x","x",('Crisis Indicator Data'!Q120/1000000))</f>
        <v>94.144000000000005</v>
      </c>
      <c r="G123" s="157">
        <f>IF('Crisis Indicator Data'!R120="x","x",('Crisis Indicator Data'!R120/1000000))</f>
        <v>0</v>
      </c>
      <c r="H123" s="157">
        <f>IF('Crisis Indicator Data'!S120="x","x",('Crisis Indicator Data'!S120/1000000))</f>
        <v>0.42899999999999999</v>
      </c>
      <c r="I123" s="157">
        <f>IF('Crisis Indicator Data'!T120="x","x",('Crisis Indicator Data'!T120/1000000))</f>
        <v>0</v>
      </c>
      <c r="J123" s="157">
        <f>IF('Crisis Indicator Data'!U120="x","x",('Crisis Indicator Data'!U120/1000000))</f>
        <v>0</v>
      </c>
      <c r="K123" s="244">
        <f t="shared" si="9"/>
        <v>2.7</v>
      </c>
      <c r="L123" s="143">
        <f>IF(F123="x","x",(F123*1000000/VLOOKUP($C123,'Crisis Indicator Data'!$C$3:$H$198,5,FALSE)))</f>
        <v>0.99547434758702369</v>
      </c>
      <c r="M123" s="143">
        <f>IF(G123="x","x",(G123*1000000/VLOOKUP($C123,'Crisis Indicator Data'!$C$3:$H$198,5,FALSE)))</f>
        <v>0</v>
      </c>
      <c r="N123" s="143">
        <f>IF(H123="x","x",(H123*1000000/VLOOKUP($C123,'Crisis Indicator Data'!$C$3:$H$198,5,FALSE)))</f>
        <v>4.5362263672122831E-3</v>
      </c>
      <c r="O123" s="143">
        <f>IF(I123="x","x",(I123*1000000/VLOOKUP($C123,'Crisis Indicator Data'!$C$3:$H$198,5,FALSE)))</f>
        <v>0</v>
      </c>
      <c r="P123" s="143">
        <f>IF(J123="x","x",(J123*1000000/VLOOKUP($C123,'Crisis Indicator Data'!$C$3:$H$198,5,FALSE)))</f>
        <v>0</v>
      </c>
      <c r="Q123" s="238">
        <f t="shared" si="10"/>
        <v>1</v>
      </c>
      <c r="R123" s="238">
        <f t="shared" si="11"/>
        <v>1.85</v>
      </c>
    </row>
    <row r="124" spans="1:18" x14ac:dyDescent="0.25">
      <c r="A124" s="147" t="str">
        <f>'Crisis Indicator Data'!A121</f>
        <v>Rohingya Regional Crisis</v>
      </c>
      <c r="B124" s="148">
        <f>'Crisis Indicator Data'!B121</f>
        <v>0</v>
      </c>
      <c r="C124" s="148" t="str">
        <f>'Crisis Indicator Data'!C121</f>
        <v>REG011</v>
      </c>
      <c r="D124" s="148" t="str">
        <f>'Crisis Indicator Data'!D121</f>
        <v>Bangladesh,Myanmar</v>
      </c>
      <c r="E124" s="148" t="str">
        <f>'Crisis Indicator Data'!E121</f>
        <v>BGD,MMR</v>
      </c>
      <c r="F124" s="157">
        <f>IF('Crisis Indicator Data'!Q121="x","x",('Crisis Indicator Data'!Q121/1000000))</f>
        <v>2.2999999999999998</v>
      </c>
      <c r="G124" s="157">
        <f>IF('Crisis Indicator Data'!R121="x","x",('Crisis Indicator Data'!R121/1000000))</f>
        <v>0</v>
      </c>
      <c r="H124" s="157">
        <f>IF('Crisis Indicator Data'!S121="x","x",('Crisis Indicator Data'!S121/1000000))</f>
        <v>1.4890000000000001</v>
      </c>
      <c r="I124" s="157">
        <f>IF('Crisis Indicator Data'!T121="x","x",('Crisis Indicator Data'!T121/1000000))</f>
        <v>1.5529999999999999</v>
      </c>
      <c r="J124" s="157">
        <f>IF('Crisis Indicator Data'!U121="x","x",('Crisis Indicator Data'!U121/1000000))</f>
        <v>0</v>
      </c>
      <c r="K124" s="244">
        <f t="shared" si="9"/>
        <v>4.0999999999999996</v>
      </c>
      <c r="L124" s="143">
        <f>IF(F124="x","x",(F124*1000000/VLOOKUP($C124,'Crisis Indicator Data'!$C$3:$H$198,5,FALSE)))</f>
        <v>0.43046977353546695</v>
      </c>
      <c r="M124" s="143">
        <f>IF(G124="x","x",(G124*1000000/VLOOKUP($C124,'Crisis Indicator Data'!$C$3:$H$198,5,FALSE)))</f>
        <v>0</v>
      </c>
      <c r="N124" s="143">
        <f>IF(H124="x","x",(H124*1000000/VLOOKUP($C124,'Crisis Indicator Data'!$C$3:$H$198,5,FALSE)))</f>
        <v>0.27868238817143925</v>
      </c>
      <c r="O124" s="143">
        <f>IF(I124="x","x",(I124*1000000/VLOOKUP($C124,'Crisis Indicator Data'!$C$3:$H$198,5,FALSE)))</f>
        <v>0.29066067752199137</v>
      </c>
      <c r="P124" s="143">
        <f>IF(J124="x","x",(J124*1000000/VLOOKUP($C124,'Crisis Indicator Data'!$C$3:$H$198,5,FALSE)))</f>
        <v>0</v>
      </c>
      <c r="Q124" s="238">
        <f t="shared" si="10"/>
        <v>4</v>
      </c>
      <c r="R124" s="238">
        <f t="shared" si="11"/>
        <v>4.05</v>
      </c>
    </row>
    <row r="125" spans="1:18" x14ac:dyDescent="0.25">
      <c r="A125" s="147" t="str">
        <f>'Crisis Indicator Data'!A122</f>
        <v>Southern Africa Regional Food Security Crisis</v>
      </c>
      <c r="B125" s="148">
        <f>'Crisis Indicator Data'!B122</f>
        <v>0</v>
      </c>
      <c r="C125" s="148" t="str">
        <f>'Crisis Indicator Data'!C122</f>
        <v>REG012</v>
      </c>
      <c r="D125" s="148" t="str">
        <f>'Crisis Indicator Data'!D122</f>
        <v>Lesotho,Madagascar,Malawi,Namibia,Eswatini,Zambia,Zimbabwe,Tanzania</v>
      </c>
      <c r="E125" s="148" t="str">
        <f>'Crisis Indicator Data'!E122</f>
        <v>LSO,MDG,MWI,NAM,SWZ,ZMB,ZWE,TZA</v>
      </c>
      <c r="F125" s="157">
        <f>IF('Crisis Indicator Data'!Q122="x","x",('Crisis Indicator Data'!Q122/1000000))</f>
        <v>24.603999999999999</v>
      </c>
      <c r="G125" s="157">
        <f>IF('Crisis Indicator Data'!R122="x","x",('Crisis Indicator Data'!R122/1000000))</f>
        <v>21.117000000000001</v>
      </c>
      <c r="H125" s="157">
        <f>IF('Crisis Indicator Data'!S122="x","x",('Crisis Indicator Data'!S122/1000000))</f>
        <v>15.897</v>
      </c>
      <c r="I125" s="157">
        <f>IF('Crisis Indicator Data'!T122="x","x",('Crisis Indicator Data'!T122/1000000))</f>
        <v>1.423</v>
      </c>
      <c r="J125" s="157">
        <f>IF('Crisis Indicator Data'!U122="x","x",('Crisis Indicator Data'!U122/1000000))</f>
        <v>0</v>
      </c>
      <c r="K125" s="244">
        <f t="shared" si="9"/>
        <v>5</v>
      </c>
      <c r="L125" s="143">
        <f>IF(F125="x","x",(F125*1000000/VLOOKUP($C125,'Crisis Indicator Data'!$C$3:$H$198,5,FALSE)))</f>
        <v>0.39027949620887664</v>
      </c>
      <c r="M125" s="143">
        <f>IF(G125="x","x",(G125*1000000/VLOOKUP($C125,'Crisis Indicator Data'!$C$3:$H$198,5,FALSE)))</f>
        <v>0.33496716474731131</v>
      </c>
      <c r="N125" s="143">
        <f>IF(H125="x","x",(H125*1000000/VLOOKUP($C125,'Crisis Indicator Data'!$C$3:$H$198,5,FALSE)))</f>
        <v>0.25216522318454365</v>
      </c>
      <c r="O125" s="143">
        <f>IF(I125="x","x",(I125*1000000/VLOOKUP($C125,'Crisis Indicator Data'!$C$3:$H$198,5,FALSE)))</f>
        <v>2.2572253418356017E-2</v>
      </c>
      <c r="P125" s="143">
        <f>IF(J125="x","x",(J125*1000000/VLOOKUP($C125,'Crisis Indicator Data'!$C$3:$H$198,5,FALSE)))</f>
        <v>0</v>
      </c>
      <c r="Q125" s="238">
        <f t="shared" si="10"/>
        <v>3</v>
      </c>
      <c r="R125" s="238">
        <f t="shared" si="11"/>
        <v>4</v>
      </c>
    </row>
    <row r="126" spans="1:18" x14ac:dyDescent="0.25">
      <c r="A126" s="147" t="str">
        <f>'Crisis Indicator Data'!A123</f>
        <v>Nagorno-Karabakh Conflict</v>
      </c>
      <c r="B126" s="148">
        <f>'Crisis Indicator Data'!B123</f>
        <v>0</v>
      </c>
      <c r="C126" s="148" t="str">
        <f>'Crisis Indicator Data'!C123</f>
        <v>REG013</v>
      </c>
      <c r="D126" s="148" t="str">
        <f>'Crisis Indicator Data'!D123</f>
        <v>Armenia,Azerbaijan</v>
      </c>
      <c r="E126" s="148" t="str">
        <f>'Crisis Indicator Data'!E123</f>
        <v>ARM,AZE</v>
      </c>
      <c r="F126" s="157">
        <f>IF('Crisis Indicator Data'!Q123="x","x",('Crisis Indicator Data'!Q123/1000000))</f>
        <v>1.593</v>
      </c>
      <c r="G126" s="157">
        <f>IF('Crisis Indicator Data'!R123="x","x",('Crisis Indicator Data'!R123/1000000))</f>
        <v>2.8330000000000002</v>
      </c>
      <c r="H126" s="157">
        <f>IF('Crisis Indicator Data'!S123="x","x",('Crisis Indicator Data'!S123/1000000))</f>
        <v>2.7E-2</v>
      </c>
      <c r="I126" s="157">
        <f>IF('Crisis Indicator Data'!T123="x","x",('Crisis Indicator Data'!T123/1000000))</f>
        <v>0</v>
      </c>
      <c r="J126" s="157">
        <f>IF('Crisis Indicator Data'!U123="x","x",('Crisis Indicator Data'!U123/1000000))</f>
        <v>0</v>
      </c>
      <c r="K126" s="244">
        <f t="shared" si="9"/>
        <v>0.7</v>
      </c>
      <c r="L126" s="143">
        <f>IF(F126="x","x",(F126*1000000/VLOOKUP($C126,'Crisis Indicator Data'!$C$3:$H$198,5,FALSE)))</f>
        <v>0.35781671159029649</v>
      </c>
      <c r="M126" s="143">
        <f>IF(G126="x","x",(G126*1000000/VLOOKUP($C126,'Crisis Indicator Data'!$C$3:$H$198,5,FALSE)))</f>
        <v>0.63634321653189574</v>
      </c>
      <c r="N126" s="143">
        <f>IF(H126="x","x",(H126*1000000/VLOOKUP($C126,'Crisis Indicator Data'!$C$3:$H$198,5,FALSE)))</f>
        <v>6.0646900269541778E-3</v>
      </c>
      <c r="O126" s="143">
        <f>IF(I126="x","x",(I126*1000000/VLOOKUP($C126,'Crisis Indicator Data'!$C$3:$H$198,5,FALSE)))</f>
        <v>0</v>
      </c>
      <c r="P126" s="143">
        <f>IF(J126="x","x",(J126*1000000/VLOOKUP($C126,'Crisis Indicator Data'!$C$3:$H$198,5,FALSE)))</f>
        <v>0</v>
      </c>
      <c r="Q126" s="238">
        <f t="shared" si="10"/>
        <v>2</v>
      </c>
      <c r="R126" s="238">
        <f t="shared" si="11"/>
        <v>1.35</v>
      </c>
    </row>
    <row r="127" spans="1:18" x14ac:dyDescent="0.25">
      <c r="A127" s="147" t="str">
        <f>'Crisis Indicator Data'!A124</f>
        <v>Eastern Africa Regional Drought Crisis</v>
      </c>
      <c r="B127" s="148" t="str">
        <f>'Crisis Indicator Data'!B124</f>
        <v>Drought</v>
      </c>
      <c r="C127" s="148" t="str">
        <f>'Crisis Indicator Data'!C124</f>
        <v>REG014</v>
      </c>
      <c r="D127" s="148" t="str">
        <f>'Crisis Indicator Data'!D124</f>
        <v>Ethiopia,Somalia,Kenya</v>
      </c>
      <c r="E127" s="148" t="str">
        <f>'Crisis Indicator Data'!E124</f>
        <v>ETH,SOM,KEN</v>
      </c>
      <c r="F127" s="157">
        <f>IF('Crisis Indicator Data'!Q124="x","x",('Crisis Indicator Data'!Q124/1000000))</f>
        <v>35.9</v>
      </c>
      <c r="G127" s="157">
        <f>IF('Crisis Indicator Data'!R124="x","x",('Crisis Indicator Data'!R124/1000000))</f>
        <v>34.634999999999998</v>
      </c>
      <c r="H127" s="157">
        <f>IF('Crisis Indicator Data'!S124="x","x",('Crisis Indicator Data'!S124/1000000))</f>
        <v>15.738</v>
      </c>
      <c r="I127" s="157">
        <f>IF('Crisis Indicator Data'!T124="x","x",('Crisis Indicator Data'!T124/1000000))</f>
        <v>5.702</v>
      </c>
      <c r="J127" s="157">
        <f>IF('Crisis Indicator Data'!U124="x","x",('Crisis Indicator Data'!U124/1000000))</f>
        <v>0.61399999999999999</v>
      </c>
      <c r="K127" s="244">
        <f t="shared" si="9"/>
        <v>5</v>
      </c>
      <c r="L127" s="143">
        <f>IF(F127="x","x",(F127*1000000/VLOOKUP($C127,'Crisis Indicator Data'!$C$3:$H$198,5,FALSE)))</f>
        <v>0.38773085646398098</v>
      </c>
      <c r="M127" s="143">
        <f>IF(G127="x","x",(G127*1000000/VLOOKUP($C127,'Crisis Indicator Data'!$C$3:$H$198,5,FALSE)))</f>
        <v>0.37406847391726966</v>
      </c>
      <c r="N127" s="143">
        <f>IF(H127="x","x",(H127*1000000/VLOOKUP($C127,'Crisis Indicator Data'!$C$3:$H$198,5,FALSE)))</f>
        <v>0.16997515930446053</v>
      </c>
      <c r="O127" s="143">
        <f>IF(I127="x","x",(I127*1000000/VLOOKUP($C127,'Crisis Indicator Data'!$C$3:$H$198,5,FALSE)))</f>
        <v>6.1583324333081328E-2</v>
      </c>
      <c r="P127" s="143">
        <f>IF(J127="x","x",(J127*1000000/VLOOKUP($C127,'Crisis Indicator Data'!$C$3:$H$198,5,FALSE)))</f>
        <v>6.6313856787990066E-3</v>
      </c>
      <c r="Q127" s="238">
        <f t="shared" si="10"/>
        <v>4</v>
      </c>
      <c r="R127" s="238">
        <f t="shared" si="11"/>
        <v>4.5</v>
      </c>
    </row>
    <row r="128" spans="1:18" x14ac:dyDescent="0.25">
      <c r="A128" s="147" t="str">
        <f>'Crisis Indicator Data'!A125</f>
        <v>Displacement from Ukraine conflict in Romania</v>
      </c>
      <c r="B128" s="148" t="str">
        <f>'Crisis Indicator Data'!B125</f>
        <v>Conflict,Displacement</v>
      </c>
      <c r="C128" s="148" t="str">
        <f>'Crisis Indicator Data'!C125</f>
        <v>ROU002</v>
      </c>
      <c r="D128" s="148" t="str">
        <f>'Crisis Indicator Data'!D125</f>
        <v>Romania</v>
      </c>
      <c r="E128" s="148" t="str">
        <f>'Crisis Indicator Data'!E125</f>
        <v>ROU</v>
      </c>
      <c r="F128" s="157">
        <f>IF('Crisis Indicator Data'!Q125="x","x",('Crisis Indicator Data'!Q125/1000000))</f>
        <v>5.0490000000000004</v>
      </c>
      <c r="G128" s="157">
        <f>IF('Crisis Indicator Data'!R125="x","x",('Crisis Indicator Data'!R125/1000000))</f>
        <v>0</v>
      </c>
      <c r="H128" s="157">
        <f>IF('Crisis Indicator Data'!S125="x","x",('Crisis Indicator Data'!S125/1000000))</f>
        <v>1.5569999999999999</v>
      </c>
      <c r="I128" s="157">
        <f>IF('Crisis Indicator Data'!T125="x","x",('Crisis Indicator Data'!T125/1000000))</f>
        <v>0</v>
      </c>
      <c r="J128" s="157">
        <f>IF('Crisis Indicator Data'!U125="x","x",('Crisis Indicator Data'!U125/1000000))</f>
        <v>0</v>
      </c>
      <c r="K128" s="244">
        <f t="shared" si="9"/>
        <v>3.7</v>
      </c>
      <c r="L128" s="143">
        <f>IF(F128="x","x",(F128*1000000/VLOOKUP($C128,'Crisis Indicator Data'!$C$3:$H$198,5,FALSE)))</f>
        <v>0.76430517711171664</v>
      </c>
      <c r="M128" s="143">
        <f>IF(G128="x","x",(G128*1000000/VLOOKUP($C128,'Crisis Indicator Data'!$C$3:$H$198,5,FALSE)))</f>
        <v>0</v>
      </c>
      <c r="N128" s="143">
        <f>IF(H128="x","x",(H128*1000000/VLOOKUP($C128,'Crisis Indicator Data'!$C$3:$H$198,5,FALSE)))</f>
        <v>0.23569482288828339</v>
      </c>
      <c r="O128" s="143">
        <f>IF(I128="x","x",(I128*1000000/VLOOKUP($C128,'Crisis Indicator Data'!$C$3:$H$198,5,FALSE)))</f>
        <v>0</v>
      </c>
      <c r="P128" s="143">
        <f>IF(J128="x","x",(J128*1000000/VLOOKUP($C128,'Crisis Indicator Data'!$C$3:$H$198,5,FALSE)))</f>
        <v>0</v>
      </c>
      <c r="Q128" s="238">
        <f t="shared" si="10"/>
        <v>3</v>
      </c>
      <c r="R128" s="238">
        <f t="shared" si="11"/>
        <v>3.35</v>
      </c>
    </row>
    <row r="129" spans="1:18" x14ac:dyDescent="0.25">
      <c r="A129" s="147" t="str">
        <f>'Crisis Indicator Data'!A126</f>
        <v>Burundi and DRC refugees in Rwanda</v>
      </c>
      <c r="B129" s="148" t="str">
        <f>'Crisis Indicator Data'!B126</f>
        <v>Displacement</v>
      </c>
      <c r="C129" s="148" t="str">
        <f>'Crisis Indicator Data'!C126</f>
        <v>RWA002</v>
      </c>
      <c r="D129" s="148" t="str">
        <f>'Crisis Indicator Data'!D126</f>
        <v>Rwanda</v>
      </c>
      <c r="E129" s="148" t="str">
        <f>'Crisis Indicator Data'!E126</f>
        <v>RWA</v>
      </c>
      <c r="F129" s="157">
        <f>IF('Crisis Indicator Data'!Q126="x","x",('Crisis Indicator Data'!Q126/1000000))</f>
        <v>2.2549999999999999</v>
      </c>
      <c r="G129" s="157">
        <f>IF('Crisis Indicator Data'!R126="x","x",('Crisis Indicator Data'!R126/1000000))</f>
        <v>0</v>
      </c>
      <c r="H129" s="157">
        <f>IF('Crisis Indicator Data'!S126="x","x",('Crisis Indicator Data'!S126/1000000))</f>
        <v>0.127</v>
      </c>
      <c r="I129" s="157">
        <f>IF('Crisis Indicator Data'!T126="x","x",('Crisis Indicator Data'!T126/1000000))</f>
        <v>0</v>
      </c>
      <c r="J129" s="157">
        <f>IF('Crisis Indicator Data'!U126="x","x",('Crisis Indicator Data'!U126/1000000))</f>
        <v>0</v>
      </c>
      <c r="K129" s="244">
        <f t="shared" si="9"/>
        <v>1.8</v>
      </c>
      <c r="L129" s="143">
        <f>IF(F129="x","x",(F129*1000000/VLOOKUP($C129,'Crisis Indicator Data'!$C$3:$H$198,5,FALSE)))</f>
        <v>0.95187842971718029</v>
      </c>
      <c r="M129" s="143">
        <f>IF(G129="x","x",(G129*1000000/VLOOKUP($C129,'Crisis Indicator Data'!$C$3:$H$198,5,FALSE)))</f>
        <v>0</v>
      </c>
      <c r="N129" s="143">
        <f>IF(H129="x","x",(H129*1000000/VLOOKUP($C129,'Crisis Indicator Data'!$C$3:$H$198,5,FALSE)))</f>
        <v>5.3609117771211481E-2</v>
      </c>
      <c r="O129" s="143">
        <f>IF(I129="x","x",(I129*1000000/VLOOKUP($C129,'Crisis Indicator Data'!$C$3:$H$198,5,FALSE)))</f>
        <v>0</v>
      </c>
      <c r="P129" s="143">
        <f>IF(J129="x","x",(J129*1000000/VLOOKUP($C129,'Crisis Indicator Data'!$C$3:$H$198,5,FALSE)))</f>
        <v>0</v>
      </c>
      <c r="Q129" s="238">
        <f t="shared" si="10"/>
        <v>3</v>
      </c>
      <c r="R129" s="238">
        <f t="shared" si="11"/>
        <v>2.4</v>
      </c>
    </row>
    <row r="130" spans="1:18" x14ac:dyDescent="0.25">
      <c r="A130" s="147" t="str">
        <f>'Crisis Indicator Data'!A127</f>
        <v>Complex crisis in Sudan</v>
      </c>
      <c r="B130" s="148" t="str">
        <f>'Crisis Indicator Data'!B127</f>
        <v>Displacement,Violence,Floods</v>
      </c>
      <c r="C130" s="148" t="str">
        <f>'Crisis Indicator Data'!C127</f>
        <v>SDN001</v>
      </c>
      <c r="D130" s="148" t="str">
        <f>'Crisis Indicator Data'!D127</f>
        <v>Sudan</v>
      </c>
      <c r="E130" s="148" t="str">
        <f>'Crisis Indicator Data'!E127</f>
        <v>SDN</v>
      </c>
      <c r="F130" s="157">
        <f>IF('Crisis Indicator Data'!Q127="x","x",('Crisis Indicator Data'!Q127/1000000))</f>
        <v>20.5</v>
      </c>
      <c r="G130" s="157">
        <f>IF('Crisis Indicator Data'!R127="x","x",('Crisis Indicator Data'!R127/1000000))</f>
        <v>13.5</v>
      </c>
      <c r="H130" s="157">
        <f>IF('Crisis Indicator Data'!S127="x","x",('Crisis Indicator Data'!S127/1000000))</f>
        <v>10.199999999999999</v>
      </c>
      <c r="I130" s="157">
        <f>IF('Crisis Indicator Data'!T127="x","x",('Crisis Indicator Data'!T127/1000000))</f>
        <v>5.5</v>
      </c>
      <c r="J130" s="157">
        <f>IF('Crisis Indicator Data'!U127="x","x",('Crisis Indicator Data'!U127/1000000))</f>
        <v>0.1</v>
      </c>
      <c r="K130" s="244">
        <f t="shared" si="9"/>
        <v>5</v>
      </c>
      <c r="L130" s="143">
        <f>IF(F130="x","x",(F130*1000000/VLOOKUP($C130,'Crisis Indicator Data'!$C$3:$H$198,5,FALSE)))</f>
        <v>0.42708333333333331</v>
      </c>
      <c r="M130" s="143">
        <f>IF(G130="x","x",(G130*1000000/VLOOKUP($C130,'Crisis Indicator Data'!$C$3:$H$198,5,FALSE)))</f>
        <v>0.28125</v>
      </c>
      <c r="N130" s="143">
        <f>IF(H130="x","x",(H130*1000000/VLOOKUP($C130,'Crisis Indicator Data'!$C$3:$H$198,5,FALSE)))</f>
        <v>0.21249999999999999</v>
      </c>
      <c r="O130" s="143">
        <f>IF(I130="x","x",(I130*1000000/VLOOKUP($C130,'Crisis Indicator Data'!$C$3:$H$198,5,FALSE)))</f>
        <v>0.11458333333333333</v>
      </c>
      <c r="P130" s="143">
        <f>IF(J130="x","x",(J130*1000000/VLOOKUP($C130,'Crisis Indicator Data'!$C$3:$H$198,5,FALSE)))</f>
        <v>2.0833333333333333E-3</v>
      </c>
      <c r="Q130" s="238">
        <f t="shared" si="10"/>
        <v>4</v>
      </c>
      <c r="R130" s="238">
        <f t="shared" si="11"/>
        <v>4.5</v>
      </c>
    </row>
    <row r="131" spans="1:18" x14ac:dyDescent="0.25">
      <c r="A131" s="147" t="str">
        <f>'Crisis Indicator Data'!A128</f>
        <v>Refugees in Sudan</v>
      </c>
      <c r="B131" s="148" t="str">
        <f>'Crisis Indicator Data'!B128</f>
        <v>Displacement</v>
      </c>
      <c r="C131" s="148" t="str">
        <f>'Crisis Indicator Data'!C128</f>
        <v>SDN005</v>
      </c>
      <c r="D131" s="148" t="str">
        <f>'Crisis Indicator Data'!D128</f>
        <v>Sudan</v>
      </c>
      <c r="E131" s="148" t="str">
        <f>'Crisis Indicator Data'!E128</f>
        <v>SDN</v>
      </c>
      <c r="F131" s="157">
        <f>IF('Crisis Indicator Data'!Q128="x","x",('Crisis Indicator Data'!Q128/1000000))</f>
        <v>0</v>
      </c>
      <c r="G131" s="157">
        <f>IF('Crisis Indicator Data'!R128="x","x",('Crisis Indicator Data'!R128/1000000))</f>
        <v>13.631</v>
      </c>
      <c r="H131" s="157">
        <f>IF('Crisis Indicator Data'!S128="x","x",('Crisis Indicator Data'!S128/1000000))</f>
        <v>1.139</v>
      </c>
      <c r="I131" s="157">
        <f>IF('Crisis Indicator Data'!T128="x","x",('Crisis Indicator Data'!T128/1000000))</f>
        <v>0</v>
      </c>
      <c r="J131" s="157">
        <f>IF('Crisis Indicator Data'!U128="x","x",('Crisis Indicator Data'!U128/1000000))</f>
        <v>0</v>
      </c>
      <c r="K131" s="244">
        <f t="shared" si="9"/>
        <v>3.4</v>
      </c>
      <c r="L131" s="143">
        <f>IF(F131="x","x",(F131*1000000/VLOOKUP($C131,'Crisis Indicator Data'!$C$3:$H$198,5,FALSE)))</f>
        <v>0</v>
      </c>
      <c r="M131" s="143">
        <f>IF(G131="x","x",(G131*1000000/VLOOKUP($C131,'Crisis Indicator Data'!$C$3:$H$198,5,FALSE)))</f>
        <v>0.92288422477995935</v>
      </c>
      <c r="N131" s="143">
        <f>IF(H131="x","x",(H131*1000000/VLOOKUP($C131,'Crisis Indicator Data'!$C$3:$H$198,5,FALSE)))</f>
        <v>7.7115775220040622E-2</v>
      </c>
      <c r="O131" s="143">
        <f>IF(I131="x","x",(I131*1000000/VLOOKUP($C131,'Crisis Indicator Data'!$C$3:$H$198,5,FALSE)))</f>
        <v>0</v>
      </c>
      <c r="P131" s="143">
        <f>IF(J131="x","x",(J131*1000000/VLOOKUP($C131,'Crisis Indicator Data'!$C$3:$H$198,5,FALSE)))</f>
        <v>0</v>
      </c>
      <c r="Q131" s="238">
        <f t="shared" si="10"/>
        <v>3</v>
      </c>
      <c r="R131" s="238">
        <f t="shared" si="11"/>
        <v>3.2</v>
      </c>
    </row>
    <row r="132" spans="1:18" x14ac:dyDescent="0.25">
      <c r="A132" s="147" t="str">
        <f>'Crisis Indicator Data'!A129</f>
        <v xml:space="preserve">Floods in Sudan </v>
      </c>
      <c r="B132" s="148" t="str">
        <f>'Crisis Indicator Data'!B129</f>
        <v>Floods</v>
      </c>
      <c r="C132" s="148" t="str">
        <f>'Crisis Indicator Data'!C129</f>
        <v>SDN006</v>
      </c>
      <c r="D132" s="148" t="str">
        <f>'Crisis Indicator Data'!D129</f>
        <v>Sudan</v>
      </c>
      <c r="E132" s="148" t="str">
        <f>'Crisis Indicator Data'!E129</f>
        <v>SDN</v>
      </c>
      <c r="F132" s="157">
        <f>IF('Crisis Indicator Data'!Q129="x","x",('Crisis Indicator Data'!Q129/1000000))</f>
        <v>49.451000000000001</v>
      </c>
      <c r="G132" s="157">
        <f>IF('Crisis Indicator Data'!R129="x","x",('Crisis Indicator Data'!R129/1000000))</f>
        <v>0.21</v>
      </c>
      <c r="H132" s="157">
        <f>IF('Crisis Indicator Data'!S129="x","x",('Crisis Indicator Data'!S129/1000000))</f>
        <v>0.13900000000000001</v>
      </c>
      <c r="I132" s="157">
        <f>IF('Crisis Indicator Data'!T129="x","x",('Crisis Indicator Data'!T129/1000000))</f>
        <v>0</v>
      </c>
      <c r="J132" s="157">
        <f>IF('Crisis Indicator Data'!U129="x","x",('Crisis Indicator Data'!U129/1000000))</f>
        <v>0</v>
      </c>
      <c r="K132" s="244">
        <f t="shared" si="9"/>
        <v>1.9</v>
      </c>
      <c r="L132" s="143">
        <f>IF(F132="x","x",(F132*1000000/VLOOKUP($C132,'Crisis Indicator Data'!$C$3:$H$198,5,FALSE)))</f>
        <v>0.99299196787148591</v>
      </c>
      <c r="M132" s="143">
        <f>IF(G132="x","x",(G132*1000000/VLOOKUP($C132,'Crisis Indicator Data'!$C$3:$H$198,5,FALSE)))</f>
        <v>4.2168674698795181E-3</v>
      </c>
      <c r="N132" s="143">
        <f>IF(H132="x","x",(H132*1000000/VLOOKUP($C132,'Crisis Indicator Data'!$C$3:$H$198,5,FALSE)))</f>
        <v>2.791164658634538E-3</v>
      </c>
      <c r="O132" s="143">
        <f>IF(I132="x","x",(I132*1000000/VLOOKUP($C132,'Crisis Indicator Data'!$C$3:$H$198,5,FALSE)))</f>
        <v>0</v>
      </c>
      <c r="P132" s="143">
        <f>IF(J132="x","x",(J132*1000000/VLOOKUP($C132,'Crisis Indicator Data'!$C$3:$H$198,5,FALSE)))</f>
        <v>0</v>
      </c>
      <c r="Q132" s="238">
        <f t="shared" si="10"/>
        <v>1</v>
      </c>
      <c r="R132" s="238">
        <f t="shared" si="11"/>
        <v>1.45</v>
      </c>
    </row>
    <row r="133" spans="1:18" x14ac:dyDescent="0.25">
      <c r="A133" s="147" t="str">
        <f>'Crisis Indicator Data'!A130</f>
        <v>Violence in Darfur and Kordofan regions</v>
      </c>
      <c r="B133" s="148" t="str">
        <f>'Crisis Indicator Data'!B130</f>
        <v>Violence</v>
      </c>
      <c r="C133" s="148" t="str">
        <f>'Crisis Indicator Data'!C130</f>
        <v>SDN008</v>
      </c>
      <c r="D133" s="148" t="str">
        <f>'Crisis Indicator Data'!D130</f>
        <v>Sudan</v>
      </c>
      <c r="E133" s="148" t="str">
        <f>'Crisis Indicator Data'!E130</f>
        <v>SDN</v>
      </c>
      <c r="F133" s="157">
        <f>IF('Crisis Indicator Data'!Q130="x","x",('Crisis Indicator Data'!Q130/1000000))</f>
        <v>0</v>
      </c>
      <c r="G133" s="157">
        <f>IF('Crisis Indicator Data'!R130="x","x",('Crisis Indicator Data'!R130/1000000))</f>
        <v>9.2989999999999995</v>
      </c>
      <c r="H133" s="157">
        <f>IF('Crisis Indicator Data'!S130="x","x",('Crisis Indicator Data'!S130/1000000))</f>
        <v>3.73</v>
      </c>
      <c r="I133" s="157">
        <f>IF('Crisis Indicator Data'!T130="x","x",('Crisis Indicator Data'!T130/1000000))</f>
        <v>4.1100000000000003</v>
      </c>
      <c r="J133" s="157">
        <f>IF('Crisis Indicator Data'!U130="x","x",('Crisis Indicator Data'!U130/1000000))</f>
        <v>0</v>
      </c>
      <c r="K133" s="244">
        <f t="shared" si="9"/>
        <v>4.8</v>
      </c>
      <c r="L133" s="143">
        <f>IF(F133="x","x",(F133*1000000/VLOOKUP($C133,'Crisis Indicator Data'!$C$3:$H$198,5,FALSE)))</f>
        <v>0</v>
      </c>
      <c r="M133" s="143">
        <f>IF(G133="x","x",(G133*1000000/VLOOKUP($C133,'Crisis Indicator Data'!$C$3:$H$198,5,FALSE)))</f>
        <v>0.5425637435089562</v>
      </c>
      <c r="N133" s="143">
        <f>IF(H133="x","x",(H133*1000000/VLOOKUP($C133,'Crisis Indicator Data'!$C$3:$H$198,5,FALSE)))</f>
        <v>0.21763230060096855</v>
      </c>
      <c r="O133" s="143">
        <f>IF(I133="x","x",(I133*1000000/VLOOKUP($C133,'Crisis Indicator Data'!$C$3:$H$198,5,FALSE)))</f>
        <v>0.2398039558900753</v>
      </c>
      <c r="P133" s="143">
        <f>IF(J133="x","x",(J133*1000000/VLOOKUP($C133,'Crisis Indicator Data'!$C$3:$H$198,5,FALSE)))</f>
        <v>0</v>
      </c>
      <c r="Q133" s="238">
        <f t="shared" si="10"/>
        <v>4</v>
      </c>
      <c r="R133" s="238">
        <f t="shared" si="11"/>
        <v>4.4000000000000004</v>
      </c>
    </row>
    <row r="134" spans="1:18" x14ac:dyDescent="0.25">
      <c r="A134" s="147" t="str">
        <f>'Crisis Indicator Data'!A131</f>
        <v>Drought in Senegal</v>
      </c>
      <c r="B134" s="148" t="str">
        <f>'Crisis Indicator Data'!B131</f>
        <v>Drought</v>
      </c>
      <c r="C134" s="148" t="str">
        <f>'Crisis Indicator Data'!C131</f>
        <v>SEN002</v>
      </c>
      <c r="D134" s="148" t="str">
        <f>'Crisis Indicator Data'!D131</f>
        <v>Senegal</v>
      </c>
      <c r="E134" s="148" t="str">
        <f>'Crisis Indicator Data'!E131</f>
        <v>SEN</v>
      </c>
      <c r="F134" s="157">
        <f>IF('Crisis Indicator Data'!Q131="x","x",('Crisis Indicator Data'!Q131/1000000))</f>
        <v>12.805999999999999</v>
      </c>
      <c r="G134" s="157">
        <f>IF('Crisis Indicator Data'!R131="x","x",('Crisis Indicator Data'!R131/1000000))</f>
        <v>3.681</v>
      </c>
      <c r="H134" s="157">
        <f>IF('Crisis Indicator Data'!S131="x","x",('Crisis Indicator Data'!S131/1000000))</f>
        <v>0.75700000000000001</v>
      </c>
      <c r="I134" s="157">
        <f>IF('Crisis Indicator Data'!T131="x","x",('Crisis Indicator Data'!T131/1000000))</f>
        <v>1.2999999999999999E-2</v>
      </c>
      <c r="J134" s="157">
        <f>IF('Crisis Indicator Data'!U131="x","x",('Crisis Indicator Data'!U131/1000000))</f>
        <v>0</v>
      </c>
      <c r="K134" s="244">
        <f t="shared" ref="K134:K165" si="12">IF(H134="x","x",IF(SUM(H134:J134)=0,0,IF(LOG(SUM(H134:J134)*1000000)&lt;$K$4,0,IF(LOG(SUM(H134:J134)*1000000)&gt;$K$3,5,ROUND(5-(K$3-LOG(SUM(H134:J134)*1000000))/(K$3-K$4)*5,1)))))</f>
        <v>3.1</v>
      </c>
      <c r="L134" s="143">
        <f>IF(F134="x","x",(F134*1000000/VLOOKUP($C134,'Crisis Indicator Data'!$C$3:$H$198,5,FALSE)))</f>
        <v>0.74203268049600191</v>
      </c>
      <c r="M134" s="143">
        <f>IF(G134="x","x",(G134*1000000/VLOOKUP($C134,'Crisis Indicator Data'!$C$3:$H$198,5,FALSE)))</f>
        <v>0.21329238613976126</v>
      </c>
      <c r="N134" s="143">
        <f>IF(H134="x","x",(H134*1000000/VLOOKUP($C134,'Crisis Indicator Data'!$C$3:$H$198,5,FALSE)))</f>
        <v>4.3863715378375245E-2</v>
      </c>
      <c r="O134" s="143">
        <f>IF(I134="x","x",(I134*1000000/VLOOKUP($C134,'Crisis Indicator Data'!$C$3:$H$198,5,FALSE)))</f>
        <v>7.5327384401437016E-4</v>
      </c>
      <c r="P134" s="143">
        <f>IF(J134="x","x",(J134*1000000/VLOOKUP($C134,'Crisis Indicator Data'!$C$3:$H$198,5,FALSE)))</f>
        <v>0</v>
      </c>
      <c r="Q134" s="238">
        <f t="shared" ref="Q134:Q165" si="13">IF(N134="x","x",IF(OR(L134&gt;=$L$3,M134&gt;=$M$3,N134&gt;=$N$3,O134&gt;=$O$3,P134&gt;=$P$3),(IF(P134&gt;=$P$3,5,IF((O134+P134)&gt;=$O$3,4,IF((O134+P134+N134)&gt;=$N$3,3,IF((O134+P134+N134+M134)&gt;=$M$3,2,1)))))))</f>
        <v>2</v>
      </c>
      <c r="R134" s="238">
        <f t="shared" ref="R134:R165" si="14">IF(Q134="x","x",(AVERAGE(K134,Q134)))</f>
        <v>2.5499999999999998</v>
      </c>
    </row>
    <row r="135" spans="1:18" x14ac:dyDescent="0.25">
      <c r="A135" s="147" t="str">
        <f>'Crisis Indicator Data'!A132</f>
        <v>Complex crisis in El Salvador</v>
      </c>
      <c r="B135" s="148" t="str">
        <f>'Crisis Indicator Data'!B132</f>
        <v>Displacement,Violence,Floods,Drought</v>
      </c>
      <c r="C135" s="148" t="str">
        <f>'Crisis Indicator Data'!C132</f>
        <v>SLV001</v>
      </c>
      <c r="D135" s="148" t="str">
        <f>'Crisis Indicator Data'!D132</f>
        <v>El Salvador</v>
      </c>
      <c r="E135" s="148" t="str">
        <f>'Crisis Indicator Data'!E132</f>
        <v>SLV</v>
      </c>
      <c r="F135" s="157">
        <f>IF('Crisis Indicator Data'!Q132="x","x",('Crisis Indicator Data'!Q132/1000000))</f>
        <v>3.5</v>
      </c>
      <c r="G135" s="157">
        <f>IF('Crisis Indicator Data'!R132="x","x",('Crisis Indicator Data'!R132/1000000))</f>
        <v>1.5</v>
      </c>
      <c r="H135" s="157">
        <f>IF('Crisis Indicator Data'!S132="x","x",('Crisis Indicator Data'!S132/1000000))</f>
        <v>1.7</v>
      </c>
      <c r="I135" s="157">
        <f>IF('Crisis Indicator Data'!T132="x","x",('Crisis Indicator Data'!T132/1000000))</f>
        <v>0</v>
      </c>
      <c r="J135" s="157">
        <f>IF('Crisis Indicator Data'!U132="x","x",('Crisis Indicator Data'!U132/1000000))</f>
        <v>0</v>
      </c>
      <c r="K135" s="244">
        <f t="shared" si="12"/>
        <v>3.7</v>
      </c>
      <c r="L135" s="143">
        <f>IF(F135="x","x",(F135*1000000/VLOOKUP($C135,'Crisis Indicator Data'!$C$3:$H$198,5,FALSE)))</f>
        <v>0.52238805970149249</v>
      </c>
      <c r="M135" s="143">
        <f>IF(G135="x","x",(G135*1000000/VLOOKUP($C135,'Crisis Indicator Data'!$C$3:$H$198,5,FALSE)))</f>
        <v>0.22388059701492538</v>
      </c>
      <c r="N135" s="143">
        <f>IF(H135="x","x",(H135*1000000/VLOOKUP($C135,'Crisis Indicator Data'!$C$3:$H$198,5,FALSE)))</f>
        <v>0.2537313432835821</v>
      </c>
      <c r="O135" s="143">
        <f>IF(I135="x","x",(I135*1000000/VLOOKUP($C135,'Crisis Indicator Data'!$C$3:$H$198,5,FALSE)))</f>
        <v>0</v>
      </c>
      <c r="P135" s="143">
        <f>IF(J135="x","x",(J135*1000000/VLOOKUP($C135,'Crisis Indicator Data'!$C$3:$H$198,5,FALSE)))</f>
        <v>0</v>
      </c>
      <c r="Q135" s="238">
        <f t="shared" si="13"/>
        <v>3</v>
      </c>
      <c r="R135" s="238">
        <f t="shared" si="14"/>
        <v>3.35</v>
      </c>
    </row>
    <row r="136" spans="1:18" x14ac:dyDescent="0.25">
      <c r="A136" s="147" t="str">
        <f>'Crisis Indicator Data'!A133</f>
        <v>Complex crisis in Somalia</v>
      </c>
      <c r="B136" s="148" t="str">
        <f>'Crisis Indicator Data'!B133</f>
        <v>Conflict,Displacement,Floods,Drought</v>
      </c>
      <c r="C136" s="148" t="str">
        <f>'Crisis Indicator Data'!C133</f>
        <v>SOM001</v>
      </c>
      <c r="D136" s="148" t="str">
        <f>'Crisis Indicator Data'!D133</f>
        <v>Somalia</v>
      </c>
      <c r="E136" s="148" t="str">
        <f>'Crisis Indicator Data'!E133</f>
        <v>SOM</v>
      </c>
      <c r="F136" s="157">
        <f>IF('Crisis Indicator Data'!Q133="x","x",('Crisis Indicator Data'!Q133/1000000))</f>
        <v>0</v>
      </c>
      <c r="G136" s="157">
        <f>IF('Crisis Indicator Data'!R133="x","x",('Crisis Indicator Data'!R133/1000000))</f>
        <v>10.003</v>
      </c>
      <c r="H136" s="157">
        <f>IF('Crisis Indicator Data'!S133="x","x",('Crisis Indicator Data'!S133/1000000))</f>
        <v>5.32</v>
      </c>
      <c r="I136" s="157">
        <f>IF('Crisis Indicator Data'!T133="x","x",('Crisis Indicator Data'!T133/1000000))</f>
        <v>2.1800000000000002</v>
      </c>
      <c r="J136" s="157">
        <f>IF('Crisis Indicator Data'!U133="x","x",('Crisis Indicator Data'!U133/1000000))</f>
        <v>0.30099999999999999</v>
      </c>
      <c r="K136" s="244">
        <f t="shared" si="12"/>
        <v>4.8</v>
      </c>
      <c r="L136" s="143">
        <f>IF(F136="x","x",(F136*1000000/VLOOKUP($C136,'Crisis Indicator Data'!$C$3:$H$198,5,FALSE)))</f>
        <v>0</v>
      </c>
      <c r="M136" s="143">
        <f>IF(G136="x","x",(G136*1000000/VLOOKUP($C136,'Crisis Indicator Data'!$C$3:$H$198,5,FALSE)))</f>
        <v>0.56187159467505476</v>
      </c>
      <c r="N136" s="143">
        <f>IF(H136="x","x",(H136*1000000/VLOOKUP($C136,'Crisis Indicator Data'!$C$3:$H$198,5,FALSE)))</f>
        <v>0.29882604055496265</v>
      </c>
      <c r="O136" s="143">
        <f>IF(I136="x","x",(I136*1000000/VLOOKUP($C136,'Crisis Indicator Data'!$C$3:$H$198,5,FALSE)))</f>
        <v>0.1224512722574847</v>
      </c>
      <c r="P136" s="143">
        <f>IF(J136="x","x",(J136*1000000/VLOOKUP($C136,'Crisis Indicator Data'!$C$3:$H$198,5,FALSE)))</f>
        <v>1.6907262820872886E-2</v>
      </c>
      <c r="Q136" s="238">
        <f t="shared" si="13"/>
        <v>4</v>
      </c>
      <c r="R136" s="238">
        <f t="shared" si="14"/>
        <v>4.4000000000000004</v>
      </c>
    </row>
    <row r="137" spans="1:18" x14ac:dyDescent="0.25">
      <c r="A137" s="147" t="str">
        <f>'Crisis Indicator Data'!A134</f>
        <v>Mixed Migration Flows in Somalia</v>
      </c>
      <c r="B137" s="148" t="str">
        <f>'Crisis Indicator Data'!B134</f>
        <v>Displacement</v>
      </c>
      <c r="C137" s="148" t="str">
        <f>'Crisis Indicator Data'!C134</f>
        <v>SOM002</v>
      </c>
      <c r="D137" s="148" t="str">
        <f>'Crisis Indicator Data'!D134</f>
        <v>Somalia</v>
      </c>
      <c r="E137" s="148" t="str">
        <f>'Crisis Indicator Data'!E134</f>
        <v>SOM</v>
      </c>
      <c r="F137" s="157">
        <f>IF('Crisis Indicator Data'!Q134="x","x",('Crisis Indicator Data'!Q134/1000000))</f>
        <v>2.66</v>
      </c>
      <c r="G137" s="157">
        <f>IF('Crisis Indicator Data'!R134="x","x",('Crisis Indicator Data'!R134/1000000))</f>
        <v>0</v>
      </c>
      <c r="H137" s="157">
        <f>IF('Crisis Indicator Data'!S134="x","x",('Crisis Indicator Data'!S134/1000000))</f>
        <v>3.4000000000000002E-2</v>
      </c>
      <c r="I137" s="157">
        <f>IF('Crisis Indicator Data'!T134="x","x",('Crisis Indicator Data'!T134/1000000))</f>
        <v>0</v>
      </c>
      <c r="J137" s="157">
        <f>IF('Crisis Indicator Data'!U134="x","x",('Crisis Indicator Data'!U134/1000000))</f>
        <v>0</v>
      </c>
      <c r="K137" s="244">
        <f t="shared" si="12"/>
        <v>0.9</v>
      </c>
      <c r="L137" s="143">
        <f>IF(F137="x","x",(F137*1000000/VLOOKUP($C137,'Crisis Indicator Data'!$C$3:$H$198,5,FALSE)))</f>
        <v>0.98737936154417227</v>
      </c>
      <c r="M137" s="143">
        <f>IF(G137="x","x",(G137*1000000/VLOOKUP($C137,'Crisis Indicator Data'!$C$3:$H$198,5,FALSE)))</f>
        <v>0</v>
      </c>
      <c r="N137" s="143">
        <f>IF(H137="x","x",(H137*1000000/VLOOKUP($C137,'Crisis Indicator Data'!$C$3:$H$198,5,FALSE)))</f>
        <v>1.2620638455827766E-2</v>
      </c>
      <c r="O137" s="143">
        <f>IF(I137="x","x",(I137*1000000/VLOOKUP($C137,'Crisis Indicator Data'!$C$3:$H$198,5,FALSE)))</f>
        <v>0</v>
      </c>
      <c r="P137" s="143">
        <f>IF(J137="x","x",(J137*1000000/VLOOKUP($C137,'Crisis Indicator Data'!$C$3:$H$198,5,FALSE)))</f>
        <v>0</v>
      </c>
      <c r="Q137" s="238">
        <f t="shared" si="13"/>
        <v>1</v>
      </c>
      <c r="R137" s="238">
        <f t="shared" si="14"/>
        <v>0.95</v>
      </c>
    </row>
    <row r="138" spans="1:18" x14ac:dyDescent="0.25">
      <c r="A138" s="147" t="str">
        <f>'Crisis Indicator Data'!A135</f>
        <v>Complex crisis in South Sudan</v>
      </c>
      <c r="B138" s="148" t="str">
        <f>'Crisis Indicator Data'!B135</f>
        <v>Conflict,Floods,Displacement</v>
      </c>
      <c r="C138" s="148" t="str">
        <f>'Crisis Indicator Data'!C135</f>
        <v>SSD001</v>
      </c>
      <c r="D138" s="148" t="str">
        <f>'Crisis Indicator Data'!D135</f>
        <v>South Sudan</v>
      </c>
      <c r="E138" s="148" t="str">
        <f>'Crisis Indicator Data'!E135</f>
        <v>SSD</v>
      </c>
      <c r="F138" s="157">
        <f>IF('Crisis Indicator Data'!Q135="x","x",('Crisis Indicator Data'!Q135/1000000))</f>
        <v>0</v>
      </c>
      <c r="G138" s="157">
        <f>IF('Crisis Indicator Data'!R135="x","x",('Crisis Indicator Data'!R135/1000000))</f>
        <v>0.255</v>
      </c>
      <c r="H138" s="157">
        <f>IF('Crisis Indicator Data'!S135="x","x",('Crisis Indicator Data'!S135/1000000))</f>
        <v>1.66</v>
      </c>
      <c r="I138" s="157">
        <f>IF('Crisis Indicator Data'!T135="x","x",('Crisis Indicator Data'!T135/1000000))</f>
        <v>10.727</v>
      </c>
      <c r="J138" s="157">
        <f>IF('Crisis Indicator Data'!U135="x","x",('Crisis Indicator Data'!U135/1000000))</f>
        <v>0.128</v>
      </c>
      <c r="K138" s="244">
        <f t="shared" si="12"/>
        <v>5</v>
      </c>
      <c r="L138" s="143">
        <f>IF(F138="x","x",(F138*1000000/VLOOKUP($C138,'Crisis Indicator Data'!$C$3:$H$198,5,FALSE)))</f>
        <v>0</v>
      </c>
      <c r="M138" s="143">
        <f>IF(G138="x","x",(G138*1000000/VLOOKUP($C138,'Crisis Indicator Data'!$C$3:$H$198,5,FALSE)))</f>
        <v>1.9957736557877435E-2</v>
      </c>
      <c r="N138" s="143">
        <f>IF(H138="x","x",(H138*1000000/VLOOKUP($C138,'Crisis Indicator Data'!$C$3:$H$198,5,FALSE)))</f>
        <v>0.12992095171010409</v>
      </c>
      <c r="O138" s="143">
        <f>IF(I138="x","x",(I138*1000000/VLOOKUP($C138,'Crisis Indicator Data'!$C$3:$H$198,5,FALSE)))</f>
        <v>0.83955545120137742</v>
      </c>
      <c r="P138" s="143">
        <f>IF(J138="x","x",(J138*1000000/VLOOKUP($C138,'Crisis Indicator Data'!$C$3:$H$198,5,FALSE)))</f>
        <v>1.0018001095718871E-2</v>
      </c>
      <c r="Q138" s="238">
        <f t="shared" si="13"/>
        <v>4</v>
      </c>
      <c r="R138" s="238">
        <f t="shared" si="14"/>
        <v>4.5</v>
      </c>
    </row>
    <row r="139" spans="1:18" x14ac:dyDescent="0.25">
      <c r="A139" s="147" t="str">
        <f>'Crisis Indicator Data'!A136</f>
        <v>2022 seasonal floods in South Sudan</v>
      </c>
      <c r="B139" s="148" t="str">
        <f>'Crisis Indicator Data'!B136</f>
        <v>Floods</v>
      </c>
      <c r="C139" s="148" t="str">
        <f>'Crisis Indicator Data'!C136</f>
        <v>SSD003</v>
      </c>
      <c r="D139" s="148" t="str">
        <f>'Crisis Indicator Data'!D136</f>
        <v>South Sudan</v>
      </c>
      <c r="E139" s="148" t="str">
        <f>'Crisis Indicator Data'!E136</f>
        <v>SSD</v>
      </c>
      <c r="F139" s="157">
        <f>IF('Crisis Indicator Data'!Q136="x","x",('Crisis Indicator Data'!Q136/1000000))</f>
        <v>10.643000000000001</v>
      </c>
      <c r="G139" s="157">
        <f>IF('Crisis Indicator Data'!R136="x","x",('Crisis Indicator Data'!R136/1000000))</f>
        <v>0</v>
      </c>
      <c r="H139" s="157">
        <f>IF('Crisis Indicator Data'!S136="x","x",('Crisis Indicator Data'!S136/1000000))</f>
        <v>1</v>
      </c>
      <c r="I139" s="157">
        <f>IF('Crisis Indicator Data'!T136="x","x",('Crisis Indicator Data'!T136/1000000))</f>
        <v>0</v>
      </c>
      <c r="J139" s="157">
        <f>IF('Crisis Indicator Data'!U136="x","x",('Crisis Indicator Data'!U136/1000000))</f>
        <v>0</v>
      </c>
      <c r="K139" s="244">
        <f t="shared" si="12"/>
        <v>3.3</v>
      </c>
      <c r="L139" s="143">
        <f>IF(F139="x","x",(F139*1000000/VLOOKUP($C139,'Crisis Indicator Data'!$C$3:$H$198,5,FALSE)))</f>
        <v>0.9141114832946835</v>
      </c>
      <c r="M139" s="143">
        <f>IF(G139="x","x",(G139*1000000/VLOOKUP($C139,'Crisis Indicator Data'!$C$3:$H$198,5,FALSE)))</f>
        <v>0</v>
      </c>
      <c r="N139" s="143">
        <f>IF(H139="x","x",(H139*1000000/VLOOKUP($C139,'Crisis Indicator Data'!$C$3:$H$198,5,FALSE)))</f>
        <v>8.5888516705316498E-2</v>
      </c>
      <c r="O139" s="143">
        <f>IF(I139="x","x",(I139*1000000/VLOOKUP($C139,'Crisis Indicator Data'!$C$3:$H$198,5,FALSE)))</f>
        <v>0</v>
      </c>
      <c r="P139" s="143">
        <f>IF(J139="x","x",(J139*1000000/VLOOKUP($C139,'Crisis Indicator Data'!$C$3:$H$198,5,FALSE)))</f>
        <v>0</v>
      </c>
      <c r="Q139" s="238">
        <f t="shared" si="13"/>
        <v>3</v>
      </c>
      <c r="R139" s="238">
        <f t="shared" si="14"/>
        <v>3.15</v>
      </c>
    </row>
    <row r="140" spans="1:18" x14ac:dyDescent="0.25">
      <c r="A140" s="147" t="str">
        <f>'Crisis Indicator Data'!A137</f>
        <v>Displacement from Ukraine conflict in Slovakia</v>
      </c>
      <c r="B140" s="148" t="str">
        <f>'Crisis Indicator Data'!B137</f>
        <v>Displacement,Conflict</v>
      </c>
      <c r="C140" s="148" t="str">
        <f>'Crisis Indicator Data'!C137</f>
        <v>SVK002</v>
      </c>
      <c r="D140" s="148" t="str">
        <f>'Crisis Indicator Data'!D137</f>
        <v>Slovakia</v>
      </c>
      <c r="E140" s="148" t="str">
        <f>'Crisis Indicator Data'!E137</f>
        <v>SVK</v>
      </c>
      <c r="F140" s="157">
        <f>IF('Crisis Indicator Data'!Q137="x","x",('Crisis Indicator Data'!Q137/1000000))</f>
        <v>1.571</v>
      </c>
      <c r="G140" s="157">
        <f>IF('Crisis Indicator Data'!R137="x","x",('Crisis Indicator Data'!R137/1000000))</f>
        <v>0</v>
      </c>
      <c r="H140" s="157">
        <f>IF('Crisis Indicator Data'!S137="x","x",('Crisis Indicator Data'!S137/1000000))</f>
        <v>0.95399999999999996</v>
      </c>
      <c r="I140" s="157">
        <f>IF('Crisis Indicator Data'!T137="x","x",('Crisis Indicator Data'!T137/1000000))</f>
        <v>0</v>
      </c>
      <c r="J140" s="157">
        <f>IF('Crisis Indicator Data'!U137="x","x",('Crisis Indicator Data'!U137/1000000))</f>
        <v>0</v>
      </c>
      <c r="K140" s="244">
        <f t="shared" si="12"/>
        <v>3.3</v>
      </c>
      <c r="L140" s="143">
        <f>IF(F140="x","x",(F140*1000000/VLOOKUP($C140,'Crisis Indicator Data'!$C$3:$H$198,5,FALSE)))</f>
        <v>0.62242472266244053</v>
      </c>
      <c r="M140" s="143">
        <f>IF(G140="x","x",(G140*1000000/VLOOKUP($C140,'Crisis Indicator Data'!$C$3:$H$198,5,FALSE)))</f>
        <v>0</v>
      </c>
      <c r="N140" s="143">
        <f>IF(H140="x","x",(H140*1000000/VLOOKUP($C140,'Crisis Indicator Data'!$C$3:$H$198,5,FALSE)))</f>
        <v>0.37797147385103014</v>
      </c>
      <c r="O140" s="143">
        <f>IF(I140="x","x",(I140*1000000/VLOOKUP($C140,'Crisis Indicator Data'!$C$3:$H$198,5,FALSE)))</f>
        <v>0</v>
      </c>
      <c r="P140" s="143">
        <f>IF(J140="x","x",(J140*1000000/VLOOKUP($C140,'Crisis Indicator Data'!$C$3:$H$198,5,FALSE)))</f>
        <v>0</v>
      </c>
      <c r="Q140" s="238">
        <f t="shared" si="13"/>
        <v>3</v>
      </c>
      <c r="R140" s="238">
        <f t="shared" si="14"/>
        <v>3.15</v>
      </c>
    </row>
    <row r="141" spans="1:18" x14ac:dyDescent="0.25">
      <c r="A141" s="147" t="str">
        <f>'Crisis Indicator Data'!A138</f>
        <v>Food Security Crisis in Eswatini</v>
      </c>
      <c r="B141" s="148" t="str">
        <f>'Crisis Indicator Data'!B138</f>
        <v>Drought</v>
      </c>
      <c r="C141" s="148" t="str">
        <f>'Crisis Indicator Data'!C138</f>
        <v>SWZ001</v>
      </c>
      <c r="D141" s="148" t="str">
        <f>'Crisis Indicator Data'!D138</f>
        <v>Eswatini</v>
      </c>
      <c r="E141" s="148" t="str">
        <f>'Crisis Indicator Data'!E138</f>
        <v>SWZ</v>
      </c>
      <c r="F141" s="157">
        <f>IF('Crisis Indicator Data'!Q138="x","x",('Crisis Indicator Data'!Q138/1000000))</f>
        <v>0.47699999999999998</v>
      </c>
      <c r="G141" s="157">
        <f>IF('Crisis Indicator Data'!R138="x","x",('Crisis Indicator Data'!R138/1000000))</f>
        <v>0.438</v>
      </c>
      <c r="H141" s="157">
        <f>IF('Crisis Indicator Data'!S138="x","x",('Crisis Indicator Data'!S138/1000000))</f>
        <v>0.222</v>
      </c>
      <c r="I141" s="157">
        <f>IF('Crisis Indicator Data'!T138="x","x",('Crisis Indicator Data'!T138/1000000))</f>
        <v>3.6999999999999998E-2</v>
      </c>
      <c r="J141" s="157">
        <f>IF('Crisis Indicator Data'!U138="x","x",('Crisis Indicator Data'!U138/1000000))</f>
        <v>0</v>
      </c>
      <c r="K141" s="244">
        <f t="shared" si="12"/>
        <v>2.4</v>
      </c>
      <c r="L141" s="143">
        <f>IF(F141="x","x",(F141*1000000/VLOOKUP($C141,'Crisis Indicator Data'!$C$3:$H$198,5,FALSE)))</f>
        <v>0.40630323679727426</v>
      </c>
      <c r="M141" s="143">
        <f>IF(G141="x","x",(G141*1000000/VLOOKUP($C141,'Crisis Indicator Data'!$C$3:$H$198,5,FALSE)))</f>
        <v>0.37308347529812608</v>
      </c>
      <c r="N141" s="143">
        <f>IF(H141="x","x",(H141*1000000/VLOOKUP($C141,'Crisis Indicator Data'!$C$3:$H$198,5,FALSE)))</f>
        <v>0.18909710391822829</v>
      </c>
      <c r="O141" s="143">
        <f>IF(I141="x","x",(I141*1000000/VLOOKUP($C141,'Crisis Indicator Data'!$C$3:$H$198,5,FALSE)))</f>
        <v>3.1516183986371377E-2</v>
      </c>
      <c r="P141" s="143">
        <f>IF(J141="x","x",(J141*1000000/VLOOKUP($C141,'Crisis Indicator Data'!$C$3:$H$198,5,FALSE)))</f>
        <v>0</v>
      </c>
      <c r="Q141" s="238">
        <f t="shared" si="13"/>
        <v>3</v>
      </c>
      <c r="R141" s="238">
        <f t="shared" si="14"/>
        <v>2.7</v>
      </c>
    </row>
    <row r="142" spans="1:18" x14ac:dyDescent="0.25">
      <c r="A142" s="147" t="str">
        <f>'Crisis Indicator Data'!A139</f>
        <v>Syrian conflict</v>
      </c>
      <c r="B142" s="148" t="str">
        <f>'Crisis Indicator Data'!B139</f>
        <v>Conflict,Displacement,Violence</v>
      </c>
      <c r="C142" s="148" t="str">
        <f>'Crisis Indicator Data'!C139</f>
        <v>SYR001</v>
      </c>
      <c r="D142" s="148" t="str">
        <f>'Crisis Indicator Data'!D139</f>
        <v>Syria</v>
      </c>
      <c r="E142" s="148" t="str">
        <f>'Crisis Indicator Data'!E139</f>
        <v>SYR</v>
      </c>
      <c r="F142" s="157">
        <f>IF('Crisis Indicator Data'!Q139="x","x",('Crisis Indicator Data'!Q139/1000000))</f>
        <v>0</v>
      </c>
      <c r="G142" s="157">
        <f>IF('Crisis Indicator Data'!R139="x","x",('Crisis Indicator Data'!R139/1000000))</f>
        <v>3.9630000000000001</v>
      </c>
      <c r="H142" s="157">
        <f>IF('Crisis Indicator Data'!S139="x","x",('Crisis Indicator Data'!S139/1000000))</f>
        <v>9.6</v>
      </c>
      <c r="I142" s="157">
        <f>IF('Crisis Indicator Data'!T139="x","x",('Crisis Indicator Data'!T139/1000000))</f>
        <v>4.9000000000000004</v>
      </c>
      <c r="J142" s="157">
        <f>IF('Crisis Indicator Data'!U139="x","x",('Crisis Indicator Data'!U139/1000000))</f>
        <v>0.06</v>
      </c>
      <c r="K142" s="244">
        <f t="shared" si="12"/>
        <v>5</v>
      </c>
      <c r="L142" s="143">
        <f>IF(F142="x","x",(F142*1000000/VLOOKUP($C142,'Crisis Indicator Data'!$C$3:$H$198,5,FALSE)))</f>
        <v>0</v>
      </c>
      <c r="M142" s="143">
        <f>IF(G142="x","x",(G142*1000000/VLOOKUP($C142,'Crisis Indicator Data'!$C$3:$H$198,5,FALSE)))</f>
        <v>0.21395022404578093</v>
      </c>
      <c r="N142" s="143">
        <f>IF(H142="x","x",(H142*1000000/VLOOKUP($C142,'Crisis Indicator Data'!$C$3:$H$198,5,FALSE)))</f>
        <v>0.51827457755223239</v>
      </c>
      <c r="O142" s="143">
        <f>IF(I142="x","x",(I142*1000000/VLOOKUP($C142,'Crisis Indicator Data'!$C$3:$H$198,5,FALSE)))</f>
        <v>0.26453598229228525</v>
      </c>
      <c r="P142" s="143">
        <f>IF(J142="x","x",(J142*1000000/VLOOKUP($C142,'Crisis Indicator Data'!$C$3:$H$198,5,FALSE)))</f>
        <v>3.2392161097014524E-3</v>
      </c>
      <c r="Q142" s="238">
        <f t="shared" si="13"/>
        <v>4</v>
      </c>
      <c r="R142" s="238">
        <f t="shared" si="14"/>
        <v>4.5</v>
      </c>
    </row>
    <row r="143" spans="1:18" x14ac:dyDescent="0.25">
      <c r="A143" s="147" t="str">
        <f>'Crisis Indicator Data'!A140</f>
        <v>Complex crisis in Chad</v>
      </c>
      <c r="B143" s="148" t="str">
        <f>'Crisis Indicator Data'!B140</f>
        <v>Conflict,Displacement</v>
      </c>
      <c r="C143" s="148" t="str">
        <f>'Crisis Indicator Data'!C140</f>
        <v>TCD001</v>
      </c>
      <c r="D143" s="148" t="str">
        <f>'Crisis Indicator Data'!D140</f>
        <v>Chad</v>
      </c>
      <c r="E143" s="148" t="str">
        <f>'Crisis Indicator Data'!E140</f>
        <v>TCD</v>
      </c>
      <c r="F143" s="158">
        <f>IF('Crisis Indicator Data'!Q140="x","x",('Crisis Indicator Data'!Q140/1000000))</f>
        <v>9.1750000000000007</v>
      </c>
      <c r="G143" s="158">
        <f>IF('Crisis Indicator Data'!R140="x","x",('Crisis Indicator Data'!R140/1000000))</f>
        <v>1.2070000000000001</v>
      </c>
      <c r="H143" s="158">
        <f>IF('Crisis Indicator Data'!S140="x","x",('Crisis Indicator Data'!S140/1000000))</f>
        <v>0.71499999999999997</v>
      </c>
      <c r="I143" s="158">
        <f>IF('Crisis Indicator Data'!T140="x","x",('Crisis Indicator Data'!T140/1000000))</f>
        <v>1.91</v>
      </c>
      <c r="J143" s="158">
        <f>IF('Crisis Indicator Data'!U140="x","x",('Crisis Indicator Data'!U140/1000000))</f>
        <v>3.5249999999999999</v>
      </c>
      <c r="K143" s="244">
        <f t="shared" si="12"/>
        <v>4.5999999999999996</v>
      </c>
      <c r="L143" s="143">
        <f>IF(F143="x","x",(F143*1000000/VLOOKUP($C143,'Crisis Indicator Data'!$C$3:$H$198,5,FALSE)))</f>
        <v>0.54622849318330657</v>
      </c>
      <c r="M143" s="143">
        <f>IF(G143="x","x",(G143*1000000/VLOOKUP($C143,'Crisis Indicator Data'!$C$3:$H$198,5,FALSE)))</f>
        <v>7.1858069893433352E-2</v>
      </c>
      <c r="N143" s="143">
        <f>IF(H143="x","x",(H143*1000000/VLOOKUP($C143,'Crisis Indicator Data'!$C$3:$H$198,5,FALSE)))</f>
        <v>4.2567125081859856E-2</v>
      </c>
      <c r="O143" s="143">
        <f>IF(I143="x","x",(I143*1000000/VLOOKUP($C143,'Crisis Indicator Data'!$C$3:$H$198,5,FALSE)))</f>
        <v>0.11371078168720605</v>
      </c>
      <c r="P143" s="143">
        <f>IF(J143="x","x",(J143*1000000/VLOOKUP($C143,'Crisis Indicator Data'!$C$3:$H$198,5,FALSE)))</f>
        <v>0.20985890337560278</v>
      </c>
      <c r="Q143" s="238">
        <f t="shared" si="13"/>
        <v>5</v>
      </c>
      <c r="R143" s="238">
        <f t="shared" si="14"/>
        <v>4.8</v>
      </c>
    </row>
    <row r="144" spans="1:18" x14ac:dyDescent="0.25">
      <c r="A144" s="150" t="str">
        <f>'Crisis Indicator Data'!A141</f>
        <v>Boko Haram in Chad</v>
      </c>
      <c r="B144" s="151" t="str">
        <f>'Crisis Indicator Data'!B141</f>
        <v>Conflict</v>
      </c>
      <c r="C144" s="151" t="str">
        <f>'Crisis Indicator Data'!C141</f>
        <v>TCD003</v>
      </c>
      <c r="D144" s="151" t="str">
        <f>'Crisis Indicator Data'!D141</f>
        <v>Chad</v>
      </c>
      <c r="E144" s="151" t="str">
        <f>'Crisis Indicator Data'!E141</f>
        <v>TCD</v>
      </c>
      <c r="F144" s="158">
        <f>IF('Crisis Indicator Data'!Q141="x","x",('Crisis Indicator Data'!Q141/1000000))</f>
        <v>0.27700000000000002</v>
      </c>
      <c r="G144" s="158">
        <f>IF('Crisis Indicator Data'!R141="x","x",('Crisis Indicator Data'!R141/1000000))</f>
        <v>0</v>
      </c>
      <c r="H144" s="158">
        <f>IF('Crisis Indicator Data'!S141="x","x",('Crisis Indicator Data'!S141/1000000))</f>
        <v>0</v>
      </c>
      <c r="I144" s="158">
        <f>IF('Crisis Indicator Data'!T141="x","x",('Crisis Indicator Data'!T141/1000000))</f>
        <v>0</v>
      </c>
      <c r="J144" s="158">
        <f>IF('Crisis Indicator Data'!U141="x","x",('Crisis Indicator Data'!U141/1000000))</f>
        <v>0.82699999999999996</v>
      </c>
      <c r="K144" s="244">
        <f t="shared" si="12"/>
        <v>3.2</v>
      </c>
      <c r="L144" s="143">
        <f>IF(F144="x","x",(F144*1000000/VLOOKUP($C144,'Crisis Indicator Data'!$C$3:$H$198,5,FALSE)))</f>
        <v>0.25090579710144928</v>
      </c>
      <c r="M144" s="143">
        <f>IF(G144="x","x",(G144*1000000/VLOOKUP($C144,'Crisis Indicator Data'!$C$3:$H$198,5,FALSE)))</f>
        <v>0</v>
      </c>
      <c r="N144" s="143">
        <f>IF(H144="x","x",(H144*1000000/VLOOKUP($C144,'Crisis Indicator Data'!$C$3:$H$198,5,FALSE)))</f>
        <v>0</v>
      </c>
      <c r="O144" s="143">
        <f>IF(I144="x","x",(I144*1000000/VLOOKUP($C144,'Crisis Indicator Data'!$C$3:$H$198,5,FALSE)))</f>
        <v>0</v>
      </c>
      <c r="P144" s="143">
        <f>IF(J144="x","x",(J144*1000000/VLOOKUP($C144,'Crisis Indicator Data'!$C$3:$H$198,5,FALSE)))</f>
        <v>0.74909420289855078</v>
      </c>
      <c r="Q144" s="238">
        <f t="shared" si="13"/>
        <v>5</v>
      </c>
      <c r="R144" s="238">
        <f t="shared" si="14"/>
        <v>4.0999999999999996</v>
      </c>
    </row>
    <row r="145" spans="1:18" x14ac:dyDescent="0.25">
      <c r="A145" s="150" t="str">
        <f>'Crisis Indicator Data'!A142</f>
        <v>CAR refugees in Chad</v>
      </c>
      <c r="B145" s="151" t="str">
        <f>'Crisis Indicator Data'!B142</f>
        <v>Displacement</v>
      </c>
      <c r="C145" s="151" t="str">
        <f>'Crisis Indicator Data'!C142</f>
        <v>TCD004</v>
      </c>
      <c r="D145" s="151" t="str">
        <f>'Crisis Indicator Data'!D142</f>
        <v>Chad</v>
      </c>
      <c r="E145" s="151" t="str">
        <f>'Crisis Indicator Data'!E142</f>
        <v>TCD</v>
      </c>
      <c r="F145" s="158">
        <f>IF('Crisis Indicator Data'!Q142="x","x",('Crisis Indicator Data'!Q142/1000000))</f>
        <v>1.9390000000000001</v>
      </c>
      <c r="G145" s="158">
        <f>IF('Crisis Indicator Data'!R142="x","x",('Crisis Indicator Data'!R142/1000000))</f>
        <v>0</v>
      </c>
      <c r="H145" s="158">
        <f>IF('Crisis Indicator Data'!S142="x","x",('Crisis Indicator Data'!S142/1000000))</f>
        <v>0</v>
      </c>
      <c r="I145" s="158">
        <f>IF('Crisis Indicator Data'!T142="x","x",('Crisis Indicator Data'!T142/1000000))</f>
        <v>0</v>
      </c>
      <c r="J145" s="158">
        <f>IF('Crisis Indicator Data'!U142="x","x",('Crisis Indicator Data'!U142/1000000))</f>
        <v>1.248</v>
      </c>
      <c r="K145" s="244">
        <f t="shared" si="12"/>
        <v>3.5</v>
      </c>
      <c r="L145" s="143">
        <f>IF(F145="x","x",(F145*1000000/VLOOKUP($C145,'Crisis Indicator Data'!$C$3:$H$198,5,FALSE)))</f>
        <v>0.60840916222152497</v>
      </c>
      <c r="M145" s="143">
        <f>IF(G145="x","x",(G145*1000000/VLOOKUP($C145,'Crisis Indicator Data'!$C$3:$H$198,5,FALSE)))</f>
        <v>0</v>
      </c>
      <c r="N145" s="143">
        <f>IF(H145="x","x",(H145*1000000/VLOOKUP($C145,'Crisis Indicator Data'!$C$3:$H$198,5,FALSE)))</f>
        <v>0</v>
      </c>
      <c r="O145" s="143">
        <f>IF(I145="x","x",(I145*1000000/VLOOKUP($C145,'Crisis Indicator Data'!$C$3:$H$198,5,FALSE)))</f>
        <v>0</v>
      </c>
      <c r="P145" s="143">
        <f>IF(J145="x","x",(J145*1000000/VLOOKUP($C145,'Crisis Indicator Data'!$C$3:$H$198,5,FALSE)))</f>
        <v>0.39159083777847503</v>
      </c>
      <c r="Q145" s="238">
        <f t="shared" si="13"/>
        <v>5</v>
      </c>
      <c r="R145" s="238">
        <f t="shared" si="14"/>
        <v>4.25</v>
      </c>
    </row>
    <row r="146" spans="1:18" x14ac:dyDescent="0.25">
      <c r="A146" s="150" t="str">
        <f>'Crisis Indicator Data'!A143</f>
        <v>Darfur refugees in Chad</v>
      </c>
      <c r="B146" s="151" t="str">
        <f>'Crisis Indicator Data'!B143</f>
        <v>Displacement</v>
      </c>
      <c r="C146" s="151" t="str">
        <f>'Crisis Indicator Data'!C143</f>
        <v>TCD005</v>
      </c>
      <c r="D146" s="151" t="str">
        <f>'Crisis Indicator Data'!D143</f>
        <v>Chad</v>
      </c>
      <c r="E146" s="151" t="str">
        <f>'Crisis Indicator Data'!E143</f>
        <v>TCD</v>
      </c>
      <c r="F146" s="158">
        <f>IF('Crisis Indicator Data'!Q143="x","x",('Crisis Indicator Data'!Q143/1000000))</f>
        <v>1.167</v>
      </c>
      <c r="G146" s="158">
        <f>IF('Crisis Indicator Data'!R143="x","x",('Crisis Indicator Data'!R143/1000000))</f>
        <v>0</v>
      </c>
      <c r="H146" s="158">
        <f>IF('Crisis Indicator Data'!S143="x","x",('Crisis Indicator Data'!S143/1000000))</f>
        <v>0</v>
      </c>
      <c r="I146" s="158">
        <f>IF('Crisis Indicator Data'!T143="x","x",('Crisis Indicator Data'!T143/1000000))</f>
        <v>0.63100000000000001</v>
      </c>
      <c r="J146" s="158">
        <f>IF('Crisis Indicator Data'!U143="x","x",('Crisis Indicator Data'!U143/1000000))</f>
        <v>0.65</v>
      </c>
      <c r="K146" s="244">
        <f t="shared" si="12"/>
        <v>3.5</v>
      </c>
      <c r="L146" s="143">
        <f>IF(F146="x","x",(F146*1000000/VLOOKUP($C146,'Crisis Indicator Data'!$C$3:$H$198,5,FALSE)))</f>
        <v>0.47671568627450983</v>
      </c>
      <c r="M146" s="143">
        <f>IF(G146="x","x",(G146*1000000/VLOOKUP($C146,'Crisis Indicator Data'!$C$3:$H$198,5,FALSE)))</f>
        <v>0</v>
      </c>
      <c r="N146" s="143">
        <f>IF(H146="x","x",(H146*1000000/VLOOKUP($C146,'Crisis Indicator Data'!$C$3:$H$198,5,FALSE)))</f>
        <v>0</v>
      </c>
      <c r="O146" s="143">
        <f>IF(I146="x","x",(I146*1000000/VLOOKUP($C146,'Crisis Indicator Data'!$C$3:$H$198,5,FALSE)))</f>
        <v>0.2577614379084967</v>
      </c>
      <c r="P146" s="143">
        <f>IF(J146="x","x",(J146*1000000/VLOOKUP($C146,'Crisis Indicator Data'!$C$3:$H$198,5,FALSE)))</f>
        <v>0.26552287581699346</v>
      </c>
      <c r="Q146" s="238">
        <f t="shared" si="13"/>
        <v>5</v>
      </c>
      <c r="R146" s="238">
        <f t="shared" si="14"/>
        <v>4.25</v>
      </c>
    </row>
    <row r="147" spans="1:18" x14ac:dyDescent="0.25">
      <c r="A147" s="150" t="str">
        <f>'Crisis Indicator Data'!A144</f>
        <v>Tibesti Conflict in Chad</v>
      </c>
      <c r="B147" s="151" t="str">
        <f>'Crisis Indicator Data'!B144</f>
        <v>Conflict</v>
      </c>
      <c r="C147" s="151" t="str">
        <f>'Crisis Indicator Data'!C144</f>
        <v>TCD006</v>
      </c>
      <c r="D147" s="151" t="str">
        <f>'Crisis Indicator Data'!D144</f>
        <v>Chad</v>
      </c>
      <c r="E147" s="151" t="str">
        <f>'Crisis Indicator Data'!E144</f>
        <v>TCD</v>
      </c>
      <c r="F147" s="158">
        <f>IF('Crisis Indicator Data'!Q144="x","x",('Crisis Indicator Data'!Q144/1000000))</f>
        <v>0</v>
      </c>
      <c r="G147" s="158">
        <f>IF('Crisis Indicator Data'!R144="x","x",('Crisis Indicator Data'!R144/1000000))</f>
        <v>0.02</v>
      </c>
      <c r="H147" s="158">
        <f>IF('Crisis Indicator Data'!S144="x","x",('Crisis Indicator Data'!S144/1000000))</f>
        <v>1.0999999999999999E-2</v>
      </c>
      <c r="I147" s="158">
        <f>IF('Crisis Indicator Data'!T144="x","x",('Crisis Indicator Data'!T144/1000000))</f>
        <v>6.0000000000000001E-3</v>
      </c>
      <c r="J147" s="158">
        <f>IF('Crisis Indicator Data'!U144="x","x",('Crisis Indicator Data'!U144/1000000))</f>
        <v>1E-3</v>
      </c>
      <c r="K147" s="244">
        <f t="shared" si="12"/>
        <v>0.4</v>
      </c>
      <c r="L147" s="143">
        <f>IF(F147="x","x",(F147*1000000/VLOOKUP($C147,'Crisis Indicator Data'!$C$3:$H$198,5,FALSE)))</f>
        <v>0</v>
      </c>
      <c r="M147" s="143">
        <f>IF(G147="x","x",(G147*1000000/VLOOKUP($C147,'Crisis Indicator Data'!$C$3:$H$198,5,FALSE)))</f>
        <v>0.52631578947368418</v>
      </c>
      <c r="N147" s="143">
        <f>IF(H147="x","x",(H147*1000000/VLOOKUP($C147,'Crisis Indicator Data'!$C$3:$H$198,5,FALSE)))</f>
        <v>0.28947368421052633</v>
      </c>
      <c r="O147" s="143">
        <f>IF(I147="x","x",(I147*1000000/VLOOKUP($C147,'Crisis Indicator Data'!$C$3:$H$198,5,FALSE)))</f>
        <v>0.15789473684210525</v>
      </c>
      <c r="P147" s="143">
        <f>IF(J147="x","x",(J147*1000000/VLOOKUP($C147,'Crisis Indicator Data'!$C$3:$H$198,5,FALSE)))</f>
        <v>2.6315789473684209E-2</v>
      </c>
      <c r="Q147" s="238">
        <f t="shared" si="13"/>
        <v>4</v>
      </c>
      <c r="R147" s="238">
        <f t="shared" si="14"/>
        <v>2.2000000000000002</v>
      </c>
    </row>
    <row r="148" spans="1:18" x14ac:dyDescent="0.25">
      <c r="A148" s="150" t="str">
        <f>'Crisis Indicator Data'!A145</f>
        <v>Multiple situations in Thailand</v>
      </c>
      <c r="B148" s="151" t="str">
        <f>'Crisis Indicator Data'!B145</f>
        <v>Conflict,Displacement</v>
      </c>
      <c r="C148" s="151" t="str">
        <f>'Crisis Indicator Data'!C145</f>
        <v>THA001</v>
      </c>
      <c r="D148" s="151" t="str">
        <f>'Crisis Indicator Data'!D145</f>
        <v>Thailand</v>
      </c>
      <c r="E148" s="151" t="str">
        <f>'Crisis Indicator Data'!E145</f>
        <v>THA</v>
      </c>
      <c r="F148" s="158">
        <f>IF('Crisis Indicator Data'!Q145="x","x",('Crisis Indicator Data'!Q145/1000000))</f>
        <v>3.7090000000000001</v>
      </c>
      <c r="G148" s="158">
        <f>IF('Crisis Indicator Data'!R145="x","x",('Crisis Indicator Data'!R145/1000000))</f>
        <v>0</v>
      </c>
      <c r="H148" s="158">
        <f>IF('Crisis Indicator Data'!S145="x","x",('Crisis Indicator Data'!S145/1000000))</f>
        <v>9.0999999999999998E-2</v>
      </c>
      <c r="I148" s="158">
        <f>IF('Crisis Indicator Data'!T145="x","x",('Crisis Indicator Data'!T145/1000000))</f>
        <v>0</v>
      </c>
      <c r="J148" s="158">
        <f>IF('Crisis Indicator Data'!U145="x","x",('Crisis Indicator Data'!U145/1000000))</f>
        <v>0</v>
      </c>
      <c r="K148" s="244">
        <f t="shared" si="12"/>
        <v>1.6</v>
      </c>
      <c r="L148" s="143">
        <f>IF(F148="x","x",(F148*1000000/VLOOKUP($C148,'Crisis Indicator Data'!$C$3:$H$198,5,FALSE)))</f>
        <v>0.97605263157894739</v>
      </c>
      <c r="M148" s="143">
        <f>IF(G148="x","x",(G148*1000000/VLOOKUP($C148,'Crisis Indicator Data'!$C$3:$H$198,5,FALSE)))</f>
        <v>0</v>
      </c>
      <c r="N148" s="143">
        <f>IF(H148="x","x",(H148*1000000/VLOOKUP($C148,'Crisis Indicator Data'!$C$3:$H$198,5,FALSE)))</f>
        <v>2.394736842105263E-2</v>
      </c>
      <c r="O148" s="143">
        <f>IF(I148="x","x",(I148*1000000/VLOOKUP($C148,'Crisis Indicator Data'!$C$3:$H$198,5,FALSE)))</f>
        <v>0</v>
      </c>
      <c r="P148" s="143">
        <f>IF(J148="x","x",(J148*1000000/VLOOKUP($C148,'Crisis Indicator Data'!$C$3:$H$198,5,FALSE)))</f>
        <v>0</v>
      </c>
      <c r="Q148" s="238">
        <f t="shared" si="13"/>
        <v>1</v>
      </c>
      <c r="R148" s="238">
        <f t="shared" si="14"/>
        <v>1.3</v>
      </c>
    </row>
    <row r="149" spans="1:18" x14ac:dyDescent="0.25">
      <c r="A149" s="150" t="str">
        <f>'Crisis Indicator Data'!A146</f>
        <v xml:space="preserve">Conflict in southern Thailand </v>
      </c>
      <c r="B149" s="151" t="str">
        <f>'Crisis Indicator Data'!B146</f>
        <v>Conflict</v>
      </c>
      <c r="C149" s="151" t="str">
        <f>'Crisis Indicator Data'!C146</f>
        <v>THA002</v>
      </c>
      <c r="D149" s="151" t="str">
        <f>'Crisis Indicator Data'!D146</f>
        <v>Thailand</v>
      </c>
      <c r="E149" s="151" t="str">
        <f>'Crisis Indicator Data'!E146</f>
        <v>THA</v>
      </c>
      <c r="F149" s="158">
        <f>IF('Crisis Indicator Data'!Q146="x","x",('Crisis Indicator Data'!Q146/1000000))</f>
        <v>3.4580000000000002</v>
      </c>
      <c r="G149" s="158" t="str">
        <f>IF('Crisis Indicator Data'!R146="x","x",('Crisis Indicator Data'!R146/1000000))</f>
        <v>x</v>
      </c>
      <c r="H149" s="158" t="str">
        <f>IF('Crisis Indicator Data'!S146="x","x",('Crisis Indicator Data'!S146/1000000))</f>
        <v>x</v>
      </c>
      <c r="I149" s="158" t="str">
        <f>IF('Crisis Indicator Data'!T146="x","x",('Crisis Indicator Data'!T146/1000000))</f>
        <v>x</v>
      </c>
      <c r="J149" s="158" t="str">
        <f>IF('Crisis Indicator Data'!U146="x","x",('Crisis Indicator Data'!U146/1000000))</f>
        <v>x</v>
      </c>
      <c r="K149" s="244" t="str">
        <f t="shared" si="12"/>
        <v>x</v>
      </c>
      <c r="L149" s="143">
        <f>IF(F149="x","x",(F149*1000000/VLOOKUP($C149,'Crisis Indicator Data'!$C$3:$H$198,5,FALSE)))</f>
        <v>1</v>
      </c>
      <c r="M149" s="143" t="str">
        <f>IF(G149="x","x",(G149*1000000/VLOOKUP($C149,'Crisis Indicator Data'!$C$3:$H$198,5,FALSE)))</f>
        <v>x</v>
      </c>
      <c r="N149" s="143" t="str">
        <f>IF(H149="x","x",(H149*1000000/VLOOKUP($C149,'Crisis Indicator Data'!$C$3:$H$198,5,FALSE)))</f>
        <v>x</v>
      </c>
      <c r="O149" s="143" t="str">
        <f>IF(I149="x","x",(I149*1000000/VLOOKUP($C149,'Crisis Indicator Data'!$C$3:$H$198,5,FALSE)))</f>
        <v>x</v>
      </c>
      <c r="P149" s="143" t="str">
        <f>IF(J149="x","x",(J149*1000000/VLOOKUP($C149,'Crisis Indicator Data'!$C$3:$H$198,5,FALSE)))</f>
        <v>x</v>
      </c>
      <c r="Q149" s="238" t="str">
        <f t="shared" si="13"/>
        <v>x</v>
      </c>
      <c r="R149" s="238" t="str">
        <f t="shared" si="14"/>
        <v>x</v>
      </c>
    </row>
    <row r="150" spans="1:18" x14ac:dyDescent="0.25">
      <c r="A150" s="150" t="str">
        <f>'Crisis Indicator Data'!A147</f>
        <v>Myanmar refugees in Thailand</v>
      </c>
      <c r="B150" s="151" t="str">
        <f>'Crisis Indicator Data'!B147</f>
        <v>Conflict</v>
      </c>
      <c r="C150" s="151" t="str">
        <f>'Crisis Indicator Data'!C147</f>
        <v>THA003</v>
      </c>
      <c r="D150" s="151" t="str">
        <f>'Crisis Indicator Data'!D147</f>
        <v>Thailand</v>
      </c>
      <c r="E150" s="151" t="str">
        <f>'Crisis Indicator Data'!E147</f>
        <v>THA</v>
      </c>
      <c r="F150" s="158">
        <f>IF('Crisis Indicator Data'!Q147="x","x",('Crisis Indicator Data'!Q147/1000000))</f>
        <v>0.252</v>
      </c>
      <c r="G150" s="158">
        <f>IF('Crisis Indicator Data'!R147="x","x",('Crisis Indicator Data'!R147/1000000))</f>
        <v>0</v>
      </c>
      <c r="H150" s="158">
        <f>IF('Crisis Indicator Data'!S147="x","x",('Crisis Indicator Data'!S147/1000000))</f>
        <v>9.0999999999999998E-2</v>
      </c>
      <c r="I150" s="158">
        <f>IF('Crisis Indicator Data'!T147="x","x",('Crisis Indicator Data'!T147/1000000))</f>
        <v>0</v>
      </c>
      <c r="J150" s="158">
        <f>IF('Crisis Indicator Data'!U147="x","x",('Crisis Indicator Data'!U147/1000000))</f>
        <v>0</v>
      </c>
      <c r="K150" s="244">
        <f t="shared" si="12"/>
        <v>1.6</v>
      </c>
      <c r="L150" s="143">
        <f>IF(F150="x","x",(F150*1000000/VLOOKUP($C150,'Crisis Indicator Data'!$C$3:$H$198,5,FALSE)))</f>
        <v>0.73469387755102045</v>
      </c>
      <c r="M150" s="143">
        <f>IF(G150="x","x",(G150*1000000/VLOOKUP($C150,'Crisis Indicator Data'!$C$3:$H$198,5,FALSE)))</f>
        <v>0</v>
      </c>
      <c r="N150" s="143">
        <f>IF(H150="x","x",(H150*1000000/VLOOKUP($C150,'Crisis Indicator Data'!$C$3:$H$198,5,FALSE)))</f>
        <v>0.26530612244897961</v>
      </c>
      <c r="O150" s="143">
        <f>IF(I150="x","x",(I150*1000000/VLOOKUP($C150,'Crisis Indicator Data'!$C$3:$H$198,5,FALSE)))</f>
        <v>0</v>
      </c>
      <c r="P150" s="143">
        <f>IF(J150="x","x",(J150*1000000/VLOOKUP($C150,'Crisis Indicator Data'!$C$3:$H$198,5,FALSE)))</f>
        <v>0</v>
      </c>
      <c r="Q150" s="238">
        <f t="shared" si="13"/>
        <v>3</v>
      </c>
      <c r="R150" s="238">
        <f t="shared" si="14"/>
        <v>2.2999999999999998</v>
      </c>
    </row>
    <row r="151" spans="1:18" x14ac:dyDescent="0.25">
      <c r="A151" s="150" t="str">
        <f>'Crisis Indicator Data'!A148</f>
        <v>Tonga Volcano Eruption</v>
      </c>
      <c r="B151" s="151" t="str">
        <f>'Crisis Indicator Data'!B148</f>
        <v>Volcano Eruption</v>
      </c>
      <c r="C151" s="151" t="str">
        <f>'Crisis Indicator Data'!C148</f>
        <v>TON002</v>
      </c>
      <c r="D151" s="151" t="str">
        <f>'Crisis Indicator Data'!D148</f>
        <v>Tonga</v>
      </c>
      <c r="E151" s="151" t="str">
        <f>'Crisis Indicator Data'!E148</f>
        <v>TON</v>
      </c>
      <c r="F151" s="158">
        <f>IF('Crisis Indicator Data'!Q148="x","x",('Crisis Indicator Data'!Q148/1000000))</f>
        <v>0.02</v>
      </c>
      <c r="G151" s="158">
        <f>IF('Crisis Indicator Data'!R148="x","x",('Crisis Indicator Data'!R148/1000000))</f>
        <v>8.5000000000000006E-2</v>
      </c>
      <c r="H151" s="158">
        <f>IF('Crisis Indicator Data'!S148="x","x",('Crisis Indicator Data'!S148/1000000))</f>
        <v>0</v>
      </c>
      <c r="I151" s="158">
        <f>IF('Crisis Indicator Data'!T148="x","x",('Crisis Indicator Data'!T148/1000000))</f>
        <v>0</v>
      </c>
      <c r="J151" s="158">
        <f>IF('Crisis Indicator Data'!U148="x","x",('Crisis Indicator Data'!U148/1000000))</f>
        <v>0</v>
      </c>
      <c r="K151" s="244">
        <f t="shared" si="12"/>
        <v>0</v>
      </c>
      <c r="L151" s="143">
        <f>IF(F151="x","x",(F151*1000000/VLOOKUP($C151,'Crisis Indicator Data'!$C$3:$H$198,5,FALSE)))</f>
        <v>0.19047619047619047</v>
      </c>
      <c r="M151" s="143">
        <f>IF(G151="x","x",(G151*1000000/VLOOKUP($C151,'Crisis Indicator Data'!$C$3:$H$198,5,FALSE)))</f>
        <v>0.80952380952380953</v>
      </c>
      <c r="N151" s="143">
        <f>IF(H151="x","x",(H151*1000000/VLOOKUP($C151,'Crisis Indicator Data'!$C$3:$H$198,5,FALSE)))</f>
        <v>0</v>
      </c>
      <c r="O151" s="143">
        <f>IF(I151="x","x",(I151*1000000/VLOOKUP($C151,'Crisis Indicator Data'!$C$3:$H$198,5,FALSE)))</f>
        <v>0</v>
      </c>
      <c r="P151" s="143">
        <f>IF(J151="x","x",(J151*1000000/VLOOKUP($C151,'Crisis Indicator Data'!$C$3:$H$198,5,FALSE)))</f>
        <v>0</v>
      </c>
      <c r="Q151" s="238">
        <f t="shared" si="13"/>
        <v>2</v>
      </c>
      <c r="R151" s="238">
        <f t="shared" si="14"/>
        <v>1</v>
      </c>
    </row>
    <row r="152" spans="1:18" x14ac:dyDescent="0.25">
      <c r="A152" s="150" t="str">
        <f>'Crisis Indicator Data'!A149</f>
        <v>Venezuelan refugees in Trinidad and Tobago</v>
      </c>
      <c r="B152" s="151" t="str">
        <f>'Crisis Indicator Data'!B149</f>
        <v>Displacement</v>
      </c>
      <c r="C152" s="151" t="str">
        <f>'Crisis Indicator Data'!C149</f>
        <v>TTO002</v>
      </c>
      <c r="D152" s="151" t="str">
        <f>'Crisis Indicator Data'!D149</f>
        <v>Trinidad and Tobago</v>
      </c>
      <c r="E152" s="151" t="str">
        <f>'Crisis Indicator Data'!E149</f>
        <v>TTO</v>
      </c>
      <c r="F152" s="158">
        <f>IF('Crisis Indicator Data'!Q149="x","x",('Crisis Indicator Data'!Q149/1000000))</f>
        <v>1.1910000000000001</v>
      </c>
      <c r="G152" s="158">
        <f>IF('Crisis Indicator Data'!R149="x","x",('Crisis Indicator Data'!R149/1000000))</f>
        <v>0.17699999999999999</v>
      </c>
      <c r="H152" s="158">
        <f>IF('Crisis Indicator Data'!S149="x","x",('Crisis Indicator Data'!S149/1000000))</f>
        <v>3.5000000000000003E-2</v>
      </c>
      <c r="I152" s="158">
        <f>IF('Crisis Indicator Data'!T149="x","x",('Crisis Indicator Data'!T149/1000000))</f>
        <v>0</v>
      </c>
      <c r="J152" s="158">
        <f>IF('Crisis Indicator Data'!U149="x","x",('Crisis Indicator Data'!U149/1000000))</f>
        <v>0</v>
      </c>
      <c r="K152" s="244">
        <f t="shared" si="12"/>
        <v>0.9</v>
      </c>
      <c r="L152" s="143">
        <f>IF(F152="x","x",(F152*1000000/VLOOKUP($C152,'Crisis Indicator Data'!$C$3:$H$198,5,FALSE)))</f>
        <v>0.8488952245188881</v>
      </c>
      <c r="M152" s="143">
        <f>IF(G152="x","x",(G152*1000000/VLOOKUP($C152,'Crisis Indicator Data'!$C$3:$H$198,5,FALSE)))</f>
        <v>0.12615823235923021</v>
      </c>
      <c r="N152" s="143">
        <f>IF(H152="x","x",(H152*1000000/VLOOKUP($C152,'Crisis Indicator Data'!$C$3:$H$198,5,FALSE)))</f>
        <v>2.4946543121881683E-2</v>
      </c>
      <c r="O152" s="143">
        <f>IF(I152="x","x",(I152*1000000/VLOOKUP($C152,'Crisis Indicator Data'!$C$3:$H$198,5,FALSE)))</f>
        <v>0</v>
      </c>
      <c r="P152" s="143">
        <f>IF(J152="x","x",(J152*1000000/VLOOKUP($C152,'Crisis Indicator Data'!$C$3:$H$198,5,FALSE)))</f>
        <v>0</v>
      </c>
      <c r="Q152" s="238">
        <f t="shared" si="13"/>
        <v>2</v>
      </c>
      <c r="R152" s="238">
        <f t="shared" si="14"/>
        <v>1.45</v>
      </c>
    </row>
    <row r="153" spans="1:18" x14ac:dyDescent="0.25">
      <c r="A153" s="150" t="str">
        <f>'Crisis Indicator Data'!A150</f>
        <v>Mixed migration flows in Tunisia</v>
      </c>
      <c r="B153" s="151" t="str">
        <f>'Crisis Indicator Data'!B150</f>
        <v>Displacement</v>
      </c>
      <c r="C153" s="151" t="str">
        <f>'Crisis Indicator Data'!C150</f>
        <v>TUN002</v>
      </c>
      <c r="D153" s="151" t="str">
        <f>'Crisis Indicator Data'!D150</f>
        <v>Tunisia</v>
      </c>
      <c r="E153" s="151" t="str">
        <f>'Crisis Indicator Data'!E150</f>
        <v>TUN</v>
      </c>
      <c r="F153" s="158">
        <f>IF('Crisis Indicator Data'!Q150="x","x",('Crisis Indicator Data'!Q150/1000000))</f>
        <v>12.379</v>
      </c>
      <c r="G153" s="158">
        <f>IF('Crisis Indicator Data'!R150="x","x",('Crisis Indicator Data'!R150/1000000))</f>
        <v>0</v>
      </c>
      <c r="H153" s="158">
        <f>IF('Crisis Indicator Data'!S150="x","x",('Crisis Indicator Data'!S150/1000000))</f>
        <v>1.2E-2</v>
      </c>
      <c r="I153" s="158">
        <f>IF('Crisis Indicator Data'!T150="x","x",('Crisis Indicator Data'!T150/1000000))</f>
        <v>0</v>
      </c>
      <c r="J153" s="158">
        <f>IF('Crisis Indicator Data'!U150="x","x",('Crisis Indicator Data'!U150/1000000))</f>
        <v>0</v>
      </c>
      <c r="K153" s="244">
        <f t="shared" si="12"/>
        <v>0.1</v>
      </c>
      <c r="L153" s="143">
        <f>IF(F153="x","x",(F153*1000000/VLOOKUP($C153,'Crisis Indicator Data'!$C$3:$H$198,5,FALSE)))</f>
        <v>0.99903155516100395</v>
      </c>
      <c r="M153" s="143">
        <f>IF(G153="x","x",(G153*1000000/VLOOKUP($C153,'Crisis Indicator Data'!$C$3:$H$198,5,FALSE)))</f>
        <v>0</v>
      </c>
      <c r="N153" s="143">
        <f>IF(H153="x","x",(H153*1000000/VLOOKUP($C153,'Crisis Indicator Data'!$C$3:$H$198,5,FALSE)))</f>
        <v>9.6844483899604554E-4</v>
      </c>
      <c r="O153" s="143">
        <f>IF(I153="x","x",(I153*1000000/VLOOKUP($C153,'Crisis Indicator Data'!$C$3:$H$198,5,FALSE)))</f>
        <v>0</v>
      </c>
      <c r="P153" s="143">
        <f>IF(J153="x","x",(J153*1000000/VLOOKUP($C153,'Crisis Indicator Data'!$C$3:$H$198,5,FALSE)))</f>
        <v>0</v>
      </c>
      <c r="Q153" s="238">
        <f t="shared" si="13"/>
        <v>1</v>
      </c>
      <c r="R153" s="238">
        <f t="shared" si="14"/>
        <v>0.55000000000000004</v>
      </c>
    </row>
    <row r="154" spans="1:18" x14ac:dyDescent="0.25">
      <c r="A154" s="150" t="str">
        <f>'Crisis Indicator Data'!A151</f>
        <v>Complex situation in Turkey</v>
      </c>
      <c r="B154" s="151" t="str">
        <f>'Crisis Indicator Data'!B151</f>
        <v>Displacement,Conflict</v>
      </c>
      <c r="C154" s="151" t="str">
        <f>'Crisis Indicator Data'!C151</f>
        <v>TUR001</v>
      </c>
      <c r="D154" s="151" t="str">
        <f>'Crisis Indicator Data'!D151</f>
        <v>Turkey</v>
      </c>
      <c r="E154" s="151" t="str">
        <f>'Crisis Indicator Data'!E151</f>
        <v>TUR</v>
      </c>
      <c r="F154" s="158">
        <f>IF('Crisis Indicator Data'!Q151="x","x",('Crisis Indicator Data'!Q151/1000000))</f>
        <v>82.849000000000004</v>
      </c>
      <c r="G154" s="158">
        <f>IF('Crisis Indicator Data'!R151="x","x",('Crisis Indicator Data'!R151/1000000))</f>
        <v>1.7190000000000001</v>
      </c>
      <c r="H154" s="158">
        <f>IF('Crisis Indicator Data'!S151="x","x",('Crisis Indicator Data'!S151/1000000))</f>
        <v>1.758</v>
      </c>
      <c r="I154" s="158">
        <f>IF('Crisis Indicator Data'!T151="x","x",('Crisis Indicator Data'!T151/1000000))</f>
        <v>0.43</v>
      </c>
      <c r="J154" s="158">
        <f>IF('Crisis Indicator Data'!U151="x","x",('Crisis Indicator Data'!U151/1000000))</f>
        <v>0</v>
      </c>
      <c r="K154" s="244">
        <f t="shared" si="12"/>
        <v>3.9</v>
      </c>
      <c r="L154" s="143">
        <f>IF(F154="x","x",(F154*1000000/VLOOKUP($C154,'Crisis Indicator Data'!$C$3:$H$198,5,FALSE)))</f>
        <v>0.95495464342934866</v>
      </c>
      <c r="M154" s="143">
        <f>IF(G154="x","x",(G154*1000000/VLOOKUP($C154,'Crisis Indicator Data'!$C$3:$H$198,5,FALSE)))</f>
        <v>1.9813963138421108E-2</v>
      </c>
      <c r="N154" s="143">
        <f>IF(H154="x","x",(H154*1000000/VLOOKUP($C154,'Crisis Indicator Data'!$C$3:$H$198,5,FALSE)))</f>
        <v>2.0263494588332931E-2</v>
      </c>
      <c r="O154" s="143">
        <f>IF(I154="x","x",(I154*1000000/VLOOKUP($C154,'Crisis Indicator Data'!$C$3:$H$198,5,FALSE)))</f>
        <v>4.9563723964636862E-3</v>
      </c>
      <c r="P154" s="143">
        <f>IF(J154="x","x",(J154*1000000/VLOOKUP($C154,'Crisis Indicator Data'!$C$3:$H$198,5,FALSE)))</f>
        <v>0</v>
      </c>
      <c r="Q154" s="238">
        <f t="shared" si="13"/>
        <v>1</v>
      </c>
      <c r="R154" s="238">
        <f t="shared" si="14"/>
        <v>2.4500000000000002</v>
      </c>
    </row>
    <row r="155" spans="1:18" x14ac:dyDescent="0.25">
      <c r="A155" s="150" t="str">
        <f>'Crisis Indicator Data'!A152</f>
        <v>Syrian Refugees in Turkey</v>
      </c>
      <c r="B155" s="151" t="str">
        <f>'Crisis Indicator Data'!B152</f>
        <v>Displacement</v>
      </c>
      <c r="C155" s="151" t="str">
        <f>'Crisis Indicator Data'!C152</f>
        <v>TUR002</v>
      </c>
      <c r="D155" s="151" t="str">
        <f>'Crisis Indicator Data'!D152</f>
        <v>Turkey</v>
      </c>
      <c r="E155" s="151" t="str">
        <f>'Crisis Indicator Data'!E152</f>
        <v>TUR</v>
      </c>
      <c r="F155" s="158">
        <f>IF('Crisis Indicator Data'!Q152="x","x",('Crisis Indicator Data'!Q152/1000000))</f>
        <v>24.08</v>
      </c>
      <c r="G155" s="158">
        <f>IF('Crisis Indicator Data'!R152="x","x",('Crisis Indicator Data'!R152/1000000))</f>
        <v>10.074</v>
      </c>
      <c r="H155" s="158">
        <f>IF('Crisis Indicator Data'!S152="x","x",('Crisis Indicator Data'!S152/1000000))</f>
        <v>1.61</v>
      </c>
      <c r="I155" s="158">
        <f>IF('Crisis Indicator Data'!T152="x","x",('Crisis Indicator Data'!T152/1000000))</f>
        <v>0.39400000000000002</v>
      </c>
      <c r="J155" s="158">
        <f>IF('Crisis Indicator Data'!U152="x","x",('Crisis Indicator Data'!U152/1000000))</f>
        <v>0</v>
      </c>
      <c r="K155" s="244">
        <f t="shared" si="12"/>
        <v>3.8</v>
      </c>
      <c r="L155" s="143">
        <f>IF(F155="x","x",(F155*1000000/VLOOKUP($C155,'Crisis Indicator Data'!$C$3:$H$198,5,FALSE)))</f>
        <v>0.66596603794457654</v>
      </c>
      <c r="M155" s="143">
        <f>IF(G155="x","x",(G155*1000000/VLOOKUP($C155,'Crisis Indicator Data'!$C$3:$H$198,5,FALSE)))</f>
        <v>0.27861054261850765</v>
      </c>
      <c r="N155" s="143">
        <f>IF(H155="x","x",(H155*1000000/VLOOKUP($C155,'Crisis Indicator Data'!$C$3:$H$198,5,FALSE)))</f>
        <v>4.4526799048619947E-2</v>
      </c>
      <c r="O155" s="143">
        <f>IF(I155="x","x",(I155*1000000/VLOOKUP($C155,'Crisis Indicator Data'!$C$3:$H$198,5,FALSE)))</f>
        <v>1.0896620388295813E-2</v>
      </c>
      <c r="P155" s="143">
        <f>IF(J155="x","x",(J155*1000000/VLOOKUP($C155,'Crisis Indicator Data'!$C$3:$H$198,5,FALSE)))</f>
        <v>0</v>
      </c>
      <c r="Q155" s="238">
        <f t="shared" si="13"/>
        <v>3</v>
      </c>
      <c r="R155" s="238">
        <f t="shared" si="14"/>
        <v>3.4</v>
      </c>
    </row>
    <row r="156" spans="1:18" x14ac:dyDescent="0.25">
      <c r="A156" s="150" t="str">
        <f>'Crisis Indicator Data'!A153</f>
        <v>Mixed Migration Flows in Turkey</v>
      </c>
      <c r="B156" s="151" t="str">
        <f>'Crisis Indicator Data'!B153</f>
        <v>Displacement</v>
      </c>
      <c r="C156" s="151" t="str">
        <f>'Crisis Indicator Data'!C153</f>
        <v>TUR003</v>
      </c>
      <c r="D156" s="151" t="str">
        <f>'Crisis Indicator Data'!D153</f>
        <v>Turkey</v>
      </c>
      <c r="E156" s="151" t="str">
        <f>'Crisis Indicator Data'!E153</f>
        <v>TUR</v>
      </c>
      <c r="F156" s="158">
        <f>IF('Crisis Indicator Data'!Q153="x","x",('Crisis Indicator Data'!Q153/1000000))</f>
        <v>28.795999999999999</v>
      </c>
      <c r="G156" s="158">
        <f>IF('Crisis Indicator Data'!R153="x","x",('Crisis Indicator Data'!R153/1000000))</f>
        <v>8.6449999999999996</v>
      </c>
      <c r="H156" s="158">
        <f>IF('Crisis Indicator Data'!S153="x","x",('Crisis Indicator Data'!S153/1000000))</f>
        <v>0.14899999999999999</v>
      </c>
      <c r="I156" s="158">
        <f>IF('Crisis Indicator Data'!T153="x","x",('Crisis Indicator Data'!T153/1000000))</f>
        <v>3.5999999999999997E-2</v>
      </c>
      <c r="J156" s="158">
        <f>IF('Crisis Indicator Data'!U153="x","x",('Crisis Indicator Data'!U153/1000000))</f>
        <v>0</v>
      </c>
      <c r="K156" s="244">
        <f t="shared" si="12"/>
        <v>2.1</v>
      </c>
      <c r="L156" s="143">
        <f>IF(F156="x","x",(F156*1000000/VLOOKUP($C156,'Crisis Indicator Data'!$C$3:$H$198,5,FALSE)))</f>
        <v>0.76532185191091262</v>
      </c>
      <c r="M156" s="143">
        <f>IF(G156="x","x",(G156*1000000/VLOOKUP($C156,'Crisis Indicator Data'!$C$3:$H$198,5,FALSE)))</f>
        <v>0.22976133524690373</v>
      </c>
      <c r="N156" s="143">
        <f>IF(H156="x","x",(H156*1000000/VLOOKUP($C156,'Crisis Indicator Data'!$C$3:$H$198,5,FALSE)))</f>
        <v>3.9600276404613832E-3</v>
      </c>
      <c r="O156" s="143">
        <f>IF(I156="x","x",(I156*1000000/VLOOKUP($C156,'Crisis Indicator Data'!$C$3:$H$198,5,FALSE)))</f>
        <v>9.567852017222134E-4</v>
      </c>
      <c r="P156" s="143">
        <f>IF(J156="x","x",(J156*1000000/VLOOKUP($C156,'Crisis Indicator Data'!$C$3:$H$198,5,FALSE)))</f>
        <v>0</v>
      </c>
      <c r="Q156" s="238">
        <f t="shared" si="13"/>
        <v>2</v>
      </c>
      <c r="R156" s="238">
        <f t="shared" si="14"/>
        <v>2.0499999999999998</v>
      </c>
    </row>
    <row r="157" spans="1:18" x14ac:dyDescent="0.25">
      <c r="A157" s="150" t="str">
        <f>'Crisis Indicator Data'!A154</f>
        <v>Kurdish Conflict</v>
      </c>
      <c r="B157" s="151" t="str">
        <f>'Crisis Indicator Data'!B154</f>
        <v>Conflict</v>
      </c>
      <c r="C157" s="151" t="str">
        <f>'Crisis Indicator Data'!C154</f>
        <v>TUR004</v>
      </c>
      <c r="D157" s="151" t="str">
        <f>'Crisis Indicator Data'!D154</f>
        <v>Turkey</v>
      </c>
      <c r="E157" s="151" t="str">
        <f>'Crisis Indicator Data'!E154</f>
        <v>TUR</v>
      </c>
      <c r="F157" s="158" t="str">
        <f>IF('Crisis Indicator Data'!Q154="x","x",('Crisis Indicator Data'!Q154/1000000))</f>
        <v>x</v>
      </c>
      <c r="G157" s="158" t="str">
        <f>IF('Crisis Indicator Data'!R154="x","x",('Crisis Indicator Data'!R154/1000000))</f>
        <v>x</v>
      </c>
      <c r="H157" s="158" t="str">
        <f>IF('Crisis Indicator Data'!S154="x","x",('Crisis Indicator Data'!S154/1000000))</f>
        <v>x</v>
      </c>
      <c r="I157" s="158" t="str">
        <f>IF('Crisis Indicator Data'!T154="x","x",('Crisis Indicator Data'!T154/1000000))</f>
        <v>x</v>
      </c>
      <c r="J157" s="158" t="str">
        <f>IF('Crisis Indicator Data'!U154="x","x",('Crisis Indicator Data'!U154/1000000))</f>
        <v>x</v>
      </c>
      <c r="K157" s="244" t="str">
        <f t="shared" si="12"/>
        <v>x</v>
      </c>
      <c r="L157" s="143" t="str">
        <f>IF(F157="x","x",(F157*1000000/VLOOKUP($C157,'Crisis Indicator Data'!$C$3:$H$198,5,FALSE)))</f>
        <v>x</v>
      </c>
      <c r="M157" s="143" t="str">
        <f>IF(G157="x","x",(G157*1000000/VLOOKUP($C157,'Crisis Indicator Data'!$C$3:$H$198,5,FALSE)))</f>
        <v>x</v>
      </c>
      <c r="N157" s="143" t="str">
        <f>IF(H157="x","x",(H157*1000000/VLOOKUP($C157,'Crisis Indicator Data'!$C$3:$H$198,5,FALSE)))</f>
        <v>x</v>
      </c>
      <c r="O157" s="143" t="str">
        <f>IF(I157="x","x",(I157*1000000/VLOOKUP($C157,'Crisis Indicator Data'!$C$3:$H$198,5,FALSE)))</f>
        <v>x</v>
      </c>
      <c r="P157" s="143" t="str">
        <f>IF(J157="x","x",(J157*1000000/VLOOKUP($C157,'Crisis Indicator Data'!$C$3:$H$198,5,FALSE)))</f>
        <v>x</v>
      </c>
      <c r="Q157" s="238" t="str">
        <f t="shared" si="13"/>
        <v>x</v>
      </c>
      <c r="R157" s="238" t="str">
        <f t="shared" si="14"/>
        <v>x</v>
      </c>
    </row>
    <row r="158" spans="1:18" x14ac:dyDescent="0.25">
      <c r="A158" s="150" t="str">
        <f>'Crisis Indicator Data'!A155</f>
        <v>Multiple Crises in Tanzania</v>
      </c>
      <c r="B158" s="151" t="str">
        <f>'Crisis Indicator Data'!B155</f>
        <v>Displacement,Drought</v>
      </c>
      <c r="C158" s="151" t="str">
        <f>'Crisis Indicator Data'!C155</f>
        <v>TZA001</v>
      </c>
      <c r="D158" s="151" t="str">
        <f>'Crisis Indicator Data'!D155</f>
        <v>Tanzania</v>
      </c>
      <c r="E158" s="151" t="str">
        <f>'Crisis Indicator Data'!E155</f>
        <v>TZA</v>
      </c>
      <c r="F158" s="158">
        <f>IF('Crisis Indicator Data'!Q155="x","x",('Crisis Indicator Data'!Q155/1000000))</f>
        <v>1.9970000000000001</v>
      </c>
      <c r="G158" s="158">
        <f>IF('Crisis Indicator Data'!R155="x","x",('Crisis Indicator Data'!R155/1000000))</f>
        <v>12.074999999999999</v>
      </c>
      <c r="H158" s="158">
        <f>IF('Crisis Indicator Data'!S155="x","x",('Crisis Indicator Data'!S155/1000000))</f>
        <v>0.74399999999999999</v>
      </c>
      <c r="I158" s="158">
        <f>IF('Crisis Indicator Data'!T155="x","x",('Crisis Indicator Data'!T155/1000000))</f>
        <v>9.5000000000000001E-2</v>
      </c>
      <c r="J158" s="158">
        <f>IF('Crisis Indicator Data'!U155="x","x",('Crisis Indicator Data'!U155/1000000))</f>
        <v>0</v>
      </c>
      <c r="K158" s="244">
        <f t="shared" si="12"/>
        <v>3.2</v>
      </c>
      <c r="L158" s="143">
        <f>IF(F158="x","x",(F158*1000000/VLOOKUP($C158,'Crisis Indicator Data'!$C$3:$H$198,5,FALSE)))</f>
        <v>0.13392797263765005</v>
      </c>
      <c r="M158" s="143">
        <f>IF(G158="x","x",(G158*1000000/VLOOKUP($C158,'Crisis Indicator Data'!$C$3:$H$198,5,FALSE)))</f>
        <v>0.80980484206290659</v>
      </c>
      <c r="N158" s="143">
        <f>IF(H158="x","x",(H158*1000000/VLOOKUP($C158,'Crisis Indicator Data'!$C$3:$H$198,5,FALSE)))</f>
        <v>4.9896049896049899E-2</v>
      </c>
      <c r="O158" s="143">
        <f>IF(I158="x","x",(I158*1000000/VLOOKUP($C158,'Crisis Indicator Data'!$C$3:$H$198,5,FALSE)))</f>
        <v>6.3711354033934679E-3</v>
      </c>
      <c r="P158" s="143">
        <f>IF(J158="x","x",(J158*1000000/VLOOKUP($C158,'Crisis Indicator Data'!$C$3:$H$198,5,FALSE)))</f>
        <v>0</v>
      </c>
      <c r="Q158" s="238">
        <f t="shared" si="13"/>
        <v>3</v>
      </c>
      <c r="R158" s="238">
        <f t="shared" si="14"/>
        <v>3.1</v>
      </c>
    </row>
    <row r="159" spans="1:18" x14ac:dyDescent="0.25">
      <c r="A159" s="150" t="str">
        <f>'Crisis Indicator Data'!A156</f>
        <v>International Displacement in Tanzania</v>
      </c>
      <c r="B159" s="151" t="str">
        <f>'Crisis Indicator Data'!B156</f>
        <v>Displacement</v>
      </c>
      <c r="C159" s="151" t="str">
        <f>'Crisis Indicator Data'!C156</f>
        <v>TZA002</v>
      </c>
      <c r="D159" s="151" t="str">
        <f>'Crisis Indicator Data'!D156</f>
        <v>Tanzania</v>
      </c>
      <c r="E159" s="151" t="str">
        <f>'Crisis Indicator Data'!E156</f>
        <v>TZA</v>
      </c>
      <c r="F159" s="158">
        <f>IF('Crisis Indicator Data'!Q156="x","x",('Crisis Indicator Data'!Q156/1000000))</f>
        <v>0</v>
      </c>
      <c r="G159" s="158">
        <f>IF('Crisis Indicator Data'!R156="x","x",('Crisis Indicator Data'!R156/1000000))</f>
        <v>11.146000000000001</v>
      </c>
      <c r="H159" s="158">
        <f>IF('Crisis Indicator Data'!S156="x","x",('Crisis Indicator Data'!S156/1000000))</f>
        <v>0.247</v>
      </c>
      <c r="I159" s="158">
        <f>IF('Crisis Indicator Data'!T156="x","x",('Crisis Indicator Data'!T156/1000000))</f>
        <v>0</v>
      </c>
      <c r="J159" s="158">
        <f>IF('Crisis Indicator Data'!U156="x","x",('Crisis Indicator Data'!U156/1000000))</f>
        <v>0</v>
      </c>
      <c r="K159" s="244">
        <f t="shared" si="12"/>
        <v>2.2999999999999998</v>
      </c>
      <c r="L159" s="143">
        <f>IF(F159="x","x",(F159*1000000/VLOOKUP($C159,'Crisis Indicator Data'!$C$3:$H$198,5,FALSE)))</f>
        <v>0</v>
      </c>
      <c r="M159" s="143">
        <f>IF(G159="x","x",(G159*1000000/VLOOKUP($C159,'Crisis Indicator Data'!$C$3:$H$198,5,FALSE)))</f>
        <v>0.97832002106556659</v>
      </c>
      <c r="N159" s="143">
        <f>IF(H159="x","x",(H159*1000000/VLOOKUP($C159,'Crisis Indicator Data'!$C$3:$H$198,5,FALSE)))</f>
        <v>2.1679978934433426E-2</v>
      </c>
      <c r="O159" s="143">
        <f>IF(I159="x","x",(I159*1000000/VLOOKUP($C159,'Crisis Indicator Data'!$C$3:$H$198,5,FALSE)))</f>
        <v>0</v>
      </c>
      <c r="P159" s="143">
        <f>IF(J159="x","x",(J159*1000000/VLOOKUP($C159,'Crisis Indicator Data'!$C$3:$H$198,5,FALSE)))</f>
        <v>0</v>
      </c>
      <c r="Q159" s="238">
        <f t="shared" si="13"/>
        <v>2</v>
      </c>
      <c r="R159" s="238">
        <f t="shared" si="14"/>
        <v>2.15</v>
      </c>
    </row>
    <row r="160" spans="1:18" x14ac:dyDescent="0.25">
      <c r="A160" s="150" t="str">
        <f>'Crisis Indicator Data'!A157</f>
        <v>Food Security Crisis in North-East Tanzania</v>
      </c>
      <c r="B160" s="151" t="str">
        <f>'Crisis Indicator Data'!B157</f>
        <v>Drought</v>
      </c>
      <c r="C160" s="151" t="str">
        <f>'Crisis Indicator Data'!C157</f>
        <v>TZA003</v>
      </c>
      <c r="D160" s="151" t="str">
        <f>'Crisis Indicator Data'!D157</f>
        <v>Tanzania</v>
      </c>
      <c r="E160" s="151" t="str">
        <f>'Crisis Indicator Data'!E157</f>
        <v>TZA</v>
      </c>
      <c r="F160" s="158">
        <f>IF('Crisis Indicator Data'!Q157="x","x",('Crisis Indicator Data'!Q157/1000000))</f>
        <v>1.9970000000000001</v>
      </c>
      <c r="G160" s="158">
        <f>IF('Crisis Indicator Data'!R157="x","x",('Crisis Indicator Data'!R157/1000000))</f>
        <v>0.92900000000000005</v>
      </c>
      <c r="H160" s="158">
        <f>IF('Crisis Indicator Data'!S157="x","x",('Crisis Indicator Data'!S157/1000000))</f>
        <v>0.497</v>
      </c>
      <c r="I160" s="158">
        <f>IF('Crisis Indicator Data'!T157="x","x",('Crisis Indicator Data'!T157/1000000))</f>
        <v>9.5000000000000001E-2</v>
      </c>
      <c r="J160" s="158">
        <f>IF('Crisis Indicator Data'!U157="x","x",('Crisis Indicator Data'!U157/1000000))</f>
        <v>0</v>
      </c>
      <c r="K160" s="244">
        <f t="shared" si="12"/>
        <v>3</v>
      </c>
      <c r="L160" s="143">
        <f>IF(F160="x","x",(F160*1000000/VLOOKUP($C160,'Crisis Indicator Data'!$C$3:$H$198,5,FALSE)))</f>
        <v>0.56765207504263782</v>
      </c>
      <c r="M160" s="143">
        <f>IF(G160="x","x",(G160*1000000/VLOOKUP($C160,'Crisis Indicator Data'!$C$3:$H$198,5,FALSE)))</f>
        <v>0.26407049459920412</v>
      </c>
      <c r="N160" s="143">
        <f>IF(H160="x","x",(H160*1000000/VLOOKUP($C160,'Crisis Indicator Data'!$C$3:$H$198,5,FALSE)))</f>
        <v>0.14127345082433201</v>
      </c>
      <c r="O160" s="143">
        <f>IF(I160="x","x",(I160*1000000/VLOOKUP($C160,'Crisis Indicator Data'!$C$3:$H$198,5,FALSE)))</f>
        <v>2.7003979533826036E-2</v>
      </c>
      <c r="P160" s="143">
        <f>IF(J160="x","x",(J160*1000000/VLOOKUP($C160,'Crisis Indicator Data'!$C$3:$H$198,5,FALSE)))</f>
        <v>0</v>
      </c>
      <c r="Q160" s="238">
        <f t="shared" si="13"/>
        <v>3</v>
      </c>
      <c r="R160" s="238">
        <f t="shared" si="14"/>
        <v>3</v>
      </c>
    </row>
    <row r="161" spans="1:18" x14ac:dyDescent="0.25">
      <c r="A161" s="150" t="str">
        <f>'Crisis Indicator Data'!A158</f>
        <v>Multiple crises in Uganda</v>
      </c>
      <c r="B161" s="151" t="str">
        <f>'Crisis Indicator Data'!B158</f>
        <v>Displacement,Drought,Violence,Epidemic</v>
      </c>
      <c r="C161" s="151" t="str">
        <f>'Crisis Indicator Data'!C158</f>
        <v>UGA001</v>
      </c>
      <c r="D161" s="151" t="str">
        <f>'Crisis Indicator Data'!D158</f>
        <v>Uganda</v>
      </c>
      <c r="E161" s="151" t="str">
        <f>'Crisis Indicator Data'!E158</f>
        <v>UGA</v>
      </c>
      <c r="F161" s="158">
        <f>IF('Crisis Indicator Data'!Q158="x","x",('Crisis Indicator Data'!Q158/1000000))</f>
        <v>4.2110000000000003</v>
      </c>
      <c r="G161" s="158">
        <f>IF('Crisis Indicator Data'!R158="x","x",('Crisis Indicator Data'!R158/1000000))</f>
        <v>0.5</v>
      </c>
      <c r="H161" s="158">
        <f>IF('Crisis Indicator Data'!S158="x","x",('Crisis Indicator Data'!S158/1000000))</f>
        <v>1.7370000000000001</v>
      </c>
      <c r="I161" s="158">
        <f>IF('Crisis Indicator Data'!T158="x","x",('Crisis Indicator Data'!T158/1000000))</f>
        <v>3.7999999999999999E-2</v>
      </c>
      <c r="J161" s="158">
        <f>IF('Crisis Indicator Data'!U158="x","x",('Crisis Indicator Data'!U158/1000000))</f>
        <v>0</v>
      </c>
      <c r="K161" s="244">
        <f t="shared" si="12"/>
        <v>3.7</v>
      </c>
      <c r="L161" s="143">
        <f>IF(F161="x","x",(F161*1000000/VLOOKUP($C161,'Crisis Indicator Data'!$C$3:$H$198,5,FALSE)))</f>
        <v>0.64924452667283383</v>
      </c>
      <c r="M161" s="143">
        <f>IF(G161="x","x",(G161*1000000/VLOOKUP($C161,'Crisis Indicator Data'!$C$3:$H$198,5,FALSE)))</f>
        <v>7.70891150169596E-2</v>
      </c>
      <c r="N161" s="143">
        <f>IF(H161="x","x",(H161*1000000/VLOOKUP($C161,'Crisis Indicator Data'!$C$3:$H$198,5,FALSE)))</f>
        <v>0.26780758556891765</v>
      </c>
      <c r="O161" s="143">
        <f>IF(I161="x","x",(I161*1000000/VLOOKUP($C161,'Crisis Indicator Data'!$C$3:$H$198,5,FALSE)))</f>
        <v>5.8587727412889304E-3</v>
      </c>
      <c r="P161" s="143">
        <f>IF(J161="x","x",(J161*1000000/VLOOKUP($C161,'Crisis Indicator Data'!$C$3:$H$198,5,FALSE)))</f>
        <v>0</v>
      </c>
      <c r="Q161" s="238">
        <f t="shared" si="13"/>
        <v>3</v>
      </c>
      <c r="R161" s="238">
        <f t="shared" si="14"/>
        <v>3.35</v>
      </c>
    </row>
    <row r="162" spans="1:18" x14ac:dyDescent="0.25">
      <c r="A162" s="150" t="str">
        <f>'Crisis Indicator Data'!A159</f>
        <v>International Displacement in Uganda</v>
      </c>
      <c r="B162" s="151" t="str">
        <f>'Crisis Indicator Data'!B159</f>
        <v>Displacement</v>
      </c>
      <c r="C162" s="151" t="str">
        <f>'Crisis Indicator Data'!C159</f>
        <v>UGA005</v>
      </c>
      <c r="D162" s="151" t="str">
        <f>'Crisis Indicator Data'!D159</f>
        <v>Uganda</v>
      </c>
      <c r="E162" s="151" t="str">
        <f>'Crisis Indicator Data'!E159</f>
        <v>UGA</v>
      </c>
      <c r="F162" s="158">
        <f>IF('Crisis Indicator Data'!Q159="x","x",('Crisis Indicator Data'!Q159/1000000))</f>
        <v>3.78</v>
      </c>
      <c r="G162" s="158">
        <f>IF('Crisis Indicator Data'!R159="x","x",('Crisis Indicator Data'!R159/1000000))</f>
        <v>0</v>
      </c>
      <c r="H162" s="158">
        <f>IF('Crisis Indicator Data'!S159="x","x",('Crisis Indicator Data'!S159/1000000))</f>
        <v>1.4610000000000001</v>
      </c>
      <c r="I162" s="158">
        <f>IF('Crisis Indicator Data'!T159="x","x",('Crisis Indicator Data'!T159/1000000))</f>
        <v>0</v>
      </c>
      <c r="J162" s="158">
        <f>IF('Crisis Indicator Data'!U159="x","x",('Crisis Indicator Data'!U159/1000000))</f>
        <v>0</v>
      </c>
      <c r="K162" s="244">
        <f t="shared" si="12"/>
        <v>3.6</v>
      </c>
      <c r="L162" s="143">
        <f>IF(F162="x","x",(F162*1000000/VLOOKUP($C162,'Crisis Indicator Data'!$C$3:$H$198,5,FALSE)))</f>
        <v>0.72137404580152675</v>
      </c>
      <c r="M162" s="143">
        <f>IF(G162="x","x",(G162*1000000/VLOOKUP($C162,'Crisis Indicator Data'!$C$3:$H$198,5,FALSE)))</f>
        <v>0</v>
      </c>
      <c r="N162" s="143">
        <f>IF(H162="x","x",(H162*1000000/VLOOKUP($C162,'Crisis Indicator Data'!$C$3:$H$198,5,FALSE)))</f>
        <v>0.27881679389312974</v>
      </c>
      <c r="O162" s="143">
        <f>IF(I162="x","x",(I162*1000000/VLOOKUP($C162,'Crisis Indicator Data'!$C$3:$H$198,5,FALSE)))</f>
        <v>0</v>
      </c>
      <c r="P162" s="143">
        <f>IF(J162="x","x",(J162*1000000/VLOOKUP($C162,'Crisis Indicator Data'!$C$3:$H$198,5,FALSE)))</f>
        <v>0</v>
      </c>
      <c r="Q162" s="238">
        <f t="shared" si="13"/>
        <v>3</v>
      </c>
      <c r="R162" s="238">
        <f t="shared" si="14"/>
        <v>3.3</v>
      </c>
    </row>
    <row r="163" spans="1:18" x14ac:dyDescent="0.25">
      <c r="A163" s="150" t="str">
        <f>'Crisis Indicator Data'!A160</f>
        <v>Food Security Crisis in Karamoja Region</v>
      </c>
      <c r="B163" s="151" t="str">
        <f>'Crisis Indicator Data'!B160</f>
        <v>Drought,Violence,Epidemic</v>
      </c>
      <c r="C163" s="151" t="str">
        <f>'Crisis Indicator Data'!C160</f>
        <v>UGA007</v>
      </c>
      <c r="D163" s="151" t="str">
        <f>'Crisis Indicator Data'!D160</f>
        <v>Uganda</v>
      </c>
      <c r="E163" s="151" t="str">
        <f>'Crisis Indicator Data'!E160</f>
        <v>UGA</v>
      </c>
      <c r="F163" s="158">
        <f>IF('Crisis Indicator Data'!Q160="x","x",('Crisis Indicator Data'!Q160/1000000))</f>
        <v>0.43099999999999999</v>
      </c>
      <c r="G163" s="158">
        <f>IF('Crisis Indicator Data'!R160="x","x",('Crisis Indicator Data'!R160/1000000))</f>
        <v>0.5</v>
      </c>
      <c r="H163" s="158">
        <f>IF('Crisis Indicator Data'!S160="x","x",('Crisis Indicator Data'!S160/1000000))</f>
        <v>0.27600000000000002</v>
      </c>
      <c r="I163" s="158">
        <f>IF('Crisis Indicator Data'!T160="x","x",('Crisis Indicator Data'!T160/1000000))</f>
        <v>3.7999999999999999E-2</v>
      </c>
      <c r="J163" s="158">
        <f>IF('Crisis Indicator Data'!U160="x","x",('Crisis Indicator Data'!U160/1000000))</f>
        <v>0</v>
      </c>
      <c r="K163" s="244">
        <f t="shared" si="12"/>
        <v>2.5</v>
      </c>
      <c r="L163" s="143">
        <f>IF(F163="x","x",(F163*1000000/VLOOKUP($C163,'Crisis Indicator Data'!$C$3:$H$198,5,FALSE)))</f>
        <v>0.34590690208667735</v>
      </c>
      <c r="M163" s="143">
        <f>IF(G163="x","x",(G163*1000000/VLOOKUP($C163,'Crisis Indicator Data'!$C$3:$H$198,5,FALSE)))</f>
        <v>0.4012841091492777</v>
      </c>
      <c r="N163" s="143">
        <f>IF(H163="x","x",(H163*1000000/VLOOKUP($C163,'Crisis Indicator Data'!$C$3:$H$198,5,FALSE)))</f>
        <v>0.22150882825040127</v>
      </c>
      <c r="O163" s="143">
        <f>IF(I163="x","x",(I163*1000000/VLOOKUP($C163,'Crisis Indicator Data'!$C$3:$H$198,5,FALSE)))</f>
        <v>3.0497592295345103E-2</v>
      </c>
      <c r="P163" s="143">
        <f>IF(J163="x","x",(J163*1000000/VLOOKUP($C163,'Crisis Indicator Data'!$C$3:$H$198,5,FALSE)))</f>
        <v>0</v>
      </c>
      <c r="Q163" s="238">
        <f t="shared" si="13"/>
        <v>3</v>
      </c>
      <c r="R163" s="238">
        <f t="shared" si="14"/>
        <v>2.75</v>
      </c>
    </row>
    <row r="164" spans="1:18" x14ac:dyDescent="0.25">
      <c r="A164" s="150" t="str">
        <f>'Crisis Indicator Data'!A161</f>
        <v>Conflict in Ukraine</v>
      </c>
      <c r="B164" s="151" t="str">
        <f>'Crisis Indicator Data'!B161</f>
        <v>Conflict,Displacement</v>
      </c>
      <c r="C164" s="151" t="str">
        <f>'Crisis Indicator Data'!C161</f>
        <v>UKR002</v>
      </c>
      <c r="D164" s="151" t="str">
        <f>'Crisis Indicator Data'!D161</f>
        <v>Ukraine</v>
      </c>
      <c r="E164" s="151" t="str">
        <f>'Crisis Indicator Data'!E161</f>
        <v>UKR</v>
      </c>
      <c r="F164" s="158">
        <f>IF('Crisis Indicator Data'!Q161="x","x",('Crisis Indicator Data'!Q161/1000000))</f>
        <v>0</v>
      </c>
      <c r="G164" s="158">
        <f>IF('Crisis Indicator Data'!R161="x","x",('Crisis Indicator Data'!R161/1000000))</f>
        <v>26.228999999999999</v>
      </c>
      <c r="H164" s="158">
        <f>IF('Crisis Indicator Data'!S161="x","x",('Crisis Indicator Data'!S161/1000000))</f>
        <v>11.856</v>
      </c>
      <c r="I164" s="158">
        <f>IF('Crisis Indicator Data'!T161="x","x",('Crisis Indicator Data'!T161/1000000))</f>
        <v>5.8440000000000003</v>
      </c>
      <c r="J164" s="158">
        <f>IF('Crisis Indicator Data'!U161="x","x",('Crisis Indicator Data'!U161/1000000))</f>
        <v>0</v>
      </c>
      <c r="K164" s="244">
        <f t="shared" si="12"/>
        <v>5</v>
      </c>
      <c r="L164" s="143">
        <f>IF(F164="x","x",(F164*1000000/VLOOKUP($C164,'Crisis Indicator Data'!$C$3:$H$198,5,FALSE)))</f>
        <v>0</v>
      </c>
      <c r="M164" s="143">
        <f>IF(G164="x","x",(G164*1000000/VLOOKUP($C164,'Crisis Indicator Data'!$C$3:$H$198,5,FALSE)))</f>
        <v>0.59707710168681283</v>
      </c>
      <c r="N164" s="143">
        <f>IF(H164="x","x",(H164*1000000/VLOOKUP($C164,'Crisis Indicator Data'!$C$3:$H$198,5,FALSE)))</f>
        <v>0.26989004985317216</v>
      </c>
      <c r="O164" s="143">
        <f>IF(I164="x","x",(I164*1000000/VLOOKUP($C164,'Crisis Indicator Data'!$C$3:$H$198,5,FALSE)))</f>
        <v>0.13303284846001504</v>
      </c>
      <c r="P164" s="143">
        <f>IF(J164="x","x",(J164*1000000/VLOOKUP($C164,'Crisis Indicator Data'!$C$3:$H$198,5,FALSE)))</f>
        <v>0</v>
      </c>
      <c r="Q164" s="238">
        <f t="shared" si="13"/>
        <v>4</v>
      </c>
      <c r="R164" s="238">
        <f t="shared" si="14"/>
        <v>4.5</v>
      </c>
    </row>
    <row r="165" spans="1:18" x14ac:dyDescent="0.25">
      <c r="A165" s="150" t="str">
        <f>'Crisis Indicator Data'!A162</f>
        <v>Complex crisis in Venezuela</v>
      </c>
      <c r="B165" s="151" t="str">
        <f>'Crisis Indicator Data'!B162</f>
        <v>Socio-political,Violence,Floods</v>
      </c>
      <c r="C165" s="151" t="str">
        <f>'Crisis Indicator Data'!C162</f>
        <v>VEN001</v>
      </c>
      <c r="D165" s="151" t="str">
        <f>'Crisis Indicator Data'!D162</f>
        <v>Venezuela</v>
      </c>
      <c r="E165" s="151" t="str">
        <f>'Crisis Indicator Data'!E162</f>
        <v>VEN</v>
      </c>
      <c r="F165" s="158">
        <f>IF('Crisis Indicator Data'!Q162="x","x",('Crisis Indicator Data'!Q162/1000000))</f>
        <v>9.6609999999999996</v>
      </c>
      <c r="G165" s="158">
        <f>IF('Crisis Indicator Data'!R162="x","x",('Crisis Indicator Data'!R162/1000000))</f>
        <v>0.222</v>
      </c>
      <c r="H165" s="158">
        <f>IF('Crisis Indicator Data'!S162="x","x",('Crisis Indicator Data'!S162/1000000))</f>
        <v>18.516999999999999</v>
      </c>
      <c r="I165" s="158">
        <f>IF('Crisis Indicator Data'!T162="x","x",('Crisis Indicator Data'!T162/1000000))</f>
        <v>0</v>
      </c>
      <c r="J165" s="158">
        <f>IF('Crisis Indicator Data'!U162="x","x",('Crisis Indicator Data'!U162/1000000))</f>
        <v>0</v>
      </c>
      <c r="K165" s="244">
        <f t="shared" si="12"/>
        <v>5</v>
      </c>
      <c r="L165" s="143">
        <f>IF(F165="x","x",(F165*1000000/VLOOKUP($C165,'Crisis Indicator Data'!$C$3:$H$198,5,FALSE)))</f>
        <v>0.34017605633802817</v>
      </c>
      <c r="M165" s="143">
        <f>IF(G165="x","x",(G165*1000000/VLOOKUP($C165,'Crisis Indicator Data'!$C$3:$H$198,5,FALSE)))</f>
        <v>7.8169014084507049E-3</v>
      </c>
      <c r="N165" s="143">
        <f>IF(H165="x","x",(H165*1000000/VLOOKUP($C165,'Crisis Indicator Data'!$C$3:$H$198,5,FALSE)))</f>
        <v>0.65200704225352113</v>
      </c>
      <c r="O165" s="143">
        <f>IF(I165="x","x",(I165*1000000/VLOOKUP($C165,'Crisis Indicator Data'!$C$3:$H$198,5,FALSE)))</f>
        <v>0</v>
      </c>
      <c r="P165" s="143">
        <f>IF(J165="x","x",(J165*1000000/VLOOKUP($C165,'Crisis Indicator Data'!$C$3:$H$198,5,FALSE)))</f>
        <v>0</v>
      </c>
      <c r="Q165" s="238">
        <f t="shared" si="13"/>
        <v>3</v>
      </c>
      <c r="R165" s="238">
        <f t="shared" si="14"/>
        <v>4</v>
      </c>
    </row>
    <row r="166" spans="1:18" x14ac:dyDescent="0.25">
      <c r="A166" s="150" t="str">
        <f>'Crisis Indicator Data'!A163</f>
        <v>Conflict in Yemen</v>
      </c>
      <c r="B166" s="151" t="str">
        <f>'Crisis Indicator Data'!B163</f>
        <v>Conflict</v>
      </c>
      <c r="C166" s="151" t="str">
        <f>'Crisis Indicator Data'!C163</f>
        <v>YEM001</v>
      </c>
      <c r="D166" s="151" t="str">
        <f>'Crisis Indicator Data'!D163</f>
        <v>Yemen</v>
      </c>
      <c r="E166" s="151" t="str">
        <f>'Crisis Indicator Data'!E163</f>
        <v>YEM</v>
      </c>
      <c r="F166" s="158">
        <f>IF('Crisis Indicator Data'!Q163="x","x",('Crisis Indicator Data'!Q163/1000000))</f>
        <v>0</v>
      </c>
      <c r="G166" s="158">
        <f>IF('Crisis Indicator Data'!R163="x","x",('Crisis Indicator Data'!R163/1000000))</f>
        <v>7.0910000000000002</v>
      </c>
      <c r="H166" s="158">
        <f>IF('Crisis Indicator Data'!S163="x","x",('Crisis Indicator Data'!S163/1000000))</f>
        <v>14.04</v>
      </c>
      <c r="I166" s="158">
        <f>IF('Crisis Indicator Data'!T163="x","x",('Crisis Indicator Data'!T163/1000000))</f>
        <v>5.3819999999999997</v>
      </c>
      <c r="J166" s="158">
        <f>IF('Crisis Indicator Data'!U163="x","x",('Crisis Indicator Data'!U163/1000000))</f>
        <v>3.9780000000000002</v>
      </c>
      <c r="K166" s="244">
        <f t="shared" ref="K166:K169" si="15">IF(H166="x","x",IF(SUM(H166:J166)=0,0,IF(LOG(SUM(H166:J166)*1000000)&lt;$K$4,0,IF(LOG(SUM(H166:J166)*1000000)&gt;$K$3,5,ROUND(5-(K$3-LOG(SUM(H166:J166)*1000000))/(K$3-K$4)*5,1)))))</f>
        <v>5</v>
      </c>
      <c r="L166" s="143">
        <f>IF(F166="x","x",(F166*1000000/VLOOKUP($C166,'Crisis Indicator Data'!$C$3:$H$198,5,FALSE)))</f>
        <v>0</v>
      </c>
      <c r="M166" s="143">
        <f>IF(G166="x","x",(G166*1000000/VLOOKUP($C166,'Crisis Indicator Data'!$C$3:$H$198,5,FALSE)))</f>
        <v>0.23256042766718049</v>
      </c>
      <c r="N166" s="143">
        <f>IF(H166="x","x",(H166*1000000/VLOOKUP($C166,'Crisis Indicator Data'!$C$3:$H$198,5,FALSE)))</f>
        <v>0.46046374339969171</v>
      </c>
      <c r="O166" s="143">
        <f>IF(I166="x","x",(I166*1000000/VLOOKUP($C166,'Crisis Indicator Data'!$C$3:$H$198,5,FALSE)))</f>
        <v>0.17651110163654848</v>
      </c>
      <c r="P166" s="143">
        <f>IF(J166="x","x",(J166*1000000/VLOOKUP($C166,'Crisis Indicator Data'!$C$3:$H$198,5,FALSE)))</f>
        <v>0.13046472729657932</v>
      </c>
      <c r="Q166" s="238">
        <f t="shared" ref="Q166:Q169" si="16">IF(N166="x","x",IF(OR(L166&gt;=$L$3,M166&gt;=$M$3,N166&gt;=$N$3,O166&gt;=$O$3,P166&gt;=$P$3),(IF(P166&gt;=$P$3,5,IF((O166+P166)&gt;=$O$3,4,IF((O166+P166+N166)&gt;=$N$3,3,IF((O166+P166+N166+M166)&gt;=$M$3,2,1)))))))</f>
        <v>5</v>
      </c>
      <c r="R166" s="238">
        <f t="shared" ref="R166:R169" si="17">IF(Q166="x","x",(AVERAGE(K166,Q166)))</f>
        <v>5</v>
      </c>
    </row>
    <row r="167" spans="1:18" x14ac:dyDescent="0.25">
      <c r="A167" s="150" t="str">
        <f>'Crisis Indicator Data'!A164</f>
        <v>Mixed migration flows in Yemen</v>
      </c>
      <c r="B167" s="151" t="str">
        <f>'Crisis Indicator Data'!B164</f>
        <v>Displacement</v>
      </c>
      <c r="C167" s="151" t="str">
        <f>'Crisis Indicator Data'!C164</f>
        <v>YEM002</v>
      </c>
      <c r="D167" s="151" t="str">
        <f>'Crisis Indicator Data'!D164</f>
        <v>Yemen</v>
      </c>
      <c r="E167" s="151" t="str">
        <f>'Crisis Indicator Data'!E164</f>
        <v>YEM</v>
      </c>
      <c r="F167" s="158">
        <f>IF('Crisis Indicator Data'!Q164="x","x",('Crisis Indicator Data'!Q164/1000000))</f>
        <v>4.6749999999999998</v>
      </c>
      <c r="G167" s="158">
        <f>IF('Crisis Indicator Data'!R164="x","x",('Crisis Indicator Data'!R164/1000000))</f>
        <v>0</v>
      </c>
      <c r="H167" s="158">
        <f>IF('Crisis Indicator Data'!S164="x","x",('Crisis Indicator Data'!S164/1000000))</f>
        <v>0.13200000000000001</v>
      </c>
      <c r="I167" s="158">
        <f>IF('Crisis Indicator Data'!T164="x","x",('Crisis Indicator Data'!T164/1000000))</f>
        <v>0.13200000000000001</v>
      </c>
      <c r="J167" s="158">
        <f>IF('Crisis Indicator Data'!U164="x","x",('Crisis Indicator Data'!U164/1000000))</f>
        <v>2.9000000000000001E-2</v>
      </c>
      <c r="K167" s="244">
        <f t="shared" si="15"/>
        <v>2.4</v>
      </c>
      <c r="L167" s="143">
        <f>IF(F167="x","x",(F167*1000000/VLOOKUP($C167,'Crisis Indicator Data'!$C$3:$H$198,5,FALSE)))</f>
        <v>0.94083316562688668</v>
      </c>
      <c r="M167" s="143">
        <f>IF(G167="x","x",(G167*1000000/VLOOKUP($C167,'Crisis Indicator Data'!$C$3:$H$198,5,FALSE)))</f>
        <v>0</v>
      </c>
      <c r="N167" s="143">
        <f>IF(H167="x","x",(H167*1000000/VLOOKUP($C167,'Crisis Indicator Data'!$C$3:$H$198,5,FALSE)))</f>
        <v>2.6564701147112096E-2</v>
      </c>
      <c r="O167" s="143">
        <f>IF(I167="x","x",(I167*1000000/VLOOKUP($C167,'Crisis Indicator Data'!$C$3:$H$198,5,FALSE)))</f>
        <v>2.6564701147112096E-2</v>
      </c>
      <c r="P167" s="143">
        <f>IF(J167="x","x",(J167*1000000/VLOOKUP($C167,'Crisis Indicator Data'!$C$3:$H$198,5,FALSE)))</f>
        <v>5.8361843429261418E-3</v>
      </c>
      <c r="Q167" s="238">
        <f t="shared" si="16"/>
        <v>3</v>
      </c>
      <c r="R167" s="238">
        <f t="shared" si="17"/>
        <v>2.7</v>
      </c>
    </row>
    <row r="168" spans="1:18" x14ac:dyDescent="0.25">
      <c r="A168" s="150" t="str">
        <f>'Crisis Indicator Data'!A165</f>
        <v>Drought in Zambia</v>
      </c>
      <c r="B168" s="151" t="str">
        <f>'Crisis Indicator Data'!B165</f>
        <v>Drought</v>
      </c>
      <c r="C168" s="151" t="str">
        <f>'Crisis Indicator Data'!C165</f>
        <v>ZMB002</v>
      </c>
      <c r="D168" s="151" t="str">
        <f>'Crisis Indicator Data'!D165</f>
        <v>Zambia</v>
      </c>
      <c r="E168" s="151" t="str">
        <f>'Crisis Indicator Data'!E165</f>
        <v>ZMB</v>
      </c>
      <c r="F168" s="158">
        <f>IF('Crisis Indicator Data'!Q165="x","x",('Crisis Indicator Data'!Q165/1000000))</f>
        <v>4.9370000000000003</v>
      </c>
      <c r="G168" s="158">
        <f>IF('Crisis Indicator Data'!R165="x","x",('Crisis Indicator Data'!R165/1000000))</f>
        <v>6.601</v>
      </c>
      <c r="H168" s="158">
        <f>IF('Crisis Indicator Data'!S165="x","x",('Crisis Indicator Data'!S165/1000000))</f>
        <v>1.952</v>
      </c>
      <c r="I168" s="158">
        <f>IF('Crisis Indicator Data'!T165="x","x",('Crisis Indicator Data'!T165/1000000))</f>
        <v>0</v>
      </c>
      <c r="J168" s="158">
        <f>IF('Crisis Indicator Data'!U165="x","x",('Crisis Indicator Data'!U165/1000000))</f>
        <v>0</v>
      </c>
      <c r="K168" s="244">
        <f t="shared" si="15"/>
        <v>3.8</v>
      </c>
      <c r="L168" s="143">
        <f>IF(F168="x","x",(F168*1000000/VLOOKUP($C168,'Crisis Indicator Data'!$C$3:$H$198,5,FALSE)))</f>
        <v>0.36597479614529282</v>
      </c>
      <c r="M168" s="143">
        <f>IF(G168="x","x",(G168*1000000/VLOOKUP($C168,'Crisis Indicator Data'!$C$3:$H$198,5,FALSE)))</f>
        <v>0.48932542624166048</v>
      </c>
      <c r="N168" s="143">
        <f>IF(H168="x","x",(H168*1000000/VLOOKUP($C168,'Crisis Indicator Data'!$C$3:$H$198,5,FALSE)))</f>
        <v>0.1446997776130467</v>
      </c>
      <c r="O168" s="143">
        <f>IF(I168="x","x",(I168*1000000/VLOOKUP($C168,'Crisis Indicator Data'!$C$3:$H$198,5,FALSE)))</f>
        <v>0</v>
      </c>
      <c r="P168" s="143">
        <f>IF(J168="x","x",(J168*1000000/VLOOKUP($C168,'Crisis Indicator Data'!$C$3:$H$198,5,FALSE)))</f>
        <v>0</v>
      </c>
      <c r="Q168" s="238">
        <f t="shared" si="16"/>
        <v>3</v>
      </c>
      <c r="R168" s="238">
        <f t="shared" si="17"/>
        <v>3.4</v>
      </c>
    </row>
    <row r="169" spans="1:18" x14ac:dyDescent="0.25">
      <c r="A169" s="150" t="str">
        <f>'Crisis Indicator Data'!A166</f>
        <v>Complex crisis in Zimbabwe</v>
      </c>
      <c r="B169" s="151" t="str">
        <f>'Crisis Indicator Data'!B166</f>
        <v>Socio-political,Drought</v>
      </c>
      <c r="C169" s="151" t="str">
        <f>'Crisis Indicator Data'!C166</f>
        <v>ZWE001</v>
      </c>
      <c r="D169" s="151" t="str">
        <f>'Crisis Indicator Data'!D166</f>
        <v>Zimbabwe</v>
      </c>
      <c r="E169" s="151" t="str">
        <f>'Crisis Indicator Data'!E166</f>
        <v>ZWE</v>
      </c>
      <c r="F169" s="158">
        <f>IF('Crisis Indicator Data'!Q166="x","x",('Crisis Indicator Data'!Q166/1000000))</f>
        <v>6.7380000000000004</v>
      </c>
      <c r="G169" s="158">
        <f>IF('Crisis Indicator Data'!R166="x","x",('Crisis Indicator Data'!R166/1000000))</f>
        <v>2.706</v>
      </c>
      <c r="H169" s="158">
        <f>IF('Crisis Indicator Data'!S166="x","x",('Crisis Indicator Data'!S166/1000000))</f>
        <v>6.05</v>
      </c>
      <c r="I169" s="158">
        <f>IF('Crisis Indicator Data'!T166="x","x",('Crisis Indicator Data'!T166/1000000))</f>
        <v>0.95</v>
      </c>
      <c r="J169" s="158">
        <f>IF('Crisis Indicator Data'!U166="x","x",('Crisis Indicator Data'!U166/1000000))</f>
        <v>0</v>
      </c>
      <c r="K169" s="244">
        <f t="shared" si="15"/>
        <v>4.7</v>
      </c>
      <c r="L169" s="143">
        <f>IF(F169="x","x",(F169*1000000/VLOOKUP($C169,'Crisis Indicator Data'!$C$3:$H$198,5,FALSE)))</f>
        <v>0.40975431768426174</v>
      </c>
      <c r="M169" s="143">
        <f>IF(G169="x","x",(G169*1000000/VLOOKUP($C169,'Crisis Indicator Data'!$C$3:$H$198,5,FALSE)))</f>
        <v>0.16455850158112381</v>
      </c>
      <c r="N169" s="143">
        <f>IF(H169="x","x",(H169*1000000/VLOOKUP($C169,'Crisis Indicator Data'!$C$3:$H$198,5,FALSE)))</f>
        <v>0.36791534906348822</v>
      </c>
      <c r="O169" s="143">
        <f>IF(I169="x","x",(I169*1000000/VLOOKUP($C169,'Crisis Indicator Data'!$C$3:$H$198,5,FALSE)))</f>
        <v>5.7771831671126248E-2</v>
      </c>
      <c r="P169" s="143">
        <f>IF(J169="x","x",(J169*1000000/VLOOKUP($C169,'Crisis Indicator Data'!$C$3:$H$198,5,FALSE)))</f>
        <v>0</v>
      </c>
      <c r="Q169" s="238">
        <f t="shared" si="16"/>
        <v>4</v>
      </c>
      <c r="R169" s="238">
        <f t="shared" si="17"/>
        <v>4.3499999999999996</v>
      </c>
    </row>
  </sheetData>
  <mergeCells count="1">
    <mergeCell ref="A1:R1"/>
  </mergeCells>
  <conditionalFormatting sqref="K6:K300">
    <cfRule type="cellIs" dxfId="411" priority="22" stopIfTrue="1" operator="between">
      <formula>7.1</formula>
      <formula>10</formula>
    </cfRule>
    <cfRule type="cellIs" dxfId="410" priority="23" stopIfTrue="1" operator="between">
      <formula>5.4</formula>
      <formula>7</formula>
    </cfRule>
    <cfRule type="cellIs" dxfId="409" priority="24" stopIfTrue="1" operator="between">
      <formula>3.5</formula>
      <formula>5.3</formula>
    </cfRule>
    <cfRule type="cellIs" dxfId="408" priority="25" stopIfTrue="1" operator="between">
      <formula>1.8</formula>
      <formula>3.4</formula>
    </cfRule>
    <cfRule type="cellIs" dxfId="407" priority="26" stopIfTrue="1" operator="between">
      <formula>0</formula>
      <formula>1.7</formula>
    </cfRule>
  </conditionalFormatting>
  <conditionalFormatting sqref="Q6:Q300">
    <cfRule type="cellIs" dxfId="406" priority="17" stopIfTrue="1" operator="between">
      <formula>7.1</formula>
      <formula>10</formula>
    </cfRule>
    <cfRule type="cellIs" dxfId="405" priority="18" stopIfTrue="1" operator="between">
      <formula>5.4</formula>
      <formula>7</formula>
    </cfRule>
    <cfRule type="cellIs" dxfId="404" priority="19" stopIfTrue="1" operator="between">
      <formula>3.5</formula>
      <formula>5.3</formula>
    </cfRule>
    <cfRule type="cellIs" dxfId="403" priority="20" stopIfTrue="1" operator="between">
      <formula>1.8</formula>
      <formula>3.4</formula>
    </cfRule>
    <cfRule type="cellIs" dxfId="402" priority="21" stopIfTrue="1" operator="between">
      <formula>0</formula>
      <formula>1.7</formula>
    </cfRule>
  </conditionalFormatting>
  <conditionalFormatting sqref="R6:R300">
    <cfRule type="cellIs" dxfId="401" priority="7" stopIfTrue="1" operator="between">
      <formula>5</formula>
      <formula>5.9</formula>
    </cfRule>
    <cfRule type="cellIs" dxfId="400" priority="8" stopIfTrue="1" operator="between">
      <formula>4</formula>
      <formula>4.9</formula>
    </cfRule>
    <cfRule type="cellIs" dxfId="399" priority="9" stopIfTrue="1" operator="between">
      <formula>3</formula>
      <formula>3.9</formula>
    </cfRule>
    <cfRule type="cellIs" dxfId="398" priority="10" stopIfTrue="1" operator="between">
      <formula>2</formula>
      <formula>2.9</formula>
    </cfRule>
    <cfRule type="cellIs" dxfId="397" priority="11" stopIfTrue="1" operator="between">
      <formula>0</formula>
      <formula>1.9</formula>
    </cfRule>
  </conditionalFormatting>
  <conditionalFormatting sqref="L6:P143">
    <cfRule type="cellIs" priority="5" stopIfTrue="1" operator="equal">
      <formula>"x"</formula>
    </cfRule>
    <cfRule type="cellIs" dxfId="396" priority="6" operator="greaterThan">
      <formula>1.05</formula>
    </cfRule>
  </conditionalFormatting>
  <conditionalFormatting sqref="L144:P300">
    <cfRule type="cellIs" priority="3" stopIfTrue="1" operator="equal">
      <formula>"x"</formula>
    </cfRule>
    <cfRule type="cellIs" dxfId="395" priority="4" operator="greaterThan">
      <formula>1.05</formula>
    </cfRule>
  </conditionalFormatting>
  <conditionalFormatting sqref="A2:R30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69"/>
  <sheetViews>
    <sheetView zoomScale="80" zoomScaleNormal="80" workbookViewId="0">
      <selection activeCell="A4" sqref="A4"/>
    </sheetView>
  </sheetViews>
  <sheetFormatPr defaultColWidth="9.42578125" defaultRowHeight="15" x14ac:dyDescent="0.25"/>
  <cols>
    <col min="1" max="1" width="40.42578125" style="214" bestFit="1" customWidth="1"/>
    <col min="2" max="2" width="25.5703125" style="214" bestFit="1" customWidth="1"/>
    <col min="3" max="3" width="11.42578125" style="214" bestFit="1" customWidth="1"/>
    <col min="4" max="4" width="11.42578125" style="214" customWidth="1"/>
    <col min="5" max="5" width="8.42578125" style="211" customWidth="1"/>
    <col min="6" max="14" width="8.5703125" style="214" customWidth="1"/>
    <col min="15" max="15" width="8.5703125" style="212" customWidth="1"/>
    <col min="16" max="17" width="8.5703125" style="214" customWidth="1"/>
    <col min="18" max="18" width="8.5703125" style="212" customWidth="1"/>
    <col min="19" max="22" width="8.5703125" style="214" customWidth="1"/>
    <col min="23" max="24" width="8.5703125" style="212" customWidth="1"/>
    <col min="25" max="25" width="8.5703125" style="214" customWidth="1"/>
    <col min="26" max="26" width="8.5703125" style="212" customWidth="1"/>
    <col min="27" max="30" width="13" style="214" hidden="1" customWidth="1"/>
    <col min="31" max="31" width="8.5703125" style="214" hidden="1" customWidth="1"/>
    <col min="32" max="38" width="13" style="214" hidden="1" customWidth="1"/>
    <col min="39" max="40" width="8.5703125" style="212" customWidth="1"/>
    <col min="41" max="41" width="9.42578125" style="214" customWidth="1"/>
    <col min="42" max="16384" width="9.42578125" style="214"/>
  </cols>
  <sheetData>
    <row r="1" spans="1:40" x14ac:dyDescent="0.25">
      <c r="A1" s="299"/>
      <c r="B1" s="295"/>
      <c r="C1" s="295"/>
      <c r="D1" s="295"/>
      <c r="E1" s="300"/>
      <c r="F1" s="295"/>
      <c r="G1" s="295"/>
      <c r="H1" s="295"/>
      <c r="I1" s="295"/>
      <c r="J1" s="295"/>
      <c r="K1" s="295"/>
      <c r="L1" s="295"/>
      <c r="M1" s="295"/>
      <c r="N1" s="295"/>
      <c r="O1" s="301"/>
      <c r="P1" s="295"/>
      <c r="Q1" s="295"/>
      <c r="R1" s="301"/>
      <c r="S1" s="295"/>
      <c r="T1" s="295"/>
      <c r="U1" s="295"/>
      <c r="V1" s="295"/>
      <c r="W1" s="301"/>
      <c r="X1" s="301"/>
      <c r="Y1" s="295"/>
      <c r="Z1" s="301"/>
      <c r="AA1" s="295"/>
      <c r="AB1" s="295"/>
      <c r="AC1" s="295"/>
      <c r="AD1" s="295"/>
      <c r="AE1" s="295"/>
      <c r="AF1" s="295"/>
      <c r="AG1" s="295"/>
      <c r="AH1" s="295"/>
      <c r="AI1" s="295"/>
      <c r="AJ1" s="295"/>
      <c r="AK1" s="295"/>
      <c r="AL1" s="295"/>
      <c r="AM1" s="301"/>
      <c r="AN1" s="301"/>
    </row>
    <row r="2" spans="1:40" ht="109.5" customHeight="1" thickBot="1" x14ac:dyDescent="0.3">
      <c r="A2" s="51"/>
      <c r="B2" s="51"/>
      <c r="C2" s="55"/>
      <c r="D2" s="55"/>
      <c r="E2" s="8"/>
      <c r="F2" s="82" t="s">
        <v>8667</v>
      </c>
      <c r="G2" s="82" t="s">
        <v>8668</v>
      </c>
      <c r="H2" s="81" t="s">
        <v>8669</v>
      </c>
      <c r="I2" s="82" t="s">
        <v>8670</v>
      </c>
      <c r="J2" s="82" t="s">
        <v>8671</v>
      </c>
      <c r="K2" s="81" t="s">
        <v>8672</v>
      </c>
      <c r="L2" s="82" t="s">
        <v>8673</v>
      </c>
      <c r="M2" s="82" t="s">
        <v>8674</v>
      </c>
      <c r="N2" s="81" t="s">
        <v>8675</v>
      </c>
      <c r="O2" s="80" t="s">
        <v>8676</v>
      </c>
      <c r="P2" s="82" t="s">
        <v>8677</v>
      </c>
      <c r="Q2" s="82" t="s">
        <v>8678</v>
      </c>
      <c r="R2" s="80" t="s">
        <v>8679</v>
      </c>
      <c r="S2" s="82" t="s">
        <v>8680</v>
      </c>
      <c r="T2" s="82" t="s">
        <v>8681</v>
      </c>
      <c r="U2" s="82" t="s">
        <v>8682</v>
      </c>
      <c r="V2" s="82" t="s">
        <v>8683</v>
      </c>
      <c r="W2" s="80" t="s">
        <v>8684</v>
      </c>
      <c r="X2" s="79" t="s">
        <v>8624</v>
      </c>
      <c r="Y2" s="82" t="s">
        <v>8685</v>
      </c>
      <c r="Z2" s="80" t="s">
        <v>8686</v>
      </c>
      <c r="AA2" s="82" t="s">
        <v>3961</v>
      </c>
      <c r="AB2" s="82" t="s">
        <v>3967</v>
      </c>
      <c r="AC2" s="82" t="s">
        <v>3963</v>
      </c>
      <c r="AD2" s="82" t="s">
        <v>3992</v>
      </c>
      <c r="AE2" s="81" t="s">
        <v>8687</v>
      </c>
      <c r="AF2" s="82" t="s">
        <v>3958</v>
      </c>
      <c r="AG2" s="82" t="s">
        <v>3965</v>
      </c>
      <c r="AH2" s="81" t="s">
        <v>8688</v>
      </c>
      <c r="AI2" s="82" t="s">
        <v>3988</v>
      </c>
      <c r="AJ2" s="82" t="s">
        <v>8689</v>
      </c>
      <c r="AK2" s="82" t="s">
        <v>3998</v>
      </c>
      <c r="AL2" s="81" t="s">
        <v>8690</v>
      </c>
      <c r="AM2" s="80" t="s">
        <v>8691</v>
      </c>
      <c r="AN2" s="79" t="s">
        <v>8625</v>
      </c>
    </row>
    <row r="3" spans="1:40" x14ac:dyDescent="0.25">
      <c r="A3" s="51"/>
      <c r="B3" s="51"/>
      <c r="C3" s="55"/>
      <c r="D3" s="55"/>
      <c r="E3" s="7" t="s">
        <v>8654</v>
      </c>
      <c r="F3" s="247">
        <v>14</v>
      </c>
      <c r="G3" s="247">
        <v>10</v>
      </c>
      <c r="H3" s="247"/>
      <c r="I3" s="247">
        <v>1</v>
      </c>
      <c r="J3" s="247">
        <v>0.5</v>
      </c>
      <c r="K3" s="247"/>
      <c r="L3" s="247">
        <v>0.75</v>
      </c>
      <c r="M3" s="247">
        <v>65</v>
      </c>
      <c r="N3" s="247"/>
      <c r="O3" s="247"/>
      <c r="P3" s="247"/>
      <c r="Q3" s="69">
        <v>3000</v>
      </c>
      <c r="R3" s="247"/>
      <c r="S3" s="247">
        <v>100</v>
      </c>
      <c r="T3" s="247">
        <v>2.5</v>
      </c>
      <c r="U3" s="247">
        <v>10</v>
      </c>
      <c r="V3" s="247">
        <v>100</v>
      </c>
      <c r="W3" s="247"/>
      <c r="X3" s="247"/>
      <c r="Y3" s="247"/>
      <c r="Z3" s="247"/>
      <c r="AA3" s="247"/>
      <c r="AB3" s="247"/>
      <c r="AC3" s="247"/>
      <c r="AD3" s="247"/>
      <c r="AE3" s="247"/>
      <c r="AF3" s="247"/>
      <c r="AG3" s="247"/>
      <c r="AH3" s="247"/>
      <c r="AI3" s="247"/>
      <c r="AJ3" s="247"/>
      <c r="AK3" s="247"/>
      <c r="AL3" s="247"/>
      <c r="AM3" s="247"/>
      <c r="AN3" s="247"/>
    </row>
    <row r="4" spans="1:40" x14ac:dyDescent="0.25">
      <c r="A4" s="51"/>
      <c r="B4" s="51"/>
      <c r="C4" s="55"/>
      <c r="D4" s="55"/>
      <c r="E4" s="7" t="s">
        <v>8655</v>
      </c>
      <c r="F4" s="247">
        <v>0</v>
      </c>
      <c r="G4" s="247">
        <v>0</v>
      </c>
      <c r="H4" s="247"/>
      <c r="I4" s="247">
        <v>0</v>
      </c>
      <c r="J4" s="247">
        <v>0</v>
      </c>
      <c r="K4" s="247"/>
      <c r="L4" s="247">
        <v>0</v>
      </c>
      <c r="M4" s="247">
        <v>25</v>
      </c>
      <c r="N4" s="247"/>
      <c r="O4" s="247"/>
      <c r="P4" s="247"/>
      <c r="Q4" s="247">
        <v>1</v>
      </c>
      <c r="R4" s="247"/>
      <c r="S4" s="247">
        <v>0</v>
      </c>
      <c r="T4" s="247">
        <v>-2.5</v>
      </c>
      <c r="U4" s="247">
        <v>0</v>
      </c>
      <c r="V4" s="247">
        <v>0</v>
      </c>
      <c r="W4" s="247"/>
      <c r="X4" s="247"/>
      <c r="Y4" s="247"/>
      <c r="Z4" s="247"/>
      <c r="AA4" s="247"/>
      <c r="AB4" s="247"/>
      <c r="AC4" s="247"/>
      <c r="AD4" s="247"/>
      <c r="AE4" s="247"/>
      <c r="AF4" s="247"/>
      <c r="AG4" s="247"/>
      <c r="AH4" s="247"/>
      <c r="AI4" s="247"/>
      <c r="AJ4" s="247"/>
      <c r="AK4" s="247"/>
      <c r="AL4" s="247"/>
      <c r="AM4" s="247"/>
      <c r="AN4" s="247"/>
    </row>
    <row r="5" spans="1:40" x14ac:dyDescent="0.25">
      <c r="A5" s="23" t="s">
        <v>8609</v>
      </c>
      <c r="B5" s="23" t="s">
        <v>8614</v>
      </c>
      <c r="C5" s="23" t="s">
        <v>8611</v>
      </c>
      <c r="D5" s="23" t="s">
        <v>8612</v>
      </c>
      <c r="E5" s="24" t="s">
        <v>8656</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25">
      <c r="A6" s="144" t="str">
        <f>'Crisis Indicator Data'!A3</f>
        <v>Complex crisis in Afghanistan</v>
      </c>
      <c r="B6" s="145" t="str">
        <f>'Crisis Indicator Data'!B3</f>
        <v>Conflict,Violence,Displacement,Drought,Earthquake,Socio-political</v>
      </c>
      <c r="C6" s="145" t="str">
        <f>'Crisis Indicator Data'!C3</f>
        <v>AFG001</v>
      </c>
      <c r="D6" s="145" t="str">
        <f>'Crisis Indicator Data'!D3</f>
        <v>Afghanistan</v>
      </c>
      <c r="E6" s="146" t="str">
        <f>'Crisis Indicator Data'!E3</f>
        <v>AFG</v>
      </c>
      <c r="F6" s="241">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41">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41">
        <f t="shared" ref="H6:H37" si="0">IF(AND(F6="x",G6="x"),"x",AVERAGE(F6,G6))</f>
        <v>3.5</v>
      </c>
      <c r="I6" s="241">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41">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41">
        <f t="shared" ref="K6:K37" si="1">IF(AND(I6="x",J6="x"),"x",AVERAGE(I6,J6))</f>
        <v>1.85</v>
      </c>
      <c r="L6" s="241">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41"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41">
        <f t="shared" ref="N6:N37" si="2">IF(AND(L6="x",M6="x"),"x",AVERAGE(L6,M6))</f>
        <v>3.8</v>
      </c>
      <c r="O6" s="241">
        <f t="shared" ref="O6:O37" si="3">AVERAGE(H6,K6,N6)</f>
        <v>3.0499999999999994</v>
      </c>
      <c r="P6" s="241">
        <f>IF(LEN(E6)&gt;3,VLOOKUP(C6,'Regional Crises'!$B$1:$R$69,12,FALSE),VLOOKUP(E6,'Country Indicator Data'!$B$4:$I$300,8,FALSE))</f>
        <v>5</v>
      </c>
      <c r="Q6" s="241">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41">
        <f t="shared" ref="R6:R37" si="4">AVERAGE(P6:Q6)</f>
        <v>5</v>
      </c>
      <c r="S6" s="241">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41">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41">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41">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41">
        <f t="shared" ref="W6:W37" si="5">IF(AND(S6="x",V6="x"),"x",ROUND(AVERAGE(S6,V6,T6,U6),1))</f>
        <v>3.9</v>
      </c>
      <c r="X6" s="241">
        <f t="shared" ref="X6:X37" si="6">ROUND(AVERAGE(O6,W6,R6),1)</f>
        <v>4</v>
      </c>
      <c r="Y6" s="248">
        <f>IF('Core Indicators'!FC3="x","x",IF('Core Indicators'!FC3&gt;=5,5,IF('Core Indicators'!FC3&gt;=4,4,IF('Core Indicators'!FC3&gt;=3,3,IF('Core Indicators'!FC3&gt;=2,2,IF('Core Indicators'!FC3&gt;=1,1,0))))))</f>
        <v>5</v>
      </c>
      <c r="Z6" s="241">
        <f t="shared" ref="Z6:Z37" si="7">Y6</f>
        <v>5</v>
      </c>
      <c r="AA6" s="248">
        <f>'Crisis Indicator Data'!Y3</f>
        <v>1</v>
      </c>
      <c r="AB6" s="248">
        <f>'Crisis Indicator Data'!Z3</f>
        <v>1</v>
      </c>
      <c r="AC6" s="248">
        <f>'Crisis Indicator Data'!AA3</f>
        <v>3</v>
      </c>
      <c r="AD6" s="248">
        <f>'Crisis Indicator Data'!AB3</f>
        <v>3</v>
      </c>
      <c r="AE6" s="248">
        <f t="shared" ref="AE6:AE37" si="8">IF(SUM(AA6:AD6)=0,0,IF(SUM(AA6,AB6,AC6,AD6)&lt;2,1,IF(SUM(AA6:AD6)&lt;6,2,IF(SUM(AA6:AD6)&lt;8,3,IF(SUM(AA6:AD6)&lt;10,4,5)))))</f>
        <v>4</v>
      </c>
      <c r="AF6" s="248">
        <f>'Crisis Indicator Data'!AC3</f>
        <v>2</v>
      </c>
      <c r="AG6" s="248">
        <f>'Crisis Indicator Data'!AD3</f>
        <v>2</v>
      </c>
      <c r="AH6" s="248">
        <f t="shared" ref="AH6:AH37" si="9">IF(SUM(AF6:AG6)=0,0,IF(SUM(AF6,AG6)=1,1,IF(SUM(AF6:AG6)&lt;3,2,IF(SUM(AF6:AG6)&lt;4,3,IF(SUM(AF6:AG6)&lt;5,4,5)))))</f>
        <v>4</v>
      </c>
      <c r="AI6" s="248">
        <f>'Crisis Indicator Data'!AE3</f>
        <v>2</v>
      </c>
      <c r="AJ6" s="248">
        <f>'Crisis Indicator Data'!AF3</f>
        <v>3</v>
      </c>
      <c r="AK6" s="248">
        <f>'Crisis Indicator Data'!AG3</f>
        <v>3</v>
      </c>
      <c r="AL6" s="248">
        <f t="shared" ref="AL6:AL37" si="10">IF(SUM(AI6:AK6)=0,0,IF(SUM(AI6:AK6)=1,1,IF(SUM(AI6:AK6)&lt;3,2,IF(SUM(AI6:AK6)&lt;5,3,IF(SUM(AI6:AK6)&lt;7,4,5)))))</f>
        <v>5</v>
      </c>
      <c r="AM6" s="241">
        <f t="shared" ref="AM6:AM37" si="11">IF(AA6=3,5,ROUND(AVERAGE(AE6,AH6,AL6),0))</f>
        <v>4</v>
      </c>
      <c r="AN6" s="241">
        <f t="shared" ref="AN6:AN37" si="12">IF(AND(Z6="x",AM6="x"),"x",ROUND(AVERAGE(Z6,AM6),1))</f>
        <v>4.5</v>
      </c>
    </row>
    <row r="7" spans="1:40" ht="13.5" customHeight="1" x14ac:dyDescent="0.25">
      <c r="A7" s="144" t="str">
        <f>'Crisis Indicator Data'!A4</f>
        <v>Earthquake in Khost and Paktika</v>
      </c>
      <c r="B7" s="145" t="str">
        <f>'Crisis Indicator Data'!B4</f>
        <v>Earthquake</v>
      </c>
      <c r="C7" s="145" t="str">
        <f>'Crisis Indicator Data'!C4</f>
        <v>AFG005</v>
      </c>
      <c r="D7" s="145" t="str">
        <f>'Crisis Indicator Data'!D4</f>
        <v>Afghanistan</v>
      </c>
      <c r="E7" s="146" t="str">
        <f>'Crisis Indicator Data'!E4</f>
        <v>AFG</v>
      </c>
      <c r="F7" s="241">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241">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241">
        <f t="shared" si="0"/>
        <v>3.5</v>
      </c>
      <c r="I7" s="241">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241">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241">
        <f t="shared" si="1"/>
        <v>1.85</v>
      </c>
      <c r="L7" s="241">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241" t="str">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241">
        <f t="shared" si="2"/>
        <v>3.8</v>
      </c>
      <c r="O7" s="241">
        <f t="shared" si="3"/>
        <v>3.0499999999999994</v>
      </c>
      <c r="P7" s="241">
        <f>IF(LEN(E7)&gt;3,VLOOKUP(C7,'Regional Crises'!$B$1:$R$69,12,FALSE),VLOOKUP(E7,'Country Indicator Data'!$B$4:$I$300,8,FALSE))</f>
        <v>5</v>
      </c>
      <c r="Q7" s="241">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5</v>
      </c>
      <c r="R7" s="241">
        <f t="shared" si="4"/>
        <v>5</v>
      </c>
      <c r="S7" s="241">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241">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241">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241">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241">
        <f t="shared" si="5"/>
        <v>3.9</v>
      </c>
      <c r="X7" s="241">
        <f t="shared" si="6"/>
        <v>4</v>
      </c>
      <c r="Y7" s="248">
        <f>IF('Core Indicators'!FC4="x","x",IF('Core Indicators'!FC4&gt;=5,5,IF('Core Indicators'!FC4&gt;=4,4,IF('Core Indicators'!FC4&gt;=3,3,IF('Core Indicators'!FC4&gt;=2,2,IF('Core Indicators'!FC4&gt;=1,1,0))))))</f>
        <v>2</v>
      </c>
      <c r="Z7" s="241">
        <f t="shared" si="7"/>
        <v>2</v>
      </c>
      <c r="AA7" s="248">
        <f>'Crisis Indicator Data'!Y4</f>
        <v>1</v>
      </c>
      <c r="AB7" s="248">
        <f>'Crisis Indicator Data'!Z4</f>
        <v>1</v>
      </c>
      <c r="AC7" s="248">
        <f>'Crisis Indicator Data'!AA4</f>
        <v>1</v>
      </c>
      <c r="AD7" s="248">
        <f>'Crisis Indicator Data'!AB4</f>
        <v>0</v>
      </c>
      <c r="AE7" s="248">
        <f t="shared" si="8"/>
        <v>2</v>
      </c>
      <c r="AF7" s="248">
        <f>'Crisis Indicator Data'!AC4</f>
        <v>2</v>
      </c>
      <c r="AG7" s="248">
        <f>'Crisis Indicator Data'!AD4</f>
        <v>2</v>
      </c>
      <c r="AH7" s="248">
        <f t="shared" si="9"/>
        <v>4</v>
      </c>
      <c r="AI7" s="248">
        <f>'Crisis Indicator Data'!AE4</f>
        <v>0</v>
      </c>
      <c r="AJ7" s="248">
        <f>'Crisis Indicator Data'!AF4</f>
        <v>3</v>
      </c>
      <c r="AK7" s="248">
        <f>'Crisis Indicator Data'!AG4</f>
        <v>3</v>
      </c>
      <c r="AL7" s="248">
        <f t="shared" si="10"/>
        <v>4</v>
      </c>
      <c r="AM7" s="241">
        <f t="shared" si="11"/>
        <v>3</v>
      </c>
      <c r="AN7" s="241">
        <f t="shared" si="12"/>
        <v>2.5</v>
      </c>
    </row>
    <row r="8" spans="1:40" ht="13.5" customHeight="1" x14ac:dyDescent="0.25">
      <c r="A8" s="144" t="str">
        <f>'Crisis Indicator Data'!A5</f>
        <v>Drought in South-West Angola</v>
      </c>
      <c r="B8" s="145" t="str">
        <f>'Crisis Indicator Data'!B5</f>
        <v>Drought</v>
      </c>
      <c r="C8" s="145" t="str">
        <f>'Crisis Indicator Data'!C5</f>
        <v>AGO002</v>
      </c>
      <c r="D8" s="145" t="str">
        <f>'Crisis Indicator Data'!D5</f>
        <v>Angola</v>
      </c>
      <c r="E8" s="146" t="str">
        <f>'Crisis Indicator Data'!E5</f>
        <v>AGO</v>
      </c>
      <c r="F8" s="241">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241">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241">
        <f t="shared" si="0"/>
        <v>3.1500000000000004</v>
      </c>
      <c r="I8" s="241">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241">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241">
        <f t="shared" si="1"/>
        <v>4.4000000000000004</v>
      </c>
      <c r="L8" s="241">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241">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241">
        <f t="shared" si="2"/>
        <v>3.5999999999999996</v>
      </c>
      <c r="O8" s="241">
        <f t="shared" si="3"/>
        <v>3.7166666666666668</v>
      </c>
      <c r="P8" s="241">
        <f>IF(LEN(E8)&gt;3,VLOOKUP(C8,'Regional Crises'!$B$1:$R$69,12,FALSE),VLOOKUP(E8,'Country Indicator Data'!$B$4:$I$300,8,FALSE))</f>
        <v>3</v>
      </c>
      <c r="Q8" s="241">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241">
        <f t="shared" si="4"/>
        <v>1.95</v>
      </c>
      <c r="S8" s="241">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241">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241">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241">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241">
        <f t="shared" si="5"/>
        <v>3.5</v>
      </c>
      <c r="X8" s="241">
        <f t="shared" si="6"/>
        <v>3.1</v>
      </c>
      <c r="Y8" s="248">
        <f>IF('Core Indicators'!FC5="x","x",IF('Core Indicators'!FC5&gt;=5,5,IF('Core Indicators'!FC5&gt;=4,4,IF('Core Indicators'!FC5&gt;=3,3,IF('Core Indicators'!FC5&gt;=2,2,IF('Core Indicators'!FC5&gt;=1,1,0))))))</f>
        <v>1</v>
      </c>
      <c r="Z8" s="241">
        <f t="shared" si="7"/>
        <v>1</v>
      </c>
      <c r="AA8" s="248">
        <f>'Crisis Indicator Data'!Y5</f>
        <v>0</v>
      </c>
      <c r="AB8" s="248">
        <f>'Crisis Indicator Data'!Z5</f>
        <v>0</v>
      </c>
      <c r="AC8" s="248">
        <f>'Crisis Indicator Data'!AA5</f>
        <v>0</v>
      </c>
      <c r="AD8" s="248">
        <f>'Crisis Indicator Data'!AB5</f>
        <v>0</v>
      </c>
      <c r="AE8" s="248">
        <f t="shared" si="8"/>
        <v>0</v>
      </c>
      <c r="AF8" s="248">
        <f>'Crisis Indicator Data'!AC5</f>
        <v>0</v>
      </c>
      <c r="AG8" s="248">
        <f>'Crisis Indicator Data'!AD5</f>
        <v>0</v>
      </c>
      <c r="AH8" s="248">
        <f t="shared" si="9"/>
        <v>0</v>
      </c>
      <c r="AI8" s="248">
        <f>'Crisis Indicator Data'!AE5</f>
        <v>0</v>
      </c>
      <c r="AJ8" s="248">
        <f>'Crisis Indicator Data'!AF5</f>
        <v>2</v>
      </c>
      <c r="AK8" s="248">
        <f>'Crisis Indicator Data'!AG5</f>
        <v>0</v>
      </c>
      <c r="AL8" s="248">
        <f t="shared" si="10"/>
        <v>2</v>
      </c>
      <c r="AM8" s="241">
        <f t="shared" si="11"/>
        <v>1</v>
      </c>
      <c r="AN8" s="241">
        <f t="shared" si="12"/>
        <v>1</v>
      </c>
    </row>
    <row r="9" spans="1:40" ht="13.5" customHeight="1" x14ac:dyDescent="0.25">
      <c r="A9" s="144" t="str">
        <f>'Crisis Indicator Data'!A6</f>
        <v>Nagorno-Karabakh Conflict in Armenia</v>
      </c>
      <c r="B9" s="145" t="str">
        <f>'Crisis Indicator Data'!B6</f>
        <v>Conflict,Displacement</v>
      </c>
      <c r="C9" s="145" t="str">
        <f>'Crisis Indicator Data'!C6</f>
        <v>ARM002</v>
      </c>
      <c r="D9" s="145" t="str">
        <f>'Crisis Indicator Data'!D6</f>
        <v>Armenia</v>
      </c>
      <c r="E9" s="146" t="str">
        <f>'Crisis Indicator Data'!E6</f>
        <v>ARM</v>
      </c>
      <c r="F9" s="241">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241">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241">
        <f t="shared" si="0"/>
        <v>2.2000000000000002</v>
      </c>
      <c r="I9" s="241">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241">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241">
        <f t="shared" si="1"/>
        <v>0.2</v>
      </c>
      <c r="L9" s="241">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241">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241">
        <f t="shared" si="2"/>
        <v>1.1499999999999999</v>
      </c>
      <c r="O9" s="241">
        <f t="shared" si="3"/>
        <v>1.1833333333333333</v>
      </c>
      <c r="P9" s="241">
        <f>IF(LEN(E9)&gt;3,VLOOKUP(C9,'Regional Crises'!$B$1:$R$69,12,FALSE),VLOOKUP(E9,'Country Indicator Data'!$B$4:$I$300,8,FALSE))</f>
        <v>3</v>
      </c>
      <c r="Q9" s="241">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1.5</v>
      </c>
      <c r="R9" s="241">
        <f t="shared" si="4"/>
        <v>2.25</v>
      </c>
      <c r="S9" s="241">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241">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241">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241">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241">
        <f t="shared" si="5"/>
        <v>2.5</v>
      </c>
      <c r="X9" s="241">
        <f t="shared" si="6"/>
        <v>2</v>
      </c>
      <c r="Y9" s="248">
        <f>IF('Core Indicators'!FC6="x","x",IF('Core Indicators'!FC6&gt;=5,5,IF('Core Indicators'!FC6&gt;=4,4,IF('Core Indicators'!FC6&gt;=3,3,IF('Core Indicators'!FC6&gt;=2,2,IF('Core Indicators'!FC6&gt;=1,1,0))))))</f>
        <v>2</v>
      </c>
      <c r="Z9" s="241">
        <f t="shared" si="7"/>
        <v>2</v>
      </c>
      <c r="AA9" s="248">
        <f>'Crisis Indicator Data'!Y6</f>
        <v>0</v>
      </c>
      <c r="AB9" s="248">
        <f>'Crisis Indicator Data'!Z6</f>
        <v>0</v>
      </c>
      <c r="AC9" s="248">
        <f>'Crisis Indicator Data'!AA6</f>
        <v>0</v>
      </c>
      <c r="AD9" s="248">
        <f>'Crisis Indicator Data'!AB6</f>
        <v>0</v>
      </c>
      <c r="AE9" s="248">
        <f t="shared" si="8"/>
        <v>0</v>
      </c>
      <c r="AF9" s="248">
        <f>'Crisis Indicator Data'!AC6</f>
        <v>0</v>
      </c>
      <c r="AG9" s="248">
        <f>'Crisis Indicator Data'!AD6</f>
        <v>0</v>
      </c>
      <c r="AH9" s="248">
        <f t="shared" si="9"/>
        <v>0</v>
      </c>
      <c r="AI9" s="248">
        <f>'Crisis Indicator Data'!AE6</f>
        <v>0</v>
      </c>
      <c r="AJ9" s="248">
        <f>'Crisis Indicator Data'!AF6</f>
        <v>1</v>
      </c>
      <c r="AK9" s="248">
        <f>'Crisis Indicator Data'!AG6</f>
        <v>0</v>
      </c>
      <c r="AL9" s="248">
        <f t="shared" si="10"/>
        <v>1</v>
      </c>
      <c r="AM9" s="241">
        <f t="shared" si="11"/>
        <v>0</v>
      </c>
      <c r="AN9" s="241">
        <f t="shared" si="12"/>
        <v>1</v>
      </c>
    </row>
    <row r="10" spans="1:40" ht="13.5" customHeight="1" x14ac:dyDescent="0.25">
      <c r="A10" s="144" t="str">
        <f>'Crisis Indicator Data'!A7</f>
        <v>Nagorno-Karabakh conflict in Azerbaijan</v>
      </c>
      <c r="B10" s="145" t="str">
        <f>'Crisis Indicator Data'!B7</f>
        <v>Conflict,Displacement</v>
      </c>
      <c r="C10" s="145" t="str">
        <f>'Crisis Indicator Data'!C7</f>
        <v>AZE002</v>
      </c>
      <c r="D10" s="145" t="str">
        <f>'Crisis Indicator Data'!D7</f>
        <v>Azerbaijan</v>
      </c>
      <c r="E10" s="146" t="str">
        <f>'Crisis Indicator Data'!E7</f>
        <v>AZE</v>
      </c>
      <c r="F10" s="241">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241">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241">
        <f t="shared" si="0"/>
        <v>3.45</v>
      </c>
      <c r="I10" s="241">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241">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241">
        <f t="shared" si="1"/>
        <v>0.7</v>
      </c>
      <c r="L10" s="241">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241">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241">
        <f t="shared" si="2"/>
        <v>1.1500000000000001</v>
      </c>
      <c r="O10" s="241">
        <f t="shared" si="3"/>
        <v>1.7666666666666668</v>
      </c>
      <c r="P10" s="241">
        <f>IF(LEN(E10)&gt;3,VLOOKUP(C10,'Regional Crises'!$B$1:$R$69,12,FALSE),VLOOKUP(E10,'Country Indicator Data'!$B$4:$I$300,8,FALSE))</f>
        <v>3</v>
      </c>
      <c r="Q10" s="241">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0.7</v>
      </c>
      <c r="R10" s="241">
        <f t="shared" si="4"/>
        <v>1.85</v>
      </c>
      <c r="S10" s="241">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241">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241">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241">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241">
        <f t="shared" si="5"/>
        <v>3.7</v>
      </c>
      <c r="X10" s="241">
        <f t="shared" si="6"/>
        <v>2.4</v>
      </c>
      <c r="Y10" s="248">
        <f>IF('Core Indicators'!FC7="x","x",IF('Core Indicators'!FC7&gt;=5,5,IF('Core Indicators'!FC7&gt;=4,4,IF('Core Indicators'!FC7&gt;=3,3,IF('Core Indicators'!FC7&gt;=2,2,IF('Core Indicators'!FC7&gt;=1,1,0))))))</f>
        <v>3</v>
      </c>
      <c r="Z10" s="241">
        <f t="shared" si="7"/>
        <v>3</v>
      </c>
      <c r="AA10" s="248">
        <f>'Crisis Indicator Data'!Y7</f>
        <v>1</v>
      </c>
      <c r="AB10" s="248">
        <f>'Crisis Indicator Data'!Z7</f>
        <v>0</v>
      </c>
      <c r="AC10" s="248">
        <f>'Crisis Indicator Data'!AA7</f>
        <v>1</v>
      </c>
      <c r="AD10" s="248">
        <f>'Crisis Indicator Data'!AB7</f>
        <v>0</v>
      </c>
      <c r="AE10" s="248">
        <f t="shared" si="8"/>
        <v>2</v>
      </c>
      <c r="AF10" s="248">
        <f>'Crisis Indicator Data'!AC7</f>
        <v>0</v>
      </c>
      <c r="AG10" s="248">
        <f>'Crisis Indicator Data'!AD7</f>
        <v>0</v>
      </c>
      <c r="AH10" s="248">
        <f t="shared" si="9"/>
        <v>0</v>
      </c>
      <c r="AI10" s="248">
        <f>'Crisis Indicator Data'!AE7</f>
        <v>0</v>
      </c>
      <c r="AJ10" s="248">
        <f>'Crisis Indicator Data'!AF7</f>
        <v>2</v>
      </c>
      <c r="AK10" s="248">
        <f>'Crisis Indicator Data'!AG7</f>
        <v>0</v>
      </c>
      <c r="AL10" s="248">
        <f t="shared" si="10"/>
        <v>2</v>
      </c>
      <c r="AM10" s="241">
        <f t="shared" si="11"/>
        <v>1</v>
      </c>
      <c r="AN10" s="241">
        <f t="shared" si="12"/>
        <v>2</v>
      </c>
    </row>
    <row r="11" spans="1:40" ht="13.5" customHeight="1" x14ac:dyDescent="0.25">
      <c r="A11" s="144" t="str">
        <f>'Crisis Indicator Data'!A8</f>
        <v>Complex in Burundi</v>
      </c>
      <c r="B11" s="145" t="str">
        <f>'Crisis Indicator Data'!B8</f>
        <v>Violence,Displacement,Floods</v>
      </c>
      <c r="C11" s="145" t="str">
        <f>'Crisis Indicator Data'!C8</f>
        <v>BDI001</v>
      </c>
      <c r="D11" s="145" t="str">
        <f>'Crisis Indicator Data'!D8</f>
        <v>Burundi</v>
      </c>
      <c r="E11" s="146" t="str">
        <f>'Crisis Indicator Data'!E8</f>
        <v>BDI</v>
      </c>
      <c r="F11" s="241">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241">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241">
        <f t="shared" si="0"/>
        <v>2.6500000000000004</v>
      </c>
      <c r="I11" s="241">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241">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241">
        <f t="shared" si="1"/>
        <v>0.65</v>
      </c>
      <c r="L11" s="241">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241">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241">
        <f t="shared" si="2"/>
        <v>2.6</v>
      </c>
      <c r="O11" s="241">
        <f t="shared" si="3"/>
        <v>1.9666666666666668</v>
      </c>
      <c r="P11" s="241">
        <f>IF(LEN(E11)&gt;3,VLOOKUP(C11,'Regional Crises'!$B$1:$R$69,12,FALSE),VLOOKUP(E11,'Country Indicator Data'!$B$4:$I$300,8,FALSE))</f>
        <v>3</v>
      </c>
      <c r="Q11" s="241">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v>
      </c>
      <c r="R11" s="241">
        <f t="shared" si="4"/>
        <v>3</v>
      </c>
      <c r="S11" s="241">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241">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241">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241">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241">
        <f t="shared" si="5"/>
        <v>4.0999999999999996</v>
      </c>
      <c r="X11" s="241">
        <f t="shared" si="6"/>
        <v>3</v>
      </c>
      <c r="Y11" s="248">
        <f>IF('Core Indicators'!FC8="x","x",IF('Core Indicators'!FC8&gt;=5,5,IF('Core Indicators'!FC8&gt;=4,4,IF('Core Indicators'!FC8&gt;=3,3,IF('Core Indicators'!FC8&gt;=2,2,IF('Core Indicators'!FC8&gt;=1,1,0))))))</f>
        <v>5</v>
      </c>
      <c r="Z11" s="241">
        <f t="shared" si="7"/>
        <v>5</v>
      </c>
      <c r="AA11" s="248">
        <f>'Crisis Indicator Data'!Y8</f>
        <v>0</v>
      </c>
      <c r="AB11" s="248">
        <f>'Crisis Indicator Data'!Z8</f>
        <v>1</v>
      </c>
      <c r="AC11" s="248">
        <f>'Crisis Indicator Data'!AA8</f>
        <v>1</v>
      </c>
      <c r="AD11" s="248">
        <f>'Crisis Indicator Data'!AB8</f>
        <v>0</v>
      </c>
      <c r="AE11" s="248">
        <f t="shared" si="8"/>
        <v>2</v>
      </c>
      <c r="AF11" s="248">
        <f>'Crisis Indicator Data'!AC8</f>
        <v>0</v>
      </c>
      <c r="AG11" s="248">
        <f>'Crisis Indicator Data'!AD8</f>
        <v>1</v>
      </c>
      <c r="AH11" s="248">
        <f t="shared" si="9"/>
        <v>1</v>
      </c>
      <c r="AI11" s="248">
        <f>'Crisis Indicator Data'!AE8</f>
        <v>0</v>
      </c>
      <c r="AJ11" s="248">
        <f>'Crisis Indicator Data'!AF8</f>
        <v>0</v>
      </c>
      <c r="AK11" s="248">
        <f>'Crisis Indicator Data'!AG8</f>
        <v>2</v>
      </c>
      <c r="AL11" s="248">
        <f t="shared" si="10"/>
        <v>2</v>
      </c>
      <c r="AM11" s="241">
        <f t="shared" si="11"/>
        <v>2</v>
      </c>
      <c r="AN11" s="241">
        <f t="shared" si="12"/>
        <v>3.5</v>
      </c>
    </row>
    <row r="12" spans="1:40" ht="13.5" customHeight="1" x14ac:dyDescent="0.25">
      <c r="A12" s="144" t="str">
        <f>'Crisis Indicator Data'!A9</f>
        <v>Conflict in Burkina Faso</v>
      </c>
      <c r="B12" s="145" t="str">
        <f>'Crisis Indicator Data'!B9</f>
        <v>Conflict,Displacement,Violence</v>
      </c>
      <c r="C12" s="145" t="str">
        <f>'Crisis Indicator Data'!C9</f>
        <v>BFA002</v>
      </c>
      <c r="D12" s="145" t="str">
        <f>'Crisis Indicator Data'!D9</f>
        <v>Burkina Faso</v>
      </c>
      <c r="E12" s="146" t="str">
        <f>'Crisis Indicator Data'!E9</f>
        <v>BFA</v>
      </c>
      <c r="F12" s="241">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1.1000000000000001</v>
      </c>
      <c r="G12" s="241">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1.9</v>
      </c>
      <c r="H12" s="241">
        <f t="shared" si="0"/>
        <v>1.5</v>
      </c>
      <c r="I12" s="241">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2.8</v>
      </c>
      <c r="J12" s="241">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v>
      </c>
      <c r="K12" s="241">
        <f t="shared" si="1"/>
        <v>1.4</v>
      </c>
      <c r="L12" s="241">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241">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1.3</v>
      </c>
      <c r="N12" s="241">
        <f t="shared" si="2"/>
        <v>2.6999999999999997</v>
      </c>
      <c r="O12" s="241">
        <f t="shared" si="3"/>
        <v>1.8666666666666665</v>
      </c>
      <c r="P12" s="241">
        <f>IF(LEN(E12)&gt;3,VLOOKUP(C12,'Regional Crises'!$B$1:$R$69,12,FALSE),VLOOKUP(E12,'Country Indicator Data'!$B$4:$I$300,8,FALSE))</f>
        <v>5</v>
      </c>
      <c r="Q12" s="241">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4</v>
      </c>
      <c r="R12" s="241">
        <f t="shared" si="4"/>
        <v>4.5</v>
      </c>
      <c r="S12" s="241">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241">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2.9</v>
      </c>
      <c r="U12" s="241">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2.9</v>
      </c>
      <c r="V12" s="241">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2.2000000000000002</v>
      </c>
      <c r="W12" s="241">
        <f t="shared" si="5"/>
        <v>2.8</v>
      </c>
      <c r="X12" s="241">
        <f t="shared" si="6"/>
        <v>3.1</v>
      </c>
      <c r="Y12" s="248">
        <f>IF('Core Indicators'!FC9="x","x",IF('Core Indicators'!FC9&gt;=5,5,IF('Core Indicators'!FC9&gt;=4,4,IF('Core Indicators'!FC9&gt;=3,3,IF('Core Indicators'!FC9&gt;=2,2,IF('Core Indicators'!FC9&gt;=1,1,0))))))</f>
        <v>4</v>
      </c>
      <c r="Z12" s="241">
        <f t="shared" si="7"/>
        <v>4</v>
      </c>
      <c r="AA12" s="248">
        <f>'Crisis Indicator Data'!Y9</f>
        <v>1</v>
      </c>
      <c r="AB12" s="248">
        <f>'Crisis Indicator Data'!Z9</f>
        <v>3</v>
      </c>
      <c r="AC12" s="248">
        <f>'Crisis Indicator Data'!AA9</f>
        <v>3</v>
      </c>
      <c r="AD12" s="248">
        <f>'Crisis Indicator Data'!AB9</f>
        <v>2</v>
      </c>
      <c r="AE12" s="248">
        <f t="shared" si="8"/>
        <v>4</v>
      </c>
      <c r="AF12" s="248">
        <f>'Crisis Indicator Data'!AC9</f>
        <v>2</v>
      </c>
      <c r="AG12" s="248">
        <f>'Crisis Indicator Data'!AD9</f>
        <v>2</v>
      </c>
      <c r="AH12" s="248">
        <f t="shared" si="9"/>
        <v>4</v>
      </c>
      <c r="AI12" s="248">
        <f>'Crisis Indicator Data'!AE9</f>
        <v>3</v>
      </c>
      <c r="AJ12" s="248">
        <f>'Crisis Indicator Data'!AF9</f>
        <v>1</v>
      </c>
      <c r="AK12" s="248">
        <f>'Crisis Indicator Data'!AG9</f>
        <v>3</v>
      </c>
      <c r="AL12" s="248">
        <f t="shared" si="10"/>
        <v>5</v>
      </c>
      <c r="AM12" s="241">
        <f t="shared" si="11"/>
        <v>4</v>
      </c>
      <c r="AN12" s="241">
        <f t="shared" si="12"/>
        <v>4</v>
      </c>
    </row>
    <row r="13" spans="1:40" ht="13.5" customHeight="1" x14ac:dyDescent="0.25">
      <c r="A13" s="144" t="str">
        <f>'Crisis Indicator Data'!A10</f>
        <v>Mutliple crises in Bangladesh</v>
      </c>
      <c r="B13" s="145" t="str">
        <f>'Crisis Indicator Data'!B10</f>
        <v>Conflict,Violence,Displacement,Floods</v>
      </c>
      <c r="C13" s="145" t="str">
        <f>'Crisis Indicator Data'!C10</f>
        <v>BGD001</v>
      </c>
      <c r="D13" s="145" t="str">
        <f>'Crisis Indicator Data'!D10</f>
        <v>Bangladesh</v>
      </c>
      <c r="E13" s="146" t="str">
        <f>'Crisis Indicator Data'!E10</f>
        <v>BGD</v>
      </c>
      <c r="F13" s="241">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241">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2.8</v>
      </c>
      <c r="H13" s="241">
        <f t="shared" si="0"/>
        <v>2.65</v>
      </c>
      <c r="I13" s="241">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241">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241">
        <f t="shared" si="1"/>
        <v>1.05</v>
      </c>
      <c r="L13" s="241">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241">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0.9</v>
      </c>
      <c r="N13" s="241">
        <f t="shared" si="2"/>
        <v>2.25</v>
      </c>
      <c r="O13" s="241">
        <f t="shared" si="3"/>
        <v>1.9833333333333334</v>
      </c>
      <c r="P13" s="241">
        <f>IF(LEN(E13)&gt;3,VLOOKUP(C13,'Regional Crises'!$B$1:$R$69,12,FALSE),VLOOKUP(E13,'Country Indicator Data'!$B$4:$I$300,8,FALSE))</f>
        <v>3</v>
      </c>
      <c r="Q13" s="241">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3.2</v>
      </c>
      <c r="R13" s="241">
        <f t="shared" si="4"/>
        <v>3.1</v>
      </c>
      <c r="S13" s="241">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3.7</v>
      </c>
      <c r="T13" s="241">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241">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3.3</v>
      </c>
      <c r="V13" s="241">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3.1</v>
      </c>
      <c r="W13" s="241">
        <f t="shared" si="5"/>
        <v>3.3</v>
      </c>
      <c r="X13" s="241">
        <f t="shared" si="6"/>
        <v>2.8</v>
      </c>
      <c r="Y13" s="248">
        <f>IF('Core Indicators'!FC10="x","x",IF('Core Indicators'!FC10&gt;=5,5,IF('Core Indicators'!FC10&gt;=4,4,IF('Core Indicators'!FC10&gt;=3,3,IF('Core Indicators'!FC10&gt;=2,2,IF('Core Indicators'!FC10&gt;=1,1,0))))))</f>
        <v>4</v>
      </c>
      <c r="Z13" s="241">
        <f t="shared" si="7"/>
        <v>4</v>
      </c>
      <c r="AA13" s="248">
        <f>'Crisis Indicator Data'!Y10</f>
        <v>2</v>
      </c>
      <c r="AB13" s="248">
        <f>'Crisis Indicator Data'!Z10</f>
        <v>1</v>
      </c>
      <c r="AC13" s="248">
        <f>'Crisis Indicator Data'!AA10</f>
        <v>1</v>
      </c>
      <c r="AD13" s="248">
        <f>'Crisis Indicator Data'!AB10</f>
        <v>0</v>
      </c>
      <c r="AE13" s="248">
        <f t="shared" si="8"/>
        <v>2</v>
      </c>
      <c r="AF13" s="248">
        <f>'Crisis Indicator Data'!AC10</f>
        <v>1</v>
      </c>
      <c r="AG13" s="248">
        <f>'Crisis Indicator Data'!AD10</f>
        <v>2</v>
      </c>
      <c r="AH13" s="248">
        <f t="shared" si="9"/>
        <v>3</v>
      </c>
      <c r="AI13" s="248">
        <f>'Crisis Indicator Data'!AE10</f>
        <v>0</v>
      </c>
      <c r="AJ13" s="248">
        <f>'Crisis Indicator Data'!AF10</f>
        <v>0</v>
      </c>
      <c r="AK13" s="248">
        <f>'Crisis Indicator Data'!AG10</f>
        <v>3</v>
      </c>
      <c r="AL13" s="248">
        <f t="shared" si="10"/>
        <v>3</v>
      </c>
      <c r="AM13" s="241">
        <f t="shared" si="11"/>
        <v>3</v>
      </c>
      <c r="AN13" s="241">
        <f t="shared" si="12"/>
        <v>3.5</v>
      </c>
    </row>
    <row r="14" spans="1:40" ht="13.5" customHeight="1" x14ac:dyDescent="0.25">
      <c r="A14" s="144" t="str">
        <f>'Crisis Indicator Data'!A11</f>
        <v>Rohingya refugee crisis</v>
      </c>
      <c r="B14" s="145" t="str">
        <f>'Crisis Indicator Data'!B11</f>
        <v>Conflict,Violence,Displacement</v>
      </c>
      <c r="C14" s="145" t="str">
        <f>'Crisis Indicator Data'!C11</f>
        <v>BGD002</v>
      </c>
      <c r="D14" s="145" t="str">
        <f>'Crisis Indicator Data'!D11</f>
        <v>Bangladesh</v>
      </c>
      <c r="E14" s="146" t="str">
        <f>'Crisis Indicator Data'!E11</f>
        <v>BGD</v>
      </c>
      <c r="F14" s="241">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241">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2.8</v>
      </c>
      <c r="H14" s="241">
        <f t="shared" si="0"/>
        <v>2.65</v>
      </c>
      <c r="I14" s="241">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241">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241">
        <f t="shared" si="1"/>
        <v>1.05</v>
      </c>
      <c r="L14" s="241">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241">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0.9</v>
      </c>
      <c r="N14" s="241">
        <f t="shared" si="2"/>
        <v>2.25</v>
      </c>
      <c r="O14" s="241">
        <f t="shared" si="3"/>
        <v>1.9833333333333334</v>
      </c>
      <c r="P14" s="241">
        <f>IF(LEN(E14)&gt;3,VLOOKUP(C14,'Regional Crises'!$B$1:$R$69,12,FALSE),VLOOKUP(E14,'Country Indicator Data'!$B$4:$I$300,8,FALSE))</f>
        <v>3</v>
      </c>
      <c r="Q14" s="241">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3.2</v>
      </c>
      <c r="R14" s="241">
        <f t="shared" si="4"/>
        <v>3.1</v>
      </c>
      <c r="S14" s="241">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3.7</v>
      </c>
      <c r="T14" s="241">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241">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3.3</v>
      </c>
      <c r="V14" s="241">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3.1</v>
      </c>
      <c r="W14" s="241">
        <f t="shared" si="5"/>
        <v>3.3</v>
      </c>
      <c r="X14" s="241">
        <f t="shared" si="6"/>
        <v>2.8</v>
      </c>
      <c r="Y14" s="248">
        <f>IF('Core Indicators'!FC11="x","x",IF('Core Indicators'!FC11&gt;=5,5,IF('Core Indicators'!FC11&gt;=4,4,IF('Core Indicators'!FC11&gt;=3,3,IF('Core Indicators'!FC11&gt;=2,2,IF('Core Indicators'!FC11&gt;=1,1,0))))))</f>
        <v>3</v>
      </c>
      <c r="Z14" s="241">
        <f t="shared" si="7"/>
        <v>3</v>
      </c>
      <c r="AA14" s="248">
        <f>'Crisis Indicator Data'!Y11</f>
        <v>2</v>
      </c>
      <c r="AB14" s="248">
        <f>'Crisis Indicator Data'!Z11</f>
        <v>1</v>
      </c>
      <c r="AC14" s="248">
        <f>'Crisis Indicator Data'!AA11</f>
        <v>1</v>
      </c>
      <c r="AD14" s="248">
        <f>'Crisis Indicator Data'!AB11</f>
        <v>0</v>
      </c>
      <c r="AE14" s="248">
        <f t="shared" si="8"/>
        <v>2</v>
      </c>
      <c r="AF14" s="248">
        <f>'Crisis Indicator Data'!AC11</f>
        <v>1</v>
      </c>
      <c r="AG14" s="248">
        <f>'Crisis Indicator Data'!AD11</f>
        <v>2</v>
      </c>
      <c r="AH14" s="248">
        <f t="shared" si="9"/>
        <v>3</v>
      </c>
      <c r="AI14" s="248">
        <f>'Crisis Indicator Data'!AE11</f>
        <v>0</v>
      </c>
      <c r="AJ14" s="248">
        <f>'Crisis Indicator Data'!AF11</f>
        <v>0</v>
      </c>
      <c r="AK14" s="248">
        <f>'Crisis Indicator Data'!AG11</f>
        <v>1</v>
      </c>
      <c r="AL14" s="248">
        <f t="shared" si="10"/>
        <v>1</v>
      </c>
      <c r="AM14" s="241">
        <f t="shared" si="11"/>
        <v>2</v>
      </c>
      <c r="AN14" s="241">
        <f t="shared" si="12"/>
        <v>2.5</v>
      </c>
    </row>
    <row r="15" spans="1:40" ht="13.5" customHeight="1" x14ac:dyDescent="0.25">
      <c r="A15" s="144" t="str">
        <f>'Crisis Indicator Data'!A12</f>
        <v>2022 Floods in Bangladesh</v>
      </c>
      <c r="B15" s="145" t="str">
        <f>'Crisis Indicator Data'!B12</f>
        <v>Floods</v>
      </c>
      <c r="C15" s="145" t="str">
        <f>'Crisis Indicator Data'!C12</f>
        <v>BGD008</v>
      </c>
      <c r="D15" s="145" t="str">
        <f>'Crisis Indicator Data'!D12</f>
        <v>Bangladesh</v>
      </c>
      <c r="E15" s="146" t="str">
        <f>'Crisis Indicator Data'!E12</f>
        <v>BGD</v>
      </c>
      <c r="F15" s="241">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2.5</v>
      </c>
      <c r="G15" s="241">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2.8</v>
      </c>
      <c r="H15" s="241">
        <f t="shared" si="0"/>
        <v>2.65</v>
      </c>
      <c r="I15" s="241">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0.9</v>
      </c>
      <c r="J15" s="241">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1.2</v>
      </c>
      <c r="K15" s="241">
        <f t="shared" si="1"/>
        <v>1.05</v>
      </c>
      <c r="L15" s="241">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3.6</v>
      </c>
      <c r="M15" s="241">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0.9</v>
      </c>
      <c r="N15" s="241">
        <f t="shared" si="2"/>
        <v>2.25</v>
      </c>
      <c r="O15" s="241">
        <f t="shared" si="3"/>
        <v>1.9833333333333334</v>
      </c>
      <c r="P15" s="241">
        <f>IF(LEN(E15)&gt;3,VLOOKUP(C15,'Regional Crises'!$B$1:$R$69,12,FALSE),VLOOKUP(E15,'Country Indicator Data'!$B$4:$I$300,8,FALSE))</f>
        <v>3</v>
      </c>
      <c r="Q15" s="241">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3.2</v>
      </c>
      <c r="R15" s="241">
        <f t="shared" si="4"/>
        <v>3.1</v>
      </c>
      <c r="S15" s="241">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3.7</v>
      </c>
      <c r="T15" s="241">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3.1</v>
      </c>
      <c r="U15" s="241">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3.3</v>
      </c>
      <c r="V15" s="241">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3.1</v>
      </c>
      <c r="W15" s="241">
        <f t="shared" si="5"/>
        <v>3.3</v>
      </c>
      <c r="X15" s="241">
        <f t="shared" si="6"/>
        <v>2.8</v>
      </c>
      <c r="Y15" s="248">
        <f>IF('Core Indicators'!FC12="x","x",IF('Core Indicators'!FC12&gt;=5,5,IF('Core Indicators'!FC12&gt;=4,4,IF('Core Indicators'!FC12&gt;=3,3,IF('Core Indicators'!FC12&gt;=2,2,IF('Core Indicators'!FC12&gt;=1,1,0))))))</f>
        <v>3</v>
      </c>
      <c r="Z15" s="241">
        <f t="shared" si="7"/>
        <v>3</v>
      </c>
      <c r="AA15" s="248">
        <f>'Crisis Indicator Data'!Y12</f>
        <v>2</v>
      </c>
      <c r="AB15" s="248">
        <f>'Crisis Indicator Data'!Z12</f>
        <v>0</v>
      </c>
      <c r="AC15" s="248">
        <f>'Crisis Indicator Data'!AA12</f>
        <v>0</v>
      </c>
      <c r="AD15" s="248">
        <f>'Crisis Indicator Data'!AB12</f>
        <v>0</v>
      </c>
      <c r="AE15" s="248">
        <f t="shared" si="8"/>
        <v>2</v>
      </c>
      <c r="AF15" s="248">
        <f>'Crisis Indicator Data'!AC12</f>
        <v>0</v>
      </c>
      <c r="AG15" s="248">
        <f>'Crisis Indicator Data'!AD12</f>
        <v>0</v>
      </c>
      <c r="AH15" s="248">
        <f t="shared" si="9"/>
        <v>0</v>
      </c>
      <c r="AI15" s="248">
        <f>'Crisis Indicator Data'!AE12</f>
        <v>0</v>
      </c>
      <c r="AJ15" s="248">
        <f>'Crisis Indicator Data'!AF12</f>
        <v>0</v>
      </c>
      <c r="AK15" s="248">
        <f>'Crisis Indicator Data'!AG12</f>
        <v>3</v>
      </c>
      <c r="AL15" s="248">
        <f t="shared" si="10"/>
        <v>3</v>
      </c>
      <c r="AM15" s="241">
        <f t="shared" si="11"/>
        <v>2</v>
      </c>
      <c r="AN15" s="241">
        <f t="shared" si="12"/>
        <v>2.5</v>
      </c>
    </row>
    <row r="16" spans="1:40" ht="13.5" customHeight="1" x14ac:dyDescent="0.25">
      <c r="A16" s="144" t="str">
        <f>'Crisis Indicator Data'!A13</f>
        <v>Country level Brazil</v>
      </c>
      <c r="B16" s="145" t="str">
        <f>'Crisis Indicator Data'!B13</f>
        <v>Displacement,Floods</v>
      </c>
      <c r="C16" s="145" t="str">
        <f>'Crisis Indicator Data'!C13</f>
        <v>BRA001</v>
      </c>
      <c r="D16" s="145" t="str">
        <f>'Crisis Indicator Data'!D13</f>
        <v>Brazil</v>
      </c>
      <c r="E16" s="146" t="str">
        <f>'Crisis Indicator Data'!E13</f>
        <v>BRA</v>
      </c>
      <c r="F16" s="241">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0.7</v>
      </c>
      <c r="G16" s="241">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1.3</v>
      </c>
      <c r="H16" s="241">
        <f t="shared" si="0"/>
        <v>1</v>
      </c>
      <c r="I16" s="241">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2.6</v>
      </c>
      <c r="J16" s="241">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0.7</v>
      </c>
      <c r="K16" s="241">
        <f t="shared" si="1"/>
        <v>1.65</v>
      </c>
      <c r="L16" s="241">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2.6</v>
      </c>
      <c r="M16" s="241">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3.6</v>
      </c>
      <c r="N16" s="241">
        <f t="shared" si="2"/>
        <v>3.1</v>
      </c>
      <c r="O16" s="241">
        <f t="shared" si="3"/>
        <v>1.9166666666666667</v>
      </c>
      <c r="P16" s="241">
        <f>IF(LEN(E16)&gt;3,VLOOKUP(C16,'Regional Crises'!$B$1:$R$69,12,FALSE),VLOOKUP(E16,'Country Indicator Data'!$B$4:$I$300,8,FALSE))</f>
        <v>4</v>
      </c>
      <c r="Q16" s="241">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5</v>
      </c>
      <c r="R16" s="241">
        <f t="shared" si="4"/>
        <v>4.5</v>
      </c>
      <c r="S16" s="241">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3.3</v>
      </c>
      <c r="T16" s="241">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2.7</v>
      </c>
      <c r="U16" s="241">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1.3</v>
      </c>
      <c r="V16" s="241">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1.3</v>
      </c>
      <c r="W16" s="241">
        <f t="shared" si="5"/>
        <v>2.2000000000000002</v>
      </c>
      <c r="X16" s="241">
        <f t="shared" si="6"/>
        <v>2.9</v>
      </c>
      <c r="Y16" s="248">
        <f>IF('Core Indicators'!FC13="x","x",IF('Core Indicators'!FC13&gt;=5,5,IF('Core Indicators'!FC13&gt;=4,4,IF('Core Indicators'!FC13&gt;=3,3,IF('Core Indicators'!FC13&gt;=2,2,IF('Core Indicators'!FC13&gt;=1,1,0))))))</f>
        <v>5</v>
      </c>
      <c r="Z16" s="241">
        <f t="shared" si="7"/>
        <v>5</v>
      </c>
      <c r="AA16" s="248">
        <f>'Crisis Indicator Data'!Y13</f>
        <v>0</v>
      </c>
      <c r="AB16" s="248">
        <f>'Crisis Indicator Data'!Z13</f>
        <v>1</v>
      </c>
      <c r="AC16" s="248">
        <f>'Crisis Indicator Data'!AA13</f>
        <v>0</v>
      </c>
      <c r="AD16" s="248">
        <f>'Crisis Indicator Data'!AB13</f>
        <v>0</v>
      </c>
      <c r="AE16" s="248">
        <f t="shared" si="8"/>
        <v>1</v>
      </c>
      <c r="AF16" s="248">
        <f>'Crisis Indicator Data'!AC13</f>
        <v>0</v>
      </c>
      <c r="AG16" s="248">
        <f>'Crisis Indicator Data'!AD13</f>
        <v>0</v>
      </c>
      <c r="AH16" s="248">
        <f t="shared" si="9"/>
        <v>0</v>
      </c>
      <c r="AI16" s="248">
        <f>'Crisis Indicator Data'!AE13</f>
        <v>0</v>
      </c>
      <c r="AJ16" s="248">
        <f>'Crisis Indicator Data'!AF13</f>
        <v>0</v>
      </c>
      <c r="AK16" s="248">
        <f>'Crisis Indicator Data'!AG13</f>
        <v>3</v>
      </c>
      <c r="AL16" s="248">
        <f t="shared" si="10"/>
        <v>3</v>
      </c>
      <c r="AM16" s="241">
        <f t="shared" si="11"/>
        <v>1</v>
      </c>
      <c r="AN16" s="241">
        <f t="shared" si="12"/>
        <v>3</v>
      </c>
    </row>
    <row r="17" spans="1:40" ht="13.5" customHeight="1" x14ac:dyDescent="0.25">
      <c r="A17" s="144" t="str">
        <f>'Crisis Indicator Data'!A14</f>
        <v>Venezuela displacement in Brazil</v>
      </c>
      <c r="B17" s="145" t="str">
        <f>'Crisis Indicator Data'!B14</f>
        <v>Displacement</v>
      </c>
      <c r="C17" s="145" t="str">
        <f>'Crisis Indicator Data'!C14</f>
        <v>BRA002</v>
      </c>
      <c r="D17" s="145" t="str">
        <f>'Crisis Indicator Data'!D14</f>
        <v>Brazil</v>
      </c>
      <c r="E17" s="146" t="str">
        <f>'Crisis Indicator Data'!E14</f>
        <v>BRA</v>
      </c>
      <c r="F17" s="241">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241">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1.3</v>
      </c>
      <c r="H17" s="241">
        <f t="shared" si="0"/>
        <v>1</v>
      </c>
      <c r="I17" s="241">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2.6</v>
      </c>
      <c r="J17" s="241">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0.7</v>
      </c>
      <c r="K17" s="241">
        <f t="shared" si="1"/>
        <v>1.65</v>
      </c>
      <c r="L17" s="241">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2.6</v>
      </c>
      <c r="M17" s="241">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3.6</v>
      </c>
      <c r="N17" s="241">
        <f t="shared" si="2"/>
        <v>3.1</v>
      </c>
      <c r="O17" s="241">
        <f t="shared" si="3"/>
        <v>1.9166666666666667</v>
      </c>
      <c r="P17" s="241">
        <f>IF(LEN(E17)&gt;3,VLOOKUP(C17,'Regional Crises'!$B$1:$R$69,12,FALSE),VLOOKUP(E17,'Country Indicator Data'!$B$4:$I$300,8,FALSE))</f>
        <v>4</v>
      </c>
      <c r="Q17" s="241">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5</v>
      </c>
      <c r="R17" s="241">
        <f t="shared" si="4"/>
        <v>4.5</v>
      </c>
      <c r="S17" s="241">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3.3</v>
      </c>
      <c r="T17" s="241">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2.7</v>
      </c>
      <c r="U17" s="241">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1.3</v>
      </c>
      <c r="V17" s="241">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1.3</v>
      </c>
      <c r="W17" s="241">
        <f t="shared" si="5"/>
        <v>2.2000000000000002</v>
      </c>
      <c r="X17" s="241">
        <f t="shared" si="6"/>
        <v>2.9</v>
      </c>
      <c r="Y17" s="248">
        <f>IF('Core Indicators'!FC14="x","x",IF('Core Indicators'!FC14&gt;=5,5,IF('Core Indicators'!FC14&gt;=4,4,IF('Core Indicators'!FC14&gt;=3,3,IF('Core Indicators'!FC14&gt;=2,2,IF('Core Indicators'!FC14&gt;=1,1,0))))))</f>
        <v>4</v>
      </c>
      <c r="Z17" s="241">
        <f t="shared" si="7"/>
        <v>4</v>
      </c>
      <c r="AA17" s="248">
        <f>'Crisis Indicator Data'!Y14</f>
        <v>0</v>
      </c>
      <c r="AB17" s="248">
        <f>'Crisis Indicator Data'!Z14</f>
        <v>1</v>
      </c>
      <c r="AC17" s="248">
        <f>'Crisis Indicator Data'!AA14</f>
        <v>0</v>
      </c>
      <c r="AD17" s="248">
        <f>'Crisis Indicator Data'!AB14</f>
        <v>0</v>
      </c>
      <c r="AE17" s="248">
        <f t="shared" si="8"/>
        <v>1</v>
      </c>
      <c r="AF17" s="248">
        <f>'Crisis Indicator Data'!AC14</f>
        <v>0</v>
      </c>
      <c r="AG17" s="248">
        <f>'Crisis Indicator Data'!AD14</f>
        <v>0</v>
      </c>
      <c r="AH17" s="248">
        <f t="shared" si="9"/>
        <v>0</v>
      </c>
      <c r="AI17" s="248">
        <f>'Crisis Indicator Data'!AE14</f>
        <v>0</v>
      </c>
      <c r="AJ17" s="248">
        <f>'Crisis Indicator Data'!AF14</f>
        <v>0</v>
      </c>
      <c r="AK17" s="248">
        <f>'Crisis Indicator Data'!AG14</f>
        <v>3</v>
      </c>
      <c r="AL17" s="248">
        <f t="shared" si="10"/>
        <v>3</v>
      </c>
      <c r="AM17" s="241">
        <f t="shared" si="11"/>
        <v>1</v>
      </c>
      <c r="AN17" s="241">
        <f t="shared" si="12"/>
        <v>2.5</v>
      </c>
    </row>
    <row r="18" spans="1:40" ht="13.5" customHeight="1" x14ac:dyDescent="0.25">
      <c r="A18" s="144" t="str">
        <f>'Crisis Indicator Data'!A15</f>
        <v>Floods in rainy season 2022</v>
      </c>
      <c r="B18" s="145" t="str">
        <f>'Crisis Indicator Data'!B15</f>
        <v>Floods</v>
      </c>
      <c r="C18" s="145" t="str">
        <f>'Crisis Indicator Data'!C15</f>
        <v>BRA003</v>
      </c>
      <c r="D18" s="145" t="str">
        <f>'Crisis Indicator Data'!D15</f>
        <v>Brazil</v>
      </c>
      <c r="E18" s="146" t="str">
        <f>'Crisis Indicator Data'!E15</f>
        <v>BRA</v>
      </c>
      <c r="F18" s="241">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0.7</v>
      </c>
      <c r="G18" s="241">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1.3</v>
      </c>
      <c r="H18" s="241">
        <f t="shared" si="0"/>
        <v>1</v>
      </c>
      <c r="I18" s="241">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2.6</v>
      </c>
      <c r="J18" s="241">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0.7</v>
      </c>
      <c r="K18" s="241">
        <f t="shared" si="1"/>
        <v>1.65</v>
      </c>
      <c r="L18" s="241">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2.6</v>
      </c>
      <c r="M18" s="241">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3.6</v>
      </c>
      <c r="N18" s="241">
        <f t="shared" si="2"/>
        <v>3.1</v>
      </c>
      <c r="O18" s="241">
        <f t="shared" si="3"/>
        <v>1.9166666666666667</v>
      </c>
      <c r="P18" s="241">
        <f>IF(LEN(E18)&gt;3,VLOOKUP(C18,'Regional Crises'!$B$1:$R$69,12,FALSE),VLOOKUP(E18,'Country Indicator Data'!$B$4:$I$300,8,FALSE))</f>
        <v>4</v>
      </c>
      <c r="Q18" s="241">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5</v>
      </c>
      <c r="R18" s="241">
        <f t="shared" si="4"/>
        <v>4.5</v>
      </c>
      <c r="S18" s="241">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3.3</v>
      </c>
      <c r="T18" s="241">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2.7</v>
      </c>
      <c r="U18" s="241">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1.3</v>
      </c>
      <c r="V18" s="241">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1.3</v>
      </c>
      <c r="W18" s="241">
        <f t="shared" si="5"/>
        <v>2.2000000000000002</v>
      </c>
      <c r="X18" s="241">
        <f t="shared" si="6"/>
        <v>2.9</v>
      </c>
      <c r="Y18" s="248">
        <f>IF('Core Indicators'!FC15="x","x",IF('Core Indicators'!FC15&gt;=5,5,IF('Core Indicators'!FC15&gt;=4,4,IF('Core Indicators'!FC15&gt;=3,3,IF('Core Indicators'!FC15&gt;=2,2,IF('Core Indicators'!FC15&gt;=1,1,0))))))</f>
        <v>3</v>
      </c>
      <c r="Z18" s="241">
        <f t="shared" si="7"/>
        <v>3</v>
      </c>
      <c r="AA18" s="248">
        <f>'Crisis Indicator Data'!Y15</f>
        <v>0</v>
      </c>
      <c r="AB18" s="248">
        <f>'Crisis Indicator Data'!Z15</f>
        <v>1</v>
      </c>
      <c r="AC18" s="248">
        <f>'Crisis Indicator Data'!AA15</f>
        <v>0</v>
      </c>
      <c r="AD18" s="248">
        <f>'Crisis Indicator Data'!AB15</f>
        <v>0</v>
      </c>
      <c r="AE18" s="248">
        <f t="shared" si="8"/>
        <v>1</v>
      </c>
      <c r="AF18" s="248">
        <f>'Crisis Indicator Data'!AC15</f>
        <v>0</v>
      </c>
      <c r="AG18" s="248">
        <f>'Crisis Indicator Data'!AD15</f>
        <v>0</v>
      </c>
      <c r="AH18" s="248">
        <f t="shared" si="9"/>
        <v>0</v>
      </c>
      <c r="AI18" s="248">
        <f>'Crisis Indicator Data'!AE15</f>
        <v>0</v>
      </c>
      <c r="AJ18" s="248">
        <f>'Crisis Indicator Data'!AF15</f>
        <v>0</v>
      </c>
      <c r="AK18" s="248">
        <f>'Crisis Indicator Data'!AG15</f>
        <v>3</v>
      </c>
      <c r="AL18" s="248">
        <f t="shared" si="10"/>
        <v>3</v>
      </c>
      <c r="AM18" s="241">
        <f t="shared" si="11"/>
        <v>1</v>
      </c>
      <c r="AN18" s="241">
        <f t="shared" si="12"/>
        <v>2</v>
      </c>
    </row>
    <row r="19" spans="1:40" ht="13.5" customHeight="1" x14ac:dyDescent="0.25">
      <c r="A19" s="144" t="str">
        <f>'Crisis Indicator Data'!A16</f>
        <v>Complex crisis in CAR</v>
      </c>
      <c r="B19" s="145" t="str">
        <f>'Crisis Indicator Data'!B16</f>
        <v>Conflict,Displacement</v>
      </c>
      <c r="C19" s="145" t="str">
        <f>'Crisis Indicator Data'!C16</f>
        <v>CAF001</v>
      </c>
      <c r="D19" s="145" t="str">
        <f>'Crisis Indicator Data'!D16</f>
        <v>CAR</v>
      </c>
      <c r="E19" s="146" t="str">
        <f>'Crisis Indicator Data'!E16</f>
        <v>CAF</v>
      </c>
      <c r="F19" s="241">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3.6</v>
      </c>
      <c r="G19" s="241">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241">
        <f t="shared" si="0"/>
        <v>3.4000000000000004</v>
      </c>
      <c r="I19" s="241">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4.4000000000000004</v>
      </c>
      <c r="J19" s="241">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1.8</v>
      </c>
      <c r="K19" s="241">
        <f t="shared" si="1"/>
        <v>3.1</v>
      </c>
      <c r="L19" s="241">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4.5</v>
      </c>
      <c r="M19" s="241">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3.9</v>
      </c>
      <c r="N19" s="241">
        <f t="shared" si="2"/>
        <v>4.2</v>
      </c>
      <c r="O19" s="241">
        <f t="shared" si="3"/>
        <v>3.5666666666666664</v>
      </c>
      <c r="P19" s="241">
        <f>IF(LEN(E19)&gt;3,VLOOKUP(C19,'Regional Crises'!$B$1:$R$69,12,FALSE),VLOOKUP(E19,'Country Indicator Data'!$B$4:$I$300,8,FALSE))</f>
        <v>5</v>
      </c>
      <c r="Q19" s="241">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3.5</v>
      </c>
      <c r="R19" s="241">
        <f t="shared" si="4"/>
        <v>4.25</v>
      </c>
      <c r="S19" s="241">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241">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4.2</v>
      </c>
      <c r="U19" s="241">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241">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4.5</v>
      </c>
      <c r="W19" s="241">
        <f t="shared" si="5"/>
        <v>4</v>
      </c>
      <c r="X19" s="241">
        <f t="shared" si="6"/>
        <v>3.9</v>
      </c>
      <c r="Y19" s="248">
        <f>IF('Core Indicators'!FC16="x","x",IF('Core Indicators'!FC16&gt;=5,5,IF('Core Indicators'!FC16&gt;=4,4,IF('Core Indicators'!FC16&gt;=3,3,IF('Core Indicators'!FC16&gt;=2,2,IF('Core Indicators'!FC16&gt;=1,1,0))))))</f>
        <v>5</v>
      </c>
      <c r="Z19" s="241">
        <f t="shared" si="7"/>
        <v>5</v>
      </c>
      <c r="AA19" s="248">
        <f>'Crisis Indicator Data'!Y16</f>
        <v>1</v>
      </c>
      <c r="AB19" s="248">
        <f>'Crisis Indicator Data'!Z16</f>
        <v>3</v>
      </c>
      <c r="AC19" s="248">
        <f>'Crisis Indicator Data'!AA16</f>
        <v>2</v>
      </c>
      <c r="AD19" s="248">
        <f>'Crisis Indicator Data'!AB16</f>
        <v>2</v>
      </c>
      <c r="AE19" s="248">
        <f t="shared" si="8"/>
        <v>4</v>
      </c>
      <c r="AF19" s="248">
        <f>'Crisis Indicator Data'!AC16</f>
        <v>0</v>
      </c>
      <c r="AG19" s="248">
        <f>'Crisis Indicator Data'!AD16</f>
        <v>2</v>
      </c>
      <c r="AH19" s="248">
        <f t="shared" si="9"/>
        <v>2</v>
      </c>
      <c r="AI19" s="248">
        <f>'Crisis Indicator Data'!AE16</f>
        <v>3</v>
      </c>
      <c r="AJ19" s="248">
        <f>'Crisis Indicator Data'!AF16</f>
        <v>1</v>
      </c>
      <c r="AK19" s="248">
        <f>'Crisis Indicator Data'!AG16</f>
        <v>3</v>
      </c>
      <c r="AL19" s="248">
        <f t="shared" si="10"/>
        <v>5</v>
      </c>
      <c r="AM19" s="241">
        <f t="shared" si="11"/>
        <v>4</v>
      </c>
      <c r="AN19" s="241">
        <f t="shared" si="12"/>
        <v>4.5</v>
      </c>
    </row>
    <row r="20" spans="1:40" ht="13.5" customHeight="1" x14ac:dyDescent="0.25">
      <c r="A20" s="144" t="str">
        <f>'Crisis Indicator Data'!A17</f>
        <v>Venezuela displacement in Chile</v>
      </c>
      <c r="B20" s="145" t="str">
        <f>'Crisis Indicator Data'!B17</f>
        <v>Displacement</v>
      </c>
      <c r="C20" s="145" t="str">
        <f>'Crisis Indicator Data'!C17</f>
        <v>CHL002</v>
      </c>
      <c r="D20" s="145" t="str">
        <f>'Crisis Indicator Data'!D17</f>
        <v>Chile</v>
      </c>
      <c r="E20" s="146" t="str">
        <f>'Crisis Indicator Data'!E17</f>
        <v>CHL</v>
      </c>
      <c r="F20" s="241">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0.7</v>
      </c>
      <c r="G20" s="241">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0.4</v>
      </c>
      <c r="H20" s="241">
        <f t="shared" si="0"/>
        <v>0.55000000000000004</v>
      </c>
      <c r="I20" s="241">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0.8</v>
      </c>
      <c r="J20" s="241">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0.4</v>
      </c>
      <c r="K20" s="241">
        <f t="shared" si="1"/>
        <v>0.60000000000000009</v>
      </c>
      <c r="L20" s="241">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1.9</v>
      </c>
      <c r="M20" s="241">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2.4</v>
      </c>
      <c r="N20" s="241">
        <f t="shared" si="2"/>
        <v>2.15</v>
      </c>
      <c r="O20" s="241">
        <f t="shared" si="3"/>
        <v>1.0999999999999999</v>
      </c>
      <c r="P20" s="241">
        <f>IF(LEN(E20)&gt;3,VLOOKUP(C20,'Regional Crises'!$B$1:$R$69,12,FALSE),VLOOKUP(E20,'Country Indicator Data'!$B$4:$I$300,8,FALSE))</f>
        <v>3</v>
      </c>
      <c r="Q20" s="241">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0.4</v>
      </c>
      <c r="R20" s="241">
        <f t="shared" si="4"/>
        <v>1.7</v>
      </c>
      <c r="S20" s="241">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1.7</v>
      </c>
      <c r="T20" s="241">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1.4</v>
      </c>
      <c r="U20" s="241">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0.3</v>
      </c>
      <c r="V20" s="241">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0.5</v>
      </c>
      <c r="W20" s="241">
        <f t="shared" si="5"/>
        <v>1</v>
      </c>
      <c r="X20" s="241">
        <f t="shared" si="6"/>
        <v>1.3</v>
      </c>
      <c r="Y20" s="248">
        <f>IF('Core Indicators'!FC17="x","x",IF('Core Indicators'!FC17&gt;=5,5,IF('Core Indicators'!FC17&gt;=4,4,IF('Core Indicators'!FC17&gt;=3,3,IF('Core Indicators'!FC17&gt;=2,2,IF('Core Indicators'!FC17&gt;=1,1,0))))))</f>
        <v>3</v>
      </c>
      <c r="Z20" s="241">
        <f t="shared" si="7"/>
        <v>3</v>
      </c>
      <c r="AA20" s="248">
        <f>'Crisis Indicator Data'!Y17</f>
        <v>0</v>
      </c>
      <c r="AB20" s="248">
        <f>'Crisis Indicator Data'!Z17</f>
        <v>0</v>
      </c>
      <c r="AC20" s="248">
        <f>'Crisis Indicator Data'!AA17</f>
        <v>0</v>
      </c>
      <c r="AD20" s="248">
        <f>'Crisis Indicator Data'!AB17</f>
        <v>0</v>
      </c>
      <c r="AE20" s="248">
        <f t="shared" si="8"/>
        <v>0</v>
      </c>
      <c r="AF20" s="248">
        <f>'Crisis Indicator Data'!AC17</f>
        <v>0</v>
      </c>
      <c r="AG20" s="248">
        <f>'Crisis Indicator Data'!AD17</f>
        <v>1</v>
      </c>
      <c r="AH20" s="248">
        <f t="shared" si="9"/>
        <v>1</v>
      </c>
      <c r="AI20" s="248">
        <f>'Crisis Indicator Data'!AE17</f>
        <v>0</v>
      </c>
      <c r="AJ20" s="248">
        <f>'Crisis Indicator Data'!AF17</f>
        <v>2</v>
      </c>
      <c r="AK20" s="248">
        <f>'Crisis Indicator Data'!AG17</f>
        <v>2</v>
      </c>
      <c r="AL20" s="248">
        <f t="shared" si="10"/>
        <v>3</v>
      </c>
      <c r="AM20" s="241">
        <f t="shared" si="11"/>
        <v>1</v>
      </c>
      <c r="AN20" s="241">
        <f t="shared" si="12"/>
        <v>2</v>
      </c>
    </row>
    <row r="21" spans="1:40" ht="13.5" customHeight="1" x14ac:dyDescent="0.25">
      <c r="A21" s="144" t="str">
        <f>'Crisis Indicator Data'!A18</f>
        <v>Multiple crises in Cameroon</v>
      </c>
      <c r="B21" s="145" t="str">
        <f>'Crisis Indicator Data'!B18</f>
        <v>Conflict,Displacement</v>
      </c>
      <c r="C21" s="145" t="str">
        <f>'Crisis Indicator Data'!C18</f>
        <v>CMR001</v>
      </c>
      <c r="D21" s="145" t="str">
        <f>'Crisis Indicator Data'!D18</f>
        <v>Cameroon</v>
      </c>
      <c r="E21" s="146" t="str">
        <f>'Crisis Indicator Data'!E18</f>
        <v>CMR</v>
      </c>
      <c r="F21" s="241">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241">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241">
        <f t="shared" si="0"/>
        <v>3.2</v>
      </c>
      <c r="I21" s="241">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241">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241">
        <f t="shared" si="1"/>
        <v>2.15</v>
      </c>
      <c r="L21" s="241">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241">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241">
        <f t="shared" si="2"/>
        <v>3.25</v>
      </c>
      <c r="O21" s="241">
        <f t="shared" si="3"/>
        <v>2.8666666666666667</v>
      </c>
      <c r="P21" s="241">
        <f>IF(LEN(E21)&gt;3,VLOOKUP(C21,'Regional Crises'!$B$1:$R$69,12,FALSE),VLOOKUP(E21,'Country Indicator Data'!$B$4:$I$300,8,FALSE))</f>
        <v>5</v>
      </c>
      <c r="Q21" s="241">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3.9</v>
      </c>
      <c r="R21" s="241">
        <f t="shared" si="4"/>
        <v>4.45</v>
      </c>
      <c r="S21" s="241">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241">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241">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241">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241">
        <f t="shared" si="5"/>
        <v>3.7</v>
      </c>
      <c r="X21" s="241">
        <f t="shared" si="6"/>
        <v>3.7</v>
      </c>
      <c r="Y21" s="248">
        <f>IF('Core Indicators'!FC18="x","x",IF('Core Indicators'!FC18&gt;=5,5,IF('Core Indicators'!FC18&gt;=4,4,IF('Core Indicators'!FC18&gt;=3,3,IF('Core Indicators'!FC18&gt;=2,2,IF('Core Indicators'!FC18&gt;=1,1,0))))))</f>
        <v>3</v>
      </c>
      <c r="Z21" s="241">
        <f t="shared" si="7"/>
        <v>3</v>
      </c>
      <c r="AA21" s="248">
        <f>'Crisis Indicator Data'!Y18</f>
        <v>1</v>
      </c>
      <c r="AB21" s="248">
        <f>'Crisis Indicator Data'!Z18</f>
        <v>3</v>
      </c>
      <c r="AC21" s="248">
        <f>'Crisis Indicator Data'!AA18</f>
        <v>3</v>
      </c>
      <c r="AD21" s="248">
        <f>'Crisis Indicator Data'!AB18</f>
        <v>0</v>
      </c>
      <c r="AE21" s="248">
        <f t="shared" si="8"/>
        <v>3</v>
      </c>
      <c r="AF21" s="248">
        <f>'Crisis Indicator Data'!AC18</f>
        <v>2</v>
      </c>
      <c r="AG21" s="248">
        <f>'Crisis Indicator Data'!AD18</f>
        <v>3</v>
      </c>
      <c r="AH21" s="248">
        <f t="shared" si="9"/>
        <v>5</v>
      </c>
      <c r="AI21" s="248">
        <f>'Crisis Indicator Data'!AE18</f>
        <v>3</v>
      </c>
      <c r="AJ21" s="248">
        <f>'Crisis Indicator Data'!AF18</f>
        <v>1</v>
      </c>
      <c r="AK21" s="248">
        <f>'Crisis Indicator Data'!AG18</f>
        <v>3</v>
      </c>
      <c r="AL21" s="248">
        <f t="shared" si="10"/>
        <v>5</v>
      </c>
      <c r="AM21" s="241">
        <f t="shared" si="11"/>
        <v>4</v>
      </c>
      <c r="AN21" s="241">
        <f t="shared" si="12"/>
        <v>3.5</v>
      </c>
    </row>
    <row r="22" spans="1:40" ht="13.5" customHeight="1" x14ac:dyDescent="0.25">
      <c r="A22" s="144" t="str">
        <f>'Crisis Indicator Data'!A19</f>
        <v>Boko Haram in Cameroon</v>
      </c>
      <c r="B22" s="145" t="str">
        <f>'Crisis Indicator Data'!B19</f>
        <v>Conflict</v>
      </c>
      <c r="C22" s="145" t="str">
        <f>'Crisis Indicator Data'!C19</f>
        <v>CMR002</v>
      </c>
      <c r="D22" s="145" t="str">
        <f>'Crisis Indicator Data'!D19</f>
        <v>Cameroon</v>
      </c>
      <c r="E22" s="146" t="str">
        <f>'Crisis Indicator Data'!E19</f>
        <v>CMR</v>
      </c>
      <c r="F22" s="241">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3.2</v>
      </c>
      <c r="G22" s="241">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241">
        <f t="shared" si="0"/>
        <v>3.2</v>
      </c>
      <c r="I22" s="241">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4.3</v>
      </c>
      <c r="J22" s="241">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v>
      </c>
      <c r="K22" s="241">
        <f t="shared" si="1"/>
        <v>2.15</v>
      </c>
      <c r="L22" s="241">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3.8</v>
      </c>
      <c r="M22" s="241">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2.7</v>
      </c>
      <c r="N22" s="241">
        <f t="shared" si="2"/>
        <v>3.25</v>
      </c>
      <c r="O22" s="241">
        <f t="shared" si="3"/>
        <v>2.8666666666666667</v>
      </c>
      <c r="P22" s="241">
        <f>IF(LEN(E22)&gt;3,VLOOKUP(C22,'Regional Crises'!$B$1:$R$69,12,FALSE),VLOOKUP(E22,'Country Indicator Data'!$B$4:$I$300,8,FALSE))</f>
        <v>5</v>
      </c>
      <c r="Q22" s="241">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3.9</v>
      </c>
      <c r="R22" s="241">
        <f t="shared" si="4"/>
        <v>4.45</v>
      </c>
      <c r="S22" s="241">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3.8</v>
      </c>
      <c r="T22" s="241">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3.6</v>
      </c>
      <c r="U22" s="241">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3.4</v>
      </c>
      <c r="V22" s="241">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241">
        <f t="shared" si="5"/>
        <v>3.7</v>
      </c>
      <c r="X22" s="241">
        <f t="shared" si="6"/>
        <v>3.7</v>
      </c>
      <c r="Y22" s="248">
        <f>IF('Core Indicators'!FC19="x","x",IF('Core Indicators'!FC19&gt;=5,5,IF('Core Indicators'!FC19&gt;=4,4,IF('Core Indicators'!FC19&gt;=3,3,IF('Core Indicators'!FC19&gt;=2,2,IF('Core Indicators'!FC19&gt;=1,1,0))))))</f>
        <v>3</v>
      </c>
      <c r="Z22" s="241">
        <f t="shared" si="7"/>
        <v>3</v>
      </c>
      <c r="AA22" s="248">
        <f>'Crisis Indicator Data'!Y19</f>
        <v>1</v>
      </c>
      <c r="AB22" s="248">
        <f>'Crisis Indicator Data'!Z19</f>
        <v>3</v>
      </c>
      <c r="AC22" s="248">
        <f>'Crisis Indicator Data'!AA19</f>
        <v>1</v>
      </c>
      <c r="AD22" s="248">
        <f>'Crisis Indicator Data'!AB19</f>
        <v>0</v>
      </c>
      <c r="AE22" s="248">
        <f t="shared" si="8"/>
        <v>2</v>
      </c>
      <c r="AF22" s="248">
        <f>'Crisis Indicator Data'!AC19</f>
        <v>0</v>
      </c>
      <c r="AG22" s="248">
        <f>'Crisis Indicator Data'!AD19</f>
        <v>2</v>
      </c>
      <c r="AH22" s="248">
        <f t="shared" si="9"/>
        <v>2</v>
      </c>
      <c r="AI22" s="248">
        <f>'Crisis Indicator Data'!AE19</f>
        <v>3</v>
      </c>
      <c r="AJ22" s="248">
        <f>'Crisis Indicator Data'!AF19</f>
        <v>1</v>
      </c>
      <c r="AK22" s="248">
        <f>'Crisis Indicator Data'!AG19</f>
        <v>3</v>
      </c>
      <c r="AL22" s="248">
        <f t="shared" si="10"/>
        <v>5</v>
      </c>
      <c r="AM22" s="241">
        <f t="shared" si="11"/>
        <v>3</v>
      </c>
      <c r="AN22" s="241">
        <f t="shared" si="12"/>
        <v>3</v>
      </c>
    </row>
    <row r="23" spans="1:40" ht="13.5" customHeight="1" x14ac:dyDescent="0.25">
      <c r="A23" s="144" t="str">
        <f>'Crisis Indicator Data'!A20</f>
        <v>Anglophone Crisis in Cameroon</v>
      </c>
      <c r="B23" s="145" t="str">
        <f>'Crisis Indicator Data'!B20</f>
        <v>Conflict</v>
      </c>
      <c r="C23" s="145" t="str">
        <f>'Crisis Indicator Data'!C20</f>
        <v>CMR003</v>
      </c>
      <c r="D23" s="145" t="str">
        <f>'Crisis Indicator Data'!D20</f>
        <v>Cameroon</v>
      </c>
      <c r="E23" s="146" t="str">
        <f>'Crisis Indicator Data'!E20</f>
        <v>CMR</v>
      </c>
      <c r="F23" s="241">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3.2</v>
      </c>
      <c r="G23" s="241">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241">
        <f t="shared" si="0"/>
        <v>3.2</v>
      </c>
      <c r="I23" s="241">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4.3</v>
      </c>
      <c r="J23" s="241">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241">
        <f t="shared" si="1"/>
        <v>2.15</v>
      </c>
      <c r="L23" s="241">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3.8</v>
      </c>
      <c r="M23" s="241">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2.7</v>
      </c>
      <c r="N23" s="241">
        <f t="shared" si="2"/>
        <v>3.25</v>
      </c>
      <c r="O23" s="241">
        <f t="shared" si="3"/>
        <v>2.8666666666666667</v>
      </c>
      <c r="P23" s="241">
        <f>IF(LEN(E23)&gt;3,VLOOKUP(C23,'Regional Crises'!$B$1:$R$69,12,FALSE),VLOOKUP(E23,'Country Indicator Data'!$B$4:$I$300,8,FALSE))</f>
        <v>5</v>
      </c>
      <c r="Q23" s="241">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3.9</v>
      </c>
      <c r="R23" s="241">
        <f t="shared" si="4"/>
        <v>4.45</v>
      </c>
      <c r="S23" s="241">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3.8</v>
      </c>
      <c r="T23" s="241">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241">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3.4</v>
      </c>
      <c r="V23" s="241">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4.0999999999999996</v>
      </c>
      <c r="W23" s="241">
        <f t="shared" si="5"/>
        <v>3.7</v>
      </c>
      <c r="X23" s="241">
        <f t="shared" si="6"/>
        <v>3.7</v>
      </c>
      <c r="Y23" s="248">
        <f>IF('Core Indicators'!FC20="x","x",IF('Core Indicators'!FC20&gt;=5,5,IF('Core Indicators'!FC20&gt;=4,4,IF('Core Indicators'!FC20&gt;=3,3,IF('Core Indicators'!FC20&gt;=2,2,IF('Core Indicators'!FC20&gt;=1,1,0))))))</f>
        <v>3</v>
      </c>
      <c r="Z23" s="241">
        <f t="shared" si="7"/>
        <v>3</v>
      </c>
      <c r="AA23" s="248">
        <f>'Crisis Indicator Data'!Y20</f>
        <v>1</v>
      </c>
      <c r="AB23" s="248">
        <f>'Crisis Indicator Data'!Z20</f>
        <v>3</v>
      </c>
      <c r="AC23" s="248">
        <f>'Crisis Indicator Data'!AA20</f>
        <v>3</v>
      </c>
      <c r="AD23" s="248">
        <f>'Crisis Indicator Data'!AB20</f>
        <v>0</v>
      </c>
      <c r="AE23" s="248">
        <f t="shared" si="8"/>
        <v>3</v>
      </c>
      <c r="AF23" s="248">
        <f>'Crisis Indicator Data'!AC20</f>
        <v>2</v>
      </c>
      <c r="AG23" s="248">
        <f>'Crisis Indicator Data'!AD20</f>
        <v>3</v>
      </c>
      <c r="AH23" s="248">
        <f t="shared" si="9"/>
        <v>5</v>
      </c>
      <c r="AI23" s="248">
        <f>'Crisis Indicator Data'!AE20</f>
        <v>3</v>
      </c>
      <c r="AJ23" s="248">
        <f>'Crisis Indicator Data'!AF20</f>
        <v>1</v>
      </c>
      <c r="AK23" s="248">
        <f>'Crisis Indicator Data'!AG20</f>
        <v>3</v>
      </c>
      <c r="AL23" s="248">
        <f t="shared" si="10"/>
        <v>5</v>
      </c>
      <c r="AM23" s="241">
        <f t="shared" si="11"/>
        <v>4</v>
      </c>
      <c r="AN23" s="241">
        <f t="shared" si="12"/>
        <v>3.5</v>
      </c>
    </row>
    <row r="24" spans="1:40" ht="13.5" customHeight="1" x14ac:dyDescent="0.25">
      <c r="A24" s="144" t="str">
        <f>'Crisis Indicator Data'!A21</f>
        <v>CAR refugees in Cameroon</v>
      </c>
      <c r="B24" s="145" t="str">
        <f>'Crisis Indicator Data'!B21</f>
        <v>Conflict,Displacement</v>
      </c>
      <c r="C24" s="145" t="str">
        <f>'Crisis Indicator Data'!C21</f>
        <v>CMR004</v>
      </c>
      <c r="D24" s="145" t="str">
        <f>'Crisis Indicator Data'!D21</f>
        <v>Cameroon</v>
      </c>
      <c r="E24" s="146" t="str">
        <f>'Crisis Indicator Data'!E21</f>
        <v>CMR</v>
      </c>
      <c r="F24" s="241">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3.2</v>
      </c>
      <c r="G24" s="241">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3.2</v>
      </c>
      <c r="H24" s="241">
        <f t="shared" si="0"/>
        <v>3.2</v>
      </c>
      <c r="I24" s="241">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4.3</v>
      </c>
      <c r="J24" s="241">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241">
        <f t="shared" si="1"/>
        <v>2.15</v>
      </c>
      <c r="L24" s="241">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3.8</v>
      </c>
      <c r="M24" s="241">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2.7</v>
      </c>
      <c r="N24" s="241">
        <f t="shared" si="2"/>
        <v>3.25</v>
      </c>
      <c r="O24" s="241">
        <f t="shared" si="3"/>
        <v>2.8666666666666667</v>
      </c>
      <c r="P24" s="241">
        <f>IF(LEN(E24)&gt;3,VLOOKUP(C24,'Regional Crises'!$B$1:$R$69,12,FALSE),VLOOKUP(E24,'Country Indicator Data'!$B$4:$I$300,8,FALSE))</f>
        <v>5</v>
      </c>
      <c r="Q24" s="241">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3.9</v>
      </c>
      <c r="R24" s="241">
        <f t="shared" si="4"/>
        <v>4.45</v>
      </c>
      <c r="S24" s="241">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3.8</v>
      </c>
      <c r="T24" s="241">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3.6</v>
      </c>
      <c r="U24" s="241">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3.4</v>
      </c>
      <c r="V24" s="241">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4.0999999999999996</v>
      </c>
      <c r="W24" s="241">
        <f t="shared" si="5"/>
        <v>3.7</v>
      </c>
      <c r="X24" s="241">
        <f t="shared" si="6"/>
        <v>3.7</v>
      </c>
      <c r="Y24" s="248">
        <f>IF('Core Indicators'!FC21="x","x",IF('Core Indicators'!FC21&gt;=5,5,IF('Core Indicators'!FC21&gt;=4,4,IF('Core Indicators'!FC21&gt;=3,3,IF('Core Indicators'!FC21&gt;=2,2,IF('Core Indicators'!FC21&gt;=1,1,0))))))</f>
        <v>3</v>
      </c>
      <c r="Z24" s="241">
        <f t="shared" si="7"/>
        <v>3</v>
      </c>
      <c r="AA24" s="248">
        <f>'Crisis Indicator Data'!Y21</f>
        <v>1</v>
      </c>
      <c r="AB24" s="248">
        <f>'Crisis Indicator Data'!Z21</f>
        <v>1</v>
      </c>
      <c r="AC24" s="248">
        <f>'Crisis Indicator Data'!AA21</f>
        <v>1</v>
      </c>
      <c r="AD24" s="248">
        <f>'Crisis Indicator Data'!AB21</f>
        <v>0</v>
      </c>
      <c r="AE24" s="248">
        <f t="shared" si="8"/>
        <v>2</v>
      </c>
      <c r="AF24" s="248">
        <f>'Crisis Indicator Data'!AC21</f>
        <v>0</v>
      </c>
      <c r="AG24" s="248">
        <f>'Crisis Indicator Data'!AD21</f>
        <v>2</v>
      </c>
      <c r="AH24" s="248">
        <f t="shared" si="9"/>
        <v>2</v>
      </c>
      <c r="AI24" s="248">
        <f>'Crisis Indicator Data'!AE21</f>
        <v>0</v>
      </c>
      <c r="AJ24" s="248">
        <f>'Crisis Indicator Data'!AF21</f>
        <v>1</v>
      </c>
      <c r="AK24" s="248">
        <f>'Crisis Indicator Data'!AG21</f>
        <v>3</v>
      </c>
      <c r="AL24" s="248">
        <f t="shared" si="10"/>
        <v>3</v>
      </c>
      <c r="AM24" s="241">
        <f t="shared" si="11"/>
        <v>2</v>
      </c>
      <c r="AN24" s="241">
        <f t="shared" si="12"/>
        <v>2.5</v>
      </c>
    </row>
    <row r="25" spans="1:40" ht="13.5" customHeight="1" x14ac:dyDescent="0.25">
      <c r="A25" s="144" t="str">
        <f>'Crisis Indicator Data'!A22</f>
        <v>Complex crisis in DRC</v>
      </c>
      <c r="B25" s="145" t="str">
        <f>'Crisis Indicator Data'!B22</f>
        <v>Conflict,Displacement,Socio-political</v>
      </c>
      <c r="C25" s="145" t="str">
        <f>'Crisis Indicator Data'!C22</f>
        <v>COD001</v>
      </c>
      <c r="D25" s="145" t="str">
        <f>'Crisis Indicator Data'!D22</f>
        <v>DRC</v>
      </c>
      <c r="E25" s="146" t="str">
        <f>'Crisis Indicator Data'!E22</f>
        <v>COD</v>
      </c>
      <c r="F25" s="241">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3.9</v>
      </c>
      <c r="G25" s="241">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241">
        <f t="shared" si="0"/>
        <v>3.55</v>
      </c>
      <c r="I25" s="241">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4.7</v>
      </c>
      <c r="J25" s="241">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5</v>
      </c>
      <c r="K25" s="241">
        <f t="shared" si="1"/>
        <v>4.8499999999999996</v>
      </c>
      <c r="L25" s="241">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4.4000000000000004</v>
      </c>
      <c r="M25" s="241">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2.1</v>
      </c>
      <c r="N25" s="241">
        <f t="shared" si="2"/>
        <v>3.25</v>
      </c>
      <c r="O25" s="241">
        <f t="shared" si="3"/>
        <v>3.8833333333333329</v>
      </c>
      <c r="P25" s="241">
        <f>IF(LEN(E25)&gt;3,VLOOKUP(C25,'Regional Crises'!$B$1:$R$69,12,FALSE),VLOOKUP(E25,'Country Indicator Data'!$B$4:$I$300,8,FALSE))</f>
        <v>5</v>
      </c>
      <c r="Q25" s="241">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5</v>
      </c>
      <c r="R25" s="241">
        <f t="shared" si="4"/>
        <v>5</v>
      </c>
      <c r="S25" s="241">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4.0999999999999996</v>
      </c>
      <c r="T25" s="241">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4.3</v>
      </c>
      <c r="U25" s="241">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3.6</v>
      </c>
      <c r="V25" s="241">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4.0999999999999996</v>
      </c>
      <c r="W25" s="241">
        <f t="shared" si="5"/>
        <v>4</v>
      </c>
      <c r="X25" s="241">
        <f t="shared" si="6"/>
        <v>4.3</v>
      </c>
      <c r="Y25" s="248">
        <f>IF('Core Indicators'!FC22="x","x",IF('Core Indicators'!FC22&gt;=5,5,IF('Core Indicators'!FC22&gt;=4,4,IF('Core Indicators'!FC22&gt;=3,3,IF('Core Indicators'!FC22&gt;=2,2,IF('Core Indicators'!FC22&gt;=1,1,0))))))</f>
        <v>5</v>
      </c>
      <c r="Z25" s="241">
        <f t="shared" si="7"/>
        <v>5</v>
      </c>
      <c r="AA25" s="248">
        <f>'Crisis Indicator Data'!Y22</f>
        <v>1</v>
      </c>
      <c r="AB25" s="248">
        <f>'Crisis Indicator Data'!Z22</f>
        <v>3</v>
      </c>
      <c r="AC25" s="248">
        <f>'Crisis Indicator Data'!AA22</f>
        <v>3</v>
      </c>
      <c r="AD25" s="248">
        <f>'Crisis Indicator Data'!AB22</f>
        <v>1</v>
      </c>
      <c r="AE25" s="248">
        <f t="shared" si="8"/>
        <v>4</v>
      </c>
      <c r="AF25" s="248">
        <f>'Crisis Indicator Data'!AC22</f>
        <v>0</v>
      </c>
      <c r="AG25" s="248">
        <f>'Crisis Indicator Data'!AD22</f>
        <v>3</v>
      </c>
      <c r="AH25" s="248">
        <f t="shared" si="9"/>
        <v>3</v>
      </c>
      <c r="AI25" s="248">
        <f>'Crisis Indicator Data'!AE22</f>
        <v>3</v>
      </c>
      <c r="AJ25" s="248">
        <f>'Crisis Indicator Data'!AF22</f>
        <v>1</v>
      </c>
      <c r="AK25" s="248">
        <f>'Crisis Indicator Data'!AG22</f>
        <v>3</v>
      </c>
      <c r="AL25" s="248">
        <f t="shared" si="10"/>
        <v>5</v>
      </c>
      <c r="AM25" s="241">
        <f t="shared" si="11"/>
        <v>4</v>
      </c>
      <c r="AN25" s="241">
        <f t="shared" si="12"/>
        <v>4.5</v>
      </c>
    </row>
    <row r="26" spans="1:40" ht="13.5" customHeight="1" x14ac:dyDescent="0.25">
      <c r="A26" s="144" t="str">
        <f>'Crisis Indicator Data'!A23</f>
        <v>Complex crisis in Congo</v>
      </c>
      <c r="B26" s="145" t="str">
        <f>'Crisis Indicator Data'!B23</f>
        <v>Conflict</v>
      </c>
      <c r="C26" s="145" t="str">
        <f>'Crisis Indicator Data'!C23</f>
        <v>COG001</v>
      </c>
      <c r="D26" s="145" t="str">
        <f>'Crisis Indicator Data'!D23</f>
        <v>Congo</v>
      </c>
      <c r="E26" s="146" t="str">
        <f>'Crisis Indicator Data'!E23</f>
        <v>COG</v>
      </c>
      <c r="F26" s="241">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1.4</v>
      </c>
      <c r="G26" s="241">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3.4</v>
      </c>
      <c r="H26" s="241">
        <f t="shared" si="0"/>
        <v>2.4</v>
      </c>
      <c r="I26" s="241">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4.4000000000000004</v>
      </c>
      <c r="J26" s="241">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5</v>
      </c>
      <c r="K26" s="241">
        <f t="shared" si="1"/>
        <v>4.7</v>
      </c>
      <c r="L26" s="241">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3.9</v>
      </c>
      <c r="M26" s="241">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3</v>
      </c>
      <c r="N26" s="241">
        <f t="shared" si="2"/>
        <v>3.45</v>
      </c>
      <c r="O26" s="241">
        <f t="shared" si="3"/>
        <v>3.5166666666666671</v>
      </c>
      <c r="P26" s="241">
        <f>IF(LEN(E26)&gt;3,VLOOKUP(C26,'Regional Crises'!$B$1:$R$69,12,FALSE),VLOOKUP(E26,'Country Indicator Data'!$B$4:$I$300,8,FALSE))</f>
        <v>1</v>
      </c>
      <c r="Q26" s="241">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0.7</v>
      </c>
      <c r="R26" s="241">
        <f t="shared" si="4"/>
        <v>0.85</v>
      </c>
      <c r="S26" s="241">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4.0999999999999996</v>
      </c>
      <c r="T26" s="241">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3.6</v>
      </c>
      <c r="U26" s="241">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3.8</v>
      </c>
      <c r="V26" s="241">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4</v>
      </c>
      <c r="W26" s="241">
        <f t="shared" si="5"/>
        <v>3.9</v>
      </c>
      <c r="X26" s="241">
        <f t="shared" si="6"/>
        <v>2.8</v>
      </c>
      <c r="Y26" s="248">
        <f>IF('Core Indicators'!FC23="x","x",IF('Core Indicators'!FC23&gt;=5,5,IF('Core Indicators'!FC23&gt;=4,4,IF('Core Indicators'!FC23&gt;=3,3,IF('Core Indicators'!FC23&gt;=2,2,IF('Core Indicators'!FC23&gt;=1,1,0))))))</f>
        <v>2</v>
      </c>
      <c r="Z26" s="241">
        <f t="shared" si="7"/>
        <v>2</v>
      </c>
      <c r="AA26" s="248">
        <f>'Crisis Indicator Data'!Y23</f>
        <v>0</v>
      </c>
      <c r="AB26" s="248">
        <f>'Crisis Indicator Data'!Z23</f>
        <v>0</v>
      </c>
      <c r="AC26" s="248">
        <f>'Crisis Indicator Data'!AA23</f>
        <v>0</v>
      </c>
      <c r="AD26" s="248">
        <f>'Crisis Indicator Data'!AB23</f>
        <v>0</v>
      </c>
      <c r="AE26" s="248">
        <f t="shared" si="8"/>
        <v>0</v>
      </c>
      <c r="AF26" s="248">
        <f>'Crisis Indicator Data'!AC23</f>
        <v>0</v>
      </c>
      <c r="AG26" s="248">
        <f>'Crisis Indicator Data'!AD23</f>
        <v>0</v>
      </c>
      <c r="AH26" s="248">
        <f t="shared" si="9"/>
        <v>0</v>
      </c>
      <c r="AI26" s="248">
        <f>'Crisis Indicator Data'!AE23</f>
        <v>0</v>
      </c>
      <c r="AJ26" s="248">
        <f>'Crisis Indicator Data'!AF23</f>
        <v>0</v>
      </c>
      <c r="AK26" s="248">
        <f>'Crisis Indicator Data'!AG23</f>
        <v>1</v>
      </c>
      <c r="AL26" s="248">
        <f t="shared" si="10"/>
        <v>1</v>
      </c>
      <c r="AM26" s="241">
        <f t="shared" si="11"/>
        <v>0</v>
      </c>
      <c r="AN26" s="241">
        <f t="shared" si="12"/>
        <v>1</v>
      </c>
    </row>
    <row r="27" spans="1:40" ht="13.5" customHeight="1" x14ac:dyDescent="0.25">
      <c r="A27" s="144" t="str">
        <f>'Crisis Indicator Data'!A24</f>
        <v>Complex crisis in Colombia</v>
      </c>
      <c r="B27" s="145" t="str">
        <f>'Crisis Indicator Data'!B24</f>
        <v>Socio-political,Conflict,Violence,Floods,Displacement</v>
      </c>
      <c r="C27" s="145" t="str">
        <f>'Crisis Indicator Data'!C24</f>
        <v>COL001</v>
      </c>
      <c r="D27" s="145" t="str">
        <f>'Crisis Indicator Data'!D24</f>
        <v>Colombia</v>
      </c>
      <c r="E27" s="146" t="str">
        <f>'Crisis Indicator Data'!E24</f>
        <v>COL</v>
      </c>
      <c r="F27" s="241">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1.4</v>
      </c>
      <c r="G27" s="241">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1.7</v>
      </c>
      <c r="H27" s="241">
        <f t="shared" si="0"/>
        <v>1.5499999999999998</v>
      </c>
      <c r="I27" s="241">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2.1</v>
      </c>
      <c r="J27" s="241">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2.5</v>
      </c>
      <c r="K27" s="241">
        <f t="shared" si="1"/>
        <v>2.2999999999999998</v>
      </c>
      <c r="L27" s="241">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2.7</v>
      </c>
      <c r="M27" s="241">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3.3</v>
      </c>
      <c r="N27" s="241">
        <f t="shared" si="2"/>
        <v>3</v>
      </c>
      <c r="O27" s="241">
        <f t="shared" si="3"/>
        <v>2.2833333333333332</v>
      </c>
      <c r="P27" s="241">
        <f>IF(LEN(E27)&gt;3,VLOOKUP(C27,'Regional Crises'!$B$1:$R$69,12,FALSE),VLOOKUP(E27,'Country Indicator Data'!$B$4:$I$300,8,FALSE))</f>
        <v>4</v>
      </c>
      <c r="Q27" s="241">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4.5999999999999996</v>
      </c>
      <c r="R27" s="241">
        <f t="shared" si="4"/>
        <v>4.3</v>
      </c>
      <c r="S27" s="241">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3.2</v>
      </c>
      <c r="T27" s="241">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2.9</v>
      </c>
      <c r="U27" s="241">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1.9</v>
      </c>
      <c r="V27" s="241">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1.7</v>
      </c>
      <c r="W27" s="241">
        <f t="shared" si="5"/>
        <v>2.4</v>
      </c>
      <c r="X27" s="241">
        <f t="shared" si="6"/>
        <v>3</v>
      </c>
      <c r="Y27" s="248">
        <f>IF('Core Indicators'!FC24="x","x",IF('Core Indicators'!FC24&gt;=5,5,IF('Core Indicators'!FC24&gt;=4,4,IF('Core Indicators'!FC24&gt;=3,3,IF('Core Indicators'!FC24&gt;=2,2,IF('Core Indicators'!FC24&gt;=1,1,0))))))</f>
        <v>3</v>
      </c>
      <c r="Z27" s="241">
        <f t="shared" si="7"/>
        <v>3</v>
      </c>
      <c r="AA27" s="248">
        <f>'Crisis Indicator Data'!Y24</f>
        <v>0</v>
      </c>
      <c r="AB27" s="248">
        <f>'Crisis Indicator Data'!Z24</f>
        <v>2</v>
      </c>
      <c r="AC27" s="248">
        <f>'Crisis Indicator Data'!AA24</f>
        <v>1</v>
      </c>
      <c r="AD27" s="248">
        <f>'Crisis Indicator Data'!AB24</f>
        <v>0</v>
      </c>
      <c r="AE27" s="248">
        <f t="shared" si="8"/>
        <v>2</v>
      </c>
      <c r="AF27" s="248">
        <f>'Crisis Indicator Data'!AC24</f>
        <v>2</v>
      </c>
      <c r="AG27" s="248">
        <f>'Crisis Indicator Data'!AD24</f>
        <v>2</v>
      </c>
      <c r="AH27" s="248">
        <f t="shared" si="9"/>
        <v>4</v>
      </c>
      <c r="AI27" s="248">
        <f>'Crisis Indicator Data'!AE24</f>
        <v>2</v>
      </c>
      <c r="AJ27" s="248">
        <f>'Crisis Indicator Data'!AF24</f>
        <v>2</v>
      </c>
      <c r="AK27" s="248">
        <f>'Crisis Indicator Data'!AG24</f>
        <v>3</v>
      </c>
      <c r="AL27" s="248">
        <f t="shared" si="10"/>
        <v>5</v>
      </c>
      <c r="AM27" s="241">
        <f t="shared" si="11"/>
        <v>4</v>
      </c>
      <c r="AN27" s="241">
        <f t="shared" si="12"/>
        <v>3.5</v>
      </c>
    </row>
    <row r="28" spans="1:40" ht="13.5" customHeight="1" x14ac:dyDescent="0.25">
      <c r="A28" s="144" t="str">
        <f>'Crisis Indicator Data'!A25</f>
        <v>Venezuela displacement in Colombia</v>
      </c>
      <c r="B28" s="145" t="str">
        <f>'Crisis Indicator Data'!B25</f>
        <v>Displacement</v>
      </c>
      <c r="C28" s="145" t="str">
        <f>'Crisis Indicator Data'!C25</f>
        <v>COL002</v>
      </c>
      <c r="D28" s="145" t="str">
        <f>'Crisis Indicator Data'!D25</f>
        <v>Colombia</v>
      </c>
      <c r="E28" s="146" t="str">
        <f>'Crisis Indicator Data'!E25</f>
        <v>COL</v>
      </c>
      <c r="F28" s="241">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1.4</v>
      </c>
      <c r="G28" s="241">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1.7</v>
      </c>
      <c r="H28" s="241">
        <f t="shared" si="0"/>
        <v>1.5499999999999998</v>
      </c>
      <c r="I28" s="241">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2.1</v>
      </c>
      <c r="J28" s="241">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2.5</v>
      </c>
      <c r="K28" s="241">
        <f t="shared" si="1"/>
        <v>2.2999999999999998</v>
      </c>
      <c r="L28" s="241">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2.7</v>
      </c>
      <c r="M28" s="241">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3.3</v>
      </c>
      <c r="N28" s="241">
        <f t="shared" si="2"/>
        <v>3</v>
      </c>
      <c r="O28" s="241">
        <f t="shared" si="3"/>
        <v>2.2833333333333332</v>
      </c>
      <c r="P28" s="241">
        <f>IF(LEN(E28)&gt;3,VLOOKUP(C28,'Regional Crises'!$B$1:$R$69,12,FALSE),VLOOKUP(E28,'Country Indicator Data'!$B$4:$I$300,8,FALSE))</f>
        <v>4</v>
      </c>
      <c r="Q28" s="241">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4.5999999999999996</v>
      </c>
      <c r="R28" s="241">
        <f t="shared" si="4"/>
        <v>4.3</v>
      </c>
      <c r="S28" s="241">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3.2</v>
      </c>
      <c r="T28" s="241">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2.9</v>
      </c>
      <c r="U28" s="241">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1.9</v>
      </c>
      <c r="V28" s="241">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1.7</v>
      </c>
      <c r="W28" s="241">
        <f t="shared" si="5"/>
        <v>2.4</v>
      </c>
      <c r="X28" s="241">
        <f t="shared" si="6"/>
        <v>3</v>
      </c>
      <c r="Y28" s="248">
        <f>IF('Core Indicators'!FC25="x","x",IF('Core Indicators'!FC25&gt;=5,5,IF('Core Indicators'!FC25&gt;=4,4,IF('Core Indicators'!FC25&gt;=3,3,IF('Core Indicators'!FC25&gt;=2,2,IF('Core Indicators'!FC25&gt;=1,1,0))))))</f>
        <v>3</v>
      </c>
      <c r="Z28" s="241">
        <f t="shared" si="7"/>
        <v>3</v>
      </c>
      <c r="AA28" s="248">
        <f>'Crisis Indicator Data'!Y25</f>
        <v>0</v>
      </c>
      <c r="AB28" s="248">
        <f>'Crisis Indicator Data'!Z25</f>
        <v>2</v>
      </c>
      <c r="AC28" s="248">
        <f>'Crisis Indicator Data'!AA25</f>
        <v>1</v>
      </c>
      <c r="AD28" s="248">
        <f>'Crisis Indicator Data'!AB25</f>
        <v>0</v>
      </c>
      <c r="AE28" s="248">
        <f t="shared" si="8"/>
        <v>2</v>
      </c>
      <c r="AF28" s="248">
        <f>'Crisis Indicator Data'!AC25</f>
        <v>2</v>
      </c>
      <c r="AG28" s="248">
        <f>'Crisis Indicator Data'!AD25</f>
        <v>2</v>
      </c>
      <c r="AH28" s="248">
        <f t="shared" si="9"/>
        <v>4</v>
      </c>
      <c r="AI28" s="248">
        <f>'Crisis Indicator Data'!AE25</f>
        <v>2</v>
      </c>
      <c r="AJ28" s="248">
        <f>'Crisis Indicator Data'!AF25</f>
        <v>2</v>
      </c>
      <c r="AK28" s="248">
        <f>'Crisis Indicator Data'!AG25</f>
        <v>3</v>
      </c>
      <c r="AL28" s="248">
        <f t="shared" si="10"/>
        <v>5</v>
      </c>
      <c r="AM28" s="241">
        <f t="shared" si="11"/>
        <v>4</v>
      </c>
      <c r="AN28" s="241">
        <f t="shared" si="12"/>
        <v>3.5</v>
      </c>
    </row>
    <row r="29" spans="1:40" ht="13.5" customHeight="1" x14ac:dyDescent="0.25">
      <c r="A29" s="144" t="str">
        <f>'Crisis Indicator Data'!A26</f>
        <v>Nicaraguan refugees in Costa Rica</v>
      </c>
      <c r="B29" s="145" t="str">
        <f>'Crisis Indicator Data'!B26</f>
        <v>Displacement</v>
      </c>
      <c r="C29" s="145" t="str">
        <f>'Crisis Indicator Data'!C26</f>
        <v>CRI002</v>
      </c>
      <c r="D29" s="145" t="str">
        <f>'Crisis Indicator Data'!D26</f>
        <v>Costa Rica</v>
      </c>
      <c r="E29" s="146" t="str">
        <f>'Crisis Indicator Data'!E26</f>
        <v>CRI</v>
      </c>
      <c r="F29" s="241">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1.1000000000000001</v>
      </c>
      <c r="G29" s="241">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0.5</v>
      </c>
      <c r="H29" s="241">
        <f t="shared" si="0"/>
        <v>0.8</v>
      </c>
      <c r="I29" s="241">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1.5</v>
      </c>
      <c r="J29" s="241">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0.2</v>
      </c>
      <c r="K29" s="241">
        <f t="shared" si="1"/>
        <v>0.85</v>
      </c>
      <c r="L29" s="241">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1.9</v>
      </c>
      <c r="M29" s="241">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2.9</v>
      </c>
      <c r="N29" s="241">
        <f t="shared" si="2"/>
        <v>2.4</v>
      </c>
      <c r="O29" s="241">
        <f t="shared" si="3"/>
        <v>1.3499999999999999</v>
      </c>
      <c r="P29" s="241">
        <f>IF(LEN(E29)&gt;3,VLOOKUP(C29,'Regional Crises'!$B$1:$R$69,12,FALSE),VLOOKUP(E29,'Country Indicator Data'!$B$4:$I$300,8,FALSE))</f>
        <v>0</v>
      </c>
      <c r="Q29" s="241" t="str">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x</v>
      </c>
      <c r="R29" s="241">
        <f t="shared" si="4"/>
        <v>0</v>
      </c>
      <c r="S29" s="241">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2.2000000000000002</v>
      </c>
      <c r="T29" s="241">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2</v>
      </c>
      <c r="U29" s="241">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0.3</v>
      </c>
      <c r="V29" s="241">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0.5</v>
      </c>
      <c r="W29" s="241">
        <f t="shared" si="5"/>
        <v>1.3</v>
      </c>
      <c r="X29" s="241">
        <f t="shared" si="6"/>
        <v>0.9</v>
      </c>
      <c r="Y29" s="248">
        <f>IF('Core Indicators'!FC26="x","x",IF('Core Indicators'!FC26&gt;=5,5,IF('Core Indicators'!FC26&gt;=4,4,IF('Core Indicators'!FC26&gt;=3,3,IF('Core Indicators'!FC26&gt;=2,2,IF('Core Indicators'!FC26&gt;=1,1,0))))))</f>
        <v>2</v>
      </c>
      <c r="Z29" s="241">
        <f t="shared" si="7"/>
        <v>2</v>
      </c>
      <c r="AA29" s="248">
        <f>'Crisis Indicator Data'!Y26</f>
        <v>0</v>
      </c>
      <c r="AB29" s="248">
        <f>'Crisis Indicator Data'!Z26</f>
        <v>0</v>
      </c>
      <c r="AC29" s="248">
        <f>'Crisis Indicator Data'!AA26</f>
        <v>0</v>
      </c>
      <c r="AD29" s="248">
        <f>'Crisis Indicator Data'!AB26</f>
        <v>0</v>
      </c>
      <c r="AE29" s="248">
        <f t="shared" si="8"/>
        <v>0</v>
      </c>
      <c r="AF29" s="248">
        <f>'Crisis Indicator Data'!AC26</f>
        <v>0</v>
      </c>
      <c r="AG29" s="248">
        <f>'Crisis Indicator Data'!AD26</f>
        <v>1</v>
      </c>
      <c r="AH29" s="248">
        <f t="shared" si="9"/>
        <v>1</v>
      </c>
      <c r="AI29" s="248">
        <f>'Crisis Indicator Data'!AE26</f>
        <v>0</v>
      </c>
      <c r="AJ29" s="248">
        <f>'Crisis Indicator Data'!AF26</f>
        <v>0</v>
      </c>
      <c r="AK29" s="248">
        <f>'Crisis Indicator Data'!AG26</f>
        <v>1</v>
      </c>
      <c r="AL29" s="248">
        <f t="shared" si="10"/>
        <v>1</v>
      </c>
      <c r="AM29" s="241">
        <f t="shared" si="11"/>
        <v>1</v>
      </c>
      <c r="AN29" s="241">
        <f t="shared" si="12"/>
        <v>1.5</v>
      </c>
    </row>
    <row r="30" spans="1:40" ht="13.5" customHeight="1" x14ac:dyDescent="0.25">
      <c r="A30" s="144" t="str">
        <f>'Crisis Indicator Data'!A27</f>
        <v>Multiple crises in Djibouti</v>
      </c>
      <c r="B30" s="145" t="str">
        <f>'Crisis Indicator Data'!B27</f>
        <v>Displacement,Drought</v>
      </c>
      <c r="C30" s="145" t="str">
        <f>'Crisis Indicator Data'!C27</f>
        <v>DJI001</v>
      </c>
      <c r="D30" s="145" t="str">
        <f>'Crisis Indicator Data'!D27</f>
        <v>Djibouti</v>
      </c>
      <c r="E30" s="146" t="str">
        <f>'Crisis Indicator Data'!E27</f>
        <v>DJI</v>
      </c>
      <c r="F30" s="241">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2.9</v>
      </c>
      <c r="G30" s="241">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3.1</v>
      </c>
      <c r="H30" s="241">
        <f t="shared" si="0"/>
        <v>3</v>
      </c>
      <c r="I30" s="241">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2.8</v>
      </c>
      <c r="J30" s="241">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v>
      </c>
      <c r="K30" s="241">
        <f t="shared" si="1"/>
        <v>1.4</v>
      </c>
      <c r="L30" s="241" t="str">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x</v>
      </c>
      <c r="M30" s="241">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241">
        <f t="shared" si="2"/>
        <v>2.1</v>
      </c>
      <c r="O30" s="241">
        <f t="shared" si="3"/>
        <v>2.1666666666666665</v>
      </c>
      <c r="P30" s="241">
        <f>IF(LEN(E30)&gt;3,VLOOKUP(C30,'Regional Crises'!$B$1:$R$69,12,FALSE),VLOOKUP(E30,'Country Indicator Data'!$B$4:$I$300,8,FALSE))</f>
        <v>3</v>
      </c>
      <c r="Q30" s="241">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1</v>
      </c>
      <c r="R30" s="241">
        <f t="shared" si="4"/>
        <v>2</v>
      </c>
      <c r="S30" s="241">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3.5</v>
      </c>
      <c r="T30" s="241">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3.4</v>
      </c>
      <c r="U30" s="241">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241">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3.8</v>
      </c>
      <c r="W30" s="241">
        <f t="shared" si="5"/>
        <v>3.6</v>
      </c>
      <c r="X30" s="241">
        <f t="shared" si="6"/>
        <v>2.6</v>
      </c>
      <c r="Y30" s="248">
        <f>IF('Core Indicators'!FC27="x","x",IF('Core Indicators'!FC27&gt;=5,5,IF('Core Indicators'!FC27&gt;=4,4,IF('Core Indicators'!FC27&gt;=3,3,IF('Core Indicators'!FC27&gt;=2,2,IF('Core Indicators'!FC27&gt;=1,1,0))))))</f>
        <v>5</v>
      </c>
      <c r="Z30" s="241">
        <f t="shared" si="7"/>
        <v>5</v>
      </c>
      <c r="AA30" s="248">
        <f>'Crisis Indicator Data'!Y27</f>
        <v>0</v>
      </c>
      <c r="AB30" s="248">
        <f>'Crisis Indicator Data'!Z27</f>
        <v>1</v>
      </c>
      <c r="AC30" s="248">
        <f>'Crisis Indicator Data'!AA27</f>
        <v>0</v>
      </c>
      <c r="AD30" s="248">
        <f>'Crisis Indicator Data'!AB27</f>
        <v>0</v>
      </c>
      <c r="AE30" s="248">
        <f t="shared" si="8"/>
        <v>1</v>
      </c>
      <c r="AF30" s="248">
        <f>'Crisis Indicator Data'!AC27</f>
        <v>0</v>
      </c>
      <c r="AG30" s="248">
        <f>'Crisis Indicator Data'!AD27</f>
        <v>1</v>
      </c>
      <c r="AH30" s="248">
        <f t="shared" si="9"/>
        <v>1</v>
      </c>
      <c r="AI30" s="248">
        <f>'Crisis Indicator Data'!AE27</f>
        <v>0</v>
      </c>
      <c r="AJ30" s="248">
        <f>'Crisis Indicator Data'!AF27</f>
        <v>0</v>
      </c>
      <c r="AK30" s="248">
        <f>'Crisis Indicator Data'!AG27</f>
        <v>1</v>
      </c>
      <c r="AL30" s="248">
        <f t="shared" si="10"/>
        <v>1</v>
      </c>
      <c r="AM30" s="241">
        <f t="shared" si="11"/>
        <v>1</v>
      </c>
      <c r="AN30" s="241">
        <f t="shared" si="12"/>
        <v>3</v>
      </c>
    </row>
    <row r="31" spans="1:40" ht="13.5" customHeight="1" x14ac:dyDescent="0.25">
      <c r="A31" s="144" t="str">
        <f>'Crisis Indicator Data'!A28</f>
        <v>Mixed migration in Djibouti</v>
      </c>
      <c r="B31" s="145" t="str">
        <f>'Crisis Indicator Data'!B28</f>
        <v>Displacement</v>
      </c>
      <c r="C31" s="145" t="str">
        <f>'Crisis Indicator Data'!C28</f>
        <v>DJI002</v>
      </c>
      <c r="D31" s="145" t="str">
        <f>'Crisis Indicator Data'!D28</f>
        <v>Djibouti</v>
      </c>
      <c r="E31" s="146" t="str">
        <f>'Crisis Indicator Data'!E28</f>
        <v>DJI</v>
      </c>
      <c r="F31" s="241">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2.9</v>
      </c>
      <c r="G31" s="241">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3.1</v>
      </c>
      <c r="H31" s="241">
        <f t="shared" si="0"/>
        <v>3</v>
      </c>
      <c r="I31" s="241">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2.8</v>
      </c>
      <c r="J31" s="241">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v>
      </c>
      <c r="K31" s="241">
        <f t="shared" si="1"/>
        <v>1.4</v>
      </c>
      <c r="L31" s="241" t="str">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x</v>
      </c>
      <c r="M31" s="241">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2.1</v>
      </c>
      <c r="N31" s="241">
        <f t="shared" si="2"/>
        <v>2.1</v>
      </c>
      <c r="O31" s="241">
        <f t="shared" si="3"/>
        <v>2.1666666666666665</v>
      </c>
      <c r="P31" s="241">
        <f>IF(LEN(E31)&gt;3,VLOOKUP(C31,'Regional Crises'!$B$1:$R$69,12,FALSE),VLOOKUP(E31,'Country Indicator Data'!$B$4:$I$300,8,FALSE))</f>
        <v>3</v>
      </c>
      <c r="Q31" s="241">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1</v>
      </c>
      <c r="R31" s="241">
        <f t="shared" si="4"/>
        <v>2</v>
      </c>
      <c r="S31" s="241">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3.5</v>
      </c>
      <c r="T31" s="241">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3.4</v>
      </c>
      <c r="U31" s="241">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3.5</v>
      </c>
      <c r="V31" s="241">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3.8</v>
      </c>
      <c r="W31" s="241">
        <f t="shared" si="5"/>
        <v>3.6</v>
      </c>
      <c r="X31" s="241">
        <f t="shared" si="6"/>
        <v>2.6</v>
      </c>
      <c r="Y31" s="248">
        <f>IF('Core Indicators'!FC28="x","x",IF('Core Indicators'!FC28&gt;=5,5,IF('Core Indicators'!FC28&gt;=4,4,IF('Core Indicators'!FC28&gt;=3,3,IF('Core Indicators'!FC28&gt;=2,2,IF('Core Indicators'!FC28&gt;=1,1,0))))))</f>
        <v>1</v>
      </c>
      <c r="Z31" s="241">
        <f t="shared" si="7"/>
        <v>1</v>
      </c>
      <c r="AA31" s="248">
        <f>'Crisis Indicator Data'!Y28</f>
        <v>0</v>
      </c>
      <c r="AB31" s="248">
        <f>'Crisis Indicator Data'!Z28</f>
        <v>1</v>
      </c>
      <c r="AC31" s="248">
        <f>'Crisis Indicator Data'!AA28</f>
        <v>0</v>
      </c>
      <c r="AD31" s="248">
        <f>'Crisis Indicator Data'!AB28</f>
        <v>0</v>
      </c>
      <c r="AE31" s="248">
        <f t="shared" si="8"/>
        <v>1</v>
      </c>
      <c r="AF31" s="248">
        <f>'Crisis Indicator Data'!AC28</f>
        <v>0</v>
      </c>
      <c r="AG31" s="248">
        <f>'Crisis Indicator Data'!AD28</f>
        <v>1</v>
      </c>
      <c r="AH31" s="248">
        <f t="shared" si="9"/>
        <v>1</v>
      </c>
      <c r="AI31" s="248">
        <f>'Crisis Indicator Data'!AE28</f>
        <v>0</v>
      </c>
      <c r="AJ31" s="248">
        <f>'Crisis Indicator Data'!AF28</f>
        <v>0</v>
      </c>
      <c r="AK31" s="248">
        <f>'Crisis Indicator Data'!AG28</f>
        <v>1</v>
      </c>
      <c r="AL31" s="248">
        <f t="shared" si="10"/>
        <v>1</v>
      </c>
      <c r="AM31" s="241">
        <f t="shared" si="11"/>
        <v>1</v>
      </c>
      <c r="AN31" s="241">
        <f t="shared" si="12"/>
        <v>1</v>
      </c>
    </row>
    <row r="32" spans="1:40" ht="13.5" customHeight="1" x14ac:dyDescent="0.25">
      <c r="A32" s="144" t="str">
        <f>'Crisis Indicator Data'!A29</f>
        <v>Drought in Djibouti</v>
      </c>
      <c r="B32" s="145" t="str">
        <f>'Crisis Indicator Data'!B29</f>
        <v>Drought</v>
      </c>
      <c r="C32" s="145" t="str">
        <f>'Crisis Indicator Data'!C29</f>
        <v>DJI003</v>
      </c>
      <c r="D32" s="145" t="str">
        <f>'Crisis Indicator Data'!D29</f>
        <v>Djibouti</v>
      </c>
      <c r="E32" s="146" t="str">
        <f>'Crisis Indicator Data'!E29</f>
        <v>DJI</v>
      </c>
      <c r="F32" s="241">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2.9</v>
      </c>
      <c r="G32" s="241">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3.1</v>
      </c>
      <c r="H32" s="241">
        <f t="shared" si="0"/>
        <v>3</v>
      </c>
      <c r="I32" s="241">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2.8</v>
      </c>
      <c r="J32" s="241">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0</v>
      </c>
      <c r="K32" s="241">
        <f t="shared" si="1"/>
        <v>1.4</v>
      </c>
      <c r="L32" s="241" t="str">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x</v>
      </c>
      <c r="M32" s="241">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2.1</v>
      </c>
      <c r="N32" s="241">
        <f t="shared" si="2"/>
        <v>2.1</v>
      </c>
      <c r="O32" s="241">
        <f t="shared" si="3"/>
        <v>2.1666666666666665</v>
      </c>
      <c r="P32" s="241">
        <f>IF(LEN(E32)&gt;3,VLOOKUP(C32,'Regional Crises'!$B$1:$R$69,12,FALSE),VLOOKUP(E32,'Country Indicator Data'!$B$4:$I$300,8,FALSE))</f>
        <v>3</v>
      </c>
      <c r="Q32" s="241">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1</v>
      </c>
      <c r="R32" s="241">
        <f t="shared" si="4"/>
        <v>2</v>
      </c>
      <c r="S32" s="241">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3.5</v>
      </c>
      <c r="T32" s="241">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3.4</v>
      </c>
      <c r="U32" s="241">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3.5</v>
      </c>
      <c r="V32" s="241">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3.8</v>
      </c>
      <c r="W32" s="241">
        <f t="shared" si="5"/>
        <v>3.6</v>
      </c>
      <c r="X32" s="241">
        <f t="shared" si="6"/>
        <v>2.6</v>
      </c>
      <c r="Y32" s="248">
        <f>IF('Core Indicators'!FC29="x","x",IF('Core Indicators'!FC29&gt;=5,5,IF('Core Indicators'!FC29&gt;=4,4,IF('Core Indicators'!FC29&gt;=3,3,IF('Core Indicators'!FC29&gt;=2,2,IF('Core Indicators'!FC29&gt;=1,1,0))))))</f>
        <v>5</v>
      </c>
      <c r="Z32" s="241">
        <f t="shared" si="7"/>
        <v>5</v>
      </c>
      <c r="AA32" s="248">
        <f>'Crisis Indicator Data'!Y29</f>
        <v>0</v>
      </c>
      <c r="AB32" s="248">
        <f>'Crisis Indicator Data'!Z29</f>
        <v>1</v>
      </c>
      <c r="AC32" s="248">
        <f>'Crisis Indicator Data'!AA29</f>
        <v>0</v>
      </c>
      <c r="AD32" s="248">
        <f>'Crisis Indicator Data'!AB29</f>
        <v>0</v>
      </c>
      <c r="AE32" s="248">
        <f t="shared" si="8"/>
        <v>1</v>
      </c>
      <c r="AF32" s="248">
        <f>'Crisis Indicator Data'!AC29</f>
        <v>0</v>
      </c>
      <c r="AG32" s="248">
        <f>'Crisis Indicator Data'!AD29</f>
        <v>0</v>
      </c>
      <c r="AH32" s="248">
        <f t="shared" si="9"/>
        <v>0</v>
      </c>
      <c r="AI32" s="248">
        <f>'Crisis Indicator Data'!AE29</f>
        <v>0</v>
      </c>
      <c r="AJ32" s="248">
        <f>'Crisis Indicator Data'!AF29</f>
        <v>0</v>
      </c>
      <c r="AK32" s="248">
        <f>'Crisis Indicator Data'!AG29</f>
        <v>1</v>
      </c>
      <c r="AL32" s="248">
        <f t="shared" si="10"/>
        <v>1</v>
      </c>
      <c r="AM32" s="241">
        <f t="shared" si="11"/>
        <v>1</v>
      </c>
      <c r="AN32" s="241">
        <f t="shared" si="12"/>
        <v>3</v>
      </c>
    </row>
    <row r="33" spans="1:40" ht="13.5" customHeight="1" x14ac:dyDescent="0.25">
      <c r="A33" s="144" t="str">
        <f>'Crisis Indicator Data'!A30</f>
        <v>Venezuela displacement in Dominican Republic</v>
      </c>
      <c r="B33" s="145" t="str">
        <f>'Crisis Indicator Data'!B30</f>
        <v>Displacement</v>
      </c>
      <c r="C33" s="145" t="str">
        <f>'Crisis Indicator Data'!C30</f>
        <v>DOM002</v>
      </c>
      <c r="D33" s="145" t="str">
        <f>'Crisis Indicator Data'!D30</f>
        <v>Dominican Republic</v>
      </c>
      <c r="E33" s="146" t="str">
        <f>'Crisis Indicator Data'!E30</f>
        <v>DOM</v>
      </c>
      <c r="F33" s="241">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2.5</v>
      </c>
      <c r="G33" s="241">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1.6</v>
      </c>
      <c r="H33" s="241">
        <f t="shared" si="0"/>
        <v>2.0499999999999998</v>
      </c>
      <c r="I33" s="241">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0</v>
      </c>
      <c r="J33" s="241">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0.7</v>
      </c>
      <c r="K33" s="241">
        <f t="shared" si="1"/>
        <v>0.35</v>
      </c>
      <c r="L33" s="241">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241">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2.1</v>
      </c>
      <c r="N33" s="241">
        <f t="shared" si="2"/>
        <v>2.5499999999999998</v>
      </c>
      <c r="O33" s="241">
        <f t="shared" si="3"/>
        <v>1.6499999999999997</v>
      </c>
      <c r="P33" s="241">
        <f>IF(LEN(E33)&gt;3,VLOOKUP(C33,'Regional Crises'!$B$1:$R$69,12,FALSE),VLOOKUP(E33,'Country Indicator Data'!$B$4:$I$300,8,FALSE))</f>
        <v>0</v>
      </c>
      <c r="Q33" s="241" t="str">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x</v>
      </c>
      <c r="R33" s="241">
        <f t="shared" si="4"/>
        <v>0</v>
      </c>
      <c r="S33" s="241">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3.6</v>
      </c>
      <c r="T33" s="241">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2.8</v>
      </c>
      <c r="U33" s="241">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2.4</v>
      </c>
      <c r="V33" s="241">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1.7</v>
      </c>
      <c r="W33" s="241">
        <f t="shared" si="5"/>
        <v>2.6</v>
      </c>
      <c r="X33" s="241">
        <f t="shared" si="6"/>
        <v>1.4</v>
      </c>
      <c r="Y33" s="248">
        <f>IF('Core Indicators'!FC30="x","x",IF('Core Indicators'!FC30&gt;=5,5,IF('Core Indicators'!FC30&gt;=4,4,IF('Core Indicators'!FC30&gt;=3,3,IF('Core Indicators'!FC30&gt;=2,2,IF('Core Indicators'!FC30&gt;=1,1,0))))))</f>
        <v>2</v>
      </c>
      <c r="Z33" s="241">
        <f t="shared" si="7"/>
        <v>2</v>
      </c>
      <c r="AA33" s="248">
        <f>'Crisis Indicator Data'!Y30</f>
        <v>0</v>
      </c>
      <c r="AB33" s="248">
        <f>'Crisis Indicator Data'!Z30</f>
        <v>0</v>
      </c>
      <c r="AC33" s="248">
        <f>'Crisis Indicator Data'!AA30</f>
        <v>0</v>
      </c>
      <c r="AD33" s="248">
        <f>'Crisis Indicator Data'!AB30</f>
        <v>0</v>
      </c>
      <c r="AE33" s="248">
        <f t="shared" si="8"/>
        <v>0</v>
      </c>
      <c r="AF33" s="248">
        <f>'Crisis Indicator Data'!AC30</f>
        <v>0</v>
      </c>
      <c r="AG33" s="248">
        <f>'Crisis Indicator Data'!AD30</f>
        <v>0</v>
      </c>
      <c r="AH33" s="248">
        <f t="shared" si="9"/>
        <v>0</v>
      </c>
      <c r="AI33" s="248">
        <f>'Crisis Indicator Data'!AE30</f>
        <v>0</v>
      </c>
      <c r="AJ33" s="248">
        <f>'Crisis Indicator Data'!AF30</f>
        <v>0</v>
      </c>
      <c r="AK33" s="248">
        <f>'Crisis Indicator Data'!AG30</f>
        <v>3</v>
      </c>
      <c r="AL33" s="248">
        <f t="shared" si="10"/>
        <v>3</v>
      </c>
      <c r="AM33" s="241">
        <f t="shared" si="11"/>
        <v>1</v>
      </c>
      <c r="AN33" s="241">
        <f t="shared" si="12"/>
        <v>1.5</v>
      </c>
    </row>
    <row r="34" spans="1:40" ht="13.5" customHeight="1" x14ac:dyDescent="0.25">
      <c r="A34" s="144" t="str">
        <f>'Crisis Indicator Data'!A31</f>
        <v>Mixed migration flows in Algeria</v>
      </c>
      <c r="B34" s="145" t="str">
        <f>'Crisis Indicator Data'!B31</f>
        <v>Displacement</v>
      </c>
      <c r="C34" s="145" t="str">
        <f>'Crisis Indicator Data'!C31</f>
        <v>DZA002</v>
      </c>
      <c r="D34" s="145" t="str">
        <f>'Crisis Indicator Data'!D31</f>
        <v>Algeria</v>
      </c>
      <c r="E34" s="146" t="str">
        <f>'Crisis Indicator Data'!E31</f>
        <v>DZA</v>
      </c>
      <c r="F34" s="241">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241">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2.7</v>
      </c>
      <c r="H34" s="241">
        <f t="shared" si="0"/>
        <v>3.3</v>
      </c>
      <c r="I34" s="241">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v>
      </c>
      <c r="J34" s="241">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241">
        <f t="shared" si="1"/>
        <v>2.35</v>
      </c>
      <c r="L34" s="241">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v>
      </c>
      <c r="M34" s="241">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0.3</v>
      </c>
      <c r="N34" s="241">
        <f t="shared" si="2"/>
        <v>1.65</v>
      </c>
      <c r="O34" s="241">
        <f t="shared" si="3"/>
        <v>2.4333333333333336</v>
      </c>
      <c r="P34" s="241">
        <f>IF(LEN(E34)&gt;3,VLOOKUP(C34,'Regional Crises'!$B$1:$R$69,12,FALSE),VLOOKUP(E34,'Country Indicator Data'!$B$4:$I$300,8,FALSE))</f>
        <v>3</v>
      </c>
      <c r="Q34" s="241">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3.5</v>
      </c>
      <c r="R34" s="241">
        <f t="shared" si="4"/>
        <v>3.25</v>
      </c>
      <c r="S34" s="241">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3.3</v>
      </c>
      <c r="T34" s="241">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3.3</v>
      </c>
      <c r="U34" s="241">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2.9</v>
      </c>
      <c r="V34" s="241">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3.3</v>
      </c>
      <c r="W34" s="241">
        <f t="shared" si="5"/>
        <v>3.2</v>
      </c>
      <c r="X34" s="241">
        <f t="shared" si="6"/>
        <v>3</v>
      </c>
      <c r="Y34" s="248">
        <f>IF('Core Indicators'!FC31="x","x",IF('Core Indicators'!FC31&gt;=5,5,IF('Core Indicators'!FC31&gt;=4,4,IF('Core Indicators'!FC31&gt;=3,3,IF('Core Indicators'!FC31&gt;=2,2,IF('Core Indicators'!FC31&gt;=1,1,0))))))</f>
        <v>4</v>
      </c>
      <c r="Z34" s="241">
        <f t="shared" si="7"/>
        <v>4</v>
      </c>
      <c r="AA34" s="248">
        <f>'Crisis Indicator Data'!Y31</f>
        <v>2</v>
      </c>
      <c r="AB34" s="248">
        <f>'Crisis Indicator Data'!Z31</f>
        <v>1</v>
      </c>
      <c r="AC34" s="248">
        <f>'Crisis Indicator Data'!AA31</f>
        <v>1</v>
      </c>
      <c r="AD34" s="248">
        <f>'Crisis Indicator Data'!AB31</f>
        <v>0</v>
      </c>
      <c r="AE34" s="248">
        <f t="shared" si="8"/>
        <v>2</v>
      </c>
      <c r="AF34" s="248">
        <f>'Crisis Indicator Data'!AC31</f>
        <v>0</v>
      </c>
      <c r="AG34" s="248">
        <f>'Crisis Indicator Data'!AD31</f>
        <v>1</v>
      </c>
      <c r="AH34" s="248">
        <f t="shared" si="9"/>
        <v>1</v>
      </c>
      <c r="AI34" s="248">
        <f>'Crisis Indicator Data'!AE31</f>
        <v>0</v>
      </c>
      <c r="AJ34" s="248">
        <f>'Crisis Indicator Data'!AF31</f>
        <v>1</v>
      </c>
      <c r="AK34" s="248">
        <f>'Crisis Indicator Data'!AG31</f>
        <v>0</v>
      </c>
      <c r="AL34" s="248">
        <f t="shared" si="10"/>
        <v>1</v>
      </c>
      <c r="AM34" s="241">
        <f t="shared" si="11"/>
        <v>1</v>
      </c>
      <c r="AN34" s="241">
        <f t="shared" si="12"/>
        <v>2.5</v>
      </c>
    </row>
    <row r="35" spans="1:40" ht="13.5" customHeight="1" x14ac:dyDescent="0.25">
      <c r="A35" s="144" t="str">
        <f>'Crisis Indicator Data'!A32</f>
        <v>Sahrawi refugees in Algeria</v>
      </c>
      <c r="B35" s="145" t="str">
        <f>'Crisis Indicator Data'!B32</f>
        <v>Displacement</v>
      </c>
      <c r="C35" s="145" t="str">
        <f>'Crisis Indicator Data'!C32</f>
        <v>DZA003</v>
      </c>
      <c r="D35" s="145" t="str">
        <f>'Crisis Indicator Data'!D32</f>
        <v>Algeria</v>
      </c>
      <c r="E35" s="146" t="str">
        <f>'Crisis Indicator Data'!E32</f>
        <v>DZA</v>
      </c>
      <c r="F35" s="241">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41">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2.7</v>
      </c>
      <c r="H35" s="241">
        <f t="shared" si="0"/>
        <v>3.3</v>
      </c>
      <c r="I35" s="241">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v>
      </c>
      <c r="J35" s="241">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2.7</v>
      </c>
      <c r="K35" s="241">
        <f t="shared" si="1"/>
        <v>2.35</v>
      </c>
      <c r="L35" s="241">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241">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0.3</v>
      </c>
      <c r="N35" s="241">
        <f t="shared" si="2"/>
        <v>1.65</v>
      </c>
      <c r="O35" s="241">
        <f t="shared" si="3"/>
        <v>2.4333333333333336</v>
      </c>
      <c r="P35" s="241">
        <f>IF(LEN(E35)&gt;3,VLOOKUP(C35,'Regional Crises'!$B$1:$R$69,12,FALSE),VLOOKUP(E35,'Country Indicator Data'!$B$4:$I$300,8,FALSE))</f>
        <v>3</v>
      </c>
      <c r="Q35" s="241">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3.5</v>
      </c>
      <c r="R35" s="241">
        <f t="shared" si="4"/>
        <v>3.25</v>
      </c>
      <c r="S35" s="241">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241">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3.3</v>
      </c>
      <c r="U35" s="241">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2.9</v>
      </c>
      <c r="V35" s="241">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3.3</v>
      </c>
      <c r="W35" s="241">
        <f t="shared" si="5"/>
        <v>3.2</v>
      </c>
      <c r="X35" s="241">
        <f t="shared" si="6"/>
        <v>3</v>
      </c>
      <c r="Y35" s="248">
        <f>IF('Core Indicators'!FC32="x","x",IF('Core Indicators'!FC32&gt;=5,5,IF('Core Indicators'!FC32&gt;=4,4,IF('Core Indicators'!FC32&gt;=3,3,IF('Core Indicators'!FC32&gt;=2,2,IF('Core Indicators'!FC32&gt;=1,1,0))))))</f>
        <v>2</v>
      </c>
      <c r="Z35" s="241">
        <f t="shared" si="7"/>
        <v>2</v>
      </c>
      <c r="AA35" s="248">
        <f>'Crisis Indicator Data'!Y32</f>
        <v>2</v>
      </c>
      <c r="AB35" s="248">
        <f>'Crisis Indicator Data'!Z32</f>
        <v>2</v>
      </c>
      <c r="AC35" s="248">
        <f>'Crisis Indicator Data'!AA32</f>
        <v>2</v>
      </c>
      <c r="AD35" s="248">
        <f>'Crisis Indicator Data'!AB32</f>
        <v>0</v>
      </c>
      <c r="AE35" s="248">
        <f t="shared" si="8"/>
        <v>3</v>
      </c>
      <c r="AF35" s="248">
        <f>'Crisis Indicator Data'!AC32</f>
        <v>0</v>
      </c>
      <c r="AG35" s="248">
        <f>'Crisis Indicator Data'!AD32</f>
        <v>2</v>
      </c>
      <c r="AH35" s="248">
        <f t="shared" si="9"/>
        <v>2</v>
      </c>
      <c r="AI35" s="248">
        <f>'Crisis Indicator Data'!AE32</f>
        <v>0</v>
      </c>
      <c r="AJ35" s="248">
        <f>'Crisis Indicator Data'!AF32</f>
        <v>1</v>
      </c>
      <c r="AK35" s="248">
        <f>'Crisis Indicator Data'!AG32</f>
        <v>0</v>
      </c>
      <c r="AL35" s="248">
        <f t="shared" si="10"/>
        <v>1</v>
      </c>
      <c r="AM35" s="241">
        <f t="shared" si="11"/>
        <v>2</v>
      </c>
      <c r="AN35" s="241">
        <f t="shared" si="12"/>
        <v>2</v>
      </c>
    </row>
    <row r="36" spans="1:40" ht="13.5" customHeight="1" x14ac:dyDescent="0.25">
      <c r="A36" s="144" t="str">
        <f>'Crisis Indicator Data'!A33</f>
        <v>Multiple crises in Algeria</v>
      </c>
      <c r="B36" s="145" t="str">
        <f>'Crisis Indicator Data'!B33</f>
        <v>Displacement</v>
      </c>
      <c r="C36" s="145" t="str">
        <f>'Crisis Indicator Data'!C33</f>
        <v>DZA004</v>
      </c>
      <c r="D36" s="145" t="str">
        <f>'Crisis Indicator Data'!D33</f>
        <v>Algeria</v>
      </c>
      <c r="E36" s="146" t="str">
        <f>'Crisis Indicator Data'!E33</f>
        <v>DZA</v>
      </c>
      <c r="F36" s="241">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241">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2.7</v>
      </c>
      <c r="H36" s="241">
        <f t="shared" si="0"/>
        <v>3.3</v>
      </c>
      <c r="I36" s="241">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2</v>
      </c>
      <c r="J36" s="241">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2.7</v>
      </c>
      <c r="K36" s="241">
        <f t="shared" si="1"/>
        <v>2.35</v>
      </c>
      <c r="L36" s="241">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v>
      </c>
      <c r="M36" s="241">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0.3</v>
      </c>
      <c r="N36" s="241">
        <f t="shared" si="2"/>
        <v>1.65</v>
      </c>
      <c r="O36" s="241">
        <f t="shared" si="3"/>
        <v>2.4333333333333336</v>
      </c>
      <c r="P36" s="241">
        <f>IF(LEN(E36)&gt;3,VLOOKUP(C36,'Regional Crises'!$B$1:$R$69,12,FALSE),VLOOKUP(E36,'Country Indicator Data'!$B$4:$I$300,8,FALSE))</f>
        <v>3</v>
      </c>
      <c r="Q36" s="241">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3.5</v>
      </c>
      <c r="R36" s="241">
        <f t="shared" si="4"/>
        <v>3.25</v>
      </c>
      <c r="S36" s="241">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3.3</v>
      </c>
      <c r="T36" s="241">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3.3</v>
      </c>
      <c r="U36" s="241">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2.9</v>
      </c>
      <c r="V36" s="241">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3.3</v>
      </c>
      <c r="W36" s="241">
        <f t="shared" si="5"/>
        <v>3.2</v>
      </c>
      <c r="X36" s="241">
        <f t="shared" si="6"/>
        <v>3</v>
      </c>
      <c r="Y36" s="248">
        <f>IF('Core Indicators'!FC33="x","x",IF('Core Indicators'!FC33&gt;=5,5,IF('Core Indicators'!FC33&gt;=4,4,IF('Core Indicators'!FC33&gt;=3,3,IF('Core Indicators'!FC33&gt;=2,2,IF('Core Indicators'!FC33&gt;=1,1,0))))))</f>
        <v>3</v>
      </c>
      <c r="Z36" s="241">
        <f t="shared" si="7"/>
        <v>3</v>
      </c>
      <c r="AA36" s="248">
        <f>'Crisis Indicator Data'!Y33</f>
        <v>2</v>
      </c>
      <c r="AB36" s="248">
        <f>'Crisis Indicator Data'!Z33</f>
        <v>2</v>
      </c>
      <c r="AC36" s="248">
        <f>'Crisis Indicator Data'!AA33</f>
        <v>2</v>
      </c>
      <c r="AD36" s="248">
        <f>'Crisis Indicator Data'!AB33</f>
        <v>0</v>
      </c>
      <c r="AE36" s="248">
        <f t="shared" si="8"/>
        <v>3</v>
      </c>
      <c r="AF36" s="248">
        <f>'Crisis Indicator Data'!AC33</f>
        <v>0</v>
      </c>
      <c r="AG36" s="248">
        <f>'Crisis Indicator Data'!AD33</f>
        <v>2</v>
      </c>
      <c r="AH36" s="248">
        <f t="shared" si="9"/>
        <v>2</v>
      </c>
      <c r="AI36" s="248">
        <f>'Crisis Indicator Data'!AE33</f>
        <v>0</v>
      </c>
      <c r="AJ36" s="248">
        <f>'Crisis Indicator Data'!AF33</f>
        <v>1</v>
      </c>
      <c r="AK36" s="248">
        <f>'Crisis Indicator Data'!AG33</f>
        <v>0</v>
      </c>
      <c r="AL36" s="248">
        <f t="shared" si="10"/>
        <v>1</v>
      </c>
      <c r="AM36" s="241">
        <f t="shared" si="11"/>
        <v>2</v>
      </c>
      <c r="AN36" s="241">
        <f t="shared" si="12"/>
        <v>2.5</v>
      </c>
    </row>
    <row r="37" spans="1:40" ht="13.5" customHeight="1" x14ac:dyDescent="0.25">
      <c r="A37" s="144" t="str">
        <f>'Crisis Indicator Data'!A34</f>
        <v>Venezuela displacement in Ecuador</v>
      </c>
      <c r="B37" s="145" t="str">
        <f>'Crisis Indicator Data'!B34</f>
        <v>Displacement</v>
      </c>
      <c r="C37" s="145" t="str">
        <f>'Crisis Indicator Data'!C34</f>
        <v>ECU002</v>
      </c>
      <c r="D37" s="145" t="str">
        <f>'Crisis Indicator Data'!D34</f>
        <v>Ecuador</v>
      </c>
      <c r="E37" s="146" t="str">
        <f>'Crisis Indicator Data'!E34</f>
        <v>ECU</v>
      </c>
      <c r="F37" s="241">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1.8</v>
      </c>
      <c r="G37" s="241">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1.4</v>
      </c>
      <c r="H37" s="241">
        <f t="shared" si="0"/>
        <v>1.6</v>
      </c>
      <c r="I37" s="241">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1.6</v>
      </c>
      <c r="J37" s="241">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3.1</v>
      </c>
      <c r="K37" s="241">
        <f t="shared" si="1"/>
        <v>2.35</v>
      </c>
      <c r="L37" s="241">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2.6</v>
      </c>
      <c r="M37" s="241">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2.6</v>
      </c>
      <c r="N37" s="241">
        <f t="shared" si="2"/>
        <v>2.6</v>
      </c>
      <c r="O37" s="241">
        <f t="shared" si="3"/>
        <v>2.1833333333333336</v>
      </c>
      <c r="P37" s="241">
        <f>IF(LEN(E37)&gt;3,VLOOKUP(C37,'Regional Crises'!$B$1:$R$69,12,FALSE),VLOOKUP(E37,'Country Indicator Data'!$B$4:$I$300,8,FALSE))</f>
        <v>3</v>
      </c>
      <c r="Q37" s="241">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1.4</v>
      </c>
      <c r="R37" s="241">
        <f t="shared" si="4"/>
        <v>2.2000000000000002</v>
      </c>
      <c r="S37" s="241">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3.1</v>
      </c>
      <c r="T37" s="241">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3.1</v>
      </c>
      <c r="U37" s="241">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1.8</v>
      </c>
      <c r="V37" s="241">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1.8</v>
      </c>
      <c r="W37" s="241">
        <f t="shared" si="5"/>
        <v>2.5</v>
      </c>
      <c r="X37" s="241">
        <f t="shared" si="6"/>
        <v>2.2999999999999998</v>
      </c>
      <c r="Y37" s="248">
        <f>IF('Core Indicators'!FC34="x","x",IF('Core Indicators'!FC34&gt;=5,5,IF('Core Indicators'!FC34&gt;=4,4,IF('Core Indicators'!FC34&gt;=3,3,IF('Core Indicators'!FC34&gt;=2,2,IF('Core Indicators'!FC34&gt;=1,1,0))))))</f>
        <v>3</v>
      </c>
      <c r="Z37" s="241">
        <f t="shared" si="7"/>
        <v>3</v>
      </c>
      <c r="AA37" s="248">
        <f>'Crisis Indicator Data'!Y34</f>
        <v>0</v>
      </c>
      <c r="AB37" s="248">
        <f>'Crisis Indicator Data'!Z34</f>
        <v>0</v>
      </c>
      <c r="AC37" s="248">
        <f>'Crisis Indicator Data'!AA34</f>
        <v>0</v>
      </c>
      <c r="AD37" s="248">
        <f>'Crisis Indicator Data'!AB34</f>
        <v>0</v>
      </c>
      <c r="AE37" s="248">
        <f t="shared" si="8"/>
        <v>0</v>
      </c>
      <c r="AF37" s="248">
        <f>'Crisis Indicator Data'!AC34</f>
        <v>0</v>
      </c>
      <c r="AG37" s="248">
        <f>'Crisis Indicator Data'!AD34</f>
        <v>1</v>
      </c>
      <c r="AH37" s="248">
        <f t="shared" si="9"/>
        <v>1</v>
      </c>
      <c r="AI37" s="248">
        <f>'Crisis Indicator Data'!AE34</f>
        <v>1</v>
      </c>
      <c r="AJ37" s="248">
        <f>'Crisis Indicator Data'!AF34</f>
        <v>1</v>
      </c>
      <c r="AK37" s="248">
        <f>'Crisis Indicator Data'!AG34</f>
        <v>3</v>
      </c>
      <c r="AL37" s="248">
        <f t="shared" si="10"/>
        <v>4</v>
      </c>
      <c r="AM37" s="241">
        <f t="shared" si="11"/>
        <v>2</v>
      </c>
      <c r="AN37" s="241">
        <f t="shared" si="12"/>
        <v>2.5</v>
      </c>
    </row>
    <row r="38" spans="1:40" ht="13.5" customHeight="1" x14ac:dyDescent="0.25">
      <c r="A38" s="144" t="str">
        <f>'Crisis Indicator Data'!A35</f>
        <v>Syrian Refugee Crisis in Egypt</v>
      </c>
      <c r="B38" s="145" t="str">
        <f>'Crisis Indicator Data'!B35</f>
        <v>Displacement</v>
      </c>
      <c r="C38" s="145" t="str">
        <f>'Crisis Indicator Data'!C35</f>
        <v>EGY002</v>
      </c>
      <c r="D38" s="145" t="str">
        <f>'Crisis Indicator Data'!D35</f>
        <v>Egypt</v>
      </c>
      <c r="E38" s="146" t="str">
        <f>'Crisis Indicator Data'!E35</f>
        <v>EGY</v>
      </c>
      <c r="F38" s="241">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241">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3.3</v>
      </c>
      <c r="H38" s="241">
        <f t="shared" ref="H38:H69" si="13">IF(AND(F38="x",G38="x"),"x",AVERAGE(F38,G38))</f>
        <v>3.5999999999999996</v>
      </c>
      <c r="I38" s="241">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0.8</v>
      </c>
      <c r="J38" s="241">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0.9</v>
      </c>
      <c r="K38" s="241">
        <f t="shared" ref="K38:K69" si="14">IF(AND(I38="x",J38="x"),"x",AVERAGE(I38,J38))</f>
        <v>0.85000000000000009</v>
      </c>
      <c r="L38" s="241">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v>
      </c>
      <c r="M38" s="241">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0.8</v>
      </c>
      <c r="N38" s="241">
        <f t="shared" ref="N38:N69" si="15">IF(AND(L38="x",M38="x"),"x",AVERAGE(L38,M38))</f>
        <v>1.9</v>
      </c>
      <c r="O38" s="241">
        <f t="shared" ref="O38:O69" si="16">AVERAGE(H38,K38,N38)</f>
        <v>2.1166666666666667</v>
      </c>
      <c r="P38" s="241">
        <f>IF(LEN(E38)&gt;3,VLOOKUP(C38,'Regional Crises'!$B$1:$R$69,12,FALSE),VLOOKUP(E38,'Country Indicator Data'!$B$4:$I$300,8,FALSE))</f>
        <v>3</v>
      </c>
      <c r="Q38" s="241">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0</v>
      </c>
      <c r="R38" s="241">
        <f t="shared" ref="R38:R69" si="17">AVERAGE(P38:Q38)</f>
        <v>1.5</v>
      </c>
      <c r="S38" s="241">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3.3</v>
      </c>
      <c r="T38" s="241">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2.9</v>
      </c>
      <c r="U38" s="241">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3.5</v>
      </c>
      <c r="V38" s="241">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4</v>
      </c>
      <c r="W38" s="241">
        <f t="shared" ref="W38:W69" si="18">IF(AND(S38="x",V38="x"),"x",ROUND(AVERAGE(S38,V38,T38,U38),1))</f>
        <v>3.4</v>
      </c>
      <c r="X38" s="241">
        <f t="shared" ref="X38:X69" si="19">ROUND(AVERAGE(O38,W38,R38),1)</f>
        <v>2.2999999999999998</v>
      </c>
      <c r="Y38" s="248">
        <f>IF('Core Indicators'!FC35="x","x",IF('Core Indicators'!FC35&gt;=5,5,IF('Core Indicators'!FC35&gt;=4,4,IF('Core Indicators'!FC35&gt;=3,3,IF('Core Indicators'!FC35&gt;=2,2,IF('Core Indicators'!FC35&gt;=1,1,0))))))</f>
        <v>2</v>
      </c>
      <c r="Z38" s="241">
        <f t="shared" ref="Z38:Z69" si="20">Y38</f>
        <v>2</v>
      </c>
      <c r="AA38" s="248">
        <f>'Crisis Indicator Data'!Y35</f>
        <v>0</v>
      </c>
      <c r="AB38" s="248">
        <f>'Crisis Indicator Data'!Z35</f>
        <v>0</v>
      </c>
      <c r="AC38" s="248">
        <f>'Crisis Indicator Data'!AA35</f>
        <v>0</v>
      </c>
      <c r="AD38" s="248">
        <f>'Crisis Indicator Data'!AB35</f>
        <v>0</v>
      </c>
      <c r="AE38" s="248">
        <f t="shared" ref="AE38:AE69" si="21">IF(SUM(AA38:AD38)=0,0,IF(SUM(AA38,AB38,AC38,AD38)&lt;2,1,IF(SUM(AA38:AD38)&lt;6,2,IF(SUM(AA38:AD38)&lt;8,3,IF(SUM(AA38:AD38)&lt;10,4,5)))))</f>
        <v>0</v>
      </c>
      <c r="AF38" s="248">
        <f>'Crisis Indicator Data'!AC35</f>
        <v>0</v>
      </c>
      <c r="AG38" s="248">
        <f>'Crisis Indicator Data'!AD35</f>
        <v>0</v>
      </c>
      <c r="AH38" s="248">
        <f t="shared" ref="AH38:AH69" si="22">IF(SUM(AF38:AG38)=0,0,IF(SUM(AF38,AG38)=1,1,IF(SUM(AF38:AG38)&lt;3,2,IF(SUM(AF38:AG38)&lt;4,3,IF(SUM(AF38:AG38)&lt;5,4,5)))))</f>
        <v>0</v>
      </c>
      <c r="AI38" s="248">
        <f>'Crisis Indicator Data'!AE35</f>
        <v>0</v>
      </c>
      <c r="AJ38" s="248">
        <f>'Crisis Indicator Data'!AF35</f>
        <v>3</v>
      </c>
      <c r="AK38" s="248">
        <f>'Crisis Indicator Data'!AG35</f>
        <v>0</v>
      </c>
      <c r="AL38" s="248">
        <f t="shared" ref="AL38:AL69" si="23">IF(SUM(AI38:AK38)=0,0,IF(SUM(AI38:AK38)=1,1,IF(SUM(AI38:AK38)&lt;3,2,IF(SUM(AI38:AK38)&lt;5,3,IF(SUM(AI38:AK38)&lt;7,4,5)))))</f>
        <v>3</v>
      </c>
      <c r="AM38" s="241">
        <f t="shared" ref="AM38:AM69" si="24">IF(AA38=3,5,ROUND(AVERAGE(AE38,AH38,AL38),0))</f>
        <v>1</v>
      </c>
      <c r="AN38" s="241">
        <f t="shared" ref="AN38:AN69" si="25">IF(AND(Z38="x",AM38="x"),"x",ROUND(AVERAGE(Z38,AM38),1))</f>
        <v>1.5</v>
      </c>
    </row>
    <row r="39" spans="1:40" ht="13.5" customHeight="1" x14ac:dyDescent="0.25">
      <c r="A39" s="144" t="str">
        <f>'Crisis Indicator Data'!A36</f>
        <v>Complex crisis in Eritrea</v>
      </c>
      <c r="B39" s="145" t="str">
        <f>'Crisis Indicator Data'!B36</f>
        <v>Socio-political,Displacement</v>
      </c>
      <c r="C39" s="145" t="str">
        <f>'Crisis Indicator Data'!C36</f>
        <v>ERI001</v>
      </c>
      <c r="D39" s="145" t="str">
        <f>'Crisis Indicator Data'!D36</f>
        <v>Eritrea</v>
      </c>
      <c r="E39" s="146" t="str">
        <f>'Crisis Indicator Data'!E36</f>
        <v>ERI</v>
      </c>
      <c r="F39" s="241">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5</v>
      </c>
      <c r="G39" s="241">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3.9</v>
      </c>
      <c r="H39" s="241">
        <f t="shared" si="13"/>
        <v>4.45</v>
      </c>
      <c r="I39" s="241">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3.1</v>
      </c>
      <c r="J39" s="241">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0</v>
      </c>
      <c r="K39" s="241">
        <f t="shared" si="14"/>
        <v>1.55</v>
      </c>
      <c r="L39" s="241" t="str">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x</v>
      </c>
      <c r="M39" s="241" t="str">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x</v>
      </c>
      <c r="N39" s="241" t="str">
        <f t="shared" si="15"/>
        <v>x</v>
      </c>
      <c r="O39" s="241">
        <f t="shared" si="16"/>
        <v>3</v>
      </c>
      <c r="P39" s="241">
        <f>IF(LEN(E39)&gt;3,VLOOKUP(C39,'Regional Crises'!$B$1:$R$69,12,FALSE),VLOOKUP(E39,'Country Indicator Data'!$B$4:$I$300,8,FALSE))</f>
        <v>5</v>
      </c>
      <c r="Q39" s="241">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0</v>
      </c>
      <c r="R39" s="241">
        <f t="shared" si="17"/>
        <v>2.5</v>
      </c>
      <c r="S39" s="241">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3.9</v>
      </c>
      <c r="T39" s="241">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4.0999999999999996</v>
      </c>
      <c r="U39" s="241">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4.4000000000000004</v>
      </c>
      <c r="V39" s="241">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4.9000000000000004</v>
      </c>
      <c r="W39" s="241">
        <f t="shared" si="18"/>
        <v>4.3</v>
      </c>
      <c r="X39" s="241">
        <f t="shared" si="19"/>
        <v>3.3</v>
      </c>
      <c r="Y39" s="248">
        <f>IF('Core Indicators'!FC36="x","x",IF('Core Indicators'!FC36&gt;=5,5,IF('Core Indicators'!FC36&gt;=4,4,IF('Core Indicators'!FC36&gt;=3,3,IF('Core Indicators'!FC36&gt;=2,2,IF('Core Indicators'!FC36&gt;=1,1,0))))))</f>
        <v>5</v>
      </c>
      <c r="Z39" s="241">
        <f t="shared" si="20"/>
        <v>5</v>
      </c>
      <c r="AA39" s="248">
        <f>'Crisis Indicator Data'!Y36</f>
        <v>3</v>
      </c>
      <c r="AB39" s="248">
        <f>'Crisis Indicator Data'!Z36</f>
        <v>1</v>
      </c>
      <c r="AC39" s="248">
        <f>'Crisis Indicator Data'!AA36</f>
        <v>2</v>
      </c>
      <c r="AD39" s="248">
        <f>'Crisis Indicator Data'!AB36</f>
        <v>0</v>
      </c>
      <c r="AE39" s="248">
        <f t="shared" si="21"/>
        <v>3</v>
      </c>
      <c r="AF39" s="248">
        <f>'Crisis Indicator Data'!AC36</f>
        <v>2</v>
      </c>
      <c r="AG39" s="248">
        <f>'Crisis Indicator Data'!AD36</f>
        <v>2</v>
      </c>
      <c r="AH39" s="248">
        <f t="shared" si="22"/>
        <v>4</v>
      </c>
      <c r="AI39" s="248">
        <f>'Crisis Indicator Data'!AE36</f>
        <v>0</v>
      </c>
      <c r="AJ39" s="248">
        <f>'Crisis Indicator Data'!AF36</f>
        <v>2</v>
      </c>
      <c r="AK39" s="248">
        <f>'Crisis Indicator Data'!AG36</f>
        <v>3</v>
      </c>
      <c r="AL39" s="248">
        <f t="shared" si="23"/>
        <v>4</v>
      </c>
      <c r="AM39" s="241">
        <f t="shared" si="24"/>
        <v>5</v>
      </c>
      <c r="AN39" s="241">
        <f t="shared" si="25"/>
        <v>5</v>
      </c>
    </row>
    <row r="40" spans="1:40" ht="13.5" customHeight="1" x14ac:dyDescent="0.25">
      <c r="A40" s="144" t="str">
        <f>'Crisis Indicator Data'!A37</f>
        <v>Mixed migration flows in spain</v>
      </c>
      <c r="B40" s="145" t="str">
        <f>'Crisis Indicator Data'!B37</f>
        <v>Displacement</v>
      </c>
      <c r="C40" s="145" t="str">
        <f>'Crisis Indicator Data'!C37</f>
        <v>ESP002</v>
      </c>
      <c r="D40" s="145" t="str">
        <f>'Crisis Indicator Data'!D37</f>
        <v>Spain</v>
      </c>
      <c r="E40" s="146" t="str">
        <f>'Crisis Indicator Data'!E37</f>
        <v>ESP</v>
      </c>
      <c r="F40" s="241">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1.1000000000000001</v>
      </c>
      <c r="G40" s="241" t="str">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x</v>
      </c>
      <c r="H40" s="241">
        <f t="shared" si="13"/>
        <v>1.1000000000000001</v>
      </c>
      <c r="I40" s="241">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2.5</v>
      </c>
      <c r="J40" s="241">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3</v>
      </c>
      <c r="K40" s="241">
        <f t="shared" si="14"/>
        <v>2.75</v>
      </c>
      <c r="L40" s="241">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0.5</v>
      </c>
      <c r="M40" s="241">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1.2</v>
      </c>
      <c r="N40" s="241">
        <f t="shared" si="15"/>
        <v>0.85</v>
      </c>
      <c r="O40" s="241">
        <f t="shared" si="16"/>
        <v>1.5666666666666667</v>
      </c>
      <c r="P40" s="241">
        <f>IF(LEN(E40)&gt;3,VLOOKUP(C40,'Regional Crises'!$B$1:$R$69,12,FALSE),VLOOKUP(E40,'Country Indicator Data'!$B$4:$I$300,8,FALSE))</f>
        <v>1</v>
      </c>
      <c r="Q40" s="241">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3.1</v>
      </c>
      <c r="R40" s="241">
        <f t="shared" si="17"/>
        <v>2.0499999999999998</v>
      </c>
      <c r="S40" s="241">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1.9</v>
      </c>
      <c r="T40" s="241">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1.5</v>
      </c>
      <c r="U40" s="241" t="str">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x</v>
      </c>
      <c r="V40" s="241">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0.4</v>
      </c>
      <c r="W40" s="241">
        <f t="shared" si="18"/>
        <v>1.3</v>
      </c>
      <c r="X40" s="241">
        <f t="shared" si="19"/>
        <v>1.6</v>
      </c>
      <c r="Y40" s="248">
        <f>IF('Core Indicators'!FC37="x","x",IF('Core Indicators'!FC37&gt;=5,5,IF('Core Indicators'!FC37&gt;=4,4,IF('Core Indicators'!FC37&gt;=3,3,IF('Core Indicators'!FC37&gt;=2,2,IF('Core Indicators'!FC37&gt;=1,1,0))))))</f>
        <v>3</v>
      </c>
      <c r="Z40" s="241">
        <f t="shared" si="20"/>
        <v>3</v>
      </c>
      <c r="AA40" s="248">
        <f>'Crisis Indicator Data'!Y37</f>
        <v>0</v>
      </c>
      <c r="AB40" s="248">
        <f>'Crisis Indicator Data'!Z37</f>
        <v>0</v>
      </c>
      <c r="AC40" s="248">
        <f>'Crisis Indicator Data'!AA37</f>
        <v>0</v>
      </c>
      <c r="AD40" s="248">
        <f>'Crisis Indicator Data'!AB37</f>
        <v>0</v>
      </c>
      <c r="AE40" s="248">
        <f t="shared" si="21"/>
        <v>0</v>
      </c>
      <c r="AF40" s="248">
        <f>'Crisis Indicator Data'!AC37</f>
        <v>0</v>
      </c>
      <c r="AG40" s="248">
        <f>'Crisis Indicator Data'!AD37</f>
        <v>0</v>
      </c>
      <c r="AH40" s="248">
        <f t="shared" si="22"/>
        <v>0</v>
      </c>
      <c r="AI40" s="248">
        <f>'Crisis Indicator Data'!AE37</f>
        <v>0</v>
      </c>
      <c r="AJ40" s="248">
        <f>'Crisis Indicator Data'!AF37</f>
        <v>0</v>
      </c>
      <c r="AK40" s="248">
        <f>'Crisis Indicator Data'!AG37</f>
        <v>1</v>
      </c>
      <c r="AL40" s="248">
        <f t="shared" si="23"/>
        <v>1</v>
      </c>
      <c r="AM40" s="241">
        <f t="shared" si="24"/>
        <v>0</v>
      </c>
      <c r="AN40" s="241">
        <f t="shared" si="25"/>
        <v>1.5</v>
      </c>
    </row>
    <row r="41" spans="1:40" ht="13.5" customHeight="1" x14ac:dyDescent="0.25">
      <c r="A41" s="144" t="str">
        <f>'Crisis Indicator Data'!A38</f>
        <v>Complex crisis in Ethiopia</v>
      </c>
      <c r="B41" s="145" t="str">
        <f>'Crisis Indicator Data'!B38</f>
        <v>Displacement,Floods,Conflict</v>
      </c>
      <c r="C41" s="145" t="str">
        <f>'Crisis Indicator Data'!C38</f>
        <v>ETH001</v>
      </c>
      <c r="D41" s="145" t="str">
        <f>'Crisis Indicator Data'!D38</f>
        <v>Ethiopia</v>
      </c>
      <c r="E41" s="146" t="str">
        <f>'Crisis Indicator Data'!E38</f>
        <v>ETH</v>
      </c>
      <c r="F41" s="241">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241">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241">
        <f t="shared" si="13"/>
        <v>3.45</v>
      </c>
      <c r="I41" s="241">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241">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241">
        <f t="shared" si="14"/>
        <v>3.25</v>
      </c>
      <c r="L41" s="241">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241">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241">
        <f t="shared" si="15"/>
        <v>2.35</v>
      </c>
      <c r="O41" s="241">
        <f t="shared" si="16"/>
        <v>3.0166666666666671</v>
      </c>
      <c r="P41" s="241">
        <f>IF(LEN(E41)&gt;3,VLOOKUP(C41,'Regional Crises'!$B$1:$R$69,12,FALSE),VLOOKUP(E41,'Country Indicator Data'!$B$4:$I$300,8,FALSE))</f>
        <v>5</v>
      </c>
      <c r="Q41" s="241">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4.7</v>
      </c>
      <c r="R41" s="241">
        <f t="shared" si="17"/>
        <v>4.8499999999999996</v>
      </c>
      <c r="S41" s="241">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241">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241">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41">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241">
        <f t="shared" si="18"/>
        <v>3.4</v>
      </c>
      <c r="X41" s="241">
        <f t="shared" si="19"/>
        <v>3.8</v>
      </c>
      <c r="Y41" s="248">
        <f>IF('Core Indicators'!FC38="x","x",IF('Core Indicators'!FC38&gt;=5,5,IF('Core Indicators'!FC38&gt;=4,4,IF('Core Indicators'!FC38&gt;=3,3,IF('Core Indicators'!FC38&gt;=2,2,IF('Core Indicators'!FC38&gt;=1,1,0))))))</f>
        <v>4</v>
      </c>
      <c r="Z41" s="241">
        <f t="shared" si="20"/>
        <v>4</v>
      </c>
      <c r="AA41" s="248">
        <f>'Crisis Indicator Data'!Y38</f>
        <v>1</v>
      </c>
      <c r="AB41" s="248">
        <f>'Crisis Indicator Data'!Z38</f>
        <v>2</v>
      </c>
      <c r="AC41" s="248">
        <f>'Crisis Indicator Data'!AA38</f>
        <v>3</v>
      </c>
      <c r="AD41" s="248">
        <f>'Crisis Indicator Data'!AB38</f>
        <v>2</v>
      </c>
      <c r="AE41" s="248">
        <f t="shared" si="21"/>
        <v>4</v>
      </c>
      <c r="AF41" s="248">
        <f>'Crisis Indicator Data'!AC38</f>
        <v>3</v>
      </c>
      <c r="AG41" s="248">
        <f>'Crisis Indicator Data'!AD38</f>
        <v>3</v>
      </c>
      <c r="AH41" s="248">
        <f t="shared" si="22"/>
        <v>5</v>
      </c>
      <c r="AI41" s="248">
        <f>'Crisis Indicator Data'!AE38</f>
        <v>3</v>
      </c>
      <c r="AJ41" s="248">
        <f>'Crisis Indicator Data'!AF38</f>
        <v>3</v>
      </c>
      <c r="AK41" s="248">
        <f>'Crisis Indicator Data'!AG38</f>
        <v>3</v>
      </c>
      <c r="AL41" s="248">
        <f t="shared" si="23"/>
        <v>5</v>
      </c>
      <c r="AM41" s="241">
        <f t="shared" si="24"/>
        <v>5</v>
      </c>
      <c r="AN41" s="241">
        <f t="shared" si="25"/>
        <v>4.5</v>
      </c>
    </row>
    <row r="42" spans="1:40" ht="13.5" customHeight="1" x14ac:dyDescent="0.25">
      <c r="A42" s="144" t="str">
        <f>'Crisis Indicator Data'!A39</f>
        <v>International Displacement</v>
      </c>
      <c r="B42" s="145" t="str">
        <f>'Crisis Indicator Data'!B39</f>
        <v>Displacement</v>
      </c>
      <c r="C42" s="145" t="str">
        <f>'Crisis Indicator Data'!C39</f>
        <v>ETH003</v>
      </c>
      <c r="D42" s="145" t="str">
        <f>'Crisis Indicator Data'!D39</f>
        <v>Ethiopia</v>
      </c>
      <c r="E42" s="146" t="str">
        <f>'Crisis Indicator Data'!E39</f>
        <v>ETH</v>
      </c>
      <c r="F42" s="241">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3.9</v>
      </c>
      <c r="G42" s="241">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3</v>
      </c>
      <c r="H42" s="241">
        <f t="shared" si="13"/>
        <v>3.45</v>
      </c>
      <c r="I42" s="241">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3.8</v>
      </c>
      <c r="J42" s="241">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2.7</v>
      </c>
      <c r="K42" s="241">
        <f t="shared" si="14"/>
        <v>3.25</v>
      </c>
      <c r="L42" s="241">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3.4</v>
      </c>
      <c r="M42" s="241">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1.3</v>
      </c>
      <c r="N42" s="241">
        <f t="shared" si="15"/>
        <v>2.35</v>
      </c>
      <c r="O42" s="241">
        <f t="shared" si="16"/>
        <v>3.0166666666666671</v>
      </c>
      <c r="P42" s="241">
        <f>IF(LEN(E42)&gt;3,VLOOKUP(C42,'Regional Crises'!$B$1:$R$69,12,FALSE),VLOOKUP(E42,'Country Indicator Data'!$B$4:$I$300,8,FALSE))</f>
        <v>5</v>
      </c>
      <c r="Q42" s="241">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4.7</v>
      </c>
      <c r="R42" s="241">
        <f t="shared" si="17"/>
        <v>4.8499999999999996</v>
      </c>
      <c r="S42" s="241">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3.2</v>
      </c>
      <c r="T42" s="241">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v>
      </c>
      <c r="U42" s="241">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3.4</v>
      </c>
      <c r="V42" s="241">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3.8</v>
      </c>
      <c r="W42" s="241">
        <f t="shared" si="18"/>
        <v>3.4</v>
      </c>
      <c r="X42" s="241">
        <f t="shared" si="19"/>
        <v>3.8</v>
      </c>
      <c r="Y42" s="248">
        <f>IF('Core Indicators'!FC39="x","x",IF('Core Indicators'!FC39&gt;=5,5,IF('Core Indicators'!FC39&gt;=4,4,IF('Core Indicators'!FC39&gt;=3,3,IF('Core Indicators'!FC39&gt;=2,2,IF('Core Indicators'!FC39&gt;=1,1,0))))))</f>
        <v>3</v>
      </c>
      <c r="Z42" s="241">
        <f t="shared" si="20"/>
        <v>3</v>
      </c>
      <c r="AA42" s="248">
        <f>'Crisis Indicator Data'!Y39</f>
        <v>2</v>
      </c>
      <c r="AB42" s="248">
        <f>'Crisis Indicator Data'!Z39</f>
        <v>2</v>
      </c>
      <c r="AC42" s="248">
        <f>'Crisis Indicator Data'!AA39</f>
        <v>2</v>
      </c>
      <c r="AD42" s="248">
        <f>'Crisis Indicator Data'!AB39</f>
        <v>2</v>
      </c>
      <c r="AE42" s="248">
        <f t="shared" si="21"/>
        <v>4</v>
      </c>
      <c r="AF42" s="248">
        <f>'Crisis Indicator Data'!AC39</f>
        <v>0</v>
      </c>
      <c r="AG42" s="248">
        <f>'Crisis Indicator Data'!AD39</f>
        <v>3</v>
      </c>
      <c r="AH42" s="248">
        <f t="shared" si="22"/>
        <v>3</v>
      </c>
      <c r="AI42" s="248">
        <f>'Crisis Indicator Data'!AE39</f>
        <v>3</v>
      </c>
      <c r="AJ42" s="248">
        <f>'Crisis Indicator Data'!AF39</f>
        <v>3</v>
      </c>
      <c r="AK42" s="248">
        <f>'Crisis Indicator Data'!AG39</f>
        <v>3</v>
      </c>
      <c r="AL42" s="248">
        <f t="shared" si="23"/>
        <v>5</v>
      </c>
      <c r="AM42" s="241">
        <f t="shared" si="24"/>
        <v>4</v>
      </c>
      <c r="AN42" s="241">
        <f t="shared" si="25"/>
        <v>3.5</v>
      </c>
    </row>
    <row r="43" spans="1:40" ht="13.5" customHeight="1" x14ac:dyDescent="0.25">
      <c r="A43" s="144" t="str">
        <f>'Crisis Indicator Data'!A40</f>
        <v>Northern Ethiopia Conflict</v>
      </c>
      <c r="B43" s="145" t="str">
        <f>'Crisis Indicator Data'!B40</f>
        <v>Conflict,Displacement</v>
      </c>
      <c r="C43" s="145" t="str">
        <f>'Crisis Indicator Data'!C40</f>
        <v>ETH004</v>
      </c>
      <c r="D43" s="145" t="str">
        <f>'Crisis Indicator Data'!D40</f>
        <v>Ethiopia</v>
      </c>
      <c r="E43" s="146" t="str">
        <f>'Crisis Indicator Data'!E40</f>
        <v>ETH</v>
      </c>
      <c r="F43" s="241">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3.9</v>
      </c>
      <c r="G43" s="241">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241">
        <f t="shared" si="13"/>
        <v>3.45</v>
      </c>
      <c r="I43" s="241">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3.8</v>
      </c>
      <c r="J43" s="241">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2.7</v>
      </c>
      <c r="K43" s="241">
        <f t="shared" si="14"/>
        <v>3.25</v>
      </c>
      <c r="L43" s="241">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3.4</v>
      </c>
      <c r="M43" s="241">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1.3</v>
      </c>
      <c r="N43" s="241">
        <f t="shared" si="15"/>
        <v>2.35</v>
      </c>
      <c r="O43" s="241">
        <f t="shared" si="16"/>
        <v>3.0166666666666671</v>
      </c>
      <c r="P43" s="241">
        <f>IF(LEN(E43)&gt;3,VLOOKUP(C43,'Regional Crises'!$B$1:$R$69,12,FALSE),VLOOKUP(E43,'Country Indicator Data'!$B$4:$I$300,8,FALSE))</f>
        <v>5</v>
      </c>
      <c r="Q43" s="241">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4.7</v>
      </c>
      <c r="R43" s="241">
        <f t="shared" si="17"/>
        <v>4.8499999999999996</v>
      </c>
      <c r="S43" s="241">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3.2</v>
      </c>
      <c r="T43" s="241">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v>
      </c>
      <c r="U43" s="241">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241">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3.8</v>
      </c>
      <c r="W43" s="241">
        <f t="shared" si="18"/>
        <v>3.4</v>
      </c>
      <c r="X43" s="241">
        <f t="shared" si="19"/>
        <v>3.8</v>
      </c>
      <c r="Y43" s="248">
        <f>IF('Core Indicators'!FC40="x","x",IF('Core Indicators'!FC40&gt;=5,5,IF('Core Indicators'!FC40&gt;=4,4,IF('Core Indicators'!FC40&gt;=3,3,IF('Core Indicators'!FC40&gt;=2,2,IF('Core Indicators'!FC40&gt;=1,1,0))))))</f>
        <v>4</v>
      </c>
      <c r="Z43" s="241">
        <f t="shared" si="20"/>
        <v>4</v>
      </c>
      <c r="AA43" s="248">
        <f>'Crisis Indicator Data'!Y40</f>
        <v>2</v>
      </c>
      <c r="AB43" s="248">
        <f>'Crisis Indicator Data'!Z40</f>
        <v>3</v>
      </c>
      <c r="AC43" s="248">
        <f>'Crisis Indicator Data'!AA40</f>
        <v>3</v>
      </c>
      <c r="AD43" s="248">
        <f>'Crisis Indicator Data'!AB40</f>
        <v>2</v>
      </c>
      <c r="AE43" s="248">
        <f t="shared" si="21"/>
        <v>5</v>
      </c>
      <c r="AF43" s="248">
        <f>'Crisis Indicator Data'!AC40</f>
        <v>2</v>
      </c>
      <c r="AG43" s="248">
        <f>'Crisis Indicator Data'!AD40</f>
        <v>3</v>
      </c>
      <c r="AH43" s="248">
        <f t="shared" si="22"/>
        <v>5</v>
      </c>
      <c r="AI43" s="248">
        <f>'Crisis Indicator Data'!AE40</f>
        <v>3</v>
      </c>
      <c r="AJ43" s="248">
        <f>'Crisis Indicator Data'!AF40</f>
        <v>3</v>
      </c>
      <c r="AK43" s="248">
        <f>'Crisis Indicator Data'!AG40</f>
        <v>3</v>
      </c>
      <c r="AL43" s="248">
        <f t="shared" si="23"/>
        <v>5</v>
      </c>
      <c r="AM43" s="241">
        <f t="shared" si="24"/>
        <v>5</v>
      </c>
      <c r="AN43" s="241">
        <f t="shared" si="25"/>
        <v>4.5</v>
      </c>
    </row>
    <row r="44" spans="1:40" ht="13.5" customHeight="1" x14ac:dyDescent="0.25">
      <c r="A44" s="144" t="str">
        <f>'Crisis Indicator Data'!A41</f>
        <v>Drought in Ethiopia</v>
      </c>
      <c r="B44" s="145" t="str">
        <f>'Crisis Indicator Data'!B41</f>
        <v>Drought</v>
      </c>
      <c r="C44" s="145" t="str">
        <f>'Crisis Indicator Data'!C41</f>
        <v>ETH005</v>
      </c>
      <c r="D44" s="145" t="str">
        <f>'Crisis Indicator Data'!D41</f>
        <v>Ethiopia</v>
      </c>
      <c r="E44" s="146" t="str">
        <f>'Crisis Indicator Data'!E41</f>
        <v>ETH</v>
      </c>
      <c r="F44" s="241">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3.9</v>
      </c>
      <c r="G44" s="241">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3</v>
      </c>
      <c r="H44" s="241">
        <f t="shared" si="13"/>
        <v>3.45</v>
      </c>
      <c r="I44" s="241">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3.8</v>
      </c>
      <c r="J44" s="241">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2.7</v>
      </c>
      <c r="K44" s="241">
        <f t="shared" si="14"/>
        <v>3.25</v>
      </c>
      <c r="L44" s="241">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3.4</v>
      </c>
      <c r="M44" s="241">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1.3</v>
      </c>
      <c r="N44" s="241">
        <f t="shared" si="15"/>
        <v>2.35</v>
      </c>
      <c r="O44" s="241">
        <f t="shared" si="16"/>
        <v>3.0166666666666671</v>
      </c>
      <c r="P44" s="241">
        <f>IF(LEN(E44)&gt;3,VLOOKUP(C44,'Regional Crises'!$B$1:$R$69,12,FALSE),VLOOKUP(E44,'Country Indicator Data'!$B$4:$I$300,8,FALSE))</f>
        <v>5</v>
      </c>
      <c r="Q44" s="241">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4.7</v>
      </c>
      <c r="R44" s="241">
        <f t="shared" si="17"/>
        <v>4.8499999999999996</v>
      </c>
      <c r="S44" s="241">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3.2</v>
      </c>
      <c r="T44" s="241">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v>
      </c>
      <c r="U44" s="241">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241">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3.8</v>
      </c>
      <c r="W44" s="241">
        <f t="shared" si="18"/>
        <v>3.4</v>
      </c>
      <c r="X44" s="241">
        <f t="shared" si="19"/>
        <v>3.8</v>
      </c>
      <c r="Y44" s="248">
        <f>IF('Core Indicators'!FC41="x","x",IF('Core Indicators'!FC41&gt;=5,5,IF('Core Indicators'!FC41&gt;=4,4,IF('Core Indicators'!FC41&gt;=3,3,IF('Core Indicators'!FC41&gt;=2,2,IF('Core Indicators'!FC41&gt;=1,1,0))))))</f>
        <v>3</v>
      </c>
      <c r="Z44" s="241">
        <f t="shared" si="20"/>
        <v>3</v>
      </c>
      <c r="AA44" s="248">
        <f>'Crisis Indicator Data'!Y41</f>
        <v>2</v>
      </c>
      <c r="AB44" s="248">
        <f>'Crisis Indicator Data'!Z41</f>
        <v>2</v>
      </c>
      <c r="AC44" s="248">
        <f>'Crisis Indicator Data'!AA41</f>
        <v>2</v>
      </c>
      <c r="AD44" s="248">
        <f>'Crisis Indicator Data'!AB41</f>
        <v>2</v>
      </c>
      <c r="AE44" s="248">
        <f t="shared" si="21"/>
        <v>4</v>
      </c>
      <c r="AF44" s="248">
        <f>'Crisis Indicator Data'!AC41</f>
        <v>1</v>
      </c>
      <c r="AG44" s="248">
        <f>'Crisis Indicator Data'!AD41</f>
        <v>1</v>
      </c>
      <c r="AH44" s="248">
        <f t="shared" si="22"/>
        <v>2</v>
      </c>
      <c r="AI44" s="248">
        <f>'Crisis Indicator Data'!AE41</f>
        <v>3</v>
      </c>
      <c r="AJ44" s="248">
        <f>'Crisis Indicator Data'!AF41</f>
        <v>3</v>
      </c>
      <c r="AK44" s="248">
        <f>'Crisis Indicator Data'!AG41</f>
        <v>3</v>
      </c>
      <c r="AL44" s="248">
        <f t="shared" si="23"/>
        <v>5</v>
      </c>
      <c r="AM44" s="241">
        <f t="shared" si="24"/>
        <v>4</v>
      </c>
      <c r="AN44" s="241">
        <f t="shared" si="25"/>
        <v>3.5</v>
      </c>
    </row>
    <row r="45" spans="1:40" ht="13.5" customHeight="1" x14ac:dyDescent="0.25">
      <c r="A45" s="144" t="str">
        <f>'Crisis Indicator Data'!A42</f>
        <v xml:space="preserve">Flood crisis in Gambia </v>
      </c>
      <c r="B45" s="145" t="str">
        <f>'Crisis Indicator Data'!B42</f>
        <v>Floods</v>
      </c>
      <c r="C45" s="145" t="str">
        <f>'Crisis Indicator Data'!C42</f>
        <v>GMB002</v>
      </c>
      <c r="D45" s="145" t="str">
        <f>'Crisis Indicator Data'!D42</f>
        <v>Gambia</v>
      </c>
      <c r="E45" s="146" t="str">
        <f>'Crisis Indicator Data'!E42</f>
        <v>GMB</v>
      </c>
      <c r="F45" s="241">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2.1</v>
      </c>
      <c r="G45" s="241">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1.6</v>
      </c>
      <c r="H45" s="241">
        <f t="shared" si="13"/>
        <v>1.85</v>
      </c>
      <c r="I45" s="241">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3.9</v>
      </c>
      <c r="J45" s="241">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241">
        <f t="shared" si="14"/>
        <v>1.95</v>
      </c>
      <c r="L45" s="241">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4.0999999999999996</v>
      </c>
      <c r="M45" s="241">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1.4</v>
      </c>
      <c r="N45" s="241">
        <f t="shared" si="15"/>
        <v>2.75</v>
      </c>
      <c r="O45" s="241">
        <f t="shared" si="16"/>
        <v>2.1833333333333331</v>
      </c>
      <c r="P45" s="241">
        <f>IF(LEN(E45)&gt;3,VLOOKUP(C45,'Regional Crises'!$B$1:$R$69,12,FALSE),VLOOKUP(E45,'Country Indicator Data'!$B$4:$I$300,8,FALSE))</f>
        <v>3</v>
      </c>
      <c r="Q45" s="241">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1.5</v>
      </c>
      <c r="R45" s="241">
        <f t="shared" si="17"/>
        <v>2.25</v>
      </c>
      <c r="S45" s="241">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3.2</v>
      </c>
      <c r="T45" s="241">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2.9</v>
      </c>
      <c r="U45" s="241">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2.2999999999999998</v>
      </c>
      <c r="V45" s="241">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2.7</v>
      </c>
      <c r="W45" s="241">
        <f t="shared" si="18"/>
        <v>2.8</v>
      </c>
      <c r="X45" s="241">
        <f t="shared" si="19"/>
        <v>2.4</v>
      </c>
      <c r="Y45" s="248">
        <f>IF('Core Indicators'!FC42="x","x",IF('Core Indicators'!FC42&gt;=5,5,IF('Core Indicators'!FC42&gt;=4,4,IF('Core Indicators'!FC42&gt;=3,3,IF('Core Indicators'!FC42&gt;=2,2,IF('Core Indicators'!FC42&gt;=1,1,0))))))</f>
        <v>2</v>
      </c>
      <c r="Z45" s="241">
        <f t="shared" si="20"/>
        <v>2</v>
      </c>
      <c r="AA45" s="248">
        <f>'Crisis Indicator Data'!Y42</f>
        <v>0</v>
      </c>
      <c r="AB45" s="248">
        <f>'Crisis Indicator Data'!Z42</f>
        <v>0</v>
      </c>
      <c r="AC45" s="248">
        <f>'Crisis Indicator Data'!AA42</f>
        <v>0</v>
      </c>
      <c r="AD45" s="248">
        <f>'Crisis Indicator Data'!AB42</f>
        <v>0</v>
      </c>
      <c r="AE45" s="248">
        <f t="shared" si="21"/>
        <v>0</v>
      </c>
      <c r="AF45" s="248">
        <f>'Crisis Indicator Data'!AC42</f>
        <v>0</v>
      </c>
      <c r="AG45" s="248">
        <f>'Crisis Indicator Data'!AD42</f>
        <v>0</v>
      </c>
      <c r="AH45" s="248">
        <f t="shared" si="22"/>
        <v>0</v>
      </c>
      <c r="AI45" s="248">
        <f>'Crisis Indicator Data'!AE42</f>
        <v>0</v>
      </c>
      <c r="AJ45" s="248">
        <f>'Crisis Indicator Data'!AF42</f>
        <v>0</v>
      </c>
      <c r="AK45" s="248">
        <f>'Crisis Indicator Data'!AG42</f>
        <v>0</v>
      </c>
      <c r="AL45" s="248">
        <f t="shared" si="23"/>
        <v>0</v>
      </c>
      <c r="AM45" s="241">
        <f t="shared" si="24"/>
        <v>0</v>
      </c>
      <c r="AN45" s="241">
        <f t="shared" si="25"/>
        <v>1</v>
      </c>
    </row>
    <row r="46" spans="1:40" ht="13.5" customHeight="1" x14ac:dyDescent="0.25">
      <c r="A46" s="144" t="str">
        <f>'Crisis Indicator Data'!A43</f>
        <v>Mixed migration flows in Greece</v>
      </c>
      <c r="B46" s="145" t="str">
        <f>'Crisis Indicator Data'!B43</f>
        <v>Displacement</v>
      </c>
      <c r="C46" s="145" t="str">
        <f>'Crisis Indicator Data'!C43</f>
        <v>GRC002</v>
      </c>
      <c r="D46" s="145" t="str">
        <f>'Crisis Indicator Data'!D43</f>
        <v>Greece</v>
      </c>
      <c r="E46" s="146" t="str">
        <f>'Crisis Indicator Data'!E43</f>
        <v>GRC</v>
      </c>
      <c r="F46" s="241">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1.8</v>
      </c>
      <c r="G46" s="241" t="str">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x</v>
      </c>
      <c r="H46" s="241">
        <f t="shared" si="13"/>
        <v>1.8</v>
      </c>
      <c r="I46" s="241">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0.4</v>
      </c>
      <c r="J46" s="241">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0.3</v>
      </c>
      <c r="K46" s="241">
        <f t="shared" si="14"/>
        <v>0.35</v>
      </c>
      <c r="L46" s="241">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0.8</v>
      </c>
      <c r="M46" s="241">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1</v>
      </c>
      <c r="N46" s="241">
        <f t="shared" si="15"/>
        <v>0.9</v>
      </c>
      <c r="O46" s="241">
        <f t="shared" si="16"/>
        <v>1.0166666666666666</v>
      </c>
      <c r="P46" s="241">
        <f>IF(LEN(E46)&gt;3,VLOOKUP(C46,'Regional Crises'!$B$1:$R$69,12,FALSE),VLOOKUP(E46,'Country Indicator Data'!$B$4:$I$300,8,FALSE))</f>
        <v>3</v>
      </c>
      <c r="Q46" s="241">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0</v>
      </c>
      <c r="R46" s="241">
        <f t="shared" si="17"/>
        <v>1.5</v>
      </c>
      <c r="S46" s="241">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2.6</v>
      </c>
      <c r="T46" s="241">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2.2999999999999998</v>
      </c>
      <c r="U46" s="241" t="str">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x</v>
      </c>
      <c r="V46" s="241">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0.6</v>
      </c>
      <c r="W46" s="241">
        <f t="shared" si="18"/>
        <v>1.8</v>
      </c>
      <c r="X46" s="241">
        <f t="shared" si="19"/>
        <v>1.4</v>
      </c>
      <c r="Y46" s="248">
        <f>IF('Core Indicators'!FC43="x","x",IF('Core Indicators'!FC43&gt;=5,5,IF('Core Indicators'!FC43&gt;=4,4,IF('Core Indicators'!FC43&gt;=3,3,IF('Core Indicators'!FC43&gt;=2,2,IF('Core Indicators'!FC43&gt;=1,1,0))))))</f>
        <v>2</v>
      </c>
      <c r="Z46" s="241">
        <f t="shared" si="20"/>
        <v>2</v>
      </c>
      <c r="AA46" s="248">
        <f>'Crisis Indicator Data'!Y43</f>
        <v>1</v>
      </c>
      <c r="AB46" s="248">
        <f>'Crisis Indicator Data'!Z43</f>
        <v>0</v>
      </c>
      <c r="AC46" s="248">
        <f>'Crisis Indicator Data'!AA43</f>
        <v>1</v>
      </c>
      <c r="AD46" s="248">
        <f>'Crisis Indicator Data'!AB43</f>
        <v>0</v>
      </c>
      <c r="AE46" s="248">
        <f t="shared" si="21"/>
        <v>2</v>
      </c>
      <c r="AF46" s="248">
        <f>'Crisis Indicator Data'!AC43</f>
        <v>2</v>
      </c>
      <c r="AG46" s="248">
        <f>'Crisis Indicator Data'!AD43</f>
        <v>0</v>
      </c>
      <c r="AH46" s="248">
        <f t="shared" si="22"/>
        <v>2</v>
      </c>
      <c r="AI46" s="248">
        <f>'Crisis Indicator Data'!AE43</f>
        <v>0</v>
      </c>
      <c r="AJ46" s="248">
        <f>'Crisis Indicator Data'!AF43</f>
        <v>0</v>
      </c>
      <c r="AK46" s="248">
        <f>'Crisis Indicator Data'!AG43</f>
        <v>0</v>
      </c>
      <c r="AL46" s="248">
        <f t="shared" si="23"/>
        <v>0</v>
      </c>
      <c r="AM46" s="241">
        <f t="shared" si="24"/>
        <v>1</v>
      </c>
      <c r="AN46" s="241">
        <f t="shared" si="25"/>
        <v>1.5</v>
      </c>
    </row>
    <row r="47" spans="1:40" ht="13.5" customHeight="1" x14ac:dyDescent="0.25">
      <c r="A47" s="144" t="str">
        <f>'Crisis Indicator Data'!A44</f>
        <v>Complex crisis in Guatemala</v>
      </c>
      <c r="B47" s="145" t="str">
        <f>'Crisis Indicator Data'!B44</f>
        <v>Violence,Socio-political,Other seasonal event</v>
      </c>
      <c r="C47" s="145" t="str">
        <f>'Crisis Indicator Data'!C44</f>
        <v>GTM001</v>
      </c>
      <c r="D47" s="145" t="str">
        <f>'Crisis Indicator Data'!D44</f>
        <v>Guatemala</v>
      </c>
      <c r="E47" s="146" t="str">
        <f>'Crisis Indicator Data'!E44</f>
        <v>GTM</v>
      </c>
      <c r="F47" s="241">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1.1000000000000001</v>
      </c>
      <c r="G47" s="241">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v>
      </c>
      <c r="H47" s="241">
        <f t="shared" si="13"/>
        <v>2.0499999999999998</v>
      </c>
      <c r="I47" s="241">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2.5</v>
      </c>
      <c r="J47" s="241">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3.9</v>
      </c>
      <c r="K47" s="241">
        <f t="shared" si="14"/>
        <v>3.2</v>
      </c>
      <c r="L47" s="241">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3.3</v>
      </c>
      <c r="M47" s="241">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2.9</v>
      </c>
      <c r="N47" s="241">
        <f t="shared" si="15"/>
        <v>3.0999999999999996</v>
      </c>
      <c r="O47" s="241">
        <f t="shared" si="16"/>
        <v>2.7833333333333332</v>
      </c>
      <c r="P47" s="241">
        <f>IF(LEN(E47)&gt;3,VLOOKUP(C47,'Regional Crises'!$B$1:$R$69,12,FALSE),VLOOKUP(E47,'Country Indicator Data'!$B$4:$I$300,8,FALSE))</f>
        <v>3</v>
      </c>
      <c r="Q47" s="241">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4.0999999999999996</v>
      </c>
      <c r="R47" s="241">
        <f t="shared" si="17"/>
        <v>3.55</v>
      </c>
      <c r="S47" s="241">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3.7</v>
      </c>
      <c r="T47" s="241">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3.6</v>
      </c>
      <c r="U47" s="241">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3.4</v>
      </c>
      <c r="V47" s="241">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2.4</v>
      </c>
      <c r="W47" s="241">
        <f t="shared" si="18"/>
        <v>3.3</v>
      </c>
      <c r="X47" s="241">
        <f t="shared" si="19"/>
        <v>3.2</v>
      </c>
      <c r="Y47" s="248">
        <f>IF('Core Indicators'!FC44="x","x",IF('Core Indicators'!FC44&gt;=5,5,IF('Core Indicators'!FC44&gt;=4,4,IF('Core Indicators'!FC44&gt;=3,3,IF('Core Indicators'!FC44&gt;=2,2,IF('Core Indicators'!FC44&gt;=1,1,0))))))</f>
        <v>5</v>
      </c>
      <c r="Z47" s="241">
        <f t="shared" si="20"/>
        <v>5</v>
      </c>
      <c r="AA47" s="248">
        <f>'Crisis Indicator Data'!Y44</f>
        <v>0</v>
      </c>
      <c r="AB47" s="248">
        <f>'Crisis Indicator Data'!Z44</f>
        <v>0</v>
      </c>
      <c r="AC47" s="248">
        <f>'Crisis Indicator Data'!AA44</f>
        <v>0</v>
      </c>
      <c r="AD47" s="248">
        <f>'Crisis Indicator Data'!AB44</f>
        <v>0</v>
      </c>
      <c r="AE47" s="248">
        <f t="shared" si="21"/>
        <v>0</v>
      </c>
      <c r="AF47" s="248">
        <f>'Crisis Indicator Data'!AC44</f>
        <v>0</v>
      </c>
      <c r="AG47" s="248">
        <f>'Crisis Indicator Data'!AD44</f>
        <v>1</v>
      </c>
      <c r="AH47" s="248">
        <f t="shared" si="22"/>
        <v>1</v>
      </c>
      <c r="AI47" s="248">
        <f>'Crisis Indicator Data'!AE44</f>
        <v>1</v>
      </c>
      <c r="AJ47" s="248">
        <f>'Crisis Indicator Data'!AF44</f>
        <v>0</v>
      </c>
      <c r="AK47" s="248">
        <f>'Crisis Indicator Data'!AG44</f>
        <v>3</v>
      </c>
      <c r="AL47" s="248">
        <f t="shared" si="23"/>
        <v>3</v>
      </c>
      <c r="AM47" s="241">
        <f t="shared" si="24"/>
        <v>1</v>
      </c>
      <c r="AN47" s="241">
        <f t="shared" si="25"/>
        <v>3</v>
      </c>
    </row>
    <row r="48" spans="1:40" ht="13.5" customHeight="1" x14ac:dyDescent="0.25">
      <c r="A48" s="144" t="str">
        <f>'Crisis Indicator Data'!A45</f>
        <v>Complex crisis in Honduras</v>
      </c>
      <c r="B48" s="145" t="str">
        <f>'Crisis Indicator Data'!B45</f>
        <v>Violence,Socio-political,Other seasonal event,Cyclone</v>
      </c>
      <c r="C48" s="145" t="str">
        <f>'Crisis Indicator Data'!C45</f>
        <v>HND001</v>
      </c>
      <c r="D48" s="145" t="str">
        <f>'Crisis Indicator Data'!D45</f>
        <v>Honduras</v>
      </c>
      <c r="E48" s="146" t="str">
        <f>'Crisis Indicator Data'!E45</f>
        <v>HND</v>
      </c>
      <c r="F48" s="241">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1.8</v>
      </c>
      <c r="G48" s="241">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2.7</v>
      </c>
      <c r="H48" s="241">
        <f t="shared" si="13"/>
        <v>2.25</v>
      </c>
      <c r="I48" s="241">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0.8</v>
      </c>
      <c r="J48" s="241">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0.7</v>
      </c>
      <c r="K48" s="241">
        <f t="shared" si="14"/>
        <v>0.75</v>
      </c>
      <c r="L48" s="241">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3.2</v>
      </c>
      <c r="M48" s="241">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2.9</v>
      </c>
      <c r="N48" s="241">
        <f t="shared" si="15"/>
        <v>3.05</v>
      </c>
      <c r="O48" s="241">
        <f t="shared" si="16"/>
        <v>2.0166666666666666</v>
      </c>
      <c r="P48" s="241">
        <f>IF(LEN(E48)&gt;3,VLOOKUP(C48,'Regional Crises'!$B$1:$R$69,12,FALSE),VLOOKUP(E48,'Country Indicator Data'!$B$4:$I$300,8,FALSE))</f>
        <v>3</v>
      </c>
      <c r="Q48" s="241">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4</v>
      </c>
      <c r="R48" s="241">
        <f t="shared" si="17"/>
        <v>3.5</v>
      </c>
      <c r="S48" s="241">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3.7</v>
      </c>
      <c r="T48" s="241">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3.5</v>
      </c>
      <c r="U48" s="241">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3.4</v>
      </c>
      <c r="V48" s="241">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2.8</v>
      </c>
      <c r="W48" s="241">
        <f t="shared" si="18"/>
        <v>3.4</v>
      </c>
      <c r="X48" s="241">
        <f t="shared" si="19"/>
        <v>3</v>
      </c>
      <c r="Y48" s="248">
        <f>IF('Core Indicators'!FC45="x","x",IF('Core Indicators'!FC45&gt;=5,5,IF('Core Indicators'!FC45&gt;=4,4,IF('Core Indicators'!FC45&gt;=3,3,IF('Core Indicators'!FC45&gt;=2,2,IF('Core Indicators'!FC45&gt;=1,1,0))))))</f>
        <v>3</v>
      </c>
      <c r="Z48" s="241">
        <f t="shared" si="20"/>
        <v>3</v>
      </c>
      <c r="AA48" s="248">
        <f>'Crisis Indicator Data'!Y45</f>
        <v>0</v>
      </c>
      <c r="AB48" s="248">
        <f>'Crisis Indicator Data'!Z45</f>
        <v>1</v>
      </c>
      <c r="AC48" s="248">
        <f>'Crisis Indicator Data'!AA45</f>
        <v>0</v>
      </c>
      <c r="AD48" s="248">
        <f>'Crisis Indicator Data'!AB45</f>
        <v>0</v>
      </c>
      <c r="AE48" s="248">
        <f t="shared" si="21"/>
        <v>1</v>
      </c>
      <c r="AF48" s="248">
        <f>'Crisis Indicator Data'!AC45</f>
        <v>0</v>
      </c>
      <c r="AG48" s="248">
        <f>'Crisis Indicator Data'!AD45</f>
        <v>2</v>
      </c>
      <c r="AH48" s="248">
        <f t="shared" si="22"/>
        <v>2</v>
      </c>
      <c r="AI48" s="248">
        <f>'Crisis Indicator Data'!AE45</f>
        <v>1</v>
      </c>
      <c r="AJ48" s="248">
        <f>'Crisis Indicator Data'!AF45</f>
        <v>0</v>
      </c>
      <c r="AK48" s="248">
        <f>'Crisis Indicator Data'!AG45</f>
        <v>3</v>
      </c>
      <c r="AL48" s="248">
        <f t="shared" si="23"/>
        <v>3</v>
      </c>
      <c r="AM48" s="241">
        <f t="shared" si="24"/>
        <v>2</v>
      </c>
      <c r="AN48" s="241">
        <f t="shared" si="25"/>
        <v>2.5</v>
      </c>
    </row>
    <row r="49" spans="1:40" ht="13.5" customHeight="1" x14ac:dyDescent="0.25">
      <c r="A49" s="144" t="str">
        <f>'Crisis Indicator Data'!A46</f>
        <v>Complex crisis in Haiti</v>
      </c>
      <c r="B49" s="145" t="str">
        <f>'Crisis Indicator Data'!B46</f>
        <v>Earthquake,Violence,Socio-political,Other seasonal event</v>
      </c>
      <c r="C49" s="145" t="str">
        <f>'Crisis Indicator Data'!C46</f>
        <v>HTI001</v>
      </c>
      <c r="D49" s="145" t="str">
        <f>'Crisis Indicator Data'!D46</f>
        <v>Haiti</v>
      </c>
      <c r="E49" s="146" t="str">
        <f>'Crisis Indicator Data'!E46</f>
        <v>HTI</v>
      </c>
      <c r="F49" s="241">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2.1</v>
      </c>
      <c r="G49" s="241">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2.9</v>
      </c>
      <c r="H49" s="241">
        <f t="shared" si="13"/>
        <v>2.5</v>
      </c>
      <c r="I49" s="241">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0</v>
      </c>
      <c r="J49" s="241">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v>
      </c>
      <c r="K49" s="241">
        <f t="shared" si="14"/>
        <v>0</v>
      </c>
      <c r="L49" s="241">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4.0999999999999996</v>
      </c>
      <c r="M49" s="241">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2</v>
      </c>
      <c r="N49" s="241">
        <f t="shared" si="15"/>
        <v>3.05</v>
      </c>
      <c r="O49" s="241">
        <f t="shared" si="16"/>
        <v>1.8499999999999999</v>
      </c>
      <c r="P49" s="241">
        <f>IF(LEN(E49)&gt;3,VLOOKUP(C49,'Regional Crises'!$B$1:$R$69,12,FALSE),VLOOKUP(E49,'Country Indicator Data'!$B$4:$I$300,8,FALSE))</f>
        <v>3</v>
      </c>
      <c r="Q49" s="241">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5</v>
      </c>
      <c r="R49" s="241">
        <f t="shared" si="17"/>
        <v>4</v>
      </c>
      <c r="S49" s="241">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4.0999999999999996</v>
      </c>
      <c r="T49" s="241">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3.5</v>
      </c>
      <c r="U49" s="241">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3.5</v>
      </c>
      <c r="V49" s="241">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3.1</v>
      </c>
      <c r="W49" s="241">
        <f t="shared" si="18"/>
        <v>3.6</v>
      </c>
      <c r="X49" s="241">
        <f t="shared" si="19"/>
        <v>3.2</v>
      </c>
      <c r="Y49" s="248">
        <f>IF('Core Indicators'!FC46="x","x",IF('Core Indicators'!FC46&gt;=5,5,IF('Core Indicators'!FC46&gt;=4,4,IF('Core Indicators'!FC46&gt;=3,3,IF('Core Indicators'!FC46&gt;=2,2,IF('Core Indicators'!FC46&gt;=1,1,0))))))</f>
        <v>5</v>
      </c>
      <c r="Z49" s="241">
        <f t="shared" si="20"/>
        <v>5</v>
      </c>
      <c r="AA49" s="248">
        <f>'Crisis Indicator Data'!Y46</f>
        <v>0</v>
      </c>
      <c r="AB49" s="248">
        <f>'Crisis Indicator Data'!Z46</f>
        <v>2</v>
      </c>
      <c r="AC49" s="248">
        <f>'Crisis Indicator Data'!AA46</f>
        <v>1</v>
      </c>
      <c r="AD49" s="248">
        <f>'Crisis Indicator Data'!AB46</f>
        <v>0</v>
      </c>
      <c r="AE49" s="248">
        <f t="shared" si="21"/>
        <v>2</v>
      </c>
      <c r="AF49" s="248">
        <f>'Crisis Indicator Data'!AC46</f>
        <v>0</v>
      </c>
      <c r="AG49" s="248">
        <f>'Crisis Indicator Data'!AD46</f>
        <v>2</v>
      </c>
      <c r="AH49" s="248">
        <f t="shared" si="22"/>
        <v>2</v>
      </c>
      <c r="AI49" s="248">
        <f>'Crisis Indicator Data'!AE46</f>
        <v>3</v>
      </c>
      <c r="AJ49" s="248">
        <f>'Crisis Indicator Data'!AF46</f>
        <v>0</v>
      </c>
      <c r="AK49" s="248">
        <f>'Crisis Indicator Data'!AG46</f>
        <v>3</v>
      </c>
      <c r="AL49" s="248">
        <f t="shared" si="23"/>
        <v>4</v>
      </c>
      <c r="AM49" s="241">
        <f t="shared" si="24"/>
        <v>3</v>
      </c>
      <c r="AN49" s="241">
        <f t="shared" si="25"/>
        <v>4</v>
      </c>
    </row>
    <row r="50" spans="1:40" ht="13.5" customHeight="1" x14ac:dyDescent="0.25">
      <c r="A50" s="144" t="str">
        <f>'Crisis Indicator Data'!A47</f>
        <v xml:space="preserve">Nippes Earthquake </v>
      </c>
      <c r="B50" s="145" t="str">
        <f>'Crisis Indicator Data'!B47</f>
        <v>Earthquake</v>
      </c>
      <c r="C50" s="145" t="str">
        <f>'Crisis Indicator Data'!C47</f>
        <v>HTI002</v>
      </c>
      <c r="D50" s="145" t="str">
        <f>'Crisis Indicator Data'!D47</f>
        <v>Haiti</v>
      </c>
      <c r="E50" s="146" t="str">
        <f>'Crisis Indicator Data'!E47</f>
        <v>HTI</v>
      </c>
      <c r="F50" s="241">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2.1</v>
      </c>
      <c r="G50" s="241">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2.9</v>
      </c>
      <c r="H50" s="241">
        <f t="shared" si="13"/>
        <v>2.5</v>
      </c>
      <c r="I50" s="241">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0</v>
      </c>
      <c r="J50" s="241">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0</v>
      </c>
      <c r="K50" s="241">
        <f t="shared" si="14"/>
        <v>0</v>
      </c>
      <c r="L50" s="241">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4.0999999999999996</v>
      </c>
      <c r="M50" s="241">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2</v>
      </c>
      <c r="N50" s="241">
        <f t="shared" si="15"/>
        <v>3.05</v>
      </c>
      <c r="O50" s="241">
        <f t="shared" si="16"/>
        <v>1.8499999999999999</v>
      </c>
      <c r="P50" s="241">
        <f>IF(LEN(E50)&gt;3,VLOOKUP(C50,'Regional Crises'!$B$1:$R$69,12,FALSE),VLOOKUP(E50,'Country Indicator Data'!$B$4:$I$300,8,FALSE))</f>
        <v>3</v>
      </c>
      <c r="Q50" s="241">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5</v>
      </c>
      <c r="R50" s="241">
        <f t="shared" si="17"/>
        <v>4</v>
      </c>
      <c r="S50" s="241">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4.0999999999999996</v>
      </c>
      <c r="T50" s="241">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3.5</v>
      </c>
      <c r="U50" s="241">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3.5</v>
      </c>
      <c r="V50" s="241">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3.1</v>
      </c>
      <c r="W50" s="241">
        <f t="shared" si="18"/>
        <v>3.6</v>
      </c>
      <c r="X50" s="241">
        <f t="shared" si="19"/>
        <v>3.2</v>
      </c>
      <c r="Y50" s="248">
        <f>IF('Core Indicators'!FC47="x","x",IF('Core Indicators'!FC47&gt;=5,5,IF('Core Indicators'!FC47&gt;=4,4,IF('Core Indicators'!FC47&gt;=3,3,IF('Core Indicators'!FC47&gt;=2,2,IF('Core Indicators'!FC47&gt;=1,1,0))))))</f>
        <v>3</v>
      </c>
      <c r="Z50" s="241">
        <f t="shared" si="20"/>
        <v>3</v>
      </c>
      <c r="AA50" s="248">
        <f>'Crisis Indicator Data'!Y47</f>
        <v>0</v>
      </c>
      <c r="AB50" s="248">
        <f>'Crisis Indicator Data'!Z47</f>
        <v>2</v>
      </c>
      <c r="AC50" s="248">
        <f>'Crisis Indicator Data'!AA47</f>
        <v>1</v>
      </c>
      <c r="AD50" s="248">
        <f>'Crisis Indicator Data'!AB47</f>
        <v>0</v>
      </c>
      <c r="AE50" s="248">
        <f t="shared" si="21"/>
        <v>2</v>
      </c>
      <c r="AF50" s="248">
        <f>'Crisis Indicator Data'!AC47</f>
        <v>0</v>
      </c>
      <c r="AG50" s="248">
        <f>'Crisis Indicator Data'!AD47</f>
        <v>2</v>
      </c>
      <c r="AH50" s="248">
        <f t="shared" si="22"/>
        <v>2</v>
      </c>
      <c r="AI50" s="248">
        <f>'Crisis Indicator Data'!AE47</f>
        <v>3</v>
      </c>
      <c r="AJ50" s="248">
        <f>'Crisis Indicator Data'!AF47</f>
        <v>0</v>
      </c>
      <c r="AK50" s="248">
        <f>'Crisis Indicator Data'!AG47</f>
        <v>3</v>
      </c>
      <c r="AL50" s="248">
        <f t="shared" si="23"/>
        <v>4</v>
      </c>
      <c r="AM50" s="241">
        <f t="shared" si="24"/>
        <v>3</v>
      </c>
      <c r="AN50" s="241">
        <f t="shared" si="25"/>
        <v>3</v>
      </c>
    </row>
    <row r="51" spans="1:40" ht="13.5" customHeight="1" x14ac:dyDescent="0.25">
      <c r="A51" s="144" t="str">
        <f>'Crisis Indicator Data'!A48</f>
        <v>Displacement from Ukraine conflict in Hungary</v>
      </c>
      <c r="B51" s="145" t="str">
        <f>'Crisis Indicator Data'!B48</f>
        <v>Conflict,Displacement</v>
      </c>
      <c r="C51" s="145" t="str">
        <f>'Crisis Indicator Data'!C48</f>
        <v>HUN002</v>
      </c>
      <c r="D51" s="145" t="str">
        <f>'Crisis Indicator Data'!D48</f>
        <v>Hungary</v>
      </c>
      <c r="E51" s="146" t="str">
        <f>'Crisis Indicator Data'!E48</f>
        <v>HUN</v>
      </c>
      <c r="F51" s="241">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1.1000000000000001</v>
      </c>
      <c r="G51" s="241">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1.6</v>
      </c>
      <c r="H51" s="241">
        <f t="shared" si="13"/>
        <v>1.35</v>
      </c>
      <c r="I51" s="241">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0.9</v>
      </c>
      <c r="J51" s="241">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0.5</v>
      </c>
      <c r="K51" s="241">
        <f t="shared" si="14"/>
        <v>0.7</v>
      </c>
      <c r="L51" s="241">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1.7</v>
      </c>
      <c r="M51" s="241">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0.6</v>
      </c>
      <c r="N51" s="241">
        <f t="shared" si="15"/>
        <v>1.1499999999999999</v>
      </c>
      <c r="O51" s="241">
        <f t="shared" si="16"/>
        <v>1.0666666666666667</v>
      </c>
      <c r="P51" s="241">
        <f>IF(LEN(E51)&gt;3,VLOOKUP(C51,'Regional Crises'!$B$1:$R$69,12,FALSE),VLOOKUP(E51,'Country Indicator Data'!$B$4:$I$300,8,FALSE))</f>
        <v>2</v>
      </c>
      <c r="Q51" s="241">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0</v>
      </c>
      <c r="R51" s="241">
        <f t="shared" si="17"/>
        <v>1</v>
      </c>
      <c r="S51" s="241">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2.8</v>
      </c>
      <c r="T51" s="241">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v>
      </c>
      <c r="U51" s="241">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2.1</v>
      </c>
      <c r="V51" s="241">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1.5</v>
      </c>
      <c r="W51" s="241">
        <f t="shared" si="18"/>
        <v>2.1</v>
      </c>
      <c r="X51" s="241">
        <f t="shared" si="19"/>
        <v>1.4</v>
      </c>
      <c r="Y51" s="248">
        <f>IF('Core Indicators'!FC48="x","x",IF('Core Indicators'!FC48&gt;=5,5,IF('Core Indicators'!FC48&gt;=4,4,IF('Core Indicators'!FC48&gt;=3,3,IF('Core Indicators'!FC48&gt;=2,2,IF('Core Indicators'!FC48&gt;=1,1,0))))))</f>
        <v>2</v>
      </c>
      <c r="Z51" s="241">
        <f t="shared" si="20"/>
        <v>2</v>
      </c>
      <c r="AA51" s="248">
        <f>'Crisis Indicator Data'!Y48</f>
        <v>0</v>
      </c>
      <c r="AB51" s="248">
        <f>'Crisis Indicator Data'!Z48</f>
        <v>0</v>
      </c>
      <c r="AC51" s="248">
        <f>'Crisis Indicator Data'!AA48</f>
        <v>0</v>
      </c>
      <c r="AD51" s="248">
        <f>'Crisis Indicator Data'!AB48</f>
        <v>0</v>
      </c>
      <c r="AE51" s="248">
        <f t="shared" si="21"/>
        <v>0</v>
      </c>
      <c r="AF51" s="248">
        <f>'Crisis Indicator Data'!AC48</f>
        <v>0</v>
      </c>
      <c r="AG51" s="248">
        <f>'Crisis Indicator Data'!AD48</f>
        <v>0</v>
      </c>
      <c r="AH51" s="248">
        <f t="shared" si="22"/>
        <v>0</v>
      </c>
      <c r="AI51" s="248">
        <f>'Crisis Indicator Data'!AE48</f>
        <v>0</v>
      </c>
      <c r="AJ51" s="248">
        <f>'Crisis Indicator Data'!AF48</f>
        <v>0</v>
      </c>
      <c r="AK51" s="248">
        <f>'Crisis Indicator Data'!AG48</f>
        <v>0</v>
      </c>
      <c r="AL51" s="248">
        <f t="shared" si="23"/>
        <v>0</v>
      </c>
      <c r="AM51" s="241">
        <f t="shared" si="24"/>
        <v>0</v>
      </c>
      <c r="AN51" s="241">
        <f t="shared" si="25"/>
        <v>1</v>
      </c>
    </row>
    <row r="52" spans="1:40" ht="13.5" customHeight="1" x14ac:dyDescent="0.25">
      <c r="A52" s="144" t="str">
        <f>'Crisis Indicator Data'!A49</f>
        <v>Papua Conflict</v>
      </c>
      <c r="B52" s="145" t="str">
        <f>'Crisis Indicator Data'!B49</f>
        <v>Socio-political,Violence</v>
      </c>
      <c r="C52" s="145" t="str">
        <f>'Crisis Indicator Data'!C49</f>
        <v>IDN002</v>
      </c>
      <c r="D52" s="145" t="str">
        <f>'Crisis Indicator Data'!D49</f>
        <v>Indonesia</v>
      </c>
      <c r="E52" s="146" t="str">
        <f>'Crisis Indicator Data'!E49</f>
        <v>IDN</v>
      </c>
      <c r="F52" s="241">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3.2</v>
      </c>
      <c r="G52" s="241">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1.8</v>
      </c>
      <c r="H52" s="241">
        <f t="shared" si="13"/>
        <v>2.5</v>
      </c>
      <c r="I52" s="241">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3.9</v>
      </c>
      <c r="J52" s="241">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1.1000000000000001</v>
      </c>
      <c r="K52" s="241">
        <f t="shared" si="14"/>
        <v>2.5</v>
      </c>
      <c r="L52" s="241">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v>
      </c>
      <c r="M52" s="241">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1.7</v>
      </c>
      <c r="N52" s="241">
        <f t="shared" si="15"/>
        <v>2.35</v>
      </c>
      <c r="O52" s="241">
        <f t="shared" si="16"/>
        <v>2.4499999999999997</v>
      </c>
      <c r="P52" s="241">
        <f>IF(LEN(E52)&gt;3,VLOOKUP(C52,'Regional Crises'!$B$1:$R$69,12,FALSE),VLOOKUP(E52,'Country Indicator Data'!$B$4:$I$300,8,FALSE))</f>
        <v>3</v>
      </c>
      <c r="Q52" s="241">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3.6</v>
      </c>
      <c r="R52" s="241">
        <f t="shared" si="17"/>
        <v>3.3</v>
      </c>
      <c r="S52" s="241">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v>
      </c>
      <c r="T52" s="241">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2.8</v>
      </c>
      <c r="U52" s="241">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v>
      </c>
      <c r="V52" s="241">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v>
      </c>
      <c r="W52" s="241">
        <f t="shared" si="18"/>
        <v>2.5</v>
      </c>
      <c r="X52" s="241">
        <f t="shared" si="19"/>
        <v>2.8</v>
      </c>
      <c r="Y52" s="248">
        <f>IF('Core Indicators'!FC49="x","x",IF('Core Indicators'!FC49&gt;=5,5,IF('Core Indicators'!FC49&gt;=4,4,IF('Core Indicators'!FC49&gt;=3,3,IF('Core Indicators'!FC49&gt;=2,2,IF('Core Indicators'!FC49&gt;=1,1,0))))))</f>
        <v>4</v>
      </c>
      <c r="Z52" s="241">
        <f t="shared" si="20"/>
        <v>4</v>
      </c>
      <c r="AA52" s="248">
        <f>'Crisis Indicator Data'!Y49</f>
        <v>1</v>
      </c>
      <c r="AB52" s="248">
        <f>'Crisis Indicator Data'!Z49</f>
        <v>2</v>
      </c>
      <c r="AC52" s="248">
        <f>'Crisis Indicator Data'!AA49</f>
        <v>2</v>
      </c>
      <c r="AD52" s="248">
        <f>'Crisis Indicator Data'!AB49</f>
        <v>0</v>
      </c>
      <c r="AE52" s="248">
        <f t="shared" si="21"/>
        <v>2</v>
      </c>
      <c r="AF52" s="248">
        <f>'Crisis Indicator Data'!AC49</f>
        <v>2</v>
      </c>
      <c r="AG52" s="248">
        <f>'Crisis Indicator Data'!AD49</f>
        <v>3</v>
      </c>
      <c r="AH52" s="248">
        <f t="shared" si="22"/>
        <v>5</v>
      </c>
      <c r="AI52" s="248">
        <f>'Crisis Indicator Data'!AE49</f>
        <v>1</v>
      </c>
      <c r="AJ52" s="248">
        <f>'Crisis Indicator Data'!AF49</f>
        <v>0</v>
      </c>
      <c r="AK52" s="248">
        <f>'Crisis Indicator Data'!AG49</f>
        <v>3</v>
      </c>
      <c r="AL52" s="248">
        <f t="shared" si="23"/>
        <v>3</v>
      </c>
      <c r="AM52" s="241">
        <f t="shared" si="24"/>
        <v>3</v>
      </c>
      <c r="AN52" s="241">
        <f t="shared" si="25"/>
        <v>3.5</v>
      </c>
    </row>
    <row r="53" spans="1:40" ht="13.5" customHeight="1" x14ac:dyDescent="0.25">
      <c r="A53" s="144" t="str">
        <f>'Crisis Indicator Data'!A50</f>
        <v>Country Level</v>
      </c>
      <c r="B53" s="145" t="str">
        <f>'Crisis Indicator Data'!B50</f>
        <v>Earthquake,Socio-political,Violence</v>
      </c>
      <c r="C53" s="145" t="str">
        <f>'Crisis Indicator Data'!C50</f>
        <v>IDN007</v>
      </c>
      <c r="D53" s="145" t="str">
        <f>'Crisis Indicator Data'!D50</f>
        <v>Indonesia</v>
      </c>
      <c r="E53" s="146" t="str">
        <f>'Crisis Indicator Data'!E50</f>
        <v>IDN</v>
      </c>
      <c r="F53" s="241">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3.2</v>
      </c>
      <c r="G53" s="241">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1.8</v>
      </c>
      <c r="H53" s="241">
        <f t="shared" si="13"/>
        <v>2.5</v>
      </c>
      <c r="I53" s="241">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3.9</v>
      </c>
      <c r="J53" s="241">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1.1000000000000001</v>
      </c>
      <c r="K53" s="241">
        <f t="shared" si="14"/>
        <v>2.5</v>
      </c>
      <c r="L53" s="241">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v>
      </c>
      <c r="M53" s="241">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1.7</v>
      </c>
      <c r="N53" s="241">
        <f t="shared" si="15"/>
        <v>2.35</v>
      </c>
      <c r="O53" s="241">
        <f t="shared" si="16"/>
        <v>2.4499999999999997</v>
      </c>
      <c r="P53" s="241">
        <f>IF(LEN(E53)&gt;3,VLOOKUP(C53,'Regional Crises'!$B$1:$R$69,12,FALSE),VLOOKUP(E53,'Country Indicator Data'!$B$4:$I$300,8,FALSE))</f>
        <v>3</v>
      </c>
      <c r="Q53" s="241">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3.6</v>
      </c>
      <c r="R53" s="241">
        <f t="shared" si="17"/>
        <v>3.3</v>
      </c>
      <c r="S53" s="241">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v>
      </c>
      <c r="T53" s="241">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2.8</v>
      </c>
      <c r="U53" s="241">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2</v>
      </c>
      <c r="V53" s="241">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2</v>
      </c>
      <c r="W53" s="241">
        <f t="shared" si="18"/>
        <v>2.5</v>
      </c>
      <c r="X53" s="241">
        <f t="shared" si="19"/>
        <v>2.8</v>
      </c>
      <c r="Y53" s="248">
        <f>IF('Core Indicators'!FC50="x","x",IF('Core Indicators'!FC50&gt;=5,5,IF('Core Indicators'!FC50&gt;=4,4,IF('Core Indicators'!FC50&gt;=3,3,IF('Core Indicators'!FC50&gt;=2,2,IF('Core Indicators'!FC50&gt;=1,1,0))))))</f>
        <v>4</v>
      </c>
      <c r="Z53" s="241">
        <f t="shared" si="20"/>
        <v>4</v>
      </c>
      <c r="AA53" s="248">
        <f>'Crisis Indicator Data'!Y50</f>
        <v>1</v>
      </c>
      <c r="AB53" s="248">
        <f>'Crisis Indicator Data'!Z50</f>
        <v>2</v>
      </c>
      <c r="AC53" s="248">
        <f>'Crisis Indicator Data'!AA50</f>
        <v>2</v>
      </c>
      <c r="AD53" s="248">
        <f>'Crisis Indicator Data'!AB50</f>
        <v>0</v>
      </c>
      <c r="AE53" s="248">
        <f t="shared" si="21"/>
        <v>2</v>
      </c>
      <c r="AF53" s="248">
        <f>'Crisis Indicator Data'!AC50</f>
        <v>2</v>
      </c>
      <c r="AG53" s="248">
        <f>'Crisis Indicator Data'!AD50</f>
        <v>3</v>
      </c>
      <c r="AH53" s="248">
        <f t="shared" si="22"/>
        <v>5</v>
      </c>
      <c r="AI53" s="248">
        <f>'Crisis Indicator Data'!AE50</f>
        <v>1</v>
      </c>
      <c r="AJ53" s="248">
        <f>'Crisis Indicator Data'!AF50</f>
        <v>0</v>
      </c>
      <c r="AK53" s="248">
        <f>'Crisis Indicator Data'!AG50</f>
        <v>3</v>
      </c>
      <c r="AL53" s="248">
        <f t="shared" si="23"/>
        <v>3</v>
      </c>
      <c r="AM53" s="241">
        <f t="shared" si="24"/>
        <v>3</v>
      </c>
      <c r="AN53" s="241">
        <f t="shared" si="25"/>
        <v>3.5</v>
      </c>
    </row>
    <row r="54" spans="1:40" ht="13.5" customHeight="1" x14ac:dyDescent="0.25">
      <c r="A54" s="147" t="str">
        <f>'Crisis Indicator Data'!A51</f>
        <v>Earthquake in West Java province</v>
      </c>
      <c r="B54" s="148" t="str">
        <f>'Crisis Indicator Data'!B51</f>
        <v>Earthquake</v>
      </c>
      <c r="C54" s="148" t="str">
        <f>'Crisis Indicator Data'!C51</f>
        <v>IDN008</v>
      </c>
      <c r="D54" s="148" t="str">
        <f>'Crisis Indicator Data'!D51</f>
        <v>Indonesia</v>
      </c>
      <c r="E54" s="149" t="str">
        <f>'Crisis Indicator Data'!E51</f>
        <v>IDN</v>
      </c>
      <c r="F54" s="241">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3.2</v>
      </c>
      <c r="G54" s="241">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1.8</v>
      </c>
      <c r="H54" s="241">
        <f t="shared" si="13"/>
        <v>2.5</v>
      </c>
      <c r="I54" s="241">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3.9</v>
      </c>
      <c r="J54" s="241">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1.1000000000000001</v>
      </c>
      <c r="K54" s="241">
        <f t="shared" si="14"/>
        <v>2.5</v>
      </c>
      <c r="L54" s="241">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v>
      </c>
      <c r="M54" s="241">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1.7</v>
      </c>
      <c r="N54" s="241">
        <f t="shared" si="15"/>
        <v>2.35</v>
      </c>
      <c r="O54" s="241">
        <f t="shared" si="16"/>
        <v>2.4499999999999997</v>
      </c>
      <c r="P54" s="241">
        <f>IF(LEN(E54)&gt;3,VLOOKUP(C54,'Regional Crises'!$B$1:$R$69,12,FALSE),VLOOKUP(E54,'Country Indicator Data'!$B$4:$I$300,8,FALSE))</f>
        <v>3</v>
      </c>
      <c r="Q54" s="241">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3.6</v>
      </c>
      <c r="R54" s="241">
        <f t="shared" si="17"/>
        <v>3.3</v>
      </c>
      <c r="S54" s="241">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v>
      </c>
      <c r="T54" s="241">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2.8</v>
      </c>
      <c r="U54" s="241">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2</v>
      </c>
      <c r="V54" s="241">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2</v>
      </c>
      <c r="W54" s="241">
        <f t="shared" si="18"/>
        <v>2.5</v>
      </c>
      <c r="X54" s="241">
        <f t="shared" si="19"/>
        <v>2.8</v>
      </c>
      <c r="Y54" s="248">
        <f>IF('Core Indicators'!FC51="x","x",IF('Core Indicators'!FC51&gt;=5,5,IF('Core Indicators'!FC51&gt;=4,4,IF('Core Indicators'!FC51&gt;=3,3,IF('Core Indicators'!FC51&gt;=2,2,IF('Core Indicators'!FC51&gt;=1,1,0))))))</f>
        <v>4</v>
      </c>
      <c r="Z54" s="241">
        <f t="shared" si="20"/>
        <v>4</v>
      </c>
      <c r="AA54" s="248">
        <f>'Crisis Indicator Data'!Y51</f>
        <v>1</v>
      </c>
      <c r="AB54" s="248">
        <f>'Crisis Indicator Data'!Z51</f>
        <v>0</v>
      </c>
      <c r="AC54" s="248">
        <f>'Crisis Indicator Data'!AA51</f>
        <v>0</v>
      </c>
      <c r="AD54" s="248">
        <f>'Crisis Indicator Data'!AB51</f>
        <v>0</v>
      </c>
      <c r="AE54" s="248">
        <f t="shared" si="21"/>
        <v>1</v>
      </c>
      <c r="AF54" s="248">
        <f>'Crisis Indicator Data'!AC51</f>
        <v>0</v>
      </c>
      <c r="AG54" s="248">
        <f>'Crisis Indicator Data'!AD51</f>
        <v>0</v>
      </c>
      <c r="AH54" s="248">
        <f t="shared" si="22"/>
        <v>0</v>
      </c>
      <c r="AI54" s="248">
        <f>'Crisis Indicator Data'!AE51</f>
        <v>0</v>
      </c>
      <c r="AJ54" s="248">
        <f>'Crisis Indicator Data'!AF51</f>
        <v>0</v>
      </c>
      <c r="AK54" s="248">
        <f>'Crisis Indicator Data'!AG51</f>
        <v>3</v>
      </c>
      <c r="AL54" s="248">
        <f t="shared" si="23"/>
        <v>3</v>
      </c>
      <c r="AM54" s="241">
        <f t="shared" si="24"/>
        <v>1</v>
      </c>
      <c r="AN54" s="241">
        <f t="shared" si="25"/>
        <v>2.5</v>
      </c>
    </row>
    <row r="55" spans="1:40" ht="13.5" customHeight="1" x14ac:dyDescent="0.25">
      <c r="A55" s="147" t="str">
        <f>'Crisis Indicator Data'!A52</f>
        <v>Conflict in Jammu and Kashmir</v>
      </c>
      <c r="B55" s="148" t="str">
        <f>'Crisis Indicator Data'!B52</f>
        <v>Socio-political</v>
      </c>
      <c r="C55" s="148" t="str">
        <f>'Crisis Indicator Data'!C52</f>
        <v>IND002</v>
      </c>
      <c r="D55" s="148" t="str">
        <f>'Crisis Indicator Data'!D52</f>
        <v>India</v>
      </c>
      <c r="E55" s="149" t="str">
        <f>'Crisis Indicator Data'!E52</f>
        <v>IND</v>
      </c>
      <c r="F55" s="241">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2.5</v>
      </c>
      <c r="G55" s="241">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1.4</v>
      </c>
      <c r="H55" s="241">
        <f t="shared" si="13"/>
        <v>1.95</v>
      </c>
      <c r="I55" s="241">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4.4000000000000004</v>
      </c>
      <c r="J55" s="241">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0.1</v>
      </c>
      <c r="K55" s="241">
        <f t="shared" si="14"/>
        <v>2.25</v>
      </c>
      <c r="L55" s="241">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3.3</v>
      </c>
      <c r="M55" s="241">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1.3</v>
      </c>
      <c r="N55" s="241">
        <f t="shared" si="15"/>
        <v>2.2999999999999998</v>
      </c>
      <c r="O55" s="241">
        <f t="shared" si="16"/>
        <v>2.1666666666666665</v>
      </c>
      <c r="P55" s="241">
        <f>IF(LEN(E55)&gt;3,VLOOKUP(C55,'Regional Crises'!$B$1:$R$69,12,FALSE),VLOOKUP(E55,'Country Indicator Data'!$B$4:$I$300,8,FALSE))</f>
        <v>3</v>
      </c>
      <c r="Q55" s="241">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3.2</v>
      </c>
      <c r="R55" s="241">
        <f t="shared" si="17"/>
        <v>3.1</v>
      </c>
      <c r="S55" s="241">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3</v>
      </c>
      <c r="T55" s="241">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2.5</v>
      </c>
      <c r="U55" s="241">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1.5</v>
      </c>
      <c r="V55" s="241">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1.5</v>
      </c>
      <c r="W55" s="241">
        <f t="shared" si="18"/>
        <v>2.1</v>
      </c>
      <c r="X55" s="241">
        <f t="shared" si="19"/>
        <v>2.5</v>
      </c>
      <c r="Y55" s="248" t="str">
        <f>IF('Core Indicators'!FC52="x","x",IF('Core Indicators'!FC52&gt;=5,5,IF('Core Indicators'!FC52&gt;=4,4,IF('Core Indicators'!FC52&gt;=3,3,IF('Core Indicators'!FC52&gt;=2,2,IF('Core Indicators'!FC52&gt;=1,1,0))))))</f>
        <v>x</v>
      </c>
      <c r="Z55" s="241" t="str">
        <f t="shared" si="20"/>
        <v>x</v>
      </c>
      <c r="AA55" s="248">
        <f>'Crisis Indicator Data'!Y52</f>
        <v>1</v>
      </c>
      <c r="AB55" s="248">
        <f>'Crisis Indicator Data'!Z52</f>
        <v>1</v>
      </c>
      <c r="AC55" s="248">
        <f>'Crisis Indicator Data'!AA52</f>
        <v>0</v>
      </c>
      <c r="AD55" s="248">
        <f>'Crisis Indicator Data'!AB52</f>
        <v>0</v>
      </c>
      <c r="AE55" s="248">
        <f t="shared" si="21"/>
        <v>2</v>
      </c>
      <c r="AF55" s="248">
        <f>'Crisis Indicator Data'!AC52</f>
        <v>0</v>
      </c>
      <c r="AG55" s="248">
        <f>'Crisis Indicator Data'!AD52</f>
        <v>2</v>
      </c>
      <c r="AH55" s="248">
        <f t="shared" si="22"/>
        <v>2</v>
      </c>
      <c r="AI55" s="248">
        <f>'Crisis Indicator Data'!AE52</f>
        <v>0</v>
      </c>
      <c r="AJ55" s="248">
        <f>'Crisis Indicator Data'!AF52</f>
        <v>1</v>
      </c>
      <c r="AK55" s="248">
        <f>'Crisis Indicator Data'!AG52</f>
        <v>1</v>
      </c>
      <c r="AL55" s="248">
        <f t="shared" si="23"/>
        <v>2</v>
      </c>
      <c r="AM55" s="241">
        <f t="shared" si="24"/>
        <v>2</v>
      </c>
      <c r="AN55" s="241">
        <f t="shared" si="25"/>
        <v>2</v>
      </c>
    </row>
    <row r="56" spans="1:40" ht="13.5" customHeight="1" x14ac:dyDescent="0.25">
      <c r="A56" s="147" t="str">
        <f>'Crisis Indicator Data'!A53</f>
        <v>Afghan Refugees in Iran</v>
      </c>
      <c r="B56" s="148" t="str">
        <f>'Crisis Indicator Data'!B53</f>
        <v>Displacement</v>
      </c>
      <c r="C56" s="148" t="str">
        <f>'Crisis Indicator Data'!C53</f>
        <v>IRN004</v>
      </c>
      <c r="D56" s="148" t="str">
        <f>'Crisis Indicator Data'!D53</f>
        <v>Iran</v>
      </c>
      <c r="E56" s="149" t="str">
        <f>'Crisis Indicator Data'!E53</f>
        <v>IRN</v>
      </c>
      <c r="F56" s="241">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5</v>
      </c>
      <c r="G56" s="241">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3.6</v>
      </c>
      <c r="H56" s="241">
        <f t="shared" si="13"/>
        <v>4.3</v>
      </c>
      <c r="I56" s="241">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3.4</v>
      </c>
      <c r="J56" s="241">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1.6</v>
      </c>
      <c r="K56" s="241">
        <f t="shared" si="14"/>
        <v>2.5</v>
      </c>
      <c r="L56" s="241">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3.3</v>
      </c>
      <c r="M56" s="241">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2.1</v>
      </c>
      <c r="N56" s="241">
        <f t="shared" si="15"/>
        <v>2.7</v>
      </c>
      <c r="O56" s="241">
        <f t="shared" si="16"/>
        <v>3.1666666666666665</v>
      </c>
      <c r="P56" s="241">
        <f>IF(LEN(E56)&gt;3,VLOOKUP(C56,'Regional Crises'!$B$1:$R$69,12,FALSE),VLOOKUP(E56,'Country Indicator Data'!$B$4:$I$300,8,FALSE))</f>
        <v>3</v>
      </c>
      <c r="Q56" s="241">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2.8</v>
      </c>
      <c r="R56" s="241">
        <f t="shared" si="17"/>
        <v>2.9</v>
      </c>
      <c r="S56" s="241">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3.7</v>
      </c>
      <c r="T56" s="241">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3.2</v>
      </c>
      <c r="U56" s="241">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3.9</v>
      </c>
      <c r="V56" s="241">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4.2</v>
      </c>
      <c r="W56" s="241">
        <f t="shared" si="18"/>
        <v>3.8</v>
      </c>
      <c r="X56" s="241">
        <f t="shared" si="19"/>
        <v>3.3</v>
      </c>
      <c r="Y56" s="248">
        <f>IF('Core Indicators'!FC53="x","x",IF('Core Indicators'!FC53&gt;=5,5,IF('Core Indicators'!FC53&gt;=4,4,IF('Core Indicators'!FC53&gt;=3,3,IF('Core Indicators'!FC53&gt;=2,2,IF('Core Indicators'!FC53&gt;=1,1,0))))))</f>
        <v>2</v>
      </c>
      <c r="Z56" s="241">
        <f t="shared" si="20"/>
        <v>2</v>
      </c>
      <c r="AA56" s="248">
        <f>'Crisis Indicator Data'!Y53</f>
        <v>1</v>
      </c>
      <c r="AB56" s="248">
        <f>'Crisis Indicator Data'!Z53</f>
        <v>1</v>
      </c>
      <c r="AC56" s="248">
        <f>'Crisis Indicator Data'!AA53</f>
        <v>1</v>
      </c>
      <c r="AD56" s="248">
        <f>'Crisis Indicator Data'!AB53</f>
        <v>0</v>
      </c>
      <c r="AE56" s="248">
        <f t="shared" si="21"/>
        <v>2</v>
      </c>
      <c r="AF56" s="248">
        <f>'Crisis Indicator Data'!AC53</f>
        <v>2</v>
      </c>
      <c r="AG56" s="248">
        <f>'Crisis Indicator Data'!AD53</f>
        <v>1</v>
      </c>
      <c r="AH56" s="248">
        <f t="shared" si="22"/>
        <v>3</v>
      </c>
      <c r="AI56" s="248">
        <f>'Crisis Indicator Data'!AE53</f>
        <v>0</v>
      </c>
      <c r="AJ56" s="248">
        <f>'Crisis Indicator Data'!AF53</f>
        <v>1</v>
      </c>
      <c r="AK56" s="248">
        <f>'Crisis Indicator Data'!AG53</f>
        <v>0</v>
      </c>
      <c r="AL56" s="248">
        <f t="shared" si="23"/>
        <v>1</v>
      </c>
      <c r="AM56" s="241">
        <f t="shared" si="24"/>
        <v>2</v>
      </c>
      <c r="AN56" s="241">
        <f t="shared" si="25"/>
        <v>2</v>
      </c>
    </row>
    <row r="57" spans="1:40" ht="13.5" customHeight="1" x14ac:dyDescent="0.25">
      <c r="A57" s="147" t="str">
        <f>'Crisis Indicator Data'!A54</f>
        <v>Multiple crises in Iraq</v>
      </c>
      <c r="B57" s="148" t="str">
        <f>'Crisis Indicator Data'!B54</f>
        <v>Violence,Displacement,Socio-political,Conflict</v>
      </c>
      <c r="C57" s="148" t="str">
        <f>'Crisis Indicator Data'!C54</f>
        <v>IRQ001</v>
      </c>
      <c r="D57" s="148" t="str">
        <f>'Crisis Indicator Data'!D54</f>
        <v>Iraq</v>
      </c>
      <c r="E57" s="149" t="str">
        <f>'Crisis Indicator Data'!E54</f>
        <v>IRQ</v>
      </c>
      <c r="F57" s="241">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241">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v>
      </c>
      <c r="H57" s="241">
        <f t="shared" si="13"/>
        <v>3.65</v>
      </c>
      <c r="I57" s="241">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2.7</v>
      </c>
      <c r="J57" s="241">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241">
        <f t="shared" si="14"/>
        <v>1.35</v>
      </c>
      <c r="L57" s="241">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241">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0.6</v>
      </c>
      <c r="N57" s="241">
        <f t="shared" si="15"/>
        <v>2.1</v>
      </c>
      <c r="O57" s="241">
        <f t="shared" si="16"/>
        <v>2.3666666666666667</v>
      </c>
      <c r="P57" s="241">
        <f>IF(LEN(E57)&gt;3,VLOOKUP(C57,'Regional Crises'!$B$1:$R$69,12,FALSE),VLOOKUP(E57,'Country Indicator Data'!$B$4:$I$300,8,FALSE))</f>
        <v>5</v>
      </c>
      <c r="Q57" s="241">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3.4</v>
      </c>
      <c r="R57" s="241">
        <f t="shared" si="17"/>
        <v>4.2</v>
      </c>
      <c r="S57" s="241">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v>
      </c>
      <c r="T57" s="241">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4.2</v>
      </c>
      <c r="U57" s="241">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3.1</v>
      </c>
      <c r="V57" s="241">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3.5</v>
      </c>
      <c r="W57" s="241">
        <f t="shared" si="18"/>
        <v>3.7</v>
      </c>
      <c r="X57" s="241">
        <f t="shared" si="19"/>
        <v>3.4</v>
      </c>
      <c r="Y57" s="248">
        <f>IF('Core Indicators'!FC54="x","x",IF('Core Indicators'!FC54&gt;=5,5,IF('Core Indicators'!FC54&gt;=4,4,IF('Core Indicators'!FC54&gt;=3,3,IF('Core Indicators'!FC54&gt;=2,2,IF('Core Indicators'!FC54&gt;=1,1,0))))))</f>
        <v>5</v>
      </c>
      <c r="Z57" s="241">
        <f t="shared" si="20"/>
        <v>5</v>
      </c>
      <c r="AA57" s="248">
        <f>'Crisis Indicator Data'!Y54</f>
        <v>0</v>
      </c>
      <c r="AB57" s="248">
        <f>'Crisis Indicator Data'!Z54</f>
        <v>2</v>
      </c>
      <c r="AC57" s="248">
        <f>'Crisis Indicator Data'!AA54</f>
        <v>2</v>
      </c>
      <c r="AD57" s="248">
        <f>'Crisis Indicator Data'!AB54</f>
        <v>0</v>
      </c>
      <c r="AE57" s="248">
        <f t="shared" si="21"/>
        <v>2</v>
      </c>
      <c r="AF57" s="248">
        <f>'Crisis Indicator Data'!AC54</f>
        <v>2</v>
      </c>
      <c r="AG57" s="248">
        <f>'Crisis Indicator Data'!AD54</f>
        <v>3</v>
      </c>
      <c r="AH57" s="248">
        <f t="shared" si="22"/>
        <v>5</v>
      </c>
      <c r="AI57" s="248">
        <f>'Crisis Indicator Data'!AE54</f>
        <v>2</v>
      </c>
      <c r="AJ57" s="248">
        <f>'Crisis Indicator Data'!AF54</f>
        <v>3</v>
      </c>
      <c r="AK57" s="248">
        <f>'Crisis Indicator Data'!AG54</f>
        <v>1</v>
      </c>
      <c r="AL57" s="248">
        <f t="shared" si="23"/>
        <v>4</v>
      </c>
      <c r="AM57" s="241">
        <f t="shared" si="24"/>
        <v>4</v>
      </c>
      <c r="AN57" s="241">
        <f t="shared" si="25"/>
        <v>4.5</v>
      </c>
    </row>
    <row r="58" spans="1:40" ht="13.5" customHeight="1" x14ac:dyDescent="0.25">
      <c r="A58" s="147" t="str">
        <f>'Crisis Indicator Data'!A55</f>
        <v>Conflict  in Iraq</v>
      </c>
      <c r="B58" s="148" t="str">
        <f>'Crisis Indicator Data'!B55</f>
        <v>Conflict,Socio-political,Violence</v>
      </c>
      <c r="C58" s="148" t="str">
        <f>'Crisis Indicator Data'!C55</f>
        <v>IRQ002</v>
      </c>
      <c r="D58" s="148" t="str">
        <f>'Crisis Indicator Data'!D55</f>
        <v>Iraq</v>
      </c>
      <c r="E58" s="149" t="str">
        <f>'Crisis Indicator Data'!E55</f>
        <v>IRQ</v>
      </c>
      <c r="F58" s="241">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4.3</v>
      </c>
      <c r="G58" s="241">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3</v>
      </c>
      <c r="H58" s="241">
        <f t="shared" si="13"/>
        <v>3.65</v>
      </c>
      <c r="I58" s="241">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2.7</v>
      </c>
      <c r="J58" s="241">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v>
      </c>
      <c r="K58" s="241">
        <f t="shared" si="14"/>
        <v>1.35</v>
      </c>
      <c r="L58" s="241">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241">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0.6</v>
      </c>
      <c r="N58" s="241">
        <f t="shared" si="15"/>
        <v>2.1</v>
      </c>
      <c r="O58" s="241">
        <f t="shared" si="16"/>
        <v>2.3666666666666667</v>
      </c>
      <c r="P58" s="241">
        <f>IF(LEN(E58)&gt;3,VLOOKUP(C58,'Regional Crises'!$B$1:$R$69,12,FALSE),VLOOKUP(E58,'Country Indicator Data'!$B$4:$I$300,8,FALSE))</f>
        <v>5</v>
      </c>
      <c r="Q58" s="241">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3.4</v>
      </c>
      <c r="R58" s="241">
        <f t="shared" si="17"/>
        <v>4.2</v>
      </c>
      <c r="S58" s="241">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4</v>
      </c>
      <c r="T58" s="241">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4.2</v>
      </c>
      <c r="U58" s="241">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3.1</v>
      </c>
      <c r="V58" s="241">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3.5</v>
      </c>
      <c r="W58" s="241">
        <f t="shared" si="18"/>
        <v>3.7</v>
      </c>
      <c r="X58" s="241">
        <f t="shared" si="19"/>
        <v>3.4</v>
      </c>
      <c r="Y58" s="248">
        <f>IF('Core Indicators'!FC55="x","x",IF('Core Indicators'!FC55&gt;=5,5,IF('Core Indicators'!FC55&gt;=4,4,IF('Core Indicators'!FC55&gt;=3,3,IF('Core Indicators'!FC55&gt;=2,2,IF('Core Indicators'!FC55&gt;=1,1,0))))))</f>
        <v>5</v>
      </c>
      <c r="Z58" s="241">
        <f t="shared" si="20"/>
        <v>5</v>
      </c>
      <c r="AA58" s="248">
        <f>'Crisis Indicator Data'!Y55</f>
        <v>0</v>
      </c>
      <c r="AB58" s="248">
        <f>'Crisis Indicator Data'!Z55</f>
        <v>2</v>
      </c>
      <c r="AC58" s="248">
        <f>'Crisis Indicator Data'!AA55</f>
        <v>2</v>
      </c>
      <c r="AD58" s="248">
        <f>'Crisis Indicator Data'!AB55</f>
        <v>0</v>
      </c>
      <c r="AE58" s="248">
        <f t="shared" si="21"/>
        <v>2</v>
      </c>
      <c r="AF58" s="248">
        <f>'Crisis Indicator Data'!AC55</f>
        <v>2</v>
      </c>
      <c r="AG58" s="248">
        <f>'Crisis Indicator Data'!AD55</f>
        <v>3</v>
      </c>
      <c r="AH58" s="248">
        <f t="shared" si="22"/>
        <v>5</v>
      </c>
      <c r="AI58" s="248">
        <f>'Crisis Indicator Data'!AE55</f>
        <v>2</v>
      </c>
      <c r="AJ58" s="248">
        <f>'Crisis Indicator Data'!AF55</f>
        <v>3</v>
      </c>
      <c r="AK58" s="248">
        <f>'Crisis Indicator Data'!AG55</f>
        <v>1</v>
      </c>
      <c r="AL58" s="248">
        <f t="shared" si="23"/>
        <v>4</v>
      </c>
      <c r="AM58" s="241">
        <f t="shared" si="24"/>
        <v>4</v>
      </c>
      <c r="AN58" s="241">
        <f t="shared" si="25"/>
        <v>4.5</v>
      </c>
    </row>
    <row r="59" spans="1:40" ht="13.5" customHeight="1" x14ac:dyDescent="0.25">
      <c r="A59" s="147" t="str">
        <f>'Crisis Indicator Data'!A56</f>
        <v>Syrian and Palestinian refugees in iraq</v>
      </c>
      <c r="B59" s="148" t="str">
        <f>'Crisis Indicator Data'!B56</f>
        <v>Displacement</v>
      </c>
      <c r="C59" s="148" t="str">
        <f>'Crisis Indicator Data'!C56</f>
        <v>IRQ003</v>
      </c>
      <c r="D59" s="148" t="str">
        <f>'Crisis Indicator Data'!D56</f>
        <v>Iraq</v>
      </c>
      <c r="E59" s="149" t="str">
        <f>'Crisis Indicator Data'!E56</f>
        <v>IRQ</v>
      </c>
      <c r="F59" s="241">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4.3</v>
      </c>
      <c r="G59" s="241">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3</v>
      </c>
      <c r="H59" s="241">
        <f t="shared" si="13"/>
        <v>3.65</v>
      </c>
      <c r="I59" s="241">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2.7</v>
      </c>
      <c r="J59" s="241">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v>
      </c>
      <c r="K59" s="241">
        <f t="shared" si="14"/>
        <v>1.35</v>
      </c>
      <c r="L59" s="241">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3.6</v>
      </c>
      <c r="M59" s="241">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0.6</v>
      </c>
      <c r="N59" s="241">
        <f t="shared" si="15"/>
        <v>2.1</v>
      </c>
      <c r="O59" s="241">
        <f t="shared" si="16"/>
        <v>2.3666666666666667</v>
      </c>
      <c r="P59" s="241">
        <f>IF(LEN(E59)&gt;3,VLOOKUP(C59,'Regional Crises'!$B$1:$R$69,12,FALSE),VLOOKUP(E59,'Country Indicator Data'!$B$4:$I$300,8,FALSE))</f>
        <v>5</v>
      </c>
      <c r="Q59" s="241">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3.4</v>
      </c>
      <c r="R59" s="241">
        <f t="shared" si="17"/>
        <v>4.2</v>
      </c>
      <c r="S59" s="241">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4</v>
      </c>
      <c r="T59" s="241">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4.2</v>
      </c>
      <c r="U59" s="241">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3.1</v>
      </c>
      <c r="V59" s="241">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3.5</v>
      </c>
      <c r="W59" s="241">
        <f t="shared" si="18"/>
        <v>3.7</v>
      </c>
      <c r="X59" s="241">
        <f t="shared" si="19"/>
        <v>3.4</v>
      </c>
      <c r="Y59" s="248">
        <f>IF('Core Indicators'!FC56="x","x",IF('Core Indicators'!FC56&gt;=5,5,IF('Core Indicators'!FC56&gt;=4,4,IF('Core Indicators'!FC56&gt;=3,3,IF('Core Indicators'!FC56&gt;=2,2,IF('Core Indicators'!FC56&gt;=1,1,0))))))</f>
        <v>5</v>
      </c>
      <c r="Z59" s="241">
        <f t="shared" si="20"/>
        <v>5</v>
      </c>
      <c r="AA59" s="248">
        <f>'Crisis Indicator Data'!Y56</f>
        <v>0</v>
      </c>
      <c r="AB59" s="248">
        <f>'Crisis Indicator Data'!Z56</f>
        <v>2</v>
      </c>
      <c r="AC59" s="248">
        <f>'Crisis Indicator Data'!AA56</f>
        <v>1</v>
      </c>
      <c r="AD59" s="248">
        <f>'Crisis Indicator Data'!AB56</f>
        <v>0</v>
      </c>
      <c r="AE59" s="248">
        <f t="shared" si="21"/>
        <v>2</v>
      </c>
      <c r="AF59" s="248">
        <f>'Crisis Indicator Data'!AC56</f>
        <v>0</v>
      </c>
      <c r="AG59" s="248">
        <f>'Crisis Indicator Data'!AD56</f>
        <v>0</v>
      </c>
      <c r="AH59" s="248">
        <f t="shared" si="22"/>
        <v>0</v>
      </c>
      <c r="AI59" s="248">
        <f>'Crisis Indicator Data'!AE56</f>
        <v>0</v>
      </c>
      <c r="AJ59" s="248">
        <f>'Crisis Indicator Data'!AF56</f>
        <v>3</v>
      </c>
      <c r="AK59" s="248">
        <f>'Crisis Indicator Data'!AG56</f>
        <v>0</v>
      </c>
      <c r="AL59" s="248">
        <f t="shared" si="23"/>
        <v>3</v>
      </c>
      <c r="AM59" s="241">
        <f t="shared" si="24"/>
        <v>2</v>
      </c>
      <c r="AN59" s="241">
        <f t="shared" si="25"/>
        <v>3.5</v>
      </c>
    </row>
    <row r="60" spans="1:40" ht="13.5" customHeight="1" x14ac:dyDescent="0.25">
      <c r="A60" s="147" t="str">
        <f>'Crisis Indicator Data'!A57</f>
        <v>Mixed migration flows in Italy</v>
      </c>
      <c r="B60" s="148" t="str">
        <f>'Crisis Indicator Data'!B57</f>
        <v>Displacement</v>
      </c>
      <c r="C60" s="148" t="str">
        <f>'Crisis Indicator Data'!C57</f>
        <v>ITA002</v>
      </c>
      <c r="D60" s="148" t="str">
        <f>'Crisis Indicator Data'!D57</f>
        <v>Italy</v>
      </c>
      <c r="E60" s="149" t="str">
        <f>'Crisis Indicator Data'!E57</f>
        <v>ITA</v>
      </c>
      <c r="F60" s="241">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0.7</v>
      </c>
      <c r="G60" s="241" t="str">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x</v>
      </c>
      <c r="H60" s="241">
        <f t="shared" si="13"/>
        <v>0.7</v>
      </c>
      <c r="I60" s="241">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0.6</v>
      </c>
      <c r="J60" s="241">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0.1</v>
      </c>
      <c r="K60" s="241">
        <f t="shared" si="14"/>
        <v>0.35</v>
      </c>
      <c r="L60" s="241">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0.5</v>
      </c>
      <c r="M60" s="241">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1.4</v>
      </c>
      <c r="N60" s="241">
        <f t="shared" si="15"/>
        <v>0.95</v>
      </c>
      <c r="O60" s="241">
        <f t="shared" si="16"/>
        <v>0.66666666666666663</v>
      </c>
      <c r="P60" s="241">
        <f>IF(LEN(E60)&gt;3,VLOOKUP(C60,'Regional Crises'!$B$1:$R$69,12,FALSE),VLOOKUP(E60,'Country Indicator Data'!$B$4:$I$300,8,FALSE))</f>
        <v>0</v>
      </c>
      <c r="Q60" s="241">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4.2</v>
      </c>
      <c r="R60" s="241">
        <f t="shared" si="17"/>
        <v>2.1</v>
      </c>
      <c r="S60" s="241">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2.4</v>
      </c>
      <c r="T60" s="241">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2.2000000000000002</v>
      </c>
      <c r="U60" s="241" t="str">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x</v>
      </c>
      <c r="V60" s="241">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0.6</v>
      </c>
      <c r="W60" s="241">
        <f t="shared" si="18"/>
        <v>1.7</v>
      </c>
      <c r="X60" s="241">
        <f t="shared" si="19"/>
        <v>1.5</v>
      </c>
      <c r="Y60" s="248">
        <f>IF('Core Indicators'!FC57="x","x",IF('Core Indicators'!FC57&gt;=5,5,IF('Core Indicators'!FC57&gt;=4,4,IF('Core Indicators'!FC57&gt;=3,3,IF('Core Indicators'!FC57&gt;=2,2,IF('Core Indicators'!FC57&gt;=1,1,0))))))</f>
        <v>3</v>
      </c>
      <c r="Z60" s="241">
        <f t="shared" si="20"/>
        <v>3</v>
      </c>
      <c r="AA60" s="248">
        <f>'Crisis Indicator Data'!Y57</f>
        <v>0</v>
      </c>
      <c r="AB60" s="248">
        <f>'Crisis Indicator Data'!Z57</f>
        <v>0</v>
      </c>
      <c r="AC60" s="248">
        <f>'Crisis Indicator Data'!AA57</f>
        <v>1</v>
      </c>
      <c r="AD60" s="248">
        <f>'Crisis Indicator Data'!AB57</f>
        <v>0</v>
      </c>
      <c r="AE60" s="248">
        <f t="shared" si="21"/>
        <v>1</v>
      </c>
      <c r="AF60" s="248">
        <f>'Crisis Indicator Data'!AC57</f>
        <v>0</v>
      </c>
      <c r="AG60" s="248">
        <f>'Crisis Indicator Data'!AD57</f>
        <v>0</v>
      </c>
      <c r="AH60" s="248">
        <f t="shared" si="22"/>
        <v>0</v>
      </c>
      <c r="AI60" s="248">
        <f>'Crisis Indicator Data'!AE57</f>
        <v>0</v>
      </c>
      <c r="AJ60" s="248">
        <f>'Crisis Indicator Data'!AF57</f>
        <v>0</v>
      </c>
      <c r="AK60" s="248">
        <f>'Crisis Indicator Data'!AG57</f>
        <v>1</v>
      </c>
      <c r="AL60" s="248">
        <f t="shared" si="23"/>
        <v>1</v>
      </c>
      <c r="AM60" s="241">
        <f t="shared" si="24"/>
        <v>1</v>
      </c>
      <c r="AN60" s="241">
        <f t="shared" si="25"/>
        <v>2</v>
      </c>
    </row>
    <row r="61" spans="1:40" ht="13.5" customHeight="1" x14ac:dyDescent="0.25">
      <c r="A61" s="147" t="str">
        <f>'Crisis Indicator Data'!A58</f>
        <v>Syrian refugees in Jordan</v>
      </c>
      <c r="B61" s="148" t="str">
        <f>'Crisis Indicator Data'!B58</f>
        <v>Displacement</v>
      </c>
      <c r="C61" s="148" t="str">
        <f>'Crisis Indicator Data'!C58</f>
        <v>JOR002</v>
      </c>
      <c r="D61" s="148" t="str">
        <f>'Crisis Indicator Data'!D58</f>
        <v>Jordan</v>
      </c>
      <c r="E61" s="149" t="str">
        <f>'Crisis Indicator Data'!E58</f>
        <v>JOR</v>
      </c>
      <c r="F61" s="241">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4.3</v>
      </c>
      <c r="G61" s="241">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2.8</v>
      </c>
      <c r="H61" s="241">
        <f t="shared" si="13"/>
        <v>3.55</v>
      </c>
      <c r="I61" s="241">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2.9</v>
      </c>
      <c r="J61" s="241">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5</v>
      </c>
      <c r="K61" s="241">
        <f t="shared" si="14"/>
        <v>3.95</v>
      </c>
      <c r="L61" s="241">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3.1</v>
      </c>
      <c r="M61" s="241">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1.1000000000000001</v>
      </c>
      <c r="N61" s="241">
        <f t="shared" si="15"/>
        <v>2.1</v>
      </c>
      <c r="O61" s="241">
        <f t="shared" si="16"/>
        <v>3.1999999999999997</v>
      </c>
      <c r="P61" s="241">
        <f>IF(LEN(E61)&gt;3,VLOOKUP(C61,'Regional Crises'!$B$1:$R$69,12,FALSE),VLOOKUP(E61,'Country Indicator Data'!$B$4:$I$300,8,FALSE))</f>
        <v>3</v>
      </c>
      <c r="Q61" s="241">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0</v>
      </c>
      <c r="R61" s="241">
        <f t="shared" si="17"/>
        <v>1.5</v>
      </c>
      <c r="S61" s="241">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2.6</v>
      </c>
      <c r="T61" s="241">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2.4</v>
      </c>
      <c r="U61" s="241">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2.9</v>
      </c>
      <c r="V61" s="241">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3.2</v>
      </c>
      <c r="W61" s="241">
        <f t="shared" si="18"/>
        <v>2.8</v>
      </c>
      <c r="X61" s="241">
        <f t="shared" si="19"/>
        <v>2.5</v>
      </c>
      <c r="Y61" s="248">
        <f>IF('Core Indicators'!FC58="x","x",IF('Core Indicators'!FC58&gt;=5,5,IF('Core Indicators'!FC58&gt;=4,4,IF('Core Indicators'!FC58&gt;=3,3,IF('Core Indicators'!FC58&gt;=2,2,IF('Core Indicators'!FC58&gt;=1,1,0))))))</f>
        <v>2</v>
      </c>
      <c r="Z61" s="241">
        <f t="shared" si="20"/>
        <v>2</v>
      </c>
      <c r="AA61" s="248">
        <f>'Crisis Indicator Data'!Y58</f>
        <v>0</v>
      </c>
      <c r="AB61" s="248">
        <f>'Crisis Indicator Data'!Z58</f>
        <v>0</v>
      </c>
      <c r="AC61" s="248">
        <f>'Crisis Indicator Data'!AA58</f>
        <v>0</v>
      </c>
      <c r="AD61" s="248">
        <f>'Crisis Indicator Data'!AB58</f>
        <v>0</v>
      </c>
      <c r="AE61" s="248">
        <f t="shared" si="21"/>
        <v>0</v>
      </c>
      <c r="AF61" s="248">
        <f>'Crisis Indicator Data'!AC58</f>
        <v>0</v>
      </c>
      <c r="AG61" s="248">
        <f>'Crisis Indicator Data'!AD58</f>
        <v>1</v>
      </c>
      <c r="AH61" s="248">
        <f t="shared" si="22"/>
        <v>1</v>
      </c>
      <c r="AI61" s="248">
        <f>'Crisis Indicator Data'!AE58</f>
        <v>0</v>
      </c>
      <c r="AJ61" s="248">
        <f>'Crisis Indicator Data'!AF58</f>
        <v>2</v>
      </c>
      <c r="AK61" s="248">
        <f>'Crisis Indicator Data'!AG58</f>
        <v>0</v>
      </c>
      <c r="AL61" s="248">
        <f t="shared" si="23"/>
        <v>2</v>
      </c>
      <c r="AM61" s="241">
        <f t="shared" si="24"/>
        <v>1</v>
      </c>
      <c r="AN61" s="241">
        <f t="shared" si="25"/>
        <v>1.5</v>
      </c>
    </row>
    <row r="62" spans="1:40" ht="13.5" customHeight="1" x14ac:dyDescent="0.25">
      <c r="A62" s="147" t="str">
        <f>'Crisis Indicator Data'!A59</f>
        <v xml:space="preserve">Multiple crisis in Kenya </v>
      </c>
      <c r="B62" s="148" t="str">
        <f>'Crisis Indicator Data'!B59</f>
        <v>Drought,Displacement</v>
      </c>
      <c r="C62" s="148" t="str">
        <f>'Crisis Indicator Data'!C59</f>
        <v>KEN001</v>
      </c>
      <c r="D62" s="148" t="str">
        <f>'Crisis Indicator Data'!D59</f>
        <v>Kenya</v>
      </c>
      <c r="E62" s="149" t="str">
        <f>'Crisis Indicator Data'!E59</f>
        <v>KEN</v>
      </c>
      <c r="F62" s="241">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3.6</v>
      </c>
      <c r="G62" s="241">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2.6</v>
      </c>
      <c r="H62" s="241">
        <f t="shared" si="13"/>
        <v>3.1</v>
      </c>
      <c r="I62" s="241">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4.3</v>
      </c>
      <c r="J62" s="241">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0.8</v>
      </c>
      <c r="K62" s="241">
        <f t="shared" si="14"/>
        <v>2.5499999999999998</v>
      </c>
      <c r="L62" s="241">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3.6</v>
      </c>
      <c r="M62" s="241">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v>
      </c>
      <c r="N62" s="241">
        <f t="shared" si="15"/>
        <v>2.8</v>
      </c>
      <c r="O62" s="241">
        <f t="shared" si="16"/>
        <v>2.8166666666666664</v>
      </c>
      <c r="P62" s="241">
        <f>IF(LEN(E62)&gt;3,VLOOKUP(C62,'Regional Crises'!$B$1:$R$69,12,FALSE),VLOOKUP(E62,'Country Indicator Data'!$B$4:$I$300,8,FALSE))</f>
        <v>5</v>
      </c>
      <c r="Q62" s="241" t="str">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x</v>
      </c>
      <c r="R62" s="241">
        <f t="shared" si="17"/>
        <v>5</v>
      </c>
      <c r="S62" s="241">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241">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v>
      </c>
      <c r="U62" s="241">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2.2999999999999998</v>
      </c>
      <c r="V62" s="241">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2.6</v>
      </c>
      <c r="W62" s="241">
        <f t="shared" si="18"/>
        <v>2.9</v>
      </c>
      <c r="X62" s="241">
        <f t="shared" si="19"/>
        <v>3.6</v>
      </c>
      <c r="Y62" s="248">
        <f>IF('Core Indicators'!FC59="x","x",IF('Core Indicators'!FC59&gt;=5,5,IF('Core Indicators'!FC59&gt;=4,4,IF('Core Indicators'!FC59&gt;=3,3,IF('Core Indicators'!FC59&gt;=2,2,IF('Core Indicators'!FC59&gt;=1,1,0))))))</f>
        <v>2</v>
      </c>
      <c r="Z62" s="241">
        <f t="shared" si="20"/>
        <v>2</v>
      </c>
      <c r="AA62" s="248">
        <f>'Crisis Indicator Data'!Y59</f>
        <v>1</v>
      </c>
      <c r="AB62" s="248">
        <f>'Crisis Indicator Data'!Z59</f>
        <v>1</v>
      </c>
      <c r="AC62" s="248">
        <f>'Crisis Indicator Data'!AA59</f>
        <v>0</v>
      </c>
      <c r="AD62" s="248">
        <f>'Crisis Indicator Data'!AB59</f>
        <v>0</v>
      </c>
      <c r="AE62" s="248">
        <f t="shared" si="21"/>
        <v>2</v>
      </c>
      <c r="AF62" s="248">
        <f>'Crisis Indicator Data'!AC59</f>
        <v>2</v>
      </c>
      <c r="AG62" s="248">
        <f>'Crisis Indicator Data'!AD59</f>
        <v>2</v>
      </c>
      <c r="AH62" s="248">
        <f t="shared" si="22"/>
        <v>4</v>
      </c>
      <c r="AI62" s="248">
        <f>'Crisis Indicator Data'!AE59</f>
        <v>3</v>
      </c>
      <c r="AJ62" s="248">
        <f>'Crisis Indicator Data'!AF59</f>
        <v>1</v>
      </c>
      <c r="AK62" s="248">
        <f>'Crisis Indicator Data'!AG59</f>
        <v>0</v>
      </c>
      <c r="AL62" s="248">
        <f t="shared" si="23"/>
        <v>3</v>
      </c>
      <c r="AM62" s="241">
        <f t="shared" si="24"/>
        <v>3</v>
      </c>
      <c r="AN62" s="241">
        <f t="shared" si="25"/>
        <v>2.5</v>
      </c>
    </row>
    <row r="63" spans="1:40" ht="13.5" customHeight="1" x14ac:dyDescent="0.25">
      <c r="A63" s="147" t="str">
        <f>'Crisis Indicator Data'!A60</f>
        <v>Refugee situation in Kenya</v>
      </c>
      <c r="B63" s="148" t="str">
        <f>'Crisis Indicator Data'!B60</f>
        <v>Displacement</v>
      </c>
      <c r="C63" s="148" t="str">
        <f>'Crisis Indicator Data'!C60</f>
        <v>KEN002</v>
      </c>
      <c r="D63" s="148" t="str">
        <f>'Crisis Indicator Data'!D60</f>
        <v>Kenya</v>
      </c>
      <c r="E63" s="149" t="str">
        <f>'Crisis Indicator Data'!E60</f>
        <v>KEN</v>
      </c>
      <c r="F63" s="241">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3.6</v>
      </c>
      <c r="G63" s="241">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2.6</v>
      </c>
      <c r="H63" s="241">
        <f t="shared" si="13"/>
        <v>3.1</v>
      </c>
      <c r="I63" s="241">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4.3</v>
      </c>
      <c r="J63" s="241">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0.8</v>
      </c>
      <c r="K63" s="241">
        <f t="shared" si="14"/>
        <v>2.5499999999999998</v>
      </c>
      <c r="L63" s="241">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3.6</v>
      </c>
      <c r="M63" s="241">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2</v>
      </c>
      <c r="N63" s="241">
        <f t="shared" si="15"/>
        <v>2.8</v>
      </c>
      <c r="O63" s="241">
        <f t="shared" si="16"/>
        <v>2.8166666666666664</v>
      </c>
      <c r="P63" s="241">
        <f>IF(LEN(E63)&gt;3,VLOOKUP(C63,'Regional Crises'!$B$1:$R$69,12,FALSE),VLOOKUP(E63,'Country Indicator Data'!$B$4:$I$300,8,FALSE))</f>
        <v>5</v>
      </c>
      <c r="Q63" s="241" t="str">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x</v>
      </c>
      <c r="R63" s="241">
        <f t="shared" si="17"/>
        <v>5</v>
      </c>
      <c r="S63" s="241">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241">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v>
      </c>
      <c r="U63" s="241">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2.2999999999999998</v>
      </c>
      <c r="V63" s="241">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2.6</v>
      </c>
      <c r="W63" s="241">
        <f t="shared" si="18"/>
        <v>2.9</v>
      </c>
      <c r="X63" s="241">
        <f t="shared" si="19"/>
        <v>3.6</v>
      </c>
      <c r="Y63" s="248">
        <f>IF('Core Indicators'!FC60="x","x",IF('Core Indicators'!FC60&gt;=5,5,IF('Core Indicators'!FC60&gt;=4,4,IF('Core Indicators'!FC60&gt;=3,3,IF('Core Indicators'!FC60&gt;=2,2,IF('Core Indicators'!FC60&gt;=1,1,0))))))</f>
        <v>2</v>
      </c>
      <c r="Z63" s="241">
        <f t="shared" si="20"/>
        <v>2</v>
      </c>
      <c r="AA63" s="248">
        <f>'Crisis Indicator Data'!Y60</f>
        <v>1</v>
      </c>
      <c r="AB63" s="248">
        <f>'Crisis Indicator Data'!Z60</f>
        <v>1</v>
      </c>
      <c r="AC63" s="248">
        <f>'Crisis Indicator Data'!AA60</f>
        <v>0</v>
      </c>
      <c r="AD63" s="248">
        <f>'Crisis Indicator Data'!AB60</f>
        <v>0</v>
      </c>
      <c r="AE63" s="248">
        <f t="shared" si="21"/>
        <v>2</v>
      </c>
      <c r="AF63" s="248">
        <f>'Crisis Indicator Data'!AC60</f>
        <v>2</v>
      </c>
      <c r="AG63" s="248">
        <f>'Crisis Indicator Data'!AD60</f>
        <v>1</v>
      </c>
      <c r="AH63" s="248">
        <f t="shared" si="22"/>
        <v>3</v>
      </c>
      <c r="AI63" s="248">
        <f>'Crisis Indicator Data'!AE60</f>
        <v>1</v>
      </c>
      <c r="AJ63" s="248">
        <f>'Crisis Indicator Data'!AF60</f>
        <v>1</v>
      </c>
      <c r="AK63" s="248">
        <f>'Crisis Indicator Data'!AG60</f>
        <v>0</v>
      </c>
      <c r="AL63" s="248">
        <f t="shared" si="23"/>
        <v>2</v>
      </c>
      <c r="AM63" s="241">
        <f t="shared" si="24"/>
        <v>2</v>
      </c>
      <c r="AN63" s="241">
        <f t="shared" si="25"/>
        <v>2</v>
      </c>
    </row>
    <row r="64" spans="1:40" ht="13.5" customHeight="1" x14ac:dyDescent="0.25">
      <c r="A64" s="147" t="str">
        <f>'Crisis Indicator Data'!A61</f>
        <v>Drought in Kenya</v>
      </c>
      <c r="B64" s="148" t="str">
        <f>'Crisis Indicator Data'!B61</f>
        <v>Drought</v>
      </c>
      <c r="C64" s="148" t="str">
        <f>'Crisis Indicator Data'!C61</f>
        <v>KEN003</v>
      </c>
      <c r="D64" s="148" t="str">
        <f>'Crisis Indicator Data'!D61</f>
        <v>Kenya</v>
      </c>
      <c r="E64" s="149" t="str">
        <f>'Crisis Indicator Data'!E61</f>
        <v>KEN</v>
      </c>
      <c r="F64" s="241">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3.6</v>
      </c>
      <c r="G64" s="241">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2.6</v>
      </c>
      <c r="H64" s="241">
        <f t="shared" si="13"/>
        <v>3.1</v>
      </c>
      <c r="I64" s="241">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4.3</v>
      </c>
      <c r="J64" s="241">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0.8</v>
      </c>
      <c r="K64" s="241">
        <f t="shared" si="14"/>
        <v>2.5499999999999998</v>
      </c>
      <c r="L64" s="241">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3.6</v>
      </c>
      <c r="M64" s="241">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2</v>
      </c>
      <c r="N64" s="241">
        <f t="shared" si="15"/>
        <v>2.8</v>
      </c>
      <c r="O64" s="241">
        <f t="shared" si="16"/>
        <v>2.8166666666666664</v>
      </c>
      <c r="P64" s="241">
        <f>IF(LEN(E64)&gt;3,VLOOKUP(C64,'Regional Crises'!$B$1:$R$69,12,FALSE),VLOOKUP(E64,'Country Indicator Data'!$B$4:$I$300,8,FALSE))</f>
        <v>5</v>
      </c>
      <c r="Q64" s="241" t="str">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x</v>
      </c>
      <c r="R64" s="241">
        <f t="shared" si="17"/>
        <v>5</v>
      </c>
      <c r="S64" s="241">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241">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v>
      </c>
      <c r="U64" s="241">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2.2999999999999998</v>
      </c>
      <c r="V64" s="241">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2.6</v>
      </c>
      <c r="W64" s="241">
        <f t="shared" si="18"/>
        <v>2.9</v>
      </c>
      <c r="X64" s="241">
        <f t="shared" si="19"/>
        <v>3.6</v>
      </c>
      <c r="Y64" s="248">
        <f>IF('Core Indicators'!FC61="x","x",IF('Core Indicators'!FC61&gt;=5,5,IF('Core Indicators'!FC61&gt;=4,4,IF('Core Indicators'!FC61&gt;=3,3,IF('Core Indicators'!FC61&gt;=2,2,IF('Core Indicators'!FC61&gt;=1,1,0))))))</f>
        <v>2</v>
      </c>
      <c r="Z64" s="241">
        <f t="shared" si="20"/>
        <v>2</v>
      </c>
      <c r="AA64" s="248">
        <f>'Crisis Indicator Data'!Y61</f>
        <v>1</v>
      </c>
      <c r="AB64" s="248">
        <f>'Crisis Indicator Data'!Z61</f>
        <v>1</v>
      </c>
      <c r="AC64" s="248">
        <f>'Crisis Indicator Data'!AA61</f>
        <v>0</v>
      </c>
      <c r="AD64" s="248">
        <f>'Crisis Indicator Data'!AB61</f>
        <v>0</v>
      </c>
      <c r="AE64" s="248">
        <f t="shared" si="21"/>
        <v>2</v>
      </c>
      <c r="AF64" s="248">
        <f>'Crisis Indicator Data'!AC61</f>
        <v>0</v>
      </c>
      <c r="AG64" s="248">
        <f>'Crisis Indicator Data'!AD61</f>
        <v>2</v>
      </c>
      <c r="AH64" s="248">
        <f t="shared" si="22"/>
        <v>2</v>
      </c>
      <c r="AI64" s="248">
        <f>'Crisis Indicator Data'!AE61</f>
        <v>3</v>
      </c>
      <c r="AJ64" s="248">
        <f>'Crisis Indicator Data'!AF61</f>
        <v>1</v>
      </c>
      <c r="AK64" s="248">
        <f>'Crisis Indicator Data'!AG61</f>
        <v>0</v>
      </c>
      <c r="AL64" s="248">
        <f t="shared" si="23"/>
        <v>3</v>
      </c>
      <c r="AM64" s="241">
        <f t="shared" si="24"/>
        <v>2</v>
      </c>
      <c r="AN64" s="241">
        <f t="shared" si="25"/>
        <v>2</v>
      </c>
    </row>
    <row r="65" spans="1:40" ht="13.5" customHeight="1" x14ac:dyDescent="0.25">
      <c r="A65" s="147" t="str">
        <f>'Crisis Indicator Data'!A62</f>
        <v>Syrian refugees in Lebanon</v>
      </c>
      <c r="B65" s="148" t="str">
        <f>'Crisis Indicator Data'!B62</f>
        <v>Displacement</v>
      </c>
      <c r="C65" s="148" t="str">
        <f>'Crisis Indicator Data'!C62</f>
        <v>LBN002</v>
      </c>
      <c r="D65" s="148" t="str">
        <f>'Crisis Indicator Data'!D62</f>
        <v>Lebanon</v>
      </c>
      <c r="E65" s="149" t="str">
        <f>'Crisis Indicator Data'!E62</f>
        <v>LBN</v>
      </c>
      <c r="F65" s="241">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2.9</v>
      </c>
      <c r="G65" s="241">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2.4</v>
      </c>
      <c r="H65" s="241">
        <f t="shared" si="13"/>
        <v>2.65</v>
      </c>
      <c r="I65" s="241">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4.0999999999999996</v>
      </c>
      <c r="J65" s="241">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1</v>
      </c>
      <c r="K65" s="241">
        <f t="shared" si="14"/>
        <v>2.5499999999999998</v>
      </c>
      <c r="L65" s="241">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2.4</v>
      </c>
      <c r="M65" s="241">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0.9</v>
      </c>
      <c r="N65" s="241">
        <f t="shared" si="15"/>
        <v>1.65</v>
      </c>
      <c r="O65" s="241">
        <f t="shared" si="16"/>
        <v>2.2833333333333332</v>
      </c>
      <c r="P65" s="241">
        <f>IF(LEN(E65)&gt;3,VLOOKUP(C65,'Regional Crises'!$B$1:$R$69,12,FALSE),VLOOKUP(E65,'Country Indicator Data'!$B$4:$I$300,8,FALSE))</f>
        <v>3</v>
      </c>
      <c r="Q65" s="241">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3.4</v>
      </c>
      <c r="R65" s="241">
        <f t="shared" si="17"/>
        <v>3.2</v>
      </c>
      <c r="S65" s="241">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3.6</v>
      </c>
      <c r="T65" s="241">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3.4</v>
      </c>
      <c r="U65" s="241">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2.6</v>
      </c>
      <c r="V65" s="241">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2.8</v>
      </c>
      <c r="W65" s="241">
        <f t="shared" si="18"/>
        <v>3.1</v>
      </c>
      <c r="X65" s="241">
        <f t="shared" si="19"/>
        <v>2.9</v>
      </c>
      <c r="Y65" s="248">
        <f>IF('Core Indicators'!FC62="x","x",IF('Core Indicators'!FC62&gt;=5,5,IF('Core Indicators'!FC62&gt;=4,4,IF('Core Indicators'!FC62&gt;=3,3,IF('Core Indicators'!FC62&gt;=2,2,IF('Core Indicators'!FC62&gt;=1,1,0))))))</f>
        <v>2</v>
      </c>
      <c r="Z65" s="241">
        <f t="shared" si="20"/>
        <v>2</v>
      </c>
      <c r="AA65" s="248">
        <f>'Crisis Indicator Data'!Y62</f>
        <v>0</v>
      </c>
      <c r="AB65" s="248">
        <f>'Crisis Indicator Data'!Z62</f>
        <v>0</v>
      </c>
      <c r="AC65" s="248">
        <f>'Crisis Indicator Data'!AA62</f>
        <v>0</v>
      </c>
      <c r="AD65" s="248">
        <f>'Crisis Indicator Data'!AB62</f>
        <v>0</v>
      </c>
      <c r="AE65" s="248">
        <f t="shared" si="21"/>
        <v>0</v>
      </c>
      <c r="AF65" s="248">
        <f>'Crisis Indicator Data'!AC62</f>
        <v>1</v>
      </c>
      <c r="AG65" s="248">
        <f>'Crisis Indicator Data'!AD62</f>
        <v>2</v>
      </c>
      <c r="AH65" s="248">
        <f t="shared" si="22"/>
        <v>3</v>
      </c>
      <c r="AI65" s="248">
        <f>'Crisis Indicator Data'!AE62</f>
        <v>0</v>
      </c>
      <c r="AJ65" s="248">
        <f>'Crisis Indicator Data'!AF62</f>
        <v>3</v>
      </c>
      <c r="AK65" s="248">
        <f>'Crisis Indicator Data'!AG62</f>
        <v>0</v>
      </c>
      <c r="AL65" s="248">
        <f t="shared" si="23"/>
        <v>3</v>
      </c>
      <c r="AM65" s="241">
        <f t="shared" si="24"/>
        <v>2</v>
      </c>
      <c r="AN65" s="241">
        <f t="shared" si="25"/>
        <v>2</v>
      </c>
    </row>
    <row r="66" spans="1:40" ht="13.5" customHeight="1" x14ac:dyDescent="0.25">
      <c r="A66" s="147" t="str">
        <f>'Crisis Indicator Data'!A63</f>
        <v>Socioeconomic crisis in Lebanon</v>
      </c>
      <c r="B66" s="148" t="str">
        <f>'Crisis Indicator Data'!B63</f>
        <v>Socio-political,Violence,Tecnological Disaster</v>
      </c>
      <c r="C66" s="148" t="str">
        <f>'Crisis Indicator Data'!C63</f>
        <v>LBN004</v>
      </c>
      <c r="D66" s="148" t="str">
        <f>'Crisis Indicator Data'!D63</f>
        <v>Lebanon</v>
      </c>
      <c r="E66" s="149" t="str">
        <f>'Crisis Indicator Data'!E63</f>
        <v>LBN</v>
      </c>
      <c r="F66" s="241">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2.9</v>
      </c>
      <c r="G66" s="241">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2.4</v>
      </c>
      <c r="H66" s="241">
        <f t="shared" si="13"/>
        <v>2.65</v>
      </c>
      <c r="I66" s="241">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4.0999999999999996</v>
      </c>
      <c r="J66" s="241">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1</v>
      </c>
      <c r="K66" s="241">
        <f t="shared" si="14"/>
        <v>2.5499999999999998</v>
      </c>
      <c r="L66" s="241">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2.4</v>
      </c>
      <c r="M66" s="241">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0.9</v>
      </c>
      <c r="N66" s="241">
        <f t="shared" si="15"/>
        <v>1.65</v>
      </c>
      <c r="O66" s="241">
        <f t="shared" si="16"/>
        <v>2.2833333333333332</v>
      </c>
      <c r="P66" s="241">
        <f>IF(LEN(E66)&gt;3,VLOOKUP(C66,'Regional Crises'!$B$1:$R$69,12,FALSE),VLOOKUP(E66,'Country Indicator Data'!$B$4:$I$300,8,FALSE))</f>
        <v>3</v>
      </c>
      <c r="Q66" s="241">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3.4</v>
      </c>
      <c r="R66" s="241">
        <f t="shared" si="17"/>
        <v>3.2</v>
      </c>
      <c r="S66" s="241">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3.6</v>
      </c>
      <c r="T66" s="241">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3.4</v>
      </c>
      <c r="U66" s="241">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2.6</v>
      </c>
      <c r="V66" s="241">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2.8</v>
      </c>
      <c r="W66" s="241">
        <f t="shared" si="18"/>
        <v>3.1</v>
      </c>
      <c r="X66" s="241">
        <f t="shared" si="19"/>
        <v>2.9</v>
      </c>
      <c r="Y66" s="248">
        <f>IF('Core Indicators'!FC63="x","x",IF('Core Indicators'!FC63&gt;=5,5,IF('Core Indicators'!FC63&gt;=4,4,IF('Core Indicators'!FC63&gt;=3,3,IF('Core Indicators'!FC63&gt;=2,2,IF('Core Indicators'!FC63&gt;=1,1,0))))))</f>
        <v>3</v>
      </c>
      <c r="Z66" s="241">
        <f t="shared" si="20"/>
        <v>3</v>
      </c>
      <c r="AA66" s="248">
        <f>'Crisis Indicator Data'!Y63</f>
        <v>0</v>
      </c>
      <c r="AB66" s="248">
        <f>'Crisis Indicator Data'!Z63</f>
        <v>0</v>
      </c>
      <c r="AC66" s="248">
        <f>'Crisis Indicator Data'!AA63</f>
        <v>1</v>
      </c>
      <c r="AD66" s="248">
        <f>'Crisis Indicator Data'!AB63</f>
        <v>0</v>
      </c>
      <c r="AE66" s="248">
        <f t="shared" si="21"/>
        <v>1</v>
      </c>
      <c r="AF66" s="248">
        <f>'Crisis Indicator Data'!AC63</f>
        <v>1</v>
      </c>
      <c r="AG66" s="248">
        <f>'Crisis Indicator Data'!AD63</f>
        <v>2</v>
      </c>
      <c r="AH66" s="248">
        <f t="shared" si="22"/>
        <v>3</v>
      </c>
      <c r="AI66" s="248">
        <f>'Crisis Indicator Data'!AE63</f>
        <v>0</v>
      </c>
      <c r="AJ66" s="248">
        <f>'Crisis Indicator Data'!AF63</f>
        <v>3</v>
      </c>
      <c r="AK66" s="248">
        <f>'Crisis Indicator Data'!AG63</f>
        <v>0</v>
      </c>
      <c r="AL66" s="248">
        <f t="shared" si="23"/>
        <v>3</v>
      </c>
      <c r="AM66" s="241">
        <f t="shared" si="24"/>
        <v>2</v>
      </c>
      <c r="AN66" s="241">
        <f t="shared" si="25"/>
        <v>2.5</v>
      </c>
    </row>
    <row r="67" spans="1:40" ht="13.5" customHeight="1" x14ac:dyDescent="0.25">
      <c r="A67" s="147" t="str">
        <f>'Crisis Indicator Data'!A64</f>
        <v>Complex crisis in Libya</v>
      </c>
      <c r="B67" s="148" t="str">
        <f>'Crisis Indicator Data'!B64</f>
        <v>Conflict,Displacement,Socio-political</v>
      </c>
      <c r="C67" s="148" t="str">
        <f>'Crisis Indicator Data'!C64</f>
        <v>LBY001</v>
      </c>
      <c r="D67" s="148" t="str">
        <f>'Crisis Indicator Data'!D64</f>
        <v>Libya</v>
      </c>
      <c r="E67" s="149" t="str">
        <f>'Crisis Indicator Data'!E64</f>
        <v>LBY</v>
      </c>
      <c r="F67" s="241">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4.5999999999999996</v>
      </c>
      <c r="G67" s="241">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3.8</v>
      </c>
      <c r="H67" s="241">
        <f t="shared" si="13"/>
        <v>4.1999999999999993</v>
      </c>
      <c r="I67" s="241">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1.4</v>
      </c>
      <c r="J67" s="241">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v>
      </c>
      <c r="K67" s="241">
        <f t="shared" si="14"/>
        <v>0.7</v>
      </c>
      <c r="L67" s="241">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1.1000000000000001</v>
      </c>
      <c r="M67" s="241" t="str">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x</v>
      </c>
      <c r="N67" s="241">
        <f t="shared" si="15"/>
        <v>1.1000000000000001</v>
      </c>
      <c r="O67" s="241">
        <f t="shared" si="16"/>
        <v>2</v>
      </c>
      <c r="P67" s="241">
        <f>IF(LEN(E67)&gt;3,VLOOKUP(C67,'Regional Crises'!$B$1:$R$69,12,FALSE),VLOOKUP(E67,'Country Indicator Data'!$B$4:$I$300,8,FALSE))</f>
        <v>3</v>
      </c>
      <c r="Q67" s="241">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4.2</v>
      </c>
      <c r="R67" s="241">
        <f t="shared" si="17"/>
        <v>3.6</v>
      </c>
      <c r="S67" s="241">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4.0999999999999996</v>
      </c>
      <c r="T67" s="241">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4.3</v>
      </c>
      <c r="U67" s="241">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3.6</v>
      </c>
      <c r="V67" s="241">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4.5999999999999996</v>
      </c>
      <c r="W67" s="241">
        <f t="shared" si="18"/>
        <v>4.2</v>
      </c>
      <c r="X67" s="241">
        <f t="shared" si="19"/>
        <v>3.3</v>
      </c>
      <c r="Y67" s="248">
        <f>IF('Core Indicators'!FC64="x","x",IF('Core Indicators'!FC64&gt;=5,5,IF('Core Indicators'!FC64&gt;=4,4,IF('Core Indicators'!FC64&gt;=3,3,IF('Core Indicators'!FC64&gt;=2,2,IF('Core Indicators'!FC64&gt;=1,1,0))))))</f>
        <v>5</v>
      </c>
      <c r="Z67" s="241">
        <f t="shared" si="20"/>
        <v>5</v>
      </c>
      <c r="AA67" s="248">
        <f>'Crisis Indicator Data'!Y64</f>
        <v>1</v>
      </c>
      <c r="AB67" s="248">
        <f>'Crisis Indicator Data'!Z64</f>
        <v>3</v>
      </c>
      <c r="AC67" s="248">
        <f>'Crisis Indicator Data'!AA64</f>
        <v>2</v>
      </c>
      <c r="AD67" s="248">
        <f>'Crisis Indicator Data'!AB64</f>
        <v>0</v>
      </c>
      <c r="AE67" s="248">
        <f t="shared" si="21"/>
        <v>3</v>
      </c>
      <c r="AF67" s="248">
        <f>'Crisis Indicator Data'!AC64</f>
        <v>2</v>
      </c>
      <c r="AG67" s="248">
        <f>'Crisis Indicator Data'!AD64</f>
        <v>3</v>
      </c>
      <c r="AH67" s="248">
        <f t="shared" si="22"/>
        <v>5</v>
      </c>
      <c r="AI67" s="248">
        <f>'Crisis Indicator Data'!AE64</f>
        <v>2</v>
      </c>
      <c r="AJ67" s="248">
        <f>'Crisis Indicator Data'!AF64</f>
        <v>1</v>
      </c>
      <c r="AK67" s="248">
        <f>'Crisis Indicator Data'!AG64</f>
        <v>1</v>
      </c>
      <c r="AL67" s="248">
        <f t="shared" si="23"/>
        <v>3</v>
      </c>
      <c r="AM67" s="241">
        <f t="shared" si="24"/>
        <v>4</v>
      </c>
      <c r="AN67" s="241">
        <f t="shared" si="25"/>
        <v>4.5</v>
      </c>
    </row>
    <row r="68" spans="1:40" ht="13.5" customHeight="1" x14ac:dyDescent="0.25">
      <c r="A68" s="147" t="str">
        <f>'Crisis Indicator Data'!A65</f>
        <v>Mixed migration flows in Libya</v>
      </c>
      <c r="B68" s="148" t="str">
        <f>'Crisis Indicator Data'!B65</f>
        <v>Displacement</v>
      </c>
      <c r="C68" s="148" t="str">
        <f>'Crisis Indicator Data'!C65</f>
        <v>LBY002</v>
      </c>
      <c r="D68" s="148" t="str">
        <f>'Crisis Indicator Data'!D65</f>
        <v>Libya</v>
      </c>
      <c r="E68" s="149" t="str">
        <f>'Crisis Indicator Data'!E65</f>
        <v>LBY</v>
      </c>
      <c r="F68" s="241">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4.5999999999999996</v>
      </c>
      <c r="G68" s="241">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3.8</v>
      </c>
      <c r="H68" s="241">
        <f t="shared" si="13"/>
        <v>4.1999999999999993</v>
      </c>
      <c r="I68" s="241">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1.4</v>
      </c>
      <c r="J68" s="241">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241">
        <f t="shared" si="14"/>
        <v>0.7</v>
      </c>
      <c r="L68" s="241">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1.1000000000000001</v>
      </c>
      <c r="M68" s="241" t="str">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x</v>
      </c>
      <c r="N68" s="241">
        <f t="shared" si="15"/>
        <v>1.1000000000000001</v>
      </c>
      <c r="O68" s="241">
        <f t="shared" si="16"/>
        <v>2</v>
      </c>
      <c r="P68" s="241">
        <f>IF(LEN(E68)&gt;3,VLOOKUP(C68,'Regional Crises'!$B$1:$R$69,12,FALSE),VLOOKUP(E68,'Country Indicator Data'!$B$4:$I$300,8,FALSE))</f>
        <v>3</v>
      </c>
      <c r="Q68" s="241">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4.2</v>
      </c>
      <c r="R68" s="241">
        <f t="shared" si="17"/>
        <v>3.6</v>
      </c>
      <c r="S68" s="241">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4.0999999999999996</v>
      </c>
      <c r="T68" s="241">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4.3</v>
      </c>
      <c r="U68" s="241">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3.6</v>
      </c>
      <c r="V68" s="241">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4.5999999999999996</v>
      </c>
      <c r="W68" s="241">
        <f t="shared" si="18"/>
        <v>4.2</v>
      </c>
      <c r="X68" s="241">
        <f t="shared" si="19"/>
        <v>3.3</v>
      </c>
      <c r="Y68" s="248">
        <f>IF('Core Indicators'!FC65="x","x",IF('Core Indicators'!FC65&gt;=5,5,IF('Core Indicators'!FC65&gt;=4,4,IF('Core Indicators'!FC65&gt;=3,3,IF('Core Indicators'!FC65&gt;=2,2,IF('Core Indicators'!FC65&gt;=1,1,0))))))</f>
        <v>4</v>
      </c>
      <c r="Z68" s="241">
        <f t="shared" si="20"/>
        <v>4</v>
      </c>
      <c r="AA68" s="248">
        <f>'Crisis Indicator Data'!Y65</f>
        <v>1</v>
      </c>
      <c r="AB68" s="248">
        <f>'Crisis Indicator Data'!Z65</f>
        <v>3</v>
      </c>
      <c r="AC68" s="248">
        <f>'Crisis Indicator Data'!AA65</f>
        <v>2</v>
      </c>
      <c r="AD68" s="248">
        <f>'Crisis Indicator Data'!AB65</f>
        <v>0</v>
      </c>
      <c r="AE68" s="248">
        <f t="shared" si="21"/>
        <v>3</v>
      </c>
      <c r="AF68" s="248">
        <f>'Crisis Indicator Data'!AC65</f>
        <v>2</v>
      </c>
      <c r="AG68" s="248">
        <f>'Crisis Indicator Data'!AD65</f>
        <v>3</v>
      </c>
      <c r="AH68" s="248">
        <f t="shared" si="22"/>
        <v>5</v>
      </c>
      <c r="AI68" s="248">
        <f>'Crisis Indicator Data'!AE65</f>
        <v>2</v>
      </c>
      <c r="AJ68" s="248">
        <f>'Crisis Indicator Data'!AF65</f>
        <v>1</v>
      </c>
      <c r="AK68" s="248">
        <f>'Crisis Indicator Data'!AG65</f>
        <v>1</v>
      </c>
      <c r="AL68" s="248">
        <f t="shared" si="23"/>
        <v>3</v>
      </c>
      <c r="AM68" s="241">
        <f t="shared" si="24"/>
        <v>4</v>
      </c>
      <c r="AN68" s="241">
        <f t="shared" si="25"/>
        <v>4</v>
      </c>
    </row>
    <row r="69" spans="1:40" ht="13.5" customHeight="1" x14ac:dyDescent="0.25">
      <c r="A69" s="147" t="str">
        <f>'Crisis Indicator Data'!A66</f>
        <v>Socio-economic crisis in Sri Lanka</v>
      </c>
      <c r="B69" s="148" t="str">
        <f>'Crisis Indicator Data'!B66</f>
        <v>Socio-political,Food Security</v>
      </c>
      <c r="C69" s="148" t="str">
        <f>'Crisis Indicator Data'!C66</f>
        <v>LKA002</v>
      </c>
      <c r="D69" s="148" t="str">
        <f>'Crisis Indicator Data'!D66</f>
        <v>Sri Lanka</v>
      </c>
      <c r="E69" s="149" t="str">
        <f>'Crisis Indicator Data'!E66</f>
        <v>LKA</v>
      </c>
      <c r="F69" s="241">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3.2</v>
      </c>
      <c r="G69" s="241">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1.7</v>
      </c>
      <c r="H69" s="241">
        <f t="shared" si="13"/>
        <v>2.4500000000000002</v>
      </c>
      <c r="I69" s="241">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2.1</v>
      </c>
      <c r="J69" s="241">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1.1000000000000001</v>
      </c>
      <c r="K69" s="241">
        <f t="shared" si="14"/>
        <v>1.6</v>
      </c>
      <c r="L69" s="241">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2.5</v>
      </c>
      <c r="M69" s="241">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1.8</v>
      </c>
      <c r="N69" s="241">
        <f t="shared" si="15"/>
        <v>2.15</v>
      </c>
      <c r="O69" s="241">
        <f t="shared" si="16"/>
        <v>2.0666666666666669</v>
      </c>
      <c r="P69" s="241">
        <f>IF(LEN(E69)&gt;3,VLOOKUP(C69,'Regional Crises'!$B$1:$R$69,12,FALSE),VLOOKUP(E69,'Country Indicator Data'!$B$4:$I$300,8,FALSE))</f>
        <v>3</v>
      </c>
      <c r="Q69" s="241">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1.4</v>
      </c>
      <c r="R69" s="241">
        <f t="shared" si="17"/>
        <v>2.2000000000000002</v>
      </c>
      <c r="S69" s="241">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3.1</v>
      </c>
      <c r="T69" s="241">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2.5</v>
      </c>
      <c r="U69" s="241">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1.8</v>
      </c>
      <c r="V69" s="241">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2.2999999999999998</v>
      </c>
      <c r="W69" s="241">
        <f t="shared" si="18"/>
        <v>2.4</v>
      </c>
      <c r="X69" s="241">
        <f t="shared" si="19"/>
        <v>2.2000000000000002</v>
      </c>
      <c r="Y69" s="248">
        <f>IF('Core Indicators'!FC66="x","x",IF('Core Indicators'!FC66&gt;=5,5,IF('Core Indicators'!FC66&gt;=4,4,IF('Core Indicators'!FC66&gt;=3,3,IF('Core Indicators'!FC66&gt;=2,2,IF('Core Indicators'!FC66&gt;=1,1,0))))))</f>
        <v>1</v>
      </c>
      <c r="Z69" s="241">
        <f t="shared" si="20"/>
        <v>1</v>
      </c>
      <c r="AA69" s="248">
        <f>'Crisis Indicator Data'!Y66</f>
        <v>0</v>
      </c>
      <c r="AB69" s="248">
        <f>'Crisis Indicator Data'!Z66</f>
        <v>0</v>
      </c>
      <c r="AC69" s="248">
        <f>'Crisis Indicator Data'!AA66</f>
        <v>0</v>
      </c>
      <c r="AD69" s="248">
        <f>'Crisis Indicator Data'!AB66</f>
        <v>0</v>
      </c>
      <c r="AE69" s="248">
        <f t="shared" si="21"/>
        <v>0</v>
      </c>
      <c r="AF69" s="248">
        <f>'Crisis Indicator Data'!AC66</f>
        <v>0</v>
      </c>
      <c r="AG69" s="248">
        <f>'Crisis Indicator Data'!AD66</f>
        <v>0</v>
      </c>
      <c r="AH69" s="248">
        <f t="shared" si="22"/>
        <v>0</v>
      </c>
      <c r="AI69" s="248">
        <f>'Crisis Indicator Data'!AE66</f>
        <v>0</v>
      </c>
      <c r="AJ69" s="248">
        <f>'Crisis Indicator Data'!AF66</f>
        <v>2</v>
      </c>
      <c r="AK69" s="248">
        <f>'Crisis Indicator Data'!AG66</f>
        <v>2</v>
      </c>
      <c r="AL69" s="248">
        <f t="shared" si="23"/>
        <v>3</v>
      </c>
      <c r="AM69" s="241">
        <f t="shared" si="24"/>
        <v>1</v>
      </c>
      <c r="AN69" s="241">
        <f t="shared" si="25"/>
        <v>1</v>
      </c>
    </row>
    <row r="70" spans="1:40" ht="13.5" customHeight="1" x14ac:dyDescent="0.25">
      <c r="A70" s="147" t="str">
        <f>'Crisis Indicator Data'!A67</f>
        <v>Food security crisis in Lesotho</v>
      </c>
      <c r="B70" s="148" t="str">
        <f>'Crisis Indicator Data'!B67</f>
        <v>Food Security</v>
      </c>
      <c r="C70" s="148" t="str">
        <f>'Crisis Indicator Data'!C67</f>
        <v>LSO003</v>
      </c>
      <c r="D70" s="148" t="str">
        <f>'Crisis Indicator Data'!D67</f>
        <v>Lesotho</v>
      </c>
      <c r="E70" s="149" t="str">
        <f>'Crisis Indicator Data'!E67</f>
        <v>LSO</v>
      </c>
      <c r="F70" s="241">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1.1000000000000001</v>
      </c>
      <c r="G70" s="241">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2.2999999999999998</v>
      </c>
      <c r="H70" s="241">
        <f t="shared" ref="H70:H101" si="26">IF(AND(F70="x",G70="x"),"x",AVERAGE(F70,G70))</f>
        <v>1.7</v>
      </c>
      <c r="I70" s="241">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0</v>
      </c>
      <c r="J70" s="241">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241">
        <f t="shared" ref="K70:K101" si="27">IF(AND(I70="x",J70="x"),"x",AVERAGE(I70,J70))</f>
        <v>0</v>
      </c>
      <c r="L70" s="241">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3.6</v>
      </c>
      <c r="M70" s="241">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2.5</v>
      </c>
      <c r="N70" s="241">
        <f t="shared" ref="N70:N101" si="28">IF(AND(L70="x",M70="x"),"x",AVERAGE(L70,M70))</f>
        <v>3.05</v>
      </c>
      <c r="O70" s="241">
        <f t="shared" ref="O70:O101" si="29">AVERAGE(H70,K70,N70)</f>
        <v>1.5833333333333333</v>
      </c>
      <c r="P70" s="241">
        <f>IF(LEN(E70)&gt;3,VLOOKUP(C70,'Regional Crises'!$B$1:$R$69,12,FALSE),VLOOKUP(E70,'Country Indicator Data'!$B$4:$I$300,8,FALSE))</f>
        <v>0</v>
      </c>
      <c r="Q70" s="241" t="str">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x</v>
      </c>
      <c r="R70" s="241">
        <f t="shared" ref="R70:R101" si="30">AVERAGE(P70:Q70)</f>
        <v>0</v>
      </c>
      <c r="S70" s="241">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v>
      </c>
      <c r="T70" s="241">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2.9</v>
      </c>
      <c r="U70" s="241">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2.5</v>
      </c>
      <c r="V70" s="241">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1.9</v>
      </c>
      <c r="W70" s="241">
        <f t="shared" ref="W70:W101" si="31">IF(AND(S70="x",V70="x"),"x",ROUND(AVERAGE(S70,V70,T70,U70),1))</f>
        <v>2.6</v>
      </c>
      <c r="X70" s="241">
        <f t="shared" ref="X70:X101" si="32">ROUND(AVERAGE(O70,W70,R70),1)</f>
        <v>1.4</v>
      </c>
      <c r="Y70" s="248">
        <f>IF('Core Indicators'!FC67="x","x",IF('Core Indicators'!FC67&gt;=5,5,IF('Core Indicators'!FC67&gt;=4,4,IF('Core Indicators'!FC67&gt;=3,3,IF('Core Indicators'!FC67&gt;=2,2,IF('Core Indicators'!FC67&gt;=1,1,0))))))</f>
        <v>1</v>
      </c>
      <c r="Z70" s="241">
        <f t="shared" ref="Z70:Z101" si="33">Y70</f>
        <v>1</v>
      </c>
      <c r="AA70" s="248">
        <f>'Crisis Indicator Data'!Y67</f>
        <v>0</v>
      </c>
      <c r="AB70" s="248">
        <f>'Crisis Indicator Data'!Z67</f>
        <v>0</v>
      </c>
      <c r="AC70" s="248">
        <f>'Crisis Indicator Data'!AA67</f>
        <v>0</v>
      </c>
      <c r="AD70" s="248">
        <f>'Crisis Indicator Data'!AB67</f>
        <v>0</v>
      </c>
      <c r="AE70" s="248">
        <f t="shared" ref="AE70:AE101" si="34">IF(SUM(AA70:AD70)=0,0,IF(SUM(AA70,AB70,AC70,AD70)&lt;2,1,IF(SUM(AA70:AD70)&lt;6,2,IF(SUM(AA70:AD70)&lt;8,3,IF(SUM(AA70:AD70)&lt;10,4,5)))))</f>
        <v>0</v>
      </c>
      <c r="AF70" s="248">
        <f>'Crisis Indicator Data'!AC67</f>
        <v>0</v>
      </c>
      <c r="AG70" s="248">
        <f>'Crisis Indicator Data'!AD67</f>
        <v>0</v>
      </c>
      <c r="AH70" s="248">
        <f t="shared" ref="AH70:AH101" si="35">IF(SUM(AF70:AG70)=0,0,IF(SUM(AF70,AG70)=1,1,IF(SUM(AF70:AG70)&lt;3,2,IF(SUM(AF70:AG70)&lt;4,3,IF(SUM(AF70:AG70)&lt;5,4,5)))))</f>
        <v>0</v>
      </c>
      <c r="AI70" s="248">
        <f>'Crisis Indicator Data'!AE67</f>
        <v>0</v>
      </c>
      <c r="AJ70" s="248">
        <f>'Crisis Indicator Data'!AF67</f>
        <v>0</v>
      </c>
      <c r="AK70" s="248">
        <f>'Crisis Indicator Data'!AG67</f>
        <v>0</v>
      </c>
      <c r="AL70" s="248">
        <f t="shared" ref="AL70:AL101" si="36">IF(SUM(AI70:AK70)=0,0,IF(SUM(AI70:AK70)=1,1,IF(SUM(AI70:AK70)&lt;3,2,IF(SUM(AI70:AK70)&lt;5,3,IF(SUM(AI70:AK70)&lt;7,4,5)))))</f>
        <v>0</v>
      </c>
      <c r="AM70" s="241">
        <f t="shared" ref="AM70:AM101" si="37">IF(AA70=3,5,ROUND(AVERAGE(AE70,AH70,AL70),0))</f>
        <v>0</v>
      </c>
      <c r="AN70" s="241">
        <f t="shared" ref="AN70:AN101" si="38">IF(AND(Z70="x",AM70="x"),"x",ROUND(AVERAGE(Z70,AM70),1))</f>
        <v>0.5</v>
      </c>
    </row>
    <row r="71" spans="1:40" ht="13.5" customHeight="1" x14ac:dyDescent="0.25">
      <c r="A71" s="147" t="str">
        <f>'Crisis Indicator Data'!A68</f>
        <v>Mixed migration flows in Morocco</v>
      </c>
      <c r="B71" s="148" t="str">
        <f>'Crisis Indicator Data'!B68</f>
        <v>Displacement</v>
      </c>
      <c r="C71" s="148" t="str">
        <f>'Crisis Indicator Data'!C68</f>
        <v>MAR002</v>
      </c>
      <c r="D71" s="148" t="str">
        <f>'Crisis Indicator Data'!D68</f>
        <v>Morocco</v>
      </c>
      <c r="E71" s="149" t="str">
        <f>'Crisis Indicator Data'!E68</f>
        <v>MAR</v>
      </c>
      <c r="F71" s="241">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3.2</v>
      </c>
      <c r="G71" s="241">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3.2</v>
      </c>
      <c r="H71" s="241">
        <f t="shared" si="26"/>
        <v>3.2</v>
      </c>
      <c r="I71" s="241">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2.5</v>
      </c>
      <c r="J71" s="241">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4</v>
      </c>
      <c r="K71" s="241">
        <f t="shared" si="27"/>
        <v>3.25</v>
      </c>
      <c r="L71" s="241">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3.3</v>
      </c>
      <c r="M71" s="241">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1.8</v>
      </c>
      <c r="N71" s="241">
        <f t="shared" si="28"/>
        <v>2.5499999999999998</v>
      </c>
      <c r="O71" s="241">
        <f t="shared" si="29"/>
        <v>3</v>
      </c>
      <c r="P71" s="241">
        <f>IF(LEN(E71)&gt;3,VLOOKUP(C71,'Regional Crises'!$B$1:$R$69,12,FALSE),VLOOKUP(E71,'Country Indicator Data'!$B$4:$I$300,8,FALSE))</f>
        <v>3</v>
      </c>
      <c r="Q71" s="241">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3.2</v>
      </c>
      <c r="R71" s="241">
        <f t="shared" si="30"/>
        <v>3.1</v>
      </c>
      <c r="S71" s="241">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v>
      </c>
      <c r="T71" s="241">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2.6</v>
      </c>
      <c r="U71" s="241">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3.4</v>
      </c>
      <c r="V71" s="241">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3.2</v>
      </c>
      <c r="W71" s="241">
        <f t="shared" si="31"/>
        <v>3.1</v>
      </c>
      <c r="X71" s="241">
        <f t="shared" si="32"/>
        <v>3.1</v>
      </c>
      <c r="Y71" s="248">
        <f>IF('Core Indicators'!FC68="x","x",IF('Core Indicators'!FC68&gt;=5,5,IF('Core Indicators'!FC68&gt;=4,4,IF('Core Indicators'!FC68&gt;=3,3,IF('Core Indicators'!FC68&gt;=2,2,IF('Core Indicators'!FC68&gt;=1,1,0))))))</f>
        <v>4</v>
      </c>
      <c r="Z71" s="241">
        <f t="shared" si="33"/>
        <v>4</v>
      </c>
      <c r="AA71" s="248">
        <f>'Crisis Indicator Data'!Y68</f>
        <v>0</v>
      </c>
      <c r="AB71" s="248">
        <f>'Crisis Indicator Data'!Z68</f>
        <v>0</v>
      </c>
      <c r="AC71" s="248">
        <f>'Crisis Indicator Data'!AA68</f>
        <v>0</v>
      </c>
      <c r="AD71" s="248">
        <f>'Crisis Indicator Data'!AB68</f>
        <v>0</v>
      </c>
      <c r="AE71" s="248">
        <f t="shared" si="34"/>
        <v>0</v>
      </c>
      <c r="AF71" s="248">
        <f>'Crisis Indicator Data'!AC68</f>
        <v>1</v>
      </c>
      <c r="AG71" s="248">
        <f>'Crisis Indicator Data'!AD68</f>
        <v>1</v>
      </c>
      <c r="AH71" s="248">
        <f t="shared" si="35"/>
        <v>2</v>
      </c>
      <c r="AI71" s="248">
        <f>'Crisis Indicator Data'!AE68</f>
        <v>0</v>
      </c>
      <c r="AJ71" s="248">
        <f>'Crisis Indicator Data'!AF68</f>
        <v>1</v>
      </c>
      <c r="AK71" s="248">
        <f>'Crisis Indicator Data'!AG68</f>
        <v>1</v>
      </c>
      <c r="AL71" s="248">
        <f t="shared" si="36"/>
        <v>2</v>
      </c>
      <c r="AM71" s="241">
        <f t="shared" si="37"/>
        <v>1</v>
      </c>
      <c r="AN71" s="241">
        <f t="shared" si="38"/>
        <v>2.5</v>
      </c>
    </row>
    <row r="72" spans="1:40" ht="13.5" customHeight="1" x14ac:dyDescent="0.25">
      <c r="A72" s="147" t="str">
        <f>'Crisis Indicator Data'!A69</f>
        <v>DIsplacement from Ukraine conflict in Moldova</v>
      </c>
      <c r="B72" s="148" t="str">
        <f>'Crisis Indicator Data'!B69</f>
        <v>Displacement,Conflict</v>
      </c>
      <c r="C72" s="148" t="str">
        <f>'Crisis Indicator Data'!C69</f>
        <v>MDA002</v>
      </c>
      <c r="D72" s="148" t="str">
        <f>'Crisis Indicator Data'!D69</f>
        <v>Moldova</v>
      </c>
      <c r="E72" s="149" t="str">
        <f>'Crisis Indicator Data'!E69</f>
        <v>MDA</v>
      </c>
      <c r="F72" s="241">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2.5</v>
      </c>
      <c r="G72" s="241">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2.1</v>
      </c>
      <c r="H72" s="241">
        <f t="shared" si="26"/>
        <v>2.2999999999999998</v>
      </c>
      <c r="I72" s="241">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2.1</v>
      </c>
      <c r="J72" s="241">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1.9</v>
      </c>
      <c r="K72" s="241">
        <f t="shared" si="27"/>
        <v>2</v>
      </c>
      <c r="L72" s="241">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1.5</v>
      </c>
      <c r="M72" s="241">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0.1</v>
      </c>
      <c r="N72" s="241">
        <f t="shared" si="28"/>
        <v>0.8</v>
      </c>
      <c r="O72" s="241">
        <f t="shared" si="29"/>
        <v>1.7</v>
      </c>
      <c r="P72" s="241">
        <f>IF(LEN(E72)&gt;3,VLOOKUP(C72,'Regional Crises'!$B$1:$R$69,12,FALSE),VLOOKUP(E72,'Country Indicator Data'!$B$4:$I$300,8,FALSE))</f>
        <v>2</v>
      </c>
      <c r="Q72" s="241">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0</v>
      </c>
      <c r="R72" s="241">
        <f t="shared" si="30"/>
        <v>1</v>
      </c>
      <c r="S72" s="241">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3.4</v>
      </c>
      <c r="T72" s="241">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2.9</v>
      </c>
      <c r="U72" s="241">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2.8</v>
      </c>
      <c r="V72" s="241">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2</v>
      </c>
      <c r="W72" s="241">
        <f t="shared" si="31"/>
        <v>2.8</v>
      </c>
      <c r="X72" s="241">
        <f t="shared" si="32"/>
        <v>1.8</v>
      </c>
      <c r="Y72" s="248">
        <f>IF('Core Indicators'!FC69="x","x",IF('Core Indicators'!FC69&gt;=5,5,IF('Core Indicators'!FC69&gt;=4,4,IF('Core Indicators'!FC69&gt;=3,3,IF('Core Indicators'!FC69&gt;=2,2,IF('Core Indicators'!FC69&gt;=1,1,0))))))</f>
        <v>2</v>
      </c>
      <c r="Z72" s="241">
        <f t="shared" si="33"/>
        <v>2</v>
      </c>
      <c r="AA72" s="248">
        <f>'Crisis Indicator Data'!Y69</f>
        <v>0</v>
      </c>
      <c r="AB72" s="248">
        <f>'Crisis Indicator Data'!Z69</f>
        <v>1</v>
      </c>
      <c r="AC72" s="248">
        <f>'Crisis Indicator Data'!AA69</f>
        <v>0</v>
      </c>
      <c r="AD72" s="248">
        <f>'Crisis Indicator Data'!AB69</f>
        <v>0</v>
      </c>
      <c r="AE72" s="248">
        <f t="shared" si="34"/>
        <v>1</v>
      </c>
      <c r="AF72" s="248">
        <f>'Crisis Indicator Data'!AC69</f>
        <v>0</v>
      </c>
      <c r="AG72" s="248">
        <f>'Crisis Indicator Data'!AD69</f>
        <v>0</v>
      </c>
      <c r="AH72" s="248">
        <f t="shared" si="35"/>
        <v>0</v>
      </c>
      <c r="AI72" s="248">
        <f>'Crisis Indicator Data'!AE69</f>
        <v>0</v>
      </c>
      <c r="AJ72" s="248">
        <f>'Crisis Indicator Data'!AF69</f>
        <v>0</v>
      </c>
      <c r="AK72" s="248">
        <f>'Crisis Indicator Data'!AG69</f>
        <v>0</v>
      </c>
      <c r="AL72" s="248">
        <f t="shared" si="36"/>
        <v>0</v>
      </c>
      <c r="AM72" s="241">
        <f t="shared" si="37"/>
        <v>0</v>
      </c>
      <c r="AN72" s="241">
        <f t="shared" si="38"/>
        <v>1</v>
      </c>
    </row>
    <row r="73" spans="1:40" ht="13.5" customHeight="1" x14ac:dyDescent="0.25">
      <c r="A73" s="147" t="str">
        <f>'Crisis Indicator Data'!A70</f>
        <v>Multiple crisis in Madagascar</v>
      </c>
      <c r="B73" s="148" t="str">
        <f>'Crisis Indicator Data'!B70</f>
        <v>Drought,Cyclone</v>
      </c>
      <c r="C73" s="148" t="str">
        <f>'Crisis Indicator Data'!C70</f>
        <v>MDG001</v>
      </c>
      <c r="D73" s="148" t="str">
        <f>'Crisis Indicator Data'!D70</f>
        <v>Madagascar</v>
      </c>
      <c r="E73" s="149" t="str">
        <f>'Crisis Indicator Data'!E70</f>
        <v>MDG</v>
      </c>
      <c r="F73" s="241">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2.9</v>
      </c>
      <c r="G73" s="241">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2.2999999999999998</v>
      </c>
      <c r="H73" s="241">
        <f t="shared" si="26"/>
        <v>2.5999999999999996</v>
      </c>
      <c r="I73" s="241">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3.1</v>
      </c>
      <c r="J73" s="241">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0</v>
      </c>
      <c r="K73" s="241">
        <f t="shared" si="27"/>
        <v>1.55</v>
      </c>
      <c r="L73" s="241" t="str">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x</v>
      </c>
      <c r="M73" s="241">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2.2000000000000002</v>
      </c>
      <c r="N73" s="241">
        <f t="shared" si="28"/>
        <v>2.2000000000000002</v>
      </c>
      <c r="O73" s="241">
        <f t="shared" si="29"/>
        <v>2.1166666666666667</v>
      </c>
      <c r="P73" s="241">
        <f>IF(LEN(E73)&gt;3,VLOOKUP(C73,'Regional Crises'!$B$1:$R$69,12,FALSE),VLOOKUP(E73,'Country Indicator Data'!$B$4:$I$300,8,FALSE))</f>
        <v>0</v>
      </c>
      <c r="Q73" s="241">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3.4</v>
      </c>
      <c r="R73" s="241">
        <f t="shared" si="30"/>
        <v>1.7</v>
      </c>
      <c r="S73" s="241">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3.8</v>
      </c>
      <c r="T73" s="241">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3.5</v>
      </c>
      <c r="U73" s="241">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2.9</v>
      </c>
      <c r="V73" s="241">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2</v>
      </c>
      <c r="W73" s="241">
        <f t="shared" si="31"/>
        <v>3.1</v>
      </c>
      <c r="X73" s="241">
        <f t="shared" si="32"/>
        <v>2.2999999999999998</v>
      </c>
      <c r="Y73" s="248">
        <f>IF('Core Indicators'!FC70="x","x",IF('Core Indicators'!FC70&gt;=5,5,IF('Core Indicators'!FC70&gt;=4,4,IF('Core Indicators'!FC70&gt;=3,3,IF('Core Indicators'!FC70&gt;=2,2,IF('Core Indicators'!FC70&gt;=1,1,0))))))</f>
        <v>1</v>
      </c>
      <c r="Z73" s="241">
        <f t="shared" si="33"/>
        <v>1</v>
      </c>
      <c r="AA73" s="248">
        <f>'Crisis Indicator Data'!Y70</f>
        <v>0</v>
      </c>
      <c r="AB73" s="248">
        <f>'Crisis Indicator Data'!Z70</f>
        <v>1</v>
      </c>
      <c r="AC73" s="248">
        <f>'Crisis Indicator Data'!AA70</f>
        <v>0</v>
      </c>
      <c r="AD73" s="248">
        <f>'Crisis Indicator Data'!AB70</f>
        <v>0</v>
      </c>
      <c r="AE73" s="248">
        <f t="shared" si="34"/>
        <v>1</v>
      </c>
      <c r="AF73" s="248">
        <f>'Crisis Indicator Data'!AC70</f>
        <v>0</v>
      </c>
      <c r="AG73" s="248">
        <f>'Crisis Indicator Data'!AD70</f>
        <v>0</v>
      </c>
      <c r="AH73" s="248">
        <f t="shared" si="35"/>
        <v>0</v>
      </c>
      <c r="AI73" s="248">
        <f>'Crisis Indicator Data'!AE70</f>
        <v>0</v>
      </c>
      <c r="AJ73" s="248">
        <f>'Crisis Indicator Data'!AF70</f>
        <v>0</v>
      </c>
      <c r="AK73" s="248">
        <f>'Crisis Indicator Data'!AG70</f>
        <v>2</v>
      </c>
      <c r="AL73" s="248">
        <f t="shared" si="36"/>
        <v>2</v>
      </c>
      <c r="AM73" s="241">
        <f t="shared" si="37"/>
        <v>1</v>
      </c>
      <c r="AN73" s="241">
        <f t="shared" si="38"/>
        <v>1</v>
      </c>
    </row>
    <row r="74" spans="1:40" ht="13.5" customHeight="1" x14ac:dyDescent="0.25">
      <c r="A74" s="147" t="str">
        <f>'Crisis Indicator Data'!A71</f>
        <v>Drought in Madagascar</v>
      </c>
      <c r="B74" s="148" t="str">
        <f>'Crisis Indicator Data'!B71</f>
        <v>Drought</v>
      </c>
      <c r="C74" s="148" t="str">
        <f>'Crisis Indicator Data'!C71</f>
        <v>MDG002</v>
      </c>
      <c r="D74" s="148" t="str">
        <f>'Crisis Indicator Data'!D71</f>
        <v>Madagascar</v>
      </c>
      <c r="E74" s="149" t="str">
        <f>'Crisis Indicator Data'!E71</f>
        <v>MDG</v>
      </c>
      <c r="F74" s="241">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2.9</v>
      </c>
      <c r="G74" s="241">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2.2999999999999998</v>
      </c>
      <c r="H74" s="241">
        <f t="shared" si="26"/>
        <v>2.5999999999999996</v>
      </c>
      <c r="I74" s="241">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3.1</v>
      </c>
      <c r="J74" s="241">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0</v>
      </c>
      <c r="K74" s="241">
        <f t="shared" si="27"/>
        <v>1.55</v>
      </c>
      <c r="L74" s="241" t="str">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x</v>
      </c>
      <c r="M74" s="241">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2.2000000000000002</v>
      </c>
      <c r="N74" s="241">
        <f t="shared" si="28"/>
        <v>2.2000000000000002</v>
      </c>
      <c r="O74" s="241">
        <f t="shared" si="29"/>
        <v>2.1166666666666667</v>
      </c>
      <c r="P74" s="241">
        <f>IF(LEN(E74)&gt;3,VLOOKUP(C74,'Regional Crises'!$B$1:$R$69,12,FALSE),VLOOKUP(E74,'Country Indicator Data'!$B$4:$I$300,8,FALSE))</f>
        <v>0</v>
      </c>
      <c r="Q74" s="241">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3.4</v>
      </c>
      <c r="R74" s="241">
        <f t="shared" si="30"/>
        <v>1.7</v>
      </c>
      <c r="S74" s="241">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3.8</v>
      </c>
      <c r="T74" s="241">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3.5</v>
      </c>
      <c r="U74" s="241">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2.9</v>
      </c>
      <c r="V74" s="241">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2</v>
      </c>
      <c r="W74" s="241">
        <f t="shared" si="31"/>
        <v>3.1</v>
      </c>
      <c r="X74" s="241">
        <f t="shared" si="32"/>
        <v>2.2999999999999998</v>
      </c>
      <c r="Y74" s="248">
        <f>IF('Core Indicators'!FC71="x","x",IF('Core Indicators'!FC71&gt;=5,5,IF('Core Indicators'!FC71&gt;=4,4,IF('Core Indicators'!FC71&gt;=3,3,IF('Core Indicators'!FC71&gt;=2,2,IF('Core Indicators'!FC71&gt;=1,1,0))))))</f>
        <v>1</v>
      </c>
      <c r="Z74" s="241">
        <f t="shared" si="33"/>
        <v>1</v>
      </c>
      <c r="AA74" s="248">
        <f>'Crisis Indicator Data'!Y71</f>
        <v>0</v>
      </c>
      <c r="AB74" s="248">
        <f>'Crisis Indicator Data'!Z71</f>
        <v>1</v>
      </c>
      <c r="AC74" s="248">
        <f>'Crisis Indicator Data'!AA71</f>
        <v>0</v>
      </c>
      <c r="AD74" s="248">
        <f>'Crisis Indicator Data'!AB71</f>
        <v>0</v>
      </c>
      <c r="AE74" s="248">
        <f t="shared" si="34"/>
        <v>1</v>
      </c>
      <c r="AF74" s="248">
        <f>'Crisis Indicator Data'!AC71</f>
        <v>0</v>
      </c>
      <c r="AG74" s="248">
        <f>'Crisis Indicator Data'!AD71</f>
        <v>0</v>
      </c>
      <c r="AH74" s="248">
        <f t="shared" si="35"/>
        <v>0</v>
      </c>
      <c r="AI74" s="248">
        <f>'Crisis Indicator Data'!AE71</f>
        <v>0</v>
      </c>
      <c r="AJ74" s="248">
        <f>'Crisis Indicator Data'!AF71</f>
        <v>0</v>
      </c>
      <c r="AK74" s="248">
        <f>'Crisis Indicator Data'!AG71</f>
        <v>2</v>
      </c>
      <c r="AL74" s="248">
        <f t="shared" si="36"/>
        <v>2</v>
      </c>
      <c r="AM74" s="241">
        <f t="shared" si="37"/>
        <v>1</v>
      </c>
      <c r="AN74" s="241">
        <f t="shared" si="38"/>
        <v>1</v>
      </c>
    </row>
    <row r="75" spans="1:40" ht="13.5" customHeight="1" x14ac:dyDescent="0.25">
      <c r="A75" s="147" t="str">
        <f>'Crisis Indicator Data'!A72</f>
        <v>Tropical Cyclones Season in 2022 in Madagascar</v>
      </c>
      <c r="B75" s="148" t="str">
        <f>'Crisis Indicator Data'!B72</f>
        <v>Cyclone</v>
      </c>
      <c r="C75" s="148" t="str">
        <f>'Crisis Indicator Data'!C72</f>
        <v>MDG006</v>
      </c>
      <c r="D75" s="148" t="str">
        <f>'Crisis Indicator Data'!D72</f>
        <v>Madagascar</v>
      </c>
      <c r="E75" s="149" t="str">
        <f>'Crisis Indicator Data'!E72</f>
        <v>MDG</v>
      </c>
      <c r="F75" s="241">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2.9</v>
      </c>
      <c r="G75" s="241">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2.2999999999999998</v>
      </c>
      <c r="H75" s="241">
        <f t="shared" si="26"/>
        <v>2.5999999999999996</v>
      </c>
      <c r="I75" s="241">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3.1</v>
      </c>
      <c r="J75" s="241">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0</v>
      </c>
      <c r="K75" s="241">
        <f t="shared" si="27"/>
        <v>1.55</v>
      </c>
      <c r="L75" s="241" t="str">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x</v>
      </c>
      <c r="M75" s="241">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2.2000000000000002</v>
      </c>
      <c r="N75" s="241">
        <f t="shared" si="28"/>
        <v>2.2000000000000002</v>
      </c>
      <c r="O75" s="241">
        <f t="shared" si="29"/>
        <v>2.1166666666666667</v>
      </c>
      <c r="P75" s="241">
        <f>IF(LEN(E75)&gt;3,VLOOKUP(C75,'Regional Crises'!$B$1:$R$69,12,FALSE),VLOOKUP(E75,'Country Indicator Data'!$B$4:$I$300,8,FALSE))</f>
        <v>0</v>
      </c>
      <c r="Q75" s="241">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3.4</v>
      </c>
      <c r="R75" s="241">
        <f t="shared" si="30"/>
        <v>1.7</v>
      </c>
      <c r="S75" s="241">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3.8</v>
      </c>
      <c r="T75" s="241">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3.5</v>
      </c>
      <c r="U75" s="241">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2.9</v>
      </c>
      <c r="V75" s="241">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2</v>
      </c>
      <c r="W75" s="241">
        <f t="shared" si="31"/>
        <v>3.1</v>
      </c>
      <c r="X75" s="241">
        <f t="shared" si="32"/>
        <v>2.2999999999999998</v>
      </c>
      <c r="Y75" s="248">
        <f>IF('Core Indicators'!FC72="x","x",IF('Core Indicators'!FC72&gt;=5,5,IF('Core Indicators'!FC72&gt;=4,4,IF('Core Indicators'!FC72&gt;=3,3,IF('Core Indicators'!FC72&gt;=2,2,IF('Core Indicators'!FC72&gt;=1,1,0))))))</f>
        <v>1</v>
      </c>
      <c r="Z75" s="241">
        <f t="shared" si="33"/>
        <v>1</v>
      </c>
      <c r="AA75" s="248">
        <f>'Crisis Indicator Data'!Y72</f>
        <v>0</v>
      </c>
      <c r="AB75" s="248">
        <f>'Crisis Indicator Data'!Z72</f>
        <v>1</v>
      </c>
      <c r="AC75" s="248">
        <f>'Crisis Indicator Data'!AA72</f>
        <v>0</v>
      </c>
      <c r="AD75" s="248">
        <f>'Crisis Indicator Data'!AB72</f>
        <v>0</v>
      </c>
      <c r="AE75" s="248">
        <f t="shared" si="34"/>
        <v>1</v>
      </c>
      <c r="AF75" s="248">
        <f>'Crisis Indicator Data'!AC72</f>
        <v>0</v>
      </c>
      <c r="AG75" s="248">
        <f>'Crisis Indicator Data'!AD72</f>
        <v>0</v>
      </c>
      <c r="AH75" s="248">
        <f t="shared" si="35"/>
        <v>0</v>
      </c>
      <c r="AI75" s="248">
        <f>'Crisis Indicator Data'!AE72</f>
        <v>0</v>
      </c>
      <c r="AJ75" s="248">
        <f>'Crisis Indicator Data'!AF72</f>
        <v>0</v>
      </c>
      <c r="AK75" s="248">
        <f>'Crisis Indicator Data'!AG72</f>
        <v>2</v>
      </c>
      <c r="AL75" s="248">
        <f t="shared" si="36"/>
        <v>2</v>
      </c>
      <c r="AM75" s="241">
        <f t="shared" si="37"/>
        <v>1</v>
      </c>
      <c r="AN75" s="241">
        <f t="shared" si="38"/>
        <v>1</v>
      </c>
    </row>
    <row r="76" spans="1:40" ht="13.5" customHeight="1" x14ac:dyDescent="0.25">
      <c r="A76" s="147" t="str">
        <f>'Crisis Indicator Data'!A73</f>
        <v>Multiple crisis in Mexico</v>
      </c>
      <c r="B76" s="148" t="str">
        <f>'Crisis Indicator Data'!B73</f>
        <v>Violence,Displacement</v>
      </c>
      <c r="C76" s="148" t="str">
        <f>'Crisis Indicator Data'!C73</f>
        <v>MEX001</v>
      </c>
      <c r="D76" s="148" t="str">
        <f>'Crisis Indicator Data'!D73</f>
        <v>Mexico</v>
      </c>
      <c r="E76" s="149" t="str">
        <f>'Crisis Indicator Data'!E73</f>
        <v>MEX</v>
      </c>
      <c r="F76" s="241">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1.4</v>
      </c>
      <c r="G76" s="241">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v>
      </c>
      <c r="H76" s="241">
        <f t="shared" si="26"/>
        <v>1.7</v>
      </c>
      <c r="I76" s="241">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1.7</v>
      </c>
      <c r="J76" s="241">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1.1000000000000001</v>
      </c>
      <c r="K76" s="241">
        <f t="shared" si="27"/>
        <v>1.4</v>
      </c>
      <c r="L76" s="241">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2.2000000000000002</v>
      </c>
      <c r="M76" s="241">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2.6</v>
      </c>
      <c r="N76" s="241">
        <f t="shared" si="28"/>
        <v>2.4000000000000004</v>
      </c>
      <c r="O76" s="241">
        <f t="shared" si="29"/>
        <v>1.8333333333333333</v>
      </c>
      <c r="P76" s="241">
        <f>IF(LEN(E76)&gt;3,VLOOKUP(C76,'Regional Crises'!$B$1:$R$69,12,FALSE),VLOOKUP(E76,'Country Indicator Data'!$B$4:$I$300,8,FALSE))</f>
        <v>4</v>
      </c>
      <c r="Q76" s="241">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241">
        <f t="shared" si="30"/>
        <v>4.5</v>
      </c>
      <c r="S76" s="241">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241">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3.2</v>
      </c>
      <c r="U76" s="241">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2.5</v>
      </c>
      <c r="V76" s="241">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1.9</v>
      </c>
      <c r="W76" s="241">
        <f t="shared" si="31"/>
        <v>2.8</v>
      </c>
      <c r="X76" s="241">
        <f t="shared" si="32"/>
        <v>3</v>
      </c>
      <c r="Y76" s="248">
        <f>IF('Core Indicators'!FC73="x","x",IF('Core Indicators'!FC73&gt;=5,5,IF('Core Indicators'!FC73&gt;=4,4,IF('Core Indicators'!FC73&gt;=3,3,IF('Core Indicators'!FC73&gt;=2,2,IF('Core Indicators'!FC73&gt;=1,1,0))))))</f>
        <v>5</v>
      </c>
      <c r="Z76" s="241">
        <f t="shared" si="33"/>
        <v>5</v>
      </c>
      <c r="AA76" s="248">
        <f>'Crisis Indicator Data'!Y73</f>
        <v>0</v>
      </c>
      <c r="AB76" s="248">
        <f>'Crisis Indicator Data'!Z73</f>
        <v>1</v>
      </c>
      <c r="AC76" s="248">
        <f>'Crisis Indicator Data'!AA73</f>
        <v>0</v>
      </c>
      <c r="AD76" s="248">
        <f>'Crisis Indicator Data'!AB73</f>
        <v>0</v>
      </c>
      <c r="AE76" s="248">
        <f t="shared" si="34"/>
        <v>1</v>
      </c>
      <c r="AF76" s="248">
        <f>'Crisis Indicator Data'!AC73</f>
        <v>2</v>
      </c>
      <c r="AG76" s="248">
        <f>'Crisis Indicator Data'!AD73</f>
        <v>3</v>
      </c>
      <c r="AH76" s="248">
        <f t="shared" si="35"/>
        <v>5</v>
      </c>
      <c r="AI76" s="248">
        <f>'Crisis Indicator Data'!AE73</f>
        <v>1</v>
      </c>
      <c r="AJ76" s="248">
        <f>'Crisis Indicator Data'!AF73</f>
        <v>0</v>
      </c>
      <c r="AK76" s="248">
        <f>'Crisis Indicator Data'!AG73</f>
        <v>3</v>
      </c>
      <c r="AL76" s="248">
        <f t="shared" si="36"/>
        <v>3</v>
      </c>
      <c r="AM76" s="241">
        <f t="shared" si="37"/>
        <v>3</v>
      </c>
      <c r="AN76" s="241">
        <f t="shared" si="38"/>
        <v>4</v>
      </c>
    </row>
    <row r="77" spans="1:40" ht="13.5" customHeight="1" x14ac:dyDescent="0.25">
      <c r="A77" s="147" t="str">
        <f>'Crisis Indicator Data'!A74</f>
        <v>Criminal Violence in Mexico</v>
      </c>
      <c r="B77" s="148" t="str">
        <f>'Crisis Indicator Data'!B74</f>
        <v>Violence,Displacement</v>
      </c>
      <c r="C77" s="148" t="str">
        <f>'Crisis Indicator Data'!C74</f>
        <v>MEX002</v>
      </c>
      <c r="D77" s="148" t="str">
        <f>'Crisis Indicator Data'!D74</f>
        <v>Mexico</v>
      </c>
      <c r="E77" s="149" t="str">
        <f>'Crisis Indicator Data'!E74</f>
        <v>MEX</v>
      </c>
      <c r="F77" s="241">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1.4</v>
      </c>
      <c r="G77" s="241">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v>
      </c>
      <c r="H77" s="241">
        <f t="shared" si="26"/>
        <v>1.7</v>
      </c>
      <c r="I77" s="241">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1.7</v>
      </c>
      <c r="J77" s="241">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1.1000000000000001</v>
      </c>
      <c r="K77" s="241">
        <f t="shared" si="27"/>
        <v>1.4</v>
      </c>
      <c r="L77" s="241">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2.2000000000000002</v>
      </c>
      <c r="M77" s="241">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2.6</v>
      </c>
      <c r="N77" s="241">
        <f t="shared" si="28"/>
        <v>2.4000000000000004</v>
      </c>
      <c r="O77" s="241">
        <f t="shared" si="29"/>
        <v>1.8333333333333333</v>
      </c>
      <c r="P77" s="241">
        <f>IF(LEN(E77)&gt;3,VLOOKUP(C77,'Regional Crises'!$B$1:$R$69,12,FALSE),VLOOKUP(E77,'Country Indicator Data'!$B$4:$I$300,8,FALSE))</f>
        <v>4</v>
      </c>
      <c r="Q77" s="241">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5</v>
      </c>
      <c r="R77" s="241">
        <f t="shared" si="30"/>
        <v>4.5</v>
      </c>
      <c r="S77" s="241">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241">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3.2</v>
      </c>
      <c r="U77" s="241">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2.5</v>
      </c>
      <c r="V77" s="241">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1.9</v>
      </c>
      <c r="W77" s="241">
        <f t="shared" si="31"/>
        <v>2.8</v>
      </c>
      <c r="X77" s="241">
        <f t="shared" si="32"/>
        <v>3</v>
      </c>
      <c r="Y77" s="248">
        <f>IF('Core Indicators'!FC74="x","x",IF('Core Indicators'!FC74&gt;=5,5,IF('Core Indicators'!FC74&gt;=4,4,IF('Core Indicators'!FC74&gt;=3,3,IF('Core Indicators'!FC74&gt;=2,2,IF('Core Indicators'!FC74&gt;=1,1,0))))))</f>
        <v>5</v>
      </c>
      <c r="Z77" s="241">
        <f t="shared" si="33"/>
        <v>5</v>
      </c>
      <c r="AA77" s="248">
        <f>'Crisis Indicator Data'!Y74</f>
        <v>0</v>
      </c>
      <c r="AB77" s="248">
        <f>'Crisis Indicator Data'!Z74</f>
        <v>1</v>
      </c>
      <c r="AC77" s="248">
        <f>'Crisis Indicator Data'!AA74</f>
        <v>0</v>
      </c>
      <c r="AD77" s="248">
        <f>'Crisis Indicator Data'!AB74</f>
        <v>0</v>
      </c>
      <c r="AE77" s="248">
        <f t="shared" si="34"/>
        <v>1</v>
      </c>
      <c r="AF77" s="248">
        <f>'Crisis Indicator Data'!AC74</f>
        <v>2</v>
      </c>
      <c r="AG77" s="248">
        <f>'Crisis Indicator Data'!AD74</f>
        <v>1</v>
      </c>
      <c r="AH77" s="248">
        <f t="shared" si="35"/>
        <v>3</v>
      </c>
      <c r="AI77" s="248">
        <f>'Crisis Indicator Data'!AE74</f>
        <v>1</v>
      </c>
      <c r="AJ77" s="248">
        <f>'Crisis Indicator Data'!AF74</f>
        <v>0</v>
      </c>
      <c r="AK77" s="248">
        <f>'Crisis Indicator Data'!AG74</f>
        <v>3</v>
      </c>
      <c r="AL77" s="248">
        <f t="shared" si="36"/>
        <v>3</v>
      </c>
      <c r="AM77" s="241">
        <f t="shared" si="37"/>
        <v>2</v>
      </c>
      <c r="AN77" s="241">
        <f t="shared" si="38"/>
        <v>3.5</v>
      </c>
    </row>
    <row r="78" spans="1:40" ht="13.5" customHeight="1" x14ac:dyDescent="0.25">
      <c r="A78" s="147" t="str">
        <f>'Crisis Indicator Data'!A75</f>
        <v>Mixed Migration in Mexico</v>
      </c>
      <c r="B78" s="148" t="str">
        <f>'Crisis Indicator Data'!B75</f>
        <v>Displacement</v>
      </c>
      <c r="C78" s="148" t="str">
        <f>'Crisis Indicator Data'!C75</f>
        <v>MEX003</v>
      </c>
      <c r="D78" s="148" t="str">
        <f>'Crisis Indicator Data'!D75</f>
        <v>Mexico</v>
      </c>
      <c r="E78" s="149" t="str">
        <f>'Crisis Indicator Data'!E75</f>
        <v>MEX</v>
      </c>
      <c r="F78" s="241">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1.4</v>
      </c>
      <c r="G78" s="241">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v>
      </c>
      <c r="H78" s="241">
        <f t="shared" si="26"/>
        <v>1.7</v>
      </c>
      <c r="I78" s="241">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1.7</v>
      </c>
      <c r="J78" s="241">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1.1000000000000001</v>
      </c>
      <c r="K78" s="241">
        <f t="shared" si="27"/>
        <v>1.4</v>
      </c>
      <c r="L78" s="241">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2.2000000000000002</v>
      </c>
      <c r="M78" s="241">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2.6</v>
      </c>
      <c r="N78" s="241">
        <f t="shared" si="28"/>
        <v>2.4000000000000004</v>
      </c>
      <c r="O78" s="241">
        <f t="shared" si="29"/>
        <v>1.8333333333333333</v>
      </c>
      <c r="P78" s="241">
        <f>IF(LEN(E78)&gt;3,VLOOKUP(C78,'Regional Crises'!$B$1:$R$69,12,FALSE),VLOOKUP(E78,'Country Indicator Data'!$B$4:$I$300,8,FALSE))</f>
        <v>4</v>
      </c>
      <c r="Q78" s="241">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241">
        <f t="shared" si="30"/>
        <v>4.5</v>
      </c>
      <c r="S78" s="241">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241">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3.2</v>
      </c>
      <c r="U78" s="241">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2.5</v>
      </c>
      <c r="V78" s="241">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1.9</v>
      </c>
      <c r="W78" s="241">
        <f t="shared" si="31"/>
        <v>2.8</v>
      </c>
      <c r="X78" s="241">
        <f t="shared" si="32"/>
        <v>3</v>
      </c>
      <c r="Y78" s="248">
        <f>IF('Core Indicators'!FC75="x","x",IF('Core Indicators'!FC75&gt;=5,5,IF('Core Indicators'!FC75&gt;=4,4,IF('Core Indicators'!FC75&gt;=3,3,IF('Core Indicators'!FC75&gt;=2,2,IF('Core Indicators'!FC75&gt;=1,1,0))))))</f>
        <v>3</v>
      </c>
      <c r="Z78" s="241">
        <f t="shared" si="33"/>
        <v>3</v>
      </c>
      <c r="AA78" s="248">
        <f>'Crisis Indicator Data'!Y75</f>
        <v>0</v>
      </c>
      <c r="AB78" s="248">
        <f>'Crisis Indicator Data'!Z75</f>
        <v>1</v>
      </c>
      <c r="AC78" s="248">
        <f>'Crisis Indicator Data'!AA75</f>
        <v>0</v>
      </c>
      <c r="AD78" s="248">
        <f>'Crisis Indicator Data'!AB75</f>
        <v>0</v>
      </c>
      <c r="AE78" s="248">
        <f t="shared" si="34"/>
        <v>1</v>
      </c>
      <c r="AF78" s="248">
        <f>'Crisis Indicator Data'!AC75</f>
        <v>2</v>
      </c>
      <c r="AG78" s="248">
        <f>'Crisis Indicator Data'!AD75</f>
        <v>3</v>
      </c>
      <c r="AH78" s="248">
        <f t="shared" si="35"/>
        <v>5</v>
      </c>
      <c r="AI78" s="248">
        <f>'Crisis Indicator Data'!AE75</f>
        <v>1</v>
      </c>
      <c r="AJ78" s="248">
        <f>'Crisis Indicator Data'!AF75</f>
        <v>0</v>
      </c>
      <c r="AK78" s="248">
        <f>'Crisis Indicator Data'!AG75</f>
        <v>3</v>
      </c>
      <c r="AL78" s="248">
        <f t="shared" si="36"/>
        <v>3</v>
      </c>
      <c r="AM78" s="241">
        <f t="shared" si="37"/>
        <v>3</v>
      </c>
      <c r="AN78" s="241">
        <f t="shared" si="38"/>
        <v>3</v>
      </c>
    </row>
    <row r="79" spans="1:40" ht="13.5" customHeight="1" x14ac:dyDescent="0.25">
      <c r="A79" s="147" t="str">
        <f>'Crisis Indicator Data'!A76</f>
        <v>Complex crisis in Mali</v>
      </c>
      <c r="B79" s="148" t="str">
        <f>'Crisis Indicator Data'!B76</f>
        <v>Conflict</v>
      </c>
      <c r="C79" s="148" t="str">
        <f>'Crisis Indicator Data'!C76</f>
        <v>MLI001</v>
      </c>
      <c r="D79" s="148" t="str">
        <f>'Crisis Indicator Data'!D76</f>
        <v>Mali</v>
      </c>
      <c r="E79" s="149" t="str">
        <f>'Crisis Indicator Data'!E76</f>
        <v>MLI</v>
      </c>
      <c r="F79" s="241">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0.7</v>
      </c>
      <c r="G79" s="241">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2.1</v>
      </c>
      <c r="H79" s="241">
        <f t="shared" si="26"/>
        <v>1.4</v>
      </c>
      <c r="I79" s="241">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0.9</v>
      </c>
      <c r="J79" s="241">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v>
      </c>
      <c r="K79" s="241">
        <f t="shared" si="27"/>
        <v>0.45</v>
      </c>
      <c r="L79" s="241">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4.5</v>
      </c>
      <c r="M79" s="241">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1</v>
      </c>
      <c r="N79" s="241">
        <f t="shared" si="28"/>
        <v>2.75</v>
      </c>
      <c r="O79" s="241">
        <f t="shared" si="29"/>
        <v>1.5333333333333332</v>
      </c>
      <c r="P79" s="241">
        <f>IF(LEN(E79)&gt;3,VLOOKUP(C79,'Regional Crises'!$B$1:$R$69,12,FALSE),VLOOKUP(E79,'Country Indicator Data'!$B$4:$I$300,8,FALSE))</f>
        <v>5</v>
      </c>
      <c r="Q79" s="241">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4.5</v>
      </c>
      <c r="R79" s="241">
        <f t="shared" si="30"/>
        <v>4.75</v>
      </c>
      <c r="S79" s="241">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241">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3.3</v>
      </c>
      <c r="U79" s="241">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2.8</v>
      </c>
      <c r="V79" s="241">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v>
      </c>
      <c r="W79" s="241">
        <f t="shared" si="31"/>
        <v>3.2</v>
      </c>
      <c r="X79" s="241">
        <f t="shared" si="32"/>
        <v>3.2</v>
      </c>
      <c r="Y79" s="248">
        <f>IF('Core Indicators'!FC76="x","x",IF('Core Indicators'!FC76&gt;=5,5,IF('Core Indicators'!FC76&gt;=4,4,IF('Core Indicators'!FC76&gt;=3,3,IF('Core Indicators'!FC76&gt;=2,2,IF('Core Indicators'!FC76&gt;=1,1,0))))))</f>
        <v>4</v>
      </c>
      <c r="Z79" s="241">
        <f t="shared" si="33"/>
        <v>4</v>
      </c>
      <c r="AA79" s="248">
        <f>'Crisis Indicator Data'!Y76</f>
        <v>1</v>
      </c>
      <c r="AB79" s="248">
        <f>'Crisis Indicator Data'!Z76</f>
        <v>3</v>
      </c>
      <c r="AC79" s="248">
        <f>'Crisis Indicator Data'!AA76</f>
        <v>3</v>
      </c>
      <c r="AD79" s="248">
        <f>'Crisis Indicator Data'!AB76</f>
        <v>1</v>
      </c>
      <c r="AE79" s="248">
        <f t="shared" si="34"/>
        <v>4</v>
      </c>
      <c r="AF79" s="248">
        <f>'Crisis Indicator Data'!AC76</f>
        <v>2</v>
      </c>
      <c r="AG79" s="248">
        <f>'Crisis Indicator Data'!AD76</f>
        <v>2</v>
      </c>
      <c r="AH79" s="248">
        <f t="shared" si="35"/>
        <v>4</v>
      </c>
      <c r="AI79" s="248">
        <f>'Crisis Indicator Data'!AE76</f>
        <v>3</v>
      </c>
      <c r="AJ79" s="248">
        <f>'Crisis Indicator Data'!AF76</f>
        <v>1</v>
      </c>
      <c r="AK79" s="248">
        <f>'Crisis Indicator Data'!AG76</f>
        <v>3</v>
      </c>
      <c r="AL79" s="248">
        <f t="shared" si="36"/>
        <v>5</v>
      </c>
      <c r="AM79" s="241">
        <f t="shared" si="37"/>
        <v>4</v>
      </c>
      <c r="AN79" s="241">
        <f t="shared" si="38"/>
        <v>4</v>
      </c>
    </row>
    <row r="80" spans="1:40" ht="13.5" customHeight="1" x14ac:dyDescent="0.25">
      <c r="A80" s="147" t="str">
        <f>'Crisis Indicator Data'!A77</f>
        <v>Multiple crises in Myanmar</v>
      </c>
      <c r="B80" s="148" t="str">
        <f>'Crisis Indicator Data'!B77</f>
        <v>Socio-political,Conflict,Violence</v>
      </c>
      <c r="C80" s="148" t="str">
        <f>'Crisis Indicator Data'!C77</f>
        <v>MMR001</v>
      </c>
      <c r="D80" s="148" t="str">
        <f>'Crisis Indicator Data'!D77</f>
        <v>Myanmar</v>
      </c>
      <c r="E80" s="149" t="str">
        <f>'Crisis Indicator Data'!E77</f>
        <v>MMR</v>
      </c>
      <c r="F80" s="241">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5</v>
      </c>
      <c r="G80" s="241">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3.4</v>
      </c>
      <c r="H80" s="241">
        <f t="shared" si="26"/>
        <v>4.2</v>
      </c>
      <c r="I80" s="241">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2.6</v>
      </c>
      <c r="J80" s="241">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3</v>
      </c>
      <c r="K80" s="241">
        <f t="shared" si="27"/>
        <v>2.8</v>
      </c>
      <c r="L80" s="241">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3.1</v>
      </c>
      <c r="M80" s="241">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0.7</v>
      </c>
      <c r="N80" s="241">
        <f t="shared" si="28"/>
        <v>1.9</v>
      </c>
      <c r="O80" s="241">
        <f t="shared" si="29"/>
        <v>2.9666666666666668</v>
      </c>
      <c r="P80" s="241">
        <f>IF(LEN(E80)&gt;3,VLOOKUP(C80,'Regional Crises'!$B$1:$R$69,12,FALSE),VLOOKUP(E80,'Country Indicator Data'!$B$4:$I$300,8,FALSE))</f>
        <v>5</v>
      </c>
      <c r="Q80" s="241">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241">
        <f t="shared" si="30"/>
        <v>5</v>
      </c>
      <c r="S80" s="241">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241">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3.6</v>
      </c>
      <c r="U80" s="241">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3.6</v>
      </c>
      <c r="V80" s="241">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3.5</v>
      </c>
      <c r="W80" s="241">
        <f t="shared" si="31"/>
        <v>3.6</v>
      </c>
      <c r="X80" s="241">
        <f t="shared" si="32"/>
        <v>3.9</v>
      </c>
      <c r="Y80" s="248">
        <f>IF('Core Indicators'!FC77="x","x",IF('Core Indicators'!FC77&gt;=5,5,IF('Core Indicators'!FC77&gt;=4,4,IF('Core Indicators'!FC77&gt;=3,3,IF('Core Indicators'!FC77&gt;=2,2,IF('Core Indicators'!FC77&gt;=1,1,0))))))</f>
        <v>4</v>
      </c>
      <c r="Z80" s="241">
        <f t="shared" si="33"/>
        <v>4</v>
      </c>
      <c r="AA80" s="248">
        <f>'Crisis Indicator Data'!Y77</f>
        <v>2</v>
      </c>
      <c r="AB80" s="248">
        <f>'Crisis Indicator Data'!Z77</f>
        <v>3</v>
      </c>
      <c r="AC80" s="248">
        <f>'Crisis Indicator Data'!AA77</f>
        <v>3</v>
      </c>
      <c r="AD80" s="248">
        <f>'Crisis Indicator Data'!AB77</f>
        <v>2</v>
      </c>
      <c r="AE80" s="248">
        <f t="shared" si="34"/>
        <v>5</v>
      </c>
      <c r="AF80" s="248">
        <f>'Crisis Indicator Data'!AC77</f>
        <v>2</v>
      </c>
      <c r="AG80" s="248">
        <f>'Crisis Indicator Data'!AD77</f>
        <v>3</v>
      </c>
      <c r="AH80" s="248">
        <f t="shared" si="35"/>
        <v>5</v>
      </c>
      <c r="AI80" s="248">
        <f>'Crisis Indicator Data'!AE77</f>
        <v>3</v>
      </c>
      <c r="AJ80" s="248">
        <f>'Crisis Indicator Data'!AF77</f>
        <v>1</v>
      </c>
      <c r="AK80" s="248">
        <f>'Crisis Indicator Data'!AG77</f>
        <v>3</v>
      </c>
      <c r="AL80" s="248">
        <f t="shared" si="36"/>
        <v>5</v>
      </c>
      <c r="AM80" s="241">
        <f t="shared" si="37"/>
        <v>5</v>
      </c>
      <c r="AN80" s="241">
        <f t="shared" si="38"/>
        <v>4.5</v>
      </c>
    </row>
    <row r="81" spans="1:40" ht="13.5" customHeight="1" x14ac:dyDescent="0.25">
      <c r="A81" s="147" t="str">
        <f>'Crisis Indicator Data'!A78</f>
        <v>Rakhine Conflict</v>
      </c>
      <c r="B81" s="148" t="str">
        <f>'Crisis Indicator Data'!B78</f>
        <v>Conflict</v>
      </c>
      <c r="C81" s="148" t="str">
        <f>'Crisis Indicator Data'!C78</f>
        <v>MMR002</v>
      </c>
      <c r="D81" s="148" t="str">
        <f>'Crisis Indicator Data'!D78</f>
        <v>Myanmar</v>
      </c>
      <c r="E81" s="149" t="str">
        <f>'Crisis Indicator Data'!E78</f>
        <v>MMR</v>
      </c>
      <c r="F81" s="241">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5</v>
      </c>
      <c r="G81" s="241">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3.4</v>
      </c>
      <c r="H81" s="241">
        <f t="shared" si="26"/>
        <v>4.2</v>
      </c>
      <c r="I81" s="241">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2.6</v>
      </c>
      <c r="J81" s="241">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3</v>
      </c>
      <c r="K81" s="241">
        <f t="shared" si="27"/>
        <v>2.8</v>
      </c>
      <c r="L81" s="241">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3.1</v>
      </c>
      <c r="M81" s="241">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0.7</v>
      </c>
      <c r="N81" s="241">
        <f t="shared" si="28"/>
        <v>1.9</v>
      </c>
      <c r="O81" s="241">
        <f t="shared" si="29"/>
        <v>2.9666666666666668</v>
      </c>
      <c r="P81" s="241">
        <f>IF(LEN(E81)&gt;3,VLOOKUP(C81,'Regional Crises'!$B$1:$R$69,12,FALSE),VLOOKUP(E81,'Country Indicator Data'!$B$4:$I$300,8,FALSE))</f>
        <v>5</v>
      </c>
      <c r="Q81" s="241">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241">
        <f t="shared" si="30"/>
        <v>5</v>
      </c>
      <c r="S81" s="241">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241">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3.6</v>
      </c>
      <c r="U81" s="241">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3.6</v>
      </c>
      <c r="V81" s="241">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3.5</v>
      </c>
      <c r="W81" s="241">
        <f t="shared" si="31"/>
        <v>3.6</v>
      </c>
      <c r="X81" s="241">
        <f t="shared" si="32"/>
        <v>3.9</v>
      </c>
      <c r="Y81" s="248">
        <f>IF('Core Indicators'!FC78="x","x",IF('Core Indicators'!FC78&gt;=5,5,IF('Core Indicators'!FC78&gt;=4,4,IF('Core Indicators'!FC78&gt;=3,3,IF('Core Indicators'!FC78&gt;=2,2,IF('Core Indicators'!FC78&gt;=1,1,0))))))</f>
        <v>4</v>
      </c>
      <c r="Z81" s="241">
        <f t="shared" si="33"/>
        <v>4</v>
      </c>
      <c r="AA81" s="248">
        <f>'Crisis Indicator Data'!Y78</f>
        <v>2</v>
      </c>
      <c r="AB81" s="248">
        <f>'Crisis Indicator Data'!Z78</f>
        <v>3</v>
      </c>
      <c r="AC81" s="248">
        <f>'Crisis Indicator Data'!AA78</f>
        <v>2</v>
      </c>
      <c r="AD81" s="248">
        <f>'Crisis Indicator Data'!AB78</f>
        <v>0</v>
      </c>
      <c r="AE81" s="248">
        <f t="shared" si="34"/>
        <v>3</v>
      </c>
      <c r="AF81" s="248">
        <f>'Crisis Indicator Data'!AC78</f>
        <v>2</v>
      </c>
      <c r="AG81" s="248">
        <f>'Crisis Indicator Data'!AD78</f>
        <v>2</v>
      </c>
      <c r="AH81" s="248">
        <f t="shared" si="35"/>
        <v>4</v>
      </c>
      <c r="AI81" s="248">
        <f>'Crisis Indicator Data'!AE78</f>
        <v>3</v>
      </c>
      <c r="AJ81" s="248">
        <f>'Crisis Indicator Data'!AF78</f>
        <v>1</v>
      </c>
      <c r="AK81" s="248">
        <f>'Crisis Indicator Data'!AG78</f>
        <v>3</v>
      </c>
      <c r="AL81" s="248">
        <f t="shared" si="36"/>
        <v>5</v>
      </c>
      <c r="AM81" s="241">
        <f t="shared" si="37"/>
        <v>4</v>
      </c>
      <c r="AN81" s="241">
        <f t="shared" si="38"/>
        <v>4</v>
      </c>
    </row>
    <row r="82" spans="1:40" ht="13.5" customHeight="1" x14ac:dyDescent="0.25">
      <c r="A82" s="147" t="str">
        <f>'Crisis Indicator Data'!A79</f>
        <v>Kachin and Shan Conflict</v>
      </c>
      <c r="B82" s="148" t="str">
        <f>'Crisis Indicator Data'!B79</f>
        <v>Conflict</v>
      </c>
      <c r="C82" s="148" t="str">
        <f>'Crisis Indicator Data'!C79</f>
        <v>MMR003</v>
      </c>
      <c r="D82" s="148" t="str">
        <f>'Crisis Indicator Data'!D79</f>
        <v>Myanmar</v>
      </c>
      <c r="E82" s="149" t="str">
        <f>'Crisis Indicator Data'!E79</f>
        <v>MMR</v>
      </c>
      <c r="F82" s="241">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5</v>
      </c>
      <c r="G82" s="241">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3.4</v>
      </c>
      <c r="H82" s="241">
        <f t="shared" si="26"/>
        <v>4.2</v>
      </c>
      <c r="I82" s="241">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2.6</v>
      </c>
      <c r="J82" s="241">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3</v>
      </c>
      <c r="K82" s="241">
        <f t="shared" si="27"/>
        <v>2.8</v>
      </c>
      <c r="L82" s="241">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3.1</v>
      </c>
      <c r="M82" s="241">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0.7</v>
      </c>
      <c r="N82" s="241">
        <f t="shared" si="28"/>
        <v>1.9</v>
      </c>
      <c r="O82" s="241">
        <f t="shared" si="29"/>
        <v>2.9666666666666668</v>
      </c>
      <c r="P82" s="241">
        <f>IF(LEN(E82)&gt;3,VLOOKUP(C82,'Regional Crises'!$B$1:$R$69,12,FALSE),VLOOKUP(E82,'Country Indicator Data'!$B$4:$I$300,8,FALSE))</f>
        <v>5</v>
      </c>
      <c r="Q82" s="241">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5</v>
      </c>
      <c r="R82" s="241">
        <f t="shared" si="30"/>
        <v>5</v>
      </c>
      <c r="S82" s="241">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3.6</v>
      </c>
      <c r="T82" s="241">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3.6</v>
      </c>
      <c r="U82" s="241">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3.6</v>
      </c>
      <c r="V82" s="241">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3.5</v>
      </c>
      <c r="W82" s="241">
        <f t="shared" si="31"/>
        <v>3.6</v>
      </c>
      <c r="X82" s="241">
        <f t="shared" si="32"/>
        <v>3.9</v>
      </c>
      <c r="Y82" s="248">
        <f>IF('Core Indicators'!FC79="x","x",IF('Core Indicators'!FC79&gt;=5,5,IF('Core Indicators'!FC79&gt;=4,4,IF('Core Indicators'!FC79&gt;=3,3,IF('Core Indicators'!FC79&gt;=2,2,IF('Core Indicators'!FC79&gt;=1,1,0))))))</f>
        <v>3</v>
      </c>
      <c r="Z82" s="241">
        <f t="shared" si="33"/>
        <v>3</v>
      </c>
      <c r="AA82" s="248">
        <f>'Crisis Indicator Data'!Y79</f>
        <v>2</v>
      </c>
      <c r="AB82" s="248">
        <f>'Crisis Indicator Data'!Z79</f>
        <v>3</v>
      </c>
      <c r="AC82" s="248">
        <f>'Crisis Indicator Data'!AA79</f>
        <v>2</v>
      </c>
      <c r="AD82" s="248">
        <f>'Crisis Indicator Data'!AB79</f>
        <v>0</v>
      </c>
      <c r="AE82" s="248">
        <f t="shared" si="34"/>
        <v>3</v>
      </c>
      <c r="AF82" s="248">
        <f>'Crisis Indicator Data'!AC79</f>
        <v>2</v>
      </c>
      <c r="AG82" s="248">
        <f>'Crisis Indicator Data'!AD79</f>
        <v>2</v>
      </c>
      <c r="AH82" s="248">
        <f t="shared" si="35"/>
        <v>4</v>
      </c>
      <c r="AI82" s="248">
        <f>'Crisis Indicator Data'!AE79</f>
        <v>3</v>
      </c>
      <c r="AJ82" s="248">
        <f>'Crisis Indicator Data'!AF79</f>
        <v>1</v>
      </c>
      <c r="AK82" s="248">
        <f>'Crisis Indicator Data'!AG79</f>
        <v>3</v>
      </c>
      <c r="AL82" s="248">
        <f t="shared" si="36"/>
        <v>5</v>
      </c>
      <c r="AM82" s="241">
        <f t="shared" si="37"/>
        <v>4</v>
      </c>
      <c r="AN82" s="241">
        <f t="shared" si="38"/>
        <v>3.5</v>
      </c>
    </row>
    <row r="83" spans="1:40" ht="13.5" customHeight="1" x14ac:dyDescent="0.25">
      <c r="A83" s="147" t="str">
        <f>'Crisis Indicator Data'!A80</f>
        <v>Post-coup conflict in Myanmar</v>
      </c>
      <c r="B83" s="148" t="str">
        <f>'Crisis Indicator Data'!B80</f>
        <v>Violence,Socio-political,Conflict</v>
      </c>
      <c r="C83" s="148" t="str">
        <f>'Crisis Indicator Data'!C80</f>
        <v>MMR004</v>
      </c>
      <c r="D83" s="148" t="str">
        <f>'Crisis Indicator Data'!D80</f>
        <v>Myanmar</v>
      </c>
      <c r="E83" s="149" t="str">
        <f>'Crisis Indicator Data'!E80</f>
        <v>MMR</v>
      </c>
      <c r="F83" s="241">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5</v>
      </c>
      <c r="G83" s="241">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3.4</v>
      </c>
      <c r="H83" s="241">
        <f t="shared" si="26"/>
        <v>4.2</v>
      </c>
      <c r="I83" s="241">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2.6</v>
      </c>
      <c r="J83" s="241">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3</v>
      </c>
      <c r="K83" s="241">
        <f t="shared" si="27"/>
        <v>2.8</v>
      </c>
      <c r="L83" s="241">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3.1</v>
      </c>
      <c r="M83" s="241">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0.7</v>
      </c>
      <c r="N83" s="241">
        <f t="shared" si="28"/>
        <v>1.9</v>
      </c>
      <c r="O83" s="241">
        <f t="shared" si="29"/>
        <v>2.9666666666666668</v>
      </c>
      <c r="P83" s="241">
        <f>IF(LEN(E83)&gt;3,VLOOKUP(C83,'Regional Crises'!$B$1:$R$69,12,FALSE),VLOOKUP(E83,'Country Indicator Data'!$B$4:$I$300,8,FALSE))</f>
        <v>5</v>
      </c>
      <c r="Q83" s="241">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5</v>
      </c>
      <c r="R83" s="241">
        <f t="shared" si="30"/>
        <v>5</v>
      </c>
      <c r="S83" s="241">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3.6</v>
      </c>
      <c r="T83" s="241">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3.6</v>
      </c>
      <c r="U83" s="241">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3.6</v>
      </c>
      <c r="V83" s="241">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3.5</v>
      </c>
      <c r="W83" s="241">
        <f t="shared" si="31"/>
        <v>3.6</v>
      </c>
      <c r="X83" s="241">
        <f t="shared" si="32"/>
        <v>3.9</v>
      </c>
      <c r="Y83" s="248">
        <f>IF('Core Indicators'!FC80="x","x",IF('Core Indicators'!FC80&gt;=5,5,IF('Core Indicators'!FC80&gt;=4,4,IF('Core Indicators'!FC80&gt;=3,3,IF('Core Indicators'!FC80&gt;=2,2,IF('Core Indicators'!FC80&gt;=1,1,0))))))</f>
        <v>3</v>
      </c>
      <c r="Z83" s="241">
        <f t="shared" si="33"/>
        <v>3</v>
      </c>
      <c r="AA83" s="248">
        <f>'Crisis Indicator Data'!Y80</f>
        <v>2</v>
      </c>
      <c r="AB83" s="248">
        <f>'Crisis Indicator Data'!Z80</f>
        <v>3</v>
      </c>
      <c r="AC83" s="248">
        <f>'Crisis Indicator Data'!AA80</f>
        <v>3</v>
      </c>
      <c r="AD83" s="248">
        <f>'Crisis Indicator Data'!AB80</f>
        <v>2</v>
      </c>
      <c r="AE83" s="248">
        <f t="shared" si="34"/>
        <v>5</v>
      </c>
      <c r="AF83" s="248">
        <f>'Crisis Indicator Data'!AC80</f>
        <v>2</v>
      </c>
      <c r="AG83" s="248">
        <f>'Crisis Indicator Data'!AD80</f>
        <v>3</v>
      </c>
      <c r="AH83" s="248">
        <f t="shared" si="35"/>
        <v>5</v>
      </c>
      <c r="AI83" s="248">
        <f>'Crisis Indicator Data'!AE80</f>
        <v>3</v>
      </c>
      <c r="AJ83" s="248">
        <f>'Crisis Indicator Data'!AF80</f>
        <v>1</v>
      </c>
      <c r="AK83" s="248">
        <f>'Crisis Indicator Data'!AG80</f>
        <v>3</v>
      </c>
      <c r="AL83" s="248">
        <f t="shared" si="36"/>
        <v>5</v>
      </c>
      <c r="AM83" s="241">
        <f t="shared" si="37"/>
        <v>5</v>
      </c>
      <c r="AN83" s="241">
        <f t="shared" si="38"/>
        <v>4</v>
      </c>
    </row>
    <row r="84" spans="1:40" ht="13.5" customHeight="1" x14ac:dyDescent="0.25">
      <c r="A84" s="147" t="str">
        <f>'Crisis Indicator Data'!A81</f>
        <v>Multiple Crises in Mozambique</v>
      </c>
      <c r="B84" s="148" t="str">
        <f>'Crisis Indicator Data'!B81</f>
        <v>Conflict,Displacement,Cyclone</v>
      </c>
      <c r="C84" s="148" t="str">
        <f>'Crisis Indicator Data'!C81</f>
        <v>MOZ001</v>
      </c>
      <c r="D84" s="148" t="str">
        <f>'Crisis Indicator Data'!D81</f>
        <v>Mozambique</v>
      </c>
      <c r="E84" s="149" t="str">
        <f>'Crisis Indicator Data'!E81</f>
        <v>MOZ</v>
      </c>
      <c r="F84" s="241">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2.5</v>
      </c>
      <c r="G84" s="241">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2.8</v>
      </c>
      <c r="H84" s="241">
        <f t="shared" si="26"/>
        <v>2.65</v>
      </c>
      <c r="I84" s="241">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4.5</v>
      </c>
      <c r="J84" s="241">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1.7</v>
      </c>
      <c r="K84" s="241">
        <f t="shared" si="27"/>
        <v>3.1</v>
      </c>
      <c r="L84" s="241">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3.8</v>
      </c>
      <c r="M84" s="241">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3.6</v>
      </c>
      <c r="N84" s="241">
        <f t="shared" si="28"/>
        <v>3.7</v>
      </c>
      <c r="O84" s="241">
        <f t="shared" si="29"/>
        <v>3.15</v>
      </c>
      <c r="P84" s="241">
        <f>IF(LEN(E84)&gt;3,VLOOKUP(C84,'Regional Crises'!$B$1:$R$69,12,FALSE),VLOOKUP(E84,'Country Indicator Data'!$B$4:$I$300,8,FALSE))</f>
        <v>5</v>
      </c>
      <c r="Q84" s="241">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3.9</v>
      </c>
      <c r="R84" s="241">
        <f t="shared" si="30"/>
        <v>4.45</v>
      </c>
      <c r="S84" s="241">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3.7</v>
      </c>
      <c r="T84" s="241">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3.5</v>
      </c>
      <c r="U84" s="241">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3.5</v>
      </c>
      <c r="V84" s="241">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2.8</v>
      </c>
      <c r="W84" s="241">
        <f t="shared" si="31"/>
        <v>3.4</v>
      </c>
      <c r="X84" s="241">
        <f t="shared" si="32"/>
        <v>3.7</v>
      </c>
      <c r="Y84" s="248">
        <f>IF('Core Indicators'!FC81="x","x",IF('Core Indicators'!FC81&gt;=5,5,IF('Core Indicators'!FC81&gt;=4,4,IF('Core Indicators'!FC81&gt;=3,3,IF('Core Indicators'!FC81&gt;=2,2,IF('Core Indicators'!FC81&gt;=1,1,0))))))</f>
        <v>5</v>
      </c>
      <c r="Z84" s="241">
        <f t="shared" si="33"/>
        <v>5</v>
      </c>
      <c r="AA84" s="248">
        <f>'Crisis Indicator Data'!Y81</f>
        <v>1</v>
      </c>
      <c r="AB84" s="248">
        <f>'Crisis Indicator Data'!Z81</f>
        <v>1</v>
      </c>
      <c r="AC84" s="248">
        <f>'Crisis Indicator Data'!AA81</f>
        <v>1</v>
      </c>
      <c r="AD84" s="248">
        <f>'Crisis Indicator Data'!AB81</f>
        <v>0</v>
      </c>
      <c r="AE84" s="248">
        <f t="shared" si="34"/>
        <v>2</v>
      </c>
      <c r="AF84" s="248">
        <f>'Crisis Indicator Data'!AC81</f>
        <v>0</v>
      </c>
      <c r="AG84" s="248">
        <f>'Crisis Indicator Data'!AD81</f>
        <v>2</v>
      </c>
      <c r="AH84" s="248">
        <f t="shared" si="35"/>
        <v>2</v>
      </c>
      <c r="AI84" s="248">
        <f>'Crisis Indicator Data'!AE81</f>
        <v>3</v>
      </c>
      <c r="AJ84" s="248">
        <f>'Crisis Indicator Data'!AF81</f>
        <v>1</v>
      </c>
      <c r="AK84" s="248">
        <f>'Crisis Indicator Data'!AG81</f>
        <v>2</v>
      </c>
      <c r="AL84" s="248">
        <f t="shared" si="36"/>
        <v>4</v>
      </c>
      <c r="AM84" s="241">
        <f t="shared" si="37"/>
        <v>3</v>
      </c>
      <c r="AN84" s="241">
        <f t="shared" si="38"/>
        <v>4</v>
      </c>
    </row>
    <row r="85" spans="1:40" ht="13.5" customHeight="1" x14ac:dyDescent="0.25">
      <c r="A85" s="147" t="str">
        <f>'Crisis Indicator Data'!A82</f>
        <v>Cabo Delgado Islamist Insurgency</v>
      </c>
      <c r="B85" s="148" t="str">
        <f>'Crisis Indicator Data'!B82</f>
        <v>Conflict,Displacement</v>
      </c>
      <c r="C85" s="148" t="str">
        <f>'Crisis Indicator Data'!C82</f>
        <v>MOZ004</v>
      </c>
      <c r="D85" s="148" t="str">
        <f>'Crisis Indicator Data'!D82</f>
        <v>Mozambique</v>
      </c>
      <c r="E85" s="149" t="str">
        <f>'Crisis Indicator Data'!E82</f>
        <v>MOZ</v>
      </c>
      <c r="F85" s="241">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2.5</v>
      </c>
      <c r="G85" s="241">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2.8</v>
      </c>
      <c r="H85" s="241">
        <f t="shared" si="26"/>
        <v>2.65</v>
      </c>
      <c r="I85" s="241">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4.5</v>
      </c>
      <c r="J85" s="241">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1.7</v>
      </c>
      <c r="K85" s="241">
        <f t="shared" si="27"/>
        <v>3.1</v>
      </c>
      <c r="L85" s="241">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3.8</v>
      </c>
      <c r="M85" s="241">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3.6</v>
      </c>
      <c r="N85" s="241">
        <f t="shared" si="28"/>
        <v>3.7</v>
      </c>
      <c r="O85" s="241">
        <f t="shared" si="29"/>
        <v>3.15</v>
      </c>
      <c r="P85" s="241">
        <f>IF(LEN(E85)&gt;3,VLOOKUP(C85,'Regional Crises'!$B$1:$R$69,12,FALSE),VLOOKUP(E85,'Country Indicator Data'!$B$4:$I$300,8,FALSE))</f>
        <v>5</v>
      </c>
      <c r="Q85" s="241">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3.9</v>
      </c>
      <c r="R85" s="241">
        <f t="shared" si="30"/>
        <v>4.45</v>
      </c>
      <c r="S85" s="241">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3.7</v>
      </c>
      <c r="T85" s="241">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3.5</v>
      </c>
      <c r="U85" s="241">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3.5</v>
      </c>
      <c r="V85" s="241">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2.8</v>
      </c>
      <c r="W85" s="241">
        <f t="shared" si="31"/>
        <v>3.4</v>
      </c>
      <c r="X85" s="241">
        <f t="shared" si="32"/>
        <v>3.7</v>
      </c>
      <c r="Y85" s="248">
        <f>IF('Core Indicators'!FC82="x","x",IF('Core Indicators'!FC82&gt;=5,5,IF('Core Indicators'!FC82&gt;=4,4,IF('Core Indicators'!FC82&gt;=3,3,IF('Core Indicators'!FC82&gt;=2,2,IF('Core Indicators'!FC82&gt;=1,1,0))))))</f>
        <v>3</v>
      </c>
      <c r="Z85" s="241">
        <f t="shared" si="33"/>
        <v>3</v>
      </c>
      <c r="AA85" s="248">
        <f>'Crisis Indicator Data'!Y82</f>
        <v>1</v>
      </c>
      <c r="AB85" s="248">
        <f>'Crisis Indicator Data'!Z82</f>
        <v>1</v>
      </c>
      <c r="AC85" s="248">
        <f>'Crisis Indicator Data'!AA82</f>
        <v>0</v>
      </c>
      <c r="AD85" s="248">
        <f>'Crisis Indicator Data'!AB82</f>
        <v>0</v>
      </c>
      <c r="AE85" s="248">
        <f t="shared" si="34"/>
        <v>2</v>
      </c>
      <c r="AF85" s="248">
        <f>'Crisis Indicator Data'!AC82</f>
        <v>2</v>
      </c>
      <c r="AG85" s="248">
        <f>'Crisis Indicator Data'!AD82</f>
        <v>1</v>
      </c>
      <c r="AH85" s="248">
        <f t="shared" si="35"/>
        <v>3</v>
      </c>
      <c r="AI85" s="248">
        <f>'Crisis Indicator Data'!AE82</f>
        <v>1</v>
      </c>
      <c r="AJ85" s="248">
        <f>'Crisis Indicator Data'!AF82</f>
        <v>1</v>
      </c>
      <c r="AK85" s="248">
        <f>'Crisis Indicator Data'!AG82</f>
        <v>2</v>
      </c>
      <c r="AL85" s="248">
        <f t="shared" si="36"/>
        <v>3</v>
      </c>
      <c r="AM85" s="241">
        <f t="shared" si="37"/>
        <v>3</v>
      </c>
      <c r="AN85" s="241">
        <f t="shared" si="38"/>
        <v>3</v>
      </c>
    </row>
    <row r="86" spans="1:40" ht="13.5" customHeight="1" x14ac:dyDescent="0.25">
      <c r="A86" s="147" t="str">
        <f>'Crisis Indicator Data'!A83</f>
        <v>2022 Tropical Cyclone Seasons in Mozambique</v>
      </c>
      <c r="B86" s="148" t="str">
        <f>'Crisis Indicator Data'!B83</f>
        <v>Cyclone</v>
      </c>
      <c r="C86" s="148" t="str">
        <f>'Crisis Indicator Data'!C83</f>
        <v>MOZ008</v>
      </c>
      <c r="D86" s="148" t="str">
        <f>'Crisis Indicator Data'!D83</f>
        <v>Mozambique</v>
      </c>
      <c r="E86" s="149" t="str">
        <f>'Crisis Indicator Data'!E83</f>
        <v>MOZ</v>
      </c>
      <c r="F86" s="241">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2.5</v>
      </c>
      <c r="G86" s="241">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2.8</v>
      </c>
      <c r="H86" s="241">
        <f t="shared" si="26"/>
        <v>2.65</v>
      </c>
      <c r="I86" s="241">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4.5</v>
      </c>
      <c r="J86" s="241">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1.7</v>
      </c>
      <c r="K86" s="241">
        <f t="shared" si="27"/>
        <v>3.1</v>
      </c>
      <c r="L86" s="241">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3.8</v>
      </c>
      <c r="M86" s="241">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3.6</v>
      </c>
      <c r="N86" s="241">
        <f t="shared" si="28"/>
        <v>3.7</v>
      </c>
      <c r="O86" s="241">
        <f t="shared" si="29"/>
        <v>3.15</v>
      </c>
      <c r="P86" s="241">
        <f>IF(LEN(E86)&gt;3,VLOOKUP(C86,'Regional Crises'!$B$1:$R$69,12,FALSE),VLOOKUP(E86,'Country Indicator Data'!$B$4:$I$300,8,FALSE))</f>
        <v>5</v>
      </c>
      <c r="Q86" s="241">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3.9</v>
      </c>
      <c r="R86" s="241">
        <f t="shared" si="30"/>
        <v>4.45</v>
      </c>
      <c r="S86" s="241">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3.7</v>
      </c>
      <c r="T86" s="241">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3.5</v>
      </c>
      <c r="U86" s="241">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3.5</v>
      </c>
      <c r="V86" s="241">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2.8</v>
      </c>
      <c r="W86" s="241">
        <f t="shared" si="31"/>
        <v>3.4</v>
      </c>
      <c r="X86" s="241">
        <f t="shared" si="32"/>
        <v>3.7</v>
      </c>
      <c r="Y86" s="248">
        <f>IF('Core Indicators'!FC83="x","x",IF('Core Indicators'!FC83&gt;=5,5,IF('Core Indicators'!FC83&gt;=4,4,IF('Core Indicators'!FC83&gt;=3,3,IF('Core Indicators'!FC83&gt;=2,2,IF('Core Indicators'!FC83&gt;=1,1,0))))))</f>
        <v>4</v>
      </c>
      <c r="Z86" s="241">
        <f t="shared" si="33"/>
        <v>4</v>
      </c>
      <c r="AA86" s="248">
        <f>'Crisis Indicator Data'!Y83</f>
        <v>1</v>
      </c>
      <c r="AB86" s="248">
        <f>'Crisis Indicator Data'!Z83</f>
        <v>0</v>
      </c>
      <c r="AC86" s="248">
        <f>'Crisis Indicator Data'!AA83</f>
        <v>1</v>
      </c>
      <c r="AD86" s="248">
        <f>'Crisis Indicator Data'!AB83</f>
        <v>0</v>
      </c>
      <c r="AE86" s="248">
        <f t="shared" si="34"/>
        <v>2</v>
      </c>
      <c r="AF86" s="248">
        <f>'Crisis Indicator Data'!AC83</f>
        <v>0</v>
      </c>
      <c r="AG86" s="248">
        <f>'Crisis Indicator Data'!AD83</f>
        <v>1</v>
      </c>
      <c r="AH86" s="248">
        <f t="shared" si="35"/>
        <v>1</v>
      </c>
      <c r="AI86" s="248">
        <f>'Crisis Indicator Data'!AE83</f>
        <v>0</v>
      </c>
      <c r="AJ86" s="248">
        <f>'Crisis Indicator Data'!AF83</f>
        <v>1</v>
      </c>
      <c r="AK86" s="248">
        <f>'Crisis Indicator Data'!AG83</f>
        <v>1</v>
      </c>
      <c r="AL86" s="248">
        <f t="shared" si="36"/>
        <v>2</v>
      </c>
      <c r="AM86" s="241">
        <f t="shared" si="37"/>
        <v>2</v>
      </c>
      <c r="AN86" s="241">
        <f t="shared" si="38"/>
        <v>3</v>
      </c>
    </row>
    <row r="87" spans="1:40" ht="13.5" customHeight="1" x14ac:dyDescent="0.25">
      <c r="A87" s="147" t="str">
        <f>'Crisis Indicator Data'!A84</f>
        <v>Refugees from Mali in Mauritania</v>
      </c>
      <c r="B87" s="148" t="str">
        <f>'Crisis Indicator Data'!B84</f>
        <v>Displacement</v>
      </c>
      <c r="C87" s="148" t="str">
        <f>'Crisis Indicator Data'!C84</f>
        <v>MRT002</v>
      </c>
      <c r="D87" s="148" t="str">
        <f>'Crisis Indicator Data'!D84</f>
        <v>Mauritania</v>
      </c>
      <c r="E87" s="149" t="str">
        <f>'Crisis Indicator Data'!E84</f>
        <v>MRT</v>
      </c>
      <c r="F87" s="241">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3.2</v>
      </c>
      <c r="G87" s="241">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2.9</v>
      </c>
      <c r="H87" s="241">
        <f t="shared" si="26"/>
        <v>3.05</v>
      </c>
      <c r="I87" s="241">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3.3</v>
      </c>
      <c r="J87" s="241">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v>
      </c>
      <c r="K87" s="241">
        <f t="shared" si="27"/>
        <v>1.65</v>
      </c>
      <c r="L87" s="241">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4.0999999999999996</v>
      </c>
      <c r="M87" s="241">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1</v>
      </c>
      <c r="N87" s="241">
        <f t="shared" si="28"/>
        <v>2.5499999999999998</v>
      </c>
      <c r="O87" s="241">
        <f t="shared" si="29"/>
        <v>2.4166666666666665</v>
      </c>
      <c r="P87" s="241">
        <f>IF(LEN(E87)&gt;3,VLOOKUP(C87,'Regional Crises'!$B$1:$R$69,12,FALSE),VLOOKUP(E87,'Country Indicator Data'!$B$4:$I$300,8,FALSE))</f>
        <v>2</v>
      </c>
      <c r="Q87" s="241">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0</v>
      </c>
      <c r="R87" s="241">
        <f t="shared" si="30"/>
        <v>1</v>
      </c>
      <c r="S87" s="241">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3.6</v>
      </c>
      <c r="T87" s="241">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3.1</v>
      </c>
      <c r="U87" s="241">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3</v>
      </c>
      <c r="V87" s="241">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3.3</v>
      </c>
      <c r="W87" s="241">
        <f t="shared" si="31"/>
        <v>3.3</v>
      </c>
      <c r="X87" s="241">
        <f t="shared" si="32"/>
        <v>2.2000000000000002</v>
      </c>
      <c r="Y87" s="248">
        <f>IF('Core Indicators'!FC84="x","x",IF('Core Indicators'!FC84&gt;=5,5,IF('Core Indicators'!FC84&gt;=4,4,IF('Core Indicators'!FC84&gt;=3,3,IF('Core Indicators'!FC84&gt;=2,2,IF('Core Indicators'!FC84&gt;=1,1,0))))))</f>
        <v>2</v>
      </c>
      <c r="Z87" s="241">
        <f t="shared" si="33"/>
        <v>2</v>
      </c>
      <c r="AA87" s="248">
        <f>'Crisis Indicator Data'!Y84</f>
        <v>0</v>
      </c>
      <c r="AB87" s="248">
        <f>'Crisis Indicator Data'!Z84</f>
        <v>0</v>
      </c>
      <c r="AC87" s="248">
        <f>'Crisis Indicator Data'!AA84</f>
        <v>0</v>
      </c>
      <c r="AD87" s="248">
        <f>'Crisis Indicator Data'!AB84</f>
        <v>0</v>
      </c>
      <c r="AE87" s="248">
        <f t="shared" si="34"/>
        <v>0</v>
      </c>
      <c r="AF87" s="248">
        <f>'Crisis Indicator Data'!AC84</f>
        <v>0</v>
      </c>
      <c r="AG87" s="248">
        <f>'Crisis Indicator Data'!AD84</f>
        <v>0</v>
      </c>
      <c r="AH87" s="248">
        <f t="shared" si="35"/>
        <v>0</v>
      </c>
      <c r="AI87" s="248">
        <f>'Crisis Indicator Data'!AE84</f>
        <v>0</v>
      </c>
      <c r="AJ87" s="248">
        <f>'Crisis Indicator Data'!AF84</f>
        <v>2</v>
      </c>
      <c r="AK87" s="248">
        <f>'Crisis Indicator Data'!AG84</f>
        <v>2</v>
      </c>
      <c r="AL87" s="248">
        <f t="shared" si="36"/>
        <v>3</v>
      </c>
      <c r="AM87" s="241">
        <f t="shared" si="37"/>
        <v>1</v>
      </c>
      <c r="AN87" s="241">
        <f t="shared" si="38"/>
        <v>1.5</v>
      </c>
    </row>
    <row r="88" spans="1:40" ht="13.5" customHeight="1" x14ac:dyDescent="0.25">
      <c r="A88" s="147" t="str">
        <f>'Crisis Indicator Data'!A85</f>
        <v>Food Security in Mauritania</v>
      </c>
      <c r="B88" s="148" t="str">
        <f>'Crisis Indicator Data'!B85</f>
        <v>Drought,Floods</v>
      </c>
      <c r="C88" s="148" t="str">
        <f>'Crisis Indicator Data'!C85</f>
        <v>MRT003</v>
      </c>
      <c r="D88" s="148" t="str">
        <f>'Crisis Indicator Data'!D85</f>
        <v>Mauritania</v>
      </c>
      <c r="E88" s="149" t="str">
        <f>'Crisis Indicator Data'!E85</f>
        <v>MRT</v>
      </c>
      <c r="F88" s="241">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3.2</v>
      </c>
      <c r="G88" s="241">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2.9</v>
      </c>
      <c r="H88" s="241">
        <f t="shared" si="26"/>
        <v>3.05</v>
      </c>
      <c r="I88" s="241">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3.3</v>
      </c>
      <c r="J88" s="241">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v>
      </c>
      <c r="K88" s="241">
        <f t="shared" si="27"/>
        <v>1.65</v>
      </c>
      <c r="L88" s="241">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4.0999999999999996</v>
      </c>
      <c r="M88" s="241">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1</v>
      </c>
      <c r="N88" s="241">
        <f t="shared" si="28"/>
        <v>2.5499999999999998</v>
      </c>
      <c r="O88" s="241">
        <f t="shared" si="29"/>
        <v>2.4166666666666665</v>
      </c>
      <c r="P88" s="241">
        <f>IF(LEN(E88)&gt;3,VLOOKUP(C88,'Regional Crises'!$B$1:$R$69,12,FALSE),VLOOKUP(E88,'Country Indicator Data'!$B$4:$I$300,8,FALSE))</f>
        <v>2</v>
      </c>
      <c r="Q88" s="241">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0</v>
      </c>
      <c r="R88" s="241">
        <f t="shared" si="30"/>
        <v>1</v>
      </c>
      <c r="S88" s="241">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3.6</v>
      </c>
      <c r="T88" s="241">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3.1</v>
      </c>
      <c r="U88" s="241">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3</v>
      </c>
      <c r="V88" s="241">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3.3</v>
      </c>
      <c r="W88" s="241">
        <f t="shared" si="31"/>
        <v>3.3</v>
      </c>
      <c r="X88" s="241">
        <f t="shared" si="32"/>
        <v>2.2000000000000002</v>
      </c>
      <c r="Y88" s="248">
        <f>IF('Core Indicators'!FC85="x","x",IF('Core Indicators'!FC85&gt;=5,5,IF('Core Indicators'!FC85&gt;=4,4,IF('Core Indicators'!FC85&gt;=3,3,IF('Core Indicators'!FC85&gt;=2,2,IF('Core Indicators'!FC85&gt;=1,1,0))))))</f>
        <v>2</v>
      </c>
      <c r="Z88" s="241">
        <f t="shared" si="33"/>
        <v>2</v>
      </c>
      <c r="AA88" s="248">
        <f>'Crisis Indicator Data'!Y85</f>
        <v>0</v>
      </c>
      <c r="AB88" s="248">
        <f>'Crisis Indicator Data'!Z85</f>
        <v>0</v>
      </c>
      <c r="AC88" s="248">
        <f>'Crisis Indicator Data'!AA85</f>
        <v>0</v>
      </c>
      <c r="AD88" s="248">
        <f>'Crisis Indicator Data'!AB85</f>
        <v>0</v>
      </c>
      <c r="AE88" s="248">
        <f t="shared" si="34"/>
        <v>0</v>
      </c>
      <c r="AF88" s="248">
        <f>'Crisis Indicator Data'!AC85</f>
        <v>0</v>
      </c>
      <c r="AG88" s="248">
        <f>'Crisis Indicator Data'!AD85</f>
        <v>0</v>
      </c>
      <c r="AH88" s="248">
        <f t="shared" si="35"/>
        <v>0</v>
      </c>
      <c r="AI88" s="248">
        <f>'Crisis Indicator Data'!AE85</f>
        <v>0</v>
      </c>
      <c r="AJ88" s="248">
        <f>'Crisis Indicator Data'!AF85</f>
        <v>2</v>
      </c>
      <c r="AK88" s="248">
        <f>'Crisis Indicator Data'!AG85</f>
        <v>2</v>
      </c>
      <c r="AL88" s="248">
        <f t="shared" si="36"/>
        <v>3</v>
      </c>
      <c r="AM88" s="241">
        <f t="shared" si="37"/>
        <v>1</v>
      </c>
      <c r="AN88" s="241">
        <f t="shared" si="38"/>
        <v>1.5</v>
      </c>
    </row>
    <row r="89" spans="1:40" ht="13.5" customHeight="1" x14ac:dyDescent="0.25">
      <c r="A89" s="147" t="str">
        <f>'Crisis Indicator Data'!A86</f>
        <v>Complex crisis in Malawi</v>
      </c>
      <c r="B89" s="148" t="str">
        <f>'Crisis Indicator Data'!B86</f>
        <v>Drought,Socio-political,Cyclone</v>
      </c>
      <c r="C89" s="148" t="str">
        <f>'Crisis Indicator Data'!C86</f>
        <v>MWI002</v>
      </c>
      <c r="D89" s="148" t="str">
        <f>'Crisis Indicator Data'!D86</f>
        <v>Malawi</v>
      </c>
      <c r="E89" s="149" t="str">
        <f>'Crisis Indicator Data'!E86</f>
        <v>MWI</v>
      </c>
      <c r="F89" s="241">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1.4</v>
      </c>
      <c r="G89" s="241">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1.8</v>
      </c>
      <c r="H89" s="241">
        <f t="shared" si="26"/>
        <v>1.6</v>
      </c>
      <c r="I89" s="241">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v>
      </c>
      <c r="J89" s="241">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v>
      </c>
      <c r="K89" s="241">
        <f t="shared" si="27"/>
        <v>1.5</v>
      </c>
      <c r="L89" s="241">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4.0999999999999996</v>
      </c>
      <c r="M89" s="241">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2.5</v>
      </c>
      <c r="N89" s="241">
        <f t="shared" si="28"/>
        <v>3.3</v>
      </c>
      <c r="O89" s="241">
        <f t="shared" si="29"/>
        <v>2.1333333333333333</v>
      </c>
      <c r="P89" s="241">
        <f>IF(LEN(E89)&gt;3,VLOOKUP(C89,'Regional Crises'!$B$1:$R$69,12,FALSE),VLOOKUP(E89,'Country Indicator Data'!$B$4:$I$300,8,FALSE))</f>
        <v>0</v>
      </c>
      <c r="Q89" s="241">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3.5</v>
      </c>
      <c r="R89" s="241">
        <f t="shared" si="30"/>
        <v>1.75</v>
      </c>
      <c r="S89" s="241">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3.5</v>
      </c>
      <c r="T89" s="241">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2.8</v>
      </c>
      <c r="U89" s="241">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2.2999999999999998</v>
      </c>
      <c r="V89" s="241">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1.9</v>
      </c>
      <c r="W89" s="241">
        <f t="shared" si="31"/>
        <v>2.6</v>
      </c>
      <c r="X89" s="241">
        <f t="shared" si="32"/>
        <v>2.2000000000000002</v>
      </c>
      <c r="Y89" s="248">
        <f>IF('Core Indicators'!FC86="x","x",IF('Core Indicators'!FC86&gt;=5,5,IF('Core Indicators'!FC86&gt;=4,4,IF('Core Indicators'!FC86&gt;=3,3,IF('Core Indicators'!FC86&gt;=2,2,IF('Core Indicators'!FC86&gt;=1,1,0))))))</f>
        <v>2</v>
      </c>
      <c r="Z89" s="241">
        <f t="shared" si="33"/>
        <v>2</v>
      </c>
      <c r="AA89" s="248">
        <f>'Crisis Indicator Data'!Y86</f>
        <v>2</v>
      </c>
      <c r="AB89" s="248">
        <f>'Crisis Indicator Data'!Z86</f>
        <v>1</v>
      </c>
      <c r="AC89" s="248">
        <f>'Crisis Indicator Data'!AA86</f>
        <v>0</v>
      </c>
      <c r="AD89" s="248">
        <f>'Crisis Indicator Data'!AB86</f>
        <v>0</v>
      </c>
      <c r="AE89" s="248">
        <f t="shared" si="34"/>
        <v>2</v>
      </c>
      <c r="AF89" s="248">
        <f>'Crisis Indicator Data'!AC86</f>
        <v>0</v>
      </c>
      <c r="AG89" s="248">
        <f>'Crisis Indicator Data'!AD86</f>
        <v>0</v>
      </c>
      <c r="AH89" s="248">
        <f t="shared" si="35"/>
        <v>0</v>
      </c>
      <c r="AI89" s="248">
        <f>'Crisis Indicator Data'!AE86</f>
        <v>1</v>
      </c>
      <c r="AJ89" s="248">
        <f>'Crisis Indicator Data'!AF86</f>
        <v>0</v>
      </c>
      <c r="AK89" s="248">
        <f>'Crisis Indicator Data'!AG86</f>
        <v>2</v>
      </c>
      <c r="AL89" s="248">
        <f t="shared" si="36"/>
        <v>3</v>
      </c>
      <c r="AM89" s="241">
        <f t="shared" si="37"/>
        <v>2</v>
      </c>
      <c r="AN89" s="241">
        <f t="shared" si="38"/>
        <v>2</v>
      </c>
    </row>
    <row r="90" spans="1:40" ht="13.5" customHeight="1" x14ac:dyDescent="0.25">
      <c r="A90" s="147" t="str">
        <f>'Crisis Indicator Data'!A87</f>
        <v>Tropical Cyclone Ana in Malawi</v>
      </c>
      <c r="B90" s="148" t="str">
        <f>'Crisis Indicator Data'!B87</f>
        <v>Cyclone</v>
      </c>
      <c r="C90" s="148" t="str">
        <f>'Crisis Indicator Data'!C87</f>
        <v>MWI004</v>
      </c>
      <c r="D90" s="148" t="str">
        <f>'Crisis Indicator Data'!D87</f>
        <v>Malawi</v>
      </c>
      <c r="E90" s="149" t="str">
        <f>'Crisis Indicator Data'!E87</f>
        <v>MWI</v>
      </c>
      <c r="F90" s="241">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1.4</v>
      </c>
      <c r="G90" s="241">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1.8</v>
      </c>
      <c r="H90" s="241">
        <f t="shared" si="26"/>
        <v>1.6</v>
      </c>
      <c r="I90" s="241">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v>
      </c>
      <c r="J90" s="241">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v>
      </c>
      <c r="K90" s="241">
        <f t="shared" si="27"/>
        <v>1.5</v>
      </c>
      <c r="L90" s="241">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4.0999999999999996</v>
      </c>
      <c r="M90" s="241">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2.5</v>
      </c>
      <c r="N90" s="241">
        <f t="shared" si="28"/>
        <v>3.3</v>
      </c>
      <c r="O90" s="241">
        <f t="shared" si="29"/>
        <v>2.1333333333333333</v>
      </c>
      <c r="P90" s="241">
        <f>IF(LEN(E90)&gt;3,VLOOKUP(C90,'Regional Crises'!$B$1:$R$69,12,FALSE),VLOOKUP(E90,'Country Indicator Data'!$B$4:$I$300,8,FALSE))</f>
        <v>0</v>
      </c>
      <c r="Q90" s="241">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3.5</v>
      </c>
      <c r="R90" s="241">
        <f t="shared" si="30"/>
        <v>1.75</v>
      </c>
      <c r="S90" s="241">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3.5</v>
      </c>
      <c r="T90" s="241">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2.8</v>
      </c>
      <c r="U90" s="241">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2.2999999999999998</v>
      </c>
      <c r="V90" s="241">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1.9</v>
      </c>
      <c r="W90" s="241">
        <f t="shared" si="31"/>
        <v>2.6</v>
      </c>
      <c r="X90" s="241">
        <f t="shared" si="32"/>
        <v>2.2000000000000002</v>
      </c>
      <c r="Y90" s="248">
        <f>IF('Core Indicators'!FC87="x","x",IF('Core Indicators'!FC87&gt;=5,5,IF('Core Indicators'!FC87&gt;=4,4,IF('Core Indicators'!FC87&gt;=3,3,IF('Core Indicators'!FC87&gt;=2,2,IF('Core Indicators'!FC87&gt;=1,1,0))))))</f>
        <v>2</v>
      </c>
      <c r="Z90" s="241">
        <f t="shared" si="33"/>
        <v>2</v>
      </c>
      <c r="AA90" s="248">
        <f>'Crisis Indicator Data'!Y87</f>
        <v>2</v>
      </c>
      <c r="AB90" s="248">
        <f>'Crisis Indicator Data'!Z87</f>
        <v>1</v>
      </c>
      <c r="AC90" s="248">
        <f>'Crisis Indicator Data'!AA87</f>
        <v>0</v>
      </c>
      <c r="AD90" s="248">
        <f>'Crisis Indicator Data'!AB87</f>
        <v>0</v>
      </c>
      <c r="AE90" s="248">
        <f t="shared" si="34"/>
        <v>2</v>
      </c>
      <c r="AF90" s="248">
        <f>'Crisis Indicator Data'!AC87</f>
        <v>0</v>
      </c>
      <c r="AG90" s="248">
        <f>'Crisis Indicator Data'!AD87</f>
        <v>0</v>
      </c>
      <c r="AH90" s="248">
        <f t="shared" si="35"/>
        <v>0</v>
      </c>
      <c r="AI90" s="248">
        <f>'Crisis Indicator Data'!AE87</f>
        <v>0</v>
      </c>
      <c r="AJ90" s="248">
        <f>'Crisis Indicator Data'!AF87</f>
        <v>0</v>
      </c>
      <c r="AK90" s="248">
        <f>'Crisis Indicator Data'!AG87</f>
        <v>2</v>
      </c>
      <c r="AL90" s="248">
        <f t="shared" si="36"/>
        <v>2</v>
      </c>
      <c r="AM90" s="241">
        <f t="shared" si="37"/>
        <v>1</v>
      </c>
      <c r="AN90" s="241">
        <f t="shared" si="38"/>
        <v>1.5</v>
      </c>
    </row>
    <row r="91" spans="1:40" ht="13.5" customHeight="1" x14ac:dyDescent="0.25">
      <c r="A91" s="147" t="str">
        <f>'Crisis Indicator Data'!A88</f>
        <v>International Refugees in Malaysia</v>
      </c>
      <c r="B91" s="148" t="str">
        <f>'Crisis Indicator Data'!B88</f>
        <v>Displacement</v>
      </c>
      <c r="C91" s="148" t="str">
        <f>'Crisis Indicator Data'!C88</f>
        <v>MYS001</v>
      </c>
      <c r="D91" s="148" t="str">
        <f>'Crisis Indicator Data'!D88</f>
        <v>Malaysia</v>
      </c>
      <c r="E91" s="149" t="str">
        <f>'Crisis Indicator Data'!E88</f>
        <v>MYS</v>
      </c>
      <c r="F91" s="241">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3.9</v>
      </c>
      <c r="G91" s="241">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2.1</v>
      </c>
      <c r="H91" s="241">
        <f t="shared" si="26"/>
        <v>3</v>
      </c>
      <c r="I91" s="241">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v>
      </c>
      <c r="J91" s="241">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0.6</v>
      </c>
      <c r="K91" s="241">
        <f t="shared" si="27"/>
        <v>1.8</v>
      </c>
      <c r="L91" s="241">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1.8</v>
      </c>
      <c r="M91" s="241">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2</v>
      </c>
      <c r="N91" s="241">
        <f t="shared" si="28"/>
        <v>1.9</v>
      </c>
      <c r="O91" s="241">
        <f t="shared" si="29"/>
        <v>2.2333333333333329</v>
      </c>
      <c r="P91" s="241">
        <f>IF(LEN(E91)&gt;3,VLOOKUP(C91,'Regional Crises'!$B$1:$R$69,12,FALSE),VLOOKUP(E91,'Country Indicator Data'!$B$4:$I$300,8,FALSE))</f>
        <v>1</v>
      </c>
      <c r="Q91" s="241">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0</v>
      </c>
      <c r="R91" s="241">
        <f t="shared" si="30"/>
        <v>0.5</v>
      </c>
      <c r="S91" s="241">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2.4</v>
      </c>
      <c r="T91" s="241">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1.9</v>
      </c>
      <c r="U91" s="241">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2.2999999999999998</v>
      </c>
      <c r="V91" s="241">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2.4</v>
      </c>
      <c r="W91" s="241">
        <f t="shared" si="31"/>
        <v>2.2999999999999998</v>
      </c>
      <c r="X91" s="241">
        <f t="shared" si="32"/>
        <v>1.7</v>
      </c>
      <c r="Y91" s="248">
        <f>IF('Core Indicators'!FC88="x","x",IF('Core Indicators'!FC88&gt;=5,5,IF('Core Indicators'!FC88&gt;=4,4,IF('Core Indicators'!FC88&gt;=3,3,IF('Core Indicators'!FC88&gt;=2,2,IF('Core Indicators'!FC88&gt;=1,1,0))))))</f>
        <v>3</v>
      </c>
      <c r="Z91" s="241">
        <f t="shared" si="33"/>
        <v>3</v>
      </c>
      <c r="AA91" s="248">
        <f>'Crisis Indicator Data'!Y88</f>
        <v>1</v>
      </c>
      <c r="AB91" s="248">
        <f>'Crisis Indicator Data'!Z88</f>
        <v>1</v>
      </c>
      <c r="AC91" s="248">
        <f>'Crisis Indicator Data'!AA88</f>
        <v>0</v>
      </c>
      <c r="AD91" s="248">
        <f>'Crisis Indicator Data'!AB88</f>
        <v>0</v>
      </c>
      <c r="AE91" s="248">
        <f t="shared" si="34"/>
        <v>2</v>
      </c>
      <c r="AF91" s="248">
        <f>'Crisis Indicator Data'!AC88</f>
        <v>2</v>
      </c>
      <c r="AG91" s="248">
        <f>'Crisis Indicator Data'!AD88</f>
        <v>2</v>
      </c>
      <c r="AH91" s="248">
        <f t="shared" si="35"/>
        <v>4</v>
      </c>
      <c r="AI91" s="248">
        <f>'Crisis Indicator Data'!AE88</f>
        <v>0</v>
      </c>
      <c r="AJ91" s="248">
        <f>'Crisis Indicator Data'!AF88</f>
        <v>0</v>
      </c>
      <c r="AK91" s="248">
        <f>'Crisis Indicator Data'!AG88</f>
        <v>0</v>
      </c>
      <c r="AL91" s="248">
        <f t="shared" si="36"/>
        <v>0</v>
      </c>
      <c r="AM91" s="241">
        <f t="shared" si="37"/>
        <v>2</v>
      </c>
      <c r="AN91" s="241">
        <f t="shared" si="38"/>
        <v>2.5</v>
      </c>
    </row>
    <row r="92" spans="1:40" ht="13.5" customHeight="1" x14ac:dyDescent="0.25">
      <c r="A92" s="147" t="str">
        <f>'Crisis Indicator Data'!A89</f>
        <v>Food Security Crisis in Namibia</v>
      </c>
      <c r="B92" s="148" t="str">
        <f>'Crisis Indicator Data'!B89</f>
        <v>Drought</v>
      </c>
      <c r="C92" s="148" t="str">
        <f>'Crisis Indicator Data'!C89</f>
        <v>NAM002</v>
      </c>
      <c r="D92" s="148" t="str">
        <f>'Crisis Indicator Data'!D89</f>
        <v>Namibia</v>
      </c>
      <c r="E92" s="149" t="str">
        <f>'Crisis Indicator Data'!E89</f>
        <v>NAM</v>
      </c>
      <c r="F92" s="241">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1.1000000000000001</v>
      </c>
      <c r="G92" s="241">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1.3</v>
      </c>
      <c r="H92" s="241">
        <f t="shared" si="26"/>
        <v>1.2000000000000002</v>
      </c>
      <c r="I92" s="241">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3.6</v>
      </c>
      <c r="J92" s="241">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1.6</v>
      </c>
      <c r="K92" s="241">
        <f t="shared" si="27"/>
        <v>2.6</v>
      </c>
      <c r="L92" s="241">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3.1</v>
      </c>
      <c r="M92" s="241">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4.3</v>
      </c>
      <c r="N92" s="241">
        <f t="shared" si="28"/>
        <v>3.7</v>
      </c>
      <c r="O92" s="241">
        <f t="shared" si="29"/>
        <v>2.5</v>
      </c>
      <c r="P92" s="241">
        <f>IF(LEN(E92)&gt;3,VLOOKUP(C92,'Regional Crises'!$B$1:$R$69,12,FALSE),VLOOKUP(E92,'Country Indicator Data'!$B$4:$I$300,8,FALSE))</f>
        <v>0</v>
      </c>
      <c r="Q92" s="241">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0</v>
      </c>
      <c r="R92" s="241">
        <f t="shared" si="30"/>
        <v>0</v>
      </c>
      <c r="S92" s="241">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2.4</v>
      </c>
      <c r="T92" s="241">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2.2000000000000002</v>
      </c>
      <c r="U92" s="241">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1.6</v>
      </c>
      <c r="V92" s="241">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1.2</v>
      </c>
      <c r="W92" s="241">
        <f t="shared" si="31"/>
        <v>1.9</v>
      </c>
      <c r="X92" s="241">
        <f t="shared" si="32"/>
        <v>1.5</v>
      </c>
      <c r="Y92" s="248">
        <f>IF('Core Indicators'!FC89="x","x",IF('Core Indicators'!FC89&gt;=5,5,IF('Core Indicators'!FC89&gt;=4,4,IF('Core Indicators'!FC89&gt;=3,3,IF('Core Indicators'!FC89&gt;=2,2,IF('Core Indicators'!FC89&gt;=1,1,0))))))</f>
        <v>1</v>
      </c>
      <c r="Z92" s="241">
        <f t="shared" si="33"/>
        <v>1</v>
      </c>
      <c r="AA92" s="248">
        <f>'Crisis Indicator Data'!Y89</f>
        <v>1</v>
      </c>
      <c r="AB92" s="248">
        <f>'Crisis Indicator Data'!Z89</f>
        <v>1</v>
      </c>
      <c r="AC92" s="248">
        <f>'Crisis Indicator Data'!AA89</f>
        <v>0</v>
      </c>
      <c r="AD92" s="248">
        <f>'Crisis Indicator Data'!AB89</f>
        <v>0</v>
      </c>
      <c r="AE92" s="248">
        <f t="shared" si="34"/>
        <v>2</v>
      </c>
      <c r="AF92" s="248">
        <f>'Crisis Indicator Data'!AC89</f>
        <v>0</v>
      </c>
      <c r="AG92" s="248">
        <f>'Crisis Indicator Data'!AD89</f>
        <v>0</v>
      </c>
      <c r="AH92" s="248">
        <f t="shared" si="35"/>
        <v>0</v>
      </c>
      <c r="AI92" s="248">
        <f>'Crisis Indicator Data'!AE89</f>
        <v>0</v>
      </c>
      <c r="AJ92" s="248">
        <f>'Crisis Indicator Data'!AF89</f>
        <v>0</v>
      </c>
      <c r="AK92" s="248">
        <f>'Crisis Indicator Data'!AG89</f>
        <v>2</v>
      </c>
      <c r="AL92" s="248">
        <f t="shared" si="36"/>
        <v>2</v>
      </c>
      <c r="AM92" s="241">
        <f t="shared" si="37"/>
        <v>1</v>
      </c>
      <c r="AN92" s="241">
        <f t="shared" si="38"/>
        <v>1</v>
      </c>
    </row>
    <row r="93" spans="1:40" ht="13.5" customHeight="1" x14ac:dyDescent="0.25">
      <c r="A93" s="147" t="str">
        <f>'Crisis Indicator Data'!A90</f>
        <v>Multiple crises in Niger</v>
      </c>
      <c r="B93" s="148" t="str">
        <f>'Crisis Indicator Data'!B90</f>
        <v>Conflict,Displacement</v>
      </c>
      <c r="C93" s="148" t="str">
        <f>'Crisis Indicator Data'!C90</f>
        <v>NER001</v>
      </c>
      <c r="D93" s="148" t="str">
        <f>'Crisis Indicator Data'!D90</f>
        <v>Niger</v>
      </c>
      <c r="E93" s="149" t="str">
        <f>'Crisis Indicator Data'!E90</f>
        <v>NER</v>
      </c>
      <c r="F93" s="241">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2.1</v>
      </c>
      <c r="G93" s="241">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v>
      </c>
      <c r="H93" s="241">
        <f t="shared" si="26"/>
        <v>2.0499999999999998</v>
      </c>
      <c r="I93" s="241">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3.1</v>
      </c>
      <c r="J93" s="241">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0.9</v>
      </c>
      <c r="K93" s="241">
        <f t="shared" si="27"/>
        <v>2</v>
      </c>
      <c r="L93" s="241">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4.3</v>
      </c>
      <c r="M93" s="241">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241">
        <f t="shared" si="28"/>
        <v>2.75</v>
      </c>
      <c r="O93" s="241">
        <f t="shared" si="29"/>
        <v>2.2666666666666666</v>
      </c>
      <c r="P93" s="241">
        <f>IF(LEN(E93)&gt;3,VLOOKUP(C93,'Regional Crises'!$B$1:$R$69,12,FALSE),VLOOKUP(E93,'Country Indicator Data'!$B$4:$I$300,8,FALSE))</f>
        <v>3</v>
      </c>
      <c r="Q93" s="241">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3.6</v>
      </c>
      <c r="R93" s="241">
        <f t="shared" si="30"/>
        <v>3.3</v>
      </c>
      <c r="S93" s="241">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3.4</v>
      </c>
      <c r="T93" s="241">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v>
      </c>
      <c r="U93" s="241">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2.2999999999999998</v>
      </c>
      <c r="V93" s="241">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2.6</v>
      </c>
      <c r="W93" s="241">
        <f t="shared" si="31"/>
        <v>2.8</v>
      </c>
      <c r="X93" s="241">
        <f t="shared" si="32"/>
        <v>2.8</v>
      </c>
      <c r="Y93" s="248">
        <f>IF('Core Indicators'!FC90="x","x",IF('Core Indicators'!FC90&gt;=5,5,IF('Core Indicators'!FC90&gt;=4,4,IF('Core Indicators'!FC90&gt;=3,3,IF('Core Indicators'!FC90&gt;=2,2,IF('Core Indicators'!FC90&gt;=1,1,0))))))</f>
        <v>4</v>
      </c>
      <c r="Z93" s="241">
        <f t="shared" si="33"/>
        <v>4</v>
      </c>
      <c r="AA93" s="248">
        <f>'Crisis Indicator Data'!Y90</f>
        <v>1</v>
      </c>
      <c r="AB93" s="248">
        <f>'Crisis Indicator Data'!Z90</f>
        <v>3</v>
      </c>
      <c r="AC93" s="248">
        <f>'Crisis Indicator Data'!AA90</f>
        <v>1</v>
      </c>
      <c r="AD93" s="248">
        <f>'Crisis Indicator Data'!AB90</f>
        <v>2</v>
      </c>
      <c r="AE93" s="248">
        <f t="shared" si="34"/>
        <v>3</v>
      </c>
      <c r="AF93" s="248">
        <f>'Crisis Indicator Data'!AC90</f>
        <v>2</v>
      </c>
      <c r="AG93" s="248">
        <f>'Crisis Indicator Data'!AD90</f>
        <v>2</v>
      </c>
      <c r="AH93" s="248">
        <f t="shared" si="35"/>
        <v>4</v>
      </c>
      <c r="AI93" s="248">
        <f>'Crisis Indicator Data'!AE90</f>
        <v>3</v>
      </c>
      <c r="AJ93" s="248">
        <f>'Crisis Indicator Data'!AF90</f>
        <v>2</v>
      </c>
      <c r="AK93" s="248">
        <f>'Crisis Indicator Data'!AG90</f>
        <v>3</v>
      </c>
      <c r="AL93" s="248">
        <f t="shared" si="36"/>
        <v>5</v>
      </c>
      <c r="AM93" s="241">
        <f t="shared" si="37"/>
        <v>4</v>
      </c>
      <c r="AN93" s="241">
        <f t="shared" si="38"/>
        <v>4</v>
      </c>
    </row>
    <row r="94" spans="1:40" ht="13.5" customHeight="1" x14ac:dyDescent="0.25">
      <c r="A94" s="147" t="str">
        <f>'Crisis Indicator Data'!A91</f>
        <v>Boko Haram in Niger</v>
      </c>
      <c r="B94" s="148" t="str">
        <f>'Crisis Indicator Data'!B91</f>
        <v>Conflict</v>
      </c>
      <c r="C94" s="148" t="str">
        <f>'Crisis Indicator Data'!C91</f>
        <v>NER002</v>
      </c>
      <c r="D94" s="148" t="str">
        <f>'Crisis Indicator Data'!D91</f>
        <v>Niger</v>
      </c>
      <c r="E94" s="149" t="str">
        <f>'Crisis Indicator Data'!E91</f>
        <v>NER</v>
      </c>
      <c r="F94" s="241">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2.1</v>
      </c>
      <c r="G94" s="241">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v>
      </c>
      <c r="H94" s="241">
        <f t="shared" si="26"/>
        <v>2.0499999999999998</v>
      </c>
      <c r="I94" s="241">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3.1</v>
      </c>
      <c r="J94" s="241">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0.9</v>
      </c>
      <c r="K94" s="241">
        <f t="shared" si="27"/>
        <v>2</v>
      </c>
      <c r="L94" s="241">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4.3</v>
      </c>
      <c r="M94" s="241">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1.2</v>
      </c>
      <c r="N94" s="241">
        <f t="shared" si="28"/>
        <v>2.75</v>
      </c>
      <c r="O94" s="241">
        <f t="shared" si="29"/>
        <v>2.2666666666666666</v>
      </c>
      <c r="P94" s="241">
        <f>IF(LEN(E94)&gt;3,VLOOKUP(C94,'Regional Crises'!$B$1:$R$69,12,FALSE),VLOOKUP(E94,'Country Indicator Data'!$B$4:$I$300,8,FALSE))</f>
        <v>3</v>
      </c>
      <c r="Q94" s="241">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3.6</v>
      </c>
      <c r="R94" s="241">
        <f t="shared" si="30"/>
        <v>3.3</v>
      </c>
      <c r="S94" s="241">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3.4</v>
      </c>
      <c r="T94" s="241">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v>
      </c>
      <c r="U94" s="241">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2.2999999999999998</v>
      </c>
      <c r="V94" s="241">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2.6</v>
      </c>
      <c r="W94" s="241">
        <f t="shared" si="31"/>
        <v>2.8</v>
      </c>
      <c r="X94" s="241">
        <f t="shared" si="32"/>
        <v>2.8</v>
      </c>
      <c r="Y94" s="248">
        <f>IF('Core Indicators'!FC91="x","x",IF('Core Indicators'!FC91&gt;=5,5,IF('Core Indicators'!FC91&gt;=4,4,IF('Core Indicators'!FC91&gt;=3,3,IF('Core Indicators'!FC91&gt;=2,2,IF('Core Indicators'!FC91&gt;=1,1,0))))))</f>
        <v>3</v>
      </c>
      <c r="Z94" s="241">
        <f t="shared" si="33"/>
        <v>3</v>
      </c>
      <c r="AA94" s="248">
        <f>'Crisis Indicator Data'!Y91</f>
        <v>1</v>
      </c>
      <c r="AB94" s="248">
        <f>'Crisis Indicator Data'!Z91</f>
        <v>3</v>
      </c>
      <c r="AC94" s="248">
        <f>'Crisis Indicator Data'!AA91</f>
        <v>1</v>
      </c>
      <c r="AD94" s="248">
        <f>'Crisis Indicator Data'!AB91</f>
        <v>0</v>
      </c>
      <c r="AE94" s="248">
        <f t="shared" si="34"/>
        <v>2</v>
      </c>
      <c r="AF94" s="248">
        <f>'Crisis Indicator Data'!AC91</f>
        <v>0</v>
      </c>
      <c r="AG94" s="248">
        <f>'Crisis Indicator Data'!AD91</f>
        <v>2</v>
      </c>
      <c r="AH94" s="248">
        <f t="shared" si="35"/>
        <v>2</v>
      </c>
      <c r="AI94" s="248">
        <f>'Crisis Indicator Data'!AE91</f>
        <v>3</v>
      </c>
      <c r="AJ94" s="248">
        <f>'Crisis Indicator Data'!AF91</f>
        <v>2</v>
      </c>
      <c r="AK94" s="248">
        <f>'Crisis Indicator Data'!AG91</f>
        <v>3</v>
      </c>
      <c r="AL94" s="248">
        <f t="shared" si="36"/>
        <v>5</v>
      </c>
      <c r="AM94" s="241">
        <f t="shared" si="37"/>
        <v>3</v>
      </c>
      <c r="AN94" s="241">
        <f t="shared" si="38"/>
        <v>3</v>
      </c>
    </row>
    <row r="95" spans="1:40" ht="13.5" customHeight="1" x14ac:dyDescent="0.25">
      <c r="A95" s="147" t="str">
        <f>'Crisis Indicator Data'!A92</f>
        <v>Mali/Burkina Faso conflict</v>
      </c>
      <c r="B95" s="148" t="str">
        <f>'Crisis Indicator Data'!B92</f>
        <v>Conflict</v>
      </c>
      <c r="C95" s="148" t="str">
        <f>'Crisis Indicator Data'!C92</f>
        <v>NER003</v>
      </c>
      <c r="D95" s="148" t="str">
        <f>'Crisis Indicator Data'!D92</f>
        <v>Niger</v>
      </c>
      <c r="E95" s="149" t="str">
        <f>'Crisis Indicator Data'!E92</f>
        <v>NER</v>
      </c>
      <c r="F95" s="241">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2.1</v>
      </c>
      <c r="G95" s="241">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v>
      </c>
      <c r="H95" s="241">
        <f t="shared" si="26"/>
        <v>2.0499999999999998</v>
      </c>
      <c r="I95" s="241">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3.1</v>
      </c>
      <c r="J95" s="241">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0.9</v>
      </c>
      <c r="K95" s="241">
        <f t="shared" si="27"/>
        <v>2</v>
      </c>
      <c r="L95" s="241">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4.3</v>
      </c>
      <c r="M95" s="241">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1.2</v>
      </c>
      <c r="N95" s="241">
        <f t="shared" si="28"/>
        <v>2.75</v>
      </c>
      <c r="O95" s="241">
        <f t="shared" si="29"/>
        <v>2.2666666666666666</v>
      </c>
      <c r="P95" s="241">
        <f>IF(LEN(E95)&gt;3,VLOOKUP(C95,'Regional Crises'!$B$1:$R$69,12,FALSE),VLOOKUP(E95,'Country Indicator Data'!$B$4:$I$300,8,FALSE))</f>
        <v>3</v>
      </c>
      <c r="Q95" s="241">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3.6</v>
      </c>
      <c r="R95" s="241">
        <f t="shared" si="30"/>
        <v>3.3</v>
      </c>
      <c r="S95" s="241">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3.4</v>
      </c>
      <c r="T95" s="241">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v>
      </c>
      <c r="U95" s="241">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2.2999999999999998</v>
      </c>
      <c r="V95" s="241">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2.6</v>
      </c>
      <c r="W95" s="241">
        <f t="shared" si="31"/>
        <v>2.8</v>
      </c>
      <c r="X95" s="241">
        <f t="shared" si="32"/>
        <v>2.8</v>
      </c>
      <c r="Y95" s="248">
        <f>IF('Core Indicators'!FC92="x","x",IF('Core Indicators'!FC92&gt;=5,5,IF('Core Indicators'!FC92&gt;=4,4,IF('Core Indicators'!FC92&gt;=3,3,IF('Core Indicators'!FC92&gt;=2,2,IF('Core Indicators'!FC92&gt;=1,1,0))))))</f>
        <v>5</v>
      </c>
      <c r="Z95" s="241">
        <f t="shared" si="33"/>
        <v>5</v>
      </c>
      <c r="AA95" s="248">
        <f>'Crisis Indicator Data'!Y92</f>
        <v>1</v>
      </c>
      <c r="AB95" s="248">
        <f>'Crisis Indicator Data'!Z92</f>
        <v>3</v>
      </c>
      <c r="AC95" s="248">
        <f>'Crisis Indicator Data'!AA92</f>
        <v>1</v>
      </c>
      <c r="AD95" s="248">
        <f>'Crisis Indicator Data'!AB92</f>
        <v>2</v>
      </c>
      <c r="AE95" s="248">
        <f t="shared" si="34"/>
        <v>3</v>
      </c>
      <c r="AF95" s="248">
        <f>'Crisis Indicator Data'!AC92</f>
        <v>2</v>
      </c>
      <c r="AG95" s="248">
        <f>'Crisis Indicator Data'!AD92</f>
        <v>2</v>
      </c>
      <c r="AH95" s="248">
        <f t="shared" si="35"/>
        <v>4</v>
      </c>
      <c r="AI95" s="248">
        <f>'Crisis Indicator Data'!AE92</f>
        <v>3</v>
      </c>
      <c r="AJ95" s="248">
        <f>'Crisis Indicator Data'!AF92</f>
        <v>2</v>
      </c>
      <c r="AK95" s="248">
        <f>'Crisis Indicator Data'!AG92</f>
        <v>3</v>
      </c>
      <c r="AL95" s="248">
        <f t="shared" si="36"/>
        <v>5</v>
      </c>
      <c r="AM95" s="241">
        <f t="shared" si="37"/>
        <v>4</v>
      </c>
      <c r="AN95" s="241">
        <f t="shared" si="38"/>
        <v>4.5</v>
      </c>
    </row>
    <row r="96" spans="1:40" ht="13.5" customHeight="1" x14ac:dyDescent="0.25">
      <c r="A96" s="147" t="str">
        <f>'Crisis Indicator Data'!A93</f>
        <v>Nigerian Refugees</v>
      </c>
      <c r="B96" s="148" t="str">
        <f>'Crisis Indicator Data'!B93</f>
        <v>Displacement</v>
      </c>
      <c r="C96" s="148" t="str">
        <f>'Crisis Indicator Data'!C93</f>
        <v>NER004</v>
      </c>
      <c r="D96" s="148" t="str">
        <f>'Crisis Indicator Data'!D93</f>
        <v>Niger</v>
      </c>
      <c r="E96" s="149" t="str">
        <f>'Crisis Indicator Data'!E93</f>
        <v>NER</v>
      </c>
      <c r="F96" s="241">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2.1</v>
      </c>
      <c r="G96" s="241">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v>
      </c>
      <c r="H96" s="241">
        <f t="shared" si="26"/>
        <v>2.0499999999999998</v>
      </c>
      <c r="I96" s="241">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3.1</v>
      </c>
      <c r="J96" s="241">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0.9</v>
      </c>
      <c r="K96" s="241">
        <f t="shared" si="27"/>
        <v>2</v>
      </c>
      <c r="L96" s="241">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4.3</v>
      </c>
      <c r="M96" s="241">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1.2</v>
      </c>
      <c r="N96" s="241">
        <f t="shared" si="28"/>
        <v>2.75</v>
      </c>
      <c r="O96" s="241">
        <f t="shared" si="29"/>
        <v>2.2666666666666666</v>
      </c>
      <c r="P96" s="241">
        <f>IF(LEN(E96)&gt;3,VLOOKUP(C96,'Regional Crises'!$B$1:$R$69,12,FALSE),VLOOKUP(E96,'Country Indicator Data'!$B$4:$I$300,8,FALSE))</f>
        <v>3</v>
      </c>
      <c r="Q96" s="241">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3.6</v>
      </c>
      <c r="R96" s="241">
        <f t="shared" si="30"/>
        <v>3.3</v>
      </c>
      <c r="S96" s="241">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3.4</v>
      </c>
      <c r="T96" s="241">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v>
      </c>
      <c r="U96" s="241">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2.2999999999999998</v>
      </c>
      <c r="V96" s="241">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2.6</v>
      </c>
      <c r="W96" s="241">
        <f t="shared" si="31"/>
        <v>2.8</v>
      </c>
      <c r="X96" s="241">
        <f t="shared" si="32"/>
        <v>2.8</v>
      </c>
      <c r="Y96" s="248">
        <f>IF('Core Indicators'!FC93="x","x",IF('Core Indicators'!FC93&gt;=5,5,IF('Core Indicators'!FC93&gt;=4,4,IF('Core Indicators'!FC93&gt;=3,3,IF('Core Indicators'!FC93&gt;=2,2,IF('Core Indicators'!FC93&gt;=1,1,0))))))</f>
        <v>3</v>
      </c>
      <c r="Z96" s="241">
        <f t="shared" si="33"/>
        <v>3</v>
      </c>
      <c r="AA96" s="248">
        <f>'Crisis Indicator Data'!Y93</f>
        <v>1</v>
      </c>
      <c r="AB96" s="248">
        <f>'Crisis Indicator Data'!Z93</f>
        <v>3</v>
      </c>
      <c r="AC96" s="248">
        <f>'Crisis Indicator Data'!AA93</f>
        <v>1</v>
      </c>
      <c r="AD96" s="248">
        <f>'Crisis Indicator Data'!AB93</f>
        <v>0</v>
      </c>
      <c r="AE96" s="248">
        <f t="shared" si="34"/>
        <v>2</v>
      </c>
      <c r="AF96" s="248">
        <f>'Crisis Indicator Data'!AC93</f>
        <v>0</v>
      </c>
      <c r="AG96" s="248">
        <f>'Crisis Indicator Data'!AD93</f>
        <v>2</v>
      </c>
      <c r="AH96" s="248">
        <f t="shared" si="35"/>
        <v>2</v>
      </c>
      <c r="AI96" s="248">
        <f>'Crisis Indicator Data'!AE93</f>
        <v>3</v>
      </c>
      <c r="AJ96" s="248">
        <f>'Crisis Indicator Data'!AF93</f>
        <v>2</v>
      </c>
      <c r="AK96" s="248">
        <f>'Crisis Indicator Data'!AG93</f>
        <v>3</v>
      </c>
      <c r="AL96" s="248">
        <f t="shared" si="36"/>
        <v>5</v>
      </c>
      <c r="AM96" s="241">
        <f t="shared" si="37"/>
        <v>3</v>
      </c>
      <c r="AN96" s="241">
        <f t="shared" si="38"/>
        <v>3</v>
      </c>
    </row>
    <row r="97" spans="1:40" ht="13.5" customHeight="1" x14ac:dyDescent="0.25">
      <c r="A97" s="147" t="str">
        <f>'Crisis Indicator Data'!A94</f>
        <v>Complex crisis in Nigeria</v>
      </c>
      <c r="B97" s="148" t="str">
        <f>'Crisis Indicator Data'!B94</f>
        <v>Conflict,Displacement,Violence</v>
      </c>
      <c r="C97" s="148" t="str">
        <f>'Crisis Indicator Data'!C94</f>
        <v>NGA001</v>
      </c>
      <c r="D97" s="148" t="str">
        <f>'Crisis Indicator Data'!D94</f>
        <v>Nigeria</v>
      </c>
      <c r="E97" s="149" t="str">
        <f>'Crisis Indicator Data'!E94</f>
        <v>NGA</v>
      </c>
      <c r="F97" s="241">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241">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2.2999999999999998</v>
      </c>
      <c r="H97" s="241">
        <f t="shared" si="26"/>
        <v>3.0999999999999996</v>
      </c>
      <c r="I97" s="241">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4.0999999999999996</v>
      </c>
      <c r="J97" s="241">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0.3</v>
      </c>
      <c r="K97" s="241">
        <f t="shared" si="27"/>
        <v>2.1999999999999997</v>
      </c>
      <c r="L97" s="241" t="str">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x</v>
      </c>
      <c r="M97" s="241">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1.3</v>
      </c>
      <c r="N97" s="241">
        <f t="shared" si="28"/>
        <v>1.3</v>
      </c>
      <c r="O97" s="241">
        <f t="shared" si="29"/>
        <v>2.1999999999999997</v>
      </c>
      <c r="P97" s="241">
        <f>IF(LEN(E97)&gt;3,VLOOKUP(C97,'Regional Crises'!$B$1:$R$69,12,FALSE),VLOOKUP(E97,'Country Indicator Data'!$B$4:$I$300,8,FALSE))</f>
        <v>5</v>
      </c>
      <c r="Q97" s="241">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5</v>
      </c>
      <c r="R97" s="241">
        <f t="shared" si="30"/>
        <v>5</v>
      </c>
      <c r="S97" s="241">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3.7</v>
      </c>
      <c r="T97" s="241">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3.4</v>
      </c>
      <c r="U97" s="241">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2.4</v>
      </c>
      <c r="V97" s="241">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2.7</v>
      </c>
      <c r="W97" s="241">
        <f t="shared" si="31"/>
        <v>3.1</v>
      </c>
      <c r="X97" s="241">
        <f t="shared" si="32"/>
        <v>3.4</v>
      </c>
      <c r="Y97" s="248">
        <f>IF('Core Indicators'!FC94="x","x",IF('Core Indicators'!FC94&gt;=5,5,IF('Core Indicators'!FC94&gt;=4,4,IF('Core Indicators'!FC94&gt;=3,3,IF('Core Indicators'!FC94&gt;=2,2,IF('Core Indicators'!FC94&gt;=1,1,0))))))</f>
        <v>5</v>
      </c>
      <c r="Z97" s="241">
        <f t="shared" si="33"/>
        <v>5</v>
      </c>
      <c r="AA97" s="248">
        <f>'Crisis Indicator Data'!Y94</f>
        <v>1</v>
      </c>
      <c r="AB97" s="248">
        <f>'Crisis Indicator Data'!Z94</f>
        <v>3</v>
      </c>
      <c r="AC97" s="248">
        <f>'Crisis Indicator Data'!AA94</f>
        <v>1</v>
      </c>
      <c r="AD97" s="248">
        <f>'Crisis Indicator Data'!AB94</f>
        <v>1</v>
      </c>
      <c r="AE97" s="248">
        <f t="shared" si="34"/>
        <v>3</v>
      </c>
      <c r="AF97" s="248">
        <f>'Crisis Indicator Data'!AC94</f>
        <v>2</v>
      </c>
      <c r="AG97" s="248">
        <f>'Crisis Indicator Data'!AD94</f>
        <v>3</v>
      </c>
      <c r="AH97" s="248">
        <f t="shared" si="35"/>
        <v>5</v>
      </c>
      <c r="AI97" s="248">
        <f>'Crisis Indicator Data'!AE94</f>
        <v>3</v>
      </c>
      <c r="AJ97" s="248">
        <f>'Crisis Indicator Data'!AF94</f>
        <v>1</v>
      </c>
      <c r="AK97" s="248">
        <f>'Crisis Indicator Data'!AG94</f>
        <v>3</v>
      </c>
      <c r="AL97" s="248">
        <f t="shared" si="36"/>
        <v>5</v>
      </c>
      <c r="AM97" s="241">
        <f t="shared" si="37"/>
        <v>4</v>
      </c>
      <c r="AN97" s="241">
        <f t="shared" si="38"/>
        <v>4.5</v>
      </c>
    </row>
    <row r="98" spans="1:40" ht="13.5" customHeight="1" x14ac:dyDescent="0.25">
      <c r="A98" s="147" t="str">
        <f>'Crisis Indicator Data'!A95</f>
        <v>Middle belt conflict</v>
      </c>
      <c r="B98" s="148" t="str">
        <f>'Crisis Indicator Data'!B95</f>
        <v>Violence</v>
      </c>
      <c r="C98" s="148" t="str">
        <f>'Crisis Indicator Data'!C95</f>
        <v>NGA003</v>
      </c>
      <c r="D98" s="148" t="str">
        <f>'Crisis Indicator Data'!D95</f>
        <v>Nigeria</v>
      </c>
      <c r="E98" s="149" t="str">
        <f>'Crisis Indicator Data'!E95</f>
        <v>NGA</v>
      </c>
      <c r="F98" s="241">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241">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241">
        <f t="shared" si="26"/>
        <v>3.0999999999999996</v>
      </c>
      <c r="I98" s="241">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4.0999999999999996</v>
      </c>
      <c r="J98" s="241">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241">
        <f t="shared" si="27"/>
        <v>2.1999999999999997</v>
      </c>
      <c r="L98" s="241" t="str">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x</v>
      </c>
      <c r="M98" s="241">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1.3</v>
      </c>
      <c r="N98" s="241">
        <f t="shared" si="28"/>
        <v>1.3</v>
      </c>
      <c r="O98" s="241">
        <f t="shared" si="29"/>
        <v>2.1999999999999997</v>
      </c>
      <c r="P98" s="241">
        <f>IF(LEN(E98)&gt;3,VLOOKUP(C98,'Regional Crises'!$B$1:$R$69,12,FALSE),VLOOKUP(E98,'Country Indicator Data'!$B$4:$I$300,8,FALSE))</f>
        <v>5</v>
      </c>
      <c r="Q98" s="241">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5</v>
      </c>
      <c r="R98" s="241">
        <f t="shared" si="30"/>
        <v>5</v>
      </c>
      <c r="S98" s="241">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3.7</v>
      </c>
      <c r="T98" s="241">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3.4</v>
      </c>
      <c r="U98" s="241">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2.4</v>
      </c>
      <c r="V98" s="241">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2.7</v>
      </c>
      <c r="W98" s="241">
        <f t="shared" si="31"/>
        <v>3.1</v>
      </c>
      <c r="X98" s="241">
        <f t="shared" si="32"/>
        <v>3.4</v>
      </c>
      <c r="Y98" s="248">
        <f>IF('Core Indicators'!FC95="x","x",IF('Core Indicators'!FC95&gt;=5,5,IF('Core Indicators'!FC95&gt;=4,4,IF('Core Indicators'!FC95&gt;=3,3,IF('Core Indicators'!FC95&gt;=2,2,IF('Core Indicators'!FC95&gt;=1,1,0))))))</f>
        <v>5</v>
      </c>
      <c r="Z98" s="241">
        <f t="shared" si="33"/>
        <v>5</v>
      </c>
      <c r="AA98" s="248">
        <f>'Crisis Indicator Data'!Y95</f>
        <v>1</v>
      </c>
      <c r="AB98" s="248">
        <f>'Crisis Indicator Data'!Z95</f>
        <v>2</v>
      </c>
      <c r="AC98" s="248">
        <f>'Crisis Indicator Data'!AA95</f>
        <v>0</v>
      </c>
      <c r="AD98" s="248">
        <f>'Crisis Indicator Data'!AB95</f>
        <v>0</v>
      </c>
      <c r="AE98" s="248">
        <f t="shared" si="34"/>
        <v>2</v>
      </c>
      <c r="AF98" s="248">
        <f>'Crisis Indicator Data'!AC95</f>
        <v>0</v>
      </c>
      <c r="AG98" s="248">
        <f>'Crisis Indicator Data'!AD95</f>
        <v>0</v>
      </c>
      <c r="AH98" s="248">
        <f t="shared" si="35"/>
        <v>0</v>
      </c>
      <c r="AI98" s="248">
        <f>'Crisis Indicator Data'!AE95</f>
        <v>2</v>
      </c>
      <c r="AJ98" s="248">
        <f>'Crisis Indicator Data'!AF95</f>
        <v>1</v>
      </c>
      <c r="AK98" s="248">
        <f>'Crisis Indicator Data'!AG95</f>
        <v>3</v>
      </c>
      <c r="AL98" s="248">
        <f t="shared" si="36"/>
        <v>4</v>
      </c>
      <c r="AM98" s="241">
        <f t="shared" si="37"/>
        <v>2</v>
      </c>
      <c r="AN98" s="241">
        <f t="shared" si="38"/>
        <v>3.5</v>
      </c>
    </row>
    <row r="99" spans="1:40" ht="13.5" customHeight="1" x14ac:dyDescent="0.25">
      <c r="A99" s="147" t="str">
        <f>'Crisis Indicator Data'!A96</f>
        <v>Boko Haram crisis in Nigeria</v>
      </c>
      <c r="B99" s="148" t="str">
        <f>'Crisis Indicator Data'!B96</f>
        <v>Conflict,Displacement</v>
      </c>
      <c r="C99" s="148" t="str">
        <f>'Crisis Indicator Data'!C96</f>
        <v>NGA004</v>
      </c>
      <c r="D99" s="148" t="str">
        <f>'Crisis Indicator Data'!D96</f>
        <v>Nigeria</v>
      </c>
      <c r="E99" s="149" t="str">
        <f>'Crisis Indicator Data'!E96</f>
        <v>NGA</v>
      </c>
      <c r="F99" s="241">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3.9</v>
      </c>
      <c r="G99" s="241">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2.2999999999999998</v>
      </c>
      <c r="H99" s="241">
        <f t="shared" si="26"/>
        <v>3.0999999999999996</v>
      </c>
      <c r="I99" s="241">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4.0999999999999996</v>
      </c>
      <c r="J99" s="241">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0.3</v>
      </c>
      <c r="K99" s="241">
        <f t="shared" si="27"/>
        <v>2.1999999999999997</v>
      </c>
      <c r="L99" s="241" t="str">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x</v>
      </c>
      <c r="M99" s="241">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1.3</v>
      </c>
      <c r="N99" s="241">
        <f t="shared" si="28"/>
        <v>1.3</v>
      </c>
      <c r="O99" s="241">
        <f t="shared" si="29"/>
        <v>2.1999999999999997</v>
      </c>
      <c r="P99" s="241">
        <f>IF(LEN(E99)&gt;3,VLOOKUP(C99,'Regional Crises'!$B$1:$R$69,12,FALSE),VLOOKUP(E99,'Country Indicator Data'!$B$4:$I$300,8,FALSE))</f>
        <v>5</v>
      </c>
      <c r="Q99" s="241">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5</v>
      </c>
      <c r="R99" s="241">
        <f t="shared" si="30"/>
        <v>5</v>
      </c>
      <c r="S99" s="241">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3.7</v>
      </c>
      <c r="T99" s="241">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3.4</v>
      </c>
      <c r="U99" s="241">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2.4</v>
      </c>
      <c r="V99" s="241">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2.7</v>
      </c>
      <c r="W99" s="241">
        <f t="shared" si="31"/>
        <v>3.1</v>
      </c>
      <c r="X99" s="241">
        <f t="shared" si="32"/>
        <v>3.4</v>
      </c>
      <c r="Y99" s="248">
        <f>IF('Core Indicators'!FC96="x","x",IF('Core Indicators'!FC96&gt;=5,5,IF('Core Indicators'!FC96&gt;=4,4,IF('Core Indicators'!FC96&gt;=3,3,IF('Core Indicators'!FC96&gt;=2,2,IF('Core Indicators'!FC96&gt;=1,1,0))))))</f>
        <v>4</v>
      </c>
      <c r="Z99" s="241">
        <f t="shared" si="33"/>
        <v>4</v>
      </c>
      <c r="AA99" s="248">
        <f>'Crisis Indicator Data'!Y96</f>
        <v>1</v>
      </c>
      <c r="AB99" s="248">
        <f>'Crisis Indicator Data'!Z96</f>
        <v>3</v>
      </c>
      <c r="AC99" s="248">
        <f>'Crisis Indicator Data'!AA96</f>
        <v>1</v>
      </c>
      <c r="AD99" s="248">
        <f>'Crisis Indicator Data'!AB96</f>
        <v>1</v>
      </c>
      <c r="AE99" s="248">
        <f t="shared" si="34"/>
        <v>3</v>
      </c>
      <c r="AF99" s="248">
        <f>'Crisis Indicator Data'!AC96</f>
        <v>2</v>
      </c>
      <c r="AG99" s="248">
        <f>'Crisis Indicator Data'!AD96</f>
        <v>3</v>
      </c>
      <c r="AH99" s="248">
        <f t="shared" si="35"/>
        <v>5</v>
      </c>
      <c r="AI99" s="248">
        <f>'Crisis Indicator Data'!AE96</f>
        <v>3</v>
      </c>
      <c r="AJ99" s="248">
        <f>'Crisis Indicator Data'!AF96</f>
        <v>1</v>
      </c>
      <c r="AK99" s="248">
        <f>'Crisis Indicator Data'!AG96</f>
        <v>3</v>
      </c>
      <c r="AL99" s="248">
        <f t="shared" si="36"/>
        <v>5</v>
      </c>
      <c r="AM99" s="241">
        <f t="shared" si="37"/>
        <v>4</v>
      </c>
      <c r="AN99" s="241">
        <f t="shared" si="38"/>
        <v>4</v>
      </c>
    </row>
    <row r="100" spans="1:40" ht="13.5" customHeight="1" x14ac:dyDescent="0.25">
      <c r="A100" s="147" t="str">
        <f>'Crisis Indicator Data'!A97</f>
        <v>Northwest Banditry</v>
      </c>
      <c r="B100" s="148" t="str">
        <f>'Crisis Indicator Data'!B97</f>
        <v>Violence,Displacement</v>
      </c>
      <c r="C100" s="148" t="str">
        <f>'Crisis Indicator Data'!C97</f>
        <v>NGA007</v>
      </c>
      <c r="D100" s="148" t="str">
        <f>'Crisis Indicator Data'!D97</f>
        <v>Nigeria</v>
      </c>
      <c r="E100" s="149" t="str">
        <f>'Crisis Indicator Data'!E97</f>
        <v>NGA</v>
      </c>
      <c r="F100" s="241">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3.9</v>
      </c>
      <c r="G100" s="241">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2.2999999999999998</v>
      </c>
      <c r="H100" s="241">
        <f t="shared" si="26"/>
        <v>3.0999999999999996</v>
      </c>
      <c r="I100" s="241">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4.0999999999999996</v>
      </c>
      <c r="J100" s="241">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0.3</v>
      </c>
      <c r="K100" s="241">
        <f t="shared" si="27"/>
        <v>2.1999999999999997</v>
      </c>
      <c r="L100" s="241" t="str">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x</v>
      </c>
      <c r="M100" s="241">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1.3</v>
      </c>
      <c r="N100" s="241">
        <f t="shared" si="28"/>
        <v>1.3</v>
      </c>
      <c r="O100" s="241">
        <f t="shared" si="29"/>
        <v>2.1999999999999997</v>
      </c>
      <c r="P100" s="241">
        <f>IF(LEN(E100)&gt;3,VLOOKUP(C100,'Regional Crises'!$B$1:$R$69,12,FALSE),VLOOKUP(E100,'Country Indicator Data'!$B$4:$I$300,8,FALSE))</f>
        <v>5</v>
      </c>
      <c r="Q100" s="241">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5</v>
      </c>
      <c r="R100" s="241">
        <f t="shared" si="30"/>
        <v>5</v>
      </c>
      <c r="S100" s="241">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3.7</v>
      </c>
      <c r="T100" s="241">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3.4</v>
      </c>
      <c r="U100" s="241">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2.4</v>
      </c>
      <c r="V100" s="241">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2.7</v>
      </c>
      <c r="W100" s="241">
        <f t="shared" si="31"/>
        <v>3.1</v>
      </c>
      <c r="X100" s="241">
        <f t="shared" si="32"/>
        <v>3.4</v>
      </c>
      <c r="Y100" s="248">
        <f>IF('Core Indicators'!FC97="x","x",IF('Core Indicators'!FC97&gt;=5,5,IF('Core Indicators'!FC97&gt;=4,4,IF('Core Indicators'!FC97&gt;=3,3,IF('Core Indicators'!FC97&gt;=2,2,IF('Core Indicators'!FC97&gt;=1,1,0))))))</f>
        <v>5</v>
      </c>
      <c r="Z100" s="241">
        <f t="shared" si="33"/>
        <v>5</v>
      </c>
      <c r="AA100" s="248">
        <f>'Crisis Indicator Data'!Y97</f>
        <v>1</v>
      </c>
      <c r="AB100" s="248">
        <f>'Crisis Indicator Data'!Z97</f>
        <v>2</v>
      </c>
      <c r="AC100" s="248">
        <f>'Crisis Indicator Data'!AA97</f>
        <v>0</v>
      </c>
      <c r="AD100" s="248">
        <f>'Crisis Indicator Data'!AB97</f>
        <v>0</v>
      </c>
      <c r="AE100" s="248">
        <f t="shared" si="34"/>
        <v>2</v>
      </c>
      <c r="AF100" s="248">
        <f>'Crisis Indicator Data'!AC97</f>
        <v>0</v>
      </c>
      <c r="AG100" s="248">
        <f>'Crisis Indicator Data'!AD97</f>
        <v>2</v>
      </c>
      <c r="AH100" s="248">
        <f t="shared" si="35"/>
        <v>2</v>
      </c>
      <c r="AI100" s="248">
        <f>'Crisis Indicator Data'!AE97</f>
        <v>2</v>
      </c>
      <c r="AJ100" s="248">
        <f>'Crisis Indicator Data'!AF97</f>
        <v>1</v>
      </c>
      <c r="AK100" s="248">
        <f>'Crisis Indicator Data'!AG97</f>
        <v>3</v>
      </c>
      <c r="AL100" s="248">
        <f t="shared" si="36"/>
        <v>4</v>
      </c>
      <c r="AM100" s="241">
        <f t="shared" si="37"/>
        <v>3</v>
      </c>
      <c r="AN100" s="241">
        <f t="shared" si="38"/>
        <v>4</v>
      </c>
    </row>
    <row r="101" spans="1:40" ht="13.5" customHeight="1" x14ac:dyDescent="0.25">
      <c r="A101" s="147" t="str">
        <f>'Crisis Indicator Data'!A98</f>
        <v>Cameroonian Refugees in Nigeria</v>
      </c>
      <c r="B101" s="148" t="str">
        <f>'Crisis Indicator Data'!B98</f>
        <v>Displacement</v>
      </c>
      <c r="C101" s="148" t="str">
        <f>'Crisis Indicator Data'!C98</f>
        <v>NGA008</v>
      </c>
      <c r="D101" s="148" t="str">
        <f>'Crisis Indicator Data'!D98</f>
        <v>Nigeria</v>
      </c>
      <c r="E101" s="149" t="str">
        <f>'Crisis Indicator Data'!E98</f>
        <v>NGA</v>
      </c>
      <c r="F101" s="241">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241">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2.2999999999999998</v>
      </c>
      <c r="H101" s="241">
        <f t="shared" si="26"/>
        <v>3.0999999999999996</v>
      </c>
      <c r="I101" s="241">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4.0999999999999996</v>
      </c>
      <c r="J101" s="241">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0.3</v>
      </c>
      <c r="K101" s="241">
        <f t="shared" si="27"/>
        <v>2.1999999999999997</v>
      </c>
      <c r="L101" s="241" t="str">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x</v>
      </c>
      <c r="M101" s="241">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1.3</v>
      </c>
      <c r="N101" s="241">
        <f t="shared" si="28"/>
        <v>1.3</v>
      </c>
      <c r="O101" s="241">
        <f t="shared" si="29"/>
        <v>2.1999999999999997</v>
      </c>
      <c r="P101" s="241">
        <f>IF(LEN(E101)&gt;3,VLOOKUP(C101,'Regional Crises'!$B$1:$R$69,12,FALSE),VLOOKUP(E101,'Country Indicator Data'!$B$4:$I$300,8,FALSE))</f>
        <v>5</v>
      </c>
      <c r="Q101" s="241">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5</v>
      </c>
      <c r="R101" s="241">
        <f t="shared" si="30"/>
        <v>5</v>
      </c>
      <c r="S101" s="241">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3.7</v>
      </c>
      <c r="T101" s="241">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3.4</v>
      </c>
      <c r="U101" s="241">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2.4</v>
      </c>
      <c r="V101" s="241">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2.7</v>
      </c>
      <c r="W101" s="241">
        <f t="shared" si="31"/>
        <v>3.1</v>
      </c>
      <c r="X101" s="241">
        <f t="shared" si="32"/>
        <v>3.4</v>
      </c>
      <c r="Y101" s="248">
        <f>IF('Core Indicators'!FC98="x","x",IF('Core Indicators'!FC98&gt;=5,5,IF('Core Indicators'!FC98&gt;=4,4,IF('Core Indicators'!FC98&gt;=3,3,IF('Core Indicators'!FC98&gt;=2,2,IF('Core Indicators'!FC98&gt;=1,1,0))))))</f>
        <v>5</v>
      </c>
      <c r="Z101" s="241">
        <f t="shared" si="33"/>
        <v>5</v>
      </c>
      <c r="AA101" s="248">
        <f>'Crisis Indicator Data'!Y98</f>
        <v>1</v>
      </c>
      <c r="AB101" s="248">
        <f>'Crisis Indicator Data'!Z98</f>
        <v>3</v>
      </c>
      <c r="AC101" s="248">
        <f>'Crisis Indicator Data'!AA98</f>
        <v>0</v>
      </c>
      <c r="AD101" s="248">
        <f>'Crisis Indicator Data'!AB98</f>
        <v>0</v>
      </c>
      <c r="AE101" s="248">
        <f t="shared" si="34"/>
        <v>2</v>
      </c>
      <c r="AF101" s="248">
        <f>'Crisis Indicator Data'!AC98</f>
        <v>0</v>
      </c>
      <c r="AG101" s="248">
        <f>'Crisis Indicator Data'!AD98</f>
        <v>0</v>
      </c>
      <c r="AH101" s="248">
        <f t="shared" si="35"/>
        <v>0</v>
      </c>
      <c r="AI101" s="248">
        <f>'Crisis Indicator Data'!AE98</f>
        <v>0</v>
      </c>
      <c r="AJ101" s="248">
        <f>'Crisis Indicator Data'!AF98</f>
        <v>1</v>
      </c>
      <c r="AK101" s="248">
        <f>'Crisis Indicator Data'!AG98</f>
        <v>3</v>
      </c>
      <c r="AL101" s="248">
        <f t="shared" si="36"/>
        <v>3</v>
      </c>
      <c r="AM101" s="241">
        <f t="shared" si="37"/>
        <v>2</v>
      </c>
      <c r="AN101" s="241">
        <f t="shared" si="38"/>
        <v>3.5</v>
      </c>
    </row>
    <row r="102" spans="1:40" ht="13.5" customHeight="1" x14ac:dyDescent="0.25">
      <c r="A102" s="147" t="str">
        <f>'Crisis Indicator Data'!A99</f>
        <v>Socioeconomic crisis in Nicaragua</v>
      </c>
      <c r="B102" s="148" t="str">
        <f>'Crisis Indicator Data'!B99</f>
        <v>Socio-political</v>
      </c>
      <c r="C102" s="148" t="str">
        <f>'Crisis Indicator Data'!C99</f>
        <v>NIC001</v>
      </c>
      <c r="D102" s="148" t="str">
        <f>'Crisis Indicator Data'!D99</f>
        <v>Nicaragua</v>
      </c>
      <c r="E102" s="149" t="str">
        <f>'Crisis Indicator Data'!E99</f>
        <v>NIC</v>
      </c>
      <c r="F102" s="241">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2.9</v>
      </c>
      <c r="G102" s="241">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v>
      </c>
      <c r="H102" s="241">
        <f t="shared" ref="H102:H133" si="39">IF(AND(F102="x",G102="x"),"x",AVERAGE(F102,G102))</f>
        <v>2.95</v>
      </c>
      <c r="I102" s="241">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1.3</v>
      </c>
      <c r="J102" s="241">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1.4</v>
      </c>
      <c r="K102" s="241">
        <f t="shared" ref="K102:K133" si="40">IF(AND(I102="x",J102="x"),"x",AVERAGE(I102,J102))</f>
        <v>1.35</v>
      </c>
      <c r="L102" s="241">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v>
      </c>
      <c r="M102" s="241">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2.7</v>
      </c>
      <c r="N102" s="241">
        <f t="shared" ref="N102:N133" si="41">IF(AND(L102="x",M102="x"),"x",AVERAGE(L102,M102))</f>
        <v>2.85</v>
      </c>
      <c r="O102" s="241">
        <f t="shared" ref="O102:O133" si="42">AVERAGE(H102,K102,N102)</f>
        <v>2.3833333333333333</v>
      </c>
      <c r="P102" s="241">
        <f>IF(LEN(E102)&gt;3,VLOOKUP(C102,'Regional Crises'!$B$1:$R$69,12,FALSE),VLOOKUP(E102,'Country Indicator Data'!$B$4:$I$300,8,FALSE))</f>
        <v>3</v>
      </c>
      <c r="Q102" s="241">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1.4</v>
      </c>
      <c r="R102" s="241">
        <f t="shared" ref="R102:R133" si="43">AVERAGE(P102:Q102)</f>
        <v>2.2000000000000002</v>
      </c>
      <c r="S102" s="241">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3.9</v>
      </c>
      <c r="T102" s="241">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3.7</v>
      </c>
      <c r="U102" s="241">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3.8</v>
      </c>
      <c r="V102" s="241">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3.5</v>
      </c>
      <c r="W102" s="241">
        <f t="shared" ref="W102:W133" si="44">IF(AND(S102="x",V102="x"),"x",ROUND(AVERAGE(S102,V102,T102,U102),1))</f>
        <v>3.7</v>
      </c>
      <c r="X102" s="241">
        <f t="shared" ref="X102:X133" si="45">ROUND(AVERAGE(O102,W102,R102),1)</f>
        <v>2.8</v>
      </c>
      <c r="Y102" s="248" t="str">
        <f>IF('Core Indicators'!FC99="x","x",IF('Core Indicators'!FC99&gt;=5,5,IF('Core Indicators'!FC99&gt;=4,4,IF('Core Indicators'!FC99&gt;=3,3,IF('Core Indicators'!FC99&gt;=2,2,IF('Core Indicators'!FC99&gt;=1,1,0))))))</f>
        <v>x</v>
      </c>
      <c r="Z102" s="241" t="str">
        <f t="shared" ref="Z102:Z133" si="46">Y102</f>
        <v>x</v>
      </c>
      <c r="AA102" s="248">
        <f>'Crisis Indicator Data'!Y99</f>
        <v>2</v>
      </c>
      <c r="AB102" s="248">
        <f>'Crisis Indicator Data'!Z99</f>
        <v>0</v>
      </c>
      <c r="AC102" s="248">
        <f>'Crisis Indicator Data'!AA99</f>
        <v>3</v>
      </c>
      <c r="AD102" s="248">
        <f>'Crisis Indicator Data'!AB99</f>
        <v>0</v>
      </c>
      <c r="AE102" s="248">
        <f t="shared" ref="AE102:AE133" si="47">IF(SUM(AA102:AD102)=0,0,IF(SUM(AA102,AB102,AC102,AD102)&lt;2,1,IF(SUM(AA102:AD102)&lt;6,2,IF(SUM(AA102:AD102)&lt;8,3,IF(SUM(AA102:AD102)&lt;10,4,5)))))</f>
        <v>2</v>
      </c>
      <c r="AF102" s="248">
        <f>'Crisis Indicator Data'!AC99</f>
        <v>3</v>
      </c>
      <c r="AG102" s="248">
        <f>'Crisis Indicator Data'!AD99</f>
        <v>1</v>
      </c>
      <c r="AH102" s="248">
        <f t="shared" ref="AH102:AH133" si="48">IF(SUM(AF102:AG102)=0,0,IF(SUM(AF102,AG102)=1,1,IF(SUM(AF102:AG102)&lt;3,2,IF(SUM(AF102:AG102)&lt;4,3,IF(SUM(AF102:AG102)&lt;5,4,5)))))</f>
        <v>4</v>
      </c>
      <c r="AI102" s="248">
        <f>'Crisis Indicator Data'!AE99</f>
        <v>1</v>
      </c>
      <c r="AJ102" s="248">
        <f>'Crisis Indicator Data'!AF99</f>
        <v>0</v>
      </c>
      <c r="AK102" s="248">
        <f>'Crisis Indicator Data'!AG99</f>
        <v>1</v>
      </c>
      <c r="AL102" s="248">
        <f t="shared" ref="AL102:AL133" si="49">IF(SUM(AI102:AK102)=0,0,IF(SUM(AI102:AK102)=1,1,IF(SUM(AI102:AK102)&lt;3,2,IF(SUM(AI102:AK102)&lt;5,3,IF(SUM(AI102:AK102)&lt;7,4,5)))))</f>
        <v>2</v>
      </c>
      <c r="AM102" s="241">
        <f t="shared" ref="AM102:AM133" si="50">IF(AA102=3,5,ROUND(AVERAGE(AE102,AH102,AL102),0))</f>
        <v>3</v>
      </c>
      <c r="AN102" s="241">
        <f t="shared" ref="AN102:AN133" si="51">IF(AND(Z102="x",AM102="x"),"x",ROUND(AVERAGE(Z102,AM102),1))</f>
        <v>3</v>
      </c>
    </row>
    <row r="103" spans="1:40" ht="13.5" customHeight="1" x14ac:dyDescent="0.25">
      <c r="A103" s="147" t="str">
        <f>'Crisis Indicator Data'!A100</f>
        <v>Complex crisis in Pakistan</v>
      </c>
      <c r="B103" s="148" t="str">
        <f>'Crisis Indicator Data'!B100</f>
        <v>Displacement,Conflict</v>
      </c>
      <c r="C103" s="148" t="str">
        <f>'Crisis Indicator Data'!C100</f>
        <v>PAK001</v>
      </c>
      <c r="D103" s="148" t="str">
        <f>'Crisis Indicator Data'!D100</f>
        <v>Pakistan</v>
      </c>
      <c r="E103" s="149" t="str">
        <f>'Crisis Indicator Data'!E100</f>
        <v>PAK</v>
      </c>
      <c r="F103" s="241">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241">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3.1</v>
      </c>
      <c r="H103" s="241">
        <f t="shared" si="39"/>
        <v>3.5</v>
      </c>
      <c r="I103" s="241">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3.2</v>
      </c>
      <c r="J103" s="241">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1.6</v>
      </c>
      <c r="K103" s="241">
        <f t="shared" si="40"/>
        <v>2.4000000000000004</v>
      </c>
      <c r="L103" s="241">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3.6</v>
      </c>
      <c r="M103" s="241">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0.8</v>
      </c>
      <c r="N103" s="241">
        <f t="shared" si="41"/>
        <v>2.2000000000000002</v>
      </c>
      <c r="O103" s="241">
        <f t="shared" si="42"/>
        <v>2.7000000000000006</v>
      </c>
      <c r="P103" s="241">
        <f>IF(LEN(E103)&gt;3,VLOOKUP(C103,'Regional Crises'!$B$1:$R$69,12,FALSE),VLOOKUP(E103,'Country Indicator Data'!$B$4:$I$300,8,FALSE))</f>
        <v>3</v>
      </c>
      <c r="Q103" s="241">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4.9000000000000004</v>
      </c>
      <c r="R103" s="241">
        <f t="shared" si="43"/>
        <v>3.95</v>
      </c>
      <c r="S103" s="241">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3.4</v>
      </c>
      <c r="T103" s="241">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3.2</v>
      </c>
      <c r="U103" s="241">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3.4</v>
      </c>
      <c r="V103" s="241">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3.1</v>
      </c>
      <c r="W103" s="241">
        <f t="shared" si="44"/>
        <v>3.3</v>
      </c>
      <c r="X103" s="241">
        <f t="shared" si="45"/>
        <v>3.3</v>
      </c>
      <c r="Y103" s="248">
        <f>IF('Core Indicators'!FC100="x","x",IF('Core Indicators'!FC100&gt;=5,5,IF('Core Indicators'!FC100&gt;=4,4,IF('Core Indicators'!FC100&gt;=3,3,IF('Core Indicators'!FC100&gt;=2,2,IF('Core Indicators'!FC100&gt;=1,1,0))))))</f>
        <v>5</v>
      </c>
      <c r="Z103" s="241">
        <f t="shared" si="46"/>
        <v>5</v>
      </c>
      <c r="AA103" s="248">
        <f>'Crisis Indicator Data'!Y100</f>
        <v>2</v>
      </c>
      <c r="AB103" s="248">
        <f>'Crisis Indicator Data'!Z100</f>
        <v>1</v>
      </c>
      <c r="AC103" s="248">
        <f>'Crisis Indicator Data'!AA100</f>
        <v>1</v>
      </c>
      <c r="AD103" s="248">
        <f>'Crisis Indicator Data'!AB100</f>
        <v>1</v>
      </c>
      <c r="AE103" s="248">
        <f t="shared" si="47"/>
        <v>2</v>
      </c>
      <c r="AF103" s="248">
        <f>'Crisis Indicator Data'!AC100</f>
        <v>0</v>
      </c>
      <c r="AG103" s="248">
        <f>'Crisis Indicator Data'!AD100</f>
        <v>2</v>
      </c>
      <c r="AH103" s="248">
        <f t="shared" si="48"/>
        <v>2</v>
      </c>
      <c r="AI103" s="248">
        <f>'Crisis Indicator Data'!AE100</f>
        <v>0</v>
      </c>
      <c r="AJ103" s="248">
        <f>'Crisis Indicator Data'!AF100</f>
        <v>1</v>
      </c>
      <c r="AK103" s="248">
        <f>'Crisis Indicator Data'!AG100</f>
        <v>3</v>
      </c>
      <c r="AL103" s="248">
        <f t="shared" si="49"/>
        <v>3</v>
      </c>
      <c r="AM103" s="241">
        <f t="shared" si="50"/>
        <v>2</v>
      </c>
      <c r="AN103" s="241">
        <f t="shared" si="51"/>
        <v>3.5</v>
      </c>
    </row>
    <row r="104" spans="1:40" ht="13.5" customHeight="1" x14ac:dyDescent="0.25">
      <c r="A104" s="147" t="str">
        <f>'Crisis Indicator Data'!A101</f>
        <v>Kashmir conflict in Pakistan</v>
      </c>
      <c r="B104" s="148" t="str">
        <f>'Crisis Indicator Data'!B101</f>
        <v>Conflict</v>
      </c>
      <c r="C104" s="148" t="str">
        <f>'Crisis Indicator Data'!C101</f>
        <v>PAK004</v>
      </c>
      <c r="D104" s="148" t="str">
        <f>'Crisis Indicator Data'!D101</f>
        <v>Pakistan</v>
      </c>
      <c r="E104" s="149" t="str">
        <f>'Crisis Indicator Data'!E101</f>
        <v>PAK</v>
      </c>
      <c r="F104" s="241">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3.9</v>
      </c>
      <c r="G104" s="241">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3.1</v>
      </c>
      <c r="H104" s="241">
        <f t="shared" si="39"/>
        <v>3.5</v>
      </c>
      <c r="I104" s="241">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3.2</v>
      </c>
      <c r="J104" s="241">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1.6</v>
      </c>
      <c r="K104" s="241">
        <f t="shared" si="40"/>
        <v>2.4000000000000004</v>
      </c>
      <c r="L104" s="241">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3.6</v>
      </c>
      <c r="M104" s="241">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0.8</v>
      </c>
      <c r="N104" s="241">
        <f t="shared" si="41"/>
        <v>2.2000000000000002</v>
      </c>
      <c r="O104" s="241">
        <f t="shared" si="42"/>
        <v>2.7000000000000006</v>
      </c>
      <c r="P104" s="241">
        <f>IF(LEN(E104)&gt;3,VLOOKUP(C104,'Regional Crises'!$B$1:$R$69,12,FALSE),VLOOKUP(E104,'Country Indicator Data'!$B$4:$I$300,8,FALSE))</f>
        <v>3</v>
      </c>
      <c r="Q104" s="241">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4.9000000000000004</v>
      </c>
      <c r="R104" s="241">
        <f t="shared" si="43"/>
        <v>3.95</v>
      </c>
      <c r="S104" s="241">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3.4</v>
      </c>
      <c r="T104" s="241">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3.2</v>
      </c>
      <c r="U104" s="241">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3.4</v>
      </c>
      <c r="V104" s="241">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3.1</v>
      </c>
      <c r="W104" s="241">
        <f t="shared" si="44"/>
        <v>3.3</v>
      </c>
      <c r="X104" s="241">
        <f t="shared" si="45"/>
        <v>3.3</v>
      </c>
      <c r="Y104" s="248">
        <f>IF('Core Indicators'!FC101="x","x",IF('Core Indicators'!FC101&gt;=5,5,IF('Core Indicators'!FC101&gt;=4,4,IF('Core Indicators'!FC101&gt;=3,3,IF('Core Indicators'!FC101&gt;=2,2,IF('Core Indicators'!FC101&gt;=1,1,0))))))</f>
        <v>3</v>
      </c>
      <c r="Z104" s="241">
        <f t="shared" si="46"/>
        <v>3</v>
      </c>
      <c r="AA104" s="248">
        <f>'Crisis Indicator Data'!Y101</f>
        <v>2</v>
      </c>
      <c r="AB104" s="248">
        <f>'Crisis Indicator Data'!Z101</f>
        <v>1</v>
      </c>
      <c r="AC104" s="248">
        <f>'Crisis Indicator Data'!AA101</f>
        <v>1</v>
      </c>
      <c r="AD104" s="248">
        <f>'Crisis Indicator Data'!AB101</f>
        <v>0</v>
      </c>
      <c r="AE104" s="248">
        <f t="shared" si="47"/>
        <v>2</v>
      </c>
      <c r="AF104" s="248">
        <f>'Crisis Indicator Data'!AC101</f>
        <v>0</v>
      </c>
      <c r="AG104" s="248">
        <f>'Crisis Indicator Data'!AD101</f>
        <v>2</v>
      </c>
      <c r="AH104" s="248">
        <f t="shared" si="48"/>
        <v>2</v>
      </c>
      <c r="AI104" s="248">
        <f>'Crisis Indicator Data'!AE101</f>
        <v>0</v>
      </c>
      <c r="AJ104" s="248">
        <f>'Crisis Indicator Data'!AF101</f>
        <v>1</v>
      </c>
      <c r="AK104" s="248">
        <f>'Crisis Indicator Data'!AG101</f>
        <v>3</v>
      </c>
      <c r="AL104" s="248">
        <f t="shared" si="49"/>
        <v>3</v>
      </c>
      <c r="AM104" s="241">
        <f t="shared" si="50"/>
        <v>2</v>
      </c>
      <c r="AN104" s="241">
        <f t="shared" si="51"/>
        <v>2.5</v>
      </c>
    </row>
    <row r="105" spans="1:40" ht="13.5" customHeight="1" x14ac:dyDescent="0.25">
      <c r="A105" s="147" t="str">
        <f>'Crisis Indicator Data'!A102</f>
        <v xml:space="preserve">Floods in Pakistan </v>
      </c>
      <c r="B105" s="148" t="str">
        <f>'Crisis Indicator Data'!B102</f>
        <v>Other seasonal event</v>
      </c>
      <c r="C105" s="148" t="str">
        <f>'Crisis Indicator Data'!C102</f>
        <v>PAK005</v>
      </c>
      <c r="D105" s="148" t="str">
        <f>'Crisis Indicator Data'!D102</f>
        <v>Pakistan</v>
      </c>
      <c r="E105" s="149" t="str">
        <f>'Crisis Indicator Data'!E102</f>
        <v>PAK</v>
      </c>
      <c r="F105" s="241">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3.9</v>
      </c>
      <c r="G105" s="241">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3.1</v>
      </c>
      <c r="H105" s="241">
        <f t="shared" si="39"/>
        <v>3.5</v>
      </c>
      <c r="I105" s="241">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3.2</v>
      </c>
      <c r="J105" s="241">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1.6</v>
      </c>
      <c r="K105" s="241">
        <f t="shared" si="40"/>
        <v>2.4000000000000004</v>
      </c>
      <c r="L105" s="241">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3.6</v>
      </c>
      <c r="M105" s="241">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0.8</v>
      </c>
      <c r="N105" s="241">
        <f t="shared" si="41"/>
        <v>2.2000000000000002</v>
      </c>
      <c r="O105" s="241">
        <f t="shared" si="42"/>
        <v>2.7000000000000006</v>
      </c>
      <c r="P105" s="241">
        <f>IF(LEN(E105)&gt;3,VLOOKUP(C105,'Regional Crises'!$B$1:$R$69,12,FALSE),VLOOKUP(E105,'Country Indicator Data'!$B$4:$I$300,8,FALSE))</f>
        <v>3</v>
      </c>
      <c r="Q105" s="241">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4.9000000000000004</v>
      </c>
      <c r="R105" s="241">
        <f t="shared" si="43"/>
        <v>3.95</v>
      </c>
      <c r="S105" s="241">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3.4</v>
      </c>
      <c r="T105" s="241">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3.2</v>
      </c>
      <c r="U105" s="241">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3.4</v>
      </c>
      <c r="V105" s="241">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3.1</v>
      </c>
      <c r="W105" s="241">
        <f t="shared" si="44"/>
        <v>3.3</v>
      </c>
      <c r="X105" s="241">
        <f t="shared" si="45"/>
        <v>3.3</v>
      </c>
      <c r="Y105" s="248">
        <f>IF('Core Indicators'!FC102="x","x",IF('Core Indicators'!FC102&gt;=5,5,IF('Core Indicators'!FC102&gt;=4,4,IF('Core Indicators'!FC102&gt;=3,3,IF('Core Indicators'!FC102&gt;=2,2,IF('Core Indicators'!FC102&gt;=1,1,0))))))</f>
        <v>1</v>
      </c>
      <c r="Z105" s="241">
        <f t="shared" si="46"/>
        <v>1</v>
      </c>
      <c r="AA105" s="248">
        <f>'Crisis Indicator Data'!Y102</f>
        <v>2</v>
      </c>
      <c r="AB105" s="248">
        <f>'Crisis Indicator Data'!Z102</f>
        <v>1</v>
      </c>
      <c r="AC105" s="248">
        <f>'Crisis Indicator Data'!AA102</f>
        <v>1</v>
      </c>
      <c r="AD105" s="248">
        <f>'Crisis Indicator Data'!AB102</f>
        <v>1</v>
      </c>
      <c r="AE105" s="248">
        <f t="shared" si="47"/>
        <v>2</v>
      </c>
      <c r="AF105" s="248">
        <f>'Crisis Indicator Data'!AC102</f>
        <v>0</v>
      </c>
      <c r="AG105" s="248">
        <f>'Crisis Indicator Data'!AD102</f>
        <v>1</v>
      </c>
      <c r="AH105" s="248">
        <f t="shared" si="48"/>
        <v>1</v>
      </c>
      <c r="AI105" s="248">
        <f>'Crisis Indicator Data'!AE102</f>
        <v>0</v>
      </c>
      <c r="AJ105" s="248">
        <f>'Crisis Indicator Data'!AF102</f>
        <v>1</v>
      </c>
      <c r="AK105" s="248">
        <f>'Crisis Indicator Data'!AG102</f>
        <v>3</v>
      </c>
      <c r="AL105" s="248">
        <f t="shared" si="49"/>
        <v>3</v>
      </c>
      <c r="AM105" s="241">
        <f t="shared" si="50"/>
        <v>2</v>
      </c>
      <c r="AN105" s="241">
        <f t="shared" si="51"/>
        <v>1.5</v>
      </c>
    </row>
    <row r="106" spans="1:40" ht="13.5" customHeight="1" x14ac:dyDescent="0.25">
      <c r="A106" s="147" t="str">
        <f>'Crisis Indicator Data'!A103</f>
        <v>Venezuela displacement in Panama</v>
      </c>
      <c r="B106" s="148" t="str">
        <f>'Crisis Indicator Data'!B103</f>
        <v>Displacement</v>
      </c>
      <c r="C106" s="148" t="str">
        <f>'Crisis Indicator Data'!C103</f>
        <v>PAN002</v>
      </c>
      <c r="D106" s="148" t="str">
        <f>'Crisis Indicator Data'!D103</f>
        <v>Panama</v>
      </c>
      <c r="E106" s="149" t="str">
        <f>'Crisis Indicator Data'!E103</f>
        <v>PAN</v>
      </c>
      <c r="F106" s="241">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0.7</v>
      </c>
      <c r="G106" s="241">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1.5</v>
      </c>
      <c r="H106" s="241">
        <f t="shared" si="39"/>
        <v>1.1000000000000001</v>
      </c>
      <c r="I106" s="241">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1.7</v>
      </c>
      <c r="J106" s="241">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1.3</v>
      </c>
      <c r="K106" s="241">
        <f t="shared" si="40"/>
        <v>1.5</v>
      </c>
      <c r="L106" s="241">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3.1</v>
      </c>
      <c r="M106" s="241">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3.1</v>
      </c>
      <c r="N106" s="241">
        <f t="shared" si="41"/>
        <v>3.1</v>
      </c>
      <c r="O106" s="241">
        <f t="shared" si="42"/>
        <v>1.9000000000000001</v>
      </c>
      <c r="P106" s="241">
        <f>IF(LEN(E106)&gt;3,VLOOKUP(C106,'Regional Crises'!$B$1:$R$69,12,FALSE),VLOOKUP(E106,'Country Indicator Data'!$B$4:$I$300,8,FALSE))</f>
        <v>0</v>
      </c>
      <c r="Q106" s="241">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2.6</v>
      </c>
      <c r="R106" s="241">
        <f t="shared" si="43"/>
        <v>1.3</v>
      </c>
      <c r="S106" s="241">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3.2</v>
      </c>
      <c r="T106" s="241">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2.6</v>
      </c>
      <c r="U106" s="241">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v>
      </c>
      <c r="V106" s="241">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0.8</v>
      </c>
      <c r="W106" s="241">
        <f t="shared" si="44"/>
        <v>2.2000000000000002</v>
      </c>
      <c r="X106" s="241">
        <f t="shared" si="45"/>
        <v>1.8</v>
      </c>
      <c r="Y106" s="248">
        <f>IF('Core Indicators'!FC103="x","x",IF('Core Indicators'!FC103&gt;=5,5,IF('Core Indicators'!FC103&gt;=4,4,IF('Core Indicators'!FC103&gt;=3,3,IF('Core Indicators'!FC103&gt;=2,2,IF('Core Indicators'!FC103&gt;=1,1,0))))))</f>
        <v>2</v>
      </c>
      <c r="Z106" s="241">
        <f t="shared" si="46"/>
        <v>2</v>
      </c>
      <c r="AA106" s="248">
        <f>'Crisis Indicator Data'!Y103</f>
        <v>0</v>
      </c>
      <c r="AB106" s="248">
        <f>'Crisis Indicator Data'!Z103</f>
        <v>1</v>
      </c>
      <c r="AC106" s="248">
        <f>'Crisis Indicator Data'!AA103</f>
        <v>0</v>
      </c>
      <c r="AD106" s="248">
        <f>'Crisis Indicator Data'!AB103</f>
        <v>0</v>
      </c>
      <c r="AE106" s="248">
        <f t="shared" si="47"/>
        <v>1</v>
      </c>
      <c r="AF106" s="248">
        <f>'Crisis Indicator Data'!AC103</f>
        <v>0</v>
      </c>
      <c r="AG106" s="248">
        <f>'Crisis Indicator Data'!AD103</f>
        <v>2</v>
      </c>
      <c r="AH106" s="248">
        <f t="shared" si="48"/>
        <v>2</v>
      </c>
      <c r="AI106" s="248">
        <f>'Crisis Indicator Data'!AE103</f>
        <v>1</v>
      </c>
      <c r="AJ106" s="248">
        <f>'Crisis Indicator Data'!AF103</f>
        <v>0</v>
      </c>
      <c r="AK106" s="248">
        <f>'Crisis Indicator Data'!AG103</f>
        <v>3</v>
      </c>
      <c r="AL106" s="248">
        <f t="shared" si="49"/>
        <v>3</v>
      </c>
      <c r="AM106" s="241">
        <f t="shared" si="50"/>
        <v>2</v>
      </c>
      <c r="AN106" s="241">
        <f t="shared" si="51"/>
        <v>2</v>
      </c>
    </row>
    <row r="107" spans="1:40" ht="13.5" customHeight="1" x14ac:dyDescent="0.25">
      <c r="A107" s="147" t="str">
        <f>'Crisis Indicator Data'!A104</f>
        <v>Venezuela displacement in Peru</v>
      </c>
      <c r="B107" s="148" t="str">
        <f>'Crisis Indicator Data'!B104</f>
        <v>Displacement</v>
      </c>
      <c r="C107" s="148" t="str">
        <f>'Crisis Indicator Data'!C104</f>
        <v>PER002</v>
      </c>
      <c r="D107" s="148" t="str">
        <f>'Crisis Indicator Data'!D104</f>
        <v>Peru</v>
      </c>
      <c r="E107" s="149" t="str">
        <f>'Crisis Indicator Data'!E104</f>
        <v>PER</v>
      </c>
      <c r="F107" s="241">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1.8</v>
      </c>
      <c r="G107" s="241">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1.7</v>
      </c>
      <c r="H107" s="241">
        <f t="shared" si="39"/>
        <v>1.75</v>
      </c>
      <c r="I107" s="241">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3</v>
      </c>
      <c r="J107" s="241">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4.5</v>
      </c>
      <c r="K107" s="241">
        <f t="shared" si="40"/>
        <v>3.75</v>
      </c>
      <c r="L107" s="241">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2.5</v>
      </c>
      <c r="M107" s="241">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2.1</v>
      </c>
      <c r="N107" s="241">
        <f t="shared" si="41"/>
        <v>2.2999999999999998</v>
      </c>
      <c r="O107" s="241">
        <f t="shared" si="42"/>
        <v>2.6</v>
      </c>
      <c r="P107" s="241">
        <f>IF(LEN(E107)&gt;3,VLOOKUP(C107,'Regional Crises'!$B$1:$R$69,12,FALSE),VLOOKUP(E107,'Country Indicator Data'!$B$4:$I$300,8,FALSE))</f>
        <v>3</v>
      </c>
      <c r="Q107" s="241">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1.7</v>
      </c>
      <c r="R107" s="241">
        <f t="shared" si="43"/>
        <v>2.35</v>
      </c>
      <c r="S107" s="241">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3.2</v>
      </c>
      <c r="T107" s="241">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241">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1.9</v>
      </c>
      <c r="V107" s="241">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1.4</v>
      </c>
      <c r="W107" s="241">
        <f t="shared" si="44"/>
        <v>2.4</v>
      </c>
      <c r="X107" s="241">
        <f t="shared" si="45"/>
        <v>2.5</v>
      </c>
      <c r="Y107" s="248">
        <f>IF('Core Indicators'!FC104="x","x",IF('Core Indicators'!FC104&gt;=5,5,IF('Core Indicators'!FC104&gt;=4,4,IF('Core Indicators'!FC104&gt;=3,3,IF('Core Indicators'!FC104&gt;=2,2,IF('Core Indicators'!FC104&gt;=1,1,0))))))</f>
        <v>3</v>
      </c>
      <c r="Z107" s="241">
        <f t="shared" si="46"/>
        <v>3</v>
      </c>
      <c r="AA107" s="248">
        <f>'Crisis Indicator Data'!Y104</f>
        <v>0</v>
      </c>
      <c r="AB107" s="248">
        <f>'Crisis Indicator Data'!Z104</f>
        <v>0</v>
      </c>
      <c r="AC107" s="248">
        <f>'Crisis Indicator Data'!AA104</f>
        <v>0</v>
      </c>
      <c r="AD107" s="248">
        <f>'Crisis Indicator Data'!AB104</f>
        <v>0</v>
      </c>
      <c r="AE107" s="248">
        <f t="shared" si="47"/>
        <v>0</v>
      </c>
      <c r="AF107" s="248">
        <f>'Crisis Indicator Data'!AC104</f>
        <v>0</v>
      </c>
      <c r="AG107" s="248">
        <f>'Crisis Indicator Data'!AD104</f>
        <v>0</v>
      </c>
      <c r="AH107" s="248">
        <f t="shared" si="48"/>
        <v>0</v>
      </c>
      <c r="AI107" s="248">
        <f>'Crisis Indicator Data'!AE104</f>
        <v>1</v>
      </c>
      <c r="AJ107" s="248">
        <f>'Crisis Indicator Data'!AF104</f>
        <v>2</v>
      </c>
      <c r="AK107" s="248">
        <f>'Crisis Indicator Data'!AG104</f>
        <v>3</v>
      </c>
      <c r="AL107" s="248">
        <f t="shared" si="49"/>
        <v>4</v>
      </c>
      <c r="AM107" s="241">
        <f t="shared" si="50"/>
        <v>1</v>
      </c>
      <c r="AN107" s="241">
        <f t="shared" si="51"/>
        <v>2</v>
      </c>
    </row>
    <row r="108" spans="1:40" ht="13.5" customHeight="1" x14ac:dyDescent="0.25">
      <c r="A108" s="147" t="str">
        <f>'Crisis Indicator Data'!A105</f>
        <v>Multiple crises in the Philippines</v>
      </c>
      <c r="B108" s="148" t="str">
        <f>'Crisis Indicator Data'!B105</f>
        <v>Conflict,Cyclone,Violence</v>
      </c>
      <c r="C108" s="148" t="str">
        <f>'Crisis Indicator Data'!C105</f>
        <v>PHL001</v>
      </c>
      <c r="D108" s="148" t="str">
        <f>'Crisis Indicator Data'!D105</f>
        <v>Philippines</v>
      </c>
      <c r="E108" s="149" t="str">
        <f>'Crisis Indicator Data'!E105</f>
        <v>PHL</v>
      </c>
      <c r="F108" s="241">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1.8</v>
      </c>
      <c r="G108" s="241">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2.1</v>
      </c>
      <c r="H108" s="241">
        <f t="shared" si="39"/>
        <v>1.9500000000000002</v>
      </c>
      <c r="I108" s="241">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1.3</v>
      </c>
      <c r="J108" s="241">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1.4</v>
      </c>
      <c r="K108" s="241">
        <f t="shared" si="40"/>
        <v>1.35</v>
      </c>
      <c r="L108" s="241">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2.8</v>
      </c>
      <c r="M108" s="241">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2.2000000000000002</v>
      </c>
      <c r="N108" s="241">
        <f t="shared" si="41"/>
        <v>2.5</v>
      </c>
      <c r="O108" s="241">
        <f t="shared" si="42"/>
        <v>1.9333333333333336</v>
      </c>
      <c r="P108" s="241">
        <f>IF(LEN(E108)&gt;3,VLOOKUP(C108,'Regional Crises'!$B$1:$R$69,12,FALSE),VLOOKUP(E108,'Country Indicator Data'!$B$4:$I$300,8,FALSE))</f>
        <v>4</v>
      </c>
      <c r="Q108" s="241">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3.7</v>
      </c>
      <c r="R108" s="241">
        <f t="shared" si="43"/>
        <v>3.85</v>
      </c>
      <c r="S108" s="241">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3.3</v>
      </c>
      <c r="T108" s="241">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v>
      </c>
      <c r="U108" s="241">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2.6</v>
      </c>
      <c r="V108" s="241">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2.1</v>
      </c>
      <c r="W108" s="241">
        <f t="shared" si="44"/>
        <v>2.8</v>
      </c>
      <c r="X108" s="241">
        <f t="shared" si="45"/>
        <v>2.9</v>
      </c>
      <c r="Y108" s="248">
        <f>IF('Core Indicators'!FC105="x","x",IF('Core Indicators'!FC105&gt;=5,5,IF('Core Indicators'!FC105&gt;=4,4,IF('Core Indicators'!FC105&gt;=3,3,IF('Core Indicators'!FC105&gt;=2,2,IF('Core Indicators'!FC105&gt;=1,1,0))))))</f>
        <v>4</v>
      </c>
      <c r="Z108" s="241">
        <f t="shared" si="46"/>
        <v>4</v>
      </c>
      <c r="AA108" s="248">
        <f>'Crisis Indicator Data'!Y105</f>
        <v>0</v>
      </c>
      <c r="AB108" s="248">
        <f>'Crisis Indicator Data'!Z105</f>
        <v>1</v>
      </c>
      <c r="AC108" s="248">
        <f>'Crisis Indicator Data'!AA105</f>
        <v>0</v>
      </c>
      <c r="AD108" s="248">
        <f>'Crisis Indicator Data'!AB105</f>
        <v>0</v>
      </c>
      <c r="AE108" s="248">
        <f t="shared" si="47"/>
        <v>1</v>
      </c>
      <c r="AF108" s="248">
        <f>'Crisis Indicator Data'!AC105</f>
        <v>0</v>
      </c>
      <c r="AG108" s="248">
        <f>'Crisis Indicator Data'!AD105</f>
        <v>0</v>
      </c>
      <c r="AH108" s="248">
        <f t="shared" si="48"/>
        <v>0</v>
      </c>
      <c r="AI108" s="248">
        <f>'Crisis Indicator Data'!AE105</f>
        <v>0</v>
      </c>
      <c r="AJ108" s="248">
        <f>'Crisis Indicator Data'!AF105</f>
        <v>1</v>
      </c>
      <c r="AK108" s="248">
        <f>'Crisis Indicator Data'!AG105</f>
        <v>3</v>
      </c>
      <c r="AL108" s="248">
        <f t="shared" si="49"/>
        <v>3</v>
      </c>
      <c r="AM108" s="241">
        <f t="shared" si="50"/>
        <v>1</v>
      </c>
      <c r="AN108" s="241">
        <f t="shared" si="51"/>
        <v>2.5</v>
      </c>
    </row>
    <row r="109" spans="1:40" ht="13.5" customHeight="1" x14ac:dyDescent="0.25">
      <c r="A109" s="147" t="str">
        <f>'Crisis Indicator Data'!A106</f>
        <v>Mindanao conflict</v>
      </c>
      <c r="B109" s="148" t="str">
        <f>'Crisis Indicator Data'!B106</f>
        <v>Conflict,Violence</v>
      </c>
      <c r="C109" s="148" t="str">
        <f>'Crisis Indicator Data'!C106</f>
        <v>PHL003</v>
      </c>
      <c r="D109" s="148" t="str">
        <f>'Crisis Indicator Data'!D106</f>
        <v>Philippines</v>
      </c>
      <c r="E109" s="149" t="str">
        <f>'Crisis Indicator Data'!E106</f>
        <v>PHL</v>
      </c>
      <c r="F109" s="241">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1.8</v>
      </c>
      <c r="G109" s="241">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2.1</v>
      </c>
      <c r="H109" s="241">
        <f t="shared" si="39"/>
        <v>1.9500000000000002</v>
      </c>
      <c r="I109" s="241">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1.3</v>
      </c>
      <c r="J109" s="241">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1.4</v>
      </c>
      <c r="K109" s="241">
        <f t="shared" si="40"/>
        <v>1.35</v>
      </c>
      <c r="L109" s="241">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2.8</v>
      </c>
      <c r="M109" s="241">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2.2000000000000002</v>
      </c>
      <c r="N109" s="241">
        <f t="shared" si="41"/>
        <v>2.5</v>
      </c>
      <c r="O109" s="241">
        <f t="shared" si="42"/>
        <v>1.9333333333333336</v>
      </c>
      <c r="P109" s="241">
        <f>IF(LEN(E109)&gt;3,VLOOKUP(C109,'Regional Crises'!$B$1:$R$69,12,FALSE),VLOOKUP(E109,'Country Indicator Data'!$B$4:$I$300,8,FALSE))</f>
        <v>4</v>
      </c>
      <c r="Q109" s="241">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3.7</v>
      </c>
      <c r="R109" s="241">
        <f t="shared" si="43"/>
        <v>3.85</v>
      </c>
      <c r="S109" s="241">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3.3</v>
      </c>
      <c r="T109" s="241">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v>
      </c>
      <c r="U109" s="241">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2.6</v>
      </c>
      <c r="V109" s="241">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2.1</v>
      </c>
      <c r="W109" s="241">
        <f t="shared" si="44"/>
        <v>2.8</v>
      </c>
      <c r="X109" s="241">
        <f t="shared" si="45"/>
        <v>2.9</v>
      </c>
      <c r="Y109" s="248">
        <f>IF('Core Indicators'!FC106="x","x",IF('Core Indicators'!FC106&gt;=5,5,IF('Core Indicators'!FC106&gt;=4,4,IF('Core Indicators'!FC106&gt;=3,3,IF('Core Indicators'!FC106&gt;=2,2,IF('Core Indicators'!FC106&gt;=1,1,0))))))</f>
        <v>4</v>
      </c>
      <c r="Z109" s="241">
        <f t="shared" si="46"/>
        <v>4</v>
      </c>
      <c r="AA109" s="248">
        <f>'Crisis Indicator Data'!Y106</f>
        <v>0</v>
      </c>
      <c r="AB109" s="248">
        <f>'Crisis Indicator Data'!Z106</f>
        <v>1</v>
      </c>
      <c r="AC109" s="248">
        <f>'Crisis Indicator Data'!AA106</f>
        <v>0</v>
      </c>
      <c r="AD109" s="248">
        <f>'Crisis Indicator Data'!AB106</f>
        <v>0</v>
      </c>
      <c r="AE109" s="248">
        <f t="shared" si="47"/>
        <v>1</v>
      </c>
      <c r="AF109" s="248">
        <f>'Crisis Indicator Data'!AC106</f>
        <v>0</v>
      </c>
      <c r="AG109" s="248">
        <f>'Crisis Indicator Data'!AD106</f>
        <v>0</v>
      </c>
      <c r="AH109" s="248">
        <f t="shared" si="48"/>
        <v>0</v>
      </c>
      <c r="AI109" s="248">
        <f>'Crisis Indicator Data'!AE106</f>
        <v>0</v>
      </c>
      <c r="AJ109" s="248">
        <f>'Crisis Indicator Data'!AF106</f>
        <v>1</v>
      </c>
      <c r="AK109" s="248">
        <f>'Crisis Indicator Data'!AG106</f>
        <v>1</v>
      </c>
      <c r="AL109" s="248">
        <f t="shared" si="49"/>
        <v>2</v>
      </c>
      <c r="AM109" s="241">
        <f t="shared" si="50"/>
        <v>1</v>
      </c>
      <c r="AN109" s="241">
        <f t="shared" si="51"/>
        <v>2.5</v>
      </c>
    </row>
    <row r="110" spans="1:40" ht="13.5" customHeight="1" x14ac:dyDescent="0.25">
      <c r="A110" s="147" t="str">
        <f>'Crisis Indicator Data'!A107</f>
        <v>Typhoon RAI</v>
      </c>
      <c r="B110" s="148" t="str">
        <f>'Crisis Indicator Data'!B107</f>
        <v>Cyclone</v>
      </c>
      <c r="C110" s="148" t="str">
        <f>'Crisis Indicator Data'!C107</f>
        <v>PHL010</v>
      </c>
      <c r="D110" s="148" t="str">
        <f>'Crisis Indicator Data'!D107</f>
        <v>Philippines</v>
      </c>
      <c r="E110" s="149" t="str">
        <f>'Crisis Indicator Data'!E107</f>
        <v>PHL</v>
      </c>
      <c r="F110" s="241">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1.8</v>
      </c>
      <c r="G110" s="241">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2.1</v>
      </c>
      <c r="H110" s="241">
        <f t="shared" si="39"/>
        <v>1.9500000000000002</v>
      </c>
      <c r="I110" s="241">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1.3</v>
      </c>
      <c r="J110" s="241">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1.4</v>
      </c>
      <c r="K110" s="241">
        <f t="shared" si="40"/>
        <v>1.35</v>
      </c>
      <c r="L110" s="241">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2.8</v>
      </c>
      <c r="M110" s="241">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2.2000000000000002</v>
      </c>
      <c r="N110" s="241">
        <f t="shared" si="41"/>
        <v>2.5</v>
      </c>
      <c r="O110" s="241">
        <f t="shared" si="42"/>
        <v>1.9333333333333336</v>
      </c>
      <c r="P110" s="241">
        <f>IF(LEN(E110)&gt;3,VLOOKUP(C110,'Regional Crises'!$B$1:$R$69,12,FALSE),VLOOKUP(E110,'Country Indicator Data'!$B$4:$I$300,8,FALSE))</f>
        <v>4</v>
      </c>
      <c r="Q110" s="241">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3.7</v>
      </c>
      <c r="R110" s="241">
        <f t="shared" si="43"/>
        <v>3.85</v>
      </c>
      <c r="S110" s="241">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3.3</v>
      </c>
      <c r="T110" s="241">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v>
      </c>
      <c r="U110" s="241">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2.6</v>
      </c>
      <c r="V110" s="241">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2.1</v>
      </c>
      <c r="W110" s="241">
        <f t="shared" si="44"/>
        <v>2.8</v>
      </c>
      <c r="X110" s="241">
        <f t="shared" si="45"/>
        <v>2.9</v>
      </c>
      <c r="Y110" s="248">
        <f>IF('Core Indicators'!FC107="x","x",IF('Core Indicators'!FC107&gt;=5,5,IF('Core Indicators'!FC107&gt;=4,4,IF('Core Indicators'!FC107&gt;=3,3,IF('Core Indicators'!FC107&gt;=2,2,IF('Core Indicators'!FC107&gt;=1,1,0))))))</f>
        <v>4</v>
      </c>
      <c r="Z110" s="241">
        <f t="shared" si="46"/>
        <v>4</v>
      </c>
      <c r="AA110" s="248">
        <f>'Crisis Indicator Data'!Y107</f>
        <v>0</v>
      </c>
      <c r="AB110" s="248">
        <f>'Crisis Indicator Data'!Z107</f>
        <v>0</v>
      </c>
      <c r="AC110" s="248">
        <f>'Crisis Indicator Data'!AA107</f>
        <v>0</v>
      </c>
      <c r="AD110" s="248">
        <f>'Crisis Indicator Data'!AB107</f>
        <v>0</v>
      </c>
      <c r="AE110" s="248">
        <f t="shared" si="47"/>
        <v>0</v>
      </c>
      <c r="AF110" s="248">
        <f>'Crisis Indicator Data'!AC107</f>
        <v>0</v>
      </c>
      <c r="AG110" s="248">
        <f>'Crisis Indicator Data'!AD107</f>
        <v>0</v>
      </c>
      <c r="AH110" s="248">
        <f t="shared" si="48"/>
        <v>0</v>
      </c>
      <c r="AI110" s="248">
        <f>'Crisis Indicator Data'!AE107</f>
        <v>0</v>
      </c>
      <c r="AJ110" s="248">
        <f>'Crisis Indicator Data'!AF107</f>
        <v>1</v>
      </c>
      <c r="AK110" s="248">
        <f>'Crisis Indicator Data'!AG107</f>
        <v>0</v>
      </c>
      <c r="AL110" s="248">
        <f t="shared" si="49"/>
        <v>1</v>
      </c>
      <c r="AM110" s="241">
        <f t="shared" si="50"/>
        <v>0</v>
      </c>
      <c r="AN110" s="241">
        <f t="shared" si="51"/>
        <v>2</v>
      </c>
    </row>
    <row r="111" spans="1:40" ht="13.5" customHeight="1" x14ac:dyDescent="0.25">
      <c r="A111" s="147" t="str">
        <f>'Crisis Indicator Data'!A108</f>
        <v>Earthquake in Abra</v>
      </c>
      <c r="B111" s="148" t="str">
        <f>'Crisis Indicator Data'!B108</f>
        <v>Earthquake</v>
      </c>
      <c r="C111" s="148" t="str">
        <f>'Crisis Indicator Data'!C108</f>
        <v>PHL011</v>
      </c>
      <c r="D111" s="148" t="str">
        <f>'Crisis Indicator Data'!D108</f>
        <v>Philippines</v>
      </c>
      <c r="E111" s="149" t="str">
        <f>'Crisis Indicator Data'!E108</f>
        <v>PHL</v>
      </c>
      <c r="F111" s="241">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1.8</v>
      </c>
      <c r="G111" s="241">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2.1</v>
      </c>
      <c r="H111" s="241">
        <f t="shared" si="39"/>
        <v>1.9500000000000002</v>
      </c>
      <c r="I111" s="241">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1.3</v>
      </c>
      <c r="J111" s="241">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1.4</v>
      </c>
      <c r="K111" s="241">
        <f t="shared" si="40"/>
        <v>1.35</v>
      </c>
      <c r="L111" s="241">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2.8</v>
      </c>
      <c r="M111" s="241">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2.2000000000000002</v>
      </c>
      <c r="N111" s="241">
        <f t="shared" si="41"/>
        <v>2.5</v>
      </c>
      <c r="O111" s="241">
        <f t="shared" si="42"/>
        <v>1.9333333333333336</v>
      </c>
      <c r="P111" s="241">
        <f>IF(LEN(E111)&gt;3,VLOOKUP(C111,'Regional Crises'!$B$1:$R$69,12,FALSE),VLOOKUP(E111,'Country Indicator Data'!$B$4:$I$300,8,FALSE))</f>
        <v>4</v>
      </c>
      <c r="Q111" s="241">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3.7</v>
      </c>
      <c r="R111" s="241">
        <f t="shared" si="43"/>
        <v>3.85</v>
      </c>
      <c r="S111" s="241">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3.3</v>
      </c>
      <c r="T111" s="241">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v>
      </c>
      <c r="U111" s="241">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2.6</v>
      </c>
      <c r="V111" s="241">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2.1</v>
      </c>
      <c r="W111" s="241">
        <f t="shared" si="44"/>
        <v>2.8</v>
      </c>
      <c r="X111" s="241">
        <f t="shared" si="45"/>
        <v>2.9</v>
      </c>
      <c r="Y111" s="248">
        <f>IF('Core Indicators'!FC108="x","x",IF('Core Indicators'!FC108&gt;=5,5,IF('Core Indicators'!FC108&gt;=4,4,IF('Core Indicators'!FC108&gt;=3,3,IF('Core Indicators'!FC108&gt;=2,2,IF('Core Indicators'!FC108&gt;=1,1,0))))))</f>
        <v>4</v>
      </c>
      <c r="Z111" s="241">
        <f t="shared" si="46"/>
        <v>4</v>
      </c>
      <c r="AA111" s="248">
        <f>'Crisis Indicator Data'!Y108</f>
        <v>0</v>
      </c>
      <c r="AB111" s="248">
        <f>'Crisis Indicator Data'!Z108</f>
        <v>0</v>
      </c>
      <c r="AC111" s="248">
        <f>'Crisis Indicator Data'!AA108</f>
        <v>0</v>
      </c>
      <c r="AD111" s="248">
        <f>'Crisis Indicator Data'!AB108</f>
        <v>0</v>
      </c>
      <c r="AE111" s="248">
        <f t="shared" si="47"/>
        <v>0</v>
      </c>
      <c r="AF111" s="248">
        <f>'Crisis Indicator Data'!AC108</f>
        <v>0</v>
      </c>
      <c r="AG111" s="248">
        <f>'Crisis Indicator Data'!AD108</f>
        <v>0</v>
      </c>
      <c r="AH111" s="248">
        <f t="shared" si="48"/>
        <v>0</v>
      </c>
      <c r="AI111" s="248">
        <f>'Crisis Indicator Data'!AE108</f>
        <v>0</v>
      </c>
      <c r="AJ111" s="248">
        <f>'Crisis Indicator Data'!AF108</f>
        <v>1</v>
      </c>
      <c r="AK111" s="248">
        <f>'Crisis Indicator Data'!AG108</f>
        <v>2</v>
      </c>
      <c r="AL111" s="248">
        <f t="shared" si="49"/>
        <v>3</v>
      </c>
      <c r="AM111" s="241">
        <f t="shared" si="50"/>
        <v>1</v>
      </c>
      <c r="AN111" s="241">
        <f t="shared" si="51"/>
        <v>2.5</v>
      </c>
    </row>
    <row r="112" spans="1:40" ht="13.5" customHeight="1" x14ac:dyDescent="0.25">
      <c r="A112" s="147" t="str">
        <f>'Crisis Indicator Data'!A109</f>
        <v>Typhoon Nalgae</v>
      </c>
      <c r="B112" s="148" t="str">
        <f>'Crisis Indicator Data'!B109</f>
        <v>Cyclone</v>
      </c>
      <c r="C112" s="148" t="str">
        <f>'Crisis Indicator Data'!C109</f>
        <v>PHL012</v>
      </c>
      <c r="D112" s="148" t="str">
        <f>'Crisis Indicator Data'!D109</f>
        <v>Philippines</v>
      </c>
      <c r="E112" s="149" t="str">
        <f>'Crisis Indicator Data'!E109</f>
        <v>PHL</v>
      </c>
      <c r="F112" s="241">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1.8</v>
      </c>
      <c r="G112" s="241">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2.1</v>
      </c>
      <c r="H112" s="241">
        <f t="shared" si="39"/>
        <v>1.9500000000000002</v>
      </c>
      <c r="I112" s="241">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1.3</v>
      </c>
      <c r="J112" s="241">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1.4</v>
      </c>
      <c r="K112" s="241">
        <f t="shared" si="40"/>
        <v>1.35</v>
      </c>
      <c r="L112" s="241">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2.8</v>
      </c>
      <c r="M112" s="241">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2.2000000000000002</v>
      </c>
      <c r="N112" s="241">
        <f t="shared" si="41"/>
        <v>2.5</v>
      </c>
      <c r="O112" s="241">
        <f t="shared" si="42"/>
        <v>1.9333333333333336</v>
      </c>
      <c r="P112" s="241">
        <f>IF(LEN(E112)&gt;3,VLOOKUP(C112,'Regional Crises'!$B$1:$R$69,12,FALSE),VLOOKUP(E112,'Country Indicator Data'!$B$4:$I$300,8,FALSE))</f>
        <v>4</v>
      </c>
      <c r="Q112" s="241">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3.7</v>
      </c>
      <c r="R112" s="241">
        <f t="shared" si="43"/>
        <v>3.85</v>
      </c>
      <c r="S112" s="241">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3.3</v>
      </c>
      <c r="T112" s="241">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3</v>
      </c>
      <c r="U112" s="241">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2.6</v>
      </c>
      <c r="V112" s="241">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2.1</v>
      </c>
      <c r="W112" s="241">
        <f t="shared" si="44"/>
        <v>2.8</v>
      </c>
      <c r="X112" s="241">
        <f t="shared" si="45"/>
        <v>2.9</v>
      </c>
      <c r="Y112" s="248">
        <f>IF('Core Indicators'!FC109="x","x",IF('Core Indicators'!FC109&gt;=5,5,IF('Core Indicators'!FC109&gt;=4,4,IF('Core Indicators'!FC109&gt;=3,3,IF('Core Indicators'!FC109&gt;=2,2,IF('Core Indicators'!FC109&gt;=1,1,0))))))</f>
        <v>4</v>
      </c>
      <c r="Z112" s="241">
        <f t="shared" si="46"/>
        <v>4</v>
      </c>
      <c r="AA112" s="248">
        <f>'Crisis Indicator Data'!Y109</f>
        <v>0</v>
      </c>
      <c r="AB112" s="248">
        <f>'Crisis Indicator Data'!Z109</f>
        <v>0</v>
      </c>
      <c r="AC112" s="248">
        <f>'Crisis Indicator Data'!AA109</f>
        <v>0</v>
      </c>
      <c r="AD112" s="248">
        <f>'Crisis Indicator Data'!AB109</f>
        <v>0</v>
      </c>
      <c r="AE112" s="248">
        <f t="shared" si="47"/>
        <v>0</v>
      </c>
      <c r="AF112" s="248">
        <f>'Crisis Indicator Data'!AC109</f>
        <v>0</v>
      </c>
      <c r="AG112" s="248">
        <f>'Crisis Indicator Data'!AD109</f>
        <v>0</v>
      </c>
      <c r="AH112" s="248">
        <f t="shared" si="48"/>
        <v>0</v>
      </c>
      <c r="AI112" s="248">
        <f>'Crisis Indicator Data'!AE109</f>
        <v>0</v>
      </c>
      <c r="AJ112" s="248">
        <f>'Crisis Indicator Data'!AF109</f>
        <v>1</v>
      </c>
      <c r="AK112" s="248">
        <f>'Crisis Indicator Data'!AG109</f>
        <v>3</v>
      </c>
      <c r="AL112" s="248">
        <f t="shared" si="49"/>
        <v>3</v>
      </c>
      <c r="AM112" s="241">
        <f t="shared" si="50"/>
        <v>1</v>
      </c>
      <c r="AN112" s="241">
        <f t="shared" si="51"/>
        <v>2.5</v>
      </c>
    </row>
    <row r="113" spans="1:40" ht="13.5" customHeight="1" x14ac:dyDescent="0.25">
      <c r="A113" s="147" t="str">
        <f>'Crisis Indicator Data'!A110</f>
        <v>Highlands Violence</v>
      </c>
      <c r="B113" s="148" t="str">
        <f>'Crisis Indicator Data'!B110</f>
        <v>Earthquake</v>
      </c>
      <c r="C113" s="148" t="str">
        <f>'Crisis Indicator Data'!C110</f>
        <v>PNG003</v>
      </c>
      <c r="D113" s="148" t="str">
        <f>'Crisis Indicator Data'!D110</f>
        <v>Papua New Guinea</v>
      </c>
      <c r="E113" s="149" t="str">
        <f>'Crisis Indicator Data'!E110</f>
        <v>PNG</v>
      </c>
      <c r="F113" s="241">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1.1000000000000001</v>
      </c>
      <c r="G113" s="241">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2</v>
      </c>
      <c r="H113" s="241">
        <f t="shared" si="39"/>
        <v>1.55</v>
      </c>
      <c r="I113" s="241">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0.3</v>
      </c>
      <c r="J113" s="241">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v>
      </c>
      <c r="K113" s="241">
        <f t="shared" si="40"/>
        <v>0.15</v>
      </c>
      <c r="L113" s="241">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4.9000000000000004</v>
      </c>
      <c r="M113" s="241">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2.1</v>
      </c>
      <c r="N113" s="241">
        <f t="shared" si="41"/>
        <v>3.5</v>
      </c>
      <c r="O113" s="241">
        <f t="shared" si="42"/>
        <v>1.7333333333333334</v>
      </c>
      <c r="P113" s="241">
        <f>IF(LEN(E113)&gt;3,VLOOKUP(C113,'Regional Crises'!$B$1:$R$69,12,FALSE),VLOOKUP(E113,'Country Indicator Data'!$B$4:$I$300,8,FALSE))</f>
        <v>3</v>
      </c>
      <c r="Q113" s="241">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3.1</v>
      </c>
      <c r="R113" s="241">
        <f t="shared" si="43"/>
        <v>3.05</v>
      </c>
      <c r="S113" s="241">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3.6</v>
      </c>
      <c r="T113" s="241">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3.3</v>
      </c>
      <c r="U113" s="241">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2.1</v>
      </c>
      <c r="V113" s="241">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1.9</v>
      </c>
      <c r="W113" s="241">
        <f t="shared" si="44"/>
        <v>2.7</v>
      </c>
      <c r="X113" s="241">
        <f t="shared" si="45"/>
        <v>2.5</v>
      </c>
      <c r="Y113" s="248">
        <f>IF('Core Indicators'!FC110="x","x",IF('Core Indicators'!FC110&gt;=5,5,IF('Core Indicators'!FC110&gt;=4,4,IF('Core Indicators'!FC110&gt;=3,3,IF('Core Indicators'!FC110&gt;=2,2,IF('Core Indicators'!FC110&gt;=1,1,0))))))</f>
        <v>4</v>
      </c>
      <c r="Z113" s="241">
        <f t="shared" si="46"/>
        <v>4</v>
      </c>
      <c r="AA113" s="248">
        <f>'Crisis Indicator Data'!Y110</f>
        <v>0</v>
      </c>
      <c r="AB113" s="248">
        <f>'Crisis Indicator Data'!Z110</f>
        <v>2</v>
      </c>
      <c r="AC113" s="248">
        <f>'Crisis Indicator Data'!AA110</f>
        <v>1</v>
      </c>
      <c r="AD113" s="248">
        <f>'Crisis Indicator Data'!AB110</f>
        <v>0</v>
      </c>
      <c r="AE113" s="248">
        <f t="shared" si="47"/>
        <v>2</v>
      </c>
      <c r="AF113" s="248">
        <f>'Crisis Indicator Data'!AC110</f>
        <v>0</v>
      </c>
      <c r="AG113" s="248">
        <f>'Crisis Indicator Data'!AD110</f>
        <v>0</v>
      </c>
      <c r="AH113" s="248">
        <f t="shared" si="48"/>
        <v>0</v>
      </c>
      <c r="AI113" s="248">
        <f>'Crisis Indicator Data'!AE110</f>
        <v>3</v>
      </c>
      <c r="AJ113" s="248">
        <f>'Crisis Indicator Data'!AF110</f>
        <v>0</v>
      </c>
      <c r="AK113" s="248">
        <f>'Crisis Indicator Data'!AG110</f>
        <v>2</v>
      </c>
      <c r="AL113" s="248">
        <f t="shared" si="49"/>
        <v>4</v>
      </c>
      <c r="AM113" s="241">
        <f t="shared" si="50"/>
        <v>2</v>
      </c>
      <c r="AN113" s="241">
        <f t="shared" si="51"/>
        <v>3</v>
      </c>
    </row>
    <row r="114" spans="1:40" ht="13.5" customHeight="1" x14ac:dyDescent="0.25">
      <c r="A114" s="147" t="str">
        <f>'Crisis Indicator Data'!A111</f>
        <v>Displacement from Ukraine conflict in Poland</v>
      </c>
      <c r="B114" s="148" t="str">
        <f>'Crisis Indicator Data'!B111</f>
        <v>Displacement,Conflict</v>
      </c>
      <c r="C114" s="148" t="str">
        <f>'Crisis Indicator Data'!C111</f>
        <v>POL002</v>
      </c>
      <c r="D114" s="148" t="str">
        <f>'Crisis Indicator Data'!D111</f>
        <v>Poland</v>
      </c>
      <c r="E114" s="149" t="str">
        <f>'Crisis Indicator Data'!E111</f>
        <v>POL</v>
      </c>
      <c r="F114" s="241">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0.7</v>
      </c>
      <c r="G114" s="241">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1</v>
      </c>
      <c r="H114" s="241">
        <f t="shared" si="39"/>
        <v>0.85</v>
      </c>
      <c r="I114" s="241">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0.4</v>
      </c>
      <c r="J114" s="241">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0.1</v>
      </c>
      <c r="K114" s="241">
        <f t="shared" si="40"/>
        <v>0.25</v>
      </c>
      <c r="L114" s="241">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0.8</v>
      </c>
      <c r="M114" s="241">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0.7</v>
      </c>
      <c r="N114" s="241">
        <f t="shared" si="41"/>
        <v>0.75</v>
      </c>
      <c r="O114" s="241">
        <f t="shared" si="42"/>
        <v>0.6166666666666667</v>
      </c>
      <c r="P114" s="241">
        <f>IF(LEN(E114)&gt;3,VLOOKUP(C114,'Regional Crises'!$B$1:$R$69,12,FALSE),VLOOKUP(E114,'Country Indicator Data'!$B$4:$I$300,8,FALSE))</f>
        <v>0</v>
      </c>
      <c r="Q114" s="241">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0</v>
      </c>
      <c r="R114" s="241">
        <f t="shared" si="43"/>
        <v>0</v>
      </c>
      <c r="S114" s="241">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2.1</v>
      </c>
      <c r="T114" s="241">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2</v>
      </c>
      <c r="U114" s="241">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1.6</v>
      </c>
      <c r="V114" s="241">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0.8</v>
      </c>
      <c r="W114" s="241">
        <f t="shared" si="44"/>
        <v>1.6</v>
      </c>
      <c r="X114" s="241">
        <f t="shared" si="45"/>
        <v>0.7</v>
      </c>
      <c r="Y114" s="248">
        <f>IF('Core Indicators'!FC111="x","x",IF('Core Indicators'!FC111&gt;=5,5,IF('Core Indicators'!FC111&gt;=4,4,IF('Core Indicators'!FC111&gt;=3,3,IF('Core Indicators'!FC111&gt;=2,2,IF('Core Indicators'!FC111&gt;=1,1,0))))))</f>
        <v>2</v>
      </c>
      <c r="Z114" s="241">
        <f t="shared" si="46"/>
        <v>2</v>
      </c>
      <c r="AA114" s="248">
        <f>'Crisis Indicator Data'!Y111</f>
        <v>0</v>
      </c>
      <c r="AB114" s="248">
        <f>'Crisis Indicator Data'!Z111</f>
        <v>0</v>
      </c>
      <c r="AC114" s="248">
        <f>'Crisis Indicator Data'!AA111</f>
        <v>0</v>
      </c>
      <c r="AD114" s="248">
        <f>'Crisis Indicator Data'!AB111</f>
        <v>0</v>
      </c>
      <c r="AE114" s="248">
        <f t="shared" si="47"/>
        <v>0</v>
      </c>
      <c r="AF114" s="248">
        <f>'Crisis Indicator Data'!AC111</f>
        <v>0</v>
      </c>
      <c r="AG114" s="248">
        <f>'Crisis Indicator Data'!AD111</f>
        <v>0</v>
      </c>
      <c r="AH114" s="248">
        <f t="shared" si="48"/>
        <v>0</v>
      </c>
      <c r="AI114" s="248">
        <f>'Crisis Indicator Data'!AE111</f>
        <v>0</v>
      </c>
      <c r="AJ114" s="248">
        <f>'Crisis Indicator Data'!AF111</f>
        <v>0</v>
      </c>
      <c r="AK114" s="248">
        <f>'Crisis Indicator Data'!AG111</f>
        <v>0</v>
      </c>
      <c r="AL114" s="248">
        <f t="shared" si="49"/>
        <v>0</v>
      </c>
      <c r="AM114" s="241">
        <f t="shared" si="50"/>
        <v>0</v>
      </c>
      <c r="AN114" s="241">
        <f t="shared" si="51"/>
        <v>1</v>
      </c>
    </row>
    <row r="115" spans="1:40" ht="13.5" customHeight="1" x14ac:dyDescent="0.25">
      <c r="A115" s="147" t="str">
        <f>'Crisis Indicator Data'!A112</f>
        <v>Complex crisis in DPRK</v>
      </c>
      <c r="B115" s="148" t="str">
        <f>'Crisis Indicator Data'!B112</f>
        <v>Socio-political,Floods,Other seasonal event,Food Security</v>
      </c>
      <c r="C115" s="148" t="str">
        <f>'Crisis Indicator Data'!C112</f>
        <v>PRK001</v>
      </c>
      <c r="D115" s="148" t="str">
        <f>'Crisis Indicator Data'!D112</f>
        <v>DPRK</v>
      </c>
      <c r="E115" s="149" t="str">
        <f>'Crisis Indicator Data'!E112</f>
        <v>PRK</v>
      </c>
      <c r="F115" s="241">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5</v>
      </c>
      <c r="G115" s="241">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3.7</v>
      </c>
      <c r="H115" s="241">
        <f t="shared" si="39"/>
        <v>4.3499999999999996</v>
      </c>
      <c r="I115" s="241">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0</v>
      </c>
      <c r="J115" s="241">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v>
      </c>
      <c r="K115" s="241">
        <f t="shared" si="40"/>
        <v>0</v>
      </c>
      <c r="L115" s="241" t="str">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x</v>
      </c>
      <c r="M115" s="241" t="str">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x</v>
      </c>
      <c r="N115" s="241" t="str">
        <f t="shared" si="41"/>
        <v>x</v>
      </c>
      <c r="O115" s="241">
        <f t="shared" si="42"/>
        <v>2.1749999999999998</v>
      </c>
      <c r="P115" s="241">
        <f>IF(LEN(E115)&gt;3,VLOOKUP(C115,'Regional Crises'!$B$1:$R$69,12,FALSE),VLOOKUP(E115,'Country Indicator Data'!$B$4:$I$300,8,FALSE))</f>
        <v>1</v>
      </c>
      <c r="Q115" s="241">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1.4</v>
      </c>
      <c r="R115" s="241">
        <f t="shared" si="43"/>
        <v>1.2</v>
      </c>
      <c r="S115" s="241">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4.2</v>
      </c>
      <c r="T115" s="241">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4.2</v>
      </c>
      <c r="U115" s="241">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4.4000000000000004</v>
      </c>
      <c r="V115" s="241">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4.9000000000000004</v>
      </c>
      <c r="W115" s="241">
        <f t="shared" si="44"/>
        <v>4.4000000000000004</v>
      </c>
      <c r="X115" s="241">
        <f t="shared" si="45"/>
        <v>2.6</v>
      </c>
      <c r="Y115" s="248">
        <f>IF('Core Indicators'!FC112="x","x",IF('Core Indicators'!FC112&gt;=5,5,IF('Core Indicators'!FC112&gt;=4,4,IF('Core Indicators'!FC112&gt;=3,3,IF('Core Indicators'!FC112&gt;=2,2,IF('Core Indicators'!FC112&gt;=1,1,0))))))</f>
        <v>1</v>
      </c>
      <c r="Z115" s="241">
        <f t="shared" si="46"/>
        <v>1</v>
      </c>
      <c r="AA115" s="248">
        <f>'Crisis Indicator Data'!Y112</f>
        <v>1</v>
      </c>
      <c r="AB115" s="248">
        <f>'Crisis Indicator Data'!Z112</f>
        <v>2</v>
      </c>
      <c r="AC115" s="248">
        <f>'Crisis Indicator Data'!AA112</f>
        <v>2</v>
      </c>
      <c r="AD115" s="248">
        <f>'Crisis Indicator Data'!AB112</f>
        <v>0</v>
      </c>
      <c r="AE115" s="248">
        <f t="shared" si="47"/>
        <v>2</v>
      </c>
      <c r="AF115" s="248">
        <f>'Crisis Indicator Data'!AC112</f>
        <v>3</v>
      </c>
      <c r="AG115" s="248">
        <f>'Crisis Indicator Data'!AD112</f>
        <v>3</v>
      </c>
      <c r="AH115" s="248">
        <f t="shared" si="48"/>
        <v>5</v>
      </c>
      <c r="AI115" s="248">
        <f>'Crisis Indicator Data'!AE112</f>
        <v>0</v>
      </c>
      <c r="AJ115" s="248">
        <f>'Crisis Indicator Data'!AF112</f>
        <v>0</v>
      </c>
      <c r="AK115" s="248">
        <f>'Crisis Indicator Data'!AG112</f>
        <v>3</v>
      </c>
      <c r="AL115" s="248">
        <f t="shared" si="49"/>
        <v>3</v>
      </c>
      <c r="AM115" s="241">
        <f t="shared" si="50"/>
        <v>3</v>
      </c>
      <c r="AN115" s="241">
        <f t="shared" si="51"/>
        <v>2</v>
      </c>
    </row>
    <row r="116" spans="1:40" ht="13.5" customHeight="1" x14ac:dyDescent="0.25">
      <c r="A116" s="147" t="str">
        <f>'Crisis Indicator Data'!A113</f>
        <v>Conflict in Palestine</v>
      </c>
      <c r="B116" s="148" t="str">
        <f>'Crisis Indicator Data'!B113</f>
        <v>Conflict,Socio-political,Violence</v>
      </c>
      <c r="C116" s="148" t="str">
        <f>'Crisis Indicator Data'!C113</f>
        <v>PSE002</v>
      </c>
      <c r="D116" s="148" t="str">
        <f>'Crisis Indicator Data'!D113</f>
        <v>Palestine</v>
      </c>
      <c r="E116" s="149" t="str">
        <f>'Crisis Indicator Data'!E113</f>
        <v>PSE</v>
      </c>
      <c r="F116" s="241" t="str">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x</v>
      </c>
      <c r="G116" s="241" t="str">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x</v>
      </c>
      <c r="H116" s="241" t="str">
        <f t="shared" si="39"/>
        <v>x</v>
      </c>
      <c r="I116" s="241">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0</v>
      </c>
      <c r="J116" s="241">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0</v>
      </c>
      <c r="K116" s="241">
        <f t="shared" si="40"/>
        <v>0</v>
      </c>
      <c r="L116" s="241" t="str">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x</v>
      </c>
      <c r="M116" s="241">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1.1000000000000001</v>
      </c>
      <c r="N116" s="241">
        <f t="shared" si="41"/>
        <v>1.1000000000000001</v>
      </c>
      <c r="O116" s="241">
        <f t="shared" si="42"/>
        <v>0.55000000000000004</v>
      </c>
      <c r="P116" s="241">
        <f>IF(LEN(E116)&gt;3,VLOOKUP(C116,'Regional Crises'!$B$1:$R$69,12,FALSE),VLOOKUP(E116,'Country Indicator Data'!$B$4:$I$300,8,FALSE))</f>
        <v>2</v>
      </c>
      <c r="Q116" s="241">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3.5</v>
      </c>
      <c r="R116" s="241">
        <f t="shared" si="43"/>
        <v>2.75</v>
      </c>
      <c r="S116" s="241" t="str">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x</v>
      </c>
      <c r="T116" s="241">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v>
      </c>
      <c r="U116" s="241" t="str">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x</v>
      </c>
      <c r="V116" s="241">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4.5</v>
      </c>
      <c r="W116" s="241">
        <f t="shared" si="44"/>
        <v>3.8</v>
      </c>
      <c r="X116" s="241">
        <f t="shared" si="45"/>
        <v>2.4</v>
      </c>
      <c r="Y116" s="248">
        <f>IF('Core Indicators'!FC113="x","x",IF('Core Indicators'!FC113&gt;=5,5,IF('Core Indicators'!FC113&gt;=4,4,IF('Core Indicators'!FC113&gt;=3,3,IF('Core Indicators'!FC113&gt;=2,2,IF('Core Indicators'!FC113&gt;=1,1,0))))))</f>
        <v>4</v>
      </c>
      <c r="Z116" s="241">
        <f t="shared" si="46"/>
        <v>4</v>
      </c>
      <c r="AA116" s="248">
        <f>'Crisis Indicator Data'!Y113</f>
        <v>1</v>
      </c>
      <c r="AB116" s="248">
        <f>'Crisis Indicator Data'!Z113</f>
        <v>2</v>
      </c>
      <c r="AC116" s="248">
        <f>'Crisis Indicator Data'!AA113</f>
        <v>3</v>
      </c>
      <c r="AD116" s="248">
        <f>'Crisis Indicator Data'!AB113</f>
        <v>0</v>
      </c>
      <c r="AE116" s="248">
        <f t="shared" si="47"/>
        <v>3</v>
      </c>
      <c r="AF116" s="248">
        <f>'Crisis Indicator Data'!AC113</f>
        <v>2</v>
      </c>
      <c r="AG116" s="248">
        <f>'Crisis Indicator Data'!AD113</f>
        <v>3</v>
      </c>
      <c r="AH116" s="248">
        <f t="shared" si="48"/>
        <v>5</v>
      </c>
      <c r="AI116" s="248">
        <f>'Crisis Indicator Data'!AE113</f>
        <v>3</v>
      </c>
      <c r="AJ116" s="248">
        <f>'Crisis Indicator Data'!AF113</f>
        <v>2</v>
      </c>
      <c r="AK116" s="248">
        <f>'Crisis Indicator Data'!AG113</f>
        <v>2</v>
      </c>
      <c r="AL116" s="248">
        <f t="shared" si="49"/>
        <v>5</v>
      </c>
      <c r="AM116" s="241">
        <f t="shared" si="50"/>
        <v>4</v>
      </c>
      <c r="AN116" s="241">
        <f t="shared" si="51"/>
        <v>4</v>
      </c>
    </row>
    <row r="117" spans="1:40" ht="13.5" customHeight="1" x14ac:dyDescent="0.25">
      <c r="A117" s="147" t="str">
        <f>'Crisis Indicator Data'!A114</f>
        <v>Regional Boko Haram Crisis</v>
      </c>
      <c r="B117" s="148">
        <f>'Crisis Indicator Data'!B114</f>
        <v>0</v>
      </c>
      <c r="C117" s="148" t="str">
        <f>'Crisis Indicator Data'!C114</f>
        <v>REG001</v>
      </c>
      <c r="D117" s="148" t="str">
        <f>'Crisis Indicator Data'!D114</f>
        <v>Nigeria,Niger,Chad,Cameroon</v>
      </c>
      <c r="E117" s="149" t="str">
        <f>'Crisis Indicator Data'!E114</f>
        <v>NGA,NER,TCD,CMR</v>
      </c>
      <c r="F117" s="241">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2.8</v>
      </c>
      <c r="G117" s="241">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2.7</v>
      </c>
      <c r="H117" s="241">
        <f t="shared" si="39"/>
        <v>2.75</v>
      </c>
      <c r="I117" s="241">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4</v>
      </c>
      <c r="J117" s="241">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0.8</v>
      </c>
      <c r="K117" s="241">
        <f t="shared" si="40"/>
        <v>2.4</v>
      </c>
      <c r="L117" s="241">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4.3</v>
      </c>
      <c r="M117" s="241">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1.9</v>
      </c>
      <c r="N117" s="241">
        <f t="shared" si="41"/>
        <v>3.0999999999999996</v>
      </c>
      <c r="O117" s="241">
        <f t="shared" si="42"/>
        <v>2.75</v>
      </c>
      <c r="P117" s="241">
        <f>IF(LEN(E117)&gt;3,VLOOKUP(C117,'Regional Crises'!$B$1:$R$69,12,FALSE),VLOOKUP(E117,'Country Indicator Data'!$B$4:$I$300,8,FALSE))</f>
        <v>4.5</v>
      </c>
      <c r="Q117" s="241">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5</v>
      </c>
      <c r="R117" s="241">
        <f t="shared" si="43"/>
        <v>4.75</v>
      </c>
      <c r="S117" s="241">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3.7</v>
      </c>
      <c r="T117" s="241">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3.5</v>
      </c>
      <c r="U117" s="241">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3</v>
      </c>
      <c r="V117" s="241">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3.4</v>
      </c>
      <c r="W117" s="241">
        <f t="shared" si="44"/>
        <v>3.4</v>
      </c>
      <c r="X117" s="241">
        <f t="shared" si="45"/>
        <v>3.6</v>
      </c>
      <c r="Y117" s="248">
        <f>IF('Core Indicators'!FC114="x","x",IF('Core Indicators'!FC114&gt;=5,5,IF('Core Indicators'!FC114&gt;=4,4,IF('Core Indicators'!FC114&gt;=3,3,IF('Core Indicators'!FC114&gt;=2,2,IF('Core Indicators'!FC114&gt;=1,1,0))))))</f>
        <v>5</v>
      </c>
      <c r="Z117" s="241">
        <f t="shared" si="46"/>
        <v>5</v>
      </c>
      <c r="AA117" s="248">
        <f>'Crisis Indicator Data'!Y114</f>
        <v>1</v>
      </c>
      <c r="AB117" s="248">
        <f>'Crisis Indicator Data'!Z114</f>
        <v>3</v>
      </c>
      <c r="AC117" s="248">
        <f>'Crisis Indicator Data'!AA114</f>
        <v>1</v>
      </c>
      <c r="AD117" s="248">
        <f>'Crisis Indicator Data'!AB114</f>
        <v>3</v>
      </c>
      <c r="AE117" s="248">
        <f t="shared" si="47"/>
        <v>4</v>
      </c>
      <c r="AF117" s="248">
        <f>'Crisis Indicator Data'!AC114</f>
        <v>2</v>
      </c>
      <c r="AG117" s="248">
        <f>'Crisis Indicator Data'!AD114</f>
        <v>3</v>
      </c>
      <c r="AH117" s="248">
        <f t="shared" si="48"/>
        <v>5</v>
      </c>
      <c r="AI117" s="248">
        <f>'Crisis Indicator Data'!AE114</f>
        <v>3</v>
      </c>
      <c r="AJ117" s="248">
        <f>'Crisis Indicator Data'!AF114</f>
        <v>3</v>
      </c>
      <c r="AK117" s="248">
        <f>'Crisis Indicator Data'!AG114</f>
        <v>3</v>
      </c>
      <c r="AL117" s="248">
        <f t="shared" si="49"/>
        <v>5</v>
      </c>
      <c r="AM117" s="241">
        <f t="shared" si="50"/>
        <v>5</v>
      </c>
      <c r="AN117" s="241">
        <f t="shared" si="51"/>
        <v>5</v>
      </c>
    </row>
    <row r="118" spans="1:40" ht="13.5" customHeight="1" x14ac:dyDescent="0.25">
      <c r="A118" s="147" t="str">
        <f>'Crisis Indicator Data'!A115</f>
        <v>Venezuela Regional Crisis</v>
      </c>
      <c r="B118" s="148">
        <f>'Crisis Indicator Data'!B115</f>
        <v>0</v>
      </c>
      <c r="C118" s="148" t="str">
        <f>'Crisis Indicator Data'!C115</f>
        <v>REG002</v>
      </c>
      <c r="D118" s="148" t="str">
        <f>'Crisis Indicator Data'!D115</f>
        <v>Venezuela,Brazil,Colombia,Ecuador,Peru,Trinidad and Tobago,Chile,Dominican Republic,Panama</v>
      </c>
      <c r="E118" s="149" t="str">
        <f>'Crisis Indicator Data'!E115</f>
        <v>VEN,BRA,COL,ECU,PER,TTO,CHL,DOM,PAN</v>
      </c>
      <c r="F118" s="241">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1.4</v>
      </c>
      <c r="G118" s="241">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1.5</v>
      </c>
      <c r="H118" s="241">
        <f t="shared" si="39"/>
        <v>1.45</v>
      </c>
      <c r="I118" s="241">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1.9</v>
      </c>
      <c r="J118" s="241">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2</v>
      </c>
      <c r="K118" s="241">
        <f t="shared" si="40"/>
        <v>1.95</v>
      </c>
      <c r="L118" s="241">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2.6</v>
      </c>
      <c r="M118" s="241">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2.6</v>
      </c>
      <c r="N118" s="241">
        <f t="shared" si="41"/>
        <v>2.6</v>
      </c>
      <c r="O118" s="241">
        <f t="shared" si="42"/>
        <v>2</v>
      </c>
      <c r="P118" s="241">
        <f>IF(LEN(E118)&gt;3,VLOOKUP(C118,'Regional Crises'!$B$1:$R$69,12,FALSE),VLOOKUP(E118,'Country Indicator Data'!$B$4:$I$300,8,FALSE))</f>
        <v>2.3333333333333335</v>
      </c>
      <c r="Q118" s="241">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5</v>
      </c>
      <c r="R118" s="241">
        <f t="shared" si="43"/>
        <v>3.666666666666667</v>
      </c>
      <c r="S118" s="241">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3.2</v>
      </c>
      <c r="T118" s="241">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2.9</v>
      </c>
      <c r="U118" s="241">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1.9</v>
      </c>
      <c r="V118" s="241">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1.6</v>
      </c>
      <c r="W118" s="241">
        <f t="shared" si="44"/>
        <v>2.4</v>
      </c>
      <c r="X118" s="241">
        <f t="shared" si="45"/>
        <v>2.7</v>
      </c>
      <c r="Y118" s="248">
        <f>IF('Core Indicators'!FC115="x","x",IF('Core Indicators'!FC115&gt;=5,5,IF('Core Indicators'!FC115&gt;=4,4,IF('Core Indicators'!FC115&gt;=3,3,IF('Core Indicators'!FC115&gt;=2,2,IF('Core Indicators'!FC115&gt;=1,1,0))))))</f>
        <v>5</v>
      </c>
      <c r="Z118" s="241">
        <f t="shared" si="46"/>
        <v>5</v>
      </c>
      <c r="AA118" s="248">
        <f>'Crisis Indicator Data'!Y115</f>
        <v>1</v>
      </c>
      <c r="AB118" s="248">
        <f>'Crisis Indicator Data'!Z115</f>
        <v>2</v>
      </c>
      <c r="AC118" s="248">
        <f>'Crisis Indicator Data'!AA115</f>
        <v>2</v>
      </c>
      <c r="AD118" s="248">
        <f>'Crisis Indicator Data'!AB115</f>
        <v>1</v>
      </c>
      <c r="AE118" s="248">
        <f t="shared" si="47"/>
        <v>3</v>
      </c>
      <c r="AF118" s="248">
        <f>'Crisis Indicator Data'!AC115</f>
        <v>2</v>
      </c>
      <c r="AG118" s="248">
        <f>'Crisis Indicator Data'!AD115</f>
        <v>2</v>
      </c>
      <c r="AH118" s="248">
        <f t="shared" si="48"/>
        <v>4</v>
      </c>
      <c r="AI118" s="248">
        <f>'Crisis Indicator Data'!AE115</f>
        <v>2</v>
      </c>
      <c r="AJ118" s="248">
        <f>'Crisis Indicator Data'!AF115</f>
        <v>3</v>
      </c>
      <c r="AK118" s="248">
        <f>'Crisis Indicator Data'!AG115</f>
        <v>3</v>
      </c>
      <c r="AL118" s="248">
        <f t="shared" si="49"/>
        <v>5</v>
      </c>
      <c r="AM118" s="241">
        <f t="shared" si="50"/>
        <v>4</v>
      </c>
      <c r="AN118" s="241">
        <f t="shared" si="51"/>
        <v>4.5</v>
      </c>
    </row>
    <row r="119" spans="1:40" ht="13.5" customHeight="1" x14ac:dyDescent="0.25">
      <c r="A119" s="147" t="str">
        <f>'Crisis Indicator Data'!A116</f>
        <v>Regional Kashmir conflict</v>
      </c>
      <c r="B119" s="148">
        <f>'Crisis Indicator Data'!B116</f>
        <v>0</v>
      </c>
      <c r="C119" s="148" t="str">
        <f>'Crisis Indicator Data'!C116</f>
        <v>REG003</v>
      </c>
      <c r="D119" s="148" t="str">
        <f>'Crisis Indicator Data'!D116</f>
        <v>India,Pakistan</v>
      </c>
      <c r="E119" s="149" t="str">
        <f>'Crisis Indicator Data'!E116</f>
        <v>IND,PAK</v>
      </c>
      <c r="F119" s="241">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3.2</v>
      </c>
      <c r="G119" s="241">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2.2999999999999998</v>
      </c>
      <c r="H119" s="241">
        <f t="shared" si="39"/>
        <v>2.75</v>
      </c>
      <c r="I119" s="241">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3.8</v>
      </c>
      <c r="J119" s="241">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0.8</v>
      </c>
      <c r="K119" s="241">
        <f t="shared" si="40"/>
        <v>2.2999999999999998</v>
      </c>
      <c r="L119" s="241">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3.5</v>
      </c>
      <c r="M119" s="241">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1.1000000000000001</v>
      </c>
      <c r="N119" s="241">
        <f t="shared" si="41"/>
        <v>2.2999999999999998</v>
      </c>
      <c r="O119" s="241">
        <f t="shared" si="42"/>
        <v>2.4499999999999997</v>
      </c>
      <c r="P119" s="241">
        <f>IF(LEN(E119)&gt;3,VLOOKUP(C119,'Regional Crises'!$B$1:$R$69,12,FALSE),VLOOKUP(E119,'Country Indicator Data'!$B$4:$I$300,8,FALSE))</f>
        <v>3</v>
      </c>
      <c r="Q119" s="241">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4.9000000000000004</v>
      </c>
      <c r="R119" s="241">
        <f t="shared" si="43"/>
        <v>3.95</v>
      </c>
      <c r="S119" s="241">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3.2</v>
      </c>
      <c r="T119" s="241">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2.8</v>
      </c>
      <c r="U119" s="241">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2.4</v>
      </c>
      <c r="V119" s="241">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2.2999999999999998</v>
      </c>
      <c r="W119" s="241">
        <f t="shared" si="44"/>
        <v>2.7</v>
      </c>
      <c r="X119" s="241">
        <f t="shared" si="45"/>
        <v>3</v>
      </c>
      <c r="Y119" s="248">
        <f>IF('Core Indicators'!FC116="x","x",IF('Core Indicators'!FC116&gt;=5,5,IF('Core Indicators'!FC116&gt;=4,4,IF('Core Indicators'!FC116&gt;=3,3,IF('Core Indicators'!FC116&gt;=2,2,IF('Core Indicators'!FC116&gt;=1,1,0))))))</f>
        <v>3</v>
      </c>
      <c r="Z119" s="241">
        <f t="shared" si="46"/>
        <v>3</v>
      </c>
      <c r="AA119" s="248">
        <f>'Crisis Indicator Data'!Y116</f>
        <v>2</v>
      </c>
      <c r="AB119" s="248">
        <f>'Crisis Indicator Data'!Z116</f>
        <v>1</v>
      </c>
      <c r="AC119" s="248">
        <f>'Crisis Indicator Data'!AA116</f>
        <v>2</v>
      </c>
      <c r="AD119" s="248">
        <f>'Crisis Indicator Data'!AB116</f>
        <v>0</v>
      </c>
      <c r="AE119" s="248">
        <f t="shared" si="47"/>
        <v>2</v>
      </c>
      <c r="AF119" s="248">
        <f>'Crisis Indicator Data'!AC116</f>
        <v>0</v>
      </c>
      <c r="AG119" s="248">
        <f>'Crisis Indicator Data'!AD116</f>
        <v>2</v>
      </c>
      <c r="AH119" s="248">
        <f t="shared" si="48"/>
        <v>2</v>
      </c>
      <c r="AI119" s="248">
        <f>'Crisis Indicator Data'!AE116</f>
        <v>0</v>
      </c>
      <c r="AJ119" s="248">
        <f>'Crisis Indicator Data'!AF116</f>
        <v>1</v>
      </c>
      <c r="AK119" s="248">
        <f>'Crisis Indicator Data'!AG116</f>
        <v>3</v>
      </c>
      <c r="AL119" s="248">
        <f t="shared" si="49"/>
        <v>3</v>
      </c>
      <c r="AM119" s="241">
        <f t="shared" si="50"/>
        <v>2</v>
      </c>
      <c r="AN119" s="241">
        <f t="shared" si="51"/>
        <v>2.5</v>
      </c>
    </row>
    <row r="120" spans="1:40" ht="13.5" customHeight="1" x14ac:dyDescent="0.25">
      <c r="A120" s="147" t="str">
        <f>'Crisis Indicator Data'!A117</f>
        <v>Syrian Regional Crisis</v>
      </c>
      <c r="B120" s="148">
        <f>'Crisis Indicator Data'!B117</f>
        <v>0</v>
      </c>
      <c r="C120" s="148" t="str">
        <f>'Crisis Indicator Data'!C117</f>
        <v>REG004</v>
      </c>
      <c r="D120" s="148" t="str">
        <f>'Crisis Indicator Data'!D117</f>
        <v>Syria,Turkey,Iraq,Egypt,Jordan,Lebanon</v>
      </c>
      <c r="E120" s="149" t="str">
        <f>'Crisis Indicator Data'!E117</f>
        <v>SYR,TUR,IRQ,EGY,JOR,LBN</v>
      </c>
      <c r="F120" s="241">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3.8</v>
      </c>
      <c r="G120" s="241">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3</v>
      </c>
      <c r="H120" s="241">
        <f t="shared" si="39"/>
        <v>3.4</v>
      </c>
      <c r="I120" s="241">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2.5</v>
      </c>
      <c r="J120" s="241">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3.3</v>
      </c>
      <c r="K120" s="241">
        <f t="shared" si="40"/>
        <v>2.9</v>
      </c>
      <c r="L120" s="241">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3</v>
      </c>
      <c r="M120" s="241">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1.2</v>
      </c>
      <c r="N120" s="241">
        <f t="shared" si="41"/>
        <v>2.1</v>
      </c>
      <c r="O120" s="241">
        <f t="shared" si="42"/>
        <v>2.8000000000000003</v>
      </c>
      <c r="P120" s="241">
        <f>IF(LEN(E120)&gt;3,VLOOKUP(C120,'Regional Crises'!$B$1:$R$69,12,FALSE),VLOOKUP(E120,'Country Indicator Data'!$B$4:$I$300,8,FALSE))</f>
        <v>3.8333333333333335</v>
      </c>
      <c r="Q120" s="241">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5</v>
      </c>
      <c r="R120" s="241">
        <f t="shared" si="43"/>
        <v>4.416666666666667</v>
      </c>
      <c r="S120" s="241">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3.5</v>
      </c>
      <c r="T120" s="241">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3.4</v>
      </c>
      <c r="U120" s="241">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3.3</v>
      </c>
      <c r="V120" s="241">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3.6</v>
      </c>
      <c r="W120" s="241">
        <f t="shared" si="44"/>
        <v>3.5</v>
      </c>
      <c r="X120" s="241">
        <f t="shared" si="45"/>
        <v>3.6</v>
      </c>
      <c r="Y120" s="248">
        <f>IF('Core Indicators'!FC117="x","x",IF('Core Indicators'!FC117&gt;=5,5,IF('Core Indicators'!FC117&gt;=4,4,IF('Core Indicators'!FC117&gt;=3,3,IF('Core Indicators'!FC117&gt;=2,2,IF('Core Indicators'!FC117&gt;=1,1,0))))))</f>
        <v>5</v>
      </c>
      <c r="Z120" s="241">
        <f t="shared" si="46"/>
        <v>5</v>
      </c>
      <c r="AA120" s="248">
        <f>'Crisis Indicator Data'!Y117</f>
        <v>1</v>
      </c>
      <c r="AB120" s="248">
        <f>'Crisis Indicator Data'!Z117</f>
        <v>3</v>
      </c>
      <c r="AC120" s="248">
        <f>'Crisis Indicator Data'!AA117</f>
        <v>2</v>
      </c>
      <c r="AD120" s="248">
        <f>'Crisis Indicator Data'!AB117</f>
        <v>0</v>
      </c>
      <c r="AE120" s="248">
        <f t="shared" si="47"/>
        <v>3</v>
      </c>
      <c r="AF120" s="248">
        <f>'Crisis Indicator Data'!AC117</f>
        <v>3</v>
      </c>
      <c r="AG120" s="248">
        <f>'Crisis Indicator Data'!AD117</f>
        <v>3</v>
      </c>
      <c r="AH120" s="248">
        <f t="shared" si="48"/>
        <v>5</v>
      </c>
      <c r="AI120" s="248">
        <f>'Crisis Indicator Data'!AE117</f>
        <v>3</v>
      </c>
      <c r="AJ120" s="248">
        <f>'Crisis Indicator Data'!AF117</f>
        <v>3</v>
      </c>
      <c r="AK120" s="248">
        <f>'Crisis Indicator Data'!AG117</f>
        <v>0</v>
      </c>
      <c r="AL120" s="248">
        <f t="shared" si="49"/>
        <v>4</v>
      </c>
      <c r="AM120" s="241">
        <f t="shared" si="50"/>
        <v>4</v>
      </c>
      <c r="AN120" s="241">
        <f t="shared" si="51"/>
        <v>4.5</v>
      </c>
    </row>
    <row r="121" spans="1:40" ht="13.5" customHeight="1" x14ac:dyDescent="0.25">
      <c r="A121" s="147" t="str">
        <f>'Crisis Indicator Data'!A118</f>
        <v xml:space="preserve">Eastern Mediterranean Route </v>
      </c>
      <c r="B121" s="148">
        <f>'Crisis Indicator Data'!B118</f>
        <v>0</v>
      </c>
      <c r="C121" s="148" t="str">
        <f>'Crisis Indicator Data'!C118</f>
        <v>REG006</v>
      </c>
      <c r="D121" s="148" t="str">
        <f>'Crisis Indicator Data'!D118</f>
        <v>Turkey,Greece</v>
      </c>
      <c r="E121" s="149" t="str">
        <f>'Crisis Indicator Data'!E118</f>
        <v>TUR,GRC</v>
      </c>
      <c r="F121" s="241">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2.1</v>
      </c>
      <c r="G121" s="241">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2.5</v>
      </c>
      <c r="H121" s="241">
        <f t="shared" si="39"/>
        <v>2.2999999999999998</v>
      </c>
      <c r="I121" s="241">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1.2</v>
      </c>
      <c r="J121" s="241">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1.8</v>
      </c>
      <c r="K121" s="241">
        <f t="shared" si="40"/>
        <v>1.5</v>
      </c>
      <c r="L121" s="241">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1.4</v>
      </c>
      <c r="M121" s="241">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1.6</v>
      </c>
      <c r="N121" s="241">
        <f t="shared" si="41"/>
        <v>1.5</v>
      </c>
      <c r="O121" s="241">
        <f t="shared" si="42"/>
        <v>1.7666666666666666</v>
      </c>
      <c r="P121" s="241">
        <f>IF(LEN(E121)&gt;3,VLOOKUP(C121,'Regional Crises'!$B$1:$R$69,12,FALSE),VLOOKUP(E121,'Country Indicator Data'!$B$4:$I$300,8,FALSE))</f>
        <v>3.5</v>
      </c>
      <c r="Q121" s="241">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3.1</v>
      </c>
      <c r="R121" s="241">
        <f t="shared" si="43"/>
        <v>3.3</v>
      </c>
      <c r="S121" s="241">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2.8</v>
      </c>
      <c r="T121" s="241">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2.5</v>
      </c>
      <c r="U121" s="241">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3.3</v>
      </c>
      <c r="V121" s="241">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2</v>
      </c>
      <c r="W121" s="241">
        <f t="shared" si="44"/>
        <v>2.7</v>
      </c>
      <c r="X121" s="241">
        <f t="shared" si="45"/>
        <v>2.6</v>
      </c>
      <c r="Y121" s="248">
        <f>IF('Core Indicators'!FC118="x","x",IF('Core Indicators'!FC118&gt;=5,5,IF('Core Indicators'!FC118&gt;=4,4,IF('Core Indicators'!FC118&gt;=3,3,IF('Core Indicators'!FC118&gt;=2,2,IF('Core Indicators'!FC118&gt;=1,1,0))))))</f>
        <v>2</v>
      </c>
      <c r="Z121" s="241">
        <f t="shared" si="46"/>
        <v>2</v>
      </c>
      <c r="AA121" s="248">
        <f>'Crisis Indicator Data'!Y118</f>
        <v>1</v>
      </c>
      <c r="AB121" s="248">
        <f>'Crisis Indicator Data'!Z118</f>
        <v>0</v>
      </c>
      <c r="AC121" s="248">
        <f>'Crisis Indicator Data'!AA118</f>
        <v>0</v>
      </c>
      <c r="AD121" s="248">
        <f>'Crisis Indicator Data'!AB118</f>
        <v>0</v>
      </c>
      <c r="AE121" s="248">
        <f t="shared" si="47"/>
        <v>1</v>
      </c>
      <c r="AF121" s="248">
        <f>'Crisis Indicator Data'!AC118</f>
        <v>0</v>
      </c>
      <c r="AG121" s="248">
        <f>'Crisis Indicator Data'!AD118</f>
        <v>1</v>
      </c>
      <c r="AH121" s="248">
        <f t="shared" si="48"/>
        <v>1</v>
      </c>
      <c r="AI121" s="248">
        <f>'Crisis Indicator Data'!AE118</f>
        <v>0</v>
      </c>
      <c r="AJ121" s="248">
        <f>'Crisis Indicator Data'!AF118</f>
        <v>3</v>
      </c>
      <c r="AK121" s="248">
        <f>'Crisis Indicator Data'!AG118</f>
        <v>0</v>
      </c>
      <c r="AL121" s="248">
        <f t="shared" si="49"/>
        <v>3</v>
      </c>
      <c r="AM121" s="241">
        <f t="shared" si="50"/>
        <v>2</v>
      </c>
      <c r="AN121" s="241">
        <f t="shared" si="51"/>
        <v>2</v>
      </c>
    </row>
    <row r="122" spans="1:40" ht="13.5" customHeight="1" x14ac:dyDescent="0.25">
      <c r="A122" s="147" t="str">
        <f>'Crisis Indicator Data'!A119</f>
        <v>Central Mediterranean Route</v>
      </c>
      <c r="B122" s="148">
        <f>'Crisis Indicator Data'!B119</f>
        <v>0</v>
      </c>
      <c r="C122" s="148" t="str">
        <f>'Crisis Indicator Data'!C119</f>
        <v>REG007</v>
      </c>
      <c r="D122" s="148" t="str">
        <f>'Crisis Indicator Data'!D119</f>
        <v>Algeria,Tunisia,Libya,Italy</v>
      </c>
      <c r="E122" s="149" t="str">
        <f>'Crisis Indicator Data'!E119</f>
        <v>DZA,TUN,LBY,ITA</v>
      </c>
      <c r="F122" s="241">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2.9</v>
      </c>
      <c r="G122" s="241">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2.7</v>
      </c>
      <c r="H122" s="241">
        <f t="shared" si="39"/>
        <v>2.8</v>
      </c>
      <c r="I122" s="241">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1.1000000000000001</v>
      </c>
      <c r="J122" s="241">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0.7</v>
      </c>
      <c r="K122" s="241">
        <f t="shared" si="40"/>
        <v>0.9</v>
      </c>
      <c r="L122" s="241">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1.6</v>
      </c>
      <c r="M122" s="241">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0.9</v>
      </c>
      <c r="N122" s="241">
        <f t="shared" si="41"/>
        <v>1.25</v>
      </c>
      <c r="O122" s="241">
        <f t="shared" si="42"/>
        <v>1.6499999999999997</v>
      </c>
      <c r="P122" s="241">
        <f>IF(LEN(E122)&gt;3,VLOOKUP(C122,'Regional Crises'!$B$1:$R$69,12,FALSE),VLOOKUP(E122,'Country Indicator Data'!$B$4:$I$300,8,FALSE))</f>
        <v>2.25</v>
      </c>
      <c r="Q122" s="241">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4.2</v>
      </c>
      <c r="R122" s="241">
        <f t="shared" si="43"/>
        <v>3.2250000000000001</v>
      </c>
      <c r="S122" s="241">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3.1</v>
      </c>
      <c r="T122" s="241">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3.1</v>
      </c>
      <c r="U122" s="241">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2.9</v>
      </c>
      <c r="V122" s="241">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2.5</v>
      </c>
      <c r="W122" s="241">
        <f t="shared" si="44"/>
        <v>2.9</v>
      </c>
      <c r="X122" s="241">
        <f t="shared" si="45"/>
        <v>2.6</v>
      </c>
      <c r="Y122" s="248">
        <f>IF('Core Indicators'!FC119="x","x",IF('Core Indicators'!FC119&gt;=5,5,IF('Core Indicators'!FC119&gt;=4,4,IF('Core Indicators'!FC119&gt;=3,3,IF('Core Indicators'!FC119&gt;=2,2,IF('Core Indicators'!FC119&gt;=1,1,0))))))</f>
        <v>4</v>
      </c>
      <c r="Z122" s="241">
        <f t="shared" si="46"/>
        <v>4</v>
      </c>
      <c r="AA122" s="248">
        <f>'Crisis Indicator Data'!Y119</f>
        <v>1</v>
      </c>
      <c r="AB122" s="248">
        <f>'Crisis Indicator Data'!Z119</f>
        <v>3</v>
      </c>
      <c r="AC122" s="248">
        <f>'Crisis Indicator Data'!AA119</f>
        <v>2</v>
      </c>
      <c r="AD122" s="248">
        <f>'Crisis Indicator Data'!AB119</f>
        <v>0</v>
      </c>
      <c r="AE122" s="248">
        <f t="shared" si="47"/>
        <v>3</v>
      </c>
      <c r="AF122" s="248">
        <f>'Crisis Indicator Data'!AC119</f>
        <v>2</v>
      </c>
      <c r="AG122" s="248">
        <f>'Crisis Indicator Data'!AD119</f>
        <v>3</v>
      </c>
      <c r="AH122" s="248">
        <f t="shared" si="48"/>
        <v>5</v>
      </c>
      <c r="AI122" s="248">
        <f>'Crisis Indicator Data'!AE119</f>
        <v>2</v>
      </c>
      <c r="AJ122" s="248">
        <f>'Crisis Indicator Data'!AF119</f>
        <v>1</v>
      </c>
      <c r="AK122" s="248">
        <f>'Crisis Indicator Data'!AG119</f>
        <v>2</v>
      </c>
      <c r="AL122" s="248">
        <f t="shared" si="49"/>
        <v>4</v>
      </c>
      <c r="AM122" s="241">
        <f t="shared" si="50"/>
        <v>4</v>
      </c>
      <c r="AN122" s="241">
        <f t="shared" si="51"/>
        <v>4</v>
      </c>
    </row>
    <row r="123" spans="1:40" ht="13.5" customHeight="1" x14ac:dyDescent="0.25">
      <c r="A123" s="147" t="str">
        <f>'Crisis Indicator Data'!A120</f>
        <v>Western Mediterranean Route</v>
      </c>
      <c r="B123" s="148">
        <f>'Crisis Indicator Data'!B120</f>
        <v>0</v>
      </c>
      <c r="C123" s="148" t="str">
        <f>'Crisis Indicator Data'!C120</f>
        <v>REG008</v>
      </c>
      <c r="D123" s="148" t="str">
        <f>'Crisis Indicator Data'!D120</f>
        <v>Algeria,Morocco,Spain</v>
      </c>
      <c r="E123" s="149" t="str">
        <f>'Crisis Indicator Data'!E120</f>
        <v>DZA,MAR,ESP</v>
      </c>
      <c r="F123" s="241">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2.7</v>
      </c>
      <c r="G123" s="241">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2.9</v>
      </c>
      <c r="H123" s="241">
        <f t="shared" si="39"/>
        <v>2.8</v>
      </c>
      <c r="I123" s="241">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2.2999999999999998</v>
      </c>
      <c r="J123" s="241">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3.2</v>
      </c>
      <c r="K123" s="241">
        <f t="shared" si="40"/>
        <v>2.75</v>
      </c>
      <c r="L123" s="241">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2.2000000000000002</v>
      </c>
      <c r="M123" s="241">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1.1000000000000001</v>
      </c>
      <c r="N123" s="241">
        <f t="shared" si="41"/>
        <v>1.6500000000000001</v>
      </c>
      <c r="O123" s="241">
        <f t="shared" si="42"/>
        <v>2.4</v>
      </c>
      <c r="P123" s="241">
        <f>IF(LEN(E123)&gt;3,VLOOKUP(C123,'Regional Crises'!$B$1:$R$69,12,FALSE),VLOOKUP(E123,'Country Indicator Data'!$B$4:$I$300,8,FALSE))</f>
        <v>2.3333333333333335</v>
      </c>
      <c r="Q123" s="241">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3.5</v>
      </c>
      <c r="R123" s="241">
        <f t="shared" si="43"/>
        <v>2.916666666666667</v>
      </c>
      <c r="S123" s="241">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2.7</v>
      </c>
      <c r="T123" s="241">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2.5</v>
      </c>
      <c r="U123" s="241">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3.1</v>
      </c>
      <c r="V123" s="241">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2.2999999999999998</v>
      </c>
      <c r="W123" s="241">
        <f t="shared" si="44"/>
        <v>2.7</v>
      </c>
      <c r="X123" s="241">
        <f t="shared" si="45"/>
        <v>2.7</v>
      </c>
      <c r="Y123" s="248">
        <f>IF('Core Indicators'!FC120="x","x",IF('Core Indicators'!FC120&gt;=5,5,IF('Core Indicators'!FC120&gt;=4,4,IF('Core Indicators'!FC120&gt;=3,3,IF('Core Indicators'!FC120&gt;=2,2,IF('Core Indicators'!FC120&gt;=1,1,0))))))</f>
        <v>4</v>
      </c>
      <c r="Z123" s="241">
        <f t="shared" si="46"/>
        <v>4</v>
      </c>
      <c r="AA123" s="248">
        <f>'Crisis Indicator Data'!Y120</f>
        <v>2</v>
      </c>
      <c r="AB123" s="248">
        <f>'Crisis Indicator Data'!Z120</f>
        <v>2</v>
      </c>
      <c r="AC123" s="248">
        <f>'Crisis Indicator Data'!AA120</f>
        <v>1</v>
      </c>
      <c r="AD123" s="248">
        <f>'Crisis Indicator Data'!AB120</f>
        <v>0</v>
      </c>
      <c r="AE123" s="248">
        <f t="shared" si="47"/>
        <v>2</v>
      </c>
      <c r="AF123" s="248">
        <f>'Crisis Indicator Data'!AC120</f>
        <v>1</v>
      </c>
      <c r="AG123" s="248">
        <f>'Crisis Indicator Data'!AD120</f>
        <v>2</v>
      </c>
      <c r="AH123" s="248">
        <f t="shared" si="48"/>
        <v>3</v>
      </c>
      <c r="AI123" s="248">
        <f>'Crisis Indicator Data'!AE120</f>
        <v>0</v>
      </c>
      <c r="AJ123" s="248">
        <f>'Crisis Indicator Data'!AF120</f>
        <v>1</v>
      </c>
      <c r="AK123" s="248">
        <f>'Crisis Indicator Data'!AG120</f>
        <v>2</v>
      </c>
      <c r="AL123" s="248">
        <f t="shared" si="49"/>
        <v>3</v>
      </c>
      <c r="AM123" s="241">
        <f t="shared" si="50"/>
        <v>3</v>
      </c>
      <c r="AN123" s="241">
        <f t="shared" si="51"/>
        <v>3.5</v>
      </c>
    </row>
    <row r="124" spans="1:40" ht="13.5" customHeight="1" x14ac:dyDescent="0.25">
      <c r="A124" s="147" t="str">
        <f>'Crisis Indicator Data'!A121</f>
        <v>Rohingya Regional Crisis</v>
      </c>
      <c r="B124" s="148">
        <f>'Crisis Indicator Data'!B121</f>
        <v>0</v>
      </c>
      <c r="C124" s="148" t="str">
        <f>'Crisis Indicator Data'!C121</f>
        <v>REG011</v>
      </c>
      <c r="D124" s="148" t="str">
        <f>'Crisis Indicator Data'!D121</f>
        <v>Bangladesh,Myanmar</v>
      </c>
      <c r="E124" s="149" t="str">
        <f>'Crisis Indicator Data'!E121</f>
        <v>BGD,MMR</v>
      </c>
      <c r="F124" s="241">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3.8</v>
      </c>
      <c r="G124" s="241">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3.1</v>
      </c>
      <c r="H124" s="241">
        <f t="shared" si="39"/>
        <v>3.45</v>
      </c>
      <c r="I124" s="241">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1.8</v>
      </c>
      <c r="J124" s="241">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2.1</v>
      </c>
      <c r="K124" s="241">
        <f t="shared" si="40"/>
        <v>1.9500000000000002</v>
      </c>
      <c r="L124" s="241">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3.3</v>
      </c>
      <c r="M124" s="241">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0.8</v>
      </c>
      <c r="N124" s="241">
        <f t="shared" si="41"/>
        <v>2.0499999999999998</v>
      </c>
      <c r="O124" s="241">
        <f t="shared" si="42"/>
        <v>2.4833333333333334</v>
      </c>
      <c r="P124" s="241">
        <f>IF(LEN(E124)&gt;3,VLOOKUP(C124,'Regional Crises'!$B$1:$R$69,12,FALSE),VLOOKUP(E124,'Country Indicator Data'!$B$4:$I$300,8,FALSE))</f>
        <v>4</v>
      </c>
      <c r="Q124" s="241">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5</v>
      </c>
      <c r="R124" s="241">
        <f t="shared" si="43"/>
        <v>4.5</v>
      </c>
      <c r="S124" s="241">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3.6</v>
      </c>
      <c r="T124" s="241">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3.3</v>
      </c>
      <c r="U124" s="241">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3.4</v>
      </c>
      <c r="V124" s="241">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3.3</v>
      </c>
      <c r="W124" s="241">
        <f t="shared" si="44"/>
        <v>3.4</v>
      </c>
      <c r="X124" s="241">
        <f t="shared" si="45"/>
        <v>3.5</v>
      </c>
      <c r="Y124" s="248">
        <f>IF('Core Indicators'!FC121="x","x",IF('Core Indicators'!FC121&gt;=5,5,IF('Core Indicators'!FC121&gt;=4,4,IF('Core Indicators'!FC121&gt;=3,3,IF('Core Indicators'!FC121&gt;=2,2,IF('Core Indicators'!FC121&gt;=1,1,0))))))</f>
        <v>4</v>
      </c>
      <c r="Z124" s="241">
        <f t="shared" si="46"/>
        <v>4</v>
      </c>
      <c r="AA124" s="248">
        <f>'Crisis Indicator Data'!Y121</f>
        <v>2</v>
      </c>
      <c r="AB124" s="248">
        <f>'Crisis Indicator Data'!Z121</f>
        <v>3</v>
      </c>
      <c r="AC124" s="248">
        <f>'Crisis Indicator Data'!AA121</f>
        <v>2</v>
      </c>
      <c r="AD124" s="248">
        <f>'Crisis Indicator Data'!AB121</f>
        <v>0</v>
      </c>
      <c r="AE124" s="248">
        <f t="shared" si="47"/>
        <v>3</v>
      </c>
      <c r="AF124" s="248">
        <f>'Crisis Indicator Data'!AC121</f>
        <v>3</v>
      </c>
      <c r="AG124" s="248">
        <f>'Crisis Indicator Data'!AD121</f>
        <v>3</v>
      </c>
      <c r="AH124" s="248">
        <f t="shared" si="48"/>
        <v>5</v>
      </c>
      <c r="AI124" s="248">
        <f>'Crisis Indicator Data'!AE121</f>
        <v>3</v>
      </c>
      <c r="AJ124" s="248">
        <f>'Crisis Indicator Data'!AF121</f>
        <v>1</v>
      </c>
      <c r="AK124" s="248">
        <f>'Crisis Indicator Data'!AG121</f>
        <v>3</v>
      </c>
      <c r="AL124" s="248">
        <f t="shared" si="49"/>
        <v>5</v>
      </c>
      <c r="AM124" s="241">
        <f t="shared" si="50"/>
        <v>4</v>
      </c>
      <c r="AN124" s="241">
        <f t="shared" si="51"/>
        <v>4</v>
      </c>
    </row>
    <row r="125" spans="1:40" ht="13.5" customHeight="1" x14ac:dyDescent="0.25">
      <c r="A125" s="147" t="str">
        <f>'Crisis Indicator Data'!A122</f>
        <v>Southern Africa Regional Food Security Crisis</v>
      </c>
      <c r="B125" s="148">
        <f>'Crisis Indicator Data'!B122</f>
        <v>0</v>
      </c>
      <c r="C125" s="148" t="str">
        <f>'Crisis Indicator Data'!C122</f>
        <v>REG012</v>
      </c>
      <c r="D125" s="148" t="str">
        <f>'Crisis Indicator Data'!D122</f>
        <v>Lesotho,Madagascar,Malawi,Namibia,Eswatini,Zambia,Zimbabwe,Tanzania</v>
      </c>
      <c r="E125" s="149" t="str">
        <f>'Crisis Indicator Data'!E122</f>
        <v>LSO,MDG,MWI,NAM,SWZ,ZMB,ZWE,TZA</v>
      </c>
      <c r="F125" s="241">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2.4</v>
      </c>
      <c r="G125" s="241">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2.2000000000000002</v>
      </c>
      <c r="H125" s="241">
        <f t="shared" si="39"/>
        <v>2.2999999999999998</v>
      </c>
      <c r="I125" s="241">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2.2000000000000002</v>
      </c>
      <c r="J125" s="241">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0.2</v>
      </c>
      <c r="K125" s="241">
        <f t="shared" si="40"/>
        <v>1.2000000000000002</v>
      </c>
      <c r="L125" s="241">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3.6</v>
      </c>
      <c r="M125" s="241">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3</v>
      </c>
      <c r="N125" s="241">
        <f t="shared" si="41"/>
        <v>3.3</v>
      </c>
      <c r="O125" s="241">
        <f t="shared" si="42"/>
        <v>2.2666666666666666</v>
      </c>
      <c r="P125" s="241">
        <f>IF(LEN(E125)&gt;3,VLOOKUP(C125,'Regional Crises'!$B$1:$R$69,12,FALSE),VLOOKUP(E125,'Country Indicator Data'!$B$4:$I$300,8,FALSE))</f>
        <v>0.875</v>
      </c>
      <c r="Q125" s="241">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4.5</v>
      </c>
      <c r="R125" s="241">
        <f t="shared" si="43"/>
        <v>2.6875</v>
      </c>
      <c r="S125" s="241">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3.3</v>
      </c>
      <c r="T125" s="241">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v>
      </c>
      <c r="U125" s="241">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2.7</v>
      </c>
      <c r="V125" s="241">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2.5</v>
      </c>
      <c r="W125" s="241">
        <f t="shared" si="44"/>
        <v>2.9</v>
      </c>
      <c r="X125" s="241">
        <f t="shared" si="45"/>
        <v>2.6</v>
      </c>
      <c r="Y125" s="248">
        <f>IF('Core Indicators'!FC122="x","x",IF('Core Indicators'!FC122&gt;=5,5,IF('Core Indicators'!FC122&gt;=4,4,IF('Core Indicators'!FC122&gt;=3,3,IF('Core Indicators'!FC122&gt;=2,2,IF('Core Indicators'!FC122&gt;=1,1,0))))))</f>
        <v>4</v>
      </c>
      <c r="Z125" s="241">
        <f t="shared" si="46"/>
        <v>4</v>
      </c>
      <c r="AA125" s="248">
        <f>'Crisis Indicator Data'!Y122</f>
        <v>1</v>
      </c>
      <c r="AB125" s="248">
        <f>'Crisis Indicator Data'!Z122</f>
        <v>1</v>
      </c>
      <c r="AC125" s="248">
        <f>'Crisis Indicator Data'!AA122</f>
        <v>1</v>
      </c>
      <c r="AD125" s="248">
        <f>'Crisis Indicator Data'!AB122</f>
        <v>0</v>
      </c>
      <c r="AE125" s="248">
        <f t="shared" si="47"/>
        <v>2</v>
      </c>
      <c r="AF125" s="248">
        <f>'Crisis Indicator Data'!AC122</f>
        <v>0</v>
      </c>
      <c r="AG125" s="248">
        <f>'Crisis Indicator Data'!AD122</f>
        <v>1</v>
      </c>
      <c r="AH125" s="248">
        <f t="shared" si="48"/>
        <v>1</v>
      </c>
      <c r="AI125" s="248">
        <f>'Crisis Indicator Data'!AE122</f>
        <v>2</v>
      </c>
      <c r="AJ125" s="248">
        <f>'Crisis Indicator Data'!AF122</f>
        <v>1</v>
      </c>
      <c r="AK125" s="248">
        <f>'Crisis Indicator Data'!AG122</f>
        <v>2</v>
      </c>
      <c r="AL125" s="248">
        <f t="shared" si="49"/>
        <v>4</v>
      </c>
      <c r="AM125" s="241">
        <f t="shared" si="50"/>
        <v>2</v>
      </c>
      <c r="AN125" s="241">
        <f t="shared" si="51"/>
        <v>3</v>
      </c>
    </row>
    <row r="126" spans="1:40" ht="13.5" customHeight="1" x14ac:dyDescent="0.25">
      <c r="A126" s="147" t="str">
        <f>'Crisis Indicator Data'!A123</f>
        <v>Nagorno-Karabakh Conflict</v>
      </c>
      <c r="B126" s="148">
        <f>'Crisis Indicator Data'!B123</f>
        <v>0</v>
      </c>
      <c r="C126" s="148" t="str">
        <f>'Crisis Indicator Data'!C123</f>
        <v>REG013</v>
      </c>
      <c r="D126" s="148" t="str">
        <f>'Crisis Indicator Data'!D123</f>
        <v>Armenia,Azerbaijan</v>
      </c>
      <c r="E126" s="149" t="str">
        <f>'Crisis Indicator Data'!E123</f>
        <v>ARM,AZE</v>
      </c>
      <c r="F126" s="241">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3.2</v>
      </c>
      <c r="G126" s="241">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2.4</v>
      </c>
      <c r="H126" s="241">
        <f t="shared" si="39"/>
        <v>2.8</v>
      </c>
      <c r="I126" s="241">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0.5</v>
      </c>
      <c r="J126" s="241">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0.4</v>
      </c>
      <c r="K126" s="241">
        <f t="shared" si="40"/>
        <v>0.45</v>
      </c>
      <c r="L126" s="241">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1.9</v>
      </c>
      <c r="M126" s="241">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0.4</v>
      </c>
      <c r="N126" s="241">
        <f t="shared" si="41"/>
        <v>1.1499999999999999</v>
      </c>
      <c r="O126" s="241">
        <f t="shared" si="42"/>
        <v>1.4666666666666668</v>
      </c>
      <c r="P126" s="241">
        <f>IF(LEN(E126)&gt;3,VLOOKUP(C126,'Regional Crises'!$B$1:$R$69,12,FALSE),VLOOKUP(E126,'Country Indicator Data'!$B$4:$I$300,8,FALSE))</f>
        <v>3</v>
      </c>
      <c r="Q126" s="241">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1.6</v>
      </c>
      <c r="R126" s="241">
        <f t="shared" si="43"/>
        <v>2.2999999999999998</v>
      </c>
      <c r="S126" s="241">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3.2</v>
      </c>
      <c r="T126" s="241">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2.9</v>
      </c>
      <c r="U126" s="241">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2.8</v>
      </c>
      <c r="V126" s="241">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3.4</v>
      </c>
      <c r="W126" s="241">
        <f t="shared" si="44"/>
        <v>3.1</v>
      </c>
      <c r="X126" s="241">
        <f t="shared" si="45"/>
        <v>2.2999999999999998</v>
      </c>
      <c r="Y126" s="248">
        <f>IF('Core Indicators'!FC123="x","x",IF('Core Indicators'!FC123&gt;=5,5,IF('Core Indicators'!FC123&gt;=4,4,IF('Core Indicators'!FC123&gt;=3,3,IF('Core Indicators'!FC123&gt;=2,2,IF('Core Indicators'!FC123&gt;=1,1,0))))))</f>
        <v>2</v>
      </c>
      <c r="Z126" s="241">
        <f t="shared" si="46"/>
        <v>2</v>
      </c>
      <c r="AA126" s="248">
        <f>'Crisis Indicator Data'!Y123</f>
        <v>1</v>
      </c>
      <c r="AB126" s="248">
        <f>'Crisis Indicator Data'!Z123</f>
        <v>0</v>
      </c>
      <c r="AC126" s="248">
        <f>'Crisis Indicator Data'!AA123</f>
        <v>1</v>
      </c>
      <c r="AD126" s="248">
        <f>'Crisis Indicator Data'!AB123</f>
        <v>0</v>
      </c>
      <c r="AE126" s="248">
        <f t="shared" si="47"/>
        <v>2</v>
      </c>
      <c r="AF126" s="248">
        <f>'Crisis Indicator Data'!AC123</f>
        <v>0</v>
      </c>
      <c r="AG126" s="248">
        <f>'Crisis Indicator Data'!AD123</f>
        <v>0</v>
      </c>
      <c r="AH126" s="248">
        <f t="shared" si="48"/>
        <v>0</v>
      </c>
      <c r="AI126" s="248">
        <f>'Crisis Indicator Data'!AE123</f>
        <v>0</v>
      </c>
      <c r="AJ126" s="248">
        <f>'Crisis Indicator Data'!AF123</f>
        <v>2</v>
      </c>
      <c r="AK126" s="248">
        <f>'Crisis Indicator Data'!AG123</f>
        <v>0</v>
      </c>
      <c r="AL126" s="248">
        <f t="shared" si="49"/>
        <v>2</v>
      </c>
      <c r="AM126" s="241">
        <f t="shared" si="50"/>
        <v>1</v>
      </c>
      <c r="AN126" s="241">
        <f t="shared" si="51"/>
        <v>1.5</v>
      </c>
    </row>
    <row r="127" spans="1:40" ht="13.5" customHeight="1" x14ac:dyDescent="0.25">
      <c r="A127" s="147" t="str">
        <f>'Crisis Indicator Data'!A124</f>
        <v>Eastern Africa Regional Drought Crisis</v>
      </c>
      <c r="B127" s="148" t="str">
        <f>'Crisis Indicator Data'!B124</f>
        <v>Drought</v>
      </c>
      <c r="C127" s="148" t="str">
        <f>'Crisis Indicator Data'!C124</f>
        <v>REG014</v>
      </c>
      <c r="D127" s="148" t="str">
        <f>'Crisis Indicator Data'!D124</f>
        <v>Ethiopia,Somalia,Kenya</v>
      </c>
      <c r="E127" s="149" t="str">
        <f>'Crisis Indicator Data'!E124</f>
        <v>ETH,SOM,KEN</v>
      </c>
      <c r="F127" s="241">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3.8</v>
      </c>
      <c r="G127" s="241">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3.3</v>
      </c>
      <c r="H127" s="241">
        <f t="shared" si="39"/>
        <v>3.55</v>
      </c>
      <c r="I127" s="241">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2.7</v>
      </c>
      <c r="J127" s="241">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1.2</v>
      </c>
      <c r="K127" s="241">
        <f t="shared" si="40"/>
        <v>1.9500000000000002</v>
      </c>
      <c r="L127" s="241">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3.5</v>
      </c>
      <c r="M127" s="241">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1.6</v>
      </c>
      <c r="N127" s="241">
        <f t="shared" si="41"/>
        <v>2.5499999999999998</v>
      </c>
      <c r="O127" s="241">
        <f t="shared" si="42"/>
        <v>2.6833333333333336</v>
      </c>
      <c r="P127" s="241">
        <f>IF(LEN(E127)&gt;3,VLOOKUP(C127,'Regional Crises'!$B$1:$R$69,12,FALSE),VLOOKUP(E127,'Country Indicator Data'!$B$4:$I$300,8,FALSE))</f>
        <v>5</v>
      </c>
      <c r="Q127" s="241">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2.2000000000000002</v>
      </c>
      <c r="R127" s="241">
        <f t="shared" si="43"/>
        <v>3.6</v>
      </c>
      <c r="S127" s="241">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3.8</v>
      </c>
      <c r="T127" s="241">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3.6</v>
      </c>
      <c r="U127" s="241">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3.4</v>
      </c>
      <c r="V127" s="241">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3.7</v>
      </c>
      <c r="W127" s="241">
        <f t="shared" si="44"/>
        <v>3.6</v>
      </c>
      <c r="X127" s="241">
        <f t="shared" si="45"/>
        <v>3.3</v>
      </c>
      <c r="Y127" s="248">
        <f>IF('Core Indicators'!FC124="x","x",IF('Core Indicators'!FC124&gt;=5,5,IF('Core Indicators'!FC124&gt;=4,4,IF('Core Indicators'!FC124&gt;=3,3,IF('Core Indicators'!FC124&gt;=2,2,IF('Core Indicators'!FC124&gt;=1,1,0))))))</f>
        <v>5</v>
      </c>
      <c r="Z127" s="241">
        <f t="shared" si="46"/>
        <v>5</v>
      </c>
      <c r="AA127" s="248">
        <f>'Crisis Indicator Data'!Y124</f>
        <v>2</v>
      </c>
      <c r="AB127" s="248">
        <f>'Crisis Indicator Data'!Z124</f>
        <v>3</v>
      </c>
      <c r="AC127" s="248">
        <f>'Crisis Indicator Data'!AA124</f>
        <v>3</v>
      </c>
      <c r="AD127" s="248">
        <f>'Crisis Indicator Data'!AB124</f>
        <v>3</v>
      </c>
      <c r="AE127" s="248">
        <f t="shared" si="47"/>
        <v>5</v>
      </c>
      <c r="AF127" s="248">
        <f>'Crisis Indicator Data'!AC124</f>
        <v>2</v>
      </c>
      <c r="AG127" s="248">
        <f>'Crisis Indicator Data'!AD124</f>
        <v>3</v>
      </c>
      <c r="AH127" s="248">
        <f t="shared" si="48"/>
        <v>5</v>
      </c>
      <c r="AI127" s="248">
        <f>'Crisis Indicator Data'!AE124</f>
        <v>3</v>
      </c>
      <c r="AJ127" s="248">
        <f>'Crisis Indicator Data'!AF124</f>
        <v>3</v>
      </c>
      <c r="AK127" s="248">
        <f>'Crisis Indicator Data'!AG124</f>
        <v>3</v>
      </c>
      <c r="AL127" s="248">
        <f t="shared" si="49"/>
        <v>5</v>
      </c>
      <c r="AM127" s="241">
        <f t="shared" si="50"/>
        <v>5</v>
      </c>
      <c r="AN127" s="241">
        <f t="shared" si="51"/>
        <v>5</v>
      </c>
    </row>
    <row r="128" spans="1:40" ht="13.5" customHeight="1" x14ac:dyDescent="0.25">
      <c r="A128" s="147" t="str">
        <f>'Crisis Indicator Data'!A125</f>
        <v>Displacement from Ukraine conflict in Romania</v>
      </c>
      <c r="B128" s="148" t="str">
        <f>'Crisis Indicator Data'!B125</f>
        <v>Conflict,Displacement</v>
      </c>
      <c r="C128" s="148" t="str">
        <f>'Crisis Indicator Data'!C125</f>
        <v>ROU002</v>
      </c>
      <c r="D128" s="148" t="str">
        <f>'Crisis Indicator Data'!D125</f>
        <v>Romania</v>
      </c>
      <c r="E128" s="149" t="str">
        <f>'Crisis Indicator Data'!E125</f>
        <v>ROU</v>
      </c>
      <c r="F128" s="241">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2.1</v>
      </c>
      <c r="G128" s="241">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1.2</v>
      </c>
      <c r="H128" s="241">
        <f t="shared" si="39"/>
        <v>1.65</v>
      </c>
      <c r="I128" s="241">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1.5</v>
      </c>
      <c r="J128" s="241">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0.3</v>
      </c>
      <c r="K128" s="241">
        <f t="shared" si="40"/>
        <v>0.9</v>
      </c>
      <c r="L128" s="241">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2.1</v>
      </c>
      <c r="M128" s="241">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1.4</v>
      </c>
      <c r="N128" s="241">
        <f t="shared" si="41"/>
        <v>1.75</v>
      </c>
      <c r="O128" s="241">
        <f t="shared" si="42"/>
        <v>1.4333333333333333</v>
      </c>
      <c r="P128" s="241">
        <f>IF(LEN(E128)&gt;3,VLOOKUP(C128,'Regional Crises'!$B$1:$R$69,12,FALSE),VLOOKUP(E128,'Country Indicator Data'!$B$4:$I$300,8,FALSE))</f>
        <v>1</v>
      </c>
      <c r="Q128" s="241">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0</v>
      </c>
      <c r="R128" s="241">
        <f t="shared" si="43"/>
        <v>0.5</v>
      </c>
      <c r="S128" s="241">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2.8</v>
      </c>
      <c r="T128" s="241">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2.1</v>
      </c>
      <c r="U128" s="241">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1.6</v>
      </c>
      <c r="V128" s="241">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0.9</v>
      </c>
      <c r="W128" s="241">
        <f t="shared" si="44"/>
        <v>1.9</v>
      </c>
      <c r="X128" s="241">
        <f t="shared" si="45"/>
        <v>1.3</v>
      </c>
      <c r="Y128" s="248">
        <f>IF('Core Indicators'!FC125="x","x",IF('Core Indicators'!FC125&gt;=5,5,IF('Core Indicators'!FC125&gt;=4,4,IF('Core Indicators'!FC125&gt;=3,3,IF('Core Indicators'!FC125&gt;=2,2,IF('Core Indicators'!FC125&gt;=1,1,0))))))</f>
        <v>2</v>
      </c>
      <c r="Z128" s="241">
        <f t="shared" si="46"/>
        <v>2</v>
      </c>
      <c r="AA128" s="248">
        <f>'Crisis Indicator Data'!Y125</f>
        <v>0</v>
      </c>
      <c r="AB128" s="248">
        <f>'Crisis Indicator Data'!Z125</f>
        <v>0</v>
      </c>
      <c r="AC128" s="248">
        <f>'Crisis Indicator Data'!AA125</f>
        <v>0</v>
      </c>
      <c r="AD128" s="248">
        <f>'Crisis Indicator Data'!AB125</f>
        <v>0</v>
      </c>
      <c r="AE128" s="248">
        <f t="shared" si="47"/>
        <v>0</v>
      </c>
      <c r="AF128" s="248">
        <f>'Crisis Indicator Data'!AC125</f>
        <v>0</v>
      </c>
      <c r="AG128" s="248">
        <f>'Crisis Indicator Data'!AD125</f>
        <v>0</v>
      </c>
      <c r="AH128" s="248">
        <f t="shared" si="48"/>
        <v>0</v>
      </c>
      <c r="AI128" s="248">
        <f>'Crisis Indicator Data'!AE125</f>
        <v>0</v>
      </c>
      <c r="AJ128" s="248">
        <f>'Crisis Indicator Data'!AF125</f>
        <v>0</v>
      </c>
      <c r="AK128" s="248">
        <f>'Crisis Indicator Data'!AG125</f>
        <v>0</v>
      </c>
      <c r="AL128" s="248">
        <f t="shared" si="49"/>
        <v>0</v>
      </c>
      <c r="AM128" s="241">
        <f t="shared" si="50"/>
        <v>0</v>
      </c>
      <c r="AN128" s="241">
        <f t="shared" si="51"/>
        <v>1</v>
      </c>
    </row>
    <row r="129" spans="1:40" ht="13.5" customHeight="1" x14ac:dyDescent="0.25">
      <c r="A129" s="147" t="str">
        <f>'Crisis Indicator Data'!A126</f>
        <v>Burundi and DRC refugees in Rwanda</v>
      </c>
      <c r="B129" s="148" t="str">
        <f>'Crisis Indicator Data'!B126</f>
        <v>Displacement</v>
      </c>
      <c r="C129" s="148" t="str">
        <f>'Crisis Indicator Data'!C126</f>
        <v>RWA002</v>
      </c>
      <c r="D129" s="148" t="str">
        <f>'Crisis Indicator Data'!D126</f>
        <v>Rwanda</v>
      </c>
      <c r="E129" s="149" t="str">
        <f>'Crisis Indicator Data'!E126</f>
        <v>RWA</v>
      </c>
      <c r="F129" s="241">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3.2</v>
      </c>
      <c r="G129" s="241">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3</v>
      </c>
      <c r="H129" s="241">
        <f t="shared" si="39"/>
        <v>3.1</v>
      </c>
      <c r="I129" s="241">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1.4</v>
      </c>
      <c r="J129" s="241">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5</v>
      </c>
      <c r="K129" s="241">
        <f t="shared" si="40"/>
        <v>3.2</v>
      </c>
      <c r="L129" s="241">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2.7</v>
      </c>
      <c r="M129" s="241">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2.2999999999999998</v>
      </c>
      <c r="N129" s="241">
        <f t="shared" si="41"/>
        <v>2.5</v>
      </c>
      <c r="O129" s="241">
        <f t="shared" si="42"/>
        <v>2.9333333333333336</v>
      </c>
      <c r="P129" s="241">
        <f>IF(LEN(E129)&gt;3,VLOOKUP(C129,'Regional Crises'!$B$1:$R$69,12,FALSE),VLOOKUP(E129,'Country Indicator Data'!$B$4:$I$300,8,FALSE))</f>
        <v>3</v>
      </c>
      <c r="Q129" s="241" t="str">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x</v>
      </c>
      <c r="R129" s="241">
        <f t="shared" si="43"/>
        <v>3</v>
      </c>
      <c r="S129" s="241">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2.4</v>
      </c>
      <c r="T129" s="241">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2.4</v>
      </c>
      <c r="U129" s="241">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3.1</v>
      </c>
      <c r="V129" s="241">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3.9</v>
      </c>
      <c r="W129" s="241">
        <f t="shared" si="44"/>
        <v>3</v>
      </c>
      <c r="X129" s="241">
        <f t="shared" si="45"/>
        <v>3</v>
      </c>
      <c r="Y129" s="248">
        <f>IF('Core Indicators'!FC126="x","x",IF('Core Indicators'!FC126&gt;=5,5,IF('Core Indicators'!FC126&gt;=4,4,IF('Core Indicators'!FC126&gt;=3,3,IF('Core Indicators'!FC126&gt;=2,2,IF('Core Indicators'!FC126&gt;=1,1,0))))))</f>
        <v>2</v>
      </c>
      <c r="Z129" s="241">
        <f t="shared" si="46"/>
        <v>2</v>
      </c>
      <c r="AA129" s="248">
        <f>'Crisis Indicator Data'!Y126</f>
        <v>1</v>
      </c>
      <c r="AB129" s="248">
        <f>'Crisis Indicator Data'!Z126</f>
        <v>0</v>
      </c>
      <c r="AC129" s="248">
        <f>'Crisis Indicator Data'!AA126</f>
        <v>1</v>
      </c>
      <c r="AD129" s="248">
        <f>'Crisis Indicator Data'!AB126</f>
        <v>0</v>
      </c>
      <c r="AE129" s="248">
        <f t="shared" si="47"/>
        <v>2</v>
      </c>
      <c r="AF129" s="248">
        <f>'Crisis Indicator Data'!AC126</f>
        <v>0</v>
      </c>
      <c r="AG129" s="248">
        <f>'Crisis Indicator Data'!AD126</f>
        <v>0</v>
      </c>
      <c r="AH129" s="248">
        <f t="shared" si="48"/>
        <v>0</v>
      </c>
      <c r="AI129" s="248">
        <f>'Crisis Indicator Data'!AE126</f>
        <v>0</v>
      </c>
      <c r="AJ129" s="248">
        <f>'Crisis Indicator Data'!AF126</f>
        <v>0</v>
      </c>
      <c r="AK129" s="248">
        <f>'Crisis Indicator Data'!AG126</f>
        <v>0</v>
      </c>
      <c r="AL129" s="248">
        <f t="shared" si="49"/>
        <v>0</v>
      </c>
      <c r="AM129" s="241">
        <f t="shared" si="50"/>
        <v>1</v>
      </c>
      <c r="AN129" s="241">
        <f t="shared" si="51"/>
        <v>1.5</v>
      </c>
    </row>
    <row r="130" spans="1:40" ht="13.5" customHeight="1" x14ac:dyDescent="0.25">
      <c r="A130" s="147" t="str">
        <f>'Crisis Indicator Data'!A127</f>
        <v>Complex crisis in Sudan</v>
      </c>
      <c r="B130" s="148" t="str">
        <f>'Crisis Indicator Data'!B127</f>
        <v>Displacement,Violence,Floods</v>
      </c>
      <c r="C130" s="148" t="str">
        <f>'Crisis Indicator Data'!C127</f>
        <v>SDN001</v>
      </c>
      <c r="D130" s="148" t="str">
        <f>'Crisis Indicator Data'!D127</f>
        <v>Sudan</v>
      </c>
      <c r="E130" s="149" t="str">
        <f>'Crisis Indicator Data'!E127</f>
        <v>SDN</v>
      </c>
      <c r="F130" s="241">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3.6</v>
      </c>
      <c r="G130" s="241">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4</v>
      </c>
      <c r="H130" s="241">
        <f t="shared" si="39"/>
        <v>3.8</v>
      </c>
      <c r="I130" s="241">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4</v>
      </c>
      <c r="J130" s="241">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5</v>
      </c>
      <c r="K130" s="241">
        <f t="shared" si="40"/>
        <v>4.5</v>
      </c>
      <c r="L130" s="241">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3.7</v>
      </c>
      <c r="M130" s="241">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1.2</v>
      </c>
      <c r="N130" s="241">
        <f t="shared" si="41"/>
        <v>2.4500000000000002</v>
      </c>
      <c r="O130" s="241">
        <f t="shared" si="42"/>
        <v>3.5833333333333335</v>
      </c>
      <c r="P130" s="241">
        <f>IF(LEN(E130)&gt;3,VLOOKUP(C130,'Regional Crises'!$B$1:$R$69,12,FALSE),VLOOKUP(E130,'Country Indicator Data'!$B$4:$I$300,8,FALSE))</f>
        <v>5</v>
      </c>
      <c r="Q130" s="241">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4.5</v>
      </c>
      <c r="R130" s="241">
        <f t="shared" si="43"/>
        <v>4.75</v>
      </c>
      <c r="S130" s="241">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4.2</v>
      </c>
      <c r="T130" s="241">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3.6</v>
      </c>
      <c r="U130" s="241">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4.5</v>
      </c>
      <c r="V130" s="241">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4.4000000000000004</v>
      </c>
      <c r="W130" s="241">
        <f t="shared" si="44"/>
        <v>4.2</v>
      </c>
      <c r="X130" s="241">
        <f t="shared" si="45"/>
        <v>4.2</v>
      </c>
      <c r="Y130" s="248">
        <f>IF('Core Indicators'!FC127="x","x",IF('Core Indicators'!FC127&gt;=5,5,IF('Core Indicators'!FC127&gt;=4,4,IF('Core Indicators'!FC127&gt;=3,3,IF('Core Indicators'!FC127&gt;=2,2,IF('Core Indicators'!FC127&gt;=1,1,0))))))</f>
        <v>5</v>
      </c>
      <c r="Z130" s="241">
        <f t="shared" si="46"/>
        <v>5</v>
      </c>
      <c r="AA130" s="248">
        <f>'Crisis Indicator Data'!Y127</f>
        <v>2</v>
      </c>
      <c r="AB130" s="248">
        <f>'Crisis Indicator Data'!Z127</f>
        <v>1</v>
      </c>
      <c r="AC130" s="248">
        <f>'Crisis Indicator Data'!AA127</f>
        <v>1</v>
      </c>
      <c r="AD130" s="248">
        <f>'Crisis Indicator Data'!AB127</f>
        <v>0</v>
      </c>
      <c r="AE130" s="248">
        <f t="shared" si="47"/>
        <v>2</v>
      </c>
      <c r="AF130" s="248">
        <f>'Crisis Indicator Data'!AC127</f>
        <v>2</v>
      </c>
      <c r="AG130" s="248">
        <f>'Crisis Indicator Data'!AD127</f>
        <v>1</v>
      </c>
      <c r="AH130" s="248">
        <f t="shared" si="48"/>
        <v>3</v>
      </c>
      <c r="AI130" s="248">
        <f>'Crisis Indicator Data'!AE127</f>
        <v>3</v>
      </c>
      <c r="AJ130" s="248">
        <f>'Crisis Indicator Data'!AF127</f>
        <v>1</v>
      </c>
      <c r="AK130" s="248">
        <f>'Crisis Indicator Data'!AG127</f>
        <v>3</v>
      </c>
      <c r="AL130" s="248">
        <f t="shared" si="49"/>
        <v>5</v>
      </c>
      <c r="AM130" s="241">
        <f t="shared" si="50"/>
        <v>3</v>
      </c>
      <c r="AN130" s="241">
        <f t="shared" si="51"/>
        <v>4</v>
      </c>
    </row>
    <row r="131" spans="1:40" ht="13.5" customHeight="1" x14ac:dyDescent="0.25">
      <c r="A131" s="147" t="str">
        <f>'Crisis Indicator Data'!A128</f>
        <v>Refugees in Sudan</v>
      </c>
      <c r="B131" s="148" t="str">
        <f>'Crisis Indicator Data'!B128</f>
        <v>Displacement</v>
      </c>
      <c r="C131" s="148" t="str">
        <f>'Crisis Indicator Data'!C128</f>
        <v>SDN005</v>
      </c>
      <c r="D131" s="148" t="str">
        <f>'Crisis Indicator Data'!D128</f>
        <v>Sudan</v>
      </c>
      <c r="E131" s="149" t="str">
        <f>'Crisis Indicator Data'!E128</f>
        <v>SDN</v>
      </c>
      <c r="F131" s="241">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3.6</v>
      </c>
      <c r="G131" s="241">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4</v>
      </c>
      <c r="H131" s="241">
        <f t="shared" si="39"/>
        <v>3.8</v>
      </c>
      <c r="I131" s="241">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4</v>
      </c>
      <c r="J131" s="241">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5</v>
      </c>
      <c r="K131" s="241">
        <f t="shared" si="40"/>
        <v>4.5</v>
      </c>
      <c r="L131" s="241">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3.7</v>
      </c>
      <c r="M131" s="241">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1.2</v>
      </c>
      <c r="N131" s="241">
        <f t="shared" si="41"/>
        <v>2.4500000000000002</v>
      </c>
      <c r="O131" s="241">
        <f t="shared" si="42"/>
        <v>3.5833333333333335</v>
      </c>
      <c r="P131" s="241">
        <f>IF(LEN(E131)&gt;3,VLOOKUP(C131,'Regional Crises'!$B$1:$R$69,12,FALSE),VLOOKUP(E131,'Country Indicator Data'!$B$4:$I$300,8,FALSE))</f>
        <v>5</v>
      </c>
      <c r="Q131" s="241">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4.5</v>
      </c>
      <c r="R131" s="241">
        <f t="shared" si="43"/>
        <v>4.75</v>
      </c>
      <c r="S131" s="241">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4.2</v>
      </c>
      <c r="T131" s="241">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3.6</v>
      </c>
      <c r="U131" s="241">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4.5</v>
      </c>
      <c r="V131" s="241">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4.4000000000000004</v>
      </c>
      <c r="W131" s="241">
        <f t="shared" si="44"/>
        <v>4.2</v>
      </c>
      <c r="X131" s="241">
        <f t="shared" si="45"/>
        <v>4.2</v>
      </c>
      <c r="Y131" s="248">
        <f>IF('Core Indicators'!FC128="x","x",IF('Core Indicators'!FC128&gt;=5,5,IF('Core Indicators'!FC128&gt;=4,4,IF('Core Indicators'!FC128&gt;=3,3,IF('Core Indicators'!FC128&gt;=2,2,IF('Core Indicators'!FC128&gt;=1,1,0))))))</f>
        <v>2</v>
      </c>
      <c r="Z131" s="241">
        <f t="shared" si="46"/>
        <v>2</v>
      </c>
      <c r="AA131" s="248">
        <f>'Crisis Indicator Data'!Y128</f>
        <v>2</v>
      </c>
      <c r="AB131" s="248">
        <f>'Crisis Indicator Data'!Z128</f>
        <v>1</v>
      </c>
      <c r="AC131" s="248">
        <f>'Crisis Indicator Data'!AA128</f>
        <v>1</v>
      </c>
      <c r="AD131" s="248">
        <f>'Crisis Indicator Data'!AB128</f>
        <v>0</v>
      </c>
      <c r="AE131" s="248">
        <f t="shared" si="47"/>
        <v>2</v>
      </c>
      <c r="AF131" s="248">
        <f>'Crisis Indicator Data'!AC128</f>
        <v>0</v>
      </c>
      <c r="AG131" s="248">
        <f>'Crisis Indicator Data'!AD128</f>
        <v>1</v>
      </c>
      <c r="AH131" s="248">
        <f t="shared" si="48"/>
        <v>1</v>
      </c>
      <c r="AI131" s="248">
        <f>'Crisis Indicator Data'!AE128</f>
        <v>3</v>
      </c>
      <c r="AJ131" s="248">
        <f>'Crisis Indicator Data'!AF128</f>
        <v>1</v>
      </c>
      <c r="AK131" s="248">
        <f>'Crisis Indicator Data'!AG128</f>
        <v>2</v>
      </c>
      <c r="AL131" s="248">
        <f t="shared" si="49"/>
        <v>4</v>
      </c>
      <c r="AM131" s="241">
        <f t="shared" si="50"/>
        <v>2</v>
      </c>
      <c r="AN131" s="241">
        <f t="shared" si="51"/>
        <v>2</v>
      </c>
    </row>
    <row r="132" spans="1:40" ht="13.5" customHeight="1" x14ac:dyDescent="0.25">
      <c r="A132" s="147" t="str">
        <f>'Crisis Indicator Data'!A129</f>
        <v xml:space="preserve">Floods in Sudan </v>
      </c>
      <c r="B132" s="148" t="str">
        <f>'Crisis Indicator Data'!B129</f>
        <v>Floods</v>
      </c>
      <c r="C132" s="148" t="str">
        <f>'Crisis Indicator Data'!C129</f>
        <v>SDN006</v>
      </c>
      <c r="D132" s="148" t="str">
        <f>'Crisis Indicator Data'!D129</f>
        <v>Sudan</v>
      </c>
      <c r="E132" s="149" t="str">
        <f>'Crisis Indicator Data'!E129</f>
        <v>SDN</v>
      </c>
      <c r="F132" s="241">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3.6</v>
      </c>
      <c r="G132" s="241">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4</v>
      </c>
      <c r="H132" s="241">
        <f t="shared" si="39"/>
        <v>3.8</v>
      </c>
      <c r="I132" s="241">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4</v>
      </c>
      <c r="J132" s="241">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5</v>
      </c>
      <c r="K132" s="241">
        <f t="shared" si="40"/>
        <v>4.5</v>
      </c>
      <c r="L132" s="241">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3.7</v>
      </c>
      <c r="M132" s="241">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1.2</v>
      </c>
      <c r="N132" s="241">
        <f t="shared" si="41"/>
        <v>2.4500000000000002</v>
      </c>
      <c r="O132" s="241">
        <f t="shared" si="42"/>
        <v>3.5833333333333335</v>
      </c>
      <c r="P132" s="241">
        <f>IF(LEN(E132)&gt;3,VLOOKUP(C132,'Regional Crises'!$B$1:$R$69,12,FALSE),VLOOKUP(E132,'Country Indicator Data'!$B$4:$I$300,8,FALSE))</f>
        <v>5</v>
      </c>
      <c r="Q132" s="241">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4.5</v>
      </c>
      <c r="R132" s="241">
        <f t="shared" si="43"/>
        <v>4.75</v>
      </c>
      <c r="S132" s="241">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4.2</v>
      </c>
      <c r="T132" s="241">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3.6</v>
      </c>
      <c r="U132" s="241">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4.5</v>
      </c>
      <c r="V132" s="241">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4.4000000000000004</v>
      </c>
      <c r="W132" s="241">
        <f t="shared" si="44"/>
        <v>4.2</v>
      </c>
      <c r="X132" s="241">
        <f t="shared" si="45"/>
        <v>4.2</v>
      </c>
      <c r="Y132" s="248">
        <f>IF('Core Indicators'!FC129="x","x",IF('Core Indicators'!FC129&gt;=5,5,IF('Core Indicators'!FC129&gt;=4,4,IF('Core Indicators'!FC129&gt;=3,3,IF('Core Indicators'!FC129&gt;=2,2,IF('Core Indicators'!FC129&gt;=1,1,0))))))</f>
        <v>5</v>
      </c>
      <c r="Z132" s="241">
        <f t="shared" si="46"/>
        <v>5</v>
      </c>
      <c r="AA132" s="248">
        <f>'Crisis Indicator Data'!Y129</f>
        <v>2</v>
      </c>
      <c r="AB132" s="248">
        <f>'Crisis Indicator Data'!Z129</f>
        <v>0</v>
      </c>
      <c r="AC132" s="248">
        <f>'Crisis Indicator Data'!AA129</f>
        <v>1</v>
      </c>
      <c r="AD132" s="248">
        <f>'Crisis Indicator Data'!AB129</f>
        <v>0</v>
      </c>
      <c r="AE132" s="248">
        <f t="shared" si="47"/>
        <v>2</v>
      </c>
      <c r="AF132" s="248">
        <f>'Crisis Indicator Data'!AC129</f>
        <v>0</v>
      </c>
      <c r="AG132" s="248">
        <f>'Crisis Indicator Data'!AD129</f>
        <v>1</v>
      </c>
      <c r="AH132" s="248">
        <f t="shared" si="48"/>
        <v>1</v>
      </c>
      <c r="AI132" s="248">
        <f>'Crisis Indicator Data'!AE129</f>
        <v>3</v>
      </c>
      <c r="AJ132" s="248">
        <f>'Crisis Indicator Data'!AF129</f>
        <v>1</v>
      </c>
      <c r="AK132" s="248">
        <f>'Crisis Indicator Data'!AG129</f>
        <v>2</v>
      </c>
      <c r="AL132" s="248">
        <f t="shared" si="49"/>
        <v>4</v>
      </c>
      <c r="AM132" s="241">
        <f t="shared" si="50"/>
        <v>2</v>
      </c>
      <c r="AN132" s="241">
        <f t="shared" si="51"/>
        <v>3.5</v>
      </c>
    </row>
    <row r="133" spans="1:40" ht="13.5" customHeight="1" x14ac:dyDescent="0.25">
      <c r="A133" s="147" t="str">
        <f>'Crisis Indicator Data'!A130</f>
        <v>Violence in Darfur and Kordofan regions</v>
      </c>
      <c r="B133" s="148" t="str">
        <f>'Crisis Indicator Data'!B130</f>
        <v>Violence</v>
      </c>
      <c r="C133" s="148" t="str">
        <f>'Crisis Indicator Data'!C130</f>
        <v>SDN008</v>
      </c>
      <c r="D133" s="148" t="str">
        <f>'Crisis Indicator Data'!D130</f>
        <v>Sudan</v>
      </c>
      <c r="E133" s="149" t="str">
        <f>'Crisis Indicator Data'!E130</f>
        <v>SDN</v>
      </c>
      <c r="F133" s="241">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3.6</v>
      </c>
      <c r="G133" s="241">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4</v>
      </c>
      <c r="H133" s="241">
        <f t="shared" si="39"/>
        <v>3.8</v>
      </c>
      <c r="I133" s="241">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4</v>
      </c>
      <c r="J133" s="241">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5</v>
      </c>
      <c r="K133" s="241">
        <f t="shared" si="40"/>
        <v>4.5</v>
      </c>
      <c r="L133" s="241">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3.7</v>
      </c>
      <c r="M133" s="241">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1.2</v>
      </c>
      <c r="N133" s="241">
        <f t="shared" si="41"/>
        <v>2.4500000000000002</v>
      </c>
      <c r="O133" s="241">
        <f t="shared" si="42"/>
        <v>3.5833333333333335</v>
      </c>
      <c r="P133" s="241">
        <f>IF(LEN(E133)&gt;3,VLOOKUP(C133,'Regional Crises'!$B$1:$R$69,12,FALSE),VLOOKUP(E133,'Country Indicator Data'!$B$4:$I$300,8,FALSE))</f>
        <v>5</v>
      </c>
      <c r="Q133" s="241">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4.5</v>
      </c>
      <c r="R133" s="241">
        <f t="shared" si="43"/>
        <v>4.75</v>
      </c>
      <c r="S133" s="241">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4.2</v>
      </c>
      <c r="T133" s="241">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3.6</v>
      </c>
      <c r="U133" s="241">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4.5</v>
      </c>
      <c r="V133" s="241">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4.4000000000000004</v>
      </c>
      <c r="W133" s="241">
        <f t="shared" si="44"/>
        <v>4.2</v>
      </c>
      <c r="X133" s="241">
        <f t="shared" si="45"/>
        <v>4.2</v>
      </c>
      <c r="Y133" s="248">
        <f>IF('Core Indicators'!FC130="x","x",IF('Core Indicators'!FC130&gt;=5,5,IF('Core Indicators'!FC130&gt;=4,4,IF('Core Indicators'!FC130&gt;=3,3,IF('Core Indicators'!FC130&gt;=2,2,IF('Core Indicators'!FC130&gt;=1,1,0))))))</f>
        <v>2</v>
      </c>
      <c r="Z133" s="241">
        <f t="shared" si="46"/>
        <v>2</v>
      </c>
      <c r="AA133" s="248">
        <f>'Crisis Indicator Data'!Y130</f>
        <v>2</v>
      </c>
      <c r="AB133" s="248">
        <f>'Crisis Indicator Data'!Z130</f>
        <v>1</v>
      </c>
      <c r="AC133" s="248">
        <f>'Crisis Indicator Data'!AA130</f>
        <v>1</v>
      </c>
      <c r="AD133" s="248">
        <f>'Crisis Indicator Data'!AB130</f>
        <v>0</v>
      </c>
      <c r="AE133" s="248">
        <f t="shared" si="47"/>
        <v>2</v>
      </c>
      <c r="AF133" s="248">
        <f>'Crisis Indicator Data'!AC130</f>
        <v>2</v>
      </c>
      <c r="AG133" s="248">
        <f>'Crisis Indicator Data'!AD130</f>
        <v>1</v>
      </c>
      <c r="AH133" s="248">
        <f t="shared" si="48"/>
        <v>3</v>
      </c>
      <c r="AI133" s="248">
        <f>'Crisis Indicator Data'!AE130</f>
        <v>3</v>
      </c>
      <c r="AJ133" s="248">
        <f>'Crisis Indicator Data'!AF130</f>
        <v>1</v>
      </c>
      <c r="AK133" s="248">
        <f>'Crisis Indicator Data'!AG130</f>
        <v>2</v>
      </c>
      <c r="AL133" s="248">
        <f t="shared" si="49"/>
        <v>4</v>
      </c>
      <c r="AM133" s="241">
        <f t="shared" si="50"/>
        <v>3</v>
      </c>
      <c r="AN133" s="241">
        <f t="shared" si="51"/>
        <v>2.5</v>
      </c>
    </row>
    <row r="134" spans="1:40" ht="13.5" customHeight="1" x14ac:dyDescent="0.25">
      <c r="A134" s="147" t="str">
        <f>'Crisis Indicator Data'!A131</f>
        <v>Drought in Senegal</v>
      </c>
      <c r="B134" s="148" t="str">
        <f>'Crisis Indicator Data'!B131</f>
        <v>Drought</v>
      </c>
      <c r="C134" s="148" t="str">
        <f>'Crisis Indicator Data'!C131</f>
        <v>SEN002</v>
      </c>
      <c r="D134" s="148" t="str">
        <f>'Crisis Indicator Data'!D131</f>
        <v>Senegal</v>
      </c>
      <c r="E134" s="149" t="str">
        <f>'Crisis Indicator Data'!E131</f>
        <v>SEN</v>
      </c>
      <c r="F134" s="241">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1.8</v>
      </c>
      <c r="G134" s="241">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1.5</v>
      </c>
      <c r="H134" s="241">
        <f t="shared" ref="H134:H165" si="52">IF(AND(F134="x",G134="x"),"x",AVERAGE(F134,G134))</f>
        <v>1.65</v>
      </c>
      <c r="I134" s="241">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3.6</v>
      </c>
      <c r="J134" s="241">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241">
        <f t="shared" ref="K134:K165" si="53">IF(AND(I134="x",J134="x"),"x",AVERAGE(I134,J134))</f>
        <v>1.8</v>
      </c>
      <c r="L134" s="241">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3.5</v>
      </c>
      <c r="M134" s="241">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1.9</v>
      </c>
      <c r="N134" s="241">
        <f t="shared" ref="N134:N165" si="54">IF(AND(L134="x",M134="x"),"x",AVERAGE(L134,M134))</f>
        <v>2.7</v>
      </c>
      <c r="O134" s="241">
        <f t="shared" ref="O134:O165" si="55">AVERAGE(H134,K134,N134)</f>
        <v>2.0500000000000003</v>
      </c>
      <c r="P134" s="241">
        <f>IF(LEN(E134)&gt;3,VLOOKUP(C134,'Regional Crises'!$B$1:$R$69,12,FALSE),VLOOKUP(E134,'Country Indicator Data'!$B$4:$I$300,8,FALSE))</f>
        <v>3</v>
      </c>
      <c r="Q134" s="241">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1.7</v>
      </c>
      <c r="R134" s="241">
        <f t="shared" ref="R134:R165" si="56">AVERAGE(P134:Q134)</f>
        <v>2.35</v>
      </c>
      <c r="S134" s="241">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2.8</v>
      </c>
      <c r="T134" s="241">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2.7</v>
      </c>
      <c r="U134" s="241">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2</v>
      </c>
      <c r="V134" s="241">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1.5</v>
      </c>
      <c r="W134" s="241">
        <f t="shared" ref="W134:W165" si="57">IF(AND(S134="x",V134="x"),"x",ROUND(AVERAGE(S134,V134,T134,U134),1))</f>
        <v>2.2999999999999998</v>
      </c>
      <c r="X134" s="241">
        <f t="shared" ref="X134:X165" si="58">ROUND(AVERAGE(O134,W134,R134),1)</f>
        <v>2.2000000000000002</v>
      </c>
      <c r="Y134" s="248">
        <f>IF('Core Indicators'!FC131="x","x",IF('Core Indicators'!FC131&gt;=5,5,IF('Core Indicators'!FC131&gt;=4,4,IF('Core Indicators'!FC131&gt;=3,3,IF('Core Indicators'!FC131&gt;=2,2,IF('Core Indicators'!FC131&gt;=1,1,0))))))</f>
        <v>1</v>
      </c>
      <c r="Z134" s="241">
        <f t="shared" ref="Z134:Z165" si="59">Y134</f>
        <v>1</v>
      </c>
      <c r="AA134" s="248">
        <f>'Crisis Indicator Data'!Y131</f>
        <v>0</v>
      </c>
      <c r="AB134" s="248">
        <f>'Crisis Indicator Data'!Z131</f>
        <v>0</v>
      </c>
      <c r="AC134" s="248">
        <f>'Crisis Indicator Data'!AA131</f>
        <v>0</v>
      </c>
      <c r="AD134" s="248">
        <f>'Crisis Indicator Data'!AB131</f>
        <v>0</v>
      </c>
      <c r="AE134" s="248">
        <f t="shared" ref="AE134:AE165" si="60">IF(SUM(AA134:AD134)=0,0,IF(SUM(AA134,AB134,AC134,AD134)&lt;2,1,IF(SUM(AA134:AD134)&lt;6,2,IF(SUM(AA134:AD134)&lt;8,3,IF(SUM(AA134:AD134)&lt;10,4,5)))))</f>
        <v>0</v>
      </c>
      <c r="AF134" s="248">
        <f>'Crisis Indicator Data'!AC131</f>
        <v>0</v>
      </c>
      <c r="AG134" s="248">
        <f>'Crisis Indicator Data'!AD131</f>
        <v>1</v>
      </c>
      <c r="AH134" s="248">
        <f t="shared" ref="AH134:AH165" si="61">IF(SUM(AF134:AG134)=0,0,IF(SUM(AF134,AG134)=1,1,IF(SUM(AF134:AG134)&lt;3,2,IF(SUM(AF134:AG134)&lt;4,3,IF(SUM(AF134:AG134)&lt;5,4,5)))))</f>
        <v>1</v>
      </c>
      <c r="AI134" s="248">
        <f>'Crisis Indicator Data'!AE131</f>
        <v>0</v>
      </c>
      <c r="AJ134" s="248">
        <f>'Crisis Indicator Data'!AF131</f>
        <v>1</v>
      </c>
      <c r="AK134" s="248">
        <f>'Crisis Indicator Data'!AG131</f>
        <v>0</v>
      </c>
      <c r="AL134" s="248">
        <f t="shared" ref="AL134:AL165" si="62">IF(SUM(AI134:AK134)=0,0,IF(SUM(AI134:AK134)=1,1,IF(SUM(AI134:AK134)&lt;3,2,IF(SUM(AI134:AK134)&lt;5,3,IF(SUM(AI134:AK134)&lt;7,4,5)))))</f>
        <v>1</v>
      </c>
      <c r="AM134" s="241">
        <f t="shared" ref="AM134:AM165" si="63">IF(AA134=3,5,ROUND(AVERAGE(AE134,AH134,AL134),0))</f>
        <v>1</v>
      </c>
      <c r="AN134" s="241">
        <f t="shared" ref="AN134:AN165" si="64">IF(AND(Z134="x",AM134="x"),"x",ROUND(AVERAGE(Z134,AM134),1))</f>
        <v>1</v>
      </c>
    </row>
    <row r="135" spans="1:40" ht="13.5" customHeight="1" x14ac:dyDescent="0.25">
      <c r="A135" s="147" t="str">
        <f>'Crisis Indicator Data'!A132</f>
        <v>Complex crisis in El Salvador</v>
      </c>
      <c r="B135" s="148" t="str">
        <f>'Crisis Indicator Data'!B132</f>
        <v>Displacement,Violence,Floods,Drought</v>
      </c>
      <c r="C135" s="148" t="str">
        <f>'Crisis Indicator Data'!C132</f>
        <v>SLV001</v>
      </c>
      <c r="D135" s="148" t="str">
        <f>'Crisis Indicator Data'!D132</f>
        <v>El Salvador</v>
      </c>
      <c r="E135" s="149" t="str">
        <f>'Crisis Indicator Data'!E132</f>
        <v>SLV</v>
      </c>
      <c r="F135" s="241">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0.7</v>
      </c>
      <c r="G135" s="241">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1.4</v>
      </c>
      <c r="H135" s="241">
        <f t="shared" si="52"/>
        <v>1.0499999999999998</v>
      </c>
      <c r="I135" s="241">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0.9</v>
      </c>
      <c r="J135" s="241">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v>
      </c>
      <c r="K135" s="241">
        <f t="shared" si="53"/>
        <v>0.45</v>
      </c>
      <c r="L135" s="241">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2.6</v>
      </c>
      <c r="M135" s="241">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1.7</v>
      </c>
      <c r="N135" s="241">
        <f t="shared" si="54"/>
        <v>2.15</v>
      </c>
      <c r="O135" s="241">
        <f t="shared" si="55"/>
        <v>1.2166666666666666</v>
      </c>
      <c r="P135" s="241">
        <f>IF(LEN(E135)&gt;3,VLOOKUP(C135,'Regional Crises'!$B$1:$R$69,12,FALSE),VLOOKUP(E135,'Country Indicator Data'!$B$4:$I$300,8,FALSE))</f>
        <v>3</v>
      </c>
      <c r="Q135" s="241">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3.6</v>
      </c>
      <c r="R135" s="241">
        <f t="shared" si="56"/>
        <v>3.3</v>
      </c>
      <c r="S135" s="241">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3.3</v>
      </c>
      <c r="T135" s="241">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3.3</v>
      </c>
      <c r="U135" s="241">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2</v>
      </c>
      <c r="V135" s="241">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1.7</v>
      </c>
      <c r="W135" s="241">
        <f t="shared" si="57"/>
        <v>2.6</v>
      </c>
      <c r="X135" s="241">
        <f t="shared" si="58"/>
        <v>2.4</v>
      </c>
      <c r="Y135" s="248">
        <f>IF('Core Indicators'!FC132="x","x",IF('Core Indicators'!FC132&gt;=5,5,IF('Core Indicators'!FC132&gt;=4,4,IF('Core Indicators'!FC132&gt;=3,3,IF('Core Indicators'!FC132&gt;=2,2,IF('Core Indicators'!FC132&gt;=1,1,0))))))</f>
        <v>3</v>
      </c>
      <c r="Z135" s="241">
        <f t="shared" si="59"/>
        <v>3</v>
      </c>
      <c r="AA135" s="248">
        <f>'Crisis Indicator Data'!Y132</f>
        <v>0</v>
      </c>
      <c r="AB135" s="248">
        <f>'Crisis Indicator Data'!Z132</f>
        <v>2</v>
      </c>
      <c r="AC135" s="248">
        <f>'Crisis Indicator Data'!AA132</f>
        <v>1</v>
      </c>
      <c r="AD135" s="248">
        <f>'Crisis Indicator Data'!AB132</f>
        <v>0</v>
      </c>
      <c r="AE135" s="248">
        <f t="shared" si="60"/>
        <v>2</v>
      </c>
      <c r="AF135" s="248">
        <f>'Crisis Indicator Data'!AC132</f>
        <v>2</v>
      </c>
      <c r="AG135" s="248">
        <f>'Crisis Indicator Data'!AD132</f>
        <v>2</v>
      </c>
      <c r="AH135" s="248">
        <f t="shared" si="61"/>
        <v>4</v>
      </c>
      <c r="AI135" s="248">
        <f>'Crisis Indicator Data'!AE132</f>
        <v>1</v>
      </c>
      <c r="AJ135" s="248">
        <f>'Crisis Indicator Data'!AF132</f>
        <v>0</v>
      </c>
      <c r="AK135" s="248">
        <f>'Crisis Indicator Data'!AG132</f>
        <v>1</v>
      </c>
      <c r="AL135" s="248">
        <f t="shared" si="62"/>
        <v>2</v>
      </c>
      <c r="AM135" s="241">
        <f t="shared" si="63"/>
        <v>3</v>
      </c>
      <c r="AN135" s="241">
        <f t="shared" si="64"/>
        <v>3</v>
      </c>
    </row>
    <row r="136" spans="1:40" ht="13.5" customHeight="1" x14ac:dyDescent="0.25">
      <c r="A136" s="147" t="str">
        <f>'Crisis Indicator Data'!A133</f>
        <v>Complex crisis in Somalia</v>
      </c>
      <c r="B136" s="148" t="str">
        <f>'Crisis Indicator Data'!B133</f>
        <v>Conflict,Displacement,Floods,Drought</v>
      </c>
      <c r="C136" s="148" t="str">
        <f>'Crisis Indicator Data'!C133</f>
        <v>SOM001</v>
      </c>
      <c r="D136" s="148" t="str">
        <f>'Crisis Indicator Data'!D133</f>
        <v>Somalia</v>
      </c>
      <c r="E136" s="149" t="str">
        <f>'Crisis Indicator Data'!E133</f>
        <v>SOM</v>
      </c>
      <c r="F136" s="241" t="str">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x</v>
      </c>
      <c r="G136" s="241">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4.3</v>
      </c>
      <c r="H136" s="241">
        <f t="shared" si="52"/>
        <v>4.3</v>
      </c>
      <c r="I136" s="241">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0</v>
      </c>
      <c r="J136" s="241">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v>
      </c>
      <c r="K136" s="241">
        <f t="shared" si="53"/>
        <v>0</v>
      </c>
      <c r="L136" s="241" t="str">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x</v>
      </c>
      <c r="M136" s="241">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1.5</v>
      </c>
      <c r="N136" s="241">
        <f t="shared" si="54"/>
        <v>1.5</v>
      </c>
      <c r="O136" s="241">
        <f t="shared" si="55"/>
        <v>1.9333333333333333</v>
      </c>
      <c r="P136" s="241">
        <f>IF(LEN(E136)&gt;3,VLOOKUP(C136,'Regional Crises'!$B$1:$R$69,12,FALSE),VLOOKUP(E136,'Country Indicator Data'!$B$4:$I$300,8,FALSE))</f>
        <v>5</v>
      </c>
      <c r="Q136" s="241">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5</v>
      </c>
      <c r="R136" s="241">
        <f t="shared" si="56"/>
        <v>5</v>
      </c>
      <c r="S136" s="241">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4.5999999999999996</v>
      </c>
      <c r="T136" s="241">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4.9000000000000004</v>
      </c>
      <c r="U136" s="241">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4.5</v>
      </c>
      <c r="V136" s="241">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4.7</v>
      </c>
      <c r="W136" s="241">
        <f t="shared" si="57"/>
        <v>4.7</v>
      </c>
      <c r="X136" s="241">
        <f t="shared" si="58"/>
        <v>3.9</v>
      </c>
      <c r="Y136" s="248">
        <f>IF('Core Indicators'!FC133="x","x",IF('Core Indicators'!FC133&gt;=5,5,IF('Core Indicators'!FC133&gt;=4,4,IF('Core Indicators'!FC133&gt;=3,3,IF('Core Indicators'!FC133&gt;=2,2,IF('Core Indicators'!FC133&gt;=1,1,0))))))</f>
        <v>5</v>
      </c>
      <c r="Z136" s="241">
        <f t="shared" si="59"/>
        <v>5</v>
      </c>
      <c r="AA136" s="248">
        <f>'Crisis Indicator Data'!Y133</f>
        <v>1</v>
      </c>
      <c r="AB136" s="248">
        <f>'Crisis Indicator Data'!Z133</f>
        <v>3</v>
      </c>
      <c r="AC136" s="248">
        <f>'Crisis Indicator Data'!AA133</f>
        <v>2</v>
      </c>
      <c r="AD136" s="248">
        <f>'Crisis Indicator Data'!AB133</f>
        <v>3</v>
      </c>
      <c r="AE136" s="248">
        <f t="shared" si="60"/>
        <v>4</v>
      </c>
      <c r="AF136" s="248">
        <f>'Crisis Indicator Data'!AC133</f>
        <v>2</v>
      </c>
      <c r="AG136" s="248">
        <f>'Crisis Indicator Data'!AD133</f>
        <v>2</v>
      </c>
      <c r="AH136" s="248">
        <f t="shared" si="61"/>
        <v>4</v>
      </c>
      <c r="AI136" s="248">
        <f>'Crisis Indicator Data'!AE133</f>
        <v>3</v>
      </c>
      <c r="AJ136" s="248">
        <f>'Crisis Indicator Data'!AF133</f>
        <v>2</v>
      </c>
      <c r="AK136" s="248">
        <f>'Crisis Indicator Data'!AG133</f>
        <v>2</v>
      </c>
      <c r="AL136" s="248">
        <f t="shared" si="62"/>
        <v>5</v>
      </c>
      <c r="AM136" s="241">
        <f t="shared" si="63"/>
        <v>4</v>
      </c>
      <c r="AN136" s="241">
        <f t="shared" si="64"/>
        <v>4.5</v>
      </c>
    </row>
    <row r="137" spans="1:40" ht="13.5" customHeight="1" x14ac:dyDescent="0.25">
      <c r="A137" s="147" t="str">
        <f>'Crisis Indicator Data'!A134</f>
        <v>Mixed Migration Flows in Somalia</v>
      </c>
      <c r="B137" s="148" t="str">
        <f>'Crisis Indicator Data'!B134</f>
        <v>Displacement</v>
      </c>
      <c r="C137" s="148" t="str">
        <f>'Crisis Indicator Data'!C134</f>
        <v>SOM002</v>
      </c>
      <c r="D137" s="148" t="str">
        <f>'Crisis Indicator Data'!D134</f>
        <v>Somalia</v>
      </c>
      <c r="E137" s="149" t="str">
        <f>'Crisis Indicator Data'!E134</f>
        <v>SOM</v>
      </c>
      <c r="F137" s="241" t="str">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x</v>
      </c>
      <c r="G137" s="241">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4.3</v>
      </c>
      <c r="H137" s="241">
        <f t="shared" si="52"/>
        <v>4.3</v>
      </c>
      <c r="I137" s="241">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0</v>
      </c>
      <c r="J137" s="241">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v>
      </c>
      <c r="K137" s="241">
        <f t="shared" si="53"/>
        <v>0</v>
      </c>
      <c r="L137" s="241" t="str">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x</v>
      </c>
      <c r="M137" s="241">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1.5</v>
      </c>
      <c r="N137" s="241">
        <f t="shared" si="54"/>
        <v>1.5</v>
      </c>
      <c r="O137" s="241">
        <f t="shared" si="55"/>
        <v>1.9333333333333333</v>
      </c>
      <c r="P137" s="241">
        <f>IF(LEN(E137)&gt;3,VLOOKUP(C137,'Regional Crises'!$B$1:$R$69,12,FALSE),VLOOKUP(E137,'Country Indicator Data'!$B$4:$I$300,8,FALSE))</f>
        <v>5</v>
      </c>
      <c r="Q137" s="241">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5</v>
      </c>
      <c r="R137" s="241">
        <f t="shared" si="56"/>
        <v>5</v>
      </c>
      <c r="S137" s="241">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4.5999999999999996</v>
      </c>
      <c r="T137" s="241">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4.9000000000000004</v>
      </c>
      <c r="U137" s="241">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4.5</v>
      </c>
      <c r="V137" s="241">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4.7</v>
      </c>
      <c r="W137" s="241">
        <f t="shared" si="57"/>
        <v>4.7</v>
      </c>
      <c r="X137" s="241">
        <f t="shared" si="58"/>
        <v>3.9</v>
      </c>
      <c r="Y137" s="248">
        <f>IF('Core Indicators'!FC134="x","x",IF('Core Indicators'!FC134&gt;=5,5,IF('Core Indicators'!FC134&gt;=4,4,IF('Core Indicators'!FC134&gt;=3,3,IF('Core Indicators'!FC134&gt;=2,2,IF('Core Indicators'!FC134&gt;=1,1,0))))))</f>
        <v>1</v>
      </c>
      <c r="Z137" s="241">
        <f t="shared" si="59"/>
        <v>1</v>
      </c>
      <c r="AA137" s="248">
        <f>'Crisis Indicator Data'!Y134</f>
        <v>1</v>
      </c>
      <c r="AB137" s="248">
        <f>'Crisis Indicator Data'!Z134</f>
        <v>3</v>
      </c>
      <c r="AC137" s="248">
        <f>'Crisis Indicator Data'!AA134</f>
        <v>2</v>
      </c>
      <c r="AD137" s="248">
        <f>'Crisis Indicator Data'!AB134</f>
        <v>3</v>
      </c>
      <c r="AE137" s="248">
        <f t="shared" si="60"/>
        <v>4</v>
      </c>
      <c r="AF137" s="248">
        <f>'Crisis Indicator Data'!AC134</f>
        <v>2</v>
      </c>
      <c r="AG137" s="248">
        <f>'Crisis Indicator Data'!AD134</f>
        <v>2</v>
      </c>
      <c r="AH137" s="248">
        <f t="shared" si="61"/>
        <v>4</v>
      </c>
      <c r="AI137" s="248">
        <f>'Crisis Indicator Data'!AE134</f>
        <v>3</v>
      </c>
      <c r="AJ137" s="248">
        <f>'Crisis Indicator Data'!AF134</f>
        <v>2</v>
      </c>
      <c r="AK137" s="248">
        <f>'Crisis Indicator Data'!AG134</f>
        <v>2</v>
      </c>
      <c r="AL137" s="248">
        <f t="shared" si="62"/>
        <v>5</v>
      </c>
      <c r="AM137" s="241">
        <f t="shared" si="63"/>
        <v>4</v>
      </c>
      <c r="AN137" s="241">
        <f t="shared" si="64"/>
        <v>2.5</v>
      </c>
    </row>
    <row r="138" spans="1:40" ht="13.5" customHeight="1" x14ac:dyDescent="0.25">
      <c r="A138" s="147" t="str">
        <f>'Crisis Indicator Data'!A135</f>
        <v>Complex crisis in South Sudan</v>
      </c>
      <c r="B138" s="148" t="str">
        <f>'Crisis Indicator Data'!B135</f>
        <v>Conflict,Floods,Displacement</v>
      </c>
      <c r="C138" s="148" t="str">
        <f>'Crisis Indicator Data'!C135</f>
        <v>SSD001</v>
      </c>
      <c r="D138" s="148" t="str">
        <f>'Crisis Indicator Data'!D135</f>
        <v>South Sudan</v>
      </c>
      <c r="E138" s="149" t="str">
        <f>'Crisis Indicator Data'!E135</f>
        <v>SSD</v>
      </c>
      <c r="F138" s="241">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1.4</v>
      </c>
      <c r="G138" s="241">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3.7</v>
      </c>
      <c r="H138" s="241">
        <f t="shared" si="52"/>
        <v>2.5499999999999998</v>
      </c>
      <c r="I138" s="241">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3.9</v>
      </c>
      <c r="J138" s="241">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v>
      </c>
      <c r="K138" s="241">
        <f t="shared" si="53"/>
        <v>1.95</v>
      </c>
      <c r="L138" s="241" t="str">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x</v>
      </c>
      <c r="M138" s="241">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2.4</v>
      </c>
      <c r="N138" s="241">
        <f t="shared" si="54"/>
        <v>2.4</v>
      </c>
      <c r="O138" s="241">
        <f t="shared" si="55"/>
        <v>2.3000000000000003</v>
      </c>
      <c r="P138" s="241">
        <f>IF(LEN(E138)&gt;3,VLOOKUP(C138,'Regional Crises'!$B$1:$R$69,12,FALSE),VLOOKUP(E138,'Country Indicator Data'!$B$4:$I$300,8,FALSE))</f>
        <v>5</v>
      </c>
      <c r="Q138" s="241">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4.2</v>
      </c>
      <c r="R138" s="241">
        <f t="shared" si="56"/>
        <v>4.5999999999999996</v>
      </c>
      <c r="S138" s="241">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4.4000000000000004</v>
      </c>
      <c r="T138" s="241">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4.5</v>
      </c>
      <c r="U138" s="241">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3.9</v>
      </c>
      <c r="V138" s="241">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5</v>
      </c>
      <c r="W138" s="241">
        <f t="shared" si="57"/>
        <v>4.5</v>
      </c>
      <c r="X138" s="241">
        <f t="shared" si="58"/>
        <v>3.8</v>
      </c>
      <c r="Y138" s="248">
        <f>IF('Core Indicators'!FC135="x","x",IF('Core Indicators'!FC135&gt;=5,5,IF('Core Indicators'!FC135&gt;=4,4,IF('Core Indicators'!FC135&gt;=3,3,IF('Core Indicators'!FC135&gt;=2,2,IF('Core Indicators'!FC135&gt;=1,1,0))))))</f>
        <v>5</v>
      </c>
      <c r="Z138" s="241">
        <f t="shared" si="59"/>
        <v>5</v>
      </c>
      <c r="AA138" s="248">
        <f>'Crisis Indicator Data'!Y135</f>
        <v>2</v>
      </c>
      <c r="AB138" s="248">
        <f>'Crisis Indicator Data'!Z135</f>
        <v>2</v>
      </c>
      <c r="AC138" s="248">
        <f>'Crisis Indicator Data'!AA135</f>
        <v>1</v>
      </c>
      <c r="AD138" s="248">
        <f>'Crisis Indicator Data'!AB135</f>
        <v>3</v>
      </c>
      <c r="AE138" s="248">
        <f t="shared" si="60"/>
        <v>4</v>
      </c>
      <c r="AF138" s="248">
        <f>'Crisis Indicator Data'!AC135</f>
        <v>2</v>
      </c>
      <c r="AG138" s="248">
        <f>'Crisis Indicator Data'!AD135</f>
        <v>2</v>
      </c>
      <c r="AH138" s="248">
        <f t="shared" si="61"/>
        <v>4</v>
      </c>
      <c r="AI138" s="248">
        <f>'Crisis Indicator Data'!AE135</f>
        <v>3</v>
      </c>
      <c r="AJ138" s="248">
        <f>'Crisis Indicator Data'!AF135</f>
        <v>3</v>
      </c>
      <c r="AK138" s="248">
        <f>'Crisis Indicator Data'!AG135</f>
        <v>3</v>
      </c>
      <c r="AL138" s="248">
        <f t="shared" si="62"/>
        <v>5</v>
      </c>
      <c r="AM138" s="241">
        <f t="shared" si="63"/>
        <v>4</v>
      </c>
      <c r="AN138" s="241">
        <f t="shared" si="64"/>
        <v>4.5</v>
      </c>
    </row>
    <row r="139" spans="1:40" ht="13.5" customHeight="1" x14ac:dyDescent="0.25">
      <c r="A139" s="147" t="str">
        <f>'Crisis Indicator Data'!A136</f>
        <v>2022 seasonal floods in South Sudan</v>
      </c>
      <c r="B139" s="148" t="str">
        <f>'Crisis Indicator Data'!B136</f>
        <v>Floods</v>
      </c>
      <c r="C139" s="148" t="str">
        <f>'Crisis Indicator Data'!C136</f>
        <v>SSD003</v>
      </c>
      <c r="D139" s="148" t="str">
        <f>'Crisis Indicator Data'!D136</f>
        <v>South Sudan</v>
      </c>
      <c r="E139" s="149" t="str">
        <f>'Crisis Indicator Data'!E136</f>
        <v>SSD</v>
      </c>
      <c r="F139" s="241">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1.4</v>
      </c>
      <c r="G139" s="241">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3.7</v>
      </c>
      <c r="H139" s="241">
        <f t="shared" si="52"/>
        <v>2.5499999999999998</v>
      </c>
      <c r="I139" s="241">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3.9</v>
      </c>
      <c r="J139" s="241">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0</v>
      </c>
      <c r="K139" s="241">
        <f t="shared" si="53"/>
        <v>1.95</v>
      </c>
      <c r="L139" s="241" t="str">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x</v>
      </c>
      <c r="M139" s="241">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2.4</v>
      </c>
      <c r="N139" s="241">
        <f t="shared" si="54"/>
        <v>2.4</v>
      </c>
      <c r="O139" s="241">
        <f t="shared" si="55"/>
        <v>2.3000000000000003</v>
      </c>
      <c r="P139" s="241">
        <f>IF(LEN(E139)&gt;3,VLOOKUP(C139,'Regional Crises'!$B$1:$R$69,12,FALSE),VLOOKUP(E139,'Country Indicator Data'!$B$4:$I$300,8,FALSE))</f>
        <v>5</v>
      </c>
      <c r="Q139" s="241">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4.2</v>
      </c>
      <c r="R139" s="241">
        <f t="shared" si="56"/>
        <v>4.5999999999999996</v>
      </c>
      <c r="S139" s="241">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4.4000000000000004</v>
      </c>
      <c r="T139" s="241">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4.5</v>
      </c>
      <c r="U139" s="241">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3.9</v>
      </c>
      <c r="V139" s="241">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5</v>
      </c>
      <c r="W139" s="241">
        <f t="shared" si="57"/>
        <v>4.5</v>
      </c>
      <c r="X139" s="241">
        <f t="shared" si="58"/>
        <v>3.8</v>
      </c>
      <c r="Y139" s="248">
        <f>IF('Core Indicators'!FC136="x","x",IF('Core Indicators'!FC136&gt;=5,5,IF('Core Indicators'!FC136&gt;=4,4,IF('Core Indicators'!FC136&gt;=3,3,IF('Core Indicators'!FC136&gt;=2,2,IF('Core Indicators'!FC136&gt;=1,1,0))))))</f>
        <v>5</v>
      </c>
      <c r="Z139" s="241">
        <f t="shared" si="59"/>
        <v>5</v>
      </c>
      <c r="AA139" s="248">
        <f>'Crisis Indicator Data'!Y136</f>
        <v>2</v>
      </c>
      <c r="AB139" s="248">
        <f>'Crisis Indicator Data'!Z136</f>
        <v>2</v>
      </c>
      <c r="AC139" s="248">
        <f>'Crisis Indicator Data'!AA136</f>
        <v>1</v>
      </c>
      <c r="AD139" s="248">
        <f>'Crisis Indicator Data'!AB136</f>
        <v>3</v>
      </c>
      <c r="AE139" s="248">
        <f t="shared" si="60"/>
        <v>4</v>
      </c>
      <c r="AF139" s="248">
        <f>'Crisis Indicator Data'!AC136</f>
        <v>2</v>
      </c>
      <c r="AG139" s="248">
        <f>'Crisis Indicator Data'!AD136</f>
        <v>2</v>
      </c>
      <c r="AH139" s="248">
        <f t="shared" si="61"/>
        <v>4</v>
      </c>
      <c r="AI139" s="248">
        <f>'Crisis Indicator Data'!AE136</f>
        <v>3</v>
      </c>
      <c r="AJ139" s="248">
        <f>'Crisis Indicator Data'!AF136</f>
        <v>3</v>
      </c>
      <c r="AK139" s="248">
        <f>'Crisis Indicator Data'!AG136</f>
        <v>3</v>
      </c>
      <c r="AL139" s="248">
        <f t="shared" si="62"/>
        <v>5</v>
      </c>
      <c r="AM139" s="241">
        <f t="shared" si="63"/>
        <v>4</v>
      </c>
      <c r="AN139" s="241">
        <f t="shared" si="64"/>
        <v>4.5</v>
      </c>
    </row>
    <row r="140" spans="1:40" ht="13.5" customHeight="1" x14ac:dyDescent="0.25">
      <c r="A140" s="147" t="str">
        <f>'Crisis Indicator Data'!A137</f>
        <v>Displacement from Ukraine conflict in Slovakia</v>
      </c>
      <c r="B140" s="148" t="str">
        <f>'Crisis Indicator Data'!B137</f>
        <v>Displacement,Conflict</v>
      </c>
      <c r="C140" s="148" t="str">
        <f>'Crisis Indicator Data'!C137</f>
        <v>SVK002</v>
      </c>
      <c r="D140" s="148" t="str">
        <f>'Crisis Indicator Data'!D137</f>
        <v>Slovakia</v>
      </c>
      <c r="E140" s="149" t="str">
        <f>'Crisis Indicator Data'!E137</f>
        <v>SVK</v>
      </c>
      <c r="F140" s="241">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1.4</v>
      </c>
      <c r="G140" s="241">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0.7</v>
      </c>
      <c r="H140" s="241">
        <f t="shared" si="52"/>
        <v>1.0499999999999998</v>
      </c>
      <c r="I140" s="241">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1.7</v>
      </c>
      <c r="J140" s="241">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1.9</v>
      </c>
      <c r="K140" s="241">
        <f t="shared" si="53"/>
        <v>1.7999999999999998</v>
      </c>
      <c r="L140" s="241">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1.3</v>
      </c>
      <c r="M140" s="241">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0</v>
      </c>
      <c r="N140" s="241">
        <f t="shared" si="54"/>
        <v>0.65</v>
      </c>
      <c r="O140" s="241">
        <f t="shared" si="55"/>
        <v>1.1666666666666665</v>
      </c>
      <c r="P140" s="241">
        <f>IF(LEN(E140)&gt;3,VLOOKUP(C140,'Regional Crises'!$B$1:$R$69,12,FALSE),VLOOKUP(E140,'Country Indicator Data'!$B$4:$I$300,8,FALSE))</f>
        <v>1</v>
      </c>
      <c r="Q140" s="241">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0</v>
      </c>
      <c r="R140" s="241">
        <f t="shared" si="56"/>
        <v>0.5</v>
      </c>
      <c r="S140" s="241">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2.5</v>
      </c>
      <c r="T140" s="241">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1.9</v>
      </c>
      <c r="U140" s="241">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1</v>
      </c>
      <c r="V140" s="241">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0.6</v>
      </c>
      <c r="W140" s="241">
        <f t="shared" si="57"/>
        <v>1.5</v>
      </c>
      <c r="X140" s="241">
        <f t="shared" si="58"/>
        <v>1.1000000000000001</v>
      </c>
      <c r="Y140" s="248">
        <f>IF('Core Indicators'!FC137="x","x",IF('Core Indicators'!FC137&gt;=5,5,IF('Core Indicators'!FC137&gt;=4,4,IF('Core Indicators'!FC137&gt;=3,3,IF('Core Indicators'!FC137&gt;=2,2,IF('Core Indicators'!FC137&gt;=1,1,0))))))</f>
        <v>2</v>
      </c>
      <c r="Z140" s="241">
        <f t="shared" si="59"/>
        <v>2</v>
      </c>
      <c r="AA140" s="248">
        <f>'Crisis Indicator Data'!Y137</f>
        <v>0</v>
      </c>
      <c r="AB140" s="248">
        <f>'Crisis Indicator Data'!Z137</f>
        <v>0</v>
      </c>
      <c r="AC140" s="248">
        <f>'Crisis Indicator Data'!AA137</f>
        <v>0</v>
      </c>
      <c r="AD140" s="248">
        <f>'Crisis Indicator Data'!AB137</f>
        <v>0</v>
      </c>
      <c r="AE140" s="248">
        <f t="shared" si="60"/>
        <v>0</v>
      </c>
      <c r="AF140" s="248">
        <f>'Crisis Indicator Data'!AC137</f>
        <v>0</v>
      </c>
      <c r="AG140" s="248">
        <f>'Crisis Indicator Data'!AD137</f>
        <v>0</v>
      </c>
      <c r="AH140" s="248">
        <f t="shared" si="61"/>
        <v>0</v>
      </c>
      <c r="AI140" s="248">
        <f>'Crisis Indicator Data'!AE137</f>
        <v>0</v>
      </c>
      <c r="AJ140" s="248">
        <f>'Crisis Indicator Data'!AF137</f>
        <v>0</v>
      </c>
      <c r="AK140" s="248">
        <f>'Crisis Indicator Data'!AG137</f>
        <v>0</v>
      </c>
      <c r="AL140" s="248">
        <f t="shared" si="62"/>
        <v>0</v>
      </c>
      <c r="AM140" s="241">
        <f t="shared" si="63"/>
        <v>0</v>
      </c>
      <c r="AN140" s="241">
        <f t="shared" si="64"/>
        <v>1</v>
      </c>
    </row>
    <row r="141" spans="1:40" ht="13.5" customHeight="1" x14ac:dyDescent="0.25">
      <c r="A141" s="147" t="str">
        <f>'Crisis Indicator Data'!A138</f>
        <v>Food Security Crisis in Eswatini</v>
      </c>
      <c r="B141" s="148" t="str">
        <f>'Crisis Indicator Data'!B138</f>
        <v>Drought</v>
      </c>
      <c r="C141" s="148" t="str">
        <f>'Crisis Indicator Data'!C138</f>
        <v>SWZ001</v>
      </c>
      <c r="D141" s="148" t="str">
        <f>'Crisis Indicator Data'!D138</f>
        <v>Eswatini</v>
      </c>
      <c r="E141" s="149" t="str">
        <f>'Crisis Indicator Data'!E138</f>
        <v>SWZ</v>
      </c>
      <c r="F141" s="241">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3.2</v>
      </c>
      <c r="G141" s="241">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3.2</v>
      </c>
      <c r="H141" s="241">
        <f t="shared" si="52"/>
        <v>3.2</v>
      </c>
      <c r="I141" s="241">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0</v>
      </c>
      <c r="J141" s="241">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0</v>
      </c>
      <c r="K141" s="241">
        <f t="shared" si="53"/>
        <v>0</v>
      </c>
      <c r="L141" s="241">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3.9</v>
      </c>
      <c r="M141" s="241">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3.7</v>
      </c>
      <c r="N141" s="241">
        <f t="shared" si="54"/>
        <v>3.8</v>
      </c>
      <c r="O141" s="241">
        <f t="shared" si="55"/>
        <v>2.3333333333333335</v>
      </c>
      <c r="P141" s="241">
        <f>IF(LEN(E141)&gt;3,VLOOKUP(C141,'Regional Crises'!$B$1:$R$69,12,FALSE),VLOOKUP(E141,'Country Indicator Data'!$B$4:$I$300,8,FALSE))</f>
        <v>3</v>
      </c>
      <c r="Q141" s="241">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0</v>
      </c>
      <c r="R141" s="241">
        <f t="shared" si="56"/>
        <v>1.5</v>
      </c>
      <c r="S141" s="241">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3.3</v>
      </c>
      <c r="T141" s="241">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3</v>
      </c>
      <c r="U141" s="241">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3.8</v>
      </c>
      <c r="V141" s="241">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4.0999999999999996</v>
      </c>
      <c r="W141" s="241">
        <f t="shared" si="57"/>
        <v>3.6</v>
      </c>
      <c r="X141" s="241">
        <f t="shared" si="58"/>
        <v>2.5</v>
      </c>
      <c r="Y141" s="248">
        <f>IF('Core Indicators'!FC138="x","x",IF('Core Indicators'!FC138&gt;=5,5,IF('Core Indicators'!FC138&gt;=4,4,IF('Core Indicators'!FC138&gt;=3,3,IF('Core Indicators'!FC138&gt;=2,2,IF('Core Indicators'!FC138&gt;=1,1,0))))))</f>
        <v>1</v>
      </c>
      <c r="Z141" s="241">
        <f t="shared" si="59"/>
        <v>1</v>
      </c>
      <c r="AA141" s="248">
        <f>'Crisis Indicator Data'!Y138</f>
        <v>0</v>
      </c>
      <c r="AB141" s="248">
        <f>'Crisis Indicator Data'!Z138</f>
        <v>1</v>
      </c>
      <c r="AC141" s="248">
        <f>'Crisis Indicator Data'!AA138</f>
        <v>0</v>
      </c>
      <c r="AD141" s="248">
        <f>'Crisis Indicator Data'!AB138</f>
        <v>0</v>
      </c>
      <c r="AE141" s="248">
        <f t="shared" si="60"/>
        <v>1</v>
      </c>
      <c r="AF141" s="248">
        <f>'Crisis Indicator Data'!AC138</f>
        <v>0</v>
      </c>
      <c r="AG141" s="248">
        <f>'Crisis Indicator Data'!AD138</f>
        <v>0</v>
      </c>
      <c r="AH141" s="248">
        <f t="shared" si="61"/>
        <v>0</v>
      </c>
      <c r="AI141" s="248">
        <f>'Crisis Indicator Data'!AE138</f>
        <v>0</v>
      </c>
      <c r="AJ141" s="248">
        <f>'Crisis Indicator Data'!AF138</f>
        <v>0</v>
      </c>
      <c r="AK141" s="248">
        <f>'Crisis Indicator Data'!AG138</f>
        <v>1</v>
      </c>
      <c r="AL141" s="248">
        <f t="shared" si="62"/>
        <v>1</v>
      </c>
      <c r="AM141" s="241">
        <f t="shared" si="63"/>
        <v>1</v>
      </c>
      <c r="AN141" s="241">
        <f t="shared" si="64"/>
        <v>1</v>
      </c>
    </row>
    <row r="142" spans="1:40" ht="13.5" customHeight="1" x14ac:dyDescent="0.25">
      <c r="A142" s="147" t="str">
        <f>'Crisis Indicator Data'!A139</f>
        <v>Syrian conflict</v>
      </c>
      <c r="B142" s="148" t="str">
        <f>'Crisis Indicator Data'!B139</f>
        <v>Conflict,Displacement,Violence</v>
      </c>
      <c r="C142" s="148" t="str">
        <f>'Crisis Indicator Data'!C139</f>
        <v>SYR001</v>
      </c>
      <c r="D142" s="148" t="str">
        <f>'Crisis Indicator Data'!D139</f>
        <v>Syria</v>
      </c>
      <c r="E142" s="149" t="str">
        <f>'Crisis Indicator Data'!E139</f>
        <v>SYR</v>
      </c>
      <c r="F142" s="241">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4.5999999999999996</v>
      </c>
      <c r="G142" s="241">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4.0999999999999996</v>
      </c>
      <c r="H142" s="241">
        <f t="shared" si="52"/>
        <v>4.3499999999999996</v>
      </c>
      <c r="I142" s="241">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2.7</v>
      </c>
      <c r="J142" s="241">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5</v>
      </c>
      <c r="K142" s="241">
        <f t="shared" si="53"/>
        <v>3.85</v>
      </c>
      <c r="L142" s="241">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3.6</v>
      </c>
      <c r="M142" s="241">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1.6</v>
      </c>
      <c r="N142" s="241">
        <f t="shared" si="54"/>
        <v>2.6</v>
      </c>
      <c r="O142" s="241">
        <f t="shared" si="55"/>
        <v>3.5999999999999996</v>
      </c>
      <c r="P142" s="241">
        <f>IF(LEN(E142)&gt;3,VLOOKUP(C142,'Regional Crises'!$B$1:$R$69,12,FALSE),VLOOKUP(E142,'Country Indicator Data'!$B$4:$I$300,8,FALSE))</f>
        <v>5</v>
      </c>
      <c r="Q142" s="241">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4.3</v>
      </c>
      <c r="R142" s="241">
        <f t="shared" si="56"/>
        <v>4.6500000000000004</v>
      </c>
      <c r="S142" s="241">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4.4000000000000004</v>
      </c>
      <c r="T142" s="241">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4.5999999999999996</v>
      </c>
      <c r="U142" s="241">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4.3</v>
      </c>
      <c r="V142" s="241">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5</v>
      </c>
      <c r="W142" s="241">
        <f t="shared" si="57"/>
        <v>4.5999999999999996</v>
      </c>
      <c r="X142" s="241">
        <f t="shared" si="58"/>
        <v>4.3</v>
      </c>
      <c r="Y142" s="248">
        <f>IF('Core Indicators'!FC139="x","x",IF('Core Indicators'!FC139&gt;=5,5,IF('Core Indicators'!FC139&gt;=4,4,IF('Core Indicators'!FC139&gt;=3,3,IF('Core Indicators'!FC139&gt;=2,2,IF('Core Indicators'!FC139&gt;=1,1,0))))))</f>
        <v>5</v>
      </c>
      <c r="Z142" s="241">
        <f t="shared" si="59"/>
        <v>5</v>
      </c>
      <c r="AA142" s="248">
        <f>'Crisis Indicator Data'!Y139</f>
        <v>1</v>
      </c>
      <c r="AB142" s="248">
        <f>'Crisis Indicator Data'!Z139</f>
        <v>3</v>
      </c>
      <c r="AC142" s="248">
        <f>'Crisis Indicator Data'!AA139</f>
        <v>2</v>
      </c>
      <c r="AD142" s="248">
        <f>'Crisis Indicator Data'!AB139</f>
        <v>0</v>
      </c>
      <c r="AE142" s="248">
        <f t="shared" si="60"/>
        <v>3</v>
      </c>
      <c r="AF142" s="248">
        <f>'Crisis Indicator Data'!AC139</f>
        <v>3</v>
      </c>
      <c r="AG142" s="248">
        <f>'Crisis Indicator Data'!AD139</f>
        <v>2</v>
      </c>
      <c r="AH142" s="248">
        <f t="shared" si="61"/>
        <v>5</v>
      </c>
      <c r="AI142" s="248">
        <f>'Crisis Indicator Data'!AE139</f>
        <v>3</v>
      </c>
      <c r="AJ142" s="248">
        <f>'Crisis Indicator Data'!AF139</f>
        <v>2</v>
      </c>
      <c r="AK142" s="248">
        <f>'Crisis Indicator Data'!AG139</f>
        <v>3</v>
      </c>
      <c r="AL142" s="248">
        <f t="shared" si="62"/>
        <v>5</v>
      </c>
      <c r="AM142" s="241">
        <f t="shared" si="63"/>
        <v>4</v>
      </c>
      <c r="AN142" s="241">
        <f t="shared" si="64"/>
        <v>4.5</v>
      </c>
    </row>
    <row r="143" spans="1:40" x14ac:dyDescent="0.25">
      <c r="A143" s="147" t="str">
        <f>'Crisis Indicator Data'!A140</f>
        <v>Complex crisis in Chad</v>
      </c>
      <c r="B143" s="148" t="str">
        <f>'Crisis Indicator Data'!B140</f>
        <v>Conflict,Displacement</v>
      </c>
      <c r="C143" s="148" t="str">
        <f>'Crisis Indicator Data'!C140</f>
        <v>TCD001</v>
      </c>
      <c r="D143" s="148" t="str">
        <f>'Crisis Indicator Data'!D140</f>
        <v>Chad</v>
      </c>
      <c r="E143" s="149" t="str">
        <f>'Crisis Indicator Data'!E140</f>
        <v>TCD</v>
      </c>
      <c r="F143" s="241">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1.8</v>
      </c>
      <c r="G143" s="241">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3.5</v>
      </c>
      <c r="H143" s="241">
        <f t="shared" si="52"/>
        <v>2.65</v>
      </c>
      <c r="I143" s="241">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4.5999999999999996</v>
      </c>
      <c r="J143" s="241">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1.9</v>
      </c>
      <c r="K143" s="241">
        <f t="shared" si="53"/>
        <v>3.25</v>
      </c>
      <c r="L143" s="241">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4.7</v>
      </c>
      <c r="M143" s="241">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2.2999999999999998</v>
      </c>
      <c r="N143" s="241">
        <f t="shared" si="54"/>
        <v>3.5</v>
      </c>
      <c r="O143" s="241">
        <f t="shared" si="55"/>
        <v>3.1333333333333333</v>
      </c>
      <c r="P143" s="241">
        <f>IF(LEN(E143)&gt;3,VLOOKUP(C143,'Regional Crises'!$B$1:$R$69,12,FALSE),VLOOKUP(E143,'Country Indicator Data'!$B$4:$I$300,8,FALSE))</f>
        <v>5</v>
      </c>
      <c r="Q143" s="241">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3.3</v>
      </c>
      <c r="R143" s="241">
        <f t="shared" si="56"/>
        <v>4.1500000000000004</v>
      </c>
      <c r="S143" s="241">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4</v>
      </c>
      <c r="T143" s="241">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3.8</v>
      </c>
      <c r="U143" s="241">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4.0999999999999996</v>
      </c>
      <c r="V143" s="241">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4.2</v>
      </c>
      <c r="W143" s="241">
        <f t="shared" si="57"/>
        <v>4</v>
      </c>
      <c r="X143" s="241">
        <f t="shared" si="58"/>
        <v>3.8</v>
      </c>
      <c r="Y143" s="248">
        <f>IF('Core Indicators'!FC140="x","x",IF('Core Indicators'!FC140&gt;=5,5,IF('Core Indicators'!FC140&gt;=4,4,IF('Core Indicators'!FC140&gt;=3,3,IF('Core Indicators'!FC140&gt;=2,2,IF('Core Indicators'!FC140&gt;=1,1,0))))))</f>
        <v>5</v>
      </c>
      <c r="Z143" s="241">
        <f t="shared" si="59"/>
        <v>5</v>
      </c>
      <c r="AA143" s="248">
        <f>'Crisis Indicator Data'!Y140</f>
        <v>1</v>
      </c>
      <c r="AB143" s="248">
        <f>'Crisis Indicator Data'!Z140</f>
        <v>3</v>
      </c>
      <c r="AC143" s="248">
        <f>'Crisis Indicator Data'!AA140</f>
        <v>2</v>
      </c>
      <c r="AD143" s="248">
        <f>'Crisis Indicator Data'!AB140</f>
        <v>0</v>
      </c>
      <c r="AE143" s="248">
        <f t="shared" si="60"/>
        <v>3</v>
      </c>
      <c r="AF143" s="248">
        <f>'Crisis Indicator Data'!AC140</f>
        <v>2</v>
      </c>
      <c r="AG143" s="248">
        <f>'Crisis Indicator Data'!AD140</f>
        <v>3</v>
      </c>
      <c r="AH143" s="248">
        <f t="shared" si="61"/>
        <v>5</v>
      </c>
      <c r="AI143" s="248">
        <f>'Crisis Indicator Data'!AE140</f>
        <v>3</v>
      </c>
      <c r="AJ143" s="248">
        <f>'Crisis Indicator Data'!AF140</f>
        <v>2</v>
      </c>
      <c r="AK143" s="248">
        <f>'Crisis Indicator Data'!AG140</f>
        <v>3</v>
      </c>
      <c r="AL143" s="248">
        <f t="shared" si="62"/>
        <v>5</v>
      </c>
      <c r="AM143" s="241">
        <f t="shared" si="63"/>
        <v>4</v>
      </c>
      <c r="AN143" s="241">
        <f t="shared" si="64"/>
        <v>4.5</v>
      </c>
    </row>
    <row r="144" spans="1:40" x14ac:dyDescent="0.25">
      <c r="A144" s="150" t="str">
        <f>'Crisis Indicator Data'!A141</f>
        <v>Boko Haram in Chad</v>
      </c>
      <c r="B144" s="151" t="str">
        <f>'Crisis Indicator Data'!B141</f>
        <v>Conflict</v>
      </c>
      <c r="C144" s="151" t="str">
        <f>'Crisis Indicator Data'!C141</f>
        <v>TCD003</v>
      </c>
      <c r="D144" s="151" t="str">
        <f>'Crisis Indicator Data'!D141</f>
        <v>Chad</v>
      </c>
      <c r="E144" s="152" t="str">
        <f>'Crisis Indicator Data'!E141</f>
        <v>TCD</v>
      </c>
      <c r="F144" s="241">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1.8</v>
      </c>
      <c r="G144" s="241">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3.5</v>
      </c>
      <c r="H144" s="241">
        <f t="shared" si="52"/>
        <v>2.65</v>
      </c>
      <c r="I144" s="241">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4.5999999999999996</v>
      </c>
      <c r="J144" s="241">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1.9</v>
      </c>
      <c r="K144" s="241">
        <f t="shared" si="53"/>
        <v>3.25</v>
      </c>
      <c r="L144" s="241">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4.7</v>
      </c>
      <c r="M144" s="241">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2.2999999999999998</v>
      </c>
      <c r="N144" s="241">
        <f t="shared" si="54"/>
        <v>3.5</v>
      </c>
      <c r="O144" s="241">
        <f t="shared" si="55"/>
        <v>3.1333333333333333</v>
      </c>
      <c r="P144" s="241">
        <f>IF(LEN(E144)&gt;3,VLOOKUP(C144,'Regional Crises'!$B$1:$R$69,12,FALSE),VLOOKUP(E144,'Country Indicator Data'!$B$4:$I$300,8,FALSE))</f>
        <v>5</v>
      </c>
      <c r="Q144" s="241">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3.3</v>
      </c>
      <c r="R144" s="241">
        <f t="shared" si="56"/>
        <v>4.1500000000000004</v>
      </c>
      <c r="S144" s="241">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4</v>
      </c>
      <c r="T144" s="241">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3.8</v>
      </c>
      <c r="U144" s="241">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4.0999999999999996</v>
      </c>
      <c r="V144" s="241">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4.2</v>
      </c>
      <c r="W144" s="241">
        <f t="shared" si="57"/>
        <v>4</v>
      </c>
      <c r="X144" s="241">
        <f t="shared" si="58"/>
        <v>3.8</v>
      </c>
      <c r="Y144" s="248">
        <f>IF('Core Indicators'!FC141="x","x",IF('Core Indicators'!FC141&gt;=5,5,IF('Core Indicators'!FC141&gt;=4,4,IF('Core Indicators'!FC141&gt;=3,3,IF('Core Indicators'!FC141&gt;=2,2,IF('Core Indicators'!FC141&gt;=1,1,0))))))</f>
        <v>5</v>
      </c>
      <c r="Z144" s="241">
        <f t="shared" si="59"/>
        <v>5</v>
      </c>
      <c r="AA144" s="248">
        <f>'Crisis Indicator Data'!Y141</f>
        <v>1</v>
      </c>
      <c r="AB144" s="248">
        <f>'Crisis Indicator Data'!Z141</f>
        <v>3</v>
      </c>
      <c r="AC144" s="248">
        <f>'Crisis Indicator Data'!AA141</f>
        <v>2</v>
      </c>
      <c r="AD144" s="248">
        <f>'Crisis Indicator Data'!AB141</f>
        <v>0</v>
      </c>
      <c r="AE144" s="248">
        <f t="shared" si="60"/>
        <v>3</v>
      </c>
      <c r="AF144" s="248">
        <f>'Crisis Indicator Data'!AC141</f>
        <v>2</v>
      </c>
      <c r="AG144" s="248">
        <f>'Crisis Indicator Data'!AD141</f>
        <v>3</v>
      </c>
      <c r="AH144" s="248">
        <f t="shared" si="61"/>
        <v>5</v>
      </c>
      <c r="AI144" s="248">
        <f>'Crisis Indicator Data'!AE141</f>
        <v>3</v>
      </c>
      <c r="AJ144" s="248">
        <f>'Crisis Indicator Data'!AF141</f>
        <v>2</v>
      </c>
      <c r="AK144" s="248">
        <f>'Crisis Indicator Data'!AG141</f>
        <v>3</v>
      </c>
      <c r="AL144" s="248">
        <f t="shared" si="62"/>
        <v>5</v>
      </c>
      <c r="AM144" s="241">
        <f t="shared" si="63"/>
        <v>4</v>
      </c>
      <c r="AN144" s="241">
        <f t="shared" si="64"/>
        <v>4.5</v>
      </c>
    </row>
    <row r="145" spans="1:40" x14ac:dyDescent="0.25">
      <c r="A145" s="150" t="str">
        <f>'Crisis Indicator Data'!A142</f>
        <v>CAR refugees in Chad</v>
      </c>
      <c r="B145" s="151" t="str">
        <f>'Crisis Indicator Data'!B142</f>
        <v>Displacement</v>
      </c>
      <c r="C145" s="151" t="str">
        <f>'Crisis Indicator Data'!C142</f>
        <v>TCD004</v>
      </c>
      <c r="D145" s="151" t="str">
        <f>'Crisis Indicator Data'!D142</f>
        <v>Chad</v>
      </c>
      <c r="E145" s="152" t="str">
        <f>'Crisis Indicator Data'!E142</f>
        <v>TCD</v>
      </c>
      <c r="F145" s="241">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1.8</v>
      </c>
      <c r="G145" s="241">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3.5</v>
      </c>
      <c r="H145" s="241">
        <f t="shared" si="52"/>
        <v>2.65</v>
      </c>
      <c r="I145" s="241">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4.5999999999999996</v>
      </c>
      <c r="J145" s="241">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1.9</v>
      </c>
      <c r="K145" s="241">
        <f t="shared" si="53"/>
        <v>3.25</v>
      </c>
      <c r="L145" s="241">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4.7</v>
      </c>
      <c r="M145" s="241">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2.2999999999999998</v>
      </c>
      <c r="N145" s="241">
        <f t="shared" si="54"/>
        <v>3.5</v>
      </c>
      <c r="O145" s="241">
        <f t="shared" si="55"/>
        <v>3.1333333333333333</v>
      </c>
      <c r="P145" s="241">
        <f>IF(LEN(E145)&gt;3,VLOOKUP(C145,'Regional Crises'!$B$1:$R$69,12,FALSE),VLOOKUP(E145,'Country Indicator Data'!$B$4:$I$300,8,FALSE))</f>
        <v>5</v>
      </c>
      <c r="Q145" s="241">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3.3</v>
      </c>
      <c r="R145" s="241">
        <f t="shared" si="56"/>
        <v>4.1500000000000004</v>
      </c>
      <c r="S145" s="241">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4</v>
      </c>
      <c r="T145" s="241">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3.8</v>
      </c>
      <c r="U145" s="241">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4.0999999999999996</v>
      </c>
      <c r="V145" s="241">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4.2</v>
      </c>
      <c r="W145" s="241">
        <f t="shared" si="57"/>
        <v>4</v>
      </c>
      <c r="X145" s="241">
        <f t="shared" si="58"/>
        <v>3.8</v>
      </c>
      <c r="Y145" s="248">
        <f>IF('Core Indicators'!FC142="x","x",IF('Core Indicators'!FC142&gt;=5,5,IF('Core Indicators'!FC142&gt;=4,4,IF('Core Indicators'!FC142&gt;=3,3,IF('Core Indicators'!FC142&gt;=2,2,IF('Core Indicators'!FC142&gt;=1,1,0))))))</f>
        <v>3</v>
      </c>
      <c r="Z145" s="241">
        <f t="shared" si="59"/>
        <v>3</v>
      </c>
      <c r="AA145" s="248">
        <f>'Crisis Indicator Data'!Y142</f>
        <v>1</v>
      </c>
      <c r="AB145" s="248">
        <f>'Crisis Indicator Data'!Z142</f>
        <v>3</v>
      </c>
      <c r="AC145" s="248">
        <f>'Crisis Indicator Data'!AA142</f>
        <v>2</v>
      </c>
      <c r="AD145" s="248">
        <f>'Crisis Indicator Data'!AB142</f>
        <v>0</v>
      </c>
      <c r="AE145" s="248">
        <f t="shared" si="60"/>
        <v>3</v>
      </c>
      <c r="AF145" s="248">
        <f>'Crisis Indicator Data'!AC142</f>
        <v>2</v>
      </c>
      <c r="AG145" s="248">
        <f>'Crisis Indicator Data'!AD142</f>
        <v>1</v>
      </c>
      <c r="AH145" s="248">
        <f t="shared" si="61"/>
        <v>3</v>
      </c>
      <c r="AI145" s="248">
        <f>'Crisis Indicator Data'!AE142</f>
        <v>2</v>
      </c>
      <c r="AJ145" s="248">
        <f>'Crisis Indicator Data'!AF142</f>
        <v>2</v>
      </c>
      <c r="AK145" s="248">
        <f>'Crisis Indicator Data'!AG142</f>
        <v>3</v>
      </c>
      <c r="AL145" s="248">
        <f t="shared" si="62"/>
        <v>5</v>
      </c>
      <c r="AM145" s="241">
        <f t="shared" si="63"/>
        <v>4</v>
      </c>
      <c r="AN145" s="241">
        <f t="shared" si="64"/>
        <v>3.5</v>
      </c>
    </row>
    <row r="146" spans="1:40" x14ac:dyDescent="0.25">
      <c r="A146" s="150" t="str">
        <f>'Crisis Indicator Data'!A143</f>
        <v>Darfur refugees in Chad</v>
      </c>
      <c r="B146" s="151" t="str">
        <f>'Crisis Indicator Data'!B143</f>
        <v>Displacement</v>
      </c>
      <c r="C146" s="151" t="str">
        <f>'Crisis Indicator Data'!C143</f>
        <v>TCD005</v>
      </c>
      <c r="D146" s="151" t="str">
        <f>'Crisis Indicator Data'!D143</f>
        <v>Chad</v>
      </c>
      <c r="E146" s="152" t="str">
        <f>'Crisis Indicator Data'!E143</f>
        <v>TCD</v>
      </c>
      <c r="F146" s="241">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1.8</v>
      </c>
      <c r="G146" s="241">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3.5</v>
      </c>
      <c r="H146" s="241">
        <f t="shared" si="52"/>
        <v>2.65</v>
      </c>
      <c r="I146" s="241">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4.5999999999999996</v>
      </c>
      <c r="J146" s="241">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1.9</v>
      </c>
      <c r="K146" s="241">
        <f t="shared" si="53"/>
        <v>3.25</v>
      </c>
      <c r="L146" s="241">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4.7</v>
      </c>
      <c r="M146" s="241">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2.2999999999999998</v>
      </c>
      <c r="N146" s="241">
        <f t="shared" si="54"/>
        <v>3.5</v>
      </c>
      <c r="O146" s="241">
        <f t="shared" si="55"/>
        <v>3.1333333333333333</v>
      </c>
      <c r="P146" s="241">
        <f>IF(LEN(E146)&gt;3,VLOOKUP(C146,'Regional Crises'!$B$1:$R$69,12,FALSE),VLOOKUP(E146,'Country Indicator Data'!$B$4:$I$300,8,FALSE))</f>
        <v>5</v>
      </c>
      <c r="Q146" s="241">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3.3</v>
      </c>
      <c r="R146" s="241">
        <f t="shared" si="56"/>
        <v>4.1500000000000004</v>
      </c>
      <c r="S146" s="241">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4</v>
      </c>
      <c r="T146" s="241">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3.8</v>
      </c>
      <c r="U146" s="241">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4.0999999999999996</v>
      </c>
      <c r="V146" s="241">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4.2</v>
      </c>
      <c r="W146" s="241">
        <f t="shared" si="57"/>
        <v>4</v>
      </c>
      <c r="X146" s="241">
        <f t="shared" si="58"/>
        <v>3.8</v>
      </c>
      <c r="Y146" s="248">
        <f>IF('Core Indicators'!FC143="x","x",IF('Core Indicators'!FC143&gt;=5,5,IF('Core Indicators'!FC143&gt;=4,4,IF('Core Indicators'!FC143&gt;=3,3,IF('Core Indicators'!FC143&gt;=2,2,IF('Core Indicators'!FC143&gt;=1,1,0))))))</f>
        <v>3</v>
      </c>
      <c r="Z146" s="241">
        <f t="shared" si="59"/>
        <v>3</v>
      </c>
      <c r="AA146" s="248">
        <f>'Crisis Indicator Data'!Y143</f>
        <v>1</v>
      </c>
      <c r="AB146" s="248">
        <f>'Crisis Indicator Data'!Z143</f>
        <v>3</v>
      </c>
      <c r="AC146" s="248">
        <f>'Crisis Indicator Data'!AA143</f>
        <v>2</v>
      </c>
      <c r="AD146" s="248">
        <f>'Crisis Indicator Data'!AB143</f>
        <v>0</v>
      </c>
      <c r="AE146" s="248">
        <f t="shared" si="60"/>
        <v>3</v>
      </c>
      <c r="AF146" s="248">
        <f>'Crisis Indicator Data'!AC143</f>
        <v>2</v>
      </c>
      <c r="AG146" s="248">
        <f>'Crisis Indicator Data'!AD143</f>
        <v>1</v>
      </c>
      <c r="AH146" s="248">
        <f t="shared" si="61"/>
        <v>3</v>
      </c>
      <c r="AI146" s="248">
        <f>'Crisis Indicator Data'!AE143</f>
        <v>2</v>
      </c>
      <c r="AJ146" s="248">
        <f>'Crisis Indicator Data'!AF143</f>
        <v>2</v>
      </c>
      <c r="AK146" s="248">
        <f>'Crisis Indicator Data'!AG143</f>
        <v>3</v>
      </c>
      <c r="AL146" s="248">
        <f t="shared" si="62"/>
        <v>5</v>
      </c>
      <c r="AM146" s="241">
        <f t="shared" si="63"/>
        <v>4</v>
      </c>
      <c r="AN146" s="241">
        <f t="shared" si="64"/>
        <v>3.5</v>
      </c>
    </row>
    <row r="147" spans="1:40" x14ac:dyDescent="0.25">
      <c r="A147" s="150" t="str">
        <f>'Crisis Indicator Data'!A144</f>
        <v>Tibesti Conflict in Chad</v>
      </c>
      <c r="B147" s="151" t="str">
        <f>'Crisis Indicator Data'!B144</f>
        <v>Conflict</v>
      </c>
      <c r="C147" s="151" t="str">
        <f>'Crisis Indicator Data'!C144</f>
        <v>TCD006</v>
      </c>
      <c r="D147" s="151" t="str">
        <f>'Crisis Indicator Data'!D144</f>
        <v>Chad</v>
      </c>
      <c r="E147" s="152" t="str">
        <f>'Crisis Indicator Data'!E144</f>
        <v>TCD</v>
      </c>
      <c r="F147" s="241">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1.8</v>
      </c>
      <c r="G147" s="241">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3.5</v>
      </c>
      <c r="H147" s="241">
        <f t="shared" si="52"/>
        <v>2.65</v>
      </c>
      <c r="I147" s="241">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4.5999999999999996</v>
      </c>
      <c r="J147" s="241">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1.9</v>
      </c>
      <c r="K147" s="241">
        <f t="shared" si="53"/>
        <v>3.25</v>
      </c>
      <c r="L147" s="241">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4.7</v>
      </c>
      <c r="M147" s="241">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2.2999999999999998</v>
      </c>
      <c r="N147" s="241">
        <f t="shared" si="54"/>
        <v>3.5</v>
      </c>
      <c r="O147" s="241">
        <f t="shared" si="55"/>
        <v>3.1333333333333333</v>
      </c>
      <c r="P147" s="241">
        <f>IF(LEN(E147)&gt;3,VLOOKUP(C147,'Regional Crises'!$B$1:$R$69,12,FALSE),VLOOKUP(E147,'Country Indicator Data'!$B$4:$I$300,8,FALSE))</f>
        <v>5</v>
      </c>
      <c r="Q147" s="241">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3.3</v>
      </c>
      <c r="R147" s="241">
        <f t="shared" si="56"/>
        <v>4.1500000000000004</v>
      </c>
      <c r="S147" s="241">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4</v>
      </c>
      <c r="T147" s="241">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3.8</v>
      </c>
      <c r="U147" s="241">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4.0999999999999996</v>
      </c>
      <c r="V147" s="241">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4.2</v>
      </c>
      <c r="W147" s="241">
        <f t="shared" si="57"/>
        <v>4</v>
      </c>
      <c r="X147" s="241">
        <f t="shared" si="58"/>
        <v>3.8</v>
      </c>
      <c r="Y147" s="248">
        <f>IF('Core Indicators'!FC144="x","x",IF('Core Indicators'!FC144&gt;=5,5,IF('Core Indicators'!FC144&gt;=4,4,IF('Core Indicators'!FC144&gt;=3,3,IF('Core Indicators'!FC144&gt;=2,2,IF('Core Indicators'!FC144&gt;=1,1,0))))))</f>
        <v>3</v>
      </c>
      <c r="Z147" s="241">
        <f t="shared" si="59"/>
        <v>3</v>
      </c>
      <c r="AA147" s="248">
        <f>'Crisis Indicator Data'!Y144</f>
        <v>1</v>
      </c>
      <c r="AB147" s="248">
        <f>'Crisis Indicator Data'!Z144</f>
        <v>3</v>
      </c>
      <c r="AC147" s="248">
        <f>'Crisis Indicator Data'!AA144</f>
        <v>2</v>
      </c>
      <c r="AD147" s="248">
        <f>'Crisis Indicator Data'!AB144</f>
        <v>0</v>
      </c>
      <c r="AE147" s="248">
        <f t="shared" si="60"/>
        <v>3</v>
      </c>
      <c r="AF147" s="248">
        <f>'Crisis Indicator Data'!AC144</f>
        <v>2</v>
      </c>
      <c r="AG147" s="248">
        <f>'Crisis Indicator Data'!AD144</f>
        <v>1</v>
      </c>
      <c r="AH147" s="248">
        <f t="shared" si="61"/>
        <v>3</v>
      </c>
      <c r="AI147" s="248">
        <f>'Crisis Indicator Data'!AE144</f>
        <v>2</v>
      </c>
      <c r="AJ147" s="248">
        <f>'Crisis Indicator Data'!AF144</f>
        <v>2</v>
      </c>
      <c r="AK147" s="248">
        <f>'Crisis Indicator Data'!AG144</f>
        <v>2</v>
      </c>
      <c r="AL147" s="248">
        <f t="shared" si="62"/>
        <v>4</v>
      </c>
      <c r="AM147" s="241">
        <f t="shared" si="63"/>
        <v>3</v>
      </c>
      <c r="AN147" s="241">
        <f t="shared" si="64"/>
        <v>3</v>
      </c>
    </row>
    <row r="148" spans="1:40" x14ac:dyDescent="0.25">
      <c r="A148" s="150" t="str">
        <f>'Crisis Indicator Data'!A145</f>
        <v>Multiple situations in Thailand</v>
      </c>
      <c r="B148" s="151" t="str">
        <f>'Crisis Indicator Data'!B145</f>
        <v>Conflict,Displacement</v>
      </c>
      <c r="C148" s="151" t="str">
        <f>'Crisis Indicator Data'!C145</f>
        <v>THA001</v>
      </c>
      <c r="D148" s="151" t="str">
        <f>'Crisis Indicator Data'!D145</f>
        <v>Thailand</v>
      </c>
      <c r="E148" s="152" t="str">
        <f>'Crisis Indicator Data'!E145</f>
        <v>THA</v>
      </c>
      <c r="F148" s="241">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2.1</v>
      </c>
      <c r="G148" s="241">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3.4</v>
      </c>
      <c r="H148" s="241">
        <f t="shared" si="52"/>
        <v>2.75</v>
      </c>
      <c r="I148" s="241">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1.6</v>
      </c>
      <c r="J148" s="241">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0.5</v>
      </c>
      <c r="K148" s="241">
        <f t="shared" si="53"/>
        <v>1.05</v>
      </c>
      <c r="L148" s="241">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2.5</v>
      </c>
      <c r="M148" s="241">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1.2</v>
      </c>
      <c r="N148" s="241">
        <f t="shared" si="54"/>
        <v>1.85</v>
      </c>
      <c r="O148" s="241">
        <f t="shared" si="55"/>
        <v>1.8833333333333335</v>
      </c>
      <c r="P148" s="241">
        <f>IF(LEN(E148)&gt;3,VLOOKUP(C148,'Regional Crises'!$B$1:$R$69,12,FALSE),VLOOKUP(E148,'Country Indicator Data'!$B$4:$I$300,8,FALSE))</f>
        <v>3</v>
      </c>
      <c r="Q148" s="241">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1.8</v>
      </c>
      <c r="R148" s="241">
        <f t="shared" si="56"/>
        <v>2.4</v>
      </c>
      <c r="S148" s="241">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3.2</v>
      </c>
      <c r="T148" s="241">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2.4</v>
      </c>
      <c r="U148" s="241">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3.4</v>
      </c>
      <c r="V148" s="241">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3.4</v>
      </c>
      <c r="W148" s="241">
        <f t="shared" si="57"/>
        <v>3.1</v>
      </c>
      <c r="X148" s="241">
        <f t="shared" si="58"/>
        <v>2.5</v>
      </c>
      <c r="Y148" s="248">
        <f>IF('Core Indicators'!FC145="x","x",IF('Core Indicators'!FC145&gt;=5,5,IF('Core Indicators'!FC145&gt;=4,4,IF('Core Indicators'!FC145&gt;=3,3,IF('Core Indicators'!FC145&gt;=2,2,IF('Core Indicators'!FC145&gt;=1,1,0))))))</f>
        <v>2</v>
      </c>
      <c r="Z148" s="241">
        <f t="shared" si="59"/>
        <v>2</v>
      </c>
      <c r="AA148" s="248">
        <f>'Crisis Indicator Data'!Y145</f>
        <v>1</v>
      </c>
      <c r="AB148" s="248">
        <f>'Crisis Indicator Data'!Z145</f>
        <v>1</v>
      </c>
      <c r="AC148" s="248">
        <f>'Crisis Indicator Data'!AA145</f>
        <v>1</v>
      </c>
      <c r="AD148" s="248">
        <f>'Crisis Indicator Data'!AB145</f>
        <v>0</v>
      </c>
      <c r="AE148" s="248">
        <f t="shared" si="60"/>
        <v>2</v>
      </c>
      <c r="AF148" s="248">
        <f>'Crisis Indicator Data'!AC145</f>
        <v>0</v>
      </c>
      <c r="AG148" s="248">
        <f>'Crisis Indicator Data'!AD145</f>
        <v>2</v>
      </c>
      <c r="AH148" s="248">
        <f t="shared" si="61"/>
        <v>2</v>
      </c>
      <c r="AI148" s="248">
        <f>'Crisis Indicator Data'!AE145</f>
        <v>1</v>
      </c>
      <c r="AJ148" s="248">
        <f>'Crisis Indicator Data'!AF145</f>
        <v>3</v>
      </c>
      <c r="AK148" s="248">
        <f>'Crisis Indicator Data'!AG145</f>
        <v>2</v>
      </c>
      <c r="AL148" s="248">
        <f t="shared" si="62"/>
        <v>4</v>
      </c>
      <c r="AM148" s="241">
        <f t="shared" si="63"/>
        <v>3</v>
      </c>
      <c r="AN148" s="241">
        <f t="shared" si="64"/>
        <v>2.5</v>
      </c>
    </row>
    <row r="149" spans="1:40" x14ac:dyDescent="0.25">
      <c r="A149" s="150" t="str">
        <f>'Crisis Indicator Data'!A146</f>
        <v xml:space="preserve">Conflict in southern Thailand </v>
      </c>
      <c r="B149" s="151" t="str">
        <f>'Crisis Indicator Data'!B146</f>
        <v>Conflict</v>
      </c>
      <c r="C149" s="151" t="str">
        <f>'Crisis Indicator Data'!C146</f>
        <v>THA002</v>
      </c>
      <c r="D149" s="151" t="str">
        <f>'Crisis Indicator Data'!D146</f>
        <v>Thailand</v>
      </c>
      <c r="E149" s="152" t="str">
        <f>'Crisis Indicator Data'!E146</f>
        <v>THA</v>
      </c>
      <c r="F149" s="241">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2.1</v>
      </c>
      <c r="G149" s="241">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3.4</v>
      </c>
      <c r="H149" s="241">
        <f t="shared" si="52"/>
        <v>2.75</v>
      </c>
      <c r="I149" s="241">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1.6</v>
      </c>
      <c r="J149" s="241">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0.5</v>
      </c>
      <c r="K149" s="241">
        <f t="shared" si="53"/>
        <v>1.05</v>
      </c>
      <c r="L149" s="241">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2.5</v>
      </c>
      <c r="M149" s="241">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1.2</v>
      </c>
      <c r="N149" s="241">
        <f t="shared" si="54"/>
        <v>1.85</v>
      </c>
      <c r="O149" s="241">
        <f t="shared" si="55"/>
        <v>1.8833333333333335</v>
      </c>
      <c r="P149" s="241">
        <f>IF(LEN(E149)&gt;3,VLOOKUP(C149,'Regional Crises'!$B$1:$R$69,12,FALSE),VLOOKUP(E149,'Country Indicator Data'!$B$4:$I$300,8,FALSE))</f>
        <v>3</v>
      </c>
      <c r="Q149" s="241">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1.8</v>
      </c>
      <c r="R149" s="241">
        <f t="shared" si="56"/>
        <v>2.4</v>
      </c>
      <c r="S149" s="241">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3.2</v>
      </c>
      <c r="T149" s="241">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2.4</v>
      </c>
      <c r="U149" s="241">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3.4</v>
      </c>
      <c r="V149" s="241">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3.4</v>
      </c>
      <c r="W149" s="241">
        <f t="shared" si="57"/>
        <v>3.1</v>
      </c>
      <c r="X149" s="241">
        <f t="shared" si="58"/>
        <v>2.5</v>
      </c>
      <c r="Y149" s="248">
        <f>IF('Core Indicators'!FC146="x","x",IF('Core Indicators'!FC146&gt;=5,5,IF('Core Indicators'!FC146&gt;=4,4,IF('Core Indicators'!FC146&gt;=3,3,IF('Core Indicators'!FC146&gt;=2,2,IF('Core Indicators'!FC146&gt;=1,1,0))))))</f>
        <v>1</v>
      </c>
      <c r="Z149" s="241">
        <f t="shared" si="59"/>
        <v>1</v>
      </c>
      <c r="AA149" s="248">
        <f>'Crisis Indicator Data'!Y146</f>
        <v>1</v>
      </c>
      <c r="AB149" s="248">
        <f>'Crisis Indicator Data'!Z146</f>
        <v>1</v>
      </c>
      <c r="AC149" s="248">
        <f>'Crisis Indicator Data'!AA146</f>
        <v>0</v>
      </c>
      <c r="AD149" s="248">
        <f>'Crisis Indicator Data'!AB146</f>
        <v>0</v>
      </c>
      <c r="AE149" s="248">
        <f t="shared" si="60"/>
        <v>2</v>
      </c>
      <c r="AF149" s="248">
        <f>'Crisis Indicator Data'!AC146</f>
        <v>0</v>
      </c>
      <c r="AG149" s="248">
        <f>'Crisis Indicator Data'!AD146</f>
        <v>0</v>
      </c>
      <c r="AH149" s="248">
        <f t="shared" si="61"/>
        <v>0</v>
      </c>
      <c r="AI149" s="248">
        <f>'Crisis Indicator Data'!AE146</f>
        <v>1</v>
      </c>
      <c r="AJ149" s="248">
        <f>'Crisis Indicator Data'!AF146</f>
        <v>3</v>
      </c>
      <c r="AK149" s="248">
        <f>'Crisis Indicator Data'!AG146</f>
        <v>1</v>
      </c>
      <c r="AL149" s="248">
        <f t="shared" si="62"/>
        <v>4</v>
      </c>
      <c r="AM149" s="241">
        <f t="shared" si="63"/>
        <v>2</v>
      </c>
      <c r="AN149" s="241">
        <f t="shared" si="64"/>
        <v>1.5</v>
      </c>
    </row>
    <row r="150" spans="1:40" x14ac:dyDescent="0.25">
      <c r="A150" s="150" t="str">
        <f>'Crisis Indicator Data'!A147</f>
        <v>Myanmar refugees in Thailand</v>
      </c>
      <c r="B150" s="151" t="str">
        <f>'Crisis Indicator Data'!B147</f>
        <v>Conflict</v>
      </c>
      <c r="C150" s="151" t="str">
        <f>'Crisis Indicator Data'!C147</f>
        <v>THA003</v>
      </c>
      <c r="D150" s="151" t="str">
        <f>'Crisis Indicator Data'!D147</f>
        <v>Thailand</v>
      </c>
      <c r="E150" s="152" t="str">
        <f>'Crisis Indicator Data'!E147</f>
        <v>THA</v>
      </c>
      <c r="F150" s="241">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2.1</v>
      </c>
      <c r="G150" s="241">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3.4</v>
      </c>
      <c r="H150" s="241">
        <f t="shared" si="52"/>
        <v>2.75</v>
      </c>
      <c r="I150" s="241">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1.6</v>
      </c>
      <c r="J150" s="241">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0.5</v>
      </c>
      <c r="K150" s="241">
        <f t="shared" si="53"/>
        <v>1.05</v>
      </c>
      <c r="L150" s="241">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2.5</v>
      </c>
      <c r="M150" s="241">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1.2</v>
      </c>
      <c r="N150" s="241">
        <f t="shared" si="54"/>
        <v>1.85</v>
      </c>
      <c r="O150" s="241">
        <f t="shared" si="55"/>
        <v>1.8833333333333335</v>
      </c>
      <c r="P150" s="241">
        <f>IF(LEN(E150)&gt;3,VLOOKUP(C150,'Regional Crises'!$B$1:$R$69,12,FALSE),VLOOKUP(E150,'Country Indicator Data'!$B$4:$I$300,8,FALSE))</f>
        <v>3</v>
      </c>
      <c r="Q150" s="241">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1.8</v>
      </c>
      <c r="R150" s="241">
        <f t="shared" si="56"/>
        <v>2.4</v>
      </c>
      <c r="S150" s="241">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3.2</v>
      </c>
      <c r="T150" s="241">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2.4</v>
      </c>
      <c r="U150" s="241">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3.4</v>
      </c>
      <c r="V150" s="241">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3.4</v>
      </c>
      <c r="W150" s="241">
        <f t="shared" si="57"/>
        <v>3.1</v>
      </c>
      <c r="X150" s="241">
        <f t="shared" si="58"/>
        <v>2.5</v>
      </c>
      <c r="Y150" s="248">
        <f>IF('Core Indicators'!FC147="x","x",IF('Core Indicators'!FC147&gt;=5,5,IF('Core Indicators'!FC147&gt;=4,4,IF('Core Indicators'!FC147&gt;=3,3,IF('Core Indicators'!FC147&gt;=2,2,IF('Core Indicators'!FC147&gt;=1,1,0))))))</f>
        <v>1</v>
      </c>
      <c r="Z150" s="241">
        <f t="shared" si="59"/>
        <v>1</v>
      </c>
      <c r="AA150" s="248">
        <f>'Crisis Indicator Data'!Y147</f>
        <v>1</v>
      </c>
      <c r="AB150" s="248">
        <f>'Crisis Indicator Data'!Z147</f>
        <v>0</v>
      </c>
      <c r="AC150" s="248">
        <f>'Crisis Indicator Data'!AA147</f>
        <v>1</v>
      </c>
      <c r="AD150" s="248">
        <f>'Crisis Indicator Data'!AB147</f>
        <v>0</v>
      </c>
      <c r="AE150" s="248">
        <f t="shared" si="60"/>
        <v>2</v>
      </c>
      <c r="AF150" s="248">
        <f>'Crisis Indicator Data'!AC147</f>
        <v>0</v>
      </c>
      <c r="AG150" s="248">
        <f>'Crisis Indicator Data'!AD147</f>
        <v>2</v>
      </c>
      <c r="AH150" s="248">
        <f t="shared" si="61"/>
        <v>2</v>
      </c>
      <c r="AI150" s="248">
        <f>'Crisis Indicator Data'!AE147</f>
        <v>0</v>
      </c>
      <c r="AJ150" s="248">
        <f>'Crisis Indicator Data'!AF147</f>
        <v>3</v>
      </c>
      <c r="AK150" s="248">
        <f>'Crisis Indicator Data'!AG147</f>
        <v>2</v>
      </c>
      <c r="AL150" s="248">
        <f t="shared" si="62"/>
        <v>4</v>
      </c>
      <c r="AM150" s="241">
        <f t="shared" si="63"/>
        <v>3</v>
      </c>
      <c r="AN150" s="241">
        <f t="shared" si="64"/>
        <v>2</v>
      </c>
    </row>
    <row r="151" spans="1:40" x14ac:dyDescent="0.25">
      <c r="A151" s="150" t="str">
        <f>'Crisis Indicator Data'!A148</f>
        <v>Tonga Volcano Eruption</v>
      </c>
      <c r="B151" s="151" t="str">
        <f>'Crisis Indicator Data'!B148</f>
        <v>Volcano Eruption</v>
      </c>
      <c r="C151" s="151" t="str">
        <f>'Crisis Indicator Data'!C148</f>
        <v>TON002</v>
      </c>
      <c r="D151" s="151" t="str">
        <f>'Crisis Indicator Data'!D148</f>
        <v>Tonga</v>
      </c>
      <c r="E151" s="152" t="str">
        <f>'Crisis Indicator Data'!E148</f>
        <v>TON</v>
      </c>
      <c r="F151" s="241">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1.1000000000000001</v>
      </c>
      <c r="G151" s="241" t="str">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x</v>
      </c>
      <c r="H151" s="241">
        <f t="shared" si="52"/>
        <v>1.1000000000000001</v>
      </c>
      <c r="I151" s="241">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0</v>
      </c>
      <c r="J151" s="241">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0</v>
      </c>
      <c r="K151" s="241">
        <f t="shared" si="53"/>
        <v>0</v>
      </c>
      <c r="L151" s="241">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2.8</v>
      </c>
      <c r="M151" s="241">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1.6</v>
      </c>
      <c r="N151" s="241">
        <f t="shared" si="54"/>
        <v>2.2000000000000002</v>
      </c>
      <c r="O151" s="241">
        <f t="shared" si="55"/>
        <v>1.1000000000000001</v>
      </c>
      <c r="P151" s="241">
        <f>IF(LEN(E151)&gt;3,VLOOKUP(C151,'Regional Crises'!$B$1:$R$69,12,FALSE),VLOOKUP(E151,'Country Indicator Data'!$B$4:$I$300,8,FALSE))</f>
        <v>0</v>
      </c>
      <c r="Q151" s="241">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0</v>
      </c>
      <c r="R151" s="241">
        <f t="shared" si="56"/>
        <v>0</v>
      </c>
      <c r="S151" s="241" t="str">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x</v>
      </c>
      <c r="T151" s="241">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2</v>
      </c>
      <c r="U151" s="241" t="str">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x</v>
      </c>
      <c r="V151" s="241">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1.1000000000000001</v>
      </c>
      <c r="W151" s="241">
        <f t="shared" si="57"/>
        <v>1.6</v>
      </c>
      <c r="X151" s="241">
        <f t="shared" si="58"/>
        <v>0.9</v>
      </c>
      <c r="Y151" s="248">
        <f>IF('Core Indicators'!FC148="x","x",IF('Core Indicators'!FC148&gt;=5,5,IF('Core Indicators'!FC148&gt;=4,4,IF('Core Indicators'!FC148&gt;=3,3,IF('Core Indicators'!FC148&gt;=2,2,IF('Core Indicators'!FC148&gt;=1,1,0))))))</f>
        <v>1</v>
      </c>
      <c r="Z151" s="241">
        <f t="shared" si="59"/>
        <v>1</v>
      </c>
      <c r="AA151" s="248">
        <f>'Crisis Indicator Data'!Y148</f>
        <v>1</v>
      </c>
      <c r="AB151" s="248">
        <f>'Crisis Indicator Data'!Z148</f>
        <v>0</v>
      </c>
      <c r="AC151" s="248">
        <f>'Crisis Indicator Data'!AA148</f>
        <v>1</v>
      </c>
      <c r="AD151" s="248">
        <f>'Crisis Indicator Data'!AB148</f>
        <v>0</v>
      </c>
      <c r="AE151" s="248">
        <f t="shared" si="60"/>
        <v>2</v>
      </c>
      <c r="AF151" s="248">
        <f>'Crisis Indicator Data'!AC148</f>
        <v>0</v>
      </c>
      <c r="AG151" s="248">
        <f>'Crisis Indicator Data'!AD148</f>
        <v>2</v>
      </c>
      <c r="AH151" s="248">
        <f t="shared" si="61"/>
        <v>2</v>
      </c>
      <c r="AI151" s="248">
        <f>'Crisis Indicator Data'!AE148</f>
        <v>0</v>
      </c>
      <c r="AJ151" s="248">
        <f>'Crisis Indicator Data'!AF148</f>
        <v>0</v>
      </c>
      <c r="AK151" s="248">
        <f>'Crisis Indicator Data'!AG148</f>
        <v>0</v>
      </c>
      <c r="AL151" s="248">
        <f t="shared" si="62"/>
        <v>0</v>
      </c>
      <c r="AM151" s="241">
        <f t="shared" si="63"/>
        <v>1</v>
      </c>
      <c r="AN151" s="241">
        <f t="shared" si="64"/>
        <v>1</v>
      </c>
    </row>
    <row r="152" spans="1:40" x14ac:dyDescent="0.25">
      <c r="A152" s="150" t="str">
        <f>'Crisis Indicator Data'!A149</f>
        <v>Venezuelan refugees in Trinidad and Tobago</v>
      </c>
      <c r="B152" s="151" t="str">
        <f>'Crisis Indicator Data'!B149</f>
        <v>Displacement</v>
      </c>
      <c r="C152" s="151" t="str">
        <f>'Crisis Indicator Data'!C149</f>
        <v>TTO002</v>
      </c>
      <c r="D152" s="151" t="str">
        <f>'Crisis Indicator Data'!D149</f>
        <v>Trinidad and Tobago</v>
      </c>
      <c r="E152" s="152" t="str">
        <f>'Crisis Indicator Data'!E149</f>
        <v>TTO</v>
      </c>
      <c r="F152" s="241">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0.7</v>
      </c>
      <c r="G152" s="241">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0.8</v>
      </c>
      <c r="H152" s="241">
        <f t="shared" si="52"/>
        <v>0.75</v>
      </c>
      <c r="I152" s="241">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3.8</v>
      </c>
      <c r="J152" s="241">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4</v>
      </c>
      <c r="K152" s="241">
        <f t="shared" si="53"/>
        <v>3.9</v>
      </c>
      <c r="L152" s="241">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2.2000000000000002</v>
      </c>
      <c r="M152" s="241">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1.9</v>
      </c>
      <c r="N152" s="241">
        <f t="shared" si="54"/>
        <v>2.0499999999999998</v>
      </c>
      <c r="O152" s="241">
        <f t="shared" si="55"/>
        <v>2.2333333333333334</v>
      </c>
      <c r="P152" s="241">
        <f>IF(LEN(E152)&gt;3,VLOOKUP(C152,'Regional Crises'!$B$1:$R$69,12,FALSE),VLOOKUP(E152,'Country Indicator Data'!$B$4:$I$300,8,FALSE))</f>
        <v>0</v>
      </c>
      <c r="Q152" s="241">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3.2</v>
      </c>
      <c r="R152" s="241">
        <f t="shared" si="56"/>
        <v>1.6</v>
      </c>
      <c r="S152" s="241">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v>
      </c>
      <c r="T152" s="241">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2.6</v>
      </c>
      <c r="U152" s="241">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1.4</v>
      </c>
      <c r="V152" s="241">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0.9</v>
      </c>
      <c r="W152" s="241">
        <f t="shared" si="57"/>
        <v>2</v>
      </c>
      <c r="X152" s="241">
        <f t="shared" si="58"/>
        <v>1.9</v>
      </c>
      <c r="Y152" s="248">
        <f>IF('Core Indicators'!FC149="x","x",IF('Core Indicators'!FC149&gt;=5,5,IF('Core Indicators'!FC149&gt;=4,4,IF('Core Indicators'!FC149&gt;=3,3,IF('Core Indicators'!FC149&gt;=2,2,IF('Core Indicators'!FC149&gt;=1,1,0))))))</f>
        <v>3</v>
      </c>
      <c r="Z152" s="241">
        <f t="shared" si="59"/>
        <v>3</v>
      </c>
      <c r="AA152" s="248">
        <f>'Crisis Indicator Data'!Y149</f>
        <v>0</v>
      </c>
      <c r="AB152" s="248">
        <f>'Crisis Indicator Data'!Z149</f>
        <v>0</v>
      </c>
      <c r="AC152" s="248">
        <f>'Crisis Indicator Data'!AA149</f>
        <v>0</v>
      </c>
      <c r="AD152" s="248">
        <f>'Crisis Indicator Data'!AB149</f>
        <v>0</v>
      </c>
      <c r="AE152" s="248">
        <f t="shared" si="60"/>
        <v>0</v>
      </c>
      <c r="AF152" s="248">
        <f>'Crisis Indicator Data'!AC149</f>
        <v>2</v>
      </c>
      <c r="AG152" s="248">
        <f>'Crisis Indicator Data'!AD149</f>
        <v>2</v>
      </c>
      <c r="AH152" s="248">
        <f t="shared" si="61"/>
        <v>4</v>
      </c>
      <c r="AI152" s="248">
        <f>'Crisis Indicator Data'!AE149</f>
        <v>1</v>
      </c>
      <c r="AJ152" s="248">
        <f>'Crisis Indicator Data'!AF149</f>
        <v>0</v>
      </c>
      <c r="AK152" s="248">
        <f>'Crisis Indicator Data'!AG149</f>
        <v>2</v>
      </c>
      <c r="AL152" s="248">
        <f t="shared" si="62"/>
        <v>3</v>
      </c>
      <c r="AM152" s="241">
        <f t="shared" si="63"/>
        <v>2</v>
      </c>
      <c r="AN152" s="241">
        <f t="shared" si="64"/>
        <v>2.5</v>
      </c>
    </row>
    <row r="153" spans="1:40" x14ac:dyDescent="0.25">
      <c r="A153" s="150" t="str">
        <f>'Crisis Indicator Data'!A150</f>
        <v>Mixed migration flows in Tunisia</v>
      </c>
      <c r="B153" s="151" t="str">
        <f>'Crisis Indicator Data'!B150</f>
        <v>Displacement</v>
      </c>
      <c r="C153" s="151" t="str">
        <f>'Crisis Indicator Data'!C150</f>
        <v>TUN002</v>
      </c>
      <c r="D153" s="151" t="str">
        <f>'Crisis Indicator Data'!D150</f>
        <v>Tunisia</v>
      </c>
      <c r="E153" s="152" t="str">
        <f>'Crisis Indicator Data'!E150</f>
        <v>TUN</v>
      </c>
      <c r="F153" s="241">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241">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1.7</v>
      </c>
      <c r="H153" s="241">
        <f t="shared" si="52"/>
        <v>2.1</v>
      </c>
      <c r="I153" s="241">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0.2</v>
      </c>
      <c r="J153" s="241">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0</v>
      </c>
      <c r="K153" s="241">
        <f t="shared" si="53"/>
        <v>0.1</v>
      </c>
      <c r="L153" s="241">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2</v>
      </c>
      <c r="M153" s="241">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1</v>
      </c>
      <c r="N153" s="241">
        <f t="shared" si="54"/>
        <v>1.5</v>
      </c>
      <c r="O153" s="241">
        <f t="shared" si="55"/>
        <v>1.2333333333333334</v>
      </c>
      <c r="P153" s="241">
        <f>IF(LEN(E153)&gt;3,VLOOKUP(C153,'Regional Crises'!$B$1:$R$69,12,FALSE),VLOOKUP(E153,'Country Indicator Data'!$B$4:$I$300,8,FALSE))</f>
        <v>3</v>
      </c>
      <c r="Q153" s="241">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4.2</v>
      </c>
      <c r="R153" s="241">
        <f t="shared" si="56"/>
        <v>3.6</v>
      </c>
      <c r="S153" s="241">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2.9</v>
      </c>
      <c r="T153" s="241">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2.4</v>
      </c>
      <c r="U153" s="241">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2.2999999999999998</v>
      </c>
      <c r="V153" s="241">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1.5</v>
      </c>
      <c r="W153" s="241">
        <f t="shared" si="57"/>
        <v>2.2999999999999998</v>
      </c>
      <c r="X153" s="241">
        <f t="shared" si="58"/>
        <v>2.4</v>
      </c>
      <c r="Y153" s="248">
        <f>IF('Core Indicators'!FC150="x","x",IF('Core Indicators'!FC150&gt;=5,5,IF('Core Indicators'!FC150&gt;=4,4,IF('Core Indicators'!FC150&gt;=3,3,IF('Core Indicators'!FC150&gt;=2,2,IF('Core Indicators'!FC150&gt;=1,1,0))))))</f>
        <v>4</v>
      </c>
      <c r="Z153" s="241">
        <f t="shared" si="59"/>
        <v>4</v>
      </c>
      <c r="AA153" s="248">
        <f>'Crisis Indicator Data'!Y150</f>
        <v>0</v>
      </c>
      <c r="AB153" s="248">
        <f>'Crisis Indicator Data'!Z150</f>
        <v>0</v>
      </c>
      <c r="AC153" s="248">
        <f>'Crisis Indicator Data'!AA150</f>
        <v>0</v>
      </c>
      <c r="AD153" s="248">
        <f>'Crisis Indicator Data'!AB150</f>
        <v>0</v>
      </c>
      <c r="AE153" s="248">
        <f t="shared" si="60"/>
        <v>0</v>
      </c>
      <c r="AF153" s="248">
        <f>'Crisis Indicator Data'!AC150</f>
        <v>0</v>
      </c>
      <c r="AG153" s="248">
        <f>'Crisis Indicator Data'!AD150</f>
        <v>0</v>
      </c>
      <c r="AH153" s="248">
        <f t="shared" si="61"/>
        <v>0</v>
      </c>
      <c r="AI153" s="248">
        <f>'Crisis Indicator Data'!AE150</f>
        <v>0</v>
      </c>
      <c r="AJ153" s="248">
        <f>'Crisis Indicator Data'!AF150</f>
        <v>1</v>
      </c>
      <c r="AK153" s="248">
        <f>'Crisis Indicator Data'!AG150</f>
        <v>0</v>
      </c>
      <c r="AL153" s="248">
        <f t="shared" si="62"/>
        <v>1</v>
      </c>
      <c r="AM153" s="241">
        <f t="shared" si="63"/>
        <v>0</v>
      </c>
      <c r="AN153" s="241">
        <f t="shared" si="64"/>
        <v>2</v>
      </c>
    </row>
    <row r="154" spans="1:40" x14ac:dyDescent="0.25">
      <c r="A154" s="150" t="str">
        <f>'Crisis Indicator Data'!A151</f>
        <v>Complex situation in Turkey</v>
      </c>
      <c r="B154" s="151" t="str">
        <f>'Crisis Indicator Data'!B151</f>
        <v>Displacement,Conflict</v>
      </c>
      <c r="C154" s="151" t="str">
        <f>'Crisis Indicator Data'!C151</f>
        <v>TUR001</v>
      </c>
      <c r="D154" s="151" t="str">
        <f>'Crisis Indicator Data'!D151</f>
        <v>Turkey</v>
      </c>
      <c r="E154" s="152" t="str">
        <f>'Crisis Indicator Data'!E151</f>
        <v>TUR</v>
      </c>
      <c r="F154" s="241">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241">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2.5</v>
      </c>
      <c r="H154" s="241">
        <f t="shared" si="52"/>
        <v>2.5</v>
      </c>
      <c r="I154" s="241">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v>
      </c>
      <c r="J154" s="241">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3.4</v>
      </c>
      <c r="K154" s="241">
        <f t="shared" si="53"/>
        <v>2.7</v>
      </c>
      <c r="L154" s="241">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2</v>
      </c>
      <c r="M154" s="241">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2.1</v>
      </c>
      <c r="N154" s="241">
        <f t="shared" si="54"/>
        <v>2.0499999999999998</v>
      </c>
      <c r="O154" s="241">
        <f t="shared" si="55"/>
        <v>2.4166666666666665</v>
      </c>
      <c r="P154" s="241">
        <f>IF(LEN(E154)&gt;3,VLOOKUP(C154,'Regional Crises'!$B$1:$R$69,12,FALSE),VLOOKUP(E154,'Country Indicator Data'!$B$4:$I$300,8,FALSE))</f>
        <v>4</v>
      </c>
      <c r="Q154" s="241">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3.1</v>
      </c>
      <c r="R154" s="241">
        <f t="shared" si="56"/>
        <v>3.55</v>
      </c>
      <c r="S154" s="241">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3.1</v>
      </c>
      <c r="T154" s="241">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2.8</v>
      </c>
      <c r="U154" s="241">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3.3</v>
      </c>
      <c r="V154" s="241">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3.4</v>
      </c>
      <c r="W154" s="241">
        <f t="shared" si="57"/>
        <v>3.2</v>
      </c>
      <c r="X154" s="241">
        <f t="shared" si="58"/>
        <v>3.1</v>
      </c>
      <c r="Y154" s="248">
        <f>IF('Core Indicators'!FC151="x","x",IF('Core Indicators'!FC151&gt;=5,5,IF('Core Indicators'!FC151&gt;=4,4,IF('Core Indicators'!FC151&gt;=3,3,IF('Core Indicators'!FC151&gt;=2,2,IF('Core Indicators'!FC151&gt;=1,1,0))))))</f>
        <v>4</v>
      </c>
      <c r="Z154" s="241">
        <f t="shared" si="59"/>
        <v>4</v>
      </c>
      <c r="AA154" s="248">
        <f>'Crisis Indicator Data'!Y151</f>
        <v>1</v>
      </c>
      <c r="AB154" s="248">
        <f>'Crisis Indicator Data'!Z151</f>
        <v>1</v>
      </c>
      <c r="AC154" s="248">
        <f>'Crisis Indicator Data'!AA151</f>
        <v>1</v>
      </c>
      <c r="AD154" s="248">
        <f>'Crisis Indicator Data'!AB151</f>
        <v>0</v>
      </c>
      <c r="AE154" s="248">
        <f t="shared" si="60"/>
        <v>2</v>
      </c>
      <c r="AF154" s="248">
        <f>'Crisis Indicator Data'!AC151</f>
        <v>0</v>
      </c>
      <c r="AG154" s="248">
        <f>'Crisis Indicator Data'!AD151</f>
        <v>1</v>
      </c>
      <c r="AH154" s="248">
        <f t="shared" si="61"/>
        <v>1</v>
      </c>
      <c r="AI154" s="248">
        <f>'Crisis Indicator Data'!AE151</f>
        <v>0</v>
      </c>
      <c r="AJ154" s="248">
        <f>'Crisis Indicator Data'!AF151</f>
        <v>3</v>
      </c>
      <c r="AK154" s="248">
        <f>'Crisis Indicator Data'!AG151</f>
        <v>0</v>
      </c>
      <c r="AL154" s="248">
        <f t="shared" si="62"/>
        <v>3</v>
      </c>
      <c r="AM154" s="241">
        <f t="shared" si="63"/>
        <v>2</v>
      </c>
      <c r="AN154" s="241">
        <f t="shared" si="64"/>
        <v>3</v>
      </c>
    </row>
    <row r="155" spans="1:40" x14ac:dyDescent="0.25">
      <c r="A155" s="150" t="str">
        <f>'Crisis Indicator Data'!A152</f>
        <v>Syrian Refugees in Turkey</v>
      </c>
      <c r="B155" s="151" t="str">
        <f>'Crisis Indicator Data'!B152</f>
        <v>Displacement</v>
      </c>
      <c r="C155" s="151" t="str">
        <f>'Crisis Indicator Data'!C152</f>
        <v>TUR002</v>
      </c>
      <c r="D155" s="151" t="str">
        <f>'Crisis Indicator Data'!D152</f>
        <v>Turkey</v>
      </c>
      <c r="E155" s="152" t="str">
        <f>'Crisis Indicator Data'!E152</f>
        <v>TUR</v>
      </c>
      <c r="F155" s="241">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241">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2.5</v>
      </c>
      <c r="H155" s="241">
        <f t="shared" si="52"/>
        <v>2.5</v>
      </c>
      <c r="I155" s="241">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v>
      </c>
      <c r="J155" s="241">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3.4</v>
      </c>
      <c r="K155" s="241">
        <f t="shared" si="53"/>
        <v>2.7</v>
      </c>
      <c r="L155" s="241">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2</v>
      </c>
      <c r="M155" s="241">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2.1</v>
      </c>
      <c r="N155" s="241">
        <f t="shared" si="54"/>
        <v>2.0499999999999998</v>
      </c>
      <c r="O155" s="241">
        <f t="shared" si="55"/>
        <v>2.4166666666666665</v>
      </c>
      <c r="P155" s="241">
        <f>IF(LEN(E155)&gt;3,VLOOKUP(C155,'Regional Crises'!$B$1:$R$69,12,FALSE),VLOOKUP(E155,'Country Indicator Data'!$B$4:$I$300,8,FALSE))</f>
        <v>4</v>
      </c>
      <c r="Q155" s="241">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3.1</v>
      </c>
      <c r="R155" s="241">
        <f t="shared" si="56"/>
        <v>3.55</v>
      </c>
      <c r="S155" s="241">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3.1</v>
      </c>
      <c r="T155" s="241">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2.8</v>
      </c>
      <c r="U155" s="241">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3.3</v>
      </c>
      <c r="V155" s="241">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3.4</v>
      </c>
      <c r="W155" s="241">
        <f t="shared" si="57"/>
        <v>3.2</v>
      </c>
      <c r="X155" s="241">
        <f t="shared" si="58"/>
        <v>3.1</v>
      </c>
      <c r="Y155" s="248">
        <f>IF('Core Indicators'!FC152="x","x",IF('Core Indicators'!FC152&gt;=5,5,IF('Core Indicators'!FC152&gt;=4,4,IF('Core Indicators'!FC152&gt;=3,3,IF('Core Indicators'!FC152&gt;=2,2,IF('Core Indicators'!FC152&gt;=1,1,0))))))</f>
        <v>2</v>
      </c>
      <c r="Z155" s="241">
        <f t="shared" si="59"/>
        <v>2</v>
      </c>
      <c r="AA155" s="248">
        <f>'Crisis Indicator Data'!Y152</f>
        <v>1</v>
      </c>
      <c r="AB155" s="248">
        <f>'Crisis Indicator Data'!Z152</f>
        <v>0</v>
      </c>
      <c r="AC155" s="248">
        <f>'Crisis Indicator Data'!AA152</f>
        <v>0</v>
      </c>
      <c r="AD155" s="248">
        <f>'Crisis Indicator Data'!AB152</f>
        <v>0</v>
      </c>
      <c r="AE155" s="248">
        <f t="shared" si="60"/>
        <v>1</v>
      </c>
      <c r="AF155" s="248">
        <f>'Crisis Indicator Data'!AC152</f>
        <v>0</v>
      </c>
      <c r="AG155" s="248">
        <f>'Crisis Indicator Data'!AD152</f>
        <v>1</v>
      </c>
      <c r="AH155" s="248">
        <f t="shared" si="61"/>
        <v>1</v>
      </c>
      <c r="AI155" s="248">
        <f>'Crisis Indicator Data'!AE152</f>
        <v>0</v>
      </c>
      <c r="AJ155" s="248">
        <f>'Crisis Indicator Data'!AF152</f>
        <v>3</v>
      </c>
      <c r="AK155" s="248">
        <f>'Crisis Indicator Data'!AG152</f>
        <v>0</v>
      </c>
      <c r="AL155" s="248">
        <f t="shared" si="62"/>
        <v>3</v>
      </c>
      <c r="AM155" s="241">
        <f t="shared" si="63"/>
        <v>2</v>
      </c>
      <c r="AN155" s="241">
        <f t="shared" si="64"/>
        <v>2</v>
      </c>
    </row>
    <row r="156" spans="1:40" x14ac:dyDescent="0.25">
      <c r="A156" s="150" t="str">
        <f>'Crisis Indicator Data'!A153</f>
        <v>Mixed Migration Flows in Turkey</v>
      </c>
      <c r="B156" s="151" t="str">
        <f>'Crisis Indicator Data'!B153</f>
        <v>Displacement</v>
      </c>
      <c r="C156" s="151" t="str">
        <f>'Crisis Indicator Data'!C153</f>
        <v>TUR003</v>
      </c>
      <c r="D156" s="151" t="str">
        <f>'Crisis Indicator Data'!D153</f>
        <v>Turkey</v>
      </c>
      <c r="E156" s="152" t="str">
        <f>'Crisis Indicator Data'!E153</f>
        <v>TUR</v>
      </c>
      <c r="F156" s="241">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241">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2.5</v>
      </c>
      <c r="H156" s="241">
        <f t="shared" si="52"/>
        <v>2.5</v>
      </c>
      <c r="I156" s="241">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2</v>
      </c>
      <c r="J156" s="241">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3.4</v>
      </c>
      <c r="K156" s="241">
        <f t="shared" si="53"/>
        <v>2.7</v>
      </c>
      <c r="L156" s="241">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2</v>
      </c>
      <c r="M156" s="241">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2.1</v>
      </c>
      <c r="N156" s="241">
        <f t="shared" si="54"/>
        <v>2.0499999999999998</v>
      </c>
      <c r="O156" s="241">
        <f t="shared" si="55"/>
        <v>2.4166666666666665</v>
      </c>
      <c r="P156" s="241">
        <f>IF(LEN(E156)&gt;3,VLOOKUP(C156,'Regional Crises'!$B$1:$R$69,12,FALSE),VLOOKUP(E156,'Country Indicator Data'!$B$4:$I$300,8,FALSE))</f>
        <v>4</v>
      </c>
      <c r="Q156" s="241">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3.1</v>
      </c>
      <c r="R156" s="241">
        <f t="shared" si="56"/>
        <v>3.55</v>
      </c>
      <c r="S156" s="241">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3.1</v>
      </c>
      <c r="T156" s="241">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2.8</v>
      </c>
      <c r="U156" s="241">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3.3</v>
      </c>
      <c r="V156" s="241">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3.4</v>
      </c>
      <c r="W156" s="241">
        <f t="shared" si="57"/>
        <v>3.2</v>
      </c>
      <c r="X156" s="241">
        <f t="shared" si="58"/>
        <v>3.1</v>
      </c>
      <c r="Y156" s="248">
        <f>IF('Core Indicators'!FC153="x","x",IF('Core Indicators'!FC153&gt;=5,5,IF('Core Indicators'!FC153&gt;=4,4,IF('Core Indicators'!FC153&gt;=3,3,IF('Core Indicators'!FC153&gt;=2,2,IF('Core Indicators'!FC153&gt;=1,1,0))))))</f>
        <v>2</v>
      </c>
      <c r="Z156" s="241">
        <f t="shared" si="59"/>
        <v>2</v>
      </c>
      <c r="AA156" s="248">
        <f>'Crisis Indicator Data'!Y153</f>
        <v>1</v>
      </c>
      <c r="AB156" s="248">
        <f>'Crisis Indicator Data'!Z153</f>
        <v>0</v>
      </c>
      <c r="AC156" s="248">
        <f>'Crisis Indicator Data'!AA153</f>
        <v>0</v>
      </c>
      <c r="AD156" s="248">
        <f>'Crisis Indicator Data'!AB153</f>
        <v>0</v>
      </c>
      <c r="AE156" s="248">
        <f t="shared" si="60"/>
        <v>1</v>
      </c>
      <c r="AF156" s="248">
        <f>'Crisis Indicator Data'!AC153</f>
        <v>0</v>
      </c>
      <c r="AG156" s="248">
        <f>'Crisis Indicator Data'!AD153</f>
        <v>1</v>
      </c>
      <c r="AH156" s="248">
        <f t="shared" si="61"/>
        <v>1</v>
      </c>
      <c r="AI156" s="248">
        <f>'Crisis Indicator Data'!AE153</f>
        <v>0</v>
      </c>
      <c r="AJ156" s="248">
        <f>'Crisis Indicator Data'!AF153</f>
        <v>3</v>
      </c>
      <c r="AK156" s="248">
        <f>'Crisis Indicator Data'!AG153</f>
        <v>0</v>
      </c>
      <c r="AL156" s="248">
        <f t="shared" si="62"/>
        <v>3</v>
      </c>
      <c r="AM156" s="241">
        <f t="shared" si="63"/>
        <v>2</v>
      </c>
      <c r="AN156" s="241">
        <f t="shared" si="64"/>
        <v>2</v>
      </c>
    </row>
    <row r="157" spans="1:40" x14ac:dyDescent="0.25">
      <c r="A157" s="150" t="str">
        <f>'Crisis Indicator Data'!A154</f>
        <v>Kurdish Conflict</v>
      </c>
      <c r="B157" s="151" t="str">
        <f>'Crisis Indicator Data'!B154</f>
        <v>Conflict</v>
      </c>
      <c r="C157" s="151" t="str">
        <f>'Crisis Indicator Data'!C154</f>
        <v>TUR004</v>
      </c>
      <c r="D157" s="151" t="str">
        <f>'Crisis Indicator Data'!D154</f>
        <v>Turkey</v>
      </c>
      <c r="E157" s="152" t="str">
        <f>'Crisis Indicator Data'!E154</f>
        <v>TUR</v>
      </c>
      <c r="F157" s="241">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241">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2.5</v>
      </c>
      <c r="H157" s="241">
        <f t="shared" si="52"/>
        <v>2.5</v>
      </c>
      <c r="I157" s="241">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2</v>
      </c>
      <c r="J157" s="241">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3.4</v>
      </c>
      <c r="K157" s="241">
        <f t="shared" si="53"/>
        <v>2.7</v>
      </c>
      <c r="L157" s="241">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2</v>
      </c>
      <c r="M157" s="241">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2.1</v>
      </c>
      <c r="N157" s="241">
        <f t="shared" si="54"/>
        <v>2.0499999999999998</v>
      </c>
      <c r="O157" s="241">
        <f t="shared" si="55"/>
        <v>2.4166666666666665</v>
      </c>
      <c r="P157" s="241">
        <f>IF(LEN(E157)&gt;3,VLOOKUP(C157,'Regional Crises'!$B$1:$R$69,12,FALSE),VLOOKUP(E157,'Country Indicator Data'!$B$4:$I$300,8,FALSE))</f>
        <v>4</v>
      </c>
      <c r="Q157" s="241">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3.1</v>
      </c>
      <c r="R157" s="241">
        <f t="shared" si="56"/>
        <v>3.55</v>
      </c>
      <c r="S157" s="241">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3.1</v>
      </c>
      <c r="T157" s="241">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2.8</v>
      </c>
      <c r="U157" s="241">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3.3</v>
      </c>
      <c r="V157" s="241">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3.4</v>
      </c>
      <c r="W157" s="241">
        <f t="shared" si="57"/>
        <v>3.2</v>
      </c>
      <c r="X157" s="241">
        <f t="shared" si="58"/>
        <v>3.1</v>
      </c>
      <c r="Y157" s="248">
        <f>IF('Core Indicators'!FC154="x","x",IF('Core Indicators'!FC154&gt;=5,5,IF('Core Indicators'!FC154&gt;=4,4,IF('Core Indicators'!FC154&gt;=3,3,IF('Core Indicators'!FC154&gt;=2,2,IF('Core Indicators'!FC154&gt;=1,1,0))))))</f>
        <v>3</v>
      </c>
      <c r="Z157" s="241">
        <f t="shared" si="59"/>
        <v>3</v>
      </c>
      <c r="AA157" s="248">
        <f>'Crisis Indicator Data'!Y154</f>
        <v>1</v>
      </c>
      <c r="AB157" s="248">
        <f>'Crisis Indicator Data'!Z154</f>
        <v>1</v>
      </c>
      <c r="AC157" s="248">
        <f>'Crisis Indicator Data'!AA154</f>
        <v>1</v>
      </c>
      <c r="AD157" s="248">
        <f>'Crisis Indicator Data'!AB154</f>
        <v>0</v>
      </c>
      <c r="AE157" s="248">
        <f t="shared" si="60"/>
        <v>2</v>
      </c>
      <c r="AF157" s="248">
        <f>'Crisis Indicator Data'!AC154</f>
        <v>0</v>
      </c>
      <c r="AG157" s="248">
        <f>'Crisis Indicator Data'!AD154</f>
        <v>0</v>
      </c>
      <c r="AH157" s="248">
        <f t="shared" si="61"/>
        <v>0</v>
      </c>
      <c r="AI157" s="248">
        <f>'Crisis Indicator Data'!AE154</f>
        <v>0</v>
      </c>
      <c r="AJ157" s="248">
        <f>'Crisis Indicator Data'!AF154</f>
        <v>3</v>
      </c>
      <c r="AK157" s="248">
        <f>'Crisis Indicator Data'!AG154</f>
        <v>0</v>
      </c>
      <c r="AL157" s="248">
        <f t="shared" si="62"/>
        <v>3</v>
      </c>
      <c r="AM157" s="241">
        <f t="shared" si="63"/>
        <v>2</v>
      </c>
      <c r="AN157" s="241">
        <f t="shared" si="64"/>
        <v>2.5</v>
      </c>
    </row>
    <row r="158" spans="1:40" x14ac:dyDescent="0.25">
      <c r="A158" s="150" t="str">
        <f>'Crisis Indicator Data'!A155</f>
        <v>Multiple Crises in Tanzania</v>
      </c>
      <c r="B158" s="151" t="str">
        <f>'Crisis Indicator Data'!B155</f>
        <v>Displacement,Drought</v>
      </c>
      <c r="C158" s="151" t="str">
        <f>'Crisis Indicator Data'!C155</f>
        <v>TZA001</v>
      </c>
      <c r="D158" s="151" t="str">
        <f>'Crisis Indicator Data'!D155</f>
        <v>Tanzania</v>
      </c>
      <c r="E158" s="152" t="str">
        <f>'Crisis Indicator Data'!E155</f>
        <v>TZA</v>
      </c>
      <c r="F158" s="241">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241">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2</v>
      </c>
      <c r="H158" s="241">
        <f t="shared" si="52"/>
        <v>2.25</v>
      </c>
      <c r="I158" s="241">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2.5</v>
      </c>
      <c r="J158" s="241">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0</v>
      </c>
      <c r="K158" s="241">
        <f t="shared" si="53"/>
        <v>1.25</v>
      </c>
      <c r="L158" s="241">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3.6</v>
      </c>
      <c r="M158" s="241">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1.9</v>
      </c>
      <c r="N158" s="241">
        <f t="shared" si="54"/>
        <v>2.75</v>
      </c>
      <c r="O158" s="241">
        <f t="shared" si="55"/>
        <v>2.0833333333333335</v>
      </c>
      <c r="P158" s="241">
        <f>IF(LEN(E158)&gt;3,VLOOKUP(C158,'Regional Crises'!$B$1:$R$69,12,FALSE),VLOOKUP(E158,'Country Indicator Data'!$B$4:$I$300,8,FALSE))</f>
        <v>1</v>
      </c>
      <c r="Q158" s="241">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1.9</v>
      </c>
      <c r="R158" s="241">
        <f t="shared" si="56"/>
        <v>1.45</v>
      </c>
      <c r="S158" s="241">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3.2</v>
      </c>
      <c r="T158" s="241">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3.1</v>
      </c>
      <c r="U158" s="241">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2.5</v>
      </c>
      <c r="V158" s="241">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3</v>
      </c>
      <c r="W158" s="241">
        <f t="shared" si="57"/>
        <v>3</v>
      </c>
      <c r="X158" s="241">
        <f t="shared" si="58"/>
        <v>2.2000000000000002</v>
      </c>
      <c r="Y158" s="248">
        <f>IF('Core Indicators'!FC155="x","x",IF('Core Indicators'!FC155&gt;=5,5,IF('Core Indicators'!FC155&gt;=4,4,IF('Core Indicators'!FC155&gt;=3,3,IF('Core Indicators'!FC155&gt;=2,2,IF('Core Indicators'!FC155&gt;=1,1,0))))))</f>
        <v>2</v>
      </c>
      <c r="Z158" s="241">
        <f t="shared" si="59"/>
        <v>2</v>
      </c>
      <c r="AA158" s="248">
        <f>'Crisis Indicator Data'!Y155</f>
        <v>2</v>
      </c>
      <c r="AB158" s="248">
        <f>'Crisis Indicator Data'!Z155</f>
        <v>1</v>
      </c>
      <c r="AC158" s="248">
        <f>'Crisis Indicator Data'!AA155</f>
        <v>1</v>
      </c>
      <c r="AD158" s="248">
        <f>'Crisis Indicator Data'!AB155</f>
        <v>0</v>
      </c>
      <c r="AE158" s="248">
        <f t="shared" si="60"/>
        <v>2</v>
      </c>
      <c r="AF158" s="248">
        <f>'Crisis Indicator Data'!AC155</f>
        <v>0</v>
      </c>
      <c r="AG158" s="248">
        <f>'Crisis Indicator Data'!AD155</f>
        <v>1</v>
      </c>
      <c r="AH158" s="248">
        <f t="shared" si="61"/>
        <v>1</v>
      </c>
      <c r="AI158" s="248">
        <f>'Crisis Indicator Data'!AE155</f>
        <v>1</v>
      </c>
      <c r="AJ158" s="248">
        <f>'Crisis Indicator Data'!AF155</f>
        <v>0</v>
      </c>
      <c r="AK158" s="248">
        <f>'Crisis Indicator Data'!AG155</f>
        <v>0</v>
      </c>
      <c r="AL158" s="248">
        <f t="shared" si="62"/>
        <v>1</v>
      </c>
      <c r="AM158" s="241">
        <f t="shared" si="63"/>
        <v>1</v>
      </c>
      <c r="AN158" s="241">
        <f t="shared" si="64"/>
        <v>1.5</v>
      </c>
    </row>
    <row r="159" spans="1:40" x14ac:dyDescent="0.25">
      <c r="A159" s="150" t="str">
        <f>'Crisis Indicator Data'!A156</f>
        <v>International Displacement in Tanzania</v>
      </c>
      <c r="B159" s="151" t="str">
        <f>'Crisis Indicator Data'!B156</f>
        <v>Displacement</v>
      </c>
      <c r="C159" s="151" t="str">
        <f>'Crisis Indicator Data'!C156</f>
        <v>TZA002</v>
      </c>
      <c r="D159" s="151" t="str">
        <f>'Crisis Indicator Data'!D156</f>
        <v>Tanzania</v>
      </c>
      <c r="E159" s="152" t="str">
        <f>'Crisis Indicator Data'!E156</f>
        <v>TZA</v>
      </c>
      <c r="F159" s="241">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2.5</v>
      </c>
      <c r="G159" s="241">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2</v>
      </c>
      <c r="H159" s="241">
        <f t="shared" si="52"/>
        <v>2.25</v>
      </c>
      <c r="I159" s="241">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2.5</v>
      </c>
      <c r="J159" s="241">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0</v>
      </c>
      <c r="K159" s="241">
        <f t="shared" si="53"/>
        <v>1.25</v>
      </c>
      <c r="L159" s="241">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3.6</v>
      </c>
      <c r="M159" s="241">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1.9</v>
      </c>
      <c r="N159" s="241">
        <f t="shared" si="54"/>
        <v>2.75</v>
      </c>
      <c r="O159" s="241">
        <f t="shared" si="55"/>
        <v>2.0833333333333335</v>
      </c>
      <c r="P159" s="241">
        <f>IF(LEN(E159)&gt;3,VLOOKUP(C159,'Regional Crises'!$B$1:$R$69,12,FALSE),VLOOKUP(E159,'Country Indicator Data'!$B$4:$I$300,8,FALSE))</f>
        <v>1</v>
      </c>
      <c r="Q159" s="241">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1.9</v>
      </c>
      <c r="R159" s="241">
        <f t="shared" si="56"/>
        <v>1.45</v>
      </c>
      <c r="S159" s="241">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3.2</v>
      </c>
      <c r="T159" s="241">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3.1</v>
      </c>
      <c r="U159" s="241">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2.5</v>
      </c>
      <c r="V159" s="241">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3</v>
      </c>
      <c r="W159" s="241">
        <f t="shared" si="57"/>
        <v>3</v>
      </c>
      <c r="X159" s="241">
        <f t="shared" si="58"/>
        <v>2.2000000000000002</v>
      </c>
      <c r="Y159" s="248">
        <f>IF('Core Indicators'!FC156="x","x",IF('Core Indicators'!FC156&gt;=5,5,IF('Core Indicators'!FC156&gt;=4,4,IF('Core Indicators'!FC156&gt;=3,3,IF('Core Indicators'!FC156&gt;=2,2,IF('Core Indicators'!FC156&gt;=1,1,0))))))</f>
        <v>2</v>
      </c>
      <c r="Z159" s="241">
        <f t="shared" si="59"/>
        <v>2</v>
      </c>
      <c r="AA159" s="248">
        <f>'Crisis Indicator Data'!Y156</f>
        <v>1</v>
      </c>
      <c r="AB159" s="248">
        <f>'Crisis Indicator Data'!Z156</f>
        <v>1</v>
      </c>
      <c r="AC159" s="248">
        <f>'Crisis Indicator Data'!AA156</f>
        <v>1</v>
      </c>
      <c r="AD159" s="248">
        <f>'Crisis Indicator Data'!AB156</f>
        <v>0</v>
      </c>
      <c r="AE159" s="248">
        <f t="shared" si="60"/>
        <v>2</v>
      </c>
      <c r="AF159" s="248">
        <f>'Crisis Indicator Data'!AC156</f>
        <v>0</v>
      </c>
      <c r="AG159" s="248">
        <f>'Crisis Indicator Data'!AD156</f>
        <v>1</v>
      </c>
      <c r="AH159" s="248">
        <f t="shared" si="61"/>
        <v>1</v>
      </c>
      <c r="AI159" s="248">
        <f>'Crisis Indicator Data'!AE156</f>
        <v>1</v>
      </c>
      <c r="AJ159" s="248">
        <f>'Crisis Indicator Data'!AF156</f>
        <v>0</v>
      </c>
      <c r="AK159" s="248">
        <f>'Crisis Indicator Data'!AG156</f>
        <v>0</v>
      </c>
      <c r="AL159" s="248">
        <f t="shared" si="62"/>
        <v>1</v>
      </c>
      <c r="AM159" s="241">
        <f t="shared" si="63"/>
        <v>1</v>
      </c>
      <c r="AN159" s="241">
        <f t="shared" si="64"/>
        <v>1.5</v>
      </c>
    </row>
    <row r="160" spans="1:40" x14ac:dyDescent="0.25">
      <c r="A160" s="150" t="str">
        <f>'Crisis Indicator Data'!A157</f>
        <v>Food Security Crisis in North-East Tanzania</v>
      </c>
      <c r="B160" s="151" t="str">
        <f>'Crisis Indicator Data'!B157</f>
        <v>Drought</v>
      </c>
      <c r="C160" s="151" t="str">
        <f>'Crisis Indicator Data'!C157</f>
        <v>TZA003</v>
      </c>
      <c r="D160" s="151" t="str">
        <f>'Crisis Indicator Data'!D157</f>
        <v>Tanzania</v>
      </c>
      <c r="E160" s="152" t="str">
        <f>'Crisis Indicator Data'!E157</f>
        <v>TZA</v>
      </c>
      <c r="F160" s="241">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2.5</v>
      </c>
      <c r="G160" s="241">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2</v>
      </c>
      <c r="H160" s="241">
        <f t="shared" si="52"/>
        <v>2.25</v>
      </c>
      <c r="I160" s="241">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2.5</v>
      </c>
      <c r="J160" s="241">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v>
      </c>
      <c r="K160" s="241">
        <f t="shared" si="53"/>
        <v>1.25</v>
      </c>
      <c r="L160" s="241">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3.6</v>
      </c>
      <c r="M160" s="241">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1.9</v>
      </c>
      <c r="N160" s="241">
        <f t="shared" si="54"/>
        <v>2.75</v>
      </c>
      <c r="O160" s="241">
        <f t="shared" si="55"/>
        <v>2.0833333333333335</v>
      </c>
      <c r="P160" s="241">
        <f>IF(LEN(E160)&gt;3,VLOOKUP(C160,'Regional Crises'!$B$1:$R$69,12,FALSE),VLOOKUP(E160,'Country Indicator Data'!$B$4:$I$300,8,FALSE))</f>
        <v>1</v>
      </c>
      <c r="Q160" s="241">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1.9</v>
      </c>
      <c r="R160" s="241">
        <f t="shared" si="56"/>
        <v>1.45</v>
      </c>
      <c r="S160" s="241">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3.2</v>
      </c>
      <c r="T160" s="241">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3.1</v>
      </c>
      <c r="U160" s="241">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2.5</v>
      </c>
      <c r="V160" s="241">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3</v>
      </c>
      <c r="W160" s="241">
        <f t="shared" si="57"/>
        <v>3</v>
      </c>
      <c r="X160" s="241">
        <f t="shared" si="58"/>
        <v>2.2000000000000002</v>
      </c>
      <c r="Y160" s="248">
        <f>IF('Core Indicators'!FC157="x","x",IF('Core Indicators'!FC157&gt;=5,5,IF('Core Indicators'!FC157&gt;=4,4,IF('Core Indicators'!FC157&gt;=3,3,IF('Core Indicators'!FC157&gt;=2,2,IF('Core Indicators'!FC157&gt;=1,1,0))))))</f>
        <v>2</v>
      </c>
      <c r="Z160" s="241">
        <f t="shared" si="59"/>
        <v>2</v>
      </c>
      <c r="AA160" s="248">
        <f>'Crisis Indicator Data'!Y157</f>
        <v>1</v>
      </c>
      <c r="AB160" s="248">
        <f>'Crisis Indicator Data'!Z157</f>
        <v>0</v>
      </c>
      <c r="AC160" s="248">
        <f>'Crisis Indicator Data'!AA157</f>
        <v>0</v>
      </c>
      <c r="AD160" s="248">
        <f>'Crisis Indicator Data'!AB157</f>
        <v>0</v>
      </c>
      <c r="AE160" s="248">
        <f t="shared" si="60"/>
        <v>1</v>
      </c>
      <c r="AF160" s="248">
        <f>'Crisis Indicator Data'!AC157</f>
        <v>0</v>
      </c>
      <c r="AG160" s="248">
        <f>'Crisis Indicator Data'!AD157</f>
        <v>0</v>
      </c>
      <c r="AH160" s="248">
        <f t="shared" si="61"/>
        <v>0</v>
      </c>
      <c r="AI160" s="248">
        <f>'Crisis Indicator Data'!AE157</f>
        <v>0</v>
      </c>
      <c r="AJ160" s="248">
        <f>'Crisis Indicator Data'!AF157</f>
        <v>0</v>
      </c>
      <c r="AK160" s="248">
        <f>'Crisis Indicator Data'!AG157</f>
        <v>0</v>
      </c>
      <c r="AL160" s="248">
        <f t="shared" si="62"/>
        <v>0</v>
      </c>
      <c r="AM160" s="241">
        <f t="shared" si="63"/>
        <v>0</v>
      </c>
      <c r="AN160" s="241">
        <f t="shared" si="64"/>
        <v>1</v>
      </c>
    </row>
    <row r="161" spans="1:40" x14ac:dyDescent="0.25">
      <c r="A161" s="150" t="str">
        <f>'Crisis Indicator Data'!A158</f>
        <v>Multiple crises in Uganda</v>
      </c>
      <c r="B161" s="151" t="str">
        <f>'Crisis Indicator Data'!B158</f>
        <v>Displacement,Drought,Violence,Epidemic</v>
      </c>
      <c r="C161" s="151" t="str">
        <f>'Crisis Indicator Data'!C158</f>
        <v>UGA001</v>
      </c>
      <c r="D161" s="151" t="str">
        <f>'Crisis Indicator Data'!D158</f>
        <v>Uganda</v>
      </c>
      <c r="E161" s="152" t="str">
        <f>'Crisis Indicator Data'!E158</f>
        <v>UGA</v>
      </c>
      <c r="F161" s="241">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2.5</v>
      </c>
      <c r="G161" s="241">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2.4</v>
      </c>
      <c r="H161" s="241">
        <f t="shared" si="52"/>
        <v>2.4500000000000002</v>
      </c>
      <c r="I161" s="241">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4.5999999999999996</v>
      </c>
      <c r="J161" s="241">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2.4</v>
      </c>
      <c r="K161" s="241">
        <f t="shared" si="53"/>
        <v>3.5</v>
      </c>
      <c r="L161" s="241">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3.5</v>
      </c>
      <c r="M161" s="241">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2.2000000000000002</v>
      </c>
      <c r="N161" s="241">
        <f t="shared" si="54"/>
        <v>2.85</v>
      </c>
      <c r="O161" s="241">
        <f t="shared" si="55"/>
        <v>2.9333333333333336</v>
      </c>
      <c r="P161" s="241">
        <f>IF(LEN(E161)&gt;3,VLOOKUP(C161,'Regional Crises'!$B$1:$R$69,12,FALSE),VLOOKUP(E161,'Country Indicator Data'!$B$4:$I$300,8,FALSE))</f>
        <v>5</v>
      </c>
      <c r="Q161" s="241">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4.9000000000000004</v>
      </c>
      <c r="R161" s="241">
        <f t="shared" si="56"/>
        <v>4.95</v>
      </c>
      <c r="S161" s="241">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3.6</v>
      </c>
      <c r="T161" s="241">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2.8</v>
      </c>
      <c r="U161" s="241">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2.4</v>
      </c>
      <c r="V161" s="241">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3.3</v>
      </c>
      <c r="W161" s="241">
        <f t="shared" si="57"/>
        <v>3</v>
      </c>
      <c r="X161" s="241">
        <f t="shared" si="58"/>
        <v>3.6</v>
      </c>
      <c r="Y161" s="248">
        <f>IF('Core Indicators'!FC158="x","x",IF('Core Indicators'!FC158&gt;=5,5,IF('Core Indicators'!FC158&gt;=4,4,IF('Core Indicators'!FC158&gt;=3,3,IF('Core Indicators'!FC158&gt;=2,2,IF('Core Indicators'!FC158&gt;=1,1,0))))))</f>
        <v>2</v>
      </c>
      <c r="Z161" s="241">
        <f t="shared" si="59"/>
        <v>2</v>
      </c>
      <c r="AA161" s="248">
        <f>'Crisis Indicator Data'!Y158</f>
        <v>2</v>
      </c>
      <c r="AB161" s="248">
        <f>'Crisis Indicator Data'!Z158</f>
        <v>1</v>
      </c>
      <c r="AC161" s="248">
        <f>'Crisis Indicator Data'!AA158</f>
        <v>1</v>
      </c>
      <c r="AD161" s="248">
        <f>'Crisis Indicator Data'!AB158</f>
        <v>0</v>
      </c>
      <c r="AE161" s="248">
        <f t="shared" si="60"/>
        <v>2</v>
      </c>
      <c r="AF161" s="248">
        <f>'Crisis Indicator Data'!AC158</f>
        <v>0</v>
      </c>
      <c r="AG161" s="248">
        <f>'Crisis Indicator Data'!AD158</f>
        <v>1</v>
      </c>
      <c r="AH161" s="248">
        <f t="shared" si="61"/>
        <v>1</v>
      </c>
      <c r="AI161" s="248">
        <f>'Crisis Indicator Data'!AE158</f>
        <v>1</v>
      </c>
      <c r="AJ161" s="248">
        <f>'Crisis Indicator Data'!AF158</f>
        <v>1</v>
      </c>
      <c r="AK161" s="248">
        <f>'Crisis Indicator Data'!AG158</f>
        <v>2</v>
      </c>
      <c r="AL161" s="248">
        <f t="shared" si="62"/>
        <v>3</v>
      </c>
      <c r="AM161" s="241">
        <f t="shared" si="63"/>
        <v>2</v>
      </c>
      <c r="AN161" s="241">
        <f t="shared" si="64"/>
        <v>2</v>
      </c>
    </row>
    <row r="162" spans="1:40" x14ac:dyDescent="0.25">
      <c r="A162" s="150" t="str">
        <f>'Crisis Indicator Data'!A159</f>
        <v>International Displacement in Uganda</v>
      </c>
      <c r="B162" s="151" t="str">
        <f>'Crisis Indicator Data'!B159</f>
        <v>Displacement</v>
      </c>
      <c r="C162" s="151" t="str">
        <f>'Crisis Indicator Data'!C159</f>
        <v>UGA005</v>
      </c>
      <c r="D162" s="151" t="str">
        <f>'Crisis Indicator Data'!D159</f>
        <v>Uganda</v>
      </c>
      <c r="E162" s="152" t="str">
        <f>'Crisis Indicator Data'!E159</f>
        <v>UGA</v>
      </c>
      <c r="F162" s="241">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2.5</v>
      </c>
      <c r="G162" s="241">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2.4</v>
      </c>
      <c r="H162" s="241">
        <f t="shared" si="52"/>
        <v>2.4500000000000002</v>
      </c>
      <c r="I162" s="241">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4.5999999999999996</v>
      </c>
      <c r="J162" s="241">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2.4</v>
      </c>
      <c r="K162" s="241">
        <f t="shared" si="53"/>
        <v>3.5</v>
      </c>
      <c r="L162" s="241">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3.5</v>
      </c>
      <c r="M162" s="241">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2.2000000000000002</v>
      </c>
      <c r="N162" s="241">
        <f t="shared" si="54"/>
        <v>2.85</v>
      </c>
      <c r="O162" s="241">
        <f t="shared" si="55"/>
        <v>2.9333333333333336</v>
      </c>
      <c r="P162" s="241">
        <f>IF(LEN(E162)&gt;3,VLOOKUP(C162,'Regional Crises'!$B$1:$R$69,12,FALSE),VLOOKUP(E162,'Country Indicator Data'!$B$4:$I$300,8,FALSE))</f>
        <v>5</v>
      </c>
      <c r="Q162" s="241">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4.9000000000000004</v>
      </c>
      <c r="R162" s="241">
        <f t="shared" si="56"/>
        <v>4.95</v>
      </c>
      <c r="S162" s="241">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3.6</v>
      </c>
      <c r="T162" s="241">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2.8</v>
      </c>
      <c r="U162" s="241">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2.4</v>
      </c>
      <c r="V162" s="241">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3.3</v>
      </c>
      <c r="W162" s="241">
        <f t="shared" si="57"/>
        <v>3</v>
      </c>
      <c r="X162" s="241">
        <f t="shared" si="58"/>
        <v>3.6</v>
      </c>
      <c r="Y162" s="248">
        <f>IF('Core Indicators'!FC159="x","x",IF('Core Indicators'!FC159&gt;=5,5,IF('Core Indicators'!FC159&gt;=4,4,IF('Core Indicators'!FC159&gt;=3,3,IF('Core Indicators'!FC159&gt;=2,2,IF('Core Indicators'!FC159&gt;=1,1,0))))))</f>
        <v>2</v>
      </c>
      <c r="Z162" s="241">
        <f t="shared" si="59"/>
        <v>2</v>
      </c>
      <c r="AA162" s="248">
        <f>'Crisis Indicator Data'!Y159</f>
        <v>2</v>
      </c>
      <c r="AB162" s="248">
        <f>'Crisis Indicator Data'!Z159</f>
        <v>1</v>
      </c>
      <c r="AC162" s="248">
        <f>'Crisis Indicator Data'!AA159</f>
        <v>1</v>
      </c>
      <c r="AD162" s="248">
        <f>'Crisis Indicator Data'!AB159</f>
        <v>0</v>
      </c>
      <c r="AE162" s="248">
        <f t="shared" si="60"/>
        <v>2</v>
      </c>
      <c r="AF162" s="248">
        <f>'Crisis Indicator Data'!AC159</f>
        <v>0</v>
      </c>
      <c r="AG162" s="248">
        <f>'Crisis Indicator Data'!AD159</f>
        <v>1</v>
      </c>
      <c r="AH162" s="248">
        <f t="shared" si="61"/>
        <v>1</v>
      </c>
      <c r="AI162" s="248">
        <f>'Crisis Indicator Data'!AE159</f>
        <v>0</v>
      </c>
      <c r="AJ162" s="248">
        <f>'Crisis Indicator Data'!AF159</f>
        <v>1</v>
      </c>
      <c r="AK162" s="248">
        <f>'Crisis Indicator Data'!AG159</f>
        <v>2</v>
      </c>
      <c r="AL162" s="248">
        <f t="shared" si="62"/>
        <v>3</v>
      </c>
      <c r="AM162" s="241">
        <f t="shared" si="63"/>
        <v>2</v>
      </c>
      <c r="AN162" s="241">
        <f t="shared" si="64"/>
        <v>2</v>
      </c>
    </row>
    <row r="163" spans="1:40" x14ac:dyDescent="0.25">
      <c r="A163" s="150" t="str">
        <f>'Crisis Indicator Data'!A160</f>
        <v>Food Security Crisis in Karamoja Region</v>
      </c>
      <c r="B163" s="151" t="str">
        <f>'Crisis Indicator Data'!B160</f>
        <v>Drought,Violence,Epidemic</v>
      </c>
      <c r="C163" s="151" t="str">
        <f>'Crisis Indicator Data'!C160</f>
        <v>UGA007</v>
      </c>
      <c r="D163" s="151" t="str">
        <f>'Crisis Indicator Data'!D160</f>
        <v>Uganda</v>
      </c>
      <c r="E163" s="152" t="str">
        <f>'Crisis Indicator Data'!E160</f>
        <v>UGA</v>
      </c>
      <c r="F163" s="241">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2.5</v>
      </c>
      <c r="G163" s="241">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2.4</v>
      </c>
      <c r="H163" s="241">
        <f t="shared" si="52"/>
        <v>2.4500000000000002</v>
      </c>
      <c r="I163" s="241">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4.5999999999999996</v>
      </c>
      <c r="J163" s="241">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2.4</v>
      </c>
      <c r="K163" s="241">
        <f t="shared" si="53"/>
        <v>3.5</v>
      </c>
      <c r="L163" s="241">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3.5</v>
      </c>
      <c r="M163" s="241">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2.2000000000000002</v>
      </c>
      <c r="N163" s="241">
        <f t="shared" si="54"/>
        <v>2.85</v>
      </c>
      <c r="O163" s="241">
        <f t="shared" si="55"/>
        <v>2.9333333333333336</v>
      </c>
      <c r="P163" s="241">
        <f>IF(LEN(E163)&gt;3,VLOOKUP(C163,'Regional Crises'!$B$1:$R$69,12,FALSE),VLOOKUP(E163,'Country Indicator Data'!$B$4:$I$300,8,FALSE))</f>
        <v>5</v>
      </c>
      <c r="Q163" s="241">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4.9000000000000004</v>
      </c>
      <c r="R163" s="241">
        <f t="shared" si="56"/>
        <v>4.95</v>
      </c>
      <c r="S163" s="241">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3.6</v>
      </c>
      <c r="T163" s="241">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2.8</v>
      </c>
      <c r="U163" s="241">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2.4</v>
      </c>
      <c r="V163" s="241">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3.3</v>
      </c>
      <c r="W163" s="241">
        <f t="shared" si="57"/>
        <v>3</v>
      </c>
      <c r="X163" s="241">
        <f t="shared" si="58"/>
        <v>3.6</v>
      </c>
      <c r="Y163" s="248">
        <f>IF('Core Indicators'!FC160="x","x",IF('Core Indicators'!FC160&gt;=5,5,IF('Core Indicators'!FC160&gt;=4,4,IF('Core Indicators'!FC160&gt;=3,3,IF('Core Indicators'!FC160&gt;=2,2,IF('Core Indicators'!FC160&gt;=1,1,0))))))</f>
        <v>1</v>
      </c>
      <c r="Z163" s="241">
        <f t="shared" si="59"/>
        <v>1</v>
      </c>
      <c r="AA163" s="248">
        <f>'Crisis Indicator Data'!Y160</f>
        <v>2</v>
      </c>
      <c r="AB163" s="248">
        <f>'Crisis Indicator Data'!Z160</f>
        <v>1</v>
      </c>
      <c r="AC163" s="248">
        <f>'Crisis Indicator Data'!AA160</f>
        <v>1</v>
      </c>
      <c r="AD163" s="248">
        <f>'Crisis Indicator Data'!AB160</f>
        <v>0</v>
      </c>
      <c r="AE163" s="248">
        <f t="shared" si="60"/>
        <v>2</v>
      </c>
      <c r="AF163" s="248">
        <f>'Crisis Indicator Data'!AC160</f>
        <v>0</v>
      </c>
      <c r="AG163" s="248">
        <f>'Crisis Indicator Data'!AD160</f>
        <v>0</v>
      </c>
      <c r="AH163" s="248">
        <f t="shared" si="61"/>
        <v>0</v>
      </c>
      <c r="AI163" s="248">
        <f>'Crisis Indicator Data'!AE160</f>
        <v>1</v>
      </c>
      <c r="AJ163" s="248">
        <f>'Crisis Indicator Data'!AF160</f>
        <v>1</v>
      </c>
      <c r="AK163" s="248">
        <f>'Crisis Indicator Data'!AG160</f>
        <v>2</v>
      </c>
      <c r="AL163" s="248">
        <f t="shared" si="62"/>
        <v>3</v>
      </c>
      <c r="AM163" s="241">
        <f t="shared" si="63"/>
        <v>2</v>
      </c>
      <c r="AN163" s="241">
        <f t="shared" si="64"/>
        <v>1.5</v>
      </c>
    </row>
    <row r="164" spans="1:40" x14ac:dyDescent="0.25">
      <c r="A164" s="150" t="str">
        <f>'Crisis Indicator Data'!A161</f>
        <v>Conflict in Ukraine</v>
      </c>
      <c r="B164" s="151" t="str">
        <f>'Crisis Indicator Data'!B161</f>
        <v>Conflict,Displacement</v>
      </c>
      <c r="C164" s="151" t="str">
        <f>'Crisis Indicator Data'!C161</f>
        <v>UKR002</v>
      </c>
      <c r="D164" s="151" t="str">
        <f>'Crisis Indicator Data'!D161</f>
        <v>Ukraine</v>
      </c>
      <c r="E164" s="152" t="str">
        <f>'Crisis Indicator Data'!E161</f>
        <v>UKR</v>
      </c>
      <c r="F164" s="241">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1.4</v>
      </c>
      <c r="G164" s="241">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1.6</v>
      </c>
      <c r="H164" s="241">
        <f t="shared" si="52"/>
        <v>1.5</v>
      </c>
      <c r="I164" s="241">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1.6</v>
      </c>
      <c r="J164" s="241">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0.2</v>
      </c>
      <c r="K164" s="241">
        <f t="shared" si="53"/>
        <v>0.9</v>
      </c>
      <c r="L164" s="241">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1.9</v>
      </c>
      <c r="M164" s="241">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0.2</v>
      </c>
      <c r="N164" s="241">
        <f t="shared" si="54"/>
        <v>1.05</v>
      </c>
      <c r="O164" s="241">
        <f t="shared" si="55"/>
        <v>1.1500000000000001</v>
      </c>
      <c r="P164" s="241">
        <f>IF(LEN(E164)&gt;3,VLOOKUP(C164,'Regional Crises'!$B$1:$R$69,12,FALSE),VLOOKUP(E164,'Country Indicator Data'!$B$4:$I$300,8,FALSE))</f>
        <v>3</v>
      </c>
      <c r="Q164" s="241">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5</v>
      </c>
      <c r="R164" s="241">
        <f t="shared" si="56"/>
        <v>4</v>
      </c>
      <c r="S164" s="241">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3.5</v>
      </c>
      <c r="T164" s="241">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3.2</v>
      </c>
      <c r="U164" s="241">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1.9</v>
      </c>
      <c r="V164" s="241">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1.9</v>
      </c>
      <c r="W164" s="241">
        <f t="shared" si="57"/>
        <v>2.6</v>
      </c>
      <c r="X164" s="241">
        <f t="shared" si="58"/>
        <v>2.6</v>
      </c>
      <c r="Y164" s="248">
        <f>IF('Core Indicators'!FC161="x","x",IF('Core Indicators'!FC161&gt;=5,5,IF('Core Indicators'!FC161&gt;=4,4,IF('Core Indicators'!FC161&gt;=3,3,IF('Core Indicators'!FC161&gt;=2,2,IF('Core Indicators'!FC161&gt;=1,1,0))))))</f>
        <v>2</v>
      </c>
      <c r="Z164" s="241">
        <f t="shared" si="59"/>
        <v>2</v>
      </c>
      <c r="AA164" s="248">
        <f>'Crisis Indicator Data'!Y161</f>
        <v>1</v>
      </c>
      <c r="AB164" s="248">
        <f>'Crisis Indicator Data'!Z161</f>
        <v>3</v>
      </c>
      <c r="AC164" s="248">
        <f>'Crisis Indicator Data'!AA161</f>
        <v>2</v>
      </c>
      <c r="AD164" s="248">
        <f>'Crisis Indicator Data'!AB161</f>
        <v>3</v>
      </c>
      <c r="AE164" s="248">
        <f t="shared" si="60"/>
        <v>4</v>
      </c>
      <c r="AF164" s="248">
        <f>'Crisis Indicator Data'!AC161</f>
        <v>0</v>
      </c>
      <c r="AG164" s="248">
        <f>'Crisis Indicator Data'!AD161</f>
        <v>2</v>
      </c>
      <c r="AH164" s="248">
        <f t="shared" si="61"/>
        <v>2</v>
      </c>
      <c r="AI164" s="248">
        <f>'Crisis Indicator Data'!AE161</f>
        <v>3</v>
      </c>
      <c r="AJ164" s="248">
        <f>'Crisis Indicator Data'!AF161</f>
        <v>3</v>
      </c>
      <c r="AK164" s="248">
        <f>'Crisis Indicator Data'!AG161</f>
        <v>3</v>
      </c>
      <c r="AL164" s="248">
        <f t="shared" si="62"/>
        <v>5</v>
      </c>
      <c r="AM164" s="241">
        <f t="shared" si="63"/>
        <v>4</v>
      </c>
      <c r="AN164" s="241">
        <f t="shared" si="64"/>
        <v>3</v>
      </c>
    </row>
    <row r="165" spans="1:40" x14ac:dyDescent="0.25">
      <c r="A165" s="150" t="str">
        <f>'Crisis Indicator Data'!A162</f>
        <v>Complex crisis in Venezuela</v>
      </c>
      <c r="B165" s="151" t="str">
        <f>'Crisis Indicator Data'!B162</f>
        <v>Socio-political,Violence,Floods</v>
      </c>
      <c r="C165" s="151" t="str">
        <f>'Crisis Indicator Data'!C162</f>
        <v>VEN001</v>
      </c>
      <c r="D165" s="151" t="str">
        <f>'Crisis Indicator Data'!D162</f>
        <v>Venezuela</v>
      </c>
      <c r="E165" s="152" t="str">
        <f>'Crisis Indicator Data'!E162</f>
        <v>VEN</v>
      </c>
      <c r="F165" s="241">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2.5</v>
      </c>
      <c r="G165" s="241">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3.5</v>
      </c>
      <c r="H165" s="241">
        <f t="shared" si="52"/>
        <v>3</v>
      </c>
      <c r="I165" s="241">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1.3</v>
      </c>
      <c r="J165" s="241">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1.2</v>
      </c>
      <c r="K165" s="241">
        <f t="shared" si="53"/>
        <v>1.25</v>
      </c>
      <c r="L165" s="241">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3.1</v>
      </c>
      <c r="M165" s="241">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2.5</v>
      </c>
      <c r="N165" s="241">
        <f t="shared" si="54"/>
        <v>2.8</v>
      </c>
      <c r="O165" s="241">
        <f t="shared" si="55"/>
        <v>2.35</v>
      </c>
      <c r="P165" s="241">
        <f>IF(LEN(E165)&gt;3,VLOOKUP(C165,'Regional Crises'!$B$1:$R$69,12,FALSE),VLOOKUP(E165,'Country Indicator Data'!$B$4:$I$300,8,FALSE))</f>
        <v>4</v>
      </c>
      <c r="Q165" s="241">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2.2000000000000002</v>
      </c>
      <c r="R165" s="241">
        <f t="shared" si="56"/>
        <v>3.1</v>
      </c>
      <c r="S165" s="241">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4.2</v>
      </c>
      <c r="T165" s="241">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4.8</v>
      </c>
      <c r="U165" s="241">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4.0999999999999996</v>
      </c>
      <c r="V165" s="241">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4.2</v>
      </c>
      <c r="W165" s="241">
        <f t="shared" si="57"/>
        <v>4.3</v>
      </c>
      <c r="X165" s="241">
        <f t="shared" si="58"/>
        <v>3.3</v>
      </c>
      <c r="Y165" s="248">
        <f>IF('Core Indicators'!FC162="x","x",IF('Core Indicators'!FC162&gt;=5,5,IF('Core Indicators'!FC162&gt;=4,4,IF('Core Indicators'!FC162&gt;=3,3,IF('Core Indicators'!FC162&gt;=2,2,IF('Core Indicators'!FC162&gt;=1,1,0))))))</f>
        <v>5</v>
      </c>
      <c r="Z165" s="241">
        <f t="shared" si="59"/>
        <v>5</v>
      </c>
      <c r="AA165" s="248">
        <f>'Crisis Indicator Data'!Y162</f>
        <v>1</v>
      </c>
      <c r="AB165" s="248">
        <f>'Crisis Indicator Data'!Z162</f>
        <v>2</v>
      </c>
      <c r="AC165" s="248">
        <f>'Crisis Indicator Data'!AA162</f>
        <v>2</v>
      </c>
      <c r="AD165" s="248">
        <f>'Crisis Indicator Data'!AB162</f>
        <v>0</v>
      </c>
      <c r="AE165" s="248">
        <f t="shared" si="60"/>
        <v>2</v>
      </c>
      <c r="AF165" s="248">
        <f>'Crisis Indicator Data'!AC162</f>
        <v>1</v>
      </c>
      <c r="AG165" s="248">
        <f>'Crisis Indicator Data'!AD162</f>
        <v>3</v>
      </c>
      <c r="AH165" s="248">
        <f t="shared" si="61"/>
        <v>4</v>
      </c>
      <c r="AI165" s="248">
        <f>'Crisis Indicator Data'!AE162</f>
        <v>1</v>
      </c>
      <c r="AJ165" s="248">
        <f>'Crisis Indicator Data'!AF162</f>
        <v>0</v>
      </c>
      <c r="AK165" s="248">
        <f>'Crisis Indicator Data'!AG162</f>
        <v>3</v>
      </c>
      <c r="AL165" s="248">
        <f t="shared" si="62"/>
        <v>3</v>
      </c>
      <c r="AM165" s="241">
        <f t="shared" si="63"/>
        <v>3</v>
      </c>
      <c r="AN165" s="241">
        <f t="shared" si="64"/>
        <v>4</v>
      </c>
    </row>
    <row r="166" spans="1:40" x14ac:dyDescent="0.25">
      <c r="A166" s="150" t="str">
        <f>'Crisis Indicator Data'!A163</f>
        <v>Conflict in Yemen</v>
      </c>
      <c r="B166" s="151" t="str">
        <f>'Crisis Indicator Data'!B163</f>
        <v>Conflict</v>
      </c>
      <c r="C166" s="151" t="str">
        <f>'Crisis Indicator Data'!C163</f>
        <v>YEM001</v>
      </c>
      <c r="D166" s="151" t="str">
        <f>'Crisis Indicator Data'!D163</f>
        <v>Yemen</v>
      </c>
      <c r="E166" s="152" t="str">
        <f>'Crisis Indicator Data'!E163</f>
        <v>YEM</v>
      </c>
      <c r="F166" s="241">
        <f>IF(LEN(E166)&gt;3,(IF(VLOOKUP($C166,'Regional Crises'!$B$1:$R$66,7,FALSE)="x","x",ROUND(IF(VLOOKUP($C166,'Regional Crises'!$B$1:$R$66,7,FALSE)&gt;$F$3,5,IF(VLOOKUP($C166,'Regional Crises'!$B$1:$R$66,7,FALSE)&lt;F$4,0,($F$3-VLOOKUP($C166,'Regional Crises'!$B$1:$R$66,7,FALSE))/($F$3-$F$4)*5)),1))),IF(VLOOKUP($E166,'Country Indicator Data'!$B$4:$N$300,3,FALSE)="x","x",ROUND(IF(VLOOKUP($E166,'Country Indicator Data'!$B$4:$N$300,3,FALSE)&gt;$F$3,5,IF(VLOOKUP($E166,'Country Indicator Data'!$B$4:$N$300,3,FALSE)&lt;$F$4,0,($F$3-VLOOKUP($E166,'Country Indicator Data'!$B$4:$N$300,3,FALSE))/($F$3-$F$4)*5)),1)))</f>
        <v>4.3</v>
      </c>
      <c r="G166" s="241">
        <f>IF(LEN(E166)&gt;3,(IF(VLOOKUP($C166,'Regional Crises'!$B$1:$R$66,9,FALSE)="x","x",ROUND(IF(VLOOKUP($C166,'Regional Crises'!$B$1:$R$66,9,FALSE)&gt;G$3,5,IF(VLOOKUP($C166,'Regional Crises'!$B$1:$R$66,9,FALSE)&lt;G$4,0,(G$3-VLOOKUP($C166,'Regional Crises'!$B$1:$R$66,9,FALSE))/(G$3-G$4)*5)),1))),IF(VLOOKUP($E166,'Country Indicator Data'!$B$4:$N$300,5,FALSE)="x","x",ROUND(IF(VLOOKUP($E166,'Country Indicator Data'!$B$4:$N$300,5,FALSE)&gt;G$3,5,IF(VLOOKUP($E166,'Country Indicator Data'!$B$4:$N$300,5,FALSE)&lt;G$4,0,(G$3-VLOOKUP($E166,'Country Indicator Data'!$B$4:$N$300,5,FALSE))/(G$3-G$4)*5)),1)))</f>
        <v>4.3</v>
      </c>
      <c r="H166" s="241">
        <f t="shared" ref="H166:H169" si="65">IF(AND(F166="x",G166="x"),"x",AVERAGE(F166,G166))</f>
        <v>4.3</v>
      </c>
      <c r="I166" s="241">
        <f>IF(LEN(E166)&gt;3,(IF(VLOOKUP($C166,'Regional Crises'!$B$1:$R$66,6,FALSE)="x","x",ROUND(IF(VLOOKUP($C166,'Regional Crises'!$B$1:$R$66,6,FALSE)&gt;I$3,5,IF(VLOOKUP($C166,'Regional Crises'!$B$1:$R$66,6,FALSE)&lt;I$4,0,5-(I$3-VLOOKUP($C166,'Regional Crises'!$B$1:$R$66,6,FALSE))/(I$3-I$4)*5)),1))),IF(VLOOKUP($E166,'Country Indicator Data'!$B$4:$N$300,2,FALSE)="x","x",ROUND(IF(VLOOKUP($E166,'Country Indicator Data'!$B$4:$N$300,2,FALSE)&gt;I$3,5,IF(VLOOKUP($E166,'Country Indicator Data'!$B$4:$N$300,2,FALSE)&lt;I$4,0,5-(I$3-VLOOKUP($E166,'Country Indicator Data'!$B$4:$N$300,2,FALSE))/(I$3-I$4)*5)),1)))</f>
        <v>3.1</v>
      </c>
      <c r="J166" s="241">
        <f>IF(LEN(E166)&gt;3,(IF(VLOOKUP($C166,'Regional Crises'!$B$1:$R$66,8,FALSE)="x","x",ROUND(IF(VLOOKUP($C166,'Regional Crises'!$B$1:$R$66,8,FALSE)&gt;J$3,5,IF(VLOOKUP($C166,'Regional Crises'!$B$1:$R$66,8,FALSE)&lt;J$4,0,5-(J$3-VLOOKUP($C166,'Regional Crises'!$B$1:$R$66,8,FALSE))/(J$3-J$4)*5)),1))),IF(VLOOKUP($E166,'Country Indicator Data'!$B$4:$N$300,4,FALSE)="x","x",ROUND(IF(VLOOKUP($E166,'Country Indicator Data'!$B$4:$N$300,4,FALSE)&gt;J$3,5,IF(VLOOKUP($E166,'Country Indicator Data'!$B$4:$N$300,4,FALSE)&lt;J$4,0,5-(J$3-VLOOKUP($E166,'Country Indicator Data'!$B$4:$N$300,4,FALSE))/(J$3-J$4)*5)),1)))</f>
        <v>0</v>
      </c>
      <c r="K166" s="241">
        <f t="shared" ref="K166:K169" si="66">IF(AND(I166="x",J166="x"),"x",AVERAGE(I166,J166))</f>
        <v>1.55</v>
      </c>
      <c r="L166" s="241">
        <f>IF(LEN(E166)&gt;3,(IF(VLOOKUP($C166,'Regional Crises'!$B$1:$R$66,10,FALSE)="x","x",ROUND(IF(VLOOKUP($C166,'Regional Crises'!$B$1:$R$66,10,FALSE)&gt;L$3,5,IF(VLOOKUP($C166,'Regional Crises'!$B$1:$R$66,10,FALSE)&lt;L$4,0,5-(L$3-VLOOKUP($C166,'Regional Crises'!$B$1:$R$66,10,FALSE))/(L$3-L$4)*5)),1))),IF(VLOOKUP($E166,'Country Indicator Data'!$B$4:$N$300,6,FALSE)="x","x",ROUND(IF(VLOOKUP($E166,'Country Indicator Data'!$B$4:$N$300,6,FALSE)&gt;L$3,5,IF(VLOOKUP($E166,'Country Indicator Data'!$B$4:$N$300,6,FALSE)&lt;L$4,0,5-(L$3-VLOOKUP($E166,'Country Indicator Data'!$B$4:$N$300,6,FALSE))/(L$3-L$4)*5)),1)))</f>
        <v>5</v>
      </c>
      <c r="M166" s="241">
        <f>IF(LEN(E166)&gt;3,(IF(VLOOKUP($C166,'Regional Crises'!$B$1:$R$66,11,FALSE)="x","x",ROUND(IF(VLOOKUP($C166,'Regional Crises'!$B$1:$R$66,11,FALSE)&gt;M$3,5,IF(VLOOKUP($C166,'Regional Crises'!$B$1:$R$66,11,FALSE)&lt;M$4,0,5-(M$3-VLOOKUP($C166,'Regional Crises'!$B$1:$R$66,11,FALSE))/(M$3-M$4)*5)),1))),IF(VLOOKUP($E166,'Country Indicator Data'!$B$4:$N$300,7,FALSE)="x","x",ROUND(IF(VLOOKUP($E166,'Country Indicator Data'!$B$4:$N$300,7,FALSE)&gt;M$3,5,IF(VLOOKUP($E166,'Country Indicator Data'!$B$4:$N$300,7,FALSE)&lt;M$4,0,5-(M$3-VLOOKUP($E166,'Country Indicator Data'!$B$4:$N$300,7,FALSE))/(M$3-M$4)*5)),1)))</f>
        <v>1.5</v>
      </c>
      <c r="N166" s="241">
        <f t="shared" ref="N166:N169" si="67">IF(AND(L166="x",M166="x"),"x",AVERAGE(L166,M166))</f>
        <v>3.25</v>
      </c>
      <c r="O166" s="241">
        <f t="shared" ref="O166:O169" si="68">AVERAGE(H166,K166,N166)</f>
        <v>3.0333333333333332</v>
      </c>
      <c r="P166" s="241">
        <f>IF(LEN(E166)&gt;3,VLOOKUP(C166,'Regional Crises'!$B$1:$R$69,12,FALSE),VLOOKUP(E166,'Country Indicator Data'!$B$4:$I$300,8,FALSE))</f>
        <v>5</v>
      </c>
      <c r="Q166" s="241">
        <f>IF(LEN(E166)&gt;3,((IF(VLOOKUP($C166,'Regional Crises'!$B$1:$R$66,13,FALSE)="x","x",ROUND(IF(VLOOKUP($C166,'Regional Crises'!$B$1:$R$66,13,FALSE)&gt;Q$3,5,IF(VLOOKUP($C166,'Regional Crises'!$B$1:$R$66,13,FALSE)&lt;Q$4,0,5-(LOG(Q$3)-LOG(VLOOKUP($C166,'Regional Crises'!$B$1:$R$66,13,FALSE)))/(LOG(Q$3)-LOG(Q$4))*5)),1)))),(IF(VLOOKUP($E166,'Country Indicator Data'!$B$4:$N$300,9,FALSE)="x","x",ROUND(IF(VLOOKUP($E166,'Country Indicator Data'!$B$4:$N$300,9,FALSE)&gt;Q$3,5,IF(VLOOKUP($E166,'Country Indicator Data'!$B$4:$N$300,9,FALSE)&lt;Q$4,0,5-(LOG(Q$3)-LOG(VLOOKUP($E166,'Country Indicator Data'!$B$4:$N$300,9,FALSE)))/(LOG(Q$3)-LOG(Q$4))*5)),1))))</f>
        <v>3.5</v>
      </c>
      <c r="R166" s="241">
        <f t="shared" ref="R166:R169" si="69">AVERAGE(P166:Q166)</f>
        <v>4.25</v>
      </c>
      <c r="S166" s="241">
        <f>IF(LEN(E166)&gt;3,((IF(VLOOKUP($C166,'Regional Crises'!$B$1:$R$66,17,FALSE)="x","x",ROUND(IF(VLOOKUP($C166,'Regional Crises'!$B$1:$R$66,17,FALSE)&gt;S$3,0,IF(VLOOKUP($C166,'Regional Crises'!$B$1:$R$66,17,FALSE)&lt;S$4,5,(S$3-VLOOKUP($C166,'Regional Crises'!$B$1:$R$66,17,FALSE))/(S$3-S$4)*5)),1)))),(IF(VLOOKUP($E166,'Country Indicator Data'!$B$4:$N$300,13,FALSE)="x","x",ROUND(IF(VLOOKUP($E166,'Country Indicator Data'!$B$4:$N$300,13,FALSE)&gt;S$3,0,IF(VLOOKUP($E166,'Country Indicator Data'!$B$4:$N$300,13,FALSE)&lt;S$4,5,(S$3-VLOOKUP($E166,'Country Indicator Data'!$B$4:$N$300,13,FALSE))/(S$3-S$4)*5)),1))))</f>
        <v>4.3</v>
      </c>
      <c r="T166" s="241">
        <f>IF(LEN(E166)&gt;3,((IF(VLOOKUP($C166,'Regional Crises'!$B$1:$R$66,14,FALSE)="x","x",ROUND(IF(VLOOKUP($C166,'Regional Crises'!$B$1:$R$66,14,FALSE)&gt;T$3,0,IF(VLOOKUP($C166,'Regional Crises'!$B$1:$R$66,14,FALSE)&lt;T$4,5,(T$3-VLOOKUP($C166,'Regional Crises'!$B$1:$R$66,14,FALSE))/(T$3-T$4)*5)),1)))),(IF(VLOOKUP($E166,'Country Indicator Data'!$B$4:$N$300,10,FALSE)="x","x",ROUND(IF(VLOOKUP($E166,'Country Indicator Data'!$B$4:$N$300,10,FALSE)&gt;T$3,0,IF(VLOOKUP($E166,'Country Indicator Data'!$B$4:$N$300,10,FALSE)&lt;T$4,5,(T$3-VLOOKUP($E166,'Country Indicator Data'!$B$4:$N$300,10,FALSE))/(T$3-T$4)*5)),1))))</f>
        <v>4.3</v>
      </c>
      <c r="U166" s="241">
        <f>IF(LEN(E166)&gt;3,((IF(VLOOKUP($C166,'Regional Crises'!$B$1:$R$66,15,FALSE)="x","x",ROUND(IF(VLOOKUP($C166,'Regional Crises'!$B$1:$R$66,15,FALSE)&gt;U$3,0,IF(VLOOKUP($C166,'Regional Crises'!$B$1:$R$66,15,FALSE)&lt;U$4,5,(U$3-VLOOKUP($C166,'Regional Crises'!$B$1:$R$66,15,FALSE))/(U$3-U$4)*5)),1)))),(IF(VLOOKUP($E166,'Country Indicator Data'!$B$4:$N$300,11,FALSE)="x","x",ROUND(IF(VLOOKUP($E166,'Country Indicator Data'!$B$4:$N$300,11,FALSE)&gt;U$3,0,IF(VLOOKUP($E166,'Country Indicator Data'!$B$4:$N$300,11,FALSE)&lt;U$4,5,(U$3-VLOOKUP($E166,'Country Indicator Data'!$B$4:$N$300,11,FALSE))/(U$3-U$4)*5)),1))))</f>
        <v>4.4000000000000004</v>
      </c>
      <c r="V166" s="241">
        <f>IF(LEN(E166)&gt;3,((IF(VLOOKUP($C166,'Regional Crises'!$B$1:$R$66,16,FALSE)="x","x",ROUND(IF(VLOOKUP($C166,'Regional Crises'!$B$1:$R$66,16,FALSE)&gt;V$3,0,IF(VLOOKUP($C166,'Regional Crises'!$B$1:$R$66,16,FALSE)&lt;V$4,5,(V$3-VLOOKUP($C166,'Regional Crises'!$B$1:$R$66,16,FALSE))/(V$3-V$4)*5)),1)))),(IF(VLOOKUP($E166,'Country Indicator Data'!$B$4:$N$300,12,FALSE)="x","x",ROUND(IF(VLOOKUP($E166,'Country Indicator Data'!$B$4:$N$300,12,FALSE)&gt;V$3,0,IF(VLOOKUP($E166,'Country Indicator Data'!$B$4:$N$300,12,FALSE)&lt;V$4,5,(V$3-VLOOKUP($E166,'Country Indicator Data'!$B$4:$N$300,12,FALSE))/(V$3-V$4)*5)),1))))</f>
        <v>4.5</v>
      </c>
      <c r="W166" s="241">
        <f t="shared" ref="W166:W169" si="70">IF(AND(S166="x",V166="x"),"x",ROUND(AVERAGE(S166,V166,T166,U166),1))</f>
        <v>4.4000000000000004</v>
      </c>
      <c r="X166" s="241">
        <f t="shared" ref="X166:X169" si="71">ROUND(AVERAGE(O166,W166,R166),1)</f>
        <v>3.9</v>
      </c>
      <c r="Y166" s="248">
        <f>IF('Core Indicators'!FC163="x","x",IF('Core Indicators'!FC163&gt;=5,5,IF('Core Indicators'!FC163&gt;=4,4,IF('Core Indicators'!FC163&gt;=3,3,IF('Core Indicators'!FC163&gt;=2,2,IF('Core Indicators'!FC163&gt;=1,1,0))))))</f>
        <v>4</v>
      </c>
      <c r="Z166" s="241">
        <f t="shared" ref="Z166:Z169" si="72">Y166</f>
        <v>4</v>
      </c>
      <c r="AA166" s="248">
        <f>'Crisis Indicator Data'!Y163</f>
        <v>3</v>
      </c>
      <c r="AB166" s="248">
        <f>'Crisis Indicator Data'!Z163</f>
        <v>3</v>
      </c>
      <c r="AC166" s="248">
        <f>'Crisis Indicator Data'!AA163</f>
        <v>3</v>
      </c>
      <c r="AD166" s="248">
        <f>'Crisis Indicator Data'!AB163</f>
        <v>2</v>
      </c>
      <c r="AE166" s="248">
        <f t="shared" ref="AE166:AE169" si="73">IF(SUM(AA166:AD166)=0,0,IF(SUM(AA166,AB166,AC166,AD166)&lt;2,1,IF(SUM(AA166:AD166)&lt;6,2,IF(SUM(AA166:AD166)&lt;8,3,IF(SUM(AA166:AD166)&lt;10,4,5)))))</f>
        <v>5</v>
      </c>
      <c r="AF166" s="248">
        <f>'Crisis Indicator Data'!AC163</f>
        <v>2</v>
      </c>
      <c r="AG166" s="248">
        <f>'Crisis Indicator Data'!AD163</f>
        <v>3</v>
      </c>
      <c r="AH166" s="248">
        <f t="shared" ref="AH166:AH169" si="74">IF(SUM(AF166:AG166)=0,0,IF(SUM(AF166,AG166)=1,1,IF(SUM(AF166:AG166)&lt;3,2,IF(SUM(AF166:AG166)&lt;4,3,IF(SUM(AF166:AG166)&lt;5,4,5)))))</f>
        <v>5</v>
      </c>
      <c r="AI166" s="248">
        <f>'Crisis Indicator Data'!AE163</f>
        <v>2</v>
      </c>
      <c r="AJ166" s="248">
        <f>'Crisis Indicator Data'!AF163</f>
        <v>2</v>
      </c>
      <c r="AK166" s="248">
        <f>'Crisis Indicator Data'!AG163</f>
        <v>3</v>
      </c>
      <c r="AL166" s="248">
        <f t="shared" ref="AL166:AL169" si="75">IF(SUM(AI166:AK166)=0,0,IF(SUM(AI166:AK166)=1,1,IF(SUM(AI166:AK166)&lt;3,2,IF(SUM(AI166:AK166)&lt;5,3,IF(SUM(AI166:AK166)&lt;7,4,5)))))</f>
        <v>5</v>
      </c>
      <c r="AM166" s="241">
        <f t="shared" ref="AM166:AM169" si="76">IF(AA166=3,5,ROUND(AVERAGE(AE166,AH166,AL166),0))</f>
        <v>5</v>
      </c>
      <c r="AN166" s="241">
        <f t="shared" ref="AN166:AN169" si="77">IF(AND(Z166="x",AM166="x"),"x",ROUND(AVERAGE(Z166,AM166),1))</f>
        <v>4.5</v>
      </c>
    </row>
    <row r="167" spans="1:40" x14ac:dyDescent="0.25">
      <c r="A167" s="150" t="str">
        <f>'Crisis Indicator Data'!A164</f>
        <v>Mixed migration flows in Yemen</v>
      </c>
      <c r="B167" s="151" t="str">
        <f>'Crisis Indicator Data'!B164</f>
        <v>Displacement</v>
      </c>
      <c r="C167" s="151" t="str">
        <f>'Crisis Indicator Data'!C164</f>
        <v>YEM002</v>
      </c>
      <c r="D167" s="151" t="str">
        <f>'Crisis Indicator Data'!D164</f>
        <v>Yemen</v>
      </c>
      <c r="E167" s="152" t="str">
        <f>'Crisis Indicator Data'!E164</f>
        <v>YEM</v>
      </c>
      <c r="F167" s="241">
        <f>IF(LEN(E167)&gt;3,(IF(VLOOKUP($C167,'Regional Crises'!$B$1:$R$66,7,FALSE)="x","x",ROUND(IF(VLOOKUP($C167,'Regional Crises'!$B$1:$R$66,7,FALSE)&gt;$F$3,5,IF(VLOOKUP($C167,'Regional Crises'!$B$1:$R$66,7,FALSE)&lt;F$4,0,($F$3-VLOOKUP($C167,'Regional Crises'!$B$1:$R$66,7,FALSE))/($F$3-$F$4)*5)),1))),IF(VLOOKUP($E167,'Country Indicator Data'!$B$4:$N$300,3,FALSE)="x","x",ROUND(IF(VLOOKUP($E167,'Country Indicator Data'!$B$4:$N$300,3,FALSE)&gt;$F$3,5,IF(VLOOKUP($E167,'Country Indicator Data'!$B$4:$N$300,3,FALSE)&lt;$F$4,0,($F$3-VLOOKUP($E167,'Country Indicator Data'!$B$4:$N$300,3,FALSE))/($F$3-$F$4)*5)),1)))</f>
        <v>4.3</v>
      </c>
      <c r="G167" s="241">
        <f>IF(LEN(E167)&gt;3,(IF(VLOOKUP($C167,'Regional Crises'!$B$1:$R$66,9,FALSE)="x","x",ROUND(IF(VLOOKUP($C167,'Regional Crises'!$B$1:$R$66,9,FALSE)&gt;G$3,5,IF(VLOOKUP($C167,'Regional Crises'!$B$1:$R$66,9,FALSE)&lt;G$4,0,(G$3-VLOOKUP($C167,'Regional Crises'!$B$1:$R$66,9,FALSE))/(G$3-G$4)*5)),1))),IF(VLOOKUP($E167,'Country Indicator Data'!$B$4:$N$300,5,FALSE)="x","x",ROUND(IF(VLOOKUP($E167,'Country Indicator Data'!$B$4:$N$300,5,FALSE)&gt;G$3,5,IF(VLOOKUP($E167,'Country Indicator Data'!$B$4:$N$300,5,FALSE)&lt;G$4,0,(G$3-VLOOKUP($E167,'Country Indicator Data'!$B$4:$N$300,5,FALSE))/(G$3-G$4)*5)),1)))</f>
        <v>4.3</v>
      </c>
      <c r="H167" s="241">
        <f t="shared" si="65"/>
        <v>4.3</v>
      </c>
      <c r="I167" s="241">
        <f>IF(LEN(E167)&gt;3,(IF(VLOOKUP($C167,'Regional Crises'!$B$1:$R$66,6,FALSE)="x","x",ROUND(IF(VLOOKUP($C167,'Regional Crises'!$B$1:$R$66,6,FALSE)&gt;I$3,5,IF(VLOOKUP($C167,'Regional Crises'!$B$1:$R$66,6,FALSE)&lt;I$4,0,5-(I$3-VLOOKUP($C167,'Regional Crises'!$B$1:$R$66,6,FALSE))/(I$3-I$4)*5)),1))),IF(VLOOKUP($E167,'Country Indicator Data'!$B$4:$N$300,2,FALSE)="x","x",ROUND(IF(VLOOKUP($E167,'Country Indicator Data'!$B$4:$N$300,2,FALSE)&gt;I$3,5,IF(VLOOKUP($E167,'Country Indicator Data'!$B$4:$N$300,2,FALSE)&lt;I$4,0,5-(I$3-VLOOKUP($E167,'Country Indicator Data'!$B$4:$N$300,2,FALSE))/(I$3-I$4)*5)),1)))</f>
        <v>3.1</v>
      </c>
      <c r="J167" s="241">
        <f>IF(LEN(E167)&gt;3,(IF(VLOOKUP($C167,'Regional Crises'!$B$1:$R$66,8,FALSE)="x","x",ROUND(IF(VLOOKUP($C167,'Regional Crises'!$B$1:$R$66,8,FALSE)&gt;J$3,5,IF(VLOOKUP($C167,'Regional Crises'!$B$1:$R$66,8,FALSE)&lt;J$4,0,5-(J$3-VLOOKUP($C167,'Regional Crises'!$B$1:$R$66,8,FALSE))/(J$3-J$4)*5)),1))),IF(VLOOKUP($E167,'Country Indicator Data'!$B$4:$N$300,4,FALSE)="x","x",ROUND(IF(VLOOKUP($E167,'Country Indicator Data'!$B$4:$N$300,4,FALSE)&gt;J$3,5,IF(VLOOKUP($E167,'Country Indicator Data'!$B$4:$N$300,4,FALSE)&lt;J$4,0,5-(J$3-VLOOKUP($E167,'Country Indicator Data'!$B$4:$N$300,4,FALSE))/(J$3-J$4)*5)),1)))</f>
        <v>0</v>
      </c>
      <c r="K167" s="241">
        <f t="shared" si="66"/>
        <v>1.55</v>
      </c>
      <c r="L167" s="241">
        <f>IF(LEN(E167)&gt;3,(IF(VLOOKUP($C167,'Regional Crises'!$B$1:$R$66,10,FALSE)="x","x",ROUND(IF(VLOOKUP($C167,'Regional Crises'!$B$1:$R$66,10,FALSE)&gt;L$3,5,IF(VLOOKUP($C167,'Regional Crises'!$B$1:$R$66,10,FALSE)&lt;L$4,0,5-(L$3-VLOOKUP($C167,'Regional Crises'!$B$1:$R$66,10,FALSE))/(L$3-L$4)*5)),1))),IF(VLOOKUP($E167,'Country Indicator Data'!$B$4:$N$300,6,FALSE)="x","x",ROUND(IF(VLOOKUP($E167,'Country Indicator Data'!$B$4:$N$300,6,FALSE)&gt;L$3,5,IF(VLOOKUP($E167,'Country Indicator Data'!$B$4:$N$300,6,FALSE)&lt;L$4,0,5-(L$3-VLOOKUP($E167,'Country Indicator Data'!$B$4:$N$300,6,FALSE))/(L$3-L$4)*5)),1)))</f>
        <v>5</v>
      </c>
      <c r="M167" s="241">
        <f>IF(LEN(E167)&gt;3,(IF(VLOOKUP($C167,'Regional Crises'!$B$1:$R$66,11,FALSE)="x","x",ROUND(IF(VLOOKUP($C167,'Regional Crises'!$B$1:$R$66,11,FALSE)&gt;M$3,5,IF(VLOOKUP($C167,'Regional Crises'!$B$1:$R$66,11,FALSE)&lt;M$4,0,5-(M$3-VLOOKUP($C167,'Regional Crises'!$B$1:$R$66,11,FALSE))/(M$3-M$4)*5)),1))),IF(VLOOKUP($E167,'Country Indicator Data'!$B$4:$N$300,7,FALSE)="x","x",ROUND(IF(VLOOKUP($E167,'Country Indicator Data'!$B$4:$N$300,7,FALSE)&gt;M$3,5,IF(VLOOKUP($E167,'Country Indicator Data'!$B$4:$N$300,7,FALSE)&lt;M$4,0,5-(M$3-VLOOKUP($E167,'Country Indicator Data'!$B$4:$N$300,7,FALSE))/(M$3-M$4)*5)),1)))</f>
        <v>1.5</v>
      </c>
      <c r="N167" s="241">
        <f t="shared" si="67"/>
        <v>3.25</v>
      </c>
      <c r="O167" s="241">
        <f t="shared" si="68"/>
        <v>3.0333333333333332</v>
      </c>
      <c r="P167" s="241">
        <f>IF(LEN(E167)&gt;3,VLOOKUP(C167,'Regional Crises'!$B$1:$R$69,12,FALSE),VLOOKUP(E167,'Country Indicator Data'!$B$4:$I$300,8,FALSE))</f>
        <v>5</v>
      </c>
      <c r="Q167" s="241">
        <f>IF(LEN(E167)&gt;3,((IF(VLOOKUP($C167,'Regional Crises'!$B$1:$R$66,13,FALSE)="x","x",ROUND(IF(VLOOKUP($C167,'Regional Crises'!$B$1:$R$66,13,FALSE)&gt;Q$3,5,IF(VLOOKUP($C167,'Regional Crises'!$B$1:$R$66,13,FALSE)&lt;Q$4,0,5-(LOG(Q$3)-LOG(VLOOKUP($C167,'Regional Crises'!$B$1:$R$66,13,FALSE)))/(LOG(Q$3)-LOG(Q$4))*5)),1)))),(IF(VLOOKUP($E167,'Country Indicator Data'!$B$4:$N$300,9,FALSE)="x","x",ROUND(IF(VLOOKUP($E167,'Country Indicator Data'!$B$4:$N$300,9,FALSE)&gt;Q$3,5,IF(VLOOKUP($E167,'Country Indicator Data'!$B$4:$N$300,9,FALSE)&lt;Q$4,0,5-(LOG(Q$3)-LOG(VLOOKUP($E167,'Country Indicator Data'!$B$4:$N$300,9,FALSE)))/(LOG(Q$3)-LOG(Q$4))*5)),1))))</f>
        <v>3.5</v>
      </c>
      <c r="R167" s="241">
        <f t="shared" si="69"/>
        <v>4.25</v>
      </c>
      <c r="S167" s="241">
        <f>IF(LEN(E167)&gt;3,((IF(VLOOKUP($C167,'Regional Crises'!$B$1:$R$66,17,FALSE)="x","x",ROUND(IF(VLOOKUP($C167,'Regional Crises'!$B$1:$R$66,17,FALSE)&gt;S$3,0,IF(VLOOKUP($C167,'Regional Crises'!$B$1:$R$66,17,FALSE)&lt;S$4,5,(S$3-VLOOKUP($C167,'Regional Crises'!$B$1:$R$66,17,FALSE))/(S$3-S$4)*5)),1)))),(IF(VLOOKUP($E167,'Country Indicator Data'!$B$4:$N$300,13,FALSE)="x","x",ROUND(IF(VLOOKUP($E167,'Country Indicator Data'!$B$4:$N$300,13,FALSE)&gt;S$3,0,IF(VLOOKUP($E167,'Country Indicator Data'!$B$4:$N$300,13,FALSE)&lt;S$4,5,(S$3-VLOOKUP($E167,'Country Indicator Data'!$B$4:$N$300,13,FALSE))/(S$3-S$4)*5)),1))))</f>
        <v>4.3</v>
      </c>
      <c r="T167" s="241">
        <f>IF(LEN(E167)&gt;3,((IF(VLOOKUP($C167,'Regional Crises'!$B$1:$R$66,14,FALSE)="x","x",ROUND(IF(VLOOKUP($C167,'Regional Crises'!$B$1:$R$66,14,FALSE)&gt;T$3,0,IF(VLOOKUP($C167,'Regional Crises'!$B$1:$R$66,14,FALSE)&lt;T$4,5,(T$3-VLOOKUP($C167,'Regional Crises'!$B$1:$R$66,14,FALSE))/(T$3-T$4)*5)),1)))),(IF(VLOOKUP($E167,'Country Indicator Data'!$B$4:$N$300,10,FALSE)="x","x",ROUND(IF(VLOOKUP($E167,'Country Indicator Data'!$B$4:$N$300,10,FALSE)&gt;T$3,0,IF(VLOOKUP($E167,'Country Indicator Data'!$B$4:$N$300,10,FALSE)&lt;T$4,5,(T$3-VLOOKUP($E167,'Country Indicator Data'!$B$4:$N$300,10,FALSE))/(T$3-T$4)*5)),1))))</f>
        <v>4.3</v>
      </c>
      <c r="U167" s="241">
        <f>IF(LEN(E167)&gt;3,((IF(VLOOKUP($C167,'Regional Crises'!$B$1:$R$66,15,FALSE)="x","x",ROUND(IF(VLOOKUP($C167,'Regional Crises'!$B$1:$R$66,15,FALSE)&gt;U$3,0,IF(VLOOKUP($C167,'Regional Crises'!$B$1:$R$66,15,FALSE)&lt;U$4,5,(U$3-VLOOKUP($C167,'Regional Crises'!$B$1:$R$66,15,FALSE))/(U$3-U$4)*5)),1)))),(IF(VLOOKUP($E167,'Country Indicator Data'!$B$4:$N$300,11,FALSE)="x","x",ROUND(IF(VLOOKUP($E167,'Country Indicator Data'!$B$4:$N$300,11,FALSE)&gt;U$3,0,IF(VLOOKUP($E167,'Country Indicator Data'!$B$4:$N$300,11,FALSE)&lt;U$4,5,(U$3-VLOOKUP($E167,'Country Indicator Data'!$B$4:$N$300,11,FALSE))/(U$3-U$4)*5)),1))))</f>
        <v>4.4000000000000004</v>
      </c>
      <c r="V167" s="241">
        <f>IF(LEN(E167)&gt;3,((IF(VLOOKUP($C167,'Regional Crises'!$B$1:$R$66,16,FALSE)="x","x",ROUND(IF(VLOOKUP($C167,'Regional Crises'!$B$1:$R$66,16,FALSE)&gt;V$3,0,IF(VLOOKUP($C167,'Regional Crises'!$B$1:$R$66,16,FALSE)&lt;V$4,5,(V$3-VLOOKUP($C167,'Regional Crises'!$B$1:$R$66,16,FALSE))/(V$3-V$4)*5)),1)))),(IF(VLOOKUP($E167,'Country Indicator Data'!$B$4:$N$300,12,FALSE)="x","x",ROUND(IF(VLOOKUP($E167,'Country Indicator Data'!$B$4:$N$300,12,FALSE)&gt;V$3,0,IF(VLOOKUP($E167,'Country Indicator Data'!$B$4:$N$300,12,FALSE)&lt;V$4,5,(V$3-VLOOKUP($E167,'Country Indicator Data'!$B$4:$N$300,12,FALSE))/(V$3-V$4)*5)),1))))</f>
        <v>4.5</v>
      </c>
      <c r="W167" s="241">
        <f t="shared" si="70"/>
        <v>4.4000000000000004</v>
      </c>
      <c r="X167" s="241">
        <f t="shared" si="71"/>
        <v>3.9</v>
      </c>
      <c r="Y167" s="248">
        <f>IF('Core Indicators'!FC164="x","x",IF('Core Indicators'!FC164&gt;=5,5,IF('Core Indicators'!FC164&gt;=4,4,IF('Core Indicators'!FC164&gt;=3,3,IF('Core Indicators'!FC164&gt;=2,2,IF('Core Indicators'!FC164&gt;=1,1,0))))))</f>
        <v>2</v>
      </c>
      <c r="Z167" s="241">
        <f t="shared" si="72"/>
        <v>2</v>
      </c>
      <c r="AA167" s="248">
        <f>'Crisis Indicator Data'!Y164</f>
        <v>3</v>
      </c>
      <c r="AB167" s="248">
        <f>'Crisis Indicator Data'!Z164</f>
        <v>3</v>
      </c>
      <c r="AC167" s="248">
        <f>'Crisis Indicator Data'!AA164</f>
        <v>3</v>
      </c>
      <c r="AD167" s="248">
        <f>'Crisis Indicator Data'!AB164</f>
        <v>2</v>
      </c>
      <c r="AE167" s="248">
        <f t="shared" si="73"/>
        <v>5</v>
      </c>
      <c r="AF167" s="248">
        <f>'Crisis Indicator Data'!AC164</f>
        <v>2</v>
      </c>
      <c r="AG167" s="248">
        <f>'Crisis Indicator Data'!AD164</f>
        <v>3</v>
      </c>
      <c r="AH167" s="248">
        <f t="shared" si="74"/>
        <v>5</v>
      </c>
      <c r="AI167" s="248">
        <f>'Crisis Indicator Data'!AE164</f>
        <v>2</v>
      </c>
      <c r="AJ167" s="248">
        <f>'Crisis Indicator Data'!AF164</f>
        <v>2</v>
      </c>
      <c r="AK167" s="248">
        <f>'Crisis Indicator Data'!AG164</f>
        <v>3</v>
      </c>
      <c r="AL167" s="248">
        <f t="shared" si="75"/>
        <v>5</v>
      </c>
      <c r="AM167" s="241">
        <f t="shared" si="76"/>
        <v>5</v>
      </c>
      <c r="AN167" s="241">
        <f t="shared" si="77"/>
        <v>3.5</v>
      </c>
    </row>
    <row r="168" spans="1:40" x14ac:dyDescent="0.25">
      <c r="A168" s="150" t="str">
        <f>'Crisis Indicator Data'!A165</f>
        <v>Drought in Zambia</v>
      </c>
      <c r="B168" s="151" t="str">
        <f>'Crisis Indicator Data'!B165</f>
        <v>Drought</v>
      </c>
      <c r="C168" s="151" t="str">
        <f>'Crisis Indicator Data'!C165</f>
        <v>ZMB002</v>
      </c>
      <c r="D168" s="151" t="str">
        <f>'Crisis Indicator Data'!D165</f>
        <v>Zambia</v>
      </c>
      <c r="E168" s="152" t="str">
        <f>'Crisis Indicator Data'!E165</f>
        <v>ZMB</v>
      </c>
      <c r="F168" s="241">
        <f>IF(LEN(E168)&gt;3,(IF(VLOOKUP($C168,'Regional Crises'!$B$1:$R$66,7,FALSE)="x","x",ROUND(IF(VLOOKUP($C168,'Regional Crises'!$B$1:$R$66,7,FALSE)&gt;$F$3,5,IF(VLOOKUP($C168,'Regional Crises'!$B$1:$R$66,7,FALSE)&lt;F$4,0,($F$3-VLOOKUP($C168,'Regional Crises'!$B$1:$R$66,7,FALSE))/($F$3-$F$4)*5)),1))),IF(VLOOKUP($E168,'Country Indicator Data'!$B$4:$N$300,3,FALSE)="x","x",ROUND(IF(VLOOKUP($E168,'Country Indicator Data'!$B$4:$N$300,3,FALSE)&gt;$F$3,5,IF(VLOOKUP($E168,'Country Indicator Data'!$B$4:$N$300,3,FALSE)&lt;$F$4,0,($F$3-VLOOKUP($E168,'Country Indicator Data'!$B$4:$N$300,3,FALSE))/($F$3-$F$4)*5)),1)))</f>
        <v>2.1</v>
      </c>
      <c r="G168" s="241">
        <f>IF(LEN(E168)&gt;3,(IF(VLOOKUP($C168,'Regional Crises'!$B$1:$R$66,9,FALSE)="x","x",ROUND(IF(VLOOKUP($C168,'Regional Crises'!$B$1:$R$66,9,FALSE)&gt;G$3,5,IF(VLOOKUP($C168,'Regional Crises'!$B$1:$R$66,9,FALSE)&lt;G$4,0,(G$3-VLOOKUP($C168,'Regional Crises'!$B$1:$R$66,9,FALSE))/(G$3-G$4)*5)),1))),IF(VLOOKUP($E168,'Country Indicator Data'!$B$4:$N$300,5,FALSE)="x","x",ROUND(IF(VLOOKUP($E168,'Country Indicator Data'!$B$4:$N$300,5,FALSE)&gt;G$3,5,IF(VLOOKUP($E168,'Country Indicator Data'!$B$4:$N$300,5,FALSE)&lt;G$4,0,(G$3-VLOOKUP($E168,'Country Indicator Data'!$B$4:$N$300,5,FALSE))/(G$3-G$4)*5)),1)))</f>
        <v>2.1</v>
      </c>
      <c r="H168" s="241">
        <f t="shared" si="65"/>
        <v>2.1</v>
      </c>
      <c r="I168" s="241">
        <f>IF(LEN(E168)&gt;3,(IF(VLOOKUP($C168,'Regional Crises'!$B$1:$R$66,6,FALSE)="x","x",ROUND(IF(VLOOKUP($C168,'Regional Crises'!$B$1:$R$66,6,FALSE)&gt;I$3,5,IF(VLOOKUP($C168,'Regional Crises'!$B$1:$R$66,6,FALSE)&lt;I$4,0,5-(I$3-VLOOKUP($C168,'Regional Crises'!$B$1:$R$66,6,FALSE))/(I$3-I$4)*5)),1))),IF(VLOOKUP($E168,'Country Indicator Data'!$B$4:$N$300,2,FALSE)="x","x",ROUND(IF(VLOOKUP($E168,'Country Indicator Data'!$B$4:$N$300,2,FALSE)&gt;I$3,5,IF(VLOOKUP($E168,'Country Indicator Data'!$B$4:$N$300,2,FALSE)&lt;I$4,0,5-(I$3-VLOOKUP($E168,'Country Indicator Data'!$B$4:$N$300,2,FALSE))/(I$3-I$4)*5)),1)))</f>
        <v>3.5</v>
      </c>
      <c r="J168" s="241">
        <f>IF(LEN(E168)&gt;3,(IF(VLOOKUP($C168,'Regional Crises'!$B$1:$R$66,8,FALSE)="x","x",ROUND(IF(VLOOKUP($C168,'Regional Crises'!$B$1:$R$66,8,FALSE)&gt;J$3,5,IF(VLOOKUP($C168,'Regional Crises'!$B$1:$R$66,8,FALSE)&lt;J$4,0,5-(J$3-VLOOKUP($C168,'Regional Crises'!$B$1:$R$66,8,FALSE))/(J$3-J$4)*5)),1))),IF(VLOOKUP($E168,'Country Indicator Data'!$B$4:$N$300,4,FALSE)="x","x",ROUND(IF(VLOOKUP($E168,'Country Indicator Data'!$B$4:$N$300,4,FALSE)&gt;J$3,5,IF(VLOOKUP($E168,'Country Indicator Data'!$B$4:$N$300,4,FALSE)&lt;J$4,0,5-(J$3-VLOOKUP($E168,'Country Indicator Data'!$B$4:$N$300,4,FALSE))/(J$3-J$4)*5)),1)))</f>
        <v>0</v>
      </c>
      <c r="K168" s="241">
        <f t="shared" si="66"/>
        <v>1.75</v>
      </c>
      <c r="L168" s="241">
        <f>IF(LEN(E168)&gt;3,(IF(VLOOKUP($C168,'Regional Crises'!$B$1:$R$66,10,FALSE)="x","x",ROUND(IF(VLOOKUP($C168,'Regional Crises'!$B$1:$R$66,10,FALSE)&gt;L$3,5,IF(VLOOKUP($C168,'Regional Crises'!$B$1:$R$66,10,FALSE)&lt;L$4,0,5-(L$3-VLOOKUP($C168,'Regional Crises'!$B$1:$R$66,10,FALSE))/(L$3-L$4)*5)),1))),IF(VLOOKUP($E168,'Country Indicator Data'!$B$4:$N$300,6,FALSE)="x","x",ROUND(IF(VLOOKUP($E168,'Country Indicator Data'!$B$4:$N$300,6,FALSE)&gt;L$3,5,IF(VLOOKUP($E168,'Country Indicator Data'!$B$4:$N$300,6,FALSE)&lt;L$4,0,5-(L$3-VLOOKUP($E168,'Country Indicator Data'!$B$4:$N$300,6,FALSE))/(L$3-L$4)*5)),1)))</f>
        <v>3.6</v>
      </c>
      <c r="M168" s="241">
        <f>IF(LEN(E168)&gt;3,(IF(VLOOKUP($C168,'Regional Crises'!$B$1:$R$66,11,FALSE)="x","x",ROUND(IF(VLOOKUP($C168,'Regional Crises'!$B$1:$R$66,11,FALSE)&gt;M$3,5,IF(VLOOKUP($C168,'Regional Crises'!$B$1:$R$66,11,FALSE)&lt;M$4,0,5-(M$3-VLOOKUP($C168,'Regional Crises'!$B$1:$R$66,11,FALSE))/(M$3-M$4)*5)),1))),IF(VLOOKUP($E168,'Country Indicator Data'!$B$4:$N$300,7,FALSE)="x","x",ROUND(IF(VLOOKUP($E168,'Country Indicator Data'!$B$4:$N$300,7,FALSE)&gt;M$3,5,IF(VLOOKUP($E168,'Country Indicator Data'!$B$4:$N$300,7,FALSE)&lt;M$4,0,5-(M$3-VLOOKUP($E168,'Country Indicator Data'!$B$4:$N$300,7,FALSE))/(M$3-M$4)*5)),1)))</f>
        <v>4</v>
      </c>
      <c r="N168" s="241">
        <f t="shared" si="67"/>
        <v>3.8</v>
      </c>
      <c r="O168" s="241">
        <f t="shared" si="68"/>
        <v>2.5500000000000003</v>
      </c>
      <c r="P168" s="241">
        <f>IF(LEN(E168)&gt;3,VLOOKUP(C168,'Regional Crises'!$B$1:$R$69,12,FALSE),VLOOKUP(E168,'Country Indicator Data'!$B$4:$I$300,8,FALSE))</f>
        <v>0</v>
      </c>
      <c r="Q168" s="241">
        <f>IF(LEN(E168)&gt;3,((IF(VLOOKUP($C168,'Regional Crises'!$B$1:$R$66,13,FALSE)="x","x",ROUND(IF(VLOOKUP($C168,'Regional Crises'!$B$1:$R$66,13,FALSE)&gt;Q$3,5,IF(VLOOKUP($C168,'Regional Crises'!$B$1:$R$66,13,FALSE)&lt;Q$4,0,5-(LOG(Q$3)-LOG(VLOOKUP($C168,'Regional Crises'!$B$1:$R$66,13,FALSE)))/(LOG(Q$3)-LOG(Q$4))*5)),1)))),(IF(VLOOKUP($E168,'Country Indicator Data'!$B$4:$N$300,9,FALSE)="x","x",ROUND(IF(VLOOKUP($E168,'Country Indicator Data'!$B$4:$N$300,9,FALSE)&gt;Q$3,5,IF(VLOOKUP($E168,'Country Indicator Data'!$B$4:$N$300,9,FALSE)&lt;Q$4,0,5-(LOG(Q$3)-LOG(VLOOKUP($E168,'Country Indicator Data'!$B$4:$N$300,9,FALSE)))/(LOG(Q$3)-LOG(Q$4))*5)),1))))</f>
        <v>0</v>
      </c>
      <c r="R168" s="241">
        <f t="shared" si="69"/>
        <v>0</v>
      </c>
      <c r="S168" s="241">
        <f>IF(LEN(E168)&gt;3,((IF(VLOOKUP($C168,'Regional Crises'!$B$1:$R$66,17,FALSE)="x","x",ROUND(IF(VLOOKUP($C168,'Regional Crises'!$B$1:$R$66,17,FALSE)&gt;S$3,0,IF(VLOOKUP($C168,'Regional Crises'!$B$1:$R$66,17,FALSE)&lt;S$4,5,(S$3-VLOOKUP($C168,'Regional Crises'!$B$1:$R$66,17,FALSE))/(S$3-S$4)*5)),1)))),(IF(VLOOKUP($E168,'Country Indicator Data'!$B$4:$N$300,13,FALSE)="x","x",ROUND(IF(VLOOKUP($E168,'Country Indicator Data'!$B$4:$N$300,13,FALSE)&gt;S$3,0,IF(VLOOKUP($E168,'Country Indicator Data'!$B$4:$N$300,13,FALSE)&lt;S$4,5,(S$3-VLOOKUP($E168,'Country Indicator Data'!$B$4:$N$300,13,FALSE))/(S$3-S$4)*5)),1))))</f>
        <v>3.3</v>
      </c>
      <c r="T168" s="241">
        <f>IF(LEN(E168)&gt;3,((IF(VLOOKUP($C168,'Regional Crises'!$B$1:$R$66,14,FALSE)="x","x",ROUND(IF(VLOOKUP($C168,'Regional Crises'!$B$1:$R$66,14,FALSE)&gt;T$3,0,IF(VLOOKUP($C168,'Regional Crises'!$B$1:$R$66,14,FALSE)&lt;T$4,5,(T$3-VLOOKUP($C168,'Regional Crises'!$B$1:$R$66,14,FALSE))/(T$3-T$4)*5)),1)))),(IF(VLOOKUP($E168,'Country Indicator Data'!$B$4:$N$300,10,FALSE)="x","x",ROUND(IF(VLOOKUP($E168,'Country Indicator Data'!$B$4:$N$300,10,FALSE)&gt;T$3,0,IF(VLOOKUP($E168,'Country Indicator Data'!$B$4:$N$300,10,FALSE)&lt;T$4,5,(T$3-VLOOKUP($E168,'Country Indicator Data'!$B$4:$N$300,10,FALSE))/(T$3-T$4)*5)),1))))</f>
        <v>3</v>
      </c>
      <c r="U168" s="241">
        <f>IF(LEN(E168)&gt;3,((IF(VLOOKUP($C168,'Regional Crises'!$B$1:$R$66,15,FALSE)="x","x",ROUND(IF(VLOOKUP($C168,'Regional Crises'!$B$1:$R$66,15,FALSE)&gt;U$3,0,IF(VLOOKUP($C168,'Regional Crises'!$B$1:$R$66,15,FALSE)&lt;U$4,5,(U$3-VLOOKUP($C168,'Regional Crises'!$B$1:$R$66,15,FALSE))/(U$3-U$4)*5)),1)))),(IF(VLOOKUP($E168,'Country Indicator Data'!$B$4:$N$300,11,FALSE)="x","x",ROUND(IF(VLOOKUP($E168,'Country Indicator Data'!$B$4:$N$300,11,FALSE)&gt;U$3,0,IF(VLOOKUP($E168,'Country Indicator Data'!$B$4:$N$300,11,FALSE)&lt;U$4,5,(U$3-VLOOKUP($E168,'Country Indicator Data'!$B$4:$N$300,11,FALSE))/(U$3-U$4)*5)),1))))</f>
        <v>2.9</v>
      </c>
      <c r="V168" s="241">
        <f>IF(LEN(E168)&gt;3,((IF(VLOOKUP($C168,'Regional Crises'!$B$1:$R$66,16,FALSE)="x","x",ROUND(IF(VLOOKUP($C168,'Regional Crises'!$B$1:$R$66,16,FALSE)&gt;V$3,0,IF(VLOOKUP($C168,'Regional Crises'!$B$1:$R$66,16,FALSE)&lt;V$4,5,(V$3-VLOOKUP($C168,'Regional Crises'!$B$1:$R$66,16,FALSE))/(V$3-V$4)*5)),1)))),(IF(VLOOKUP($E168,'Country Indicator Data'!$B$4:$N$300,12,FALSE)="x","x",ROUND(IF(VLOOKUP($E168,'Country Indicator Data'!$B$4:$N$300,12,FALSE)&gt;V$3,0,IF(VLOOKUP($E168,'Country Indicator Data'!$B$4:$N$300,12,FALSE)&lt;V$4,5,(V$3-VLOOKUP($E168,'Country Indicator Data'!$B$4:$N$300,12,FALSE))/(V$3-V$4)*5)),1))))</f>
        <v>2.2999999999999998</v>
      </c>
      <c r="W168" s="241">
        <f t="shared" si="70"/>
        <v>2.9</v>
      </c>
      <c r="X168" s="241">
        <f t="shared" si="71"/>
        <v>1.8</v>
      </c>
      <c r="Y168" s="248">
        <f>IF('Core Indicators'!FC165="x","x",IF('Core Indicators'!FC165&gt;=5,5,IF('Core Indicators'!FC165&gt;=4,4,IF('Core Indicators'!FC165&gt;=3,3,IF('Core Indicators'!FC165&gt;=2,2,IF('Core Indicators'!FC165&gt;=1,1,0))))))</f>
        <v>3</v>
      </c>
      <c r="Z168" s="241">
        <f t="shared" si="72"/>
        <v>3</v>
      </c>
      <c r="AA168" s="248">
        <f>'Crisis Indicator Data'!Y165</f>
        <v>1</v>
      </c>
      <c r="AB168" s="248">
        <f>'Crisis Indicator Data'!Z165</f>
        <v>1</v>
      </c>
      <c r="AC168" s="248">
        <f>'Crisis Indicator Data'!AA165</f>
        <v>1</v>
      </c>
      <c r="AD168" s="248">
        <f>'Crisis Indicator Data'!AB165</f>
        <v>0</v>
      </c>
      <c r="AE168" s="248">
        <f t="shared" si="73"/>
        <v>2</v>
      </c>
      <c r="AF168" s="248">
        <f>'Crisis Indicator Data'!AC165</f>
        <v>0</v>
      </c>
      <c r="AG168" s="248">
        <f>'Crisis Indicator Data'!AD165</f>
        <v>0</v>
      </c>
      <c r="AH168" s="248">
        <f t="shared" si="74"/>
        <v>0</v>
      </c>
      <c r="AI168" s="248">
        <f>'Crisis Indicator Data'!AE165</f>
        <v>0</v>
      </c>
      <c r="AJ168" s="248">
        <f>'Crisis Indicator Data'!AF165</f>
        <v>0</v>
      </c>
      <c r="AK168" s="248">
        <f>'Crisis Indicator Data'!AG165</f>
        <v>2</v>
      </c>
      <c r="AL168" s="248">
        <f t="shared" si="75"/>
        <v>2</v>
      </c>
      <c r="AM168" s="241">
        <f t="shared" si="76"/>
        <v>1</v>
      </c>
      <c r="AN168" s="241">
        <f t="shared" si="77"/>
        <v>2</v>
      </c>
    </row>
    <row r="169" spans="1:40" x14ac:dyDescent="0.25">
      <c r="A169" s="150" t="str">
        <f>'Crisis Indicator Data'!A166</f>
        <v>Complex crisis in Zimbabwe</v>
      </c>
      <c r="B169" s="151" t="str">
        <f>'Crisis Indicator Data'!B166</f>
        <v>Socio-political,Drought</v>
      </c>
      <c r="C169" s="151" t="str">
        <f>'Crisis Indicator Data'!C166</f>
        <v>ZWE001</v>
      </c>
      <c r="D169" s="151" t="str">
        <f>'Crisis Indicator Data'!D166</f>
        <v>Zimbabwe</v>
      </c>
      <c r="E169" s="152" t="str">
        <f>'Crisis Indicator Data'!E166</f>
        <v>ZWE</v>
      </c>
      <c r="F169" s="241">
        <f>IF(LEN(E169)&gt;3,(IF(VLOOKUP($C169,'Regional Crises'!$B$1:$R$66,7,FALSE)="x","x",ROUND(IF(VLOOKUP($C169,'Regional Crises'!$B$1:$R$66,7,FALSE)&gt;$F$3,5,IF(VLOOKUP($C169,'Regional Crises'!$B$1:$R$66,7,FALSE)&lt;F$4,0,($F$3-VLOOKUP($C169,'Regional Crises'!$B$1:$R$66,7,FALSE))/($F$3-$F$4)*5)),1))),IF(VLOOKUP($E169,'Country Indicator Data'!$B$4:$N$300,3,FALSE)="x","x",ROUND(IF(VLOOKUP($E169,'Country Indicator Data'!$B$4:$N$300,3,FALSE)&gt;$F$3,5,IF(VLOOKUP($E169,'Country Indicator Data'!$B$4:$N$300,3,FALSE)&lt;$F$4,0,($F$3-VLOOKUP($E169,'Country Indicator Data'!$B$4:$N$300,3,FALSE))/($F$3-$F$4)*5)),1)))</f>
        <v>5</v>
      </c>
      <c r="G169" s="241">
        <f>IF(LEN(E169)&gt;3,(IF(VLOOKUP($C169,'Regional Crises'!$B$1:$R$66,9,FALSE)="x","x",ROUND(IF(VLOOKUP($C169,'Regional Crises'!$B$1:$R$66,9,FALSE)&gt;G$3,5,IF(VLOOKUP($C169,'Regional Crises'!$B$1:$R$66,9,FALSE)&lt;G$4,0,(G$3-VLOOKUP($C169,'Regional Crises'!$B$1:$R$66,9,FALSE))/(G$3-G$4)*5)),1))),IF(VLOOKUP($E169,'Country Indicator Data'!$B$4:$N$300,5,FALSE)="x","x",ROUND(IF(VLOOKUP($E169,'Country Indicator Data'!$B$4:$N$300,5,FALSE)&gt;G$3,5,IF(VLOOKUP($E169,'Country Indicator Data'!$B$4:$N$300,5,FALSE)&lt;G$4,0,(G$3-VLOOKUP($E169,'Country Indicator Data'!$B$4:$N$300,5,FALSE))/(G$3-G$4)*5)),1)))</f>
        <v>2.8</v>
      </c>
      <c r="H169" s="241">
        <f t="shared" si="65"/>
        <v>3.9</v>
      </c>
      <c r="I169" s="241">
        <f>IF(LEN(E169)&gt;3,(IF(VLOOKUP($C169,'Regional Crises'!$B$1:$R$66,6,FALSE)="x","x",ROUND(IF(VLOOKUP($C169,'Regional Crises'!$B$1:$R$66,6,FALSE)&gt;I$3,5,IF(VLOOKUP($C169,'Regional Crises'!$B$1:$R$66,6,FALSE)&lt;I$4,0,5-(I$3-VLOOKUP($C169,'Regional Crises'!$B$1:$R$66,6,FALSE))/(I$3-I$4)*5)),1))),IF(VLOOKUP($E169,'Country Indicator Data'!$B$4:$N$300,2,FALSE)="x","x",ROUND(IF(VLOOKUP($E169,'Country Indicator Data'!$B$4:$N$300,2,FALSE)&gt;I$3,5,IF(VLOOKUP($E169,'Country Indicator Data'!$B$4:$N$300,2,FALSE)&lt;I$4,0,5-(I$3-VLOOKUP($E169,'Country Indicator Data'!$B$4:$N$300,2,FALSE))/(I$3-I$4)*5)),1)))</f>
        <v>1.5</v>
      </c>
      <c r="J169" s="241">
        <f>IF(LEN(E169)&gt;3,(IF(VLOOKUP($C169,'Regional Crises'!$B$1:$R$66,8,FALSE)="x","x",ROUND(IF(VLOOKUP($C169,'Regional Crises'!$B$1:$R$66,8,FALSE)&gt;J$3,5,IF(VLOOKUP($C169,'Regional Crises'!$B$1:$R$66,8,FALSE)&lt;J$4,0,5-(J$3-VLOOKUP($C169,'Regional Crises'!$B$1:$R$66,8,FALSE))/(J$3-J$4)*5)),1))),IF(VLOOKUP($E169,'Country Indicator Data'!$B$4:$N$300,4,FALSE)="x","x",ROUND(IF(VLOOKUP($E169,'Country Indicator Data'!$B$4:$N$300,4,FALSE)&gt;J$3,5,IF(VLOOKUP($E169,'Country Indicator Data'!$B$4:$N$300,4,FALSE)&lt;J$4,0,5-(J$3-VLOOKUP($E169,'Country Indicator Data'!$B$4:$N$300,4,FALSE))/(J$3-J$4)*5)),1)))</f>
        <v>0.3</v>
      </c>
      <c r="K169" s="241">
        <f t="shared" si="66"/>
        <v>0.9</v>
      </c>
      <c r="L169" s="241">
        <f>IF(LEN(E169)&gt;3,(IF(VLOOKUP($C169,'Regional Crises'!$B$1:$R$66,10,FALSE)="x","x",ROUND(IF(VLOOKUP($C169,'Regional Crises'!$B$1:$R$66,10,FALSE)&gt;L$3,5,IF(VLOOKUP($C169,'Regional Crises'!$B$1:$R$66,10,FALSE)&lt;L$4,0,5-(L$3-VLOOKUP($C169,'Regional Crises'!$B$1:$R$66,10,FALSE))/(L$3-L$4)*5)),1))),IF(VLOOKUP($E169,'Country Indicator Data'!$B$4:$N$300,6,FALSE)="x","x",ROUND(IF(VLOOKUP($E169,'Country Indicator Data'!$B$4:$N$300,6,FALSE)&gt;L$3,5,IF(VLOOKUP($E169,'Country Indicator Data'!$B$4:$N$300,6,FALSE)&lt;L$4,0,5-(L$3-VLOOKUP($E169,'Country Indicator Data'!$B$4:$N$300,6,FALSE))/(L$3-L$4)*5)),1)))</f>
        <v>3.5</v>
      </c>
      <c r="M169" s="241">
        <f>IF(LEN(E169)&gt;3,(IF(VLOOKUP($C169,'Regional Crises'!$B$1:$R$66,11,FALSE)="x","x",ROUND(IF(VLOOKUP($C169,'Regional Crises'!$B$1:$R$66,11,FALSE)&gt;M$3,5,IF(VLOOKUP($C169,'Regional Crises'!$B$1:$R$66,11,FALSE)&lt;M$4,0,5-(M$3-VLOOKUP($C169,'Regional Crises'!$B$1:$R$66,11,FALSE))/(M$3-M$4)*5)),1))),IF(VLOOKUP($E169,'Country Indicator Data'!$B$4:$N$300,7,FALSE)="x","x",ROUND(IF(VLOOKUP($E169,'Country Indicator Data'!$B$4:$N$300,7,FALSE)&gt;M$3,5,IF(VLOOKUP($E169,'Country Indicator Data'!$B$4:$N$300,7,FALSE)&lt;M$4,0,5-(M$3-VLOOKUP($E169,'Country Indicator Data'!$B$4:$N$300,7,FALSE))/(M$3-M$4)*5)),1)))</f>
        <v>3.2</v>
      </c>
      <c r="N169" s="241">
        <f t="shared" si="67"/>
        <v>3.35</v>
      </c>
      <c r="O169" s="241">
        <f t="shared" si="68"/>
        <v>2.7166666666666668</v>
      </c>
      <c r="P169" s="241">
        <f>IF(LEN(E169)&gt;3,VLOOKUP(C169,'Regional Crises'!$B$1:$R$69,12,FALSE),VLOOKUP(E169,'Country Indicator Data'!$B$4:$I$300,8,FALSE))</f>
        <v>3</v>
      </c>
      <c r="Q169" s="241">
        <f>IF(LEN(E169)&gt;3,((IF(VLOOKUP($C169,'Regional Crises'!$B$1:$R$66,13,FALSE)="x","x",ROUND(IF(VLOOKUP($C169,'Regional Crises'!$B$1:$R$66,13,FALSE)&gt;Q$3,5,IF(VLOOKUP($C169,'Regional Crises'!$B$1:$R$66,13,FALSE)&lt;Q$4,0,5-(LOG(Q$3)-LOG(VLOOKUP($C169,'Regional Crises'!$B$1:$R$66,13,FALSE)))/(LOG(Q$3)-LOG(Q$4))*5)),1)))),(IF(VLOOKUP($E169,'Country Indicator Data'!$B$4:$N$300,9,FALSE)="x","x",ROUND(IF(VLOOKUP($E169,'Country Indicator Data'!$B$4:$N$300,9,FALSE)&gt;Q$3,5,IF(VLOOKUP($E169,'Country Indicator Data'!$B$4:$N$300,9,FALSE)&lt;Q$4,0,5-(LOG(Q$3)-LOG(VLOOKUP($E169,'Country Indicator Data'!$B$4:$N$300,9,FALSE)))/(LOG(Q$3)-LOG(Q$4))*5)),1))))</f>
        <v>4.2</v>
      </c>
      <c r="R169" s="241">
        <f t="shared" si="69"/>
        <v>3.6</v>
      </c>
      <c r="S169" s="241">
        <f>IF(LEN(E169)&gt;3,((IF(VLOOKUP($C169,'Regional Crises'!$B$1:$R$66,17,FALSE)="x","x",ROUND(IF(VLOOKUP($C169,'Regional Crises'!$B$1:$R$66,17,FALSE)&gt;S$3,0,IF(VLOOKUP($C169,'Regional Crises'!$B$1:$R$66,17,FALSE)&lt;S$4,5,(S$3-VLOOKUP($C169,'Regional Crises'!$B$1:$R$66,17,FALSE))/(S$3-S$4)*5)),1)))),(IF(VLOOKUP($E169,'Country Indicator Data'!$B$4:$N$300,13,FALSE)="x","x",ROUND(IF(VLOOKUP($E169,'Country Indicator Data'!$B$4:$N$300,13,FALSE)&gt;S$3,0,IF(VLOOKUP($E169,'Country Indicator Data'!$B$4:$N$300,13,FALSE)&lt;S$4,5,(S$3-VLOOKUP($E169,'Country Indicator Data'!$B$4:$N$300,13,FALSE))/(S$3-S$4)*5)),1))))</f>
        <v>3.8</v>
      </c>
      <c r="T169" s="241">
        <f>IF(LEN(E169)&gt;3,((IF(VLOOKUP($C169,'Regional Crises'!$B$1:$R$66,14,FALSE)="x","x",ROUND(IF(VLOOKUP($C169,'Regional Crises'!$B$1:$R$66,14,FALSE)&gt;T$3,0,IF(VLOOKUP($C169,'Regional Crises'!$B$1:$R$66,14,FALSE)&lt;T$4,5,(T$3-VLOOKUP($C169,'Regional Crises'!$B$1:$R$66,14,FALSE))/(T$3-T$4)*5)),1)))),(IF(VLOOKUP($E169,'Country Indicator Data'!$B$4:$N$300,10,FALSE)="x","x",ROUND(IF(VLOOKUP($E169,'Country Indicator Data'!$B$4:$N$300,10,FALSE)&gt;T$3,0,IF(VLOOKUP($E169,'Country Indicator Data'!$B$4:$N$300,10,FALSE)&lt;T$4,5,(T$3-VLOOKUP($E169,'Country Indicator Data'!$B$4:$N$300,10,FALSE))/(T$3-T$4)*5)),1))))</f>
        <v>3.8</v>
      </c>
      <c r="U169" s="241">
        <f>IF(LEN(E169)&gt;3,((IF(VLOOKUP($C169,'Regional Crises'!$B$1:$R$66,15,FALSE)="x","x",ROUND(IF(VLOOKUP($C169,'Regional Crises'!$B$1:$R$66,15,FALSE)&gt;U$3,0,IF(VLOOKUP($C169,'Regional Crises'!$B$1:$R$66,15,FALSE)&lt;U$4,5,(U$3-VLOOKUP($C169,'Regional Crises'!$B$1:$R$66,15,FALSE))/(U$3-U$4)*5)),1)))),(IF(VLOOKUP($E169,'Country Indicator Data'!$B$4:$N$300,11,FALSE)="x","x",ROUND(IF(VLOOKUP($E169,'Country Indicator Data'!$B$4:$N$300,11,FALSE)&gt;U$3,0,IF(VLOOKUP($E169,'Country Indicator Data'!$B$4:$N$300,11,FALSE)&lt;U$4,5,(U$3-VLOOKUP($E169,'Country Indicator Data'!$B$4:$N$300,11,FALSE))/(U$3-U$4)*5)),1))))</f>
        <v>3.4</v>
      </c>
      <c r="V169" s="241">
        <f>IF(LEN(E169)&gt;3,((IF(VLOOKUP($C169,'Regional Crises'!$B$1:$R$66,16,FALSE)="x","x",ROUND(IF(VLOOKUP($C169,'Regional Crises'!$B$1:$R$66,16,FALSE)&gt;V$3,0,IF(VLOOKUP($C169,'Regional Crises'!$B$1:$R$66,16,FALSE)&lt;V$4,5,(V$3-VLOOKUP($C169,'Regional Crises'!$B$1:$R$66,16,FALSE))/(V$3-V$4)*5)),1)))),(IF(VLOOKUP($E169,'Country Indicator Data'!$B$4:$N$300,12,FALSE)="x","x",ROUND(IF(VLOOKUP($E169,'Country Indicator Data'!$B$4:$N$300,12,FALSE)&gt;V$3,0,IF(VLOOKUP($E169,'Country Indicator Data'!$B$4:$N$300,12,FALSE)&lt;V$4,5,(V$3-VLOOKUP($E169,'Country Indicator Data'!$B$4:$N$300,12,FALSE))/(V$3-V$4)*5)),1))))</f>
        <v>3.6</v>
      </c>
      <c r="W169" s="241">
        <f t="shared" si="70"/>
        <v>3.7</v>
      </c>
      <c r="X169" s="241">
        <f t="shared" si="71"/>
        <v>3.3</v>
      </c>
      <c r="Y169" s="248">
        <f>IF('Core Indicators'!FC166="x","x",IF('Core Indicators'!FC166&gt;=5,5,IF('Core Indicators'!FC166&gt;=4,4,IF('Core Indicators'!FC166&gt;=3,3,IF('Core Indicators'!FC166&gt;=2,2,IF('Core Indicators'!FC166&gt;=1,1,0))))))</f>
        <v>4</v>
      </c>
      <c r="Z169" s="241">
        <f t="shared" si="72"/>
        <v>4</v>
      </c>
      <c r="AA169" s="248">
        <f>'Crisis Indicator Data'!Y166</f>
        <v>1</v>
      </c>
      <c r="AB169" s="248">
        <f>'Crisis Indicator Data'!Z166</f>
        <v>0</v>
      </c>
      <c r="AC169" s="248">
        <f>'Crisis Indicator Data'!AA166</f>
        <v>1</v>
      </c>
      <c r="AD169" s="248">
        <f>'Crisis Indicator Data'!AB166</f>
        <v>0</v>
      </c>
      <c r="AE169" s="248">
        <f t="shared" si="73"/>
        <v>2</v>
      </c>
      <c r="AF169" s="248">
        <f>'Crisis Indicator Data'!AC166</f>
        <v>0</v>
      </c>
      <c r="AG169" s="248">
        <f>'Crisis Indicator Data'!AD166</f>
        <v>0</v>
      </c>
      <c r="AH169" s="248">
        <f t="shared" si="74"/>
        <v>0</v>
      </c>
      <c r="AI169" s="248">
        <f>'Crisis Indicator Data'!AE166</f>
        <v>1</v>
      </c>
      <c r="AJ169" s="248">
        <f>'Crisis Indicator Data'!AF166</f>
        <v>2</v>
      </c>
      <c r="AK169" s="248">
        <f>'Crisis Indicator Data'!AG166</f>
        <v>3</v>
      </c>
      <c r="AL169" s="248">
        <f t="shared" si="75"/>
        <v>4</v>
      </c>
      <c r="AM169" s="241">
        <f t="shared" si="76"/>
        <v>2</v>
      </c>
      <c r="AN169" s="241">
        <f t="shared" si="77"/>
        <v>3</v>
      </c>
    </row>
  </sheetData>
  <mergeCells count="1">
    <mergeCell ref="A1:AN1"/>
  </mergeCells>
  <conditionalFormatting sqref="AN6:AN300">
    <cfRule type="cellIs" dxfId="394" priority="107" stopIfTrue="1" operator="between">
      <formula>4</formula>
      <formula>5</formula>
    </cfRule>
    <cfRule type="cellIs" dxfId="393" priority="108" stopIfTrue="1" operator="between">
      <formula>3</formula>
      <formula>4</formula>
    </cfRule>
    <cfRule type="cellIs" dxfId="392" priority="109" stopIfTrue="1" operator="between">
      <formula>2</formula>
      <formula>3</formula>
    </cfRule>
    <cfRule type="cellIs" dxfId="391" priority="110" stopIfTrue="1" operator="between">
      <formula>1</formula>
      <formula>2</formula>
    </cfRule>
    <cfRule type="cellIs" dxfId="390" priority="111" stopIfTrue="1" operator="between">
      <formula>0</formula>
      <formula>1</formula>
    </cfRule>
  </conditionalFormatting>
  <conditionalFormatting sqref="AM6:AM300">
    <cfRule type="cellIs" dxfId="389" priority="102" stopIfTrue="1" operator="between">
      <formula>4</formula>
      <formula>5</formula>
    </cfRule>
    <cfRule type="cellIs" dxfId="388" priority="103" stopIfTrue="1" operator="between">
      <formula>3</formula>
      <formula>4</formula>
    </cfRule>
    <cfRule type="cellIs" dxfId="387" priority="104" stopIfTrue="1" operator="between">
      <formula>2</formula>
      <formula>3</formula>
    </cfRule>
    <cfRule type="cellIs" dxfId="386" priority="105" stopIfTrue="1" operator="between">
      <formula>1</formula>
      <formula>2</formula>
    </cfRule>
    <cfRule type="cellIs" dxfId="385" priority="106" stopIfTrue="1" operator="between">
      <formula>0</formula>
      <formula>1</formula>
    </cfRule>
  </conditionalFormatting>
  <conditionalFormatting sqref="Z6:Z300">
    <cfRule type="cellIs" dxfId="384" priority="97" stopIfTrue="1" operator="between">
      <formula>4</formula>
      <formula>5</formula>
    </cfRule>
    <cfRule type="cellIs" dxfId="383" priority="98" stopIfTrue="1" operator="between">
      <formula>3</formula>
      <formula>4</formula>
    </cfRule>
    <cfRule type="cellIs" dxfId="382" priority="99" stopIfTrue="1" operator="between">
      <formula>2</formula>
      <formula>3</formula>
    </cfRule>
    <cfRule type="cellIs" dxfId="381" priority="100" stopIfTrue="1" operator="between">
      <formula>1</formula>
      <formula>2</formula>
    </cfRule>
    <cfRule type="cellIs" dxfId="380" priority="101" stopIfTrue="1" operator="between">
      <formula>0</formula>
      <formula>1</formula>
    </cfRule>
  </conditionalFormatting>
  <conditionalFormatting sqref="X6:X300">
    <cfRule type="cellIs" dxfId="379" priority="92" stopIfTrue="1" operator="between">
      <formula>4</formula>
      <formula>5</formula>
    </cfRule>
    <cfRule type="cellIs" dxfId="378" priority="93" stopIfTrue="1" operator="between">
      <formula>3</formula>
      <formula>4</formula>
    </cfRule>
    <cfRule type="cellIs" dxfId="377" priority="94" stopIfTrue="1" operator="between">
      <formula>2</formula>
      <formula>3</formula>
    </cfRule>
    <cfRule type="cellIs" dxfId="376" priority="95" stopIfTrue="1" operator="between">
      <formula>1</formula>
      <formula>2</formula>
    </cfRule>
    <cfRule type="cellIs" dxfId="375" priority="96" stopIfTrue="1" operator="between">
      <formula>0</formula>
      <formula>1</formula>
    </cfRule>
  </conditionalFormatting>
  <conditionalFormatting sqref="W6:W300">
    <cfRule type="cellIs" dxfId="374" priority="87" stopIfTrue="1" operator="between">
      <formula>4</formula>
      <formula>5</formula>
    </cfRule>
    <cfRule type="cellIs" dxfId="373" priority="88" stopIfTrue="1" operator="between">
      <formula>3</formula>
      <formula>4</formula>
    </cfRule>
    <cfRule type="cellIs" dxfId="372" priority="89" stopIfTrue="1" operator="between">
      <formula>2</formula>
      <formula>3</formula>
    </cfRule>
    <cfRule type="cellIs" dxfId="371" priority="90" stopIfTrue="1" operator="between">
      <formula>1</formula>
      <formula>2</formula>
    </cfRule>
    <cfRule type="cellIs" dxfId="370" priority="91" stopIfTrue="1" operator="between">
      <formula>0</formula>
      <formula>1</formula>
    </cfRule>
  </conditionalFormatting>
  <conditionalFormatting sqref="V6:V300">
    <cfRule type="cellIs" dxfId="369" priority="82" stopIfTrue="1" operator="between">
      <formula>4</formula>
      <formula>5</formula>
    </cfRule>
    <cfRule type="cellIs" dxfId="368" priority="83" stopIfTrue="1" operator="between">
      <formula>3</formula>
      <formula>4</formula>
    </cfRule>
    <cfRule type="cellIs" dxfId="367" priority="84" stopIfTrue="1" operator="between">
      <formula>2</formula>
      <formula>3</formula>
    </cfRule>
    <cfRule type="cellIs" dxfId="366" priority="85" stopIfTrue="1" operator="between">
      <formula>1</formula>
      <formula>2</formula>
    </cfRule>
    <cfRule type="cellIs" dxfId="365" priority="86" stopIfTrue="1" operator="between">
      <formula>0</formula>
      <formula>1</formula>
    </cfRule>
  </conditionalFormatting>
  <conditionalFormatting sqref="U6:U300">
    <cfRule type="cellIs" dxfId="364" priority="77" stopIfTrue="1" operator="between">
      <formula>4</formula>
      <formula>5</formula>
    </cfRule>
    <cfRule type="cellIs" dxfId="363" priority="78" stopIfTrue="1" operator="between">
      <formula>3</formula>
      <formula>4</formula>
    </cfRule>
    <cfRule type="cellIs" dxfId="362" priority="79" stopIfTrue="1" operator="between">
      <formula>2</formula>
      <formula>3</formula>
    </cfRule>
    <cfRule type="cellIs" dxfId="361" priority="80" stopIfTrue="1" operator="between">
      <formula>1</formula>
      <formula>2</formula>
    </cfRule>
    <cfRule type="cellIs" dxfId="360" priority="81" stopIfTrue="1" operator="between">
      <formula>0</formula>
      <formula>1</formula>
    </cfRule>
  </conditionalFormatting>
  <conditionalFormatting sqref="T6:T300">
    <cfRule type="cellIs" dxfId="359" priority="72" stopIfTrue="1" operator="between">
      <formula>4</formula>
      <formula>5</formula>
    </cfRule>
    <cfRule type="cellIs" dxfId="358" priority="73" stopIfTrue="1" operator="between">
      <formula>3</formula>
      <formula>4</formula>
    </cfRule>
    <cfRule type="cellIs" dxfId="357" priority="74" stopIfTrue="1" operator="between">
      <formula>2</formula>
      <formula>3</formula>
    </cfRule>
    <cfRule type="cellIs" dxfId="356" priority="75" stopIfTrue="1" operator="between">
      <formula>1</formula>
      <formula>2</formula>
    </cfRule>
    <cfRule type="cellIs" dxfId="355" priority="76" stopIfTrue="1" operator="between">
      <formula>0</formula>
      <formula>1</formula>
    </cfRule>
  </conditionalFormatting>
  <conditionalFormatting sqref="S6:S300">
    <cfRule type="cellIs" dxfId="354" priority="67" stopIfTrue="1" operator="between">
      <formula>4</formula>
      <formula>5</formula>
    </cfRule>
    <cfRule type="cellIs" dxfId="353" priority="68" stopIfTrue="1" operator="between">
      <formula>3</formula>
      <formula>4</formula>
    </cfRule>
    <cfRule type="cellIs" dxfId="352" priority="69" stopIfTrue="1" operator="between">
      <formula>2</formula>
      <formula>3</formula>
    </cfRule>
    <cfRule type="cellIs" dxfId="351" priority="70" stopIfTrue="1" operator="between">
      <formula>1</formula>
      <formula>2</formula>
    </cfRule>
    <cfRule type="cellIs" dxfId="350" priority="71" stopIfTrue="1" operator="between">
      <formula>0</formula>
      <formula>1</formula>
    </cfRule>
  </conditionalFormatting>
  <conditionalFormatting sqref="R6:R300">
    <cfRule type="cellIs" dxfId="349" priority="62" stopIfTrue="1" operator="between">
      <formula>4</formula>
      <formula>5</formula>
    </cfRule>
    <cfRule type="cellIs" dxfId="348" priority="63" stopIfTrue="1" operator="between">
      <formula>3</formula>
      <formula>4</formula>
    </cfRule>
    <cfRule type="cellIs" dxfId="347" priority="64" stopIfTrue="1" operator="between">
      <formula>2</formula>
      <formula>3</formula>
    </cfRule>
    <cfRule type="cellIs" dxfId="346" priority="65" stopIfTrue="1" operator="between">
      <formula>1</formula>
      <formula>2</formula>
    </cfRule>
    <cfRule type="cellIs" dxfId="345" priority="66" stopIfTrue="1" operator="between">
      <formula>0</formula>
      <formula>1</formula>
    </cfRule>
  </conditionalFormatting>
  <conditionalFormatting sqref="Q6:Q300">
    <cfRule type="cellIs" dxfId="344" priority="57" stopIfTrue="1" operator="between">
      <formula>4</formula>
      <formula>5</formula>
    </cfRule>
    <cfRule type="cellIs" dxfId="343" priority="58" stopIfTrue="1" operator="between">
      <formula>3</formula>
      <formula>4</formula>
    </cfRule>
    <cfRule type="cellIs" dxfId="342" priority="59" stopIfTrue="1" operator="between">
      <formula>2</formula>
      <formula>3</formula>
    </cfRule>
    <cfRule type="cellIs" dxfId="341" priority="60" stopIfTrue="1" operator="between">
      <formula>1</formula>
      <formula>2</formula>
    </cfRule>
    <cfRule type="cellIs" dxfId="340" priority="61" stopIfTrue="1" operator="between">
      <formula>0</formula>
      <formula>1</formula>
    </cfRule>
  </conditionalFormatting>
  <conditionalFormatting sqref="P6:P300">
    <cfRule type="cellIs" dxfId="339" priority="52" stopIfTrue="1" operator="between">
      <formula>4</formula>
      <formula>5</formula>
    </cfRule>
    <cfRule type="cellIs" dxfId="338" priority="53" stopIfTrue="1" operator="between">
      <formula>3</formula>
      <formula>4</formula>
    </cfRule>
    <cfRule type="cellIs" dxfId="337" priority="54" stopIfTrue="1" operator="between">
      <formula>2</formula>
      <formula>3</formula>
    </cfRule>
    <cfRule type="cellIs" dxfId="336" priority="55" stopIfTrue="1" operator="between">
      <formula>1</formula>
      <formula>2</formula>
    </cfRule>
    <cfRule type="cellIs" dxfId="335" priority="56" stopIfTrue="1" operator="between">
      <formula>0</formula>
      <formula>1</formula>
    </cfRule>
  </conditionalFormatting>
  <conditionalFormatting sqref="O6:O300">
    <cfRule type="cellIs" dxfId="334" priority="47" stopIfTrue="1" operator="between">
      <formula>4</formula>
      <formula>5</formula>
    </cfRule>
    <cfRule type="cellIs" dxfId="333" priority="48" stopIfTrue="1" operator="between">
      <formula>3</formula>
      <formula>4</formula>
    </cfRule>
    <cfRule type="cellIs" dxfId="332" priority="49" stopIfTrue="1" operator="between">
      <formula>2</formula>
      <formula>3</formula>
    </cfRule>
    <cfRule type="cellIs" dxfId="331" priority="50" stopIfTrue="1" operator="between">
      <formula>1</formula>
      <formula>2</formula>
    </cfRule>
    <cfRule type="cellIs" dxfId="330" priority="51" stopIfTrue="1" operator="between">
      <formula>0</formula>
      <formula>1</formula>
    </cfRule>
  </conditionalFormatting>
  <conditionalFormatting sqref="N6:N300">
    <cfRule type="cellIs" dxfId="329" priority="42" stopIfTrue="1" operator="between">
      <formula>4</formula>
      <formula>5</formula>
    </cfRule>
    <cfRule type="cellIs" dxfId="328" priority="43" stopIfTrue="1" operator="between">
      <formula>3</formula>
      <formula>4</formula>
    </cfRule>
    <cfRule type="cellIs" dxfId="327" priority="44" stopIfTrue="1" operator="between">
      <formula>2</formula>
      <formula>3</formula>
    </cfRule>
    <cfRule type="cellIs" dxfId="326" priority="45" stopIfTrue="1" operator="between">
      <formula>1</formula>
      <formula>2</formula>
    </cfRule>
    <cfRule type="cellIs" dxfId="325" priority="46" stopIfTrue="1" operator="between">
      <formula>0</formula>
      <formula>1</formula>
    </cfRule>
  </conditionalFormatting>
  <conditionalFormatting sqref="M6:M300">
    <cfRule type="cellIs" dxfId="324" priority="37" stopIfTrue="1" operator="between">
      <formula>4</formula>
      <formula>5</formula>
    </cfRule>
    <cfRule type="cellIs" dxfId="323" priority="38" stopIfTrue="1" operator="between">
      <formula>3</formula>
      <formula>4</formula>
    </cfRule>
    <cfRule type="cellIs" dxfId="322" priority="39" stopIfTrue="1" operator="between">
      <formula>2</formula>
      <formula>3</formula>
    </cfRule>
    <cfRule type="cellIs" dxfId="321" priority="40" stopIfTrue="1" operator="between">
      <formula>1</formula>
      <formula>2</formula>
    </cfRule>
    <cfRule type="cellIs" dxfId="320" priority="41" stopIfTrue="1" operator="between">
      <formula>0</formula>
      <formula>1</formula>
    </cfRule>
  </conditionalFormatting>
  <conditionalFormatting sqref="L6:L300">
    <cfRule type="cellIs" dxfId="319" priority="32" stopIfTrue="1" operator="between">
      <formula>4</formula>
      <formula>5</formula>
    </cfRule>
    <cfRule type="cellIs" dxfId="318" priority="33" stopIfTrue="1" operator="between">
      <formula>3</formula>
      <formula>4</formula>
    </cfRule>
    <cfRule type="cellIs" dxfId="317" priority="34" stopIfTrue="1" operator="between">
      <formula>2</formula>
      <formula>3</formula>
    </cfRule>
    <cfRule type="cellIs" dxfId="316" priority="35" stopIfTrue="1" operator="between">
      <formula>1</formula>
      <formula>2</formula>
    </cfRule>
    <cfRule type="cellIs" dxfId="315" priority="36" stopIfTrue="1" operator="between">
      <formula>0</formula>
      <formula>1</formula>
    </cfRule>
  </conditionalFormatting>
  <conditionalFormatting sqref="K6:K300">
    <cfRule type="cellIs" dxfId="314" priority="27" stopIfTrue="1" operator="between">
      <formula>4</formula>
      <formula>5</formula>
    </cfRule>
    <cfRule type="cellIs" dxfId="313" priority="28" stopIfTrue="1" operator="between">
      <formula>3</formula>
      <formula>4</formula>
    </cfRule>
    <cfRule type="cellIs" dxfId="312" priority="29" stopIfTrue="1" operator="between">
      <formula>2</formula>
      <formula>3</formula>
    </cfRule>
    <cfRule type="cellIs" dxfId="311" priority="30" stopIfTrue="1" operator="between">
      <formula>1</formula>
      <formula>2</formula>
    </cfRule>
    <cfRule type="cellIs" dxfId="310" priority="31" stopIfTrue="1" operator="between">
      <formula>0</formula>
      <formula>1</formula>
    </cfRule>
  </conditionalFormatting>
  <conditionalFormatting sqref="J6:J300">
    <cfRule type="cellIs" dxfId="309" priority="22" stopIfTrue="1" operator="between">
      <formula>4</formula>
      <formula>5</formula>
    </cfRule>
    <cfRule type="cellIs" dxfId="308" priority="23" stopIfTrue="1" operator="between">
      <formula>3</formula>
      <formula>4</formula>
    </cfRule>
    <cfRule type="cellIs" dxfId="307" priority="24" stopIfTrue="1" operator="between">
      <formula>2</formula>
      <formula>3</formula>
    </cfRule>
    <cfRule type="cellIs" dxfId="306" priority="25" stopIfTrue="1" operator="between">
      <formula>1</formula>
      <formula>2</formula>
    </cfRule>
    <cfRule type="cellIs" dxfId="305" priority="26" stopIfTrue="1" operator="between">
      <formula>0</formula>
      <formula>1</formula>
    </cfRule>
  </conditionalFormatting>
  <conditionalFormatting sqref="I6:I300">
    <cfRule type="cellIs" dxfId="304" priority="17" stopIfTrue="1" operator="between">
      <formula>4</formula>
      <formula>5</formula>
    </cfRule>
    <cfRule type="cellIs" dxfId="303" priority="18" stopIfTrue="1" operator="between">
      <formula>3</formula>
      <formula>4</formula>
    </cfRule>
    <cfRule type="cellIs" dxfId="302" priority="19" stopIfTrue="1" operator="between">
      <formula>2</formula>
      <formula>3</formula>
    </cfRule>
    <cfRule type="cellIs" dxfId="301" priority="20" stopIfTrue="1" operator="between">
      <formula>1</formula>
      <formula>2</formula>
    </cfRule>
    <cfRule type="cellIs" dxfId="300" priority="21" stopIfTrue="1" operator="between">
      <formula>0</formula>
      <formula>1</formula>
    </cfRule>
  </conditionalFormatting>
  <conditionalFormatting sqref="H6:H300">
    <cfRule type="cellIs" dxfId="299" priority="12" stopIfTrue="1" operator="between">
      <formula>4</formula>
      <formula>5</formula>
    </cfRule>
    <cfRule type="cellIs" dxfId="298" priority="13" stopIfTrue="1" operator="between">
      <formula>3</formula>
      <formula>4</formula>
    </cfRule>
    <cfRule type="cellIs" dxfId="297" priority="14" stopIfTrue="1" operator="between">
      <formula>2</formula>
      <formula>3</formula>
    </cfRule>
    <cfRule type="cellIs" dxfId="296" priority="15" stopIfTrue="1" operator="between">
      <formula>1</formula>
      <formula>2</formula>
    </cfRule>
    <cfRule type="cellIs" dxfId="295" priority="16" stopIfTrue="1" operator="between">
      <formula>0</formula>
      <formula>1</formula>
    </cfRule>
  </conditionalFormatting>
  <conditionalFormatting sqref="G6:G300">
    <cfRule type="cellIs" dxfId="294" priority="7" stopIfTrue="1" operator="between">
      <formula>4</formula>
      <formula>5</formula>
    </cfRule>
    <cfRule type="cellIs" dxfId="293" priority="8" stopIfTrue="1" operator="between">
      <formula>3</formula>
      <formula>4</formula>
    </cfRule>
    <cfRule type="cellIs" dxfId="292" priority="9" stopIfTrue="1" operator="between">
      <formula>2</formula>
      <formula>3</formula>
    </cfRule>
    <cfRule type="cellIs" dxfId="291" priority="10" stopIfTrue="1" operator="between">
      <formula>1</formula>
      <formula>2</formula>
    </cfRule>
    <cfRule type="cellIs" dxfId="290" priority="11" stopIfTrue="1" operator="between">
      <formula>0</formula>
      <formula>1</formula>
    </cfRule>
  </conditionalFormatting>
  <conditionalFormatting sqref="F6:F300">
    <cfRule type="cellIs" dxfId="289" priority="2" stopIfTrue="1" operator="between">
      <formula>4</formula>
      <formula>5</formula>
    </cfRule>
    <cfRule type="cellIs" dxfId="288" priority="3" stopIfTrue="1" operator="between">
      <formula>3</formula>
      <formula>4</formula>
    </cfRule>
    <cfRule type="cellIs" dxfId="287" priority="4" stopIfTrue="1" operator="between">
      <formula>2</formula>
      <formula>3</formula>
    </cfRule>
    <cfRule type="cellIs" dxfId="286" priority="5" stopIfTrue="1" operator="between">
      <formula>1</formula>
      <formula>2</formula>
    </cfRule>
    <cfRule type="cellIs" dxfId="285" priority="6" stopIfTrue="1" operator="between">
      <formula>0</formula>
      <formula>1</formula>
    </cfRule>
  </conditionalFormatting>
  <conditionalFormatting sqref="A2:AN30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66"/>
  <sheetViews>
    <sheetView zoomScale="80" zoomScaleNormal="80" workbookViewId="0"/>
  </sheetViews>
  <sheetFormatPr defaultColWidth="9.42578125" defaultRowHeight="15" x14ac:dyDescent="0.25"/>
  <cols>
    <col min="1" max="1" width="36.42578125" style="282" customWidth="1"/>
    <col min="2" max="2" width="28.42578125" style="282" customWidth="1"/>
    <col min="3" max="3" width="9.5703125" style="282" bestFit="1" customWidth="1"/>
    <col min="4" max="4" width="9.42578125" style="282"/>
    <col min="5" max="5" width="9.5703125" style="282" bestFit="1" customWidth="1"/>
    <col min="6" max="6" width="22.5703125" style="282" hidden="1" customWidth="1"/>
    <col min="7" max="7" width="12.5703125" style="282" bestFit="1" customWidth="1"/>
    <col min="8" max="9" width="9.42578125" style="282"/>
    <col min="10" max="10" width="17.7109375" style="282" hidden="1" customWidth="1"/>
    <col min="11" max="11" width="11.5703125" style="282" bestFit="1" customWidth="1"/>
    <col min="12" max="12" width="9.42578125" style="282"/>
    <col min="13" max="13" width="11.42578125" style="289" bestFit="1" customWidth="1"/>
    <col min="14" max="14" width="16.7109375" style="282" customWidth="1"/>
    <col min="15" max="15" width="10.5703125" style="282" bestFit="1" customWidth="1"/>
    <col min="16" max="16" width="9.5703125" style="282" bestFit="1" customWidth="1"/>
    <col min="17" max="17" width="9.42578125" style="282"/>
    <col min="18" max="18" width="19.42578125" style="282" hidden="1" customWidth="1"/>
    <col min="19" max="19" width="11.5703125" style="282" bestFit="1" customWidth="1"/>
    <col min="20" max="20" width="9.5703125" style="282" bestFit="1" customWidth="1"/>
    <col min="21" max="21" width="11.42578125" style="289" bestFit="1" customWidth="1"/>
    <col min="22" max="22" width="18.42578125" style="282" hidden="1" customWidth="1"/>
    <col min="23" max="23" width="12.42578125" style="282" bestFit="1" customWidth="1"/>
    <col min="24" max="24" width="9.42578125" style="282"/>
    <col min="25" max="25" width="10" style="282" bestFit="1" customWidth="1"/>
    <col min="26" max="26" width="19.42578125" style="282" hidden="1" customWidth="1"/>
    <col min="27" max="27" width="11.5703125" style="282" bestFit="1" customWidth="1"/>
    <col min="28" max="28" width="9.42578125" style="282"/>
    <col min="29" max="29" width="11.42578125" style="289" bestFit="1" customWidth="1"/>
    <col min="30" max="30" width="31.42578125" style="282" hidden="1" customWidth="1"/>
    <col min="31" max="31" width="11.5703125" style="282" bestFit="1" customWidth="1"/>
    <col min="32" max="33" width="9.5703125" style="282" bestFit="1" customWidth="1"/>
    <col min="34" max="34" width="19.42578125" style="282" hidden="1" customWidth="1"/>
    <col min="35" max="35" width="11.5703125" style="282" bestFit="1" customWidth="1"/>
    <col min="36" max="36" width="11.42578125" style="282" customWidth="1"/>
    <col min="37" max="37" width="10.42578125" style="289" customWidth="1"/>
    <col min="38" max="38" width="0.42578125" style="282" customWidth="1"/>
    <col min="39" max="40" width="9.5703125" style="282" bestFit="1" customWidth="1"/>
    <col min="41" max="41" width="10" style="282" bestFit="1" customWidth="1"/>
    <col min="42" max="42" width="19.42578125" style="282" hidden="1" customWidth="1"/>
    <col min="43" max="43" width="11.5703125" style="282" bestFit="1" customWidth="1"/>
    <col min="44" max="44" width="9.5703125" style="282" bestFit="1" customWidth="1"/>
    <col min="45" max="45" width="11.5703125" style="282" bestFit="1" customWidth="1"/>
    <col min="46" max="46" width="0.5703125" style="282" hidden="1" customWidth="1"/>
    <col min="47" max="49" width="0" style="282" hidden="1"/>
    <col min="50" max="50" width="19.42578125" style="282" hidden="1" customWidth="1"/>
    <col min="51" max="51" width="11.42578125" style="282" hidden="1" customWidth="1"/>
    <col min="52" max="52" width="0" style="282" hidden="1"/>
    <col min="53" max="53" width="11.5703125" style="50" hidden="1" customWidth="1"/>
    <col min="54" max="54" width="37.42578125" style="282" hidden="1" customWidth="1"/>
    <col min="55" max="56" width="0" style="282" hidden="1"/>
    <col min="57" max="57" width="10" style="282" hidden="1" customWidth="1"/>
    <col min="58" max="58" width="19.42578125" style="282" hidden="1" customWidth="1"/>
    <col min="59" max="60" width="11.42578125" style="282" hidden="1" customWidth="1"/>
    <col min="61" max="61" width="11.5703125" style="215" hidden="1" customWidth="1"/>
    <col min="62" max="62" width="27.42578125" style="282" bestFit="1" customWidth="1"/>
    <col min="63" max="64" width="9.5703125" style="282" bestFit="1" customWidth="1"/>
    <col min="65" max="65" width="10.42578125" style="282" bestFit="1" customWidth="1"/>
    <col min="66" max="66" width="15.42578125" style="282" hidden="1" customWidth="1"/>
    <col min="67" max="68" width="9.5703125" style="282" bestFit="1" customWidth="1"/>
    <col min="69" max="69" width="11.5703125" style="50" bestFit="1" customWidth="1"/>
    <col min="70" max="70" width="33.42578125" style="282" hidden="1" customWidth="1"/>
    <col min="71" max="72" width="0" style="282" hidden="1"/>
    <col min="73" max="73" width="10" style="282" hidden="1" customWidth="1"/>
    <col min="74" max="74" width="15.42578125" style="282" hidden="1" customWidth="1"/>
    <col min="75" max="76" width="0" style="282" hidden="1"/>
    <col min="77" max="77" width="11.5703125" style="282" hidden="1" customWidth="1"/>
    <col min="78" max="78" width="31.42578125" style="282" hidden="1" customWidth="1"/>
    <col min="79" max="81" width="0" style="282" hidden="1"/>
    <col min="82" max="82" width="15.42578125" style="282" hidden="1" customWidth="1"/>
    <col min="83" max="84" width="0" style="282" hidden="1"/>
    <col min="85" max="85" width="11.5703125" style="50" hidden="1" customWidth="1"/>
    <col min="86" max="92" width="0" style="282" hidden="1"/>
    <col min="93" max="93" width="9.42578125" style="215" hidden="1" customWidth="1"/>
    <col min="94" max="100" width="0" style="282" hidden="1"/>
    <col min="101" max="101" width="11" style="215" hidden="1" customWidth="1"/>
    <col min="102" max="102" width="0" style="282" hidden="1"/>
    <col min="103" max="103" width="10.5703125" style="282" bestFit="1" customWidth="1"/>
    <col min="104" max="104" width="19.42578125" style="282" customWidth="1"/>
    <col min="105" max="105" width="9.42578125" style="282"/>
    <col min="106" max="106" width="15" style="282" hidden="1" customWidth="1"/>
    <col min="107" max="107" width="23.42578125" style="282" customWidth="1"/>
    <col min="108" max="108" width="9.5703125" style="282" bestFit="1" customWidth="1"/>
    <col min="109" max="109" width="11.42578125" style="50" bestFit="1" customWidth="1"/>
    <col min="110" max="110" width="14.5703125" style="282" hidden="1" customWidth="1"/>
    <col min="111" max="111" width="11.42578125" style="282" bestFit="1" customWidth="1"/>
    <col min="112" max="112" width="9.5703125" style="282" bestFit="1" customWidth="1"/>
    <col min="113" max="113" width="9.42578125" style="282"/>
    <col min="114" max="114" width="0" style="282" hidden="1"/>
    <col min="115" max="116" width="9.5703125" style="282" bestFit="1" customWidth="1"/>
    <col min="117" max="117" width="11.5703125" style="215" bestFit="1" customWidth="1"/>
    <col min="118" max="118" width="0.5703125" style="282" customWidth="1"/>
    <col min="119" max="119" width="13.5703125" style="282" bestFit="1" customWidth="1"/>
    <col min="120" max="120" width="9.5703125" style="282" bestFit="1" customWidth="1"/>
    <col min="121" max="121" width="9.42578125" style="282"/>
    <col min="122" max="122" width="0" style="282" hidden="1"/>
    <col min="123" max="123" width="11.5703125" style="282" bestFit="1" customWidth="1"/>
    <col min="124" max="124" width="9.5703125" style="282" bestFit="1" customWidth="1"/>
    <col min="125" max="125" width="11.5703125" style="50" bestFit="1" customWidth="1"/>
    <col min="126" max="126" width="0" style="282" hidden="1"/>
    <col min="127" max="128" width="9.5703125" style="282" bestFit="1" customWidth="1"/>
    <col min="129" max="129" width="9.42578125" style="282"/>
    <col min="130" max="130" width="0" style="282" hidden="1"/>
    <col min="131" max="132" width="9.5703125" style="282" bestFit="1" customWidth="1"/>
    <col min="133" max="133" width="11.5703125" style="215" bestFit="1" customWidth="1"/>
    <col min="134" max="134" width="43.42578125" style="282" hidden="1" customWidth="1"/>
    <col min="135" max="135" width="11" style="282" customWidth="1"/>
    <col min="136" max="136" width="9.5703125" style="282" bestFit="1" customWidth="1"/>
    <col min="137" max="137" width="9.42578125" style="282"/>
    <col min="138" max="138" width="0" style="282" hidden="1"/>
    <col min="139" max="140" width="9.42578125" style="282" customWidth="1"/>
    <col min="141" max="141" width="11.5703125" style="50" bestFit="1" customWidth="1"/>
    <col min="142" max="142" width="0" style="282" hidden="1"/>
    <col min="143" max="144" width="23.5703125" style="282" customWidth="1"/>
    <col min="145" max="145" width="9.42578125" style="282"/>
    <col min="146" max="146" width="0" style="282" hidden="1"/>
    <col min="147" max="148" width="9.5703125" style="282" bestFit="1" customWidth="1"/>
    <col min="149" max="149" width="11.5703125" style="215" customWidth="1"/>
    <col min="150" max="150" width="43.5703125" style="282" hidden="1" customWidth="1"/>
    <col min="151" max="153" width="9.5703125" style="282" bestFit="1" customWidth="1"/>
    <col min="154" max="154" width="0" style="282" hidden="1"/>
    <col min="155" max="156" width="9.5703125" style="282" bestFit="1" customWidth="1"/>
    <col min="157" max="157" width="11.5703125" style="50" bestFit="1" customWidth="1"/>
    <col min="158" max="158" width="0" style="282" hidden="1"/>
    <col min="159" max="161" width="9.5703125" style="282" bestFit="1" customWidth="1"/>
    <col min="162" max="162" width="0" style="282" hidden="1"/>
    <col min="163" max="164" width="9.5703125" style="282" bestFit="1" customWidth="1"/>
    <col min="165" max="165" width="11.5703125" style="50" bestFit="1" customWidth="1"/>
    <col min="166" max="166" width="0" style="282" hidden="1"/>
    <col min="167" max="167" width="9.5703125" style="282" hidden="1" bestFit="1" customWidth="1"/>
    <col min="168" max="168" width="0" style="282" hidden="1"/>
    <col min="169" max="172" width="13" style="282" hidden="1" customWidth="1"/>
    <col min="173" max="173" width="11.5703125" style="50" hidden="1" customWidth="1"/>
    <col min="174" max="174" width="0" style="282" hidden="1"/>
    <col min="175" max="180" width="13" style="282" hidden="1" customWidth="1"/>
    <col min="181" max="181" width="11.5703125" style="215" hidden="1" customWidth="1"/>
    <col min="182" max="182" width="0" style="282" hidden="1"/>
    <col min="183" max="183" width="9.5703125" style="282" hidden="1" bestFit="1" customWidth="1"/>
    <col min="184" max="185" width="13" style="282" hidden="1" customWidth="1"/>
    <col min="186" max="186" width="0" style="282" hidden="1"/>
    <col min="187" max="187" width="9.5703125" style="282" hidden="1" bestFit="1" customWidth="1"/>
    <col min="188" max="188" width="13" style="282" hidden="1" customWidth="1"/>
    <col min="189" max="189" width="11.5703125" style="50" hidden="1" bestFit="1" customWidth="1"/>
    <col min="190" max="190" width="0" style="282" hidden="1"/>
    <col min="191" max="191" width="9.5703125" style="282" hidden="1" bestFit="1" customWidth="1"/>
    <col min="192" max="193" width="13" style="282" hidden="1" customWidth="1"/>
    <col min="194" max="194" width="0" style="282" hidden="1"/>
    <col min="195" max="195" width="9.5703125" style="282" hidden="1" bestFit="1" customWidth="1"/>
    <col min="196" max="196" width="13" style="282" hidden="1" customWidth="1"/>
    <col min="197" max="197" width="11.5703125" style="215" hidden="1" bestFit="1" customWidth="1"/>
    <col min="198" max="198" width="0" style="282" hidden="1"/>
    <col min="199" max="199" width="9.5703125" style="282" hidden="1" bestFit="1" customWidth="1"/>
    <col min="200" max="200" width="13" style="282" hidden="1" customWidth="1"/>
    <col min="201" max="201" width="9.5703125" style="282" hidden="1" bestFit="1" customWidth="1"/>
    <col min="202" max="202" width="0" style="282" hidden="1"/>
    <col min="203" max="203" width="9.5703125" style="282" hidden="1" bestFit="1" customWidth="1"/>
    <col min="204" max="204" width="13" style="282" hidden="1" customWidth="1"/>
    <col min="205" max="205" width="11.5703125" style="50" hidden="1" bestFit="1" customWidth="1"/>
    <col min="206" max="206" width="0" style="282" hidden="1"/>
    <col min="207" max="207" width="9.5703125" style="282" hidden="1" bestFit="1" customWidth="1"/>
    <col min="208" max="209" width="13" style="282" hidden="1" customWidth="1"/>
    <col min="210" max="210" width="0" style="282" hidden="1"/>
    <col min="211" max="211" width="9.5703125" style="282" hidden="1" bestFit="1" customWidth="1"/>
    <col min="212" max="212" width="13" style="282" hidden="1" customWidth="1"/>
    <col min="213" max="213" width="11.5703125" style="215" hidden="1" bestFit="1" customWidth="1"/>
    <col min="214" max="214" width="0" style="282" hidden="1"/>
    <col min="215" max="215" width="9.5703125" style="282" hidden="1" bestFit="1" customWidth="1"/>
    <col min="216" max="217" width="13" style="282" hidden="1" customWidth="1"/>
    <col min="218" max="218" width="0" style="282" hidden="1"/>
    <col min="219" max="219" width="9.5703125" style="282" hidden="1" bestFit="1" customWidth="1"/>
    <col min="220" max="220" width="13" style="282" hidden="1" customWidth="1"/>
    <col min="221" max="221" width="11.5703125" style="50" hidden="1" bestFit="1" customWidth="1"/>
    <col min="222" max="222" width="0" style="282" hidden="1"/>
    <col min="223" max="223" width="9.5703125" style="282" hidden="1" bestFit="1" customWidth="1"/>
    <col min="224" max="225" width="13" style="282" hidden="1" customWidth="1"/>
    <col min="226" max="226" width="0" style="282" hidden="1"/>
    <col min="227" max="227" width="9.5703125" style="282" hidden="1" bestFit="1" customWidth="1"/>
    <col min="228" max="228" width="13" style="282" hidden="1" customWidth="1"/>
    <col min="229" max="229" width="11.5703125" style="215" hidden="1" bestFit="1" customWidth="1"/>
    <col min="230" max="230" width="0" style="282" hidden="1"/>
    <col min="231" max="231" width="9.5703125" style="282" hidden="1" bestFit="1" customWidth="1"/>
    <col min="232" max="233" width="13" style="282" hidden="1" customWidth="1"/>
    <col min="234" max="234" width="0" style="282" hidden="1"/>
    <col min="235" max="235" width="9.5703125" style="282" hidden="1" bestFit="1" customWidth="1"/>
    <col min="236" max="236" width="13" style="282" hidden="1" customWidth="1"/>
    <col min="237" max="237" width="11.5703125" style="50" hidden="1" bestFit="1" customWidth="1"/>
    <col min="238" max="238" width="33" style="282" hidden="1" customWidth="1"/>
    <col min="239" max="239" width="9.5703125" style="282" hidden="1" bestFit="1" customWidth="1"/>
    <col min="240" max="241" width="13" style="282" hidden="1" customWidth="1"/>
    <col min="242" max="242" width="0" style="282" hidden="1"/>
    <col min="243" max="243" width="9.5703125" style="282" hidden="1" bestFit="1" customWidth="1"/>
    <col min="244" max="244" width="13" style="282" hidden="1" customWidth="1"/>
    <col min="245" max="245" width="11.5703125" style="215" hidden="1" bestFit="1" customWidth="1"/>
    <col min="246" max="246" width="0" style="282" hidden="1"/>
    <col min="247" max="247" width="9.5703125" style="282" hidden="1" bestFit="1" customWidth="1"/>
    <col min="248" max="249" width="13" style="282" hidden="1" customWidth="1"/>
    <col min="250" max="250" width="0" style="282" hidden="1"/>
    <col min="251" max="251" width="9.5703125" style="282" hidden="1" bestFit="1" customWidth="1"/>
    <col min="252" max="252" width="13" style="282" hidden="1" customWidth="1"/>
    <col min="253" max="253" width="11.5703125" style="50" hidden="1" bestFit="1" customWidth="1"/>
    <col min="254" max="254" width="13" style="282" hidden="1" customWidth="1"/>
    <col min="255" max="16384" width="9.42578125" style="282"/>
  </cols>
  <sheetData>
    <row r="1" spans="1:253" s="283" customFormat="1" ht="12.95" customHeight="1" x14ac:dyDescent="0.2">
      <c r="A1" s="164" t="s">
        <v>0</v>
      </c>
      <c r="B1" s="164" t="s">
        <v>8692</v>
      </c>
      <c r="C1" s="164" t="s">
        <v>1</v>
      </c>
      <c r="D1" s="164" t="s">
        <v>2</v>
      </c>
      <c r="E1" s="164" t="s">
        <v>9318</v>
      </c>
      <c r="F1" s="303" t="s">
        <v>1331</v>
      </c>
      <c r="G1" s="303"/>
      <c r="H1" s="303"/>
      <c r="I1" s="303"/>
      <c r="J1" s="303"/>
      <c r="K1" s="303"/>
      <c r="L1" s="303"/>
      <c r="M1" s="303"/>
      <c r="N1" s="302" t="s">
        <v>183</v>
      </c>
      <c r="O1" s="302"/>
      <c r="P1" s="302"/>
      <c r="Q1" s="302"/>
      <c r="R1" s="302"/>
      <c r="S1" s="302"/>
      <c r="T1" s="302"/>
      <c r="U1" s="302"/>
      <c r="V1" s="303" t="s">
        <v>844</v>
      </c>
      <c r="W1" s="303"/>
      <c r="X1" s="303"/>
      <c r="Y1" s="303"/>
      <c r="Z1" s="303"/>
      <c r="AA1" s="303"/>
      <c r="AB1" s="303"/>
      <c r="AC1" s="303"/>
      <c r="AD1" s="302" t="s">
        <v>574</v>
      </c>
      <c r="AE1" s="302"/>
      <c r="AF1" s="302"/>
      <c r="AG1" s="302"/>
      <c r="AH1" s="302"/>
      <c r="AI1" s="302"/>
      <c r="AJ1" s="302"/>
      <c r="AK1" s="302"/>
      <c r="AL1" s="303" t="s">
        <v>500</v>
      </c>
      <c r="AM1" s="303"/>
      <c r="AN1" s="303"/>
      <c r="AO1" s="303"/>
      <c r="AP1" s="303"/>
      <c r="AQ1" s="303"/>
      <c r="AR1" s="303"/>
      <c r="AS1" s="303"/>
      <c r="AT1" s="306" t="s">
        <v>37</v>
      </c>
      <c r="AU1" s="306"/>
      <c r="AV1" s="306"/>
      <c r="AW1" s="306"/>
      <c r="AX1" s="306"/>
      <c r="AY1" s="306"/>
      <c r="AZ1" s="306"/>
      <c r="BA1" s="306"/>
      <c r="BB1" s="303" t="s">
        <v>35</v>
      </c>
      <c r="BC1" s="303"/>
      <c r="BD1" s="303"/>
      <c r="BE1" s="303"/>
      <c r="BF1" s="303"/>
      <c r="BG1" s="303"/>
      <c r="BH1" s="303"/>
      <c r="BI1" s="303"/>
      <c r="BJ1" s="302" t="s">
        <v>1139</v>
      </c>
      <c r="BK1" s="302"/>
      <c r="BL1" s="302"/>
      <c r="BM1" s="302"/>
      <c r="BN1" s="302"/>
      <c r="BO1" s="302"/>
      <c r="BP1" s="302"/>
      <c r="BQ1" s="302"/>
      <c r="BR1" s="303" t="s">
        <v>13</v>
      </c>
      <c r="BS1" s="303"/>
      <c r="BT1" s="303"/>
      <c r="BU1" s="303"/>
      <c r="BV1" s="303"/>
      <c r="BW1" s="303"/>
      <c r="BX1" s="303"/>
      <c r="BY1" s="303"/>
      <c r="BZ1" s="306" t="s">
        <v>18</v>
      </c>
      <c r="CA1" s="306"/>
      <c r="CB1" s="306"/>
      <c r="CC1" s="306"/>
      <c r="CD1" s="306"/>
      <c r="CE1" s="306"/>
      <c r="CF1" s="306"/>
      <c r="CG1" s="306"/>
      <c r="CH1" s="307" t="s">
        <v>8693</v>
      </c>
      <c r="CI1" s="307"/>
      <c r="CJ1" s="307"/>
      <c r="CK1" s="307"/>
      <c r="CL1" s="307"/>
      <c r="CM1" s="307"/>
      <c r="CN1" s="307"/>
      <c r="CO1" s="307"/>
      <c r="CP1" s="303" t="s">
        <v>21</v>
      </c>
      <c r="CQ1" s="303"/>
      <c r="CR1" s="303"/>
      <c r="CS1" s="303"/>
      <c r="CT1" s="303"/>
      <c r="CU1" s="303"/>
      <c r="CV1" s="303"/>
      <c r="CW1" s="303"/>
      <c r="CX1" s="305" t="s">
        <v>582</v>
      </c>
      <c r="CY1" s="305"/>
      <c r="CZ1" s="305"/>
      <c r="DA1" s="305"/>
      <c r="DB1" s="305"/>
      <c r="DC1" s="305"/>
      <c r="DD1" s="305"/>
      <c r="DE1" s="305"/>
      <c r="DF1" s="304" t="s">
        <v>569</v>
      </c>
      <c r="DG1" s="304"/>
      <c r="DH1" s="304"/>
      <c r="DI1" s="304"/>
      <c r="DJ1" s="304"/>
      <c r="DK1" s="304"/>
      <c r="DL1" s="304"/>
      <c r="DM1" s="304"/>
      <c r="DN1" s="305" t="s">
        <v>586</v>
      </c>
      <c r="DO1" s="305"/>
      <c r="DP1" s="305"/>
      <c r="DQ1" s="305"/>
      <c r="DR1" s="305"/>
      <c r="DS1" s="305"/>
      <c r="DT1" s="305"/>
      <c r="DU1" s="305"/>
      <c r="DV1" s="304" t="s">
        <v>572</v>
      </c>
      <c r="DW1" s="304"/>
      <c r="DX1" s="304"/>
      <c r="DY1" s="304"/>
      <c r="DZ1" s="304"/>
      <c r="EA1" s="304"/>
      <c r="EB1" s="304"/>
      <c r="EC1" s="304"/>
      <c r="ED1" s="165"/>
      <c r="EE1" s="308" t="s">
        <v>584</v>
      </c>
      <c r="EF1" s="308"/>
      <c r="EG1" s="308"/>
      <c r="EH1" s="308"/>
      <c r="EI1" s="308"/>
      <c r="EJ1" s="308"/>
      <c r="EK1" s="309"/>
      <c r="EL1" s="166"/>
      <c r="EM1" s="304" t="s">
        <v>565</v>
      </c>
      <c r="EN1" s="304"/>
      <c r="EO1" s="304"/>
      <c r="EP1" s="304"/>
      <c r="EQ1" s="304"/>
      <c r="ER1" s="304"/>
      <c r="ES1" s="304"/>
      <c r="ET1" s="310" t="s">
        <v>1251</v>
      </c>
      <c r="EU1" s="310"/>
      <c r="EV1" s="310"/>
      <c r="EW1" s="310"/>
      <c r="EX1" s="310"/>
      <c r="EY1" s="310"/>
      <c r="EZ1" s="310"/>
      <c r="FA1" s="310"/>
      <c r="FB1" s="311" t="s">
        <v>44</v>
      </c>
      <c r="FC1" s="311"/>
      <c r="FD1" s="311"/>
      <c r="FE1" s="311"/>
      <c r="FF1" s="311"/>
      <c r="FG1" s="311"/>
      <c r="FH1" s="311"/>
      <c r="FI1" s="311"/>
      <c r="FJ1" s="310" t="s">
        <v>23</v>
      </c>
      <c r="FK1" s="310"/>
      <c r="FL1" s="310"/>
      <c r="FM1" s="310"/>
      <c r="FN1" s="310"/>
      <c r="FO1" s="310"/>
      <c r="FP1" s="310"/>
      <c r="FQ1" s="310"/>
      <c r="FR1" s="311" t="s">
        <v>25</v>
      </c>
      <c r="FS1" s="311"/>
      <c r="FT1" s="311"/>
      <c r="FU1" s="311"/>
      <c r="FV1" s="311"/>
      <c r="FW1" s="311"/>
      <c r="FX1" s="311"/>
      <c r="FY1" s="311"/>
      <c r="FZ1" s="310" t="s">
        <v>3961</v>
      </c>
      <c r="GA1" s="310"/>
      <c r="GB1" s="310"/>
      <c r="GC1" s="310"/>
      <c r="GD1" s="310"/>
      <c r="GE1" s="310"/>
      <c r="GF1" s="310"/>
      <c r="GG1" s="310"/>
      <c r="GH1" s="311" t="s">
        <v>3967</v>
      </c>
      <c r="GI1" s="311"/>
      <c r="GJ1" s="311"/>
      <c r="GK1" s="311"/>
      <c r="GL1" s="311"/>
      <c r="GM1" s="311"/>
      <c r="GN1" s="311"/>
      <c r="GO1" s="311"/>
      <c r="GP1" s="310" t="s">
        <v>3963</v>
      </c>
      <c r="GQ1" s="310"/>
      <c r="GR1" s="310"/>
      <c r="GS1" s="310"/>
      <c r="GT1" s="310"/>
      <c r="GU1" s="310"/>
      <c r="GV1" s="310"/>
      <c r="GW1" s="310"/>
      <c r="GX1" s="311" t="s">
        <v>3992</v>
      </c>
      <c r="GY1" s="311"/>
      <c r="GZ1" s="311"/>
      <c r="HA1" s="311"/>
      <c r="HB1" s="311"/>
      <c r="HC1" s="311"/>
      <c r="HD1" s="311"/>
      <c r="HE1" s="311"/>
      <c r="HF1" s="310" t="s">
        <v>3958</v>
      </c>
      <c r="HG1" s="310"/>
      <c r="HH1" s="310"/>
      <c r="HI1" s="310"/>
      <c r="HJ1" s="310"/>
      <c r="HK1" s="310"/>
      <c r="HL1" s="310"/>
      <c r="HM1" s="310"/>
      <c r="HN1" s="311" t="s">
        <v>3965</v>
      </c>
      <c r="HO1" s="311"/>
      <c r="HP1" s="311"/>
      <c r="HQ1" s="311"/>
      <c r="HR1" s="311"/>
      <c r="HS1" s="311"/>
      <c r="HT1" s="311"/>
      <c r="HU1" s="311"/>
      <c r="HV1" s="310" t="s">
        <v>3988</v>
      </c>
      <c r="HW1" s="310"/>
      <c r="HX1" s="310"/>
      <c r="HY1" s="310"/>
      <c r="HZ1" s="310"/>
      <c r="IA1" s="310"/>
      <c r="IB1" s="310"/>
      <c r="IC1" s="310"/>
      <c r="ID1" s="311" t="s">
        <v>3990</v>
      </c>
      <c r="IE1" s="311"/>
      <c r="IF1" s="311"/>
      <c r="IG1" s="311"/>
      <c r="IH1" s="311"/>
      <c r="II1" s="311"/>
      <c r="IJ1" s="311"/>
      <c r="IK1" s="311"/>
      <c r="IL1" s="310" t="s">
        <v>3998</v>
      </c>
      <c r="IM1" s="310"/>
      <c r="IN1" s="310"/>
      <c r="IO1" s="310"/>
      <c r="IP1" s="310"/>
      <c r="IQ1" s="310"/>
      <c r="IR1" s="310"/>
      <c r="IS1" s="310"/>
    </row>
    <row r="2" spans="1:253" s="283" customFormat="1" ht="12.95" customHeight="1" x14ac:dyDescent="0.2">
      <c r="A2" s="167">
        <v>0</v>
      </c>
      <c r="B2" s="167"/>
      <c r="C2" s="167">
        <v>0</v>
      </c>
      <c r="D2" s="167"/>
      <c r="E2" s="167">
        <v>0</v>
      </c>
      <c r="F2" s="284" t="s">
        <v>8694</v>
      </c>
      <c r="G2" s="284" t="s">
        <v>4</v>
      </c>
      <c r="H2" s="284" t="s">
        <v>8695</v>
      </c>
      <c r="I2" s="284" t="s">
        <v>5</v>
      </c>
      <c r="J2" s="284" t="s">
        <v>6</v>
      </c>
      <c r="K2" s="284" t="s">
        <v>8</v>
      </c>
      <c r="L2" s="284" t="s">
        <v>7</v>
      </c>
      <c r="M2" s="168" t="s">
        <v>8696</v>
      </c>
      <c r="N2" s="169" t="s">
        <v>8697</v>
      </c>
      <c r="O2" s="169" t="s">
        <v>4</v>
      </c>
      <c r="P2" s="169" t="s">
        <v>8695</v>
      </c>
      <c r="Q2" s="169" t="s">
        <v>5</v>
      </c>
      <c r="R2" s="169" t="s">
        <v>6</v>
      </c>
      <c r="S2" s="169" t="s">
        <v>8</v>
      </c>
      <c r="T2" s="169" t="s">
        <v>7</v>
      </c>
      <c r="U2" s="170" t="s">
        <v>8696</v>
      </c>
      <c r="V2" s="284" t="s">
        <v>8698</v>
      </c>
      <c r="W2" s="284" t="s">
        <v>4</v>
      </c>
      <c r="X2" s="284" t="s">
        <v>8695</v>
      </c>
      <c r="Y2" s="284" t="s">
        <v>5</v>
      </c>
      <c r="Z2" s="284" t="s">
        <v>6</v>
      </c>
      <c r="AA2" s="284" t="s">
        <v>8</v>
      </c>
      <c r="AB2" s="284" t="s">
        <v>7</v>
      </c>
      <c r="AC2" s="168" t="s">
        <v>8696</v>
      </c>
      <c r="AD2" s="169" t="s">
        <v>8699</v>
      </c>
      <c r="AE2" s="169" t="s">
        <v>4</v>
      </c>
      <c r="AF2" s="169" t="s">
        <v>8695</v>
      </c>
      <c r="AG2" s="169" t="s">
        <v>5</v>
      </c>
      <c r="AH2" s="169" t="s">
        <v>6</v>
      </c>
      <c r="AI2" s="169" t="s">
        <v>8</v>
      </c>
      <c r="AJ2" s="169" t="s">
        <v>7</v>
      </c>
      <c r="AK2" s="170" t="s">
        <v>8696</v>
      </c>
      <c r="AL2" s="284" t="s">
        <v>8700</v>
      </c>
      <c r="AM2" s="284" t="s">
        <v>4</v>
      </c>
      <c r="AN2" s="284" t="s">
        <v>8695</v>
      </c>
      <c r="AO2" s="284" t="s">
        <v>5</v>
      </c>
      <c r="AP2" s="284" t="s">
        <v>6</v>
      </c>
      <c r="AQ2" s="284" t="s">
        <v>8</v>
      </c>
      <c r="AR2" s="284" t="s">
        <v>7</v>
      </c>
      <c r="AS2" s="284" t="s">
        <v>8696</v>
      </c>
      <c r="AT2" s="171" t="s">
        <v>8701</v>
      </c>
      <c r="AU2" s="171" t="s">
        <v>4</v>
      </c>
      <c r="AV2" s="171" t="s">
        <v>8695</v>
      </c>
      <c r="AW2" s="171" t="s">
        <v>5</v>
      </c>
      <c r="AX2" s="171" t="s">
        <v>6</v>
      </c>
      <c r="AY2" s="171" t="s">
        <v>8</v>
      </c>
      <c r="AZ2" s="171" t="s">
        <v>7</v>
      </c>
      <c r="BA2" s="172" t="s">
        <v>8696</v>
      </c>
      <c r="BB2" s="284" t="s">
        <v>8702</v>
      </c>
      <c r="BC2" s="284" t="s">
        <v>4</v>
      </c>
      <c r="BD2" s="284" t="s">
        <v>8695</v>
      </c>
      <c r="BE2" s="284" t="s">
        <v>5</v>
      </c>
      <c r="BF2" s="284" t="s">
        <v>6</v>
      </c>
      <c r="BG2" s="284" t="s">
        <v>8</v>
      </c>
      <c r="BH2" s="284" t="s">
        <v>7</v>
      </c>
      <c r="BI2" s="284" t="s">
        <v>8696</v>
      </c>
      <c r="BJ2" s="169" t="s">
        <v>8703</v>
      </c>
      <c r="BK2" s="169" t="s">
        <v>4</v>
      </c>
      <c r="BL2" s="169" t="s">
        <v>8695</v>
      </c>
      <c r="BM2" s="169" t="s">
        <v>5</v>
      </c>
      <c r="BN2" s="169" t="s">
        <v>6</v>
      </c>
      <c r="BO2" s="169" t="s">
        <v>8</v>
      </c>
      <c r="BP2" s="169" t="s">
        <v>7</v>
      </c>
      <c r="BQ2" s="170" t="s">
        <v>8696</v>
      </c>
      <c r="BR2" s="284" t="s">
        <v>8704</v>
      </c>
      <c r="BS2" s="284" t="s">
        <v>4</v>
      </c>
      <c r="BT2" s="284" t="s">
        <v>8695</v>
      </c>
      <c r="BU2" s="284" t="s">
        <v>5</v>
      </c>
      <c r="BV2" s="284" t="s">
        <v>6</v>
      </c>
      <c r="BW2" s="284" t="s">
        <v>8</v>
      </c>
      <c r="BX2" s="284" t="s">
        <v>7</v>
      </c>
      <c r="BY2" s="284" t="s">
        <v>8696</v>
      </c>
      <c r="BZ2" s="171" t="s">
        <v>8705</v>
      </c>
      <c r="CA2" s="171" t="s">
        <v>4</v>
      </c>
      <c r="CB2" s="171" t="s">
        <v>8695</v>
      </c>
      <c r="CC2" s="171" t="s">
        <v>5</v>
      </c>
      <c r="CD2" s="171" t="s">
        <v>6</v>
      </c>
      <c r="CE2" s="171" t="s">
        <v>8</v>
      </c>
      <c r="CF2" s="171" t="s">
        <v>7</v>
      </c>
      <c r="CG2" s="172" t="s">
        <v>8696</v>
      </c>
      <c r="CH2" s="287" t="s">
        <v>8706</v>
      </c>
      <c r="CI2" s="287" t="s">
        <v>4</v>
      </c>
      <c r="CJ2" s="287" t="s">
        <v>8695</v>
      </c>
      <c r="CK2" s="287" t="s">
        <v>5</v>
      </c>
      <c r="CL2" s="287" t="s">
        <v>6</v>
      </c>
      <c r="CM2" s="287" t="s">
        <v>8</v>
      </c>
      <c r="CN2" s="287" t="s">
        <v>7</v>
      </c>
      <c r="CO2" s="287" t="s">
        <v>8696</v>
      </c>
      <c r="CP2" s="284" t="s">
        <v>8707</v>
      </c>
      <c r="CQ2" s="284" t="s">
        <v>4</v>
      </c>
      <c r="CR2" s="284" t="s">
        <v>8695</v>
      </c>
      <c r="CS2" s="284" t="s">
        <v>5</v>
      </c>
      <c r="CT2" s="284" t="s">
        <v>6</v>
      </c>
      <c r="CU2" s="284" t="s">
        <v>8</v>
      </c>
      <c r="CV2" s="284" t="s">
        <v>7</v>
      </c>
      <c r="CW2" s="284" t="s">
        <v>8696</v>
      </c>
      <c r="CX2" s="286" t="s">
        <v>8708</v>
      </c>
      <c r="CY2" s="286" t="s">
        <v>4</v>
      </c>
      <c r="CZ2" s="286" t="s">
        <v>8695</v>
      </c>
      <c r="DA2" s="286" t="s">
        <v>5</v>
      </c>
      <c r="DB2" s="286" t="s">
        <v>6</v>
      </c>
      <c r="DC2" s="286" t="s">
        <v>8</v>
      </c>
      <c r="DD2" s="286" t="s">
        <v>7</v>
      </c>
      <c r="DE2" s="288" t="s">
        <v>8696</v>
      </c>
      <c r="DF2" s="285" t="s">
        <v>8709</v>
      </c>
      <c r="DG2" s="285" t="s">
        <v>4</v>
      </c>
      <c r="DH2" s="285" t="s">
        <v>8695</v>
      </c>
      <c r="DI2" s="285" t="s">
        <v>5</v>
      </c>
      <c r="DJ2" s="285" t="s">
        <v>6</v>
      </c>
      <c r="DK2" s="285" t="s">
        <v>8</v>
      </c>
      <c r="DL2" s="285" t="s">
        <v>7</v>
      </c>
      <c r="DM2" s="285" t="s">
        <v>8696</v>
      </c>
      <c r="DN2" s="286" t="s">
        <v>8710</v>
      </c>
      <c r="DO2" s="286" t="s">
        <v>4</v>
      </c>
      <c r="DP2" s="286" t="s">
        <v>8695</v>
      </c>
      <c r="DQ2" s="286" t="s">
        <v>5</v>
      </c>
      <c r="DR2" s="286" t="s">
        <v>6</v>
      </c>
      <c r="DS2" s="286" t="s">
        <v>8</v>
      </c>
      <c r="DT2" s="286" t="s">
        <v>7</v>
      </c>
      <c r="DU2" s="288" t="s">
        <v>8696</v>
      </c>
      <c r="DV2" s="285" t="s">
        <v>8711</v>
      </c>
      <c r="DW2" s="285" t="s">
        <v>4</v>
      </c>
      <c r="DX2" s="285" t="s">
        <v>8695</v>
      </c>
      <c r="DY2" s="285" t="s">
        <v>5</v>
      </c>
      <c r="DZ2" s="285" t="s">
        <v>6</v>
      </c>
      <c r="EA2" s="285" t="s">
        <v>8</v>
      </c>
      <c r="EB2" s="285" t="s">
        <v>7</v>
      </c>
      <c r="EC2" s="285" t="s">
        <v>8696</v>
      </c>
      <c r="ED2" s="173" t="s">
        <v>8712</v>
      </c>
      <c r="EE2" s="286" t="s">
        <v>4</v>
      </c>
      <c r="EF2" s="286" t="s">
        <v>8695</v>
      </c>
      <c r="EG2" s="286" t="s">
        <v>5</v>
      </c>
      <c r="EH2" s="286" t="s">
        <v>6</v>
      </c>
      <c r="EI2" s="286" t="s">
        <v>8</v>
      </c>
      <c r="EJ2" s="286" t="s">
        <v>7</v>
      </c>
      <c r="EK2" s="288" t="s">
        <v>8696</v>
      </c>
      <c r="EL2" s="166" t="s">
        <v>8713</v>
      </c>
      <c r="EM2" s="285" t="s">
        <v>4</v>
      </c>
      <c r="EN2" s="285" t="s">
        <v>8695</v>
      </c>
      <c r="EO2" s="285" t="s">
        <v>5</v>
      </c>
      <c r="EP2" s="285" t="s">
        <v>6</v>
      </c>
      <c r="EQ2" s="285" t="s">
        <v>8</v>
      </c>
      <c r="ER2" s="285" t="s">
        <v>7</v>
      </c>
      <c r="ES2" s="285" t="s">
        <v>8696</v>
      </c>
      <c r="ET2" s="290" t="s">
        <v>8714</v>
      </c>
      <c r="EU2" s="290" t="s">
        <v>4</v>
      </c>
      <c r="EV2" s="290" t="s">
        <v>8695</v>
      </c>
      <c r="EW2" s="290" t="s">
        <v>5</v>
      </c>
      <c r="EX2" s="290" t="s">
        <v>6</v>
      </c>
      <c r="EY2" s="290" t="s">
        <v>8</v>
      </c>
      <c r="EZ2" s="290" t="s">
        <v>7</v>
      </c>
      <c r="FA2" s="174" t="s">
        <v>8696</v>
      </c>
      <c r="FB2" s="291" t="s">
        <v>8715</v>
      </c>
      <c r="FC2" s="291" t="s">
        <v>4</v>
      </c>
      <c r="FD2" s="291" t="s">
        <v>8695</v>
      </c>
      <c r="FE2" s="291" t="s">
        <v>5</v>
      </c>
      <c r="FF2" s="291" t="s">
        <v>6</v>
      </c>
      <c r="FG2" s="291" t="s">
        <v>8</v>
      </c>
      <c r="FH2" s="291" t="s">
        <v>7</v>
      </c>
      <c r="FI2" s="175" t="s">
        <v>8696</v>
      </c>
      <c r="FJ2" s="290" t="s">
        <v>8716</v>
      </c>
      <c r="FK2" s="290" t="s">
        <v>4</v>
      </c>
      <c r="FL2" s="290" t="s">
        <v>8695</v>
      </c>
      <c r="FM2" s="290" t="s">
        <v>5</v>
      </c>
      <c r="FN2" s="290" t="s">
        <v>6</v>
      </c>
      <c r="FO2" s="290" t="s">
        <v>8</v>
      </c>
      <c r="FP2" s="290" t="s">
        <v>7</v>
      </c>
      <c r="FQ2" s="176" t="s">
        <v>8696</v>
      </c>
      <c r="FR2" s="291" t="s">
        <v>8717</v>
      </c>
      <c r="FS2" s="291" t="s">
        <v>4</v>
      </c>
      <c r="FT2" s="291" t="s">
        <v>8695</v>
      </c>
      <c r="FU2" s="291" t="s">
        <v>5</v>
      </c>
      <c r="FV2" s="291" t="s">
        <v>6</v>
      </c>
      <c r="FW2" s="291" t="s">
        <v>8</v>
      </c>
      <c r="FX2" s="291" t="s">
        <v>7</v>
      </c>
      <c r="FY2" s="291" t="s">
        <v>8696</v>
      </c>
      <c r="FZ2" s="290" t="s">
        <v>8718</v>
      </c>
      <c r="GA2" s="290" t="s">
        <v>4</v>
      </c>
      <c r="GB2" s="290" t="s">
        <v>8695</v>
      </c>
      <c r="GC2" s="290" t="s">
        <v>5</v>
      </c>
      <c r="GD2" s="290" t="s">
        <v>6</v>
      </c>
      <c r="GE2" s="290" t="s">
        <v>8</v>
      </c>
      <c r="GF2" s="290" t="s">
        <v>7</v>
      </c>
      <c r="GG2" s="174" t="s">
        <v>8696</v>
      </c>
      <c r="GH2" s="291" t="s">
        <v>8719</v>
      </c>
      <c r="GI2" s="291" t="s">
        <v>4</v>
      </c>
      <c r="GJ2" s="291" t="s">
        <v>8695</v>
      </c>
      <c r="GK2" s="291" t="s">
        <v>5</v>
      </c>
      <c r="GL2" s="291" t="s">
        <v>6</v>
      </c>
      <c r="GM2" s="291" t="s">
        <v>8</v>
      </c>
      <c r="GN2" s="291" t="s">
        <v>7</v>
      </c>
      <c r="GO2" s="291" t="s">
        <v>8696</v>
      </c>
      <c r="GP2" s="290" t="s">
        <v>8720</v>
      </c>
      <c r="GQ2" s="290" t="s">
        <v>4</v>
      </c>
      <c r="GR2" s="290" t="s">
        <v>8695</v>
      </c>
      <c r="GS2" s="290" t="s">
        <v>5</v>
      </c>
      <c r="GT2" s="290" t="s">
        <v>6</v>
      </c>
      <c r="GU2" s="290" t="s">
        <v>8</v>
      </c>
      <c r="GV2" s="290" t="s">
        <v>7</v>
      </c>
      <c r="GW2" s="174" t="s">
        <v>8696</v>
      </c>
      <c r="GX2" s="291" t="s">
        <v>8721</v>
      </c>
      <c r="GY2" s="291" t="s">
        <v>4</v>
      </c>
      <c r="GZ2" s="291" t="s">
        <v>8695</v>
      </c>
      <c r="HA2" s="291" t="s">
        <v>5</v>
      </c>
      <c r="HB2" s="291" t="s">
        <v>6</v>
      </c>
      <c r="HC2" s="291" t="s">
        <v>8</v>
      </c>
      <c r="HD2" s="291" t="s">
        <v>7</v>
      </c>
      <c r="HE2" s="291" t="s">
        <v>8696</v>
      </c>
      <c r="HF2" s="290" t="s">
        <v>8722</v>
      </c>
      <c r="HG2" s="290" t="s">
        <v>4</v>
      </c>
      <c r="HH2" s="290" t="s">
        <v>8695</v>
      </c>
      <c r="HI2" s="290" t="s">
        <v>5</v>
      </c>
      <c r="HJ2" s="290" t="s">
        <v>6</v>
      </c>
      <c r="HK2" s="290" t="s">
        <v>8</v>
      </c>
      <c r="HL2" s="290" t="s">
        <v>7</v>
      </c>
      <c r="HM2" s="174" t="s">
        <v>8696</v>
      </c>
      <c r="HN2" s="291" t="s">
        <v>8723</v>
      </c>
      <c r="HO2" s="291" t="s">
        <v>4</v>
      </c>
      <c r="HP2" s="291" t="s">
        <v>8695</v>
      </c>
      <c r="HQ2" s="291" t="s">
        <v>5</v>
      </c>
      <c r="HR2" s="291" t="s">
        <v>6</v>
      </c>
      <c r="HS2" s="291" t="s">
        <v>8</v>
      </c>
      <c r="HT2" s="291" t="s">
        <v>7</v>
      </c>
      <c r="HU2" s="291" t="s">
        <v>8696</v>
      </c>
      <c r="HV2" s="290" t="s">
        <v>8724</v>
      </c>
      <c r="HW2" s="290" t="s">
        <v>4</v>
      </c>
      <c r="HX2" s="290" t="s">
        <v>8695</v>
      </c>
      <c r="HY2" s="290" t="s">
        <v>5</v>
      </c>
      <c r="HZ2" s="290" t="s">
        <v>6</v>
      </c>
      <c r="IA2" s="290" t="s">
        <v>8</v>
      </c>
      <c r="IB2" s="290" t="s">
        <v>7</v>
      </c>
      <c r="IC2" s="174" t="s">
        <v>8696</v>
      </c>
      <c r="ID2" s="291" t="s">
        <v>8725</v>
      </c>
      <c r="IE2" s="291" t="s">
        <v>4</v>
      </c>
      <c r="IF2" s="291" t="s">
        <v>8695</v>
      </c>
      <c r="IG2" s="291" t="s">
        <v>5</v>
      </c>
      <c r="IH2" s="291" t="s">
        <v>6</v>
      </c>
      <c r="II2" s="291" t="s">
        <v>8</v>
      </c>
      <c r="IJ2" s="291" t="s">
        <v>7</v>
      </c>
      <c r="IK2" s="291" t="s">
        <v>8696</v>
      </c>
      <c r="IL2" s="290" t="s">
        <v>8726</v>
      </c>
      <c r="IM2" s="290" t="s">
        <v>4</v>
      </c>
      <c r="IN2" s="290" t="s">
        <v>8695</v>
      </c>
      <c r="IO2" s="290" t="s">
        <v>5</v>
      </c>
      <c r="IP2" s="290" t="s">
        <v>6</v>
      </c>
      <c r="IQ2" s="290" t="s">
        <v>8727</v>
      </c>
      <c r="IR2" s="290" t="s">
        <v>7</v>
      </c>
      <c r="IS2" s="174" t="s">
        <v>8696</v>
      </c>
    </row>
    <row r="3" spans="1:253" s="283" customFormat="1" ht="12.95" customHeight="1" x14ac:dyDescent="0.2">
      <c r="A3" s="283" t="s">
        <v>60</v>
      </c>
      <c r="B3" s="283" t="s">
        <v>9329</v>
      </c>
      <c r="C3" s="283" t="s">
        <v>61</v>
      </c>
      <c r="D3" s="283" t="s">
        <v>62</v>
      </c>
      <c r="E3" s="283" t="s">
        <v>8776</v>
      </c>
      <c r="F3" s="283" t="s">
        <v>1683</v>
      </c>
      <c r="G3" s="177">
        <v>41800000</v>
      </c>
      <c r="H3" s="178" t="s">
        <v>1680</v>
      </c>
      <c r="I3" s="178" t="s">
        <v>19</v>
      </c>
      <c r="J3" s="178">
        <v>3</v>
      </c>
      <c r="K3" s="178" t="s">
        <v>1682</v>
      </c>
      <c r="L3" s="178" t="s">
        <v>1681</v>
      </c>
      <c r="M3" s="179">
        <v>44571</v>
      </c>
      <c r="N3" s="185" t="s">
        <v>1687</v>
      </c>
      <c r="O3" s="180">
        <v>652867</v>
      </c>
      <c r="P3" s="180" t="s">
        <v>1684</v>
      </c>
      <c r="Q3" s="180" t="s">
        <v>74</v>
      </c>
      <c r="R3" s="180">
        <v>1</v>
      </c>
      <c r="S3" s="180" t="s">
        <v>1686</v>
      </c>
      <c r="T3" s="180" t="s">
        <v>1685</v>
      </c>
      <c r="U3" s="181">
        <v>44571</v>
      </c>
      <c r="V3" s="185" t="s">
        <v>1689</v>
      </c>
      <c r="W3" s="178">
        <v>41800000</v>
      </c>
      <c r="X3" s="178" t="s">
        <v>1680</v>
      </c>
      <c r="Y3" s="178" t="s">
        <v>19</v>
      </c>
      <c r="Z3" s="178">
        <v>3</v>
      </c>
      <c r="AA3" s="178" t="s">
        <v>1688</v>
      </c>
      <c r="AB3" s="178" t="s">
        <v>1681</v>
      </c>
      <c r="AC3" s="179">
        <v>44571</v>
      </c>
      <c r="AD3" s="185" t="s">
        <v>1691</v>
      </c>
      <c r="AE3" s="186">
        <v>35900000</v>
      </c>
      <c r="AF3" s="186" t="s">
        <v>1680</v>
      </c>
      <c r="AG3" s="186" t="s">
        <v>19</v>
      </c>
      <c r="AH3" s="186">
        <v>3</v>
      </c>
      <c r="AI3" s="186" t="s">
        <v>1690</v>
      </c>
      <c r="AJ3" s="186" t="s">
        <v>1681</v>
      </c>
      <c r="AK3" s="187">
        <v>44571</v>
      </c>
      <c r="AL3" s="185" t="s">
        <v>6513</v>
      </c>
      <c r="AM3" s="178">
        <v>12387000</v>
      </c>
      <c r="AN3" s="178" t="s">
        <v>6510</v>
      </c>
      <c r="AO3" s="178" t="s">
        <v>19</v>
      </c>
      <c r="AP3" s="178">
        <v>3</v>
      </c>
      <c r="AQ3" s="178" t="s">
        <v>6512</v>
      </c>
      <c r="AR3" s="178" t="s">
        <v>6511</v>
      </c>
      <c r="AS3" s="179">
        <v>44889</v>
      </c>
      <c r="AT3" s="186" t="s">
        <v>2343</v>
      </c>
      <c r="AU3" s="186">
        <v>2949</v>
      </c>
      <c r="AV3" s="186" t="s">
        <v>2314</v>
      </c>
      <c r="AW3" s="186" t="s">
        <v>30</v>
      </c>
      <c r="AX3" s="186">
        <v>2</v>
      </c>
      <c r="AY3" s="186" t="s">
        <v>2342</v>
      </c>
      <c r="AZ3" s="186" t="s">
        <v>2315</v>
      </c>
      <c r="BA3" s="187">
        <v>44741</v>
      </c>
      <c r="BB3" s="185" t="s">
        <v>68</v>
      </c>
      <c r="BC3" s="178" t="s">
        <v>14</v>
      </c>
      <c r="BD3" s="178">
        <v>0</v>
      </c>
      <c r="BE3" s="178" t="s">
        <v>14</v>
      </c>
      <c r="BF3" s="178" t="s">
        <v>14</v>
      </c>
      <c r="BG3" s="178">
        <v>0</v>
      </c>
      <c r="BH3" s="178">
        <v>0</v>
      </c>
      <c r="BI3" s="179">
        <v>43495</v>
      </c>
      <c r="BJ3" s="186" t="s">
        <v>6517</v>
      </c>
      <c r="BK3" s="186">
        <v>2949</v>
      </c>
      <c r="BL3" s="186" t="s">
        <v>6514</v>
      </c>
      <c r="BM3" s="186" t="s">
        <v>2610</v>
      </c>
      <c r="BN3" s="186">
        <v>2</v>
      </c>
      <c r="BO3" s="186" t="s">
        <v>6516</v>
      </c>
      <c r="BP3" s="186" t="s">
        <v>6515</v>
      </c>
      <c r="BQ3" s="187">
        <v>44889</v>
      </c>
      <c r="BR3" s="185" t="s">
        <v>63</v>
      </c>
      <c r="BS3" s="178" t="s">
        <v>14</v>
      </c>
      <c r="BT3" s="178">
        <v>0</v>
      </c>
      <c r="BU3" s="178" t="s">
        <v>14</v>
      </c>
      <c r="BV3" s="178" t="s">
        <v>14</v>
      </c>
      <c r="BW3" s="178">
        <v>0</v>
      </c>
      <c r="BX3" s="178">
        <v>0</v>
      </c>
      <c r="BY3" s="179">
        <v>43495</v>
      </c>
      <c r="BZ3" s="186" t="s">
        <v>594</v>
      </c>
      <c r="CA3" s="186" t="s">
        <v>14</v>
      </c>
      <c r="CB3" s="186" t="s">
        <v>14</v>
      </c>
      <c r="CC3" s="186" t="s">
        <v>14</v>
      </c>
      <c r="CD3" s="186" t="s">
        <v>14</v>
      </c>
      <c r="CE3" s="186" t="s">
        <v>14</v>
      </c>
      <c r="CF3" s="186" t="s">
        <v>14</v>
      </c>
      <c r="CG3" s="187">
        <v>43514</v>
      </c>
      <c r="CH3" s="185" t="s">
        <v>9946</v>
      </c>
      <c r="CI3" s="186" t="e">
        <v>#N/A</v>
      </c>
      <c r="CJ3" s="186" t="e">
        <v>#N/A</v>
      </c>
      <c r="CK3" s="186" t="e">
        <v>#N/A</v>
      </c>
      <c r="CL3" s="186" t="e">
        <v>#N/A</v>
      </c>
      <c r="CM3" s="186" t="e">
        <v>#N/A</v>
      </c>
      <c r="CN3" s="186" t="e">
        <v>#N/A</v>
      </c>
      <c r="CO3" s="192" t="e">
        <v>#N/A</v>
      </c>
      <c r="CP3" s="186" t="s">
        <v>67</v>
      </c>
      <c r="CQ3" s="178">
        <v>13114</v>
      </c>
      <c r="CR3" s="178" t="s">
        <v>64</v>
      </c>
      <c r="CS3" s="178" t="s">
        <v>30</v>
      </c>
      <c r="CT3" s="178">
        <v>2</v>
      </c>
      <c r="CU3" s="178" t="s">
        <v>66</v>
      </c>
      <c r="CV3" s="178" t="s">
        <v>65</v>
      </c>
      <c r="CW3" s="179">
        <v>43495</v>
      </c>
      <c r="CX3" s="186" t="s">
        <v>1895</v>
      </c>
      <c r="CY3" s="186">
        <v>24420000</v>
      </c>
      <c r="CZ3" s="186" t="s">
        <v>1680</v>
      </c>
      <c r="DA3" s="186" t="s">
        <v>30</v>
      </c>
      <c r="DB3" s="186">
        <v>2</v>
      </c>
      <c r="DC3" s="186" t="s">
        <v>1894</v>
      </c>
      <c r="DD3" s="186" t="s">
        <v>1681</v>
      </c>
      <c r="DE3" s="192">
        <v>44657</v>
      </c>
      <c r="DF3" s="188" t="s">
        <v>2083</v>
      </c>
      <c r="DG3" s="178">
        <v>5880000</v>
      </c>
      <c r="DH3" s="178" t="s">
        <v>1680</v>
      </c>
      <c r="DI3" s="178" t="s">
        <v>30</v>
      </c>
      <c r="DJ3" s="178">
        <v>2</v>
      </c>
      <c r="DK3" s="178" t="s">
        <v>1894</v>
      </c>
      <c r="DL3" s="178" t="s">
        <v>1681</v>
      </c>
      <c r="DM3" s="179">
        <v>44657</v>
      </c>
      <c r="DN3" s="186" t="s">
        <v>1896</v>
      </c>
      <c r="DO3" s="186">
        <v>11500000</v>
      </c>
      <c r="DP3" s="186" t="s">
        <v>1680</v>
      </c>
      <c r="DQ3" s="186" t="s">
        <v>30</v>
      </c>
      <c r="DR3" s="186">
        <v>2</v>
      </c>
      <c r="DS3" s="186" t="s">
        <v>1894</v>
      </c>
      <c r="DT3" s="186" t="s">
        <v>1681</v>
      </c>
      <c r="DU3" s="187">
        <v>44657</v>
      </c>
      <c r="DV3" s="185" t="s">
        <v>1897</v>
      </c>
      <c r="DW3" s="178">
        <v>15100000</v>
      </c>
      <c r="DX3" s="178" t="s">
        <v>1680</v>
      </c>
      <c r="DY3" s="178" t="s">
        <v>30</v>
      </c>
      <c r="DZ3" s="178">
        <v>2</v>
      </c>
      <c r="EA3" s="178" t="s">
        <v>1894</v>
      </c>
      <c r="EB3" s="178" t="s">
        <v>1681</v>
      </c>
      <c r="EC3" s="179">
        <v>44657</v>
      </c>
      <c r="ED3" s="186" t="s">
        <v>1898</v>
      </c>
      <c r="EE3" s="186">
        <v>9300000</v>
      </c>
      <c r="EF3" s="186" t="s">
        <v>1680</v>
      </c>
      <c r="EG3" s="186" t="s">
        <v>30</v>
      </c>
      <c r="EH3" s="186">
        <v>2</v>
      </c>
      <c r="EI3" s="186" t="s">
        <v>1894</v>
      </c>
      <c r="EJ3" s="186" t="s">
        <v>1681</v>
      </c>
      <c r="EK3" s="187">
        <v>44657</v>
      </c>
      <c r="EL3" s="185" t="s">
        <v>2087</v>
      </c>
      <c r="EM3" s="178">
        <v>20000</v>
      </c>
      <c r="EN3" s="178" t="s">
        <v>2084</v>
      </c>
      <c r="EO3" s="178" t="s">
        <v>30</v>
      </c>
      <c r="EP3" s="178">
        <v>2</v>
      </c>
      <c r="EQ3" s="178" t="s">
        <v>2086</v>
      </c>
      <c r="ER3" s="178" t="s">
        <v>2085</v>
      </c>
      <c r="ES3" s="179">
        <v>44712</v>
      </c>
      <c r="ET3" s="186" t="s">
        <v>6519</v>
      </c>
      <c r="EU3" s="186">
        <v>3988</v>
      </c>
      <c r="EV3" s="186" t="s">
        <v>6518</v>
      </c>
      <c r="EW3" s="186" t="s">
        <v>2610</v>
      </c>
      <c r="EX3" s="186">
        <v>2</v>
      </c>
      <c r="EY3" s="186" t="s">
        <v>6516</v>
      </c>
      <c r="EZ3" s="186" t="s">
        <v>6515</v>
      </c>
      <c r="FA3" s="187">
        <v>44889</v>
      </c>
      <c r="FB3" s="185" t="s">
        <v>1330</v>
      </c>
      <c r="FC3" s="178">
        <v>5</v>
      </c>
      <c r="FD3" s="178" t="s">
        <v>1327</v>
      </c>
      <c r="FE3" s="178" t="s">
        <v>30</v>
      </c>
      <c r="FF3" s="178">
        <v>2</v>
      </c>
      <c r="FG3" s="178" t="s">
        <v>1329</v>
      </c>
      <c r="FH3" s="178" t="s">
        <v>1328</v>
      </c>
      <c r="FI3" s="179">
        <v>44223</v>
      </c>
      <c r="FJ3" s="185" t="s">
        <v>69</v>
      </c>
      <c r="FK3" s="186" t="s">
        <v>14</v>
      </c>
      <c r="FL3" s="186">
        <v>0</v>
      </c>
      <c r="FM3" s="186" t="s">
        <v>14</v>
      </c>
      <c r="FN3" s="186" t="s">
        <v>14</v>
      </c>
      <c r="FO3" s="186">
        <v>0</v>
      </c>
      <c r="FP3" s="186">
        <v>0</v>
      </c>
      <c r="FQ3" s="187">
        <v>43495</v>
      </c>
      <c r="FR3" s="185" t="s">
        <v>70</v>
      </c>
      <c r="FS3" s="178" t="s">
        <v>14</v>
      </c>
      <c r="FT3" s="178">
        <v>0</v>
      </c>
      <c r="FU3" s="178" t="s">
        <v>14</v>
      </c>
      <c r="FV3" s="178" t="s">
        <v>14</v>
      </c>
      <c r="FW3" s="178">
        <v>0</v>
      </c>
      <c r="FX3" s="178">
        <v>0</v>
      </c>
      <c r="FY3" s="179">
        <v>43495</v>
      </c>
      <c r="FZ3" s="186" t="s">
        <v>3962</v>
      </c>
      <c r="GA3" s="186">
        <v>1</v>
      </c>
      <c r="GB3" s="186" t="s">
        <v>3959</v>
      </c>
      <c r="GC3" s="186" t="s">
        <v>30</v>
      </c>
      <c r="GD3" s="186">
        <v>2</v>
      </c>
      <c r="GE3" s="186" t="s">
        <v>14</v>
      </c>
      <c r="GF3" s="186" t="s">
        <v>14</v>
      </c>
      <c r="GG3" s="187">
        <v>44857</v>
      </c>
      <c r="GH3" s="185" t="s">
        <v>3968</v>
      </c>
      <c r="GI3" s="178">
        <v>1</v>
      </c>
      <c r="GJ3" s="178" t="s">
        <v>3959</v>
      </c>
      <c r="GK3" s="178" t="s">
        <v>30</v>
      </c>
      <c r="GL3" s="178">
        <v>2</v>
      </c>
      <c r="GM3" s="178" t="s">
        <v>14</v>
      </c>
      <c r="GN3" s="178" t="s">
        <v>14</v>
      </c>
      <c r="GO3" s="179">
        <v>44857</v>
      </c>
      <c r="GP3" s="186" t="s">
        <v>3964</v>
      </c>
      <c r="GQ3" s="186">
        <v>3</v>
      </c>
      <c r="GR3" s="186" t="s">
        <v>3959</v>
      </c>
      <c r="GS3" s="186" t="s">
        <v>30</v>
      </c>
      <c r="GT3" s="186">
        <v>2</v>
      </c>
      <c r="GU3" s="186" t="s">
        <v>14</v>
      </c>
      <c r="GV3" s="186" t="s">
        <v>14</v>
      </c>
      <c r="GW3" s="187">
        <v>44857</v>
      </c>
      <c r="GX3" s="185" t="s">
        <v>3993</v>
      </c>
      <c r="GY3" s="178">
        <v>3</v>
      </c>
      <c r="GZ3" s="178" t="s">
        <v>3959</v>
      </c>
      <c r="HA3" s="178" t="s">
        <v>30</v>
      </c>
      <c r="HB3" s="178">
        <v>2</v>
      </c>
      <c r="HC3" s="178" t="s">
        <v>14</v>
      </c>
      <c r="HD3" s="178" t="s">
        <v>14</v>
      </c>
      <c r="HE3" s="179">
        <v>44858</v>
      </c>
      <c r="HF3" s="186" t="s">
        <v>3960</v>
      </c>
      <c r="HG3" s="186">
        <v>2</v>
      </c>
      <c r="HH3" s="186" t="s">
        <v>3959</v>
      </c>
      <c r="HI3" s="186" t="s">
        <v>30</v>
      </c>
      <c r="HJ3" s="186">
        <v>2</v>
      </c>
      <c r="HK3" s="186" t="s">
        <v>14</v>
      </c>
      <c r="HL3" s="186" t="s">
        <v>14</v>
      </c>
      <c r="HM3" s="187">
        <v>44854</v>
      </c>
      <c r="HN3" s="185" t="s">
        <v>3966</v>
      </c>
      <c r="HO3" s="178">
        <v>2</v>
      </c>
      <c r="HP3" s="178" t="s">
        <v>3959</v>
      </c>
      <c r="HQ3" s="178" t="s">
        <v>30</v>
      </c>
      <c r="HR3" s="178">
        <v>2</v>
      </c>
      <c r="HS3" s="178" t="s">
        <v>14</v>
      </c>
      <c r="HT3" s="178" t="s">
        <v>14</v>
      </c>
      <c r="HU3" s="179">
        <v>44857</v>
      </c>
      <c r="HV3" s="186" t="s">
        <v>3989</v>
      </c>
      <c r="HW3" s="186">
        <v>2</v>
      </c>
      <c r="HX3" s="186" t="s">
        <v>3959</v>
      </c>
      <c r="HY3" s="186" t="s">
        <v>30</v>
      </c>
      <c r="HZ3" s="186">
        <v>2</v>
      </c>
      <c r="IA3" s="186" t="s">
        <v>14</v>
      </c>
      <c r="IB3" s="186" t="s">
        <v>14</v>
      </c>
      <c r="IC3" s="187">
        <v>44858</v>
      </c>
      <c r="ID3" s="185" t="s">
        <v>3991</v>
      </c>
      <c r="IE3" s="178">
        <v>3</v>
      </c>
      <c r="IF3" s="178" t="s">
        <v>3959</v>
      </c>
      <c r="IG3" s="178" t="s">
        <v>30</v>
      </c>
      <c r="IH3" s="178">
        <v>2</v>
      </c>
      <c r="II3" s="178" t="s">
        <v>14</v>
      </c>
      <c r="IJ3" s="178" t="s">
        <v>14</v>
      </c>
      <c r="IK3" s="179">
        <v>44858</v>
      </c>
      <c r="IL3" s="186" t="s">
        <v>4040</v>
      </c>
      <c r="IM3" s="186">
        <v>3</v>
      </c>
      <c r="IN3" s="186" t="s">
        <v>3959</v>
      </c>
      <c r="IO3" s="186" t="s">
        <v>30</v>
      </c>
      <c r="IP3" s="186">
        <v>2</v>
      </c>
      <c r="IQ3" s="186" t="s">
        <v>14</v>
      </c>
      <c r="IR3" s="186" t="s">
        <v>14</v>
      </c>
      <c r="IS3" s="187">
        <v>44859</v>
      </c>
    </row>
    <row r="4" spans="1:253" s="283" customFormat="1" ht="12.95" customHeight="1" x14ac:dyDescent="0.2">
      <c r="A4" s="283" t="s">
        <v>2298</v>
      </c>
      <c r="B4" s="283" t="s">
        <v>9335</v>
      </c>
      <c r="C4" s="283" t="s">
        <v>2299</v>
      </c>
      <c r="D4" s="283" t="s">
        <v>62</v>
      </c>
      <c r="E4" s="283" t="s">
        <v>8776</v>
      </c>
      <c r="F4" s="283" t="s">
        <v>2300</v>
      </c>
      <c r="G4" s="177">
        <v>41820000</v>
      </c>
      <c r="H4" s="178" t="s">
        <v>1680</v>
      </c>
      <c r="I4" s="178" t="s">
        <v>19</v>
      </c>
      <c r="J4" s="178">
        <v>3</v>
      </c>
      <c r="K4" s="178" t="s">
        <v>1682</v>
      </c>
      <c r="L4" s="178" t="s">
        <v>1681</v>
      </c>
      <c r="M4" s="179">
        <v>44741</v>
      </c>
      <c r="N4" s="188" t="s">
        <v>2304</v>
      </c>
      <c r="O4" s="180">
        <v>23751</v>
      </c>
      <c r="P4" s="180" t="s">
        <v>2301</v>
      </c>
      <c r="Q4" s="180" t="s">
        <v>74</v>
      </c>
      <c r="R4" s="180">
        <v>1</v>
      </c>
      <c r="S4" s="180" t="s">
        <v>2303</v>
      </c>
      <c r="T4" s="180" t="s">
        <v>2302</v>
      </c>
      <c r="U4" s="181">
        <v>44741</v>
      </c>
      <c r="V4" s="188" t="s">
        <v>2307</v>
      </c>
      <c r="W4" s="178">
        <v>1846000</v>
      </c>
      <c r="X4" s="178" t="s">
        <v>1977</v>
      </c>
      <c r="Y4" s="178" t="s">
        <v>30</v>
      </c>
      <c r="Z4" s="178">
        <v>2</v>
      </c>
      <c r="AA4" s="178" t="s">
        <v>2306</v>
      </c>
      <c r="AB4" s="178" t="s">
        <v>2305</v>
      </c>
      <c r="AC4" s="179">
        <v>44741</v>
      </c>
      <c r="AD4" s="188" t="s">
        <v>2311</v>
      </c>
      <c r="AE4" s="186">
        <v>362000</v>
      </c>
      <c r="AF4" s="186" t="s">
        <v>2308</v>
      </c>
      <c r="AG4" s="186" t="s">
        <v>30</v>
      </c>
      <c r="AH4" s="186">
        <v>2</v>
      </c>
      <c r="AI4" s="186" t="s">
        <v>2310</v>
      </c>
      <c r="AJ4" s="186" t="s">
        <v>2309</v>
      </c>
      <c r="AK4" s="187">
        <v>44741</v>
      </c>
      <c r="AL4" s="188" t="s">
        <v>2313</v>
      </c>
      <c r="AM4" s="178" t="s">
        <v>14</v>
      </c>
      <c r="AN4" s="178" t="s">
        <v>14</v>
      </c>
      <c r="AO4" s="178" t="s">
        <v>14</v>
      </c>
      <c r="AP4" s="178" t="s">
        <v>14</v>
      </c>
      <c r="AQ4" s="178" t="s">
        <v>2312</v>
      </c>
      <c r="AR4" s="178" t="s">
        <v>14</v>
      </c>
      <c r="AS4" s="179">
        <v>44741</v>
      </c>
      <c r="AT4" s="189" t="s">
        <v>2317</v>
      </c>
      <c r="AU4" s="186">
        <v>2949</v>
      </c>
      <c r="AV4" s="186" t="s">
        <v>2314</v>
      </c>
      <c r="AW4" s="186" t="s">
        <v>30</v>
      </c>
      <c r="AX4" s="186">
        <v>2</v>
      </c>
      <c r="AY4" s="186" t="s">
        <v>2316</v>
      </c>
      <c r="AZ4" s="186" t="s">
        <v>2315</v>
      </c>
      <c r="BA4" s="187">
        <v>44741</v>
      </c>
      <c r="BB4" s="188" t="s">
        <v>2318</v>
      </c>
      <c r="BC4" s="178" t="s">
        <v>14</v>
      </c>
      <c r="BD4" s="178" t="s">
        <v>14</v>
      </c>
      <c r="BE4" s="178" t="s">
        <v>14</v>
      </c>
      <c r="BF4" s="178" t="s">
        <v>14</v>
      </c>
      <c r="BG4" s="178" t="s">
        <v>14</v>
      </c>
      <c r="BH4" s="178" t="s">
        <v>14</v>
      </c>
      <c r="BI4" s="179">
        <v>44741</v>
      </c>
      <c r="BJ4" s="189" t="s">
        <v>2322</v>
      </c>
      <c r="BK4" s="189">
        <v>1039</v>
      </c>
      <c r="BL4" s="189" t="s">
        <v>2319</v>
      </c>
      <c r="BM4" s="189" t="s">
        <v>30</v>
      </c>
      <c r="BN4" s="189">
        <v>2</v>
      </c>
      <c r="BO4" s="189" t="s">
        <v>2321</v>
      </c>
      <c r="BP4" s="186" t="s">
        <v>2320</v>
      </c>
      <c r="BQ4" s="190">
        <v>44741</v>
      </c>
      <c r="BR4" s="188" t="s">
        <v>2324</v>
      </c>
      <c r="BS4" s="182" t="s">
        <v>14</v>
      </c>
      <c r="BT4" s="182" t="s">
        <v>14</v>
      </c>
      <c r="BU4" s="182" t="s">
        <v>14</v>
      </c>
      <c r="BV4" s="182" t="s">
        <v>14</v>
      </c>
      <c r="BW4" s="182" t="s">
        <v>2323</v>
      </c>
      <c r="BX4" s="182" t="s">
        <v>14</v>
      </c>
      <c r="BY4" s="179">
        <v>44741</v>
      </c>
      <c r="BZ4" s="189" t="s">
        <v>2325</v>
      </c>
      <c r="CA4" s="189" t="s">
        <v>14</v>
      </c>
      <c r="CB4" s="189" t="s">
        <v>14</v>
      </c>
      <c r="CC4" s="189" t="s">
        <v>14</v>
      </c>
      <c r="CD4" s="189" t="s">
        <v>14</v>
      </c>
      <c r="CE4" s="189" t="s">
        <v>2323</v>
      </c>
      <c r="CF4" s="189" t="s">
        <v>14</v>
      </c>
      <c r="CG4" s="190">
        <v>44741</v>
      </c>
      <c r="CH4" s="188" t="s">
        <v>9947</v>
      </c>
      <c r="CI4" s="189" t="e">
        <v>#N/A</v>
      </c>
      <c r="CJ4" s="189" t="e">
        <v>#N/A</v>
      </c>
      <c r="CK4" s="189" t="e">
        <v>#N/A</v>
      </c>
      <c r="CL4" s="189" t="e">
        <v>#N/A</v>
      </c>
      <c r="CM4" s="189" t="e">
        <v>#N/A</v>
      </c>
      <c r="CN4" s="189" t="e">
        <v>#N/A</v>
      </c>
      <c r="CO4" s="191" t="e">
        <v>#N/A</v>
      </c>
      <c r="CP4" s="189" t="s">
        <v>2326</v>
      </c>
      <c r="CQ4" s="182" t="s">
        <v>14</v>
      </c>
      <c r="CR4" s="182" t="s">
        <v>14</v>
      </c>
      <c r="CS4" s="182" t="s">
        <v>14</v>
      </c>
      <c r="CT4" s="182" t="s">
        <v>14</v>
      </c>
      <c r="CU4" s="182" t="s">
        <v>14</v>
      </c>
      <c r="CV4" s="182" t="s">
        <v>14</v>
      </c>
      <c r="CW4" s="179">
        <v>44741</v>
      </c>
      <c r="CX4" s="189" t="s">
        <v>2329</v>
      </c>
      <c r="CY4" s="186">
        <v>362000</v>
      </c>
      <c r="CZ4" s="186" t="s">
        <v>2327</v>
      </c>
      <c r="DA4" s="186" t="s">
        <v>30</v>
      </c>
      <c r="DB4" s="186">
        <v>2</v>
      </c>
      <c r="DC4" s="186" t="s">
        <v>2335</v>
      </c>
      <c r="DD4" s="186" t="s">
        <v>2328</v>
      </c>
      <c r="DE4" s="192">
        <v>44741</v>
      </c>
      <c r="DF4" s="188" t="s">
        <v>2333</v>
      </c>
      <c r="DG4" s="178">
        <v>1484000</v>
      </c>
      <c r="DH4" s="182" t="s">
        <v>2330</v>
      </c>
      <c r="DI4" s="182" t="s">
        <v>30</v>
      </c>
      <c r="DJ4" s="182">
        <v>2</v>
      </c>
      <c r="DK4" s="182" t="s">
        <v>2332</v>
      </c>
      <c r="DL4" s="182" t="s">
        <v>2331</v>
      </c>
      <c r="DM4" s="179">
        <v>44741</v>
      </c>
      <c r="DN4" s="189" t="s">
        <v>2334</v>
      </c>
      <c r="DO4" s="186">
        <v>0</v>
      </c>
      <c r="DP4" s="189" t="s">
        <v>14</v>
      </c>
      <c r="DQ4" s="189">
        <v>0</v>
      </c>
      <c r="DR4" s="189">
        <v>0</v>
      </c>
      <c r="DS4" s="189" t="s">
        <v>14</v>
      </c>
      <c r="DT4" s="189" t="s">
        <v>14</v>
      </c>
      <c r="DU4" s="190">
        <v>44741</v>
      </c>
      <c r="DV4" s="188" t="s">
        <v>2336</v>
      </c>
      <c r="DW4" s="178">
        <v>362000</v>
      </c>
      <c r="DX4" s="182" t="s">
        <v>2327</v>
      </c>
      <c r="DY4" s="182" t="s">
        <v>30</v>
      </c>
      <c r="DZ4" s="182">
        <v>2</v>
      </c>
      <c r="EA4" s="182" t="s">
        <v>2335</v>
      </c>
      <c r="EB4" s="182" t="s">
        <v>2328</v>
      </c>
      <c r="EC4" s="179">
        <v>44741</v>
      </c>
      <c r="ED4" s="189" t="s">
        <v>2337</v>
      </c>
      <c r="EE4" s="186">
        <v>0</v>
      </c>
      <c r="EF4" s="189" t="s">
        <v>14</v>
      </c>
      <c r="EG4" s="189">
        <v>0</v>
      </c>
      <c r="EH4" s="189">
        <v>0</v>
      </c>
      <c r="EI4" s="189" t="s">
        <v>14</v>
      </c>
      <c r="EJ4" s="189" t="s">
        <v>14</v>
      </c>
      <c r="EK4" s="190">
        <v>44741</v>
      </c>
      <c r="EL4" s="188" t="s">
        <v>2338</v>
      </c>
      <c r="EM4" s="178">
        <v>0</v>
      </c>
      <c r="EN4" s="182" t="s">
        <v>14</v>
      </c>
      <c r="EO4" s="182">
        <v>0</v>
      </c>
      <c r="EP4" s="182">
        <v>0</v>
      </c>
      <c r="EQ4" s="182" t="s">
        <v>14</v>
      </c>
      <c r="ER4" s="182" t="s">
        <v>14</v>
      </c>
      <c r="ES4" s="179">
        <v>44741</v>
      </c>
      <c r="ET4" s="189" t="s">
        <v>6522</v>
      </c>
      <c r="EU4" s="189">
        <v>3988</v>
      </c>
      <c r="EV4" s="189" t="s">
        <v>6518</v>
      </c>
      <c r="EW4" s="189" t="s">
        <v>2610</v>
      </c>
      <c r="EX4" s="189">
        <v>2</v>
      </c>
      <c r="EY4" s="189" t="s">
        <v>6521</v>
      </c>
      <c r="EZ4" s="189" t="s">
        <v>6520</v>
      </c>
      <c r="FA4" s="190">
        <v>44889</v>
      </c>
      <c r="FB4" s="188" t="s">
        <v>2341</v>
      </c>
      <c r="FC4" s="182">
        <v>2</v>
      </c>
      <c r="FD4" s="182" t="s">
        <v>2339</v>
      </c>
      <c r="FE4" s="182" t="s">
        <v>30</v>
      </c>
      <c r="FF4" s="182">
        <v>2</v>
      </c>
      <c r="FG4" s="182" t="s">
        <v>2340</v>
      </c>
      <c r="FH4" s="182" t="s">
        <v>2305</v>
      </c>
      <c r="FI4" s="179">
        <v>44741</v>
      </c>
      <c r="FJ4" s="188" t="s">
        <v>9948</v>
      </c>
      <c r="FK4" s="189" t="e">
        <v>#N/A</v>
      </c>
      <c r="FL4" s="189" t="e">
        <v>#N/A</v>
      </c>
      <c r="FM4" s="189" t="e">
        <v>#N/A</v>
      </c>
      <c r="FN4" s="189" t="e">
        <v>#N/A</v>
      </c>
      <c r="FO4" s="189" t="e">
        <v>#N/A</v>
      </c>
      <c r="FP4" s="186" t="e">
        <v>#N/A</v>
      </c>
      <c r="FQ4" s="187" t="e">
        <v>#N/A</v>
      </c>
      <c r="FR4" s="188" t="s">
        <v>9949</v>
      </c>
      <c r="FS4" s="182" t="e">
        <v>#N/A</v>
      </c>
      <c r="FT4" s="182" t="e">
        <v>#N/A</v>
      </c>
      <c r="FU4" s="182" t="e">
        <v>#N/A</v>
      </c>
      <c r="FV4" s="182" t="e">
        <v>#N/A</v>
      </c>
      <c r="FW4" s="182" t="e">
        <v>#N/A</v>
      </c>
      <c r="FX4" s="182" t="e">
        <v>#N/A</v>
      </c>
      <c r="FY4" s="179" t="e">
        <v>#N/A</v>
      </c>
      <c r="FZ4" s="189" t="s">
        <v>5634</v>
      </c>
      <c r="GA4" s="189">
        <v>1</v>
      </c>
      <c r="GB4" s="189" t="s">
        <v>3959</v>
      </c>
      <c r="GC4" s="189" t="s">
        <v>30</v>
      </c>
      <c r="GD4" s="189">
        <v>2</v>
      </c>
      <c r="GE4" s="189" t="s">
        <v>14</v>
      </c>
      <c r="GF4" s="189" t="s">
        <v>14</v>
      </c>
      <c r="GG4" s="190">
        <v>44866</v>
      </c>
      <c r="GH4" s="188" t="s">
        <v>5640</v>
      </c>
      <c r="GI4" s="182">
        <v>1</v>
      </c>
      <c r="GJ4" s="182" t="s">
        <v>3959</v>
      </c>
      <c r="GK4" s="182" t="s">
        <v>30</v>
      </c>
      <c r="GL4" s="182">
        <v>2</v>
      </c>
      <c r="GM4" s="182" t="s">
        <v>14</v>
      </c>
      <c r="GN4" s="182" t="s">
        <v>14</v>
      </c>
      <c r="GO4" s="179">
        <v>44866</v>
      </c>
      <c r="GP4" s="189" t="s">
        <v>5635</v>
      </c>
      <c r="GQ4" s="189">
        <v>1</v>
      </c>
      <c r="GR4" s="189" t="s">
        <v>3959</v>
      </c>
      <c r="GS4" s="189" t="s">
        <v>30</v>
      </c>
      <c r="GT4" s="189">
        <v>2</v>
      </c>
      <c r="GU4" s="189" t="s">
        <v>14</v>
      </c>
      <c r="GV4" s="189" t="s">
        <v>14</v>
      </c>
      <c r="GW4" s="190">
        <v>44866</v>
      </c>
      <c r="GX4" s="188" t="s">
        <v>5641</v>
      </c>
      <c r="GY4" s="182">
        <v>0</v>
      </c>
      <c r="GZ4" s="182" t="s">
        <v>3959</v>
      </c>
      <c r="HA4" s="182" t="s">
        <v>30</v>
      </c>
      <c r="HB4" s="182">
        <v>2</v>
      </c>
      <c r="HC4" s="182" t="s">
        <v>14</v>
      </c>
      <c r="HD4" s="182" t="s">
        <v>14</v>
      </c>
      <c r="HE4" s="179">
        <v>44866</v>
      </c>
      <c r="HF4" s="189" t="s">
        <v>5633</v>
      </c>
      <c r="HG4" s="189">
        <v>2</v>
      </c>
      <c r="HH4" s="189" t="s">
        <v>3959</v>
      </c>
      <c r="HI4" s="189" t="s">
        <v>30</v>
      </c>
      <c r="HJ4" s="189">
        <v>2</v>
      </c>
      <c r="HK4" s="189" t="s">
        <v>14</v>
      </c>
      <c r="HL4" s="189" t="s">
        <v>14</v>
      </c>
      <c r="HM4" s="190">
        <v>44866</v>
      </c>
      <c r="HN4" s="188" t="s">
        <v>5639</v>
      </c>
      <c r="HO4" s="182">
        <v>2</v>
      </c>
      <c r="HP4" s="182" t="s">
        <v>3959</v>
      </c>
      <c r="HQ4" s="182" t="s">
        <v>30</v>
      </c>
      <c r="HR4" s="182">
        <v>2</v>
      </c>
      <c r="HS4" s="182" t="s">
        <v>14</v>
      </c>
      <c r="HT4" s="182" t="s">
        <v>14</v>
      </c>
      <c r="HU4" s="179">
        <v>44866</v>
      </c>
      <c r="HV4" s="189" t="s">
        <v>5636</v>
      </c>
      <c r="HW4" s="189">
        <v>0</v>
      </c>
      <c r="HX4" s="189" t="s">
        <v>3959</v>
      </c>
      <c r="HY4" s="189" t="s">
        <v>30</v>
      </c>
      <c r="HZ4" s="189">
        <v>2</v>
      </c>
      <c r="IA4" s="189" t="s">
        <v>14</v>
      </c>
      <c r="IB4" s="189" t="s">
        <v>14</v>
      </c>
      <c r="IC4" s="190">
        <v>44866</v>
      </c>
      <c r="ID4" s="188" t="s">
        <v>5638</v>
      </c>
      <c r="IE4" s="182">
        <v>3</v>
      </c>
      <c r="IF4" s="182" t="s">
        <v>3959</v>
      </c>
      <c r="IG4" s="182" t="s">
        <v>30</v>
      </c>
      <c r="IH4" s="182">
        <v>2</v>
      </c>
      <c r="II4" s="182" t="s">
        <v>14</v>
      </c>
      <c r="IJ4" s="182" t="s">
        <v>14</v>
      </c>
      <c r="IK4" s="179">
        <v>44866</v>
      </c>
      <c r="IL4" s="189" t="s">
        <v>5637</v>
      </c>
      <c r="IM4" s="189">
        <v>3</v>
      </c>
      <c r="IN4" s="189" t="s">
        <v>3959</v>
      </c>
      <c r="IO4" s="189" t="s">
        <v>30</v>
      </c>
      <c r="IP4" s="189">
        <v>2</v>
      </c>
      <c r="IQ4" s="189" t="s">
        <v>14</v>
      </c>
      <c r="IR4" s="189" t="s">
        <v>14</v>
      </c>
      <c r="IS4" s="190">
        <v>44866</v>
      </c>
    </row>
    <row r="5" spans="1:253" s="283" customFormat="1" ht="12.95" customHeight="1" x14ac:dyDescent="0.2">
      <c r="A5" s="283" t="s">
        <v>1589</v>
      </c>
      <c r="B5" s="283" t="s">
        <v>9342</v>
      </c>
      <c r="C5" s="283" t="s">
        <v>1590</v>
      </c>
      <c r="D5" s="283" t="s">
        <v>1591</v>
      </c>
      <c r="E5" s="283" t="s">
        <v>8777</v>
      </c>
      <c r="F5" s="283" t="s">
        <v>3189</v>
      </c>
      <c r="G5" s="177">
        <v>33900000</v>
      </c>
      <c r="H5" s="178" t="s">
        <v>3175</v>
      </c>
      <c r="I5" s="178" t="s">
        <v>30</v>
      </c>
      <c r="J5" s="178">
        <v>2</v>
      </c>
      <c r="K5" s="178" t="s">
        <v>3188</v>
      </c>
      <c r="L5" s="178" t="s">
        <v>3187</v>
      </c>
      <c r="M5" s="179">
        <v>44804</v>
      </c>
      <c r="N5" s="188" t="s">
        <v>3191</v>
      </c>
      <c r="O5" s="180">
        <v>1246700</v>
      </c>
      <c r="P5" s="180" t="s">
        <v>3175</v>
      </c>
      <c r="Q5" s="180" t="s">
        <v>30</v>
      </c>
      <c r="R5" s="180">
        <v>2</v>
      </c>
      <c r="S5" s="180" t="s">
        <v>3190</v>
      </c>
      <c r="T5" s="180" t="s">
        <v>3187</v>
      </c>
      <c r="U5" s="181">
        <v>44804</v>
      </c>
      <c r="V5" s="188" t="s">
        <v>2428</v>
      </c>
      <c r="W5" s="178">
        <v>2750000</v>
      </c>
      <c r="X5" s="178" t="s">
        <v>2425</v>
      </c>
      <c r="Y5" s="178" t="s">
        <v>30</v>
      </c>
      <c r="Z5" s="178">
        <v>2</v>
      </c>
      <c r="AA5" s="178" t="s">
        <v>2427</v>
      </c>
      <c r="AB5" s="178" t="s">
        <v>2426</v>
      </c>
      <c r="AC5" s="179">
        <v>44742</v>
      </c>
      <c r="AD5" s="188" t="s">
        <v>2430</v>
      </c>
      <c r="AE5" s="186">
        <v>2267000</v>
      </c>
      <c r="AF5" s="186" t="s">
        <v>2425</v>
      </c>
      <c r="AG5" s="186" t="s">
        <v>30</v>
      </c>
      <c r="AH5" s="186">
        <v>2</v>
      </c>
      <c r="AI5" s="186" t="s">
        <v>2429</v>
      </c>
      <c r="AJ5" s="186" t="s">
        <v>2426</v>
      </c>
      <c r="AK5" s="187">
        <v>44742</v>
      </c>
      <c r="AL5" s="188" t="s">
        <v>5677</v>
      </c>
      <c r="AM5" s="178">
        <v>0</v>
      </c>
      <c r="AN5" s="178" t="s">
        <v>5674</v>
      </c>
      <c r="AO5" s="178" t="s">
        <v>74</v>
      </c>
      <c r="AP5" s="178">
        <v>1</v>
      </c>
      <c r="AQ5" s="178" t="s">
        <v>5676</v>
      </c>
      <c r="AR5" s="178" t="s">
        <v>5675</v>
      </c>
      <c r="AS5" s="179">
        <v>44869</v>
      </c>
      <c r="AT5" s="189" t="s">
        <v>9950</v>
      </c>
      <c r="AU5" s="186" t="e">
        <v>#N/A</v>
      </c>
      <c r="AV5" s="186" t="e">
        <v>#N/A</v>
      </c>
      <c r="AW5" s="186" t="e">
        <v>#N/A</v>
      </c>
      <c r="AX5" s="186" t="e">
        <v>#N/A</v>
      </c>
      <c r="AY5" s="186" t="e">
        <v>#N/A</v>
      </c>
      <c r="AZ5" s="186" t="e">
        <v>#N/A</v>
      </c>
      <c r="BA5" s="187" t="e">
        <v>#N/A</v>
      </c>
      <c r="BB5" s="188" t="s">
        <v>9951</v>
      </c>
      <c r="BC5" s="178" t="e">
        <v>#N/A</v>
      </c>
      <c r="BD5" s="178" t="e">
        <v>#N/A</v>
      </c>
      <c r="BE5" s="178" t="e">
        <v>#N/A</v>
      </c>
      <c r="BF5" s="178" t="e">
        <v>#N/A</v>
      </c>
      <c r="BG5" s="178" t="e">
        <v>#N/A</v>
      </c>
      <c r="BH5" s="178" t="e">
        <v>#N/A</v>
      </c>
      <c r="BI5" s="179" t="e">
        <v>#N/A</v>
      </c>
      <c r="BJ5" s="189" t="s">
        <v>1594</v>
      </c>
      <c r="BK5" s="189">
        <v>0</v>
      </c>
      <c r="BL5" s="189" t="s">
        <v>1592</v>
      </c>
      <c r="BM5" s="189" t="s">
        <v>74</v>
      </c>
      <c r="BN5" s="189">
        <v>1</v>
      </c>
      <c r="BO5" s="189" t="s">
        <v>1593</v>
      </c>
      <c r="BP5" s="186" t="s">
        <v>1440</v>
      </c>
      <c r="BQ5" s="190">
        <v>44546</v>
      </c>
      <c r="BR5" s="188" t="s">
        <v>9952</v>
      </c>
      <c r="BS5" s="182" t="e">
        <v>#N/A</v>
      </c>
      <c r="BT5" s="182" t="e">
        <v>#N/A</v>
      </c>
      <c r="BU5" s="182" t="e">
        <v>#N/A</v>
      </c>
      <c r="BV5" s="182" t="e">
        <v>#N/A</v>
      </c>
      <c r="BW5" s="182" t="e">
        <v>#N/A</v>
      </c>
      <c r="BX5" s="182" t="e">
        <v>#N/A</v>
      </c>
      <c r="BY5" s="179" t="e">
        <v>#N/A</v>
      </c>
      <c r="BZ5" s="189" t="s">
        <v>9953</v>
      </c>
      <c r="CA5" s="189" t="e">
        <v>#N/A</v>
      </c>
      <c r="CB5" s="189" t="e">
        <v>#N/A</v>
      </c>
      <c r="CC5" s="189" t="e">
        <v>#N/A</v>
      </c>
      <c r="CD5" s="189" t="e">
        <v>#N/A</v>
      </c>
      <c r="CE5" s="189" t="e">
        <v>#N/A</v>
      </c>
      <c r="CF5" s="189" t="e">
        <v>#N/A</v>
      </c>
      <c r="CG5" s="190" t="e">
        <v>#N/A</v>
      </c>
      <c r="CH5" s="188" t="s">
        <v>9954</v>
      </c>
      <c r="CI5" s="189" t="e">
        <v>#N/A</v>
      </c>
      <c r="CJ5" s="189" t="e">
        <v>#N/A</v>
      </c>
      <c r="CK5" s="189" t="e">
        <v>#N/A</v>
      </c>
      <c r="CL5" s="189" t="e">
        <v>#N/A</v>
      </c>
      <c r="CM5" s="189" t="e">
        <v>#N/A</v>
      </c>
      <c r="CN5" s="189" t="e">
        <v>#N/A</v>
      </c>
      <c r="CO5" s="191" t="e">
        <v>#N/A</v>
      </c>
      <c r="CP5" s="189" t="s">
        <v>9955</v>
      </c>
      <c r="CQ5" s="182" t="e">
        <v>#N/A</v>
      </c>
      <c r="CR5" s="182" t="e">
        <v>#N/A</v>
      </c>
      <c r="CS5" s="182" t="e">
        <v>#N/A</v>
      </c>
      <c r="CT5" s="182" t="e">
        <v>#N/A</v>
      </c>
      <c r="CU5" s="182" t="e">
        <v>#N/A</v>
      </c>
      <c r="CV5" s="182" t="e">
        <v>#N/A</v>
      </c>
      <c r="CW5" s="179" t="e">
        <v>#N/A</v>
      </c>
      <c r="CX5" s="189" t="s">
        <v>3879</v>
      </c>
      <c r="CY5" s="186">
        <v>1584000</v>
      </c>
      <c r="CZ5" s="186" t="s">
        <v>2425</v>
      </c>
      <c r="DA5" s="186" t="s">
        <v>30</v>
      </c>
      <c r="DB5" s="186">
        <v>2</v>
      </c>
      <c r="DC5" s="186" t="s">
        <v>2438</v>
      </c>
      <c r="DD5" s="186" t="s">
        <v>2426</v>
      </c>
      <c r="DE5" s="192">
        <v>44742</v>
      </c>
      <c r="DF5" s="188" t="s">
        <v>2432</v>
      </c>
      <c r="DG5" s="178">
        <v>483000</v>
      </c>
      <c r="DH5" s="182" t="s">
        <v>2425</v>
      </c>
      <c r="DI5" s="182" t="s">
        <v>30</v>
      </c>
      <c r="DJ5" s="182">
        <v>2</v>
      </c>
      <c r="DK5" s="182" t="s">
        <v>2431</v>
      </c>
      <c r="DL5" s="182" t="s">
        <v>2426</v>
      </c>
      <c r="DM5" s="179">
        <v>44742</v>
      </c>
      <c r="DN5" s="189" t="s">
        <v>2434</v>
      </c>
      <c r="DO5" s="186">
        <v>683000</v>
      </c>
      <c r="DP5" s="189" t="s">
        <v>2425</v>
      </c>
      <c r="DQ5" s="189" t="s">
        <v>30</v>
      </c>
      <c r="DR5" s="189">
        <v>2</v>
      </c>
      <c r="DS5" s="189" t="s">
        <v>2433</v>
      </c>
      <c r="DT5" s="189" t="s">
        <v>2426</v>
      </c>
      <c r="DU5" s="190">
        <v>44742</v>
      </c>
      <c r="DV5" s="188" t="s">
        <v>2439</v>
      </c>
      <c r="DW5" s="178">
        <v>1167000</v>
      </c>
      <c r="DX5" s="182" t="s">
        <v>2425</v>
      </c>
      <c r="DY5" s="182" t="s">
        <v>30</v>
      </c>
      <c r="DZ5" s="182">
        <v>2</v>
      </c>
      <c r="EA5" s="182" t="s">
        <v>2438</v>
      </c>
      <c r="EB5" s="182" t="s">
        <v>2426</v>
      </c>
      <c r="EC5" s="179">
        <v>44742</v>
      </c>
      <c r="ED5" s="189" t="s">
        <v>2441</v>
      </c>
      <c r="EE5" s="186">
        <v>417000</v>
      </c>
      <c r="EF5" s="189" t="s">
        <v>2425</v>
      </c>
      <c r="EG5" s="189" t="s">
        <v>30</v>
      </c>
      <c r="EH5" s="189">
        <v>2</v>
      </c>
      <c r="EI5" s="189" t="s">
        <v>2440</v>
      </c>
      <c r="EJ5" s="189" t="s">
        <v>2426</v>
      </c>
      <c r="EK5" s="190">
        <v>44742</v>
      </c>
      <c r="EL5" s="188" t="s">
        <v>2443</v>
      </c>
      <c r="EM5" s="178">
        <v>0</v>
      </c>
      <c r="EN5" s="182" t="s">
        <v>2425</v>
      </c>
      <c r="EO5" s="182" t="s">
        <v>30</v>
      </c>
      <c r="EP5" s="182">
        <v>2</v>
      </c>
      <c r="EQ5" s="182" t="s">
        <v>2442</v>
      </c>
      <c r="ER5" s="182" t="s">
        <v>2426</v>
      </c>
      <c r="ES5" s="179">
        <v>44742</v>
      </c>
      <c r="ET5" s="189" t="s">
        <v>1620</v>
      </c>
      <c r="EU5" s="189">
        <v>4</v>
      </c>
      <c r="EV5" s="189" t="s">
        <v>1618</v>
      </c>
      <c r="EW5" s="189" t="s">
        <v>74</v>
      </c>
      <c r="EX5" s="189">
        <v>1</v>
      </c>
      <c r="EY5" s="189" t="s">
        <v>1619</v>
      </c>
      <c r="EZ5" s="189" t="s">
        <v>1440</v>
      </c>
      <c r="FA5" s="190">
        <v>44550</v>
      </c>
      <c r="FB5" s="188" t="s">
        <v>5679</v>
      </c>
      <c r="FC5" s="182">
        <v>1</v>
      </c>
      <c r="FD5" s="182" t="s">
        <v>5674</v>
      </c>
      <c r="FE5" s="182" t="s">
        <v>74</v>
      </c>
      <c r="FF5" s="182">
        <v>1</v>
      </c>
      <c r="FG5" s="182" t="s">
        <v>5678</v>
      </c>
      <c r="FH5" s="182" t="s">
        <v>5675</v>
      </c>
      <c r="FI5" s="179">
        <v>44869</v>
      </c>
      <c r="FJ5" s="188" t="s">
        <v>9956</v>
      </c>
      <c r="FK5" s="189" t="e">
        <v>#N/A</v>
      </c>
      <c r="FL5" s="189" t="e">
        <v>#N/A</v>
      </c>
      <c r="FM5" s="189" t="e">
        <v>#N/A</v>
      </c>
      <c r="FN5" s="189" t="e">
        <v>#N/A</v>
      </c>
      <c r="FO5" s="189" t="e">
        <v>#N/A</v>
      </c>
      <c r="FP5" s="186" t="e">
        <v>#N/A</v>
      </c>
      <c r="FQ5" s="187" t="e">
        <v>#N/A</v>
      </c>
      <c r="FR5" s="188" t="s">
        <v>9957</v>
      </c>
      <c r="FS5" s="182" t="e">
        <v>#N/A</v>
      </c>
      <c r="FT5" s="182" t="e">
        <v>#N/A</v>
      </c>
      <c r="FU5" s="182" t="e">
        <v>#N/A</v>
      </c>
      <c r="FV5" s="182" t="e">
        <v>#N/A</v>
      </c>
      <c r="FW5" s="182" t="e">
        <v>#N/A</v>
      </c>
      <c r="FX5" s="182" t="e">
        <v>#N/A</v>
      </c>
      <c r="FY5" s="179" t="e">
        <v>#N/A</v>
      </c>
      <c r="FZ5" s="189" t="s">
        <v>4439</v>
      </c>
      <c r="GA5" s="189">
        <v>0</v>
      </c>
      <c r="GB5" s="189" t="s">
        <v>3959</v>
      </c>
      <c r="GC5" s="189" t="s">
        <v>30</v>
      </c>
      <c r="GD5" s="189">
        <v>2</v>
      </c>
      <c r="GE5" s="189" t="s">
        <v>14</v>
      </c>
      <c r="GF5" s="189" t="s">
        <v>14</v>
      </c>
      <c r="GG5" s="190">
        <v>44863</v>
      </c>
      <c r="GH5" s="188" t="s">
        <v>4445</v>
      </c>
      <c r="GI5" s="182">
        <v>0</v>
      </c>
      <c r="GJ5" s="182" t="s">
        <v>3959</v>
      </c>
      <c r="GK5" s="182" t="s">
        <v>30</v>
      </c>
      <c r="GL5" s="182">
        <v>2</v>
      </c>
      <c r="GM5" s="182" t="s">
        <v>14</v>
      </c>
      <c r="GN5" s="182" t="s">
        <v>14</v>
      </c>
      <c r="GO5" s="179">
        <v>44863</v>
      </c>
      <c r="GP5" s="189" t="s">
        <v>4440</v>
      </c>
      <c r="GQ5" s="189">
        <v>0</v>
      </c>
      <c r="GR5" s="189" t="s">
        <v>3959</v>
      </c>
      <c r="GS5" s="189" t="s">
        <v>30</v>
      </c>
      <c r="GT5" s="189">
        <v>2</v>
      </c>
      <c r="GU5" s="189" t="s">
        <v>14</v>
      </c>
      <c r="GV5" s="189" t="s">
        <v>14</v>
      </c>
      <c r="GW5" s="190">
        <v>44863</v>
      </c>
      <c r="GX5" s="188" t="s">
        <v>4446</v>
      </c>
      <c r="GY5" s="182">
        <v>0</v>
      </c>
      <c r="GZ5" s="182" t="s">
        <v>3959</v>
      </c>
      <c r="HA5" s="182" t="s">
        <v>30</v>
      </c>
      <c r="HB5" s="182">
        <v>2</v>
      </c>
      <c r="HC5" s="182" t="s">
        <v>14</v>
      </c>
      <c r="HD5" s="182" t="s">
        <v>14</v>
      </c>
      <c r="HE5" s="179">
        <v>44863</v>
      </c>
      <c r="HF5" s="189" t="s">
        <v>4438</v>
      </c>
      <c r="HG5" s="189">
        <v>0</v>
      </c>
      <c r="HH5" s="189" t="s">
        <v>3959</v>
      </c>
      <c r="HI5" s="189" t="s">
        <v>30</v>
      </c>
      <c r="HJ5" s="189">
        <v>2</v>
      </c>
      <c r="HK5" s="189" t="s">
        <v>14</v>
      </c>
      <c r="HL5" s="189" t="s">
        <v>14</v>
      </c>
      <c r="HM5" s="190">
        <v>44863</v>
      </c>
      <c r="HN5" s="188" t="s">
        <v>4444</v>
      </c>
      <c r="HO5" s="182">
        <v>0</v>
      </c>
      <c r="HP5" s="182" t="s">
        <v>3959</v>
      </c>
      <c r="HQ5" s="182" t="s">
        <v>30</v>
      </c>
      <c r="HR5" s="182">
        <v>2</v>
      </c>
      <c r="HS5" s="182" t="s">
        <v>14</v>
      </c>
      <c r="HT5" s="182" t="s">
        <v>14</v>
      </c>
      <c r="HU5" s="179">
        <v>44863</v>
      </c>
      <c r="HV5" s="189" t="s">
        <v>4441</v>
      </c>
      <c r="HW5" s="189">
        <v>0</v>
      </c>
      <c r="HX5" s="189" t="s">
        <v>3959</v>
      </c>
      <c r="HY5" s="189" t="s">
        <v>30</v>
      </c>
      <c r="HZ5" s="189">
        <v>2</v>
      </c>
      <c r="IA5" s="189" t="s">
        <v>14</v>
      </c>
      <c r="IB5" s="189" t="s">
        <v>14</v>
      </c>
      <c r="IC5" s="190">
        <v>44863</v>
      </c>
      <c r="ID5" s="188" t="s">
        <v>4443</v>
      </c>
      <c r="IE5" s="182">
        <v>2</v>
      </c>
      <c r="IF5" s="182" t="s">
        <v>3959</v>
      </c>
      <c r="IG5" s="182" t="s">
        <v>30</v>
      </c>
      <c r="IH5" s="182">
        <v>2</v>
      </c>
      <c r="II5" s="182" t="s">
        <v>14</v>
      </c>
      <c r="IJ5" s="182" t="s">
        <v>14</v>
      </c>
      <c r="IK5" s="179">
        <v>44863</v>
      </c>
      <c r="IL5" s="189" t="s">
        <v>4442</v>
      </c>
      <c r="IM5" s="189">
        <v>0</v>
      </c>
      <c r="IN5" s="189" t="s">
        <v>3959</v>
      </c>
      <c r="IO5" s="189" t="s">
        <v>30</v>
      </c>
      <c r="IP5" s="189">
        <v>2</v>
      </c>
      <c r="IQ5" s="189" t="s">
        <v>14</v>
      </c>
      <c r="IR5" s="189" t="s">
        <v>14</v>
      </c>
      <c r="IS5" s="190">
        <v>44863</v>
      </c>
    </row>
    <row r="6" spans="1:253" s="283" customFormat="1" ht="12.95" customHeight="1" x14ac:dyDescent="0.2">
      <c r="A6" s="283" t="s">
        <v>1255</v>
      </c>
      <c r="B6" s="283" t="s">
        <v>9349</v>
      </c>
      <c r="C6" s="283" t="s">
        <v>1256</v>
      </c>
      <c r="D6" s="283" t="s">
        <v>1257</v>
      </c>
      <c r="E6" s="283" t="s">
        <v>8784</v>
      </c>
      <c r="F6" s="283" t="s">
        <v>2153</v>
      </c>
      <c r="G6" s="177">
        <v>2988000</v>
      </c>
      <c r="H6" s="178" t="s">
        <v>2150</v>
      </c>
      <c r="I6" s="178" t="s">
        <v>30</v>
      </c>
      <c r="J6" s="178">
        <v>2</v>
      </c>
      <c r="K6" s="178" t="s">
        <v>2152</v>
      </c>
      <c r="L6" s="178" t="s">
        <v>2151</v>
      </c>
      <c r="M6" s="179">
        <v>44720</v>
      </c>
      <c r="N6" s="188" t="s">
        <v>2157</v>
      </c>
      <c r="O6" s="180">
        <v>4399</v>
      </c>
      <c r="P6" s="180" t="s">
        <v>2154</v>
      </c>
      <c r="Q6" s="180" t="s">
        <v>74</v>
      </c>
      <c r="R6" s="180">
        <v>1</v>
      </c>
      <c r="S6" s="180" t="s">
        <v>2156</v>
      </c>
      <c r="T6" s="180" t="s">
        <v>2155</v>
      </c>
      <c r="U6" s="181">
        <v>44720</v>
      </c>
      <c r="V6" s="188" t="s">
        <v>2161</v>
      </c>
      <c r="W6" s="178">
        <v>1626000</v>
      </c>
      <c r="X6" s="178" t="s">
        <v>2158</v>
      </c>
      <c r="Y6" s="178" t="s">
        <v>74</v>
      </c>
      <c r="Z6" s="178">
        <v>1</v>
      </c>
      <c r="AA6" s="178" t="s">
        <v>2160</v>
      </c>
      <c r="AB6" s="178" t="s">
        <v>2159</v>
      </c>
      <c r="AC6" s="179">
        <v>44720</v>
      </c>
      <c r="AD6" s="188" t="s">
        <v>2164</v>
      </c>
      <c r="AE6" s="186">
        <v>34000</v>
      </c>
      <c r="AF6" s="186" t="s">
        <v>2162</v>
      </c>
      <c r="AG6" s="186" t="s">
        <v>19</v>
      </c>
      <c r="AH6" s="186">
        <v>3</v>
      </c>
      <c r="AI6" s="186" t="s">
        <v>2163</v>
      </c>
      <c r="AJ6" s="186" t="s">
        <v>1360</v>
      </c>
      <c r="AK6" s="187">
        <v>44720</v>
      </c>
      <c r="AL6" s="188" t="s">
        <v>2168</v>
      </c>
      <c r="AM6" s="178">
        <v>27000</v>
      </c>
      <c r="AN6" s="178" t="s">
        <v>2165</v>
      </c>
      <c r="AO6" s="178" t="s">
        <v>30</v>
      </c>
      <c r="AP6" s="178">
        <v>2</v>
      </c>
      <c r="AQ6" s="178" t="s">
        <v>2167</v>
      </c>
      <c r="AR6" s="178" t="s">
        <v>2166</v>
      </c>
      <c r="AS6" s="179">
        <v>44720</v>
      </c>
      <c r="AT6" s="189" t="s">
        <v>1262</v>
      </c>
      <c r="AU6" s="186" t="s">
        <v>14</v>
      </c>
      <c r="AV6" s="186" t="s">
        <v>14</v>
      </c>
      <c r="AW6" s="186" t="s">
        <v>14</v>
      </c>
      <c r="AX6" s="186" t="s">
        <v>14</v>
      </c>
      <c r="AY6" s="186" t="s">
        <v>14</v>
      </c>
      <c r="AZ6" s="186" t="s">
        <v>14</v>
      </c>
      <c r="BA6" s="187">
        <v>44139</v>
      </c>
      <c r="BB6" s="188" t="s">
        <v>1261</v>
      </c>
      <c r="BC6" s="178" t="s">
        <v>14</v>
      </c>
      <c r="BD6" s="178" t="s">
        <v>14</v>
      </c>
      <c r="BE6" s="178" t="s">
        <v>14</v>
      </c>
      <c r="BF6" s="178" t="s">
        <v>14</v>
      </c>
      <c r="BG6" s="178" t="s">
        <v>14</v>
      </c>
      <c r="BH6" s="178" t="s">
        <v>14</v>
      </c>
      <c r="BI6" s="179">
        <v>44139</v>
      </c>
      <c r="BJ6" s="189" t="s">
        <v>4206</v>
      </c>
      <c r="BK6" s="189">
        <v>11</v>
      </c>
      <c r="BL6" s="189" t="s">
        <v>4204</v>
      </c>
      <c r="BM6" s="189" t="s">
        <v>2610</v>
      </c>
      <c r="BN6" s="189">
        <v>2</v>
      </c>
      <c r="BO6" s="189" t="s">
        <v>4205</v>
      </c>
      <c r="BP6" s="186" t="s">
        <v>1233</v>
      </c>
      <c r="BQ6" s="190">
        <v>44861</v>
      </c>
      <c r="BR6" s="188" t="s">
        <v>1258</v>
      </c>
      <c r="BS6" s="182" t="s">
        <v>14</v>
      </c>
      <c r="BT6" s="182" t="s">
        <v>14</v>
      </c>
      <c r="BU6" s="182" t="s">
        <v>14</v>
      </c>
      <c r="BV6" s="182" t="s">
        <v>14</v>
      </c>
      <c r="BW6" s="182" t="s">
        <v>14</v>
      </c>
      <c r="BX6" s="182" t="s">
        <v>14</v>
      </c>
      <c r="BY6" s="179">
        <v>44139</v>
      </c>
      <c r="BZ6" s="189" t="s">
        <v>1259</v>
      </c>
      <c r="CA6" s="189" t="s">
        <v>14</v>
      </c>
      <c r="CB6" s="189" t="s">
        <v>14</v>
      </c>
      <c r="CC6" s="189" t="s">
        <v>14</v>
      </c>
      <c r="CD6" s="189" t="s">
        <v>14</v>
      </c>
      <c r="CE6" s="189" t="s">
        <v>14</v>
      </c>
      <c r="CF6" s="189" t="s">
        <v>14</v>
      </c>
      <c r="CG6" s="190">
        <v>44139</v>
      </c>
      <c r="CH6" s="188" t="s">
        <v>9958</v>
      </c>
      <c r="CI6" s="189" t="e">
        <v>#N/A</v>
      </c>
      <c r="CJ6" s="189" t="e">
        <v>#N/A</v>
      </c>
      <c r="CK6" s="189" t="e">
        <v>#N/A</v>
      </c>
      <c r="CL6" s="189" t="e">
        <v>#N/A</v>
      </c>
      <c r="CM6" s="189" t="e">
        <v>#N/A</v>
      </c>
      <c r="CN6" s="189" t="e">
        <v>#N/A</v>
      </c>
      <c r="CO6" s="191" t="e">
        <v>#N/A</v>
      </c>
      <c r="CP6" s="189" t="s">
        <v>1260</v>
      </c>
      <c r="CQ6" s="182" t="s">
        <v>14</v>
      </c>
      <c r="CR6" s="182" t="s">
        <v>14</v>
      </c>
      <c r="CS6" s="182" t="s">
        <v>14</v>
      </c>
      <c r="CT6" s="182" t="s">
        <v>14</v>
      </c>
      <c r="CU6" s="182" t="s">
        <v>14</v>
      </c>
      <c r="CV6" s="182" t="s">
        <v>14</v>
      </c>
      <c r="CW6" s="179">
        <v>44139</v>
      </c>
      <c r="CX6" s="189" t="s">
        <v>2170</v>
      </c>
      <c r="CY6" s="186">
        <v>27000</v>
      </c>
      <c r="CZ6" s="186" t="s">
        <v>2169</v>
      </c>
      <c r="DA6" s="186" t="s">
        <v>30</v>
      </c>
      <c r="DB6" s="186">
        <v>2</v>
      </c>
      <c r="DC6" s="186" t="s">
        <v>2175</v>
      </c>
      <c r="DD6" s="186" t="s">
        <v>2166</v>
      </c>
      <c r="DE6" s="192">
        <v>44720</v>
      </c>
      <c r="DF6" s="188" t="s">
        <v>2174</v>
      </c>
      <c r="DG6" s="178">
        <v>1593000</v>
      </c>
      <c r="DH6" s="182" t="s">
        <v>2171</v>
      </c>
      <c r="DI6" s="182" t="s">
        <v>30</v>
      </c>
      <c r="DJ6" s="182">
        <v>2</v>
      </c>
      <c r="DK6" s="182" t="s">
        <v>2173</v>
      </c>
      <c r="DL6" s="182" t="s">
        <v>2172</v>
      </c>
      <c r="DM6" s="179">
        <v>44720</v>
      </c>
      <c r="DN6" s="189" t="s">
        <v>2176</v>
      </c>
      <c r="DO6" s="186">
        <v>7000</v>
      </c>
      <c r="DP6" s="189" t="s">
        <v>2162</v>
      </c>
      <c r="DQ6" s="189" t="s">
        <v>30</v>
      </c>
      <c r="DR6" s="189">
        <v>2</v>
      </c>
      <c r="DS6" s="189" t="s">
        <v>2175</v>
      </c>
      <c r="DT6" s="189" t="s">
        <v>1360</v>
      </c>
      <c r="DU6" s="190">
        <v>44720</v>
      </c>
      <c r="DV6" s="188" t="s">
        <v>2177</v>
      </c>
      <c r="DW6" s="178">
        <v>27000</v>
      </c>
      <c r="DX6" s="182" t="s">
        <v>2169</v>
      </c>
      <c r="DY6" s="182" t="s">
        <v>30</v>
      </c>
      <c r="DZ6" s="182">
        <v>2</v>
      </c>
      <c r="EA6" s="182" t="s">
        <v>2175</v>
      </c>
      <c r="EB6" s="182" t="s">
        <v>2166</v>
      </c>
      <c r="EC6" s="179">
        <v>44720</v>
      </c>
      <c r="ED6" s="189" t="s">
        <v>1357</v>
      </c>
      <c r="EE6" s="186">
        <v>0</v>
      </c>
      <c r="EF6" s="189" t="s">
        <v>1354</v>
      </c>
      <c r="EG6" s="189" t="s">
        <v>30</v>
      </c>
      <c r="EH6" s="189">
        <v>2</v>
      </c>
      <c r="EI6" s="189" t="s">
        <v>1356</v>
      </c>
      <c r="EJ6" s="189" t="s">
        <v>1355</v>
      </c>
      <c r="EK6" s="190">
        <v>44223</v>
      </c>
      <c r="EL6" s="188" t="s">
        <v>1358</v>
      </c>
      <c r="EM6" s="178">
        <v>0</v>
      </c>
      <c r="EN6" s="182" t="s">
        <v>1354</v>
      </c>
      <c r="EO6" s="182" t="s">
        <v>30</v>
      </c>
      <c r="EP6" s="182">
        <v>2</v>
      </c>
      <c r="EQ6" s="182" t="s">
        <v>1356</v>
      </c>
      <c r="ER6" s="182" t="s">
        <v>1355</v>
      </c>
      <c r="ES6" s="179">
        <v>44223</v>
      </c>
      <c r="ET6" s="189" t="s">
        <v>4207</v>
      </c>
      <c r="EU6" s="189">
        <v>11</v>
      </c>
      <c r="EV6" s="189" t="s">
        <v>4204</v>
      </c>
      <c r="EW6" s="189" t="s">
        <v>2610</v>
      </c>
      <c r="EX6" s="189">
        <v>2</v>
      </c>
      <c r="EY6" s="189" t="s">
        <v>4205</v>
      </c>
      <c r="EZ6" s="189" t="s">
        <v>1233</v>
      </c>
      <c r="FA6" s="190">
        <v>44861</v>
      </c>
      <c r="FB6" s="188" t="s">
        <v>1362</v>
      </c>
      <c r="FC6" s="182">
        <v>2</v>
      </c>
      <c r="FD6" s="182" t="s">
        <v>1359</v>
      </c>
      <c r="FE6" s="182" t="s">
        <v>30</v>
      </c>
      <c r="FF6" s="182">
        <v>2</v>
      </c>
      <c r="FG6" s="182" t="s">
        <v>1361</v>
      </c>
      <c r="FH6" s="182" t="s">
        <v>1360</v>
      </c>
      <c r="FI6" s="179">
        <v>44223</v>
      </c>
      <c r="FJ6" s="188" t="s">
        <v>1263</v>
      </c>
      <c r="FK6" s="189" t="s">
        <v>14</v>
      </c>
      <c r="FL6" s="189" t="s">
        <v>14</v>
      </c>
      <c r="FM6" s="189" t="s">
        <v>14</v>
      </c>
      <c r="FN6" s="189" t="s">
        <v>14</v>
      </c>
      <c r="FO6" s="189" t="s">
        <v>14</v>
      </c>
      <c r="FP6" s="186" t="s">
        <v>14</v>
      </c>
      <c r="FQ6" s="187">
        <v>44139</v>
      </c>
      <c r="FR6" s="188" t="s">
        <v>1264</v>
      </c>
      <c r="FS6" s="182" t="s">
        <v>14</v>
      </c>
      <c r="FT6" s="182" t="s">
        <v>14</v>
      </c>
      <c r="FU6" s="182" t="s">
        <v>14</v>
      </c>
      <c r="FV6" s="182" t="s">
        <v>14</v>
      </c>
      <c r="FW6" s="182" t="s">
        <v>14</v>
      </c>
      <c r="FX6" s="182" t="s">
        <v>14</v>
      </c>
      <c r="FY6" s="179">
        <v>44139</v>
      </c>
      <c r="FZ6" s="189" t="s">
        <v>4892</v>
      </c>
      <c r="GA6" s="189">
        <v>0</v>
      </c>
      <c r="GB6" s="189" t="s">
        <v>3959</v>
      </c>
      <c r="GC6" s="189" t="s">
        <v>30</v>
      </c>
      <c r="GD6" s="189">
        <v>2</v>
      </c>
      <c r="GE6" s="189" t="s">
        <v>14</v>
      </c>
      <c r="GF6" s="189" t="s">
        <v>14</v>
      </c>
      <c r="GG6" s="190">
        <v>44864</v>
      </c>
      <c r="GH6" s="188" t="s">
        <v>4898</v>
      </c>
      <c r="GI6" s="182">
        <v>0</v>
      </c>
      <c r="GJ6" s="182" t="s">
        <v>3959</v>
      </c>
      <c r="GK6" s="182" t="s">
        <v>30</v>
      </c>
      <c r="GL6" s="182">
        <v>2</v>
      </c>
      <c r="GM6" s="182" t="s">
        <v>14</v>
      </c>
      <c r="GN6" s="182" t="s">
        <v>14</v>
      </c>
      <c r="GO6" s="179">
        <v>44864</v>
      </c>
      <c r="GP6" s="189" t="s">
        <v>4893</v>
      </c>
      <c r="GQ6" s="189">
        <v>0</v>
      </c>
      <c r="GR6" s="189" t="s">
        <v>3959</v>
      </c>
      <c r="GS6" s="189" t="s">
        <v>30</v>
      </c>
      <c r="GT6" s="189">
        <v>2</v>
      </c>
      <c r="GU6" s="189" t="s">
        <v>14</v>
      </c>
      <c r="GV6" s="189" t="s">
        <v>14</v>
      </c>
      <c r="GW6" s="190">
        <v>44864</v>
      </c>
      <c r="GX6" s="188" t="s">
        <v>4899</v>
      </c>
      <c r="GY6" s="182">
        <v>0</v>
      </c>
      <c r="GZ6" s="182" t="s">
        <v>3959</v>
      </c>
      <c r="HA6" s="182" t="s">
        <v>30</v>
      </c>
      <c r="HB6" s="182">
        <v>2</v>
      </c>
      <c r="HC6" s="182" t="s">
        <v>14</v>
      </c>
      <c r="HD6" s="182" t="s">
        <v>14</v>
      </c>
      <c r="HE6" s="179">
        <v>44864</v>
      </c>
      <c r="HF6" s="189" t="s">
        <v>4891</v>
      </c>
      <c r="HG6" s="189">
        <v>0</v>
      </c>
      <c r="HH6" s="189" t="s">
        <v>3959</v>
      </c>
      <c r="HI6" s="189" t="s">
        <v>30</v>
      </c>
      <c r="HJ6" s="189">
        <v>2</v>
      </c>
      <c r="HK6" s="189" t="s">
        <v>14</v>
      </c>
      <c r="HL6" s="189" t="s">
        <v>14</v>
      </c>
      <c r="HM6" s="190">
        <v>44864</v>
      </c>
      <c r="HN6" s="188" t="s">
        <v>4897</v>
      </c>
      <c r="HO6" s="182">
        <v>0</v>
      </c>
      <c r="HP6" s="182" t="s">
        <v>3959</v>
      </c>
      <c r="HQ6" s="182" t="s">
        <v>30</v>
      </c>
      <c r="HR6" s="182">
        <v>2</v>
      </c>
      <c r="HS6" s="182" t="s">
        <v>14</v>
      </c>
      <c r="HT6" s="182" t="s">
        <v>14</v>
      </c>
      <c r="HU6" s="179">
        <v>44864</v>
      </c>
      <c r="HV6" s="189" t="s">
        <v>4894</v>
      </c>
      <c r="HW6" s="189">
        <v>0</v>
      </c>
      <c r="HX6" s="189" t="s">
        <v>3959</v>
      </c>
      <c r="HY6" s="189" t="s">
        <v>30</v>
      </c>
      <c r="HZ6" s="189">
        <v>2</v>
      </c>
      <c r="IA6" s="189" t="s">
        <v>14</v>
      </c>
      <c r="IB6" s="189" t="s">
        <v>14</v>
      </c>
      <c r="IC6" s="190">
        <v>44864</v>
      </c>
      <c r="ID6" s="188" t="s">
        <v>4896</v>
      </c>
      <c r="IE6" s="182">
        <v>1</v>
      </c>
      <c r="IF6" s="182" t="s">
        <v>3959</v>
      </c>
      <c r="IG6" s="182" t="s">
        <v>30</v>
      </c>
      <c r="IH6" s="182">
        <v>2</v>
      </c>
      <c r="II6" s="182" t="s">
        <v>14</v>
      </c>
      <c r="IJ6" s="182" t="s">
        <v>14</v>
      </c>
      <c r="IK6" s="179">
        <v>44864</v>
      </c>
      <c r="IL6" s="189" t="s">
        <v>4895</v>
      </c>
      <c r="IM6" s="189">
        <v>0</v>
      </c>
      <c r="IN6" s="189" t="s">
        <v>3959</v>
      </c>
      <c r="IO6" s="189" t="s">
        <v>30</v>
      </c>
      <c r="IP6" s="189">
        <v>2</v>
      </c>
      <c r="IQ6" s="189" t="s">
        <v>14</v>
      </c>
      <c r="IR6" s="189" t="s">
        <v>14</v>
      </c>
      <c r="IS6" s="190">
        <v>44864</v>
      </c>
    </row>
    <row r="7" spans="1:253" s="283" customFormat="1" ht="12.95" customHeight="1" x14ac:dyDescent="0.2">
      <c r="A7" s="283" t="s">
        <v>1265</v>
      </c>
      <c r="B7" s="283" t="s">
        <v>9349</v>
      </c>
      <c r="C7" s="283" t="s">
        <v>1266</v>
      </c>
      <c r="D7" s="283" t="s">
        <v>1267</v>
      </c>
      <c r="E7" s="283" t="s">
        <v>8791</v>
      </c>
      <c r="F7" s="283" t="s">
        <v>1972</v>
      </c>
      <c r="G7" s="177">
        <v>10040000</v>
      </c>
      <c r="H7" s="178" t="s">
        <v>1969</v>
      </c>
      <c r="I7" s="178" t="s">
        <v>30</v>
      </c>
      <c r="J7" s="178">
        <v>2</v>
      </c>
      <c r="K7" s="178" t="s">
        <v>1971</v>
      </c>
      <c r="L7" s="178" t="s">
        <v>1970</v>
      </c>
      <c r="M7" s="179">
        <v>44683</v>
      </c>
      <c r="N7" s="188" t="s">
        <v>2559</v>
      </c>
      <c r="O7" s="180">
        <v>31560</v>
      </c>
      <c r="P7" s="180" t="s">
        <v>2557</v>
      </c>
      <c r="Q7" s="180" t="s">
        <v>74</v>
      </c>
      <c r="R7" s="180">
        <v>1</v>
      </c>
      <c r="S7" s="180" t="s">
        <v>2558</v>
      </c>
      <c r="T7" s="180" t="s">
        <v>2462</v>
      </c>
      <c r="U7" s="181">
        <v>44767</v>
      </c>
      <c r="V7" s="188" t="s">
        <v>2480</v>
      </c>
      <c r="W7" s="178">
        <v>2826000</v>
      </c>
      <c r="X7" s="178" t="s">
        <v>2478</v>
      </c>
      <c r="Y7" s="178" t="s">
        <v>19</v>
      </c>
      <c r="Z7" s="178">
        <v>3</v>
      </c>
      <c r="AA7" s="178" t="s">
        <v>2479</v>
      </c>
      <c r="AB7" s="178" t="s">
        <v>2462</v>
      </c>
      <c r="AC7" s="179">
        <v>44747</v>
      </c>
      <c r="AD7" s="188" t="s">
        <v>2482</v>
      </c>
      <c r="AE7" s="186">
        <v>2826000</v>
      </c>
      <c r="AF7" s="186" t="s">
        <v>2478</v>
      </c>
      <c r="AG7" s="186" t="s">
        <v>19</v>
      </c>
      <c r="AH7" s="186">
        <v>3</v>
      </c>
      <c r="AI7" s="186" t="s">
        <v>2481</v>
      </c>
      <c r="AJ7" s="186" t="s">
        <v>2462</v>
      </c>
      <c r="AK7" s="187">
        <v>44747</v>
      </c>
      <c r="AL7" s="188" t="s">
        <v>1394</v>
      </c>
      <c r="AM7" s="178">
        <v>91000</v>
      </c>
      <c r="AN7" s="178" t="s">
        <v>1391</v>
      </c>
      <c r="AO7" s="178" t="s">
        <v>30</v>
      </c>
      <c r="AP7" s="178">
        <v>2</v>
      </c>
      <c r="AQ7" s="178" t="s">
        <v>1393</v>
      </c>
      <c r="AR7" s="178" t="s">
        <v>1392</v>
      </c>
      <c r="AS7" s="179">
        <v>44269</v>
      </c>
      <c r="AT7" s="189" t="s">
        <v>1274</v>
      </c>
      <c r="AU7" s="186" t="s">
        <v>14</v>
      </c>
      <c r="AV7" s="186" t="s">
        <v>14</v>
      </c>
      <c r="AW7" s="186" t="s">
        <v>14</v>
      </c>
      <c r="AX7" s="186" t="s">
        <v>14</v>
      </c>
      <c r="AY7" s="186" t="s">
        <v>14</v>
      </c>
      <c r="AZ7" s="186" t="s">
        <v>14</v>
      </c>
      <c r="BA7" s="187">
        <v>44139</v>
      </c>
      <c r="BB7" s="188" t="s">
        <v>1273</v>
      </c>
      <c r="BC7" s="178" t="s">
        <v>14</v>
      </c>
      <c r="BD7" s="178" t="s">
        <v>14</v>
      </c>
      <c r="BE7" s="178" t="s">
        <v>14</v>
      </c>
      <c r="BF7" s="178" t="s">
        <v>14</v>
      </c>
      <c r="BG7" s="178" t="s">
        <v>14</v>
      </c>
      <c r="BH7" s="178" t="s">
        <v>14</v>
      </c>
      <c r="BI7" s="179">
        <v>44139</v>
      </c>
      <c r="BJ7" s="189" t="s">
        <v>4209</v>
      </c>
      <c r="BK7" s="189">
        <v>3</v>
      </c>
      <c r="BL7" s="189" t="s">
        <v>4208</v>
      </c>
      <c r="BM7" s="189" t="s">
        <v>2610</v>
      </c>
      <c r="BN7" s="189">
        <v>2</v>
      </c>
      <c r="BO7" s="189" t="s">
        <v>4205</v>
      </c>
      <c r="BP7" s="186" t="s">
        <v>1233</v>
      </c>
      <c r="BQ7" s="190">
        <v>44861</v>
      </c>
      <c r="BR7" s="188" t="s">
        <v>1268</v>
      </c>
      <c r="BS7" s="182" t="s">
        <v>14</v>
      </c>
      <c r="BT7" s="182" t="s">
        <v>14</v>
      </c>
      <c r="BU7" s="182" t="s">
        <v>14</v>
      </c>
      <c r="BV7" s="182" t="s">
        <v>14</v>
      </c>
      <c r="BW7" s="182" t="s">
        <v>14</v>
      </c>
      <c r="BX7" s="182" t="s">
        <v>14</v>
      </c>
      <c r="BY7" s="179">
        <v>44139</v>
      </c>
      <c r="BZ7" s="189" t="s">
        <v>1269</v>
      </c>
      <c r="CA7" s="189" t="s">
        <v>14</v>
      </c>
      <c r="CB7" s="189" t="s">
        <v>14</v>
      </c>
      <c r="CC7" s="189" t="s">
        <v>14</v>
      </c>
      <c r="CD7" s="189" t="s">
        <v>14</v>
      </c>
      <c r="CE7" s="189" t="s">
        <v>14</v>
      </c>
      <c r="CF7" s="189" t="s">
        <v>14</v>
      </c>
      <c r="CG7" s="190">
        <v>44139</v>
      </c>
      <c r="CH7" s="188" t="s">
        <v>9959</v>
      </c>
      <c r="CI7" s="189" t="e">
        <v>#N/A</v>
      </c>
      <c r="CJ7" s="189" t="e">
        <v>#N/A</v>
      </c>
      <c r="CK7" s="189" t="e">
        <v>#N/A</v>
      </c>
      <c r="CL7" s="189" t="e">
        <v>#N/A</v>
      </c>
      <c r="CM7" s="189" t="e">
        <v>#N/A</v>
      </c>
      <c r="CN7" s="189" t="e">
        <v>#N/A</v>
      </c>
      <c r="CO7" s="191" t="e">
        <v>#N/A</v>
      </c>
      <c r="CP7" s="189" t="s">
        <v>1272</v>
      </c>
      <c r="CQ7" s="182" t="s">
        <v>14</v>
      </c>
      <c r="CR7" s="182" t="s">
        <v>14</v>
      </c>
      <c r="CS7" s="182" t="s">
        <v>14</v>
      </c>
      <c r="CT7" s="182" t="s">
        <v>14</v>
      </c>
      <c r="CU7" s="182" t="s">
        <v>14</v>
      </c>
      <c r="CV7" s="182" t="s">
        <v>14</v>
      </c>
      <c r="CW7" s="179">
        <v>44139</v>
      </c>
      <c r="CX7" s="189" t="s">
        <v>2477</v>
      </c>
      <c r="CY7" s="186">
        <v>0</v>
      </c>
      <c r="CZ7" s="186" t="s">
        <v>14</v>
      </c>
      <c r="DA7" s="186" t="s">
        <v>14</v>
      </c>
      <c r="DB7" s="186" t="s">
        <v>14</v>
      </c>
      <c r="DC7" s="186" t="s">
        <v>2463</v>
      </c>
      <c r="DD7" s="186" t="s">
        <v>14</v>
      </c>
      <c r="DE7" s="192">
        <v>44747</v>
      </c>
      <c r="DF7" s="188" t="s">
        <v>2473</v>
      </c>
      <c r="DG7" s="178">
        <v>0</v>
      </c>
      <c r="DH7" s="182" t="s">
        <v>14</v>
      </c>
      <c r="DI7" s="182" t="s">
        <v>14</v>
      </c>
      <c r="DJ7" s="182" t="s">
        <v>14</v>
      </c>
      <c r="DK7" s="182" t="s">
        <v>2463</v>
      </c>
      <c r="DL7" s="182" t="s">
        <v>14</v>
      </c>
      <c r="DM7" s="179">
        <v>44747</v>
      </c>
      <c r="DN7" s="189" t="s">
        <v>2464</v>
      </c>
      <c r="DO7" s="186">
        <v>2826000</v>
      </c>
      <c r="DP7" s="189" t="s">
        <v>2461</v>
      </c>
      <c r="DQ7" s="189" t="s">
        <v>19</v>
      </c>
      <c r="DR7" s="189">
        <v>3</v>
      </c>
      <c r="DS7" s="189" t="s">
        <v>2463</v>
      </c>
      <c r="DT7" s="189" t="s">
        <v>2462</v>
      </c>
      <c r="DU7" s="190">
        <v>44742</v>
      </c>
      <c r="DV7" s="188" t="s">
        <v>2474</v>
      </c>
      <c r="DW7" s="178">
        <v>0</v>
      </c>
      <c r="DX7" s="182" t="s">
        <v>14</v>
      </c>
      <c r="DY7" s="182" t="s">
        <v>14</v>
      </c>
      <c r="DZ7" s="182" t="s">
        <v>14</v>
      </c>
      <c r="EA7" s="182" t="s">
        <v>2463</v>
      </c>
      <c r="EB7" s="182" t="s">
        <v>14</v>
      </c>
      <c r="EC7" s="179">
        <v>44747</v>
      </c>
      <c r="ED7" s="189" t="s">
        <v>2475</v>
      </c>
      <c r="EE7" s="186">
        <v>0</v>
      </c>
      <c r="EF7" s="189" t="s">
        <v>14</v>
      </c>
      <c r="EG7" s="189" t="s">
        <v>14</v>
      </c>
      <c r="EH7" s="189" t="s">
        <v>14</v>
      </c>
      <c r="EI7" s="189" t="s">
        <v>2463</v>
      </c>
      <c r="EJ7" s="189" t="s">
        <v>14</v>
      </c>
      <c r="EK7" s="190">
        <v>44747</v>
      </c>
      <c r="EL7" s="188" t="s">
        <v>2476</v>
      </c>
      <c r="EM7" s="178">
        <v>0</v>
      </c>
      <c r="EN7" s="182" t="s">
        <v>14</v>
      </c>
      <c r="EO7" s="182" t="s">
        <v>14</v>
      </c>
      <c r="EP7" s="182" t="s">
        <v>14</v>
      </c>
      <c r="EQ7" s="182" t="s">
        <v>2463</v>
      </c>
      <c r="ER7" s="182" t="s">
        <v>14</v>
      </c>
      <c r="ES7" s="179">
        <v>44747</v>
      </c>
      <c r="ET7" s="189" t="s">
        <v>4210</v>
      </c>
      <c r="EU7" s="189">
        <v>3</v>
      </c>
      <c r="EV7" s="189" t="s">
        <v>4208</v>
      </c>
      <c r="EW7" s="189" t="s">
        <v>2610</v>
      </c>
      <c r="EX7" s="189">
        <v>2</v>
      </c>
      <c r="EY7" s="189" t="s">
        <v>4205</v>
      </c>
      <c r="EZ7" s="189" t="s">
        <v>1233</v>
      </c>
      <c r="FA7" s="190">
        <v>44861</v>
      </c>
      <c r="FB7" s="188" t="s">
        <v>1271</v>
      </c>
      <c r="FC7" s="182">
        <v>3</v>
      </c>
      <c r="FD7" s="182" t="s">
        <v>14</v>
      </c>
      <c r="FE7" s="182" t="s">
        <v>14</v>
      </c>
      <c r="FF7" s="182" t="s">
        <v>14</v>
      </c>
      <c r="FG7" s="182" t="s">
        <v>1270</v>
      </c>
      <c r="FH7" s="182" t="s">
        <v>14</v>
      </c>
      <c r="FI7" s="179">
        <v>44139</v>
      </c>
      <c r="FJ7" s="188" t="s">
        <v>1275</v>
      </c>
      <c r="FK7" s="189" t="s">
        <v>14</v>
      </c>
      <c r="FL7" s="189" t="s">
        <v>14</v>
      </c>
      <c r="FM7" s="189" t="s">
        <v>14</v>
      </c>
      <c r="FN7" s="189" t="s">
        <v>14</v>
      </c>
      <c r="FO7" s="189" t="s">
        <v>14</v>
      </c>
      <c r="FP7" s="186" t="s">
        <v>14</v>
      </c>
      <c r="FQ7" s="187">
        <v>44139</v>
      </c>
      <c r="FR7" s="188" t="s">
        <v>1276</v>
      </c>
      <c r="FS7" s="182" t="s">
        <v>14</v>
      </c>
      <c r="FT7" s="182" t="s">
        <v>14</v>
      </c>
      <c r="FU7" s="182" t="s">
        <v>14</v>
      </c>
      <c r="FV7" s="182" t="s">
        <v>14</v>
      </c>
      <c r="FW7" s="182" t="s">
        <v>14</v>
      </c>
      <c r="FX7" s="182" t="s">
        <v>14</v>
      </c>
      <c r="FY7" s="179">
        <v>44139</v>
      </c>
      <c r="FZ7" s="189" t="s">
        <v>5017</v>
      </c>
      <c r="GA7" s="189">
        <v>1</v>
      </c>
      <c r="GB7" s="189" t="s">
        <v>3959</v>
      </c>
      <c r="GC7" s="189" t="s">
        <v>30</v>
      </c>
      <c r="GD7" s="189">
        <v>2</v>
      </c>
      <c r="GE7" s="189" t="s">
        <v>14</v>
      </c>
      <c r="GF7" s="189" t="s">
        <v>14</v>
      </c>
      <c r="GG7" s="190">
        <v>44865</v>
      </c>
      <c r="GH7" s="188" t="s">
        <v>5023</v>
      </c>
      <c r="GI7" s="182">
        <v>0</v>
      </c>
      <c r="GJ7" s="182" t="s">
        <v>3959</v>
      </c>
      <c r="GK7" s="182" t="s">
        <v>30</v>
      </c>
      <c r="GL7" s="182">
        <v>2</v>
      </c>
      <c r="GM7" s="182" t="s">
        <v>14</v>
      </c>
      <c r="GN7" s="182" t="s">
        <v>14</v>
      </c>
      <c r="GO7" s="179">
        <v>44865</v>
      </c>
      <c r="GP7" s="189" t="s">
        <v>5018</v>
      </c>
      <c r="GQ7" s="189">
        <v>1</v>
      </c>
      <c r="GR7" s="189" t="s">
        <v>3959</v>
      </c>
      <c r="GS7" s="189" t="s">
        <v>30</v>
      </c>
      <c r="GT7" s="189">
        <v>2</v>
      </c>
      <c r="GU7" s="189" t="s">
        <v>14</v>
      </c>
      <c r="GV7" s="189" t="s">
        <v>14</v>
      </c>
      <c r="GW7" s="190">
        <v>44865</v>
      </c>
      <c r="GX7" s="188" t="s">
        <v>5024</v>
      </c>
      <c r="GY7" s="182">
        <v>0</v>
      </c>
      <c r="GZ7" s="182" t="s">
        <v>3959</v>
      </c>
      <c r="HA7" s="182" t="s">
        <v>30</v>
      </c>
      <c r="HB7" s="182">
        <v>2</v>
      </c>
      <c r="HC7" s="182" t="s">
        <v>14</v>
      </c>
      <c r="HD7" s="182" t="s">
        <v>14</v>
      </c>
      <c r="HE7" s="179">
        <v>44865</v>
      </c>
      <c r="HF7" s="189" t="s">
        <v>5016</v>
      </c>
      <c r="HG7" s="189">
        <v>0</v>
      </c>
      <c r="HH7" s="189" t="s">
        <v>3959</v>
      </c>
      <c r="HI7" s="189" t="s">
        <v>30</v>
      </c>
      <c r="HJ7" s="189">
        <v>2</v>
      </c>
      <c r="HK7" s="189" t="s">
        <v>14</v>
      </c>
      <c r="HL7" s="189" t="s">
        <v>14</v>
      </c>
      <c r="HM7" s="190">
        <v>44865</v>
      </c>
      <c r="HN7" s="188" t="s">
        <v>5022</v>
      </c>
      <c r="HO7" s="182">
        <v>0</v>
      </c>
      <c r="HP7" s="182" t="s">
        <v>3959</v>
      </c>
      <c r="HQ7" s="182" t="s">
        <v>30</v>
      </c>
      <c r="HR7" s="182">
        <v>2</v>
      </c>
      <c r="HS7" s="182" t="s">
        <v>14</v>
      </c>
      <c r="HT7" s="182" t="s">
        <v>14</v>
      </c>
      <c r="HU7" s="179">
        <v>44865</v>
      </c>
      <c r="HV7" s="189" t="s">
        <v>5019</v>
      </c>
      <c r="HW7" s="189">
        <v>0</v>
      </c>
      <c r="HX7" s="189" t="s">
        <v>3959</v>
      </c>
      <c r="HY7" s="189" t="s">
        <v>30</v>
      </c>
      <c r="HZ7" s="189">
        <v>2</v>
      </c>
      <c r="IA7" s="189" t="s">
        <v>14</v>
      </c>
      <c r="IB7" s="189" t="s">
        <v>14</v>
      </c>
      <c r="IC7" s="190">
        <v>44865</v>
      </c>
      <c r="ID7" s="188" t="s">
        <v>5021</v>
      </c>
      <c r="IE7" s="182">
        <v>2</v>
      </c>
      <c r="IF7" s="182" t="s">
        <v>3959</v>
      </c>
      <c r="IG7" s="182" t="s">
        <v>30</v>
      </c>
      <c r="IH7" s="182">
        <v>2</v>
      </c>
      <c r="II7" s="182" t="s">
        <v>14</v>
      </c>
      <c r="IJ7" s="182" t="s">
        <v>14</v>
      </c>
      <c r="IK7" s="179">
        <v>44865</v>
      </c>
      <c r="IL7" s="189" t="s">
        <v>5020</v>
      </c>
      <c r="IM7" s="189">
        <v>0</v>
      </c>
      <c r="IN7" s="189" t="s">
        <v>3959</v>
      </c>
      <c r="IO7" s="189" t="s">
        <v>30</v>
      </c>
      <c r="IP7" s="189">
        <v>2</v>
      </c>
      <c r="IQ7" s="189" t="s">
        <v>14</v>
      </c>
      <c r="IR7" s="189" t="s">
        <v>14</v>
      </c>
      <c r="IS7" s="190">
        <v>44865</v>
      </c>
    </row>
    <row r="8" spans="1:253" s="283" customFormat="1" ht="12.95" customHeight="1" x14ac:dyDescent="0.2">
      <c r="A8" s="283" t="s">
        <v>597</v>
      </c>
      <c r="B8" s="283" t="s">
        <v>9357</v>
      </c>
      <c r="C8" s="283" t="s">
        <v>598</v>
      </c>
      <c r="D8" s="283" t="s">
        <v>599</v>
      </c>
      <c r="E8" s="283" t="s">
        <v>8792</v>
      </c>
      <c r="F8" s="283" t="s">
        <v>2045</v>
      </c>
      <c r="G8" s="177">
        <v>13000000</v>
      </c>
      <c r="H8" s="178" t="s">
        <v>2042</v>
      </c>
      <c r="I8" s="178" t="s">
        <v>30</v>
      </c>
      <c r="J8" s="178">
        <v>2</v>
      </c>
      <c r="K8" s="178" t="s">
        <v>2044</v>
      </c>
      <c r="L8" s="178" t="s">
        <v>2043</v>
      </c>
      <c r="M8" s="179">
        <v>44711</v>
      </c>
      <c r="N8" s="188" t="s">
        <v>2049</v>
      </c>
      <c r="O8" s="180">
        <v>25680</v>
      </c>
      <c r="P8" s="180" t="s">
        <v>2046</v>
      </c>
      <c r="Q8" s="180" t="s">
        <v>30</v>
      </c>
      <c r="R8" s="180">
        <v>2</v>
      </c>
      <c r="S8" s="180" t="s">
        <v>2048</v>
      </c>
      <c r="T8" s="180" t="s">
        <v>2047</v>
      </c>
      <c r="U8" s="181">
        <v>44711</v>
      </c>
      <c r="V8" s="188" t="s">
        <v>2052</v>
      </c>
      <c r="W8" s="178">
        <v>13000000</v>
      </c>
      <c r="X8" s="178" t="s">
        <v>2050</v>
      </c>
      <c r="Y8" s="178" t="s">
        <v>30</v>
      </c>
      <c r="Z8" s="178">
        <v>2</v>
      </c>
      <c r="AA8" s="178" t="s">
        <v>2051</v>
      </c>
      <c r="AB8" s="178" t="s">
        <v>2043</v>
      </c>
      <c r="AC8" s="179">
        <v>44711</v>
      </c>
      <c r="AD8" s="188" t="s">
        <v>2053</v>
      </c>
      <c r="AE8" s="186">
        <v>13000000</v>
      </c>
      <c r="AF8" s="186" t="s">
        <v>2050</v>
      </c>
      <c r="AG8" s="186" t="s">
        <v>30</v>
      </c>
      <c r="AH8" s="186">
        <v>2</v>
      </c>
      <c r="AI8" s="186" t="s">
        <v>2051</v>
      </c>
      <c r="AJ8" s="186" t="s">
        <v>2043</v>
      </c>
      <c r="AK8" s="187">
        <v>44711</v>
      </c>
      <c r="AL8" s="188" t="s">
        <v>5742</v>
      </c>
      <c r="AM8" s="178">
        <v>697000</v>
      </c>
      <c r="AN8" s="178" t="s">
        <v>5739</v>
      </c>
      <c r="AO8" s="178" t="s">
        <v>2610</v>
      </c>
      <c r="AP8" s="178">
        <v>2</v>
      </c>
      <c r="AQ8" s="178" t="s">
        <v>5741</v>
      </c>
      <c r="AR8" s="178" t="s">
        <v>5740</v>
      </c>
      <c r="AS8" s="179">
        <v>44875</v>
      </c>
      <c r="AT8" s="189" t="s">
        <v>2055</v>
      </c>
      <c r="AU8" s="186" t="s">
        <v>14</v>
      </c>
      <c r="AV8" s="186" t="s">
        <v>847</v>
      </c>
      <c r="AW8" s="186" t="s">
        <v>14</v>
      </c>
      <c r="AX8" s="186" t="s">
        <v>14</v>
      </c>
      <c r="AY8" s="186" t="s">
        <v>2054</v>
      </c>
      <c r="AZ8" s="186" t="s">
        <v>847</v>
      </c>
      <c r="BA8" s="187">
        <v>44711</v>
      </c>
      <c r="BB8" s="188" t="s">
        <v>3498</v>
      </c>
      <c r="BC8" s="178">
        <v>283000</v>
      </c>
      <c r="BD8" s="178" t="s">
        <v>3495</v>
      </c>
      <c r="BE8" s="178" t="s">
        <v>30</v>
      </c>
      <c r="BF8" s="178">
        <v>2</v>
      </c>
      <c r="BG8" s="178" t="s">
        <v>3497</v>
      </c>
      <c r="BH8" s="178" t="s">
        <v>3496</v>
      </c>
      <c r="BI8" s="179">
        <v>44825</v>
      </c>
      <c r="BJ8" s="189" t="s">
        <v>5745</v>
      </c>
      <c r="BK8" s="189">
        <v>120</v>
      </c>
      <c r="BL8" s="189" t="s">
        <v>5743</v>
      </c>
      <c r="BM8" s="189" t="s">
        <v>2610</v>
      </c>
      <c r="BN8" s="189">
        <v>2</v>
      </c>
      <c r="BO8" s="189" t="s">
        <v>5744</v>
      </c>
      <c r="BP8" s="186" t="s">
        <v>1440</v>
      </c>
      <c r="BQ8" s="190">
        <v>44875</v>
      </c>
      <c r="BR8" s="188" t="s">
        <v>601</v>
      </c>
      <c r="BS8" s="182" t="s">
        <v>14</v>
      </c>
      <c r="BT8" s="182">
        <v>0</v>
      </c>
      <c r="BU8" s="182" t="s">
        <v>30</v>
      </c>
      <c r="BV8" s="182">
        <v>2</v>
      </c>
      <c r="BW8" s="182" t="s">
        <v>600</v>
      </c>
      <c r="BX8" s="182">
        <v>0</v>
      </c>
      <c r="BY8" s="179">
        <v>43523</v>
      </c>
      <c r="BZ8" s="189" t="s">
        <v>602</v>
      </c>
      <c r="CA8" s="189" t="s">
        <v>14</v>
      </c>
      <c r="CB8" s="189" t="s">
        <v>14</v>
      </c>
      <c r="CC8" s="189" t="s">
        <v>14</v>
      </c>
      <c r="CD8" s="189" t="s">
        <v>14</v>
      </c>
      <c r="CE8" s="189" t="s">
        <v>600</v>
      </c>
      <c r="CF8" s="189" t="s">
        <v>14</v>
      </c>
      <c r="CG8" s="190">
        <v>43523</v>
      </c>
      <c r="CH8" s="188" t="s">
        <v>9960</v>
      </c>
      <c r="CI8" s="189" t="e">
        <v>#N/A</v>
      </c>
      <c r="CJ8" s="189" t="e">
        <v>#N/A</v>
      </c>
      <c r="CK8" s="189" t="e">
        <v>#N/A</v>
      </c>
      <c r="CL8" s="189" t="e">
        <v>#N/A</v>
      </c>
      <c r="CM8" s="189" t="e">
        <v>#N/A</v>
      </c>
      <c r="CN8" s="189" t="e">
        <v>#N/A</v>
      </c>
      <c r="CO8" s="191" t="e">
        <v>#N/A</v>
      </c>
      <c r="CP8" s="189" t="s">
        <v>606</v>
      </c>
      <c r="CQ8" s="182">
        <v>444</v>
      </c>
      <c r="CR8" s="182" t="s">
        <v>603</v>
      </c>
      <c r="CS8" s="182" t="s">
        <v>30</v>
      </c>
      <c r="CT8" s="182">
        <v>2</v>
      </c>
      <c r="CU8" s="182" t="s">
        <v>605</v>
      </c>
      <c r="CV8" s="182" t="s">
        <v>604</v>
      </c>
      <c r="CW8" s="179">
        <v>43523</v>
      </c>
      <c r="CX8" s="189" t="s">
        <v>2056</v>
      </c>
      <c r="CY8" s="186">
        <v>1800000</v>
      </c>
      <c r="CZ8" s="186" t="s">
        <v>2050</v>
      </c>
      <c r="DA8" s="186" t="s">
        <v>30</v>
      </c>
      <c r="DB8" s="186">
        <v>2</v>
      </c>
      <c r="DC8" s="186" t="s">
        <v>2057</v>
      </c>
      <c r="DD8" s="186" t="s">
        <v>2043</v>
      </c>
      <c r="DE8" s="192">
        <v>44711</v>
      </c>
      <c r="DF8" s="188" t="s">
        <v>2058</v>
      </c>
      <c r="DG8" s="178">
        <v>0</v>
      </c>
      <c r="DH8" s="182" t="s">
        <v>2050</v>
      </c>
      <c r="DI8" s="182" t="s">
        <v>30</v>
      </c>
      <c r="DJ8" s="182">
        <v>2</v>
      </c>
      <c r="DK8" s="182" t="s">
        <v>2057</v>
      </c>
      <c r="DL8" s="182" t="s">
        <v>2043</v>
      </c>
      <c r="DM8" s="179">
        <v>44711</v>
      </c>
      <c r="DN8" s="189" t="s">
        <v>2059</v>
      </c>
      <c r="DO8" s="186">
        <v>11200000</v>
      </c>
      <c r="DP8" s="189" t="s">
        <v>2050</v>
      </c>
      <c r="DQ8" s="189" t="s">
        <v>30</v>
      </c>
      <c r="DR8" s="189">
        <v>2</v>
      </c>
      <c r="DS8" s="189" t="s">
        <v>2057</v>
      </c>
      <c r="DT8" s="189" t="s">
        <v>2043</v>
      </c>
      <c r="DU8" s="190">
        <v>44711</v>
      </c>
      <c r="DV8" s="188" t="s">
        <v>2060</v>
      </c>
      <c r="DW8" s="178">
        <v>1692000</v>
      </c>
      <c r="DX8" s="182" t="s">
        <v>2050</v>
      </c>
      <c r="DY8" s="182" t="s">
        <v>30</v>
      </c>
      <c r="DZ8" s="182">
        <v>2</v>
      </c>
      <c r="EA8" s="182" t="s">
        <v>2057</v>
      </c>
      <c r="EB8" s="182" t="s">
        <v>2043</v>
      </c>
      <c r="EC8" s="179">
        <v>44711</v>
      </c>
      <c r="ED8" s="189" t="s">
        <v>2061</v>
      </c>
      <c r="EE8" s="186">
        <v>108000</v>
      </c>
      <c r="EF8" s="189" t="s">
        <v>2050</v>
      </c>
      <c r="EG8" s="189" t="s">
        <v>30</v>
      </c>
      <c r="EH8" s="189">
        <v>2</v>
      </c>
      <c r="EI8" s="189" t="s">
        <v>2057</v>
      </c>
      <c r="EJ8" s="189" t="s">
        <v>2043</v>
      </c>
      <c r="EK8" s="190">
        <v>44711</v>
      </c>
      <c r="EL8" s="188" t="s">
        <v>2062</v>
      </c>
      <c r="EM8" s="178">
        <v>0</v>
      </c>
      <c r="EN8" s="182" t="s">
        <v>2050</v>
      </c>
      <c r="EO8" s="182" t="s">
        <v>30</v>
      </c>
      <c r="EP8" s="182">
        <v>2</v>
      </c>
      <c r="EQ8" s="182" t="s">
        <v>2057</v>
      </c>
      <c r="ER8" s="182" t="s">
        <v>2043</v>
      </c>
      <c r="ES8" s="179">
        <v>44711</v>
      </c>
      <c r="ET8" s="189" t="s">
        <v>5746</v>
      </c>
      <c r="EU8" s="189">
        <v>120</v>
      </c>
      <c r="EV8" s="189" t="s">
        <v>5743</v>
      </c>
      <c r="EW8" s="189" t="s">
        <v>2610</v>
      </c>
      <c r="EX8" s="189">
        <v>2</v>
      </c>
      <c r="EY8" s="189" t="s">
        <v>5744</v>
      </c>
      <c r="EZ8" s="189" t="s">
        <v>1440</v>
      </c>
      <c r="FA8" s="190">
        <v>44875</v>
      </c>
      <c r="FB8" s="188" t="s">
        <v>2065</v>
      </c>
      <c r="FC8" s="182">
        <v>5</v>
      </c>
      <c r="FD8" s="182" t="s">
        <v>2050</v>
      </c>
      <c r="FE8" s="182" t="s">
        <v>74</v>
      </c>
      <c r="FF8" s="182">
        <v>1</v>
      </c>
      <c r="FG8" s="182" t="s">
        <v>2064</v>
      </c>
      <c r="FH8" s="182" t="s">
        <v>2063</v>
      </c>
      <c r="FI8" s="179">
        <v>44711</v>
      </c>
      <c r="FJ8" s="188" t="s">
        <v>607</v>
      </c>
      <c r="FK8" s="189" t="s">
        <v>14</v>
      </c>
      <c r="FL8" s="189">
        <v>0</v>
      </c>
      <c r="FM8" s="189" t="s">
        <v>30</v>
      </c>
      <c r="FN8" s="189">
        <v>2</v>
      </c>
      <c r="FO8" s="189">
        <v>0</v>
      </c>
      <c r="FP8" s="186">
        <v>0</v>
      </c>
      <c r="FQ8" s="187">
        <v>43523</v>
      </c>
      <c r="FR8" s="188" t="s">
        <v>608</v>
      </c>
      <c r="FS8" s="182" t="s">
        <v>14</v>
      </c>
      <c r="FT8" s="182">
        <v>0</v>
      </c>
      <c r="FU8" s="182" t="s">
        <v>30</v>
      </c>
      <c r="FV8" s="182">
        <v>2</v>
      </c>
      <c r="FW8" s="182">
        <v>0</v>
      </c>
      <c r="FX8" s="182">
        <v>0</v>
      </c>
      <c r="FY8" s="179">
        <v>43523</v>
      </c>
      <c r="FZ8" s="189" t="s">
        <v>5026</v>
      </c>
      <c r="GA8" s="189">
        <v>0</v>
      </c>
      <c r="GB8" s="189" t="s">
        <v>3959</v>
      </c>
      <c r="GC8" s="189" t="s">
        <v>30</v>
      </c>
      <c r="GD8" s="189">
        <v>2</v>
      </c>
      <c r="GE8" s="189" t="s">
        <v>14</v>
      </c>
      <c r="GF8" s="189" t="s">
        <v>14</v>
      </c>
      <c r="GG8" s="190">
        <v>44865</v>
      </c>
      <c r="GH8" s="188" t="s">
        <v>5032</v>
      </c>
      <c r="GI8" s="182">
        <v>1</v>
      </c>
      <c r="GJ8" s="182" t="s">
        <v>3959</v>
      </c>
      <c r="GK8" s="182" t="s">
        <v>30</v>
      </c>
      <c r="GL8" s="182">
        <v>2</v>
      </c>
      <c r="GM8" s="182" t="s">
        <v>14</v>
      </c>
      <c r="GN8" s="182" t="s">
        <v>14</v>
      </c>
      <c r="GO8" s="179">
        <v>44865</v>
      </c>
      <c r="GP8" s="189" t="s">
        <v>5027</v>
      </c>
      <c r="GQ8" s="189">
        <v>1</v>
      </c>
      <c r="GR8" s="189" t="s">
        <v>3959</v>
      </c>
      <c r="GS8" s="189" t="s">
        <v>30</v>
      </c>
      <c r="GT8" s="189">
        <v>2</v>
      </c>
      <c r="GU8" s="189" t="s">
        <v>14</v>
      </c>
      <c r="GV8" s="189" t="s">
        <v>14</v>
      </c>
      <c r="GW8" s="190">
        <v>44865</v>
      </c>
      <c r="GX8" s="188" t="s">
        <v>5033</v>
      </c>
      <c r="GY8" s="182">
        <v>0</v>
      </c>
      <c r="GZ8" s="182" t="s">
        <v>3959</v>
      </c>
      <c r="HA8" s="182" t="s">
        <v>30</v>
      </c>
      <c r="HB8" s="182">
        <v>2</v>
      </c>
      <c r="HC8" s="182" t="s">
        <v>14</v>
      </c>
      <c r="HD8" s="182" t="s">
        <v>14</v>
      </c>
      <c r="HE8" s="179">
        <v>44865</v>
      </c>
      <c r="HF8" s="189" t="s">
        <v>5025</v>
      </c>
      <c r="HG8" s="189">
        <v>0</v>
      </c>
      <c r="HH8" s="189" t="s">
        <v>3959</v>
      </c>
      <c r="HI8" s="189" t="s">
        <v>30</v>
      </c>
      <c r="HJ8" s="189">
        <v>2</v>
      </c>
      <c r="HK8" s="189" t="s">
        <v>14</v>
      </c>
      <c r="HL8" s="189" t="s">
        <v>14</v>
      </c>
      <c r="HM8" s="190">
        <v>44865</v>
      </c>
      <c r="HN8" s="188" t="s">
        <v>5031</v>
      </c>
      <c r="HO8" s="182">
        <v>1</v>
      </c>
      <c r="HP8" s="182" t="s">
        <v>3959</v>
      </c>
      <c r="HQ8" s="182" t="s">
        <v>30</v>
      </c>
      <c r="HR8" s="182">
        <v>2</v>
      </c>
      <c r="HS8" s="182" t="s">
        <v>14</v>
      </c>
      <c r="HT8" s="182" t="s">
        <v>14</v>
      </c>
      <c r="HU8" s="179">
        <v>44865</v>
      </c>
      <c r="HV8" s="189" t="s">
        <v>5028</v>
      </c>
      <c r="HW8" s="189">
        <v>0</v>
      </c>
      <c r="HX8" s="189" t="s">
        <v>3959</v>
      </c>
      <c r="HY8" s="189" t="s">
        <v>30</v>
      </c>
      <c r="HZ8" s="189">
        <v>2</v>
      </c>
      <c r="IA8" s="189" t="s">
        <v>14</v>
      </c>
      <c r="IB8" s="189" t="s">
        <v>14</v>
      </c>
      <c r="IC8" s="190">
        <v>44865</v>
      </c>
      <c r="ID8" s="188" t="s">
        <v>5030</v>
      </c>
      <c r="IE8" s="182">
        <v>0</v>
      </c>
      <c r="IF8" s="182" t="s">
        <v>3959</v>
      </c>
      <c r="IG8" s="182" t="s">
        <v>30</v>
      </c>
      <c r="IH8" s="182">
        <v>2</v>
      </c>
      <c r="II8" s="182" t="s">
        <v>14</v>
      </c>
      <c r="IJ8" s="182" t="s">
        <v>14</v>
      </c>
      <c r="IK8" s="179">
        <v>44865</v>
      </c>
      <c r="IL8" s="189" t="s">
        <v>5029</v>
      </c>
      <c r="IM8" s="189">
        <v>2</v>
      </c>
      <c r="IN8" s="189" t="s">
        <v>3959</v>
      </c>
      <c r="IO8" s="189" t="s">
        <v>30</v>
      </c>
      <c r="IP8" s="189">
        <v>2</v>
      </c>
      <c r="IQ8" s="189" t="s">
        <v>14</v>
      </c>
      <c r="IR8" s="189" t="s">
        <v>14</v>
      </c>
      <c r="IS8" s="190">
        <v>44865</v>
      </c>
    </row>
    <row r="9" spans="1:253" s="283" customFormat="1" ht="12.95" customHeight="1" x14ac:dyDescent="0.2">
      <c r="A9" s="283" t="s">
        <v>360</v>
      </c>
      <c r="B9" s="283" t="s">
        <v>9361</v>
      </c>
      <c r="C9" s="283" t="s">
        <v>361</v>
      </c>
      <c r="D9" s="283" t="s">
        <v>362</v>
      </c>
      <c r="E9" s="283" t="s">
        <v>8797</v>
      </c>
      <c r="F9" s="283" t="s">
        <v>3339</v>
      </c>
      <c r="G9" s="177">
        <v>21537000</v>
      </c>
      <c r="H9" s="178" t="s">
        <v>3336</v>
      </c>
      <c r="I9" s="178" t="s">
        <v>30</v>
      </c>
      <c r="J9" s="178">
        <v>2</v>
      </c>
      <c r="K9" s="178" t="s">
        <v>3338</v>
      </c>
      <c r="L9" s="178" t="s">
        <v>3337</v>
      </c>
      <c r="M9" s="179">
        <v>44816</v>
      </c>
      <c r="N9" s="188" t="s">
        <v>3343</v>
      </c>
      <c r="O9" s="180">
        <v>274000</v>
      </c>
      <c r="P9" s="180" t="s">
        <v>3340</v>
      </c>
      <c r="Q9" s="180" t="s">
        <v>30</v>
      </c>
      <c r="R9" s="180">
        <v>2</v>
      </c>
      <c r="S9" s="180" t="s">
        <v>3342</v>
      </c>
      <c r="T9" s="180" t="s">
        <v>3341</v>
      </c>
      <c r="U9" s="181">
        <v>44816</v>
      </c>
      <c r="V9" s="188" t="s">
        <v>3346</v>
      </c>
      <c r="W9" s="178">
        <v>21537000</v>
      </c>
      <c r="X9" s="178" t="s">
        <v>3344</v>
      </c>
      <c r="Y9" s="178" t="s">
        <v>30</v>
      </c>
      <c r="Z9" s="178">
        <v>2</v>
      </c>
      <c r="AA9" s="178" t="s">
        <v>3342</v>
      </c>
      <c r="AB9" s="178" t="s">
        <v>3345</v>
      </c>
      <c r="AC9" s="179">
        <v>44816</v>
      </c>
      <c r="AD9" s="188" t="s">
        <v>3348</v>
      </c>
      <c r="AE9" s="186">
        <v>3517000</v>
      </c>
      <c r="AF9" s="186" t="s">
        <v>3344</v>
      </c>
      <c r="AG9" s="186" t="s">
        <v>30</v>
      </c>
      <c r="AH9" s="186">
        <v>2</v>
      </c>
      <c r="AI9" s="186" t="s">
        <v>3347</v>
      </c>
      <c r="AJ9" s="186" t="s">
        <v>3345</v>
      </c>
      <c r="AK9" s="187">
        <v>44816</v>
      </c>
      <c r="AL9" s="188" t="s">
        <v>3352</v>
      </c>
      <c r="AM9" s="178">
        <v>1933000</v>
      </c>
      <c r="AN9" s="178" t="s">
        <v>3349</v>
      </c>
      <c r="AO9" s="178" t="s">
        <v>30</v>
      </c>
      <c r="AP9" s="178">
        <v>2</v>
      </c>
      <c r="AQ9" s="178" t="s">
        <v>3351</v>
      </c>
      <c r="AR9" s="178" t="s">
        <v>3350</v>
      </c>
      <c r="AS9" s="179">
        <v>44816</v>
      </c>
      <c r="AT9" s="189" t="s">
        <v>369</v>
      </c>
      <c r="AU9" s="186" t="s">
        <v>14</v>
      </c>
      <c r="AV9" s="186">
        <v>0</v>
      </c>
      <c r="AW9" s="186" t="s">
        <v>14</v>
      </c>
      <c r="AX9" s="186" t="s">
        <v>14</v>
      </c>
      <c r="AY9" s="186">
        <v>0</v>
      </c>
      <c r="AZ9" s="186">
        <v>0</v>
      </c>
      <c r="BA9" s="187">
        <v>43511</v>
      </c>
      <c r="BB9" s="188" t="s">
        <v>368</v>
      </c>
      <c r="BC9" s="178" t="s">
        <v>14</v>
      </c>
      <c r="BD9" s="178">
        <v>0</v>
      </c>
      <c r="BE9" s="178" t="s">
        <v>14</v>
      </c>
      <c r="BF9" s="178" t="s">
        <v>14</v>
      </c>
      <c r="BG9" s="178">
        <v>0</v>
      </c>
      <c r="BH9" s="178">
        <v>0</v>
      </c>
      <c r="BI9" s="179">
        <v>43511</v>
      </c>
      <c r="BJ9" s="189" t="s">
        <v>3355</v>
      </c>
      <c r="BK9" s="189">
        <v>2154</v>
      </c>
      <c r="BL9" s="189" t="s">
        <v>3353</v>
      </c>
      <c r="BM9" s="189" t="s">
        <v>30</v>
      </c>
      <c r="BN9" s="189">
        <v>2</v>
      </c>
      <c r="BO9" s="189" t="s">
        <v>3354</v>
      </c>
      <c r="BP9" s="186" t="s">
        <v>1440</v>
      </c>
      <c r="BQ9" s="190">
        <v>44816</v>
      </c>
      <c r="BR9" s="188" t="s">
        <v>363</v>
      </c>
      <c r="BS9" s="182" t="s">
        <v>14</v>
      </c>
      <c r="BT9" s="182">
        <v>0</v>
      </c>
      <c r="BU9" s="182" t="s">
        <v>14</v>
      </c>
      <c r="BV9" s="182" t="s">
        <v>14</v>
      </c>
      <c r="BW9" s="182">
        <v>0</v>
      </c>
      <c r="BX9" s="182">
        <v>0</v>
      </c>
      <c r="BY9" s="179">
        <v>43511</v>
      </c>
      <c r="BZ9" s="189" t="s">
        <v>364</v>
      </c>
      <c r="CA9" s="189" t="s">
        <v>14</v>
      </c>
      <c r="CB9" s="189">
        <v>0</v>
      </c>
      <c r="CC9" s="189" t="s">
        <v>14</v>
      </c>
      <c r="CD9" s="189" t="s">
        <v>14</v>
      </c>
      <c r="CE9" s="189">
        <v>0</v>
      </c>
      <c r="CF9" s="189">
        <v>0</v>
      </c>
      <c r="CG9" s="190">
        <v>43511</v>
      </c>
      <c r="CH9" s="188" t="s">
        <v>9961</v>
      </c>
      <c r="CI9" s="189" t="e">
        <v>#N/A</v>
      </c>
      <c r="CJ9" s="189" t="e">
        <v>#N/A</v>
      </c>
      <c r="CK9" s="189" t="e">
        <v>#N/A</v>
      </c>
      <c r="CL9" s="189" t="e">
        <v>#N/A</v>
      </c>
      <c r="CM9" s="189" t="e">
        <v>#N/A</v>
      </c>
      <c r="CN9" s="189" t="e">
        <v>#N/A</v>
      </c>
      <c r="CO9" s="191" t="e">
        <v>#N/A</v>
      </c>
      <c r="CP9" s="189" t="s">
        <v>367</v>
      </c>
      <c r="CQ9" s="182" t="s">
        <v>14</v>
      </c>
      <c r="CR9" s="182">
        <v>0</v>
      </c>
      <c r="CS9" s="182" t="s">
        <v>30</v>
      </c>
      <c r="CT9" s="182">
        <v>2</v>
      </c>
      <c r="CU9" s="182">
        <v>0</v>
      </c>
      <c r="CV9" s="182">
        <v>0</v>
      </c>
      <c r="CW9" s="179">
        <v>43511</v>
      </c>
      <c r="CX9" s="189" t="s">
        <v>3356</v>
      </c>
      <c r="CY9" s="186">
        <v>3517000</v>
      </c>
      <c r="CZ9" s="186" t="s">
        <v>3344</v>
      </c>
      <c r="DA9" s="186" t="s">
        <v>30</v>
      </c>
      <c r="DB9" s="186">
        <v>2</v>
      </c>
      <c r="DC9" s="186" t="s">
        <v>2467</v>
      </c>
      <c r="DD9" s="186" t="s">
        <v>3345</v>
      </c>
      <c r="DE9" s="192">
        <v>44816</v>
      </c>
      <c r="DF9" s="188" t="s">
        <v>3357</v>
      </c>
      <c r="DG9" s="178">
        <v>18020000</v>
      </c>
      <c r="DH9" s="182" t="s">
        <v>3344</v>
      </c>
      <c r="DI9" s="182" t="s">
        <v>30</v>
      </c>
      <c r="DJ9" s="182">
        <v>2</v>
      </c>
      <c r="DK9" s="182" t="s">
        <v>2467</v>
      </c>
      <c r="DL9" s="182" t="s">
        <v>3345</v>
      </c>
      <c r="DM9" s="179">
        <v>44816</v>
      </c>
      <c r="DN9" s="189" t="s">
        <v>3358</v>
      </c>
      <c r="DO9" s="186">
        <v>0</v>
      </c>
      <c r="DP9" s="189" t="s">
        <v>3344</v>
      </c>
      <c r="DQ9" s="189" t="s">
        <v>30</v>
      </c>
      <c r="DR9" s="189">
        <v>2</v>
      </c>
      <c r="DS9" s="189" t="s">
        <v>2467</v>
      </c>
      <c r="DT9" s="189" t="s">
        <v>3345</v>
      </c>
      <c r="DU9" s="190">
        <v>44816</v>
      </c>
      <c r="DV9" s="188" t="s">
        <v>3359</v>
      </c>
      <c r="DW9" s="178">
        <v>2837000</v>
      </c>
      <c r="DX9" s="182" t="s">
        <v>3344</v>
      </c>
      <c r="DY9" s="182" t="s">
        <v>30</v>
      </c>
      <c r="DZ9" s="182">
        <v>2</v>
      </c>
      <c r="EA9" s="182" t="s">
        <v>2467</v>
      </c>
      <c r="EB9" s="182" t="s">
        <v>3345</v>
      </c>
      <c r="EC9" s="179">
        <v>44816</v>
      </c>
      <c r="ED9" s="189" t="s">
        <v>3360</v>
      </c>
      <c r="EE9" s="186">
        <v>680000</v>
      </c>
      <c r="EF9" s="189" t="s">
        <v>3344</v>
      </c>
      <c r="EG9" s="189" t="s">
        <v>30</v>
      </c>
      <c r="EH9" s="189">
        <v>2</v>
      </c>
      <c r="EI9" s="189" t="s">
        <v>2467</v>
      </c>
      <c r="EJ9" s="189" t="s">
        <v>3345</v>
      </c>
      <c r="EK9" s="190">
        <v>44816</v>
      </c>
      <c r="EL9" s="188" t="s">
        <v>3361</v>
      </c>
      <c r="EM9" s="178">
        <v>0</v>
      </c>
      <c r="EN9" s="182" t="s">
        <v>3344</v>
      </c>
      <c r="EO9" s="182" t="s">
        <v>30</v>
      </c>
      <c r="EP9" s="182">
        <v>2</v>
      </c>
      <c r="EQ9" s="182" t="s">
        <v>2467</v>
      </c>
      <c r="ER9" s="182" t="s">
        <v>3345</v>
      </c>
      <c r="ES9" s="179">
        <v>44816</v>
      </c>
      <c r="ET9" s="189" t="s">
        <v>1428</v>
      </c>
      <c r="EU9" s="189">
        <v>566</v>
      </c>
      <c r="EV9" s="189" t="s">
        <v>1425</v>
      </c>
      <c r="EW9" s="189" t="s">
        <v>30</v>
      </c>
      <c r="EX9" s="189">
        <v>2</v>
      </c>
      <c r="EY9" s="189" t="s">
        <v>1427</v>
      </c>
      <c r="EZ9" s="189" t="s">
        <v>1426</v>
      </c>
      <c r="FA9" s="190">
        <v>44278</v>
      </c>
      <c r="FB9" s="188" t="s">
        <v>366</v>
      </c>
      <c r="FC9" s="182">
        <v>4</v>
      </c>
      <c r="FD9" s="182">
        <v>0</v>
      </c>
      <c r="FE9" s="182" t="s">
        <v>30</v>
      </c>
      <c r="FF9" s="182">
        <v>2</v>
      </c>
      <c r="FG9" s="182" t="s">
        <v>365</v>
      </c>
      <c r="FH9" s="182">
        <v>0</v>
      </c>
      <c r="FI9" s="179">
        <v>43511</v>
      </c>
      <c r="FJ9" s="188" t="s">
        <v>1143</v>
      </c>
      <c r="FK9" s="189" t="s">
        <v>14</v>
      </c>
      <c r="FL9" s="189" t="s">
        <v>14</v>
      </c>
      <c r="FM9" s="189" t="s">
        <v>14</v>
      </c>
      <c r="FN9" s="189" t="s">
        <v>14</v>
      </c>
      <c r="FO9" s="189" t="s">
        <v>1142</v>
      </c>
      <c r="FP9" s="186" t="s">
        <v>14</v>
      </c>
      <c r="FQ9" s="187">
        <v>44001</v>
      </c>
      <c r="FR9" s="188" t="s">
        <v>1144</v>
      </c>
      <c r="FS9" s="182" t="s">
        <v>14</v>
      </c>
      <c r="FT9" s="182" t="s">
        <v>14</v>
      </c>
      <c r="FU9" s="182" t="s">
        <v>14</v>
      </c>
      <c r="FV9" s="182" t="s">
        <v>14</v>
      </c>
      <c r="FW9" s="182" t="s">
        <v>1142</v>
      </c>
      <c r="FX9" s="182" t="s">
        <v>14</v>
      </c>
      <c r="FY9" s="179">
        <v>44001</v>
      </c>
      <c r="FZ9" s="189" t="s">
        <v>4448</v>
      </c>
      <c r="GA9" s="189">
        <v>1</v>
      </c>
      <c r="GB9" s="189" t="s">
        <v>3959</v>
      </c>
      <c r="GC9" s="189" t="s">
        <v>30</v>
      </c>
      <c r="GD9" s="189">
        <v>2</v>
      </c>
      <c r="GE9" s="189" t="s">
        <v>14</v>
      </c>
      <c r="GF9" s="189" t="s">
        <v>14</v>
      </c>
      <c r="GG9" s="190">
        <v>44863</v>
      </c>
      <c r="GH9" s="188" t="s">
        <v>4454</v>
      </c>
      <c r="GI9" s="182">
        <v>3</v>
      </c>
      <c r="GJ9" s="182" t="s">
        <v>3959</v>
      </c>
      <c r="GK9" s="182" t="s">
        <v>30</v>
      </c>
      <c r="GL9" s="182">
        <v>2</v>
      </c>
      <c r="GM9" s="182" t="s">
        <v>14</v>
      </c>
      <c r="GN9" s="182" t="s">
        <v>14</v>
      </c>
      <c r="GO9" s="179">
        <v>44863</v>
      </c>
      <c r="GP9" s="189" t="s">
        <v>4449</v>
      </c>
      <c r="GQ9" s="189">
        <v>3</v>
      </c>
      <c r="GR9" s="189" t="s">
        <v>3959</v>
      </c>
      <c r="GS9" s="189" t="s">
        <v>30</v>
      </c>
      <c r="GT9" s="189">
        <v>2</v>
      </c>
      <c r="GU9" s="189" t="s">
        <v>14</v>
      </c>
      <c r="GV9" s="189" t="s">
        <v>14</v>
      </c>
      <c r="GW9" s="190">
        <v>44863</v>
      </c>
      <c r="GX9" s="188" t="s">
        <v>4455</v>
      </c>
      <c r="GY9" s="182">
        <v>2</v>
      </c>
      <c r="GZ9" s="182" t="s">
        <v>3959</v>
      </c>
      <c r="HA9" s="182" t="s">
        <v>30</v>
      </c>
      <c r="HB9" s="182">
        <v>2</v>
      </c>
      <c r="HC9" s="182" t="s">
        <v>14</v>
      </c>
      <c r="HD9" s="182" t="s">
        <v>14</v>
      </c>
      <c r="HE9" s="179">
        <v>44863</v>
      </c>
      <c r="HF9" s="189" t="s">
        <v>4447</v>
      </c>
      <c r="HG9" s="189">
        <v>2</v>
      </c>
      <c r="HH9" s="189" t="s">
        <v>3959</v>
      </c>
      <c r="HI9" s="189" t="s">
        <v>30</v>
      </c>
      <c r="HJ9" s="189">
        <v>2</v>
      </c>
      <c r="HK9" s="189" t="s">
        <v>14</v>
      </c>
      <c r="HL9" s="189" t="s">
        <v>14</v>
      </c>
      <c r="HM9" s="190">
        <v>44863</v>
      </c>
      <c r="HN9" s="188" t="s">
        <v>4453</v>
      </c>
      <c r="HO9" s="182">
        <v>2</v>
      </c>
      <c r="HP9" s="182" t="s">
        <v>3959</v>
      </c>
      <c r="HQ9" s="182" t="s">
        <v>30</v>
      </c>
      <c r="HR9" s="182">
        <v>2</v>
      </c>
      <c r="HS9" s="182" t="s">
        <v>14</v>
      </c>
      <c r="HT9" s="182" t="s">
        <v>14</v>
      </c>
      <c r="HU9" s="179">
        <v>44863</v>
      </c>
      <c r="HV9" s="189" t="s">
        <v>4450</v>
      </c>
      <c r="HW9" s="189">
        <v>3</v>
      </c>
      <c r="HX9" s="189" t="s">
        <v>3959</v>
      </c>
      <c r="HY9" s="189" t="s">
        <v>30</v>
      </c>
      <c r="HZ9" s="189">
        <v>2</v>
      </c>
      <c r="IA9" s="189" t="s">
        <v>14</v>
      </c>
      <c r="IB9" s="189" t="s">
        <v>14</v>
      </c>
      <c r="IC9" s="190">
        <v>44863</v>
      </c>
      <c r="ID9" s="188" t="s">
        <v>4452</v>
      </c>
      <c r="IE9" s="182">
        <v>1</v>
      </c>
      <c r="IF9" s="182" t="s">
        <v>3959</v>
      </c>
      <c r="IG9" s="182" t="s">
        <v>30</v>
      </c>
      <c r="IH9" s="182">
        <v>2</v>
      </c>
      <c r="II9" s="182" t="s">
        <v>14</v>
      </c>
      <c r="IJ9" s="182" t="s">
        <v>14</v>
      </c>
      <c r="IK9" s="179">
        <v>44863</v>
      </c>
      <c r="IL9" s="189" t="s">
        <v>4451</v>
      </c>
      <c r="IM9" s="189">
        <v>3</v>
      </c>
      <c r="IN9" s="189" t="s">
        <v>3959</v>
      </c>
      <c r="IO9" s="189" t="s">
        <v>30</v>
      </c>
      <c r="IP9" s="189">
        <v>2</v>
      </c>
      <c r="IQ9" s="189" t="s">
        <v>14</v>
      </c>
      <c r="IR9" s="189" t="s">
        <v>14</v>
      </c>
      <c r="IS9" s="190">
        <v>44863</v>
      </c>
    </row>
    <row r="10" spans="1:253" s="283" customFormat="1" ht="12.95" customHeight="1" x14ac:dyDescent="0.2">
      <c r="A10" s="283" t="s">
        <v>1113</v>
      </c>
      <c r="B10" s="283" t="s">
        <v>9364</v>
      </c>
      <c r="C10" s="283" t="s">
        <v>1114</v>
      </c>
      <c r="D10" s="283" t="s">
        <v>120</v>
      </c>
      <c r="E10" s="283" t="s">
        <v>8798</v>
      </c>
      <c r="F10" s="283" t="s">
        <v>2380</v>
      </c>
      <c r="G10" s="177">
        <v>171684000</v>
      </c>
      <c r="H10" s="178" t="s">
        <v>2344</v>
      </c>
      <c r="I10" s="178" t="s">
        <v>74</v>
      </c>
      <c r="J10" s="178">
        <v>1</v>
      </c>
      <c r="K10" s="178" t="s">
        <v>2346</v>
      </c>
      <c r="L10" s="178" t="s">
        <v>2345</v>
      </c>
      <c r="M10" s="179">
        <v>44741</v>
      </c>
      <c r="N10" s="188" t="s">
        <v>2384</v>
      </c>
      <c r="O10" s="180">
        <v>41761</v>
      </c>
      <c r="P10" s="180" t="s">
        <v>2381</v>
      </c>
      <c r="Q10" s="180" t="s">
        <v>74</v>
      </c>
      <c r="R10" s="180">
        <v>1</v>
      </c>
      <c r="S10" s="180" t="s">
        <v>2383</v>
      </c>
      <c r="T10" s="180" t="s">
        <v>2382</v>
      </c>
      <c r="U10" s="181">
        <v>44741</v>
      </c>
      <c r="V10" s="188" t="s">
        <v>8282</v>
      </c>
      <c r="W10" s="178">
        <v>52972000</v>
      </c>
      <c r="X10" s="178" t="s">
        <v>8279</v>
      </c>
      <c r="Y10" s="178" t="s">
        <v>2610</v>
      </c>
      <c r="Z10" s="178">
        <v>2</v>
      </c>
      <c r="AA10" s="178" t="s">
        <v>8281</v>
      </c>
      <c r="AB10" s="178" t="s">
        <v>8280</v>
      </c>
      <c r="AC10" s="179">
        <v>44895</v>
      </c>
      <c r="AD10" s="188" t="s">
        <v>8286</v>
      </c>
      <c r="AE10" s="186">
        <v>8689000</v>
      </c>
      <c r="AF10" s="186" t="s">
        <v>8283</v>
      </c>
      <c r="AG10" s="186" t="s">
        <v>2610</v>
      </c>
      <c r="AH10" s="186">
        <v>2</v>
      </c>
      <c r="AI10" s="186" t="s">
        <v>8285</v>
      </c>
      <c r="AJ10" s="186" t="s">
        <v>8284</v>
      </c>
      <c r="AK10" s="187">
        <v>44895</v>
      </c>
      <c r="AL10" s="188" t="s">
        <v>8289</v>
      </c>
      <c r="AM10" s="178">
        <v>948000</v>
      </c>
      <c r="AN10" s="178" t="s">
        <v>5873</v>
      </c>
      <c r="AO10" s="178" t="s">
        <v>74</v>
      </c>
      <c r="AP10" s="178">
        <v>1</v>
      </c>
      <c r="AQ10" s="178" t="s">
        <v>8288</v>
      </c>
      <c r="AR10" s="178" t="s">
        <v>8287</v>
      </c>
      <c r="AS10" s="179">
        <v>44895</v>
      </c>
      <c r="AT10" s="189" t="s">
        <v>2387</v>
      </c>
      <c r="AU10" s="186">
        <v>80</v>
      </c>
      <c r="AV10" s="186" t="s">
        <v>2357</v>
      </c>
      <c r="AW10" s="186" t="s">
        <v>30</v>
      </c>
      <c r="AX10" s="186">
        <v>2</v>
      </c>
      <c r="AY10" s="186" t="s">
        <v>2386</v>
      </c>
      <c r="AZ10" s="186" t="s">
        <v>2385</v>
      </c>
      <c r="BA10" s="187">
        <v>44741</v>
      </c>
      <c r="BB10" s="188" t="s">
        <v>2401</v>
      </c>
      <c r="BC10" s="178">
        <v>4534</v>
      </c>
      <c r="BD10" s="178" t="s">
        <v>2357</v>
      </c>
      <c r="BE10" s="178" t="s">
        <v>30</v>
      </c>
      <c r="BF10" s="178">
        <v>2</v>
      </c>
      <c r="BG10" s="178" t="s">
        <v>2378</v>
      </c>
      <c r="BH10" s="178" t="s">
        <v>2358</v>
      </c>
      <c r="BI10" s="179">
        <v>44741</v>
      </c>
      <c r="BJ10" s="189" t="s">
        <v>8293</v>
      </c>
      <c r="BK10" s="189">
        <v>159</v>
      </c>
      <c r="BL10" s="189" t="s">
        <v>8290</v>
      </c>
      <c r="BM10" s="189" t="s">
        <v>2610</v>
      </c>
      <c r="BN10" s="189">
        <v>2</v>
      </c>
      <c r="BO10" s="189" t="s">
        <v>8292</v>
      </c>
      <c r="BP10" s="186" t="s">
        <v>8291</v>
      </c>
      <c r="BQ10" s="190">
        <v>44895</v>
      </c>
      <c r="BR10" s="188" t="s">
        <v>1115</v>
      </c>
      <c r="BS10" s="182" t="s">
        <v>14</v>
      </c>
      <c r="BT10" s="182" t="s">
        <v>14</v>
      </c>
      <c r="BU10" s="182" t="s">
        <v>14</v>
      </c>
      <c r="BV10" s="182" t="s">
        <v>14</v>
      </c>
      <c r="BW10" s="182" t="s">
        <v>14</v>
      </c>
      <c r="BX10" s="182" t="s">
        <v>14</v>
      </c>
      <c r="BY10" s="179">
        <v>43987</v>
      </c>
      <c r="BZ10" s="189" t="s">
        <v>1116</v>
      </c>
      <c r="CA10" s="189" t="s">
        <v>14</v>
      </c>
      <c r="CB10" s="189" t="s">
        <v>14</v>
      </c>
      <c r="CC10" s="189" t="s">
        <v>14</v>
      </c>
      <c r="CD10" s="189" t="s">
        <v>14</v>
      </c>
      <c r="CE10" s="189" t="s">
        <v>14</v>
      </c>
      <c r="CF10" s="189" t="s">
        <v>14</v>
      </c>
      <c r="CG10" s="190">
        <v>43987</v>
      </c>
      <c r="CH10" s="188" t="s">
        <v>9962</v>
      </c>
      <c r="CI10" s="189" t="e">
        <v>#N/A</v>
      </c>
      <c r="CJ10" s="189" t="e">
        <v>#N/A</v>
      </c>
      <c r="CK10" s="189" t="e">
        <v>#N/A</v>
      </c>
      <c r="CL10" s="189" t="e">
        <v>#N/A</v>
      </c>
      <c r="CM10" s="189" t="e">
        <v>#N/A</v>
      </c>
      <c r="CN10" s="189" t="e">
        <v>#N/A</v>
      </c>
      <c r="CO10" s="191" t="e">
        <v>#N/A</v>
      </c>
      <c r="CP10" s="189" t="s">
        <v>1117</v>
      </c>
      <c r="CQ10" s="182" t="s">
        <v>14</v>
      </c>
      <c r="CR10" s="182" t="s">
        <v>14</v>
      </c>
      <c r="CS10" s="182" t="s">
        <v>14</v>
      </c>
      <c r="CT10" s="182" t="s">
        <v>14</v>
      </c>
      <c r="CU10" s="182" t="s">
        <v>14</v>
      </c>
      <c r="CV10" s="182" t="s">
        <v>14</v>
      </c>
      <c r="CW10" s="179">
        <v>43987</v>
      </c>
      <c r="CX10" s="189" t="s">
        <v>8295</v>
      </c>
      <c r="CY10" s="186">
        <v>4889000</v>
      </c>
      <c r="CZ10" s="186" t="s">
        <v>8283</v>
      </c>
      <c r="DA10" s="186" t="s">
        <v>2610</v>
      </c>
      <c r="DB10" s="186">
        <v>2</v>
      </c>
      <c r="DC10" s="186" t="s">
        <v>8296</v>
      </c>
      <c r="DD10" s="186" t="s">
        <v>8284</v>
      </c>
      <c r="DE10" s="192">
        <v>44895</v>
      </c>
      <c r="DF10" s="188" t="s">
        <v>2391</v>
      </c>
      <c r="DG10" s="178">
        <v>44283000</v>
      </c>
      <c r="DH10" s="182" t="s">
        <v>2388</v>
      </c>
      <c r="DI10" s="182" t="s">
        <v>30</v>
      </c>
      <c r="DJ10" s="182">
        <v>2</v>
      </c>
      <c r="DK10" s="182" t="s">
        <v>2390</v>
      </c>
      <c r="DL10" s="182" t="s">
        <v>2389</v>
      </c>
      <c r="DM10" s="179">
        <v>44741</v>
      </c>
      <c r="DN10" s="189" t="s">
        <v>2393</v>
      </c>
      <c r="DO10" s="186">
        <v>3800000</v>
      </c>
      <c r="DP10" s="189" t="s">
        <v>2388</v>
      </c>
      <c r="DQ10" s="189" t="s">
        <v>30</v>
      </c>
      <c r="DR10" s="189">
        <v>2</v>
      </c>
      <c r="DS10" s="189" t="s">
        <v>2392</v>
      </c>
      <c r="DT10" s="189" t="s">
        <v>2389</v>
      </c>
      <c r="DU10" s="190">
        <v>44741</v>
      </c>
      <c r="DV10" s="188" t="s">
        <v>8297</v>
      </c>
      <c r="DW10" s="178">
        <v>3367000</v>
      </c>
      <c r="DX10" s="182" t="s">
        <v>8283</v>
      </c>
      <c r="DY10" s="182" t="s">
        <v>2610</v>
      </c>
      <c r="DZ10" s="182">
        <v>2</v>
      </c>
      <c r="EA10" s="182" t="s">
        <v>8296</v>
      </c>
      <c r="EB10" s="182" t="s">
        <v>8284</v>
      </c>
      <c r="EC10" s="179">
        <v>44895</v>
      </c>
      <c r="ED10" s="189" t="s">
        <v>2396</v>
      </c>
      <c r="EE10" s="186">
        <v>1522000</v>
      </c>
      <c r="EF10" s="189" t="s">
        <v>2388</v>
      </c>
      <c r="EG10" s="189" t="s">
        <v>30</v>
      </c>
      <c r="EH10" s="189">
        <v>2</v>
      </c>
      <c r="EI10" s="189" t="s">
        <v>2395</v>
      </c>
      <c r="EJ10" s="189" t="s">
        <v>2394</v>
      </c>
      <c r="EK10" s="190">
        <v>44741</v>
      </c>
      <c r="EL10" s="188" t="s">
        <v>2398</v>
      </c>
      <c r="EM10" s="178">
        <v>0</v>
      </c>
      <c r="EN10" s="182" t="s">
        <v>2388</v>
      </c>
      <c r="EO10" s="182" t="s">
        <v>30</v>
      </c>
      <c r="EP10" s="182">
        <v>2</v>
      </c>
      <c r="EQ10" s="182" t="s">
        <v>2397</v>
      </c>
      <c r="ER10" s="182" t="s">
        <v>2394</v>
      </c>
      <c r="ES10" s="179">
        <v>44741</v>
      </c>
      <c r="ET10" s="189" t="s">
        <v>8294</v>
      </c>
      <c r="EU10" s="189">
        <v>159</v>
      </c>
      <c r="EV10" s="189" t="s">
        <v>8290</v>
      </c>
      <c r="EW10" s="189" t="s">
        <v>2610</v>
      </c>
      <c r="EX10" s="189">
        <v>2</v>
      </c>
      <c r="EY10" s="189" t="s">
        <v>2945</v>
      </c>
      <c r="EZ10" s="189" t="s">
        <v>8245</v>
      </c>
      <c r="FA10" s="190">
        <v>44895</v>
      </c>
      <c r="FB10" s="188" t="s">
        <v>2400</v>
      </c>
      <c r="FC10" s="182">
        <v>4</v>
      </c>
      <c r="FD10" s="182" t="s">
        <v>2388</v>
      </c>
      <c r="FE10" s="182" t="s">
        <v>74</v>
      </c>
      <c r="FF10" s="182">
        <v>1</v>
      </c>
      <c r="FG10" s="182" t="s">
        <v>2399</v>
      </c>
      <c r="FH10" s="182" t="s">
        <v>2394</v>
      </c>
      <c r="FI10" s="179">
        <v>44741</v>
      </c>
      <c r="FJ10" s="188" t="s">
        <v>1118</v>
      </c>
      <c r="FK10" s="189" t="s">
        <v>14</v>
      </c>
      <c r="FL10" s="189" t="s">
        <v>14</v>
      </c>
      <c r="FM10" s="189" t="s">
        <v>14</v>
      </c>
      <c r="FN10" s="189" t="s">
        <v>14</v>
      </c>
      <c r="FO10" s="189" t="s">
        <v>14</v>
      </c>
      <c r="FP10" s="186" t="s">
        <v>14</v>
      </c>
      <c r="FQ10" s="187">
        <v>43987</v>
      </c>
      <c r="FR10" s="188" t="s">
        <v>1119</v>
      </c>
      <c r="FS10" s="182" t="s">
        <v>14</v>
      </c>
      <c r="FT10" s="182" t="s">
        <v>14</v>
      </c>
      <c r="FU10" s="182" t="s">
        <v>14</v>
      </c>
      <c r="FV10" s="182" t="s">
        <v>14</v>
      </c>
      <c r="FW10" s="182" t="s">
        <v>14</v>
      </c>
      <c r="FX10" s="182" t="s">
        <v>14</v>
      </c>
      <c r="FY10" s="179">
        <v>43987</v>
      </c>
      <c r="FZ10" s="189" t="s">
        <v>5035</v>
      </c>
      <c r="GA10" s="189">
        <v>2</v>
      </c>
      <c r="GB10" s="189" t="s">
        <v>3959</v>
      </c>
      <c r="GC10" s="189" t="s">
        <v>30</v>
      </c>
      <c r="GD10" s="189">
        <v>2</v>
      </c>
      <c r="GE10" s="189" t="s">
        <v>14</v>
      </c>
      <c r="GF10" s="189" t="s">
        <v>14</v>
      </c>
      <c r="GG10" s="190">
        <v>44865</v>
      </c>
      <c r="GH10" s="188" t="s">
        <v>5041</v>
      </c>
      <c r="GI10" s="182">
        <v>1</v>
      </c>
      <c r="GJ10" s="182" t="s">
        <v>3959</v>
      </c>
      <c r="GK10" s="182" t="s">
        <v>30</v>
      </c>
      <c r="GL10" s="182">
        <v>2</v>
      </c>
      <c r="GM10" s="182" t="s">
        <v>14</v>
      </c>
      <c r="GN10" s="182" t="s">
        <v>14</v>
      </c>
      <c r="GO10" s="179">
        <v>44865</v>
      </c>
      <c r="GP10" s="189" t="s">
        <v>5036</v>
      </c>
      <c r="GQ10" s="189">
        <v>1</v>
      </c>
      <c r="GR10" s="189" t="s">
        <v>3959</v>
      </c>
      <c r="GS10" s="189" t="s">
        <v>30</v>
      </c>
      <c r="GT10" s="189">
        <v>2</v>
      </c>
      <c r="GU10" s="189" t="s">
        <v>14</v>
      </c>
      <c r="GV10" s="189" t="s">
        <v>14</v>
      </c>
      <c r="GW10" s="190">
        <v>44865</v>
      </c>
      <c r="GX10" s="188" t="s">
        <v>5042</v>
      </c>
      <c r="GY10" s="182">
        <v>0</v>
      </c>
      <c r="GZ10" s="182" t="s">
        <v>3959</v>
      </c>
      <c r="HA10" s="182" t="s">
        <v>30</v>
      </c>
      <c r="HB10" s="182">
        <v>2</v>
      </c>
      <c r="HC10" s="182" t="s">
        <v>14</v>
      </c>
      <c r="HD10" s="182" t="s">
        <v>14</v>
      </c>
      <c r="HE10" s="179">
        <v>44865</v>
      </c>
      <c r="HF10" s="189" t="s">
        <v>5034</v>
      </c>
      <c r="HG10" s="189">
        <v>1</v>
      </c>
      <c r="HH10" s="189" t="s">
        <v>3959</v>
      </c>
      <c r="HI10" s="189" t="s">
        <v>30</v>
      </c>
      <c r="HJ10" s="189">
        <v>2</v>
      </c>
      <c r="HK10" s="189" t="s">
        <v>14</v>
      </c>
      <c r="HL10" s="189" t="s">
        <v>14</v>
      </c>
      <c r="HM10" s="190">
        <v>44865</v>
      </c>
      <c r="HN10" s="188" t="s">
        <v>5040</v>
      </c>
      <c r="HO10" s="182">
        <v>2</v>
      </c>
      <c r="HP10" s="182" t="s">
        <v>3959</v>
      </c>
      <c r="HQ10" s="182" t="s">
        <v>30</v>
      </c>
      <c r="HR10" s="182">
        <v>2</v>
      </c>
      <c r="HS10" s="182" t="s">
        <v>14</v>
      </c>
      <c r="HT10" s="182" t="s">
        <v>14</v>
      </c>
      <c r="HU10" s="179">
        <v>44865</v>
      </c>
      <c r="HV10" s="189" t="s">
        <v>5037</v>
      </c>
      <c r="HW10" s="189">
        <v>0</v>
      </c>
      <c r="HX10" s="189" t="s">
        <v>3959</v>
      </c>
      <c r="HY10" s="189" t="s">
        <v>30</v>
      </c>
      <c r="HZ10" s="189">
        <v>2</v>
      </c>
      <c r="IA10" s="189" t="s">
        <v>14</v>
      </c>
      <c r="IB10" s="189" t="s">
        <v>14</v>
      </c>
      <c r="IC10" s="190">
        <v>44865</v>
      </c>
      <c r="ID10" s="188" t="s">
        <v>5039</v>
      </c>
      <c r="IE10" s="182">
        <v>0</v>
      </c>
      <c r="IF10" s="182" t="s">
        <v>3959</v>
      </c>
      <c r="IG10" s="182" t="s">
        <v>30</v>
      </c>
      <c r="IH10" s="182">
        <v>2</v>
      </c>
      <c r="II10" s="182" t="s">
        <v>14</v>
      </c>
      <c r="IJ10" s="182" t="s">
        <v>14</v>
      </c>
      <c r="IK10" s="179">
        <v>44865</v>
      </c>
      <c r="IL10" s="189" t="s">
        <v>5038</v>
      </c>
      <c r="IM10" s="189">
        <v>3</v>
      </c>
      <c r="IN10" s="189" t="s">
        <v>3959</v>
      </c>
      <c r="IO10" s="189" t="s">
        <v>30</v>
      </c>
      <c r="IP10" s="189">
        <v>2</v>
      </c>
      <c r="IQ10" s="189" t="s">
        <v>14</v>
      </c>
      <c r="IR10" s="189" t="s">
        <v>14</v>
      </c>
      <c r="IS10" s="190">
        <v>44865</v>
      </c>
    </row>
    <row r="11" spans="1:253" s="283" customFormat="1" ht="12.95" customHeight="1" x14ac:dyDescent="0.2">
      <c r="A11" s="283" t="s">
        <v>118</v>
      </c>
      <c r="B11" s="283" t="s">
        <v>9370</v>
      </c>
      <c r="C11" s="283" t="s">
        <v>119</v>
      </c>
      <c r="D11" s="283" t="s">
        <v>120</v>
      </c>
      <c r="E11" s="283" t="s">
        <v>8798</v>
      </c>
      <c r="F11" s="283" t="s">
        <v>2347</v>
      </c>
      <c r="G11" s="177">
        <v>171684000</v>
      </c>
      <c r="H11" s="178" t="s">
        <v>2344</v>
      </c>
      <c r="I11" s="178" t="s">
        <v>74</v>
      </c>
      <c r="J11" s="178">
        <v>1</v>
      </c>
      <c r="K11" s="178" t="s">
        <v>2346</v>
      </c>
      <c r="L11" s="178" t="s">
        <v>2345</v>
      </c>
      <c r="M11" s="179">
        <v>44741</v>
      </c>
      <c r="N11" s="188" t="s">
        <v>1949</v>
      </c>
      <c r="O11" s="180">
        <v>730.46</v>
      </c>
      <c r="P11" s="180" t="s">
        <v>1947</v>
      </c>
      <c r="Q11" s="180" t="s">
        <v>74</v>
      </c>
      <c r="R11" s="180">
        <v>1</v>
      </c>
      <c r="S11" s="180" t="s">
        <v>1948</v>
      </c>
      <c r="T11" s="180">
        <v>0</v>
      </c>
      <c r="U11" s="181">
        <v>44683</v>
      </c>
      <c r="V11" s="188" t="s">
        <v>8251</v>
      </c>
      <c r="W11" s="178">
        <v>1489000</v>
      </c>
      <c r="X11" s="178" t="s">
        <v>8248</v>
      </c>
      <c r="Y11" s="178" t="s">
        <v>2610</v>
      </c>
      <c r="Z11" s="178">
        <v>2</v>
      </c>
      <c r="AA11" s="178" t="s">
        <v>8250</v>
      </c>
      <c r="AB11" s="178" t="s">
        <v>8249</v>
      </c>
      <c r="AC11" s="179">
        <v>44895</v>
      </c>
      <c r="AD11" s="188" t="s">
        <v>8253</v>
      </c>
      <c r="AE11" s="186">
        <v>1489000</v>
      </c>
      <c r="AF11" s="186" t="s">
        <v>8248</v>
      </c>
      <c r="AG11" s="186" t="s">
        <v>2610</v>
      </c>
      <c r="AH11" s="186">
        <v>2</v>
      </c>
      <c r="AI11" s="186" t="s">
        <v>8252</v>
      </c>
      <c r="AJ11" s="186" t="s">
        <v>8249</v>
      </c>
      <c r="AK11" s="187">
        <v>44895</v>
      </c>
      <c r="AL11" s="188" t="s">
        <v>8257</v>
      </c>
      <c r="AM11" s="178">
        <v>948000</v>
      </c>
      <c r="AN11" s="178" t="s">
        <v>8254</v>
      </c>
      <c r="AO11" s="178" t="s">
        <v>74</v>
      </c>
      <c r="AP11" s="178">
        <v>1</v>
      </c>
      <c r="AQ11" s="178" t="s">
        <v>8256</v>
      </c>
      <c r="AR11" s="178" t="s">
        <v>8255</v>
      </c>
      <c r="AS11" s="179">
        <v>44895</v>
      </c>
      <c r="AT11" s="189" t="s">
        <v>1950</v>
      </c>
      <c r="AU11" s="186">
        <v>0</v>
      </c>
      <c r="AV11" s="186" t="s">
        <v>14</v>
      </c>
      <c r="AW11" s="186" t="s">
        <v>19</v>
      </c>
      <c r="AX11" s="186">
        <v>3</v>
      </c>
      <c r="AY11" s="186" t="s">
        <v>15</v>
      </c>
      <c r="AZ11" s="186" t="s">
        <v>14</v>
      </c>
      <c r="BA11" s="187">
        <v>44683</v>
      </c>
      <c r="BB11" s="188" t="s">
        <v>1476</v>
      </c>
      <c r="BC11" s="178">
        <v>0</v>
      </c>
      <c r="BD11" s="178" t="s">
        <v>14</v>
      </c>
      <c r="BE11" s="178" t="s">
        <v>14</v>
      </c>
      <c r="BF11" s="178" t="s">
        <v>14</v>
      </c>
      <c r="BG11" s="178" t="s">
        <v>14</v>
      </c>
      <c r="BH11" s="178" t="s">
        <v>14</v>
      </c>
      <c r="BI11" s="179">
        <v>44334</v>
      </c>
      <c r="BJ11" s="189" t="s">
        <v>8259</v>
      </c>
      <c r="BK11" s="189">
        <v>19</v>
      </c>
      <c r="BL11" s="189" t="s">
        <v>4208</v>
      </c>
      <c r="BM11" s="189" t="s">
        <v>2610</v>
      </c>
      <c r="BN11" s="189">
        <v>2</v>
      </c>
      <c r="BO11" s="189" t="s">
        <v>8258</v>
      </c>
      <c r="BP11" s="186" t="s">
        <v>1233</v>
      </c>
      <c r="BQ11" s="190">
        <v>44895</v>
      </c>
      <c r="BR11" s="188" t="s">
        <v>760</v>
      </c>
      <c r="BS11" s="182" t="s">
        <v>14</v>
      </c>
      <c r="BT11" s="182" t="s">
        <v>14</v>
      </c>
      <c r="BU11" s="182" t="s">
        <v>14</v>
      </c>
      <c r="BV11" s="182" t="s">
        <v>14</v>
      </c>
      <c r="BW11" s="182" t="s">
        <v>14</v>
      </c>
      <c r="BX11" s="182" t="s">
        <v>14</v>
      </c>
      <c r="BY11" s="179">
        <v>43608</v>
      </c>
      <c r="BZ11" s="189" t="s">
        <v>761</v>
      </c>
      <c r="CA11" s="189" t="s">
        <v>14</v>
      </c>
      <c r="CB11" s="189" t="s">
        <v>14</v>
      </c>
      <c r="CC11" s="189" t="s">
        <v>14</v>
      </c>
      <c r="CD11" s="189" t="s">
        <v>14</v>
      </c>
      <c r="CE11" s="189" t="s">
        <v>14</v>
      </c>
      <c r="CF11" s="189" t="s">
        <v>14</v>
      </c>
      <c r="CG11" s="190">
        <v>43608</v>
      </c>
      <c r="CH11" s="188" t="s">
        <v>9963</v>
      </c>
      <c r="CI11" s="189" t="e">
        <v>#N/A</v>
      </c>
      <c r="CJ11" s="189" t="e">
        <v>#N/A</v>
      </c>
      <c r="CK11" s="189" t="e">
        <v>#N/A</v>
      </c>
      <c r="CL11" s="189" t="e">
        <v>#N/A</v>
      </c>
      <c r="CM11" s="189" t="e">
        <v>#N/A</v>
      </c>
      <c r="CN11" s="189" t="e">
        <v>#N/A</v>
      </c>
      <c r="CO11" s="191" t="e">
        <v>#N/A</v>
      </c>
      <c r="CP11" s="189" t="s">
        <v>978</v>
      </c>
      <c r="CQ11" s="182" t="s">
        <v>14</v>
      </c>
      <c r="CR11" s="182" t="s">
        <v>14</v>
      </c>
      <c r="CS11" s="182" t="s">
        <v>14</v>
      </c>
      <c r="CT11" s="182" t="s">
        <v>14</v>
      </c>
      <c r="CU11" s="182" t="s">
        <v>14</v>
      </c>
      <c r="CV11" s="182" t="s">
        <v>14</v>
      </c>
      <c r="CW11" s="179">
        <v>43860</v>
      </c>
      <c r="CX11" s="189" t="s">
        <v>8261</v>
      </c>
      <c r="CY11" s="186">
        <v>1487000</v>
      </c>
      <c r="CZ11" s="186" t="s">
        <v>8248</v>
      </c>
      <c r="DA11" s="186" t="s">
        <v>2610</v>
      </c>
      <c r="DB11" s="186">
        <v>2</v>
      </c>
      <c r="DC11" s="186" t="s">
        <v>8262</v>
      </c>
      <c r="DD11" s="186" t="s">
        <v>8249</v>
      </c>
      <c r="DE11" s="192">
        <v>44895</v>
      </c>
      <c r="DF11" s="188" t="s">
        <v>2490</v>
      </c>
      <c r="DG11" s="178">
        <v>0</v>
      </c>
      <c r="DH11" s="182" t="s">
        <v>2487</v>
      </c>
      <c r="DI11" s="182" t="s">
        <v>30</v>
      </c>
      <c r="DJ11" s="182">
        <v>2</v>
      </c>
      <c r="DK11" s="182" t="s">
        <v>2489</v>
      </c>
      <c r="DL11" s="182" t="s">
        <v>2488</v>
      </c>
      <c r="DM11" s="179">
        <v>44748</v>
      </c>
      <c r="DN11" s="189" t="s">
        <v>2491</v>
      </c>
      <c r="DO11" s="186">
        <v>0</v>
      </c>
      <c r="DP11" s="189" t="s">
        <v>2487</v>
      </c>
      <c r="DQ11" s="189" t="s">
        <v>30</v>
      </c>
      <c r="DR11" s="189">
        <v>2</v>
      </c>
      <c r="DS11" s="189" t="s">
        <v>2489</v>
      </c>
      <c r="DT11" s="189" t="s">
        <v>2488</v>
      </c>
      <c r="DU11" s="190">
        <v>44748</v>
      </c>
      <c r="DV11" s="188" t="s">
        <v>8263</v>
      </c>
      <c r="DW11" s="178">
        <v>1487000</v>
      </c>
      <c r="DX11" s="182" t="s">
        <v>8248</v>
      </c>
      <c r="DY11" s="182" t="s">
        <v>2610</v>
      </c>
      <c r="DZ11" s="182">
        <v>2</v>
      </c>
      <c r="EA11" s="182" t="s">
        <v>8262</v>
      </c>
      <c r="EB11" s="182" t="s">
        <v>8249</v>
      </c>
      <c r="EC11" s="179">
        <v>44895</v>
      </c>
      <c r="ED11" s="189" t="s">
        <v>2492</v>
      </c>
      <c r="EE11" s="186">
        <v>0</v>
      </c>
      <c r="EF11" s="189" t="s">
        <v>2487</v>
      </c>
      <c r="EG11" s="189" t="s">
        <v>30</v>
      </c>
      <c r="EH11" s="189">
        <v>2</v>
      </c>
      <c r="EI11" s="189" t="s">
        <v>2489</v>
      </c>
      <c r="EJ11" s="189" t="s">
        <v>2488</v>
      </c>
      <c r="EK11" s="190">
        <v>44748</v>
      </c>
      <c r="EL11" s="188" t="s">
        <v>2493</v>
      </c>
      <c r="EM11" s="178">
        <v>0</v>
      </c>
      <c r="EN11" s="182" t="s">
        <v>2487</v>
      </c>
      <c r="EO11" s="182" t="s">
        <v>30</v>
      </c>
      <c r="EP11" s="182">
        <v>2</v>
      </c>
      <c r="EQ11" s="182" t="s">
        <v>2489</v>
      </c>
      <c r="ER11" s="182" t="s">
        <v>2488</v>
      </c>
      <c r="ES11" s="179">
        <v>44748</v>
      </c>
      <c r="ET11" s="189" t="s">
        <v>8260</v>
      </c>
      <c r="EU11" s="189">
        <v>159</v>
      </c>
      <c r="EV11" s="189" t="s">
        <v>8244</v>
      </c>
      <c r="EW11" s="189" t="s">
        <v>2610</v>
      </c>
      <c r="EX11" s="189">
        <v>2</v>
      </c>
      <c r="EY11" s="189" t="s">
        <v>2945</v>
      </c>
      <c r="EZ11" s="189" t="s">
        <v>8245</v>
      </c>
      <c r="FA11" s="190">
        <v>44895</v>
      </c>
      <c r="FB11" s="188" t="s">
        <v>1025</v>
      </c>
      <c r="FC11" s="182">
        <v>3</v>
      </c>
      <c r="FD11" s="182" t="s">
        <v>1022</v>
      </c>
      <c r="FE11" s="182" t="s">
        <v>74</v>
      </c>
      <c r="FF11" s="182">
        <v>1</v>
      </c>
      <c r="FG11" s="182" t="s">
        <v>1024</v>
      </c>
      <c r="FH11" s="182" t="s">
        <v>1023</v>
      </c>
      <c r="FI11" s="179">
        <v>43920</v>
      </c>
      <c r="FJ11" s="188" t="s">
        <v>122</v>
      </c>
      <c r="FK11" s="189">
        <v>0</v>
      </c>
      <c r="FL11" s="189">
        <v>0</v>
      </c>
      <c r="FM11" s="189" t="s">
        <v>30</v>
      </c>
      <c r="FN11" s="189">
        <v>2</v>
      </c>
      <c r="FO11" s="189" t="s">
        <v>121</v>
      </c>
      <c r="FP11" s="186">
        <v>0</v>
      </c>
      <c r="FQ11" s="187">
        <v>43503</v>
      </c>
      <c r="FR11" s="188" t="s">
        <v>124</v>
      </c>
      <c r="FS11" s="182">
        <v>0</v>
      </c>
      <c r="FT11" s="182" t="s">
        <v>123</v>
      </c>
      <c r="FU11" s="182" t="s">
        <v>30</v>
      </c>
      <c r="FV11" s="182">
        <v>2</v>
      </c>
      <c r="FW11" s="182" t="s">
        <v>121</v>
      </c>
      <c r="FX11" s="182">
        <v>0</v>
      </c>
      <c r="FY11" s="179">
        <v>43503</v>
      </c>
      <c r="FZ11" s="189" t="s">
        <v>5044</v>
      </c>
      <c r="GA11" s="189">
        <v>2</v>
      </c>
      <c r="GB11" s="189" t="s">
        <v>3959</v>
      </c>
      <c r="GC11" s="189" t="s">
        <v>30</v>
      </c>
      <c r="GD11" s="189">
        <v>2</v>
      </c>
      <c r="GE11" s="189" t="s">
        <v>14</v>
      </c>
      <c r="GF11" s="189" t="s">
        <v>14</v>
      </c>
      <c r="GG11" s="190">
        <v>44865</v>
      </c>
      <c r="GH11" s="188" t="s">
        <v>5050</v>
      </c>
      <c r="GI11" s="182">
        <v>1</v>
      </c>
      <c r="GJ11" s="182" t="s">
        <v>3959</v>
      </c>
      <c r="GK11" s="182" t="s">
        <v>30</v>
      </c>
      <c r="GL11" s="182">
        <v>2</v>
      </c>
      <c r="GM11" s="182" t="s">
        <v>14</v>
      </c>
      <c r="GN11" s="182" t="s">
        <v>14</v>
      </c>
      <c r="GO11" s="179">
        <v>44865</v>
      </c>
      <c r="GP11" s="189" t="s">
        <v>5045</v>
      </c>
      <c r="GQ11" s="189">
        <v>1</v>
      </c>
      <c r="GR11" s="189" t="s">
        <v>3959</v>
      </c>
      <c r="GS11" s="189" t="s">
        <v>30</v>
      </c>
      <c r="GT11" s="189">
        <v>2</v>
      </c>
      <c r="GU11" s="189" t="s">
        <v>14</v>
      </c>
      <c r="GV11" s="189" t="s">
        <v>14</v>
      </c>
      <c r="GW11" s="190">
        <v>44865</v>
      </c>
      <c r="GX11" s="188" t="s">
        <v>5051</v>
      </c>
      <c r="GY11" s="182">
        <v>0</v>
      </c>
      <c r="GZ11" s="182" t="s">
        <v>3959</v>
      </c>
      <c r="HA11" s="182" t="s">
        <v>30</v>
      </c>
      <c r="HB11" s="182">
        <v>2</v>
      </c>
      <c r="HC11" s="182" t="s">
        <v>14</v>
      </c>
      <c r="HD11" s="182" t="s">
        <v>14</v>
      </c>
      <c r="HE11" s="179">
        <v>44865</v>
      </c>
      <c r="HF11" s="189" t="s">
        <v>5043</v>
      </c>
      <c r="HG11" s="189">
        <v>1</v>
      </c>
      <c r="HH11" s="189" t="s">
        <v>3959</v>
      </c>
      <c r="HI11" s="189" t="s">
        <v>30</v>
      </c>
      <c r="HJ11" s="189">
        <v>2</v>
      </c>
      <c r="HK11" s="189" t="s">
        <v>14</v>
      </c>
      <c r="HL11" s="189" t="s">
        <v>14</v>
      </c>
      <c r="HM11" s="190">
        <v>44865</v>
      </c>
      <c r="HN11" s="188" t="s">
        <v>5049</v>
      </c>
      <c r="HO11" s="182">
        <v>2</v>
      </c>
      <c r="HP11" s="182" t="s">
        <v>3959</v>
      </c>
      <c r="HQ11" s="182" t="s">
        <v>30</v>
      </c>
      <c r="HR11" s="182">
        <v>2</v>
      </c>
      <c r="HS11" s="182" t="s">
        <v>14</v>
      </c>
      <c r="HT11" s="182" t="s">
        <v>14</v>
      </c>
      <c r="HU11" s="179">
        <v>44865</v>
      </c>
      <c r="HV11" s="189" t="s">
        <v>5046</v>
      </c>
      <c r="HW11" s="189">
        <v>0</v>
      </c>
      <c r="HX11" s="189" t="s">
        <v>3959</v>
      </c>
      <c r="HY11" s="189" t="s">
        <v>30</v>
      </c>
      <c r="HZ11" s="189">
        <v>2</v>
      </c>
      <c r="IA11" s="189" t="s">
        <v>14</v>
      </c>
      <c r="IB11" s="189" t="s">
        <v>14</v>
      </c>
      <c r="IC11" s="190">
        <v>44865</v>
      </c>
      <c r="ID11" s="188" t="s">
        <v>5048</v>
      </c>
      <c r="IE11" s="182">
        <v>0</v>
      </c>
      <c r="IF11" s="182" t="s">
        <v>3959</v>
      </c>
      <c r="IG11" s="182" t="s">
        <v>30</v>
      </c>
      <c r="IH11" s="182">
        <v>2</v>
      </c>
      <c r="II11" s="182" t="s">
        <v>14</v>
      </c>
      <c r="IJ11" s="182" t="s">
        <v>14</v>
      </c>
      <c r="IK11" s="179">
        <v>44865</v>
      </c>
      <c r="IL11" s="189" t="s">
        <v>5047</v>
      </c>
      <c r="IM11" s="189">
        <v>1</v>
      </c>
      <c r="IN11" s="189" t="s">
        <v>3959</v>
      </c>
      <c r="IO11" s="189" t="s">
        <v>30</v>
      </c>
      <c r="IP11" s="189">
        <v>2</v>
      </c>
      <c r="IQ11" s="189" t="s">
        <v>14</v>
      </c>
      <c r="IR11" s="189" t="s">
        <v>14</v>
      </c>
      <c r="IS11" s="190">
        <v>44865</v>
      </c>
    </row>
    <row r="12" spans="1:253" s="283" customFormat="1" ht="12.95" customHeight="1" x14ac:dyDescent="0.2">
      <c r="A12" s="283" t="s">
        <v>2348</v>
      </c>
      <c r="B12" s="283" t="s">
        <v>9376</v>
      </c>
      <c r="C12" s="283" t="s">
        <v>2349</v>
      </c>
      <c r="D12" s="283" t="s">
        <v>120</v>
      </c>
      <c r="E12" s="283" t="s">
        <v>8798</v>
      </c>
      <c r="F12" s="283" t="s">
        <v>2350</v>
      </c>
      <c r="G12" s="177">
        <v>171684000</v>
      </c>
      <c r="H12" s="178" t="s">
        <v>2344</v>
      </c>
      <c r="I12" s="178" t="s">
        <v>74</v>
      </c>
      <c r="J12" s="178">
        <v>1</v>
      </c>
      <c r="K12" s="178" t="s">
        <v>2346</v>
      </c>
      <c r="L12" s="178" t="s">
        <v>2345</v>
      </c>
      <c r="M12" s="179">
        <v>44741</v>
      </c>
      <c r="N12" s="188" t="s">
        <v>2354</v>
      </c>
      <c r="O12" s="180">
        <v>41031</v>
      </c>
      <c r="P12" s="180" t="s">
        <v>2351</v>
      </c>
      <c r="Q12" s="180" t="s">
        <v>74</v>
      </c>
      <c r="R12" s="180">
        <v>1</v>
      </c>
      <c r="S12" s="180" t="s">
        <v>2353</v>
      </c>
      <c r="T12" s="180" t="s">
        <v>2352</v>
      </c>
      <c r="U12" s="181">
        <v>44741</v>
      </c>
      <c r="V12" s="188" t="s">
        <v>2356</v>
      </c>
      <c r="W12" s="178">
        <v>51483000</v>
      </c>
      <c r="X12" s="178" t="s">
        <v>2344</v>
      </c>
      <c r="Y12" s="178" t="s">
        <v>74</v>
      </c>
      <c r="Z12" s="178">
        <v>1</v>
      </c>
      <c r="AA12" s="178" t="s">
        <v>2355</v>
      </c>
      <c r="AB12" s="178" t="s">
        <v>2345</v>
      </c>
      <c r="AC12" s="179">
        <v>44741</v>
      </c>
      <c r="AD12" s="188" t="s">
        <v>2360</v>
      </c>
      <c r="AE12" s="186">
        <v>7200000</v>
      </c>
      <c r="AF12" s="186" t="s">
        <v>2357</v>
      </c>
      <c r="AG12" s="186" t="s">
        <v>30</v>
      </c>
      <c r="AH12" s="186">
        <v>2</v>
      </c>
      <c r="AI12" s="186" t="s">
        <v>2359</v>
      </c>
      <c r="AJ12" s="186" t="s">
        <v>2358</v>
      </c>
      <c r="AK12" s="187">
        <v>44741</v>
      </c>
      <c r="AL12" s="188" t="s">
        <v>2942</v>
      </c>
      <c r="AM12" s="178">
        <v>0</v>
      </c>
      <c r="AN12" s="178" t="s">
        <v>2939</v>
      </c>
      <c r="AO12" s="178" t="s">
        <v>2610</v>
      </c>
      <c r="AP12" s="178">
        <v>2</v>
      </c>
      <c r="AQ12" s="178" t="s">
        <v>2941</v>
      </c>
      <c r="AR12" s="178" t="s">
        <v>2940</v>
      </c>
      <c r="AS12" s="179">
        <v>44798</v>
      </c>
      <c r="AT12" s="189" t="s">
        <v>2362</v>
      </c>
      <c r="AU12" s="186">
        <v>80</v>
      </c>
      <c r="AV12" s="186" t="s">
        <v>2357</v>
      </c>
      <c r="AW12" s="186" t="s">
        <v>30</v>
      </c>
      <c r="AX12" s="186">
        <v>2</v>
      </c>
      <c r="AY12" s="186" t="s">
        <v>2361</v>
      </c>
      <c r="AZ12" s="186" t="s">
        <v>2358</v>
      </c>
      <c r="BA12" s="187">
        <v>44741</v>
      </c>
      <c r="BB12" s="188" t="s">
        <v>2379</v>
      </c>
      <c r="BC12" s="178">
        <v>4534</v>
      </c>
      <c r="BD12" s="178" t="s">
        <v>2357</v>
      </c>
      <c r="BE12" s="178" t="s">
        <v>30</v>
      </c>
      <c r="BF12" s="178">
        <v>2</v>
      </c>
      <c r="BG12" s="178" t="s">
        <v>2378</v>
      </c>
      <c r="BH12" s="178" t="s">
        <v>2358</v>
      </c>
      <c r="BI12" s="179">
        <v>44741</v>
      </c>
      <c r="BJ12" s="189" t="s">
        <v>2946</v>
      </c>
      <c r="BK12" s="189">
        <v>140</v>
      </c>
      <c r="BL12" s="189" t="s">
        <v>2943</v>
      </c>
      <c r="BM12" s="189" t="s">
        <v>2610</v>
      </c>
      <c r="BN12" s="189">
        <v>2</v>
      </c>
      <c r="BO12" s="189" t="s">
        <v>2945</v>
      </c>
      <c r="BP12" s="186" t="s">
        <v>2944</v>
      </c>
      <c r="BQ12" s="190">
        <v>44798</v>
      </c>
      <c r="BR12" s="188" t="s">
        <v>9964</v>
      </c>
      <c r="BS12" s="182" t="e">
        <v>#N/A</v>
      </c>
      <c r="BT12" s="182" t="e">
        <v>#N/A</v>
      </c>
      <c r="BU12" s="182" t="e">
        <v>#N/A</v>
      </c>
      <c r="BV12" s="182" t="e">
        <v>#N/A</v>
      </c>
      <c r="BW12" s="182" t="e">
        <v>#N/A</v>
      </c>
      <c r="BX12" s="182" t="e">
        <v>#N/A</v>
      </c>
      <c r="BY12" s="179" t="e">
        <v>#N/A</v>
      </c>
      <c r="BZ12" s="189" t="s">
        <v>9965</v>
      </c>
      <c r="CA12" s="189" t="e">
        <v>#N/A</v>
      </c>
      <c r="CB12" s="189" t="e">
        <v>#N/A</v>
      </c>
      <c r="CC12" s="189" t="e">
        <v>#N/A</v>
      </c>
      <c r="CD12" s="189" t="e">
        <v>#N/A</v>
      </c>
      <c r="CE12" s="189" t="e">
        <v>#N/A</v>
      </c>
      <c r="CF12" s="189" t="e">
        <v>#N/A</v>
      </c>
      <c r="CG12" s="190" t="e">
        <v>#N/A</v>
      </c>
      <c r="CH12" s="188" t="s">
        <v>9966</v>
      </c>
      <c r="CI12" s="189" t="e">
        <v>#N/A</v>
      </c>
      <c r="CJ12" s="189" t="e">
        <v>#N/A</v>
      </c>
      <c r="CK12" s="189" t="e">
        <v>#N/A</v>
      </c>
      <c r="CL12" s="189" t="e">
        <v>#N/A</v>
      </c>
      <c r="CM12" s="189" t="e">
        <v>#N/A</v>
      </c>
      <c r="CN12" s="189" t="e">
        <v>#N/A</v>
      </c>
      <c r="CO12" s="191" t="e">
        <v>#N/A</v>
      </c>
      <c r="CP12" s="189" t="s">
        <v>9967</v>
      </c>
      <c r="CQ12" s="182" t="e">
        <v>#N/A</v>
      </c>
      <c r="CR12" s="182" t="e">
        <v>#N/A</v>
      </c>
      <c r="CS12" s="182" t="e">
        <v>#N/A</v>
      </c>
      <c r="CT12" s="182" t="e">
        <v>#N/A</v>
      </c>
      <c r="CU12" s="182" t="e">
        <v>#N/A</v>
      </c>
      <c r="CV12" s="182" t="e">
        <v>#N/A</v>
      </c>
      <c r="CW12" s="179" t="e">
        <v>#N/A</v>
      </c>
      <c r="CX12" s="189" t="s">
        <v>2363</v>
      </c>
      <c r="CY12" s="186">
        <v>3400000</v>
      </c>
      <c r="CZ12" s="186" t="s">
        <v>2357</v>
      </c>
      <c r="DA12" s="186" t="s">
        <v>30</v>
      </c>
      <c r="DB12" s="186">
        <v>2</v>
      </c>
      <c r="DC12" s="186" t="s">
        <v>2370</v>
      </c>
      <c r="DD12" s="186" t="s">
        <v>2358</v>
      </c>
      <c r="DE12" s="192">
        <v>44741</v>
      </c>
      <c r="DF12" s="188" t="s">
        <v>2367</v>
      </c>
      <c r="DG12" s="178">
        <v>44283000</v>
      </c>
      <c r="DH12" s="182" t="s">
        <v>2364</v>
      </c>
      <c r="DI12" s="182" t="s">
        <v>30</v>
      </c>
      <c r="DJ12" s="182">
        <v>2</v>
      </c>
      <c r="DK12" s="182" t="s">
        <v>2366</v>
      </c>
      <c r="DL12" s="182" t="s">
        <v>2365</v>
      </c>
      <c r="DM12" s="179">
        <v>44741</v>
      </c>
      <c r="DN12" s="189" t="s">
        <v>2369</v>
      </c>
      <c r="DO12" s="186">
        <v>3800000</v>
      </c>
      <c r="DP12" s="189" t="s">
        <v>2357</v>
      </c>
      <c r="DQ12" s="189" t="s">
        <v>30</v>
      </c>
      <c r="DR12" s="189">
        <v>2</v>
      </c>
      <c r="DS12" s="189" t="s">
        <v>2368</v>
      </c>
      <c r="DT12" s="189" t="s">
        <v>2358</v>
      </c>
      <c r="DU12" s="190">
        <v>44741</v>
      </c>
      <c r="DV12" s="188" t="s">
        <v>2371</v>
      </c>
      <c r="DW12" s="178">
        <v>1878000</v>
      </c>
      <c r="DX12" s="182" t="s">
        <v>2357</v>
      </c>
      <c r="DY12" s="182" t="s">
        <v>30</v>
      </c>
      <c r="DZ12" s="182">
        <v>2</v>
      </c>
      <c r="EA12" s="182" t="s">
        <v>2370</v>
      </c>
      <c r="EB12" s="182" t="s">
        <v>2358</v>
      </c>
      <c r="EC12" s="179">
        <v>44741</v>
      </c>
      <c r="ED12" s="189" t="s">
        <v>2373</v>
      </c>
      <c r="EE12" s="186">
        <v>1522000</v>
      </c>
      <c r="EF12" s="189" t="s">
        <v>2357</v>
      </c>
      <c r="EG12" s="189" t="s">
        <v>30</v>
      </c>
      <c r="EH12" s="189">
        <v>2</v>
      </c>
      <c r="EI12" s="189" t="s">
        <v>2372</v>
      </c>
      <c r="EJ12" s="189" t="s">
        <v>2358</v>
      </c>
      <c r="EK12" s="190">
        <v>44741</v>
      </c>
      <c r="EL12" s="188" t="s">
        <v>2375</v>
      </c>
      <c r="EM12" s="178">
        <v>0</v>
      </c>
      <c r="EN12" s="182" t="s">
        <v>2357</v>
      </c>
      <c r="EO12" s="182" t="s">
        <v>30</v>
      </c>
      <c r="EP12" s="182">
        <v>2</v>
      </c>
      <c r="EQ12" s="182" t="s">
        <v>2374</v>
      </c>
      <c r="ER12" s="182" t="s">
        <v>2358</v>
      </c>
      <c r="ES12" s="179">
        <v>44741</v>
      </c>
      <c r="ET12" s="189" t="s">
        <v>8247</v>
      </c>
      <c r="EU12" s="189">
        <v>159</v>
      </c>
      <c r="EV12" s="189" t="s">
        <v>8244</v>
      </c>
      <c r="EW12" s="189" t="s">
        <v>2610</v>
      </c>
      <c r="EX12" s="189">
        <v>2</v>
      </c>
      <c r="EY12" s="189" t="s">
        <v>8246</v>
      </c>
      <c r="EZ12" s="189" t="s">
        <v>8245</v>
      </c>
      <c r="FA12" s="190">
        <v>44895</v>
      </c>
      <c r="FB12" s="188" t="s">
        <v>2377</v>
      </c>
      <c r="FC12" s="182">
        <v>3</v>
      </c>
      <c r="FD12" s="182" t="s">
        <v>2357</v>
      </c>
      <c r="FE12" s="182" t="s">
        <v>74</v>
      </c>
      <c r="FF12" s="182">
        <v>1</v>
      </c>
      <c r="FG12" s="182" t="s">
        <v>2376</v>
      </c>
      <c r="FH12" s="182" t="s">
        <v>2358</v>
      </c>
      <c r="FI12" s="179">
        <v>44741</v>
      </c>
      <c r="FJ12" s="188" t="s">
        <v>9968</v>
      </c>
      <c r="FK12" s="189" t="e">
        <v>#N/A</v>
      </c>
      <c r="FL12" s="189" t="e">
        <v>#N/A</v>
      </c>
      <c r="FM12" s="189" t="e">
        <v>#N/A</v>
      </c>
      <c r="FN12" s="189" t="e">
        <v>#N/A</v>
      </c>
      <c r="FO12" s="189" t="e">
        <v>#N/A</v>
      </c>
      <c r="FP12" s="186" t="e">
        <v>#N/A</v>
      </c>
      <c r="FQ12" s="187" t="e">
        <v>#N/A</v>
      </c>
      <c r="FR12" s="188" t="s">
        <v>9969</v>
      </c>
      <c r="FS12" s="182" t="e">
        <v>#N/A</v>
      </c>
      <c r="FT12" s="182" t="e">
        <v>#N/A</v>
      </c>
      <c r="FU12" s="182" t="e">
        <v>#N/A</v>
      </c>
      <c r="FV12" s="182" t="e">
        <v>#N/A</v>
      </c>
      <c r="FW12" s="182" t="e">
        <v>#N/A</v>
      </c>
      <c r="FX12" s="182" t="e">
        <v>#N/A</v>
      </c>
      <c r="FY12" s="179" t="e">
        <v>#N/A</v>
      </c>
      <c r="FZ12" s="189" t="s">
        <v>5053</v>
      </c>
      <c r="GA12" s="189">
        <v>2</v>
      </c>
      <c r="GB12" s="189" t="s">
        <v>3959</v>
      </c>
      <c r="GC12" s="189" t="s">
        <v>30</v>
      </c>
      <c r="GD12" s="189">
        <v>2</v>
      </c>
      <c r="GE12" s="189" t="s">
        <v>14</v>
      </c>
      <c r="GF12" s="189" t="s">
        <v>14</v>
      </c>
      <c r="GG12" s="190">
        <v>44865</v>
      </c>
      <c r="GH12" s="188" t="s">
        <v>5059</v>
      </c>
      <c r="GI12" s="182">
        <v>0</v>
      </c>
      <c r="GJ12" s="182" t="s">
        <v>3959</v>
      </c>
      <c r="GK12" s="182" t="s">
        <v>30</v>
      </c>
      <c r="GL12" s="182">
        <v>2</v>
      </c>
      <c r="GM12" s="182" t="s">
        <v>14</v>
      </c>
      <c r="GN12" s="182" t="s">
        <v>14</v>
      </c>
      <c r="GO12" s="179">
        <v>44865</v>
      </c>
      <c r="GP12" s="189" t="s">
        <v>5054</v>
      </c>
      <c r="GQ12" s="189">
        <v>0</v>
      </c>
      <c r="GR12" s="189" t="s">
        <v>3959</v>
      </c>
      <c r="GS12" s="189" t="s">
        <v>30</v>
      </c>
      <c r="GT12" s="189">
        <v>2</v>
      </c>
      <c r="GU12" s="189" t="s">
        <v>14</v>
      </c>
      <c r="GV12" s="189" t="s">
        <v>14</v>
      </c>
      <c r="GW12" s="190">
        <v>44865</v>
      </c>
      <c r="GX12" s="188" t="s">
        <v>5060</v>
      </c>
      <c r="GY12" s="182">
        <v>0</v>
      </c>
      <c r="GZ12" s="182" t="s">
        <v>3959</v>
      </c>
      <c r="HA12" s="182" t="s">
        <v>30</v>
      </c>
      <c r="HB12" s="182">
        <v>2</v>
      </c>
      <c r="HC12" s="182" t="s">
        <v>14</v>
      </c>
      <c r="HD12" s="182" t="s">
        <v>14</v>
      </c>
      <c r="HE12" s="179">
        <v>44865</v>
      </c>
      <c r="HF12" s="189" t="s">
        <v>5052</v>
      </c>
      <c r="HG12" s="189">
        <v>0</v>
      </c>
      <c r="HH12" s="189" t="s">
        <v>3959</v>
      </c>
      <c r="HI12" s="189" t="s">
        <v>30</v>
      </c>
      <c r="HJ12" s="189">
        <v>2</v>
      </c>
      <c r="HK12" s="189" t="s">
        <v>14</v>
      </c>
      <c r="HL12" s="189" t="s">
        <v>14</v>
      </c>
      <c r="HM12" s="190">
        <v>44865</v>
      </c>
      <c r="HN12" s="188" t="s">
        <v>5058</v>
      </c>
      <c r="HO12" s="182">
        <v>0</v>
      </c>
      <c r="HP12" s="182" t="s">
        <v>3959</v>
      </c>
      <c r="HQ12" s="182" t="s">
        <v>30</v>
      </c>
      <c r="HR12" s="182">
        <v>2</v>
      </c>
      <c r="HS12" s="182" t="s">
        <v>14</v>
      </c>
      <c r="HT12" s="182" t="s">
        <v>14</v>
      </c>
      <c r="HU12" s="179">
        <v>44865</v>
      </c>
      <c r="HV12" s="189" t="s">
        <v>5055</v>
      </c>
      <c r="HW12" s="189">
        <v>0</v>
      </c>
      <c r="HX12" s="189" t="s">
        <v>3959</v>
      </c>
      <c r="HY12" s="189" t="s">
        <v>30</v>
      </c>
      <c r="HZ12" s="189">
        <v>2</v>
      </c>
      <c r="IA12" s="189" t="s">
        <v>14</v>
      </c>
      <c r="IB12" s="189" t="s">
        <v>14</v>
      </c>
      <c r="IC12" s="190">
        <v>44865</v>
      </c>
      <c r="ID12" s="188" t="s">
        <v>5057</v>
      </c>
      <c r="IE12" s="182">
        <v>0</v>
      </c>
      <c r="IF12" s="182" t="s">
        <v>3959</v>
      </c>
      <c r="IG12" s="182" t="s">
        <v>30</v>
      </c>
      <c r="IH12" s="182">
        <v>2</v>
      </c>
      <c r="II12" s="182" t="s">
        <v>14</v>
      </c>
      <c r="IJ12" s="182" t="s">
        <v>14</v>
      </c>
      <c r="IK12" s="179">
        <v>44865</v>
      </c>
      <c r="IL12" s="189" t="s">
        <v>5056</v>
      </c>
      <c r="IM12" s="189">
        <v>3</v>
      </c>
      <c r="IN12" s="189" t="s">
        <v>3959</v>
      </c>
      <c r="IO12" s="189" t="s">
        <v>30</v>
      </c>
      <c r="IP12" s="189">
        <v>2</v>
      </c>
      <c r="IQ12" s="189" t="s">
        <v>14</v>
      </c>
      <c r="IR12" s="189" t="s">
        <v>14</v>
      </c>
      <c r="IS12" s="190">
        <v>44865</v>
      </c>
    </row>
    <row r="13" spans="1:253" s="283" customFormat="1" ht="12.95" customHeight="1" x14ac:dyDescent="0.2">
      <c r="A13" s="283" t="s">
        <v>4456</v>
      </c>
      <c r="B13" s="283" t="s">
        <v>9380</v>
      </c>
      <c r="C13" s="283" t="s">
        <v>4457</v>
      </c>
      <c r="D13" s="283" t="s">
        <v>2423</v>
      </c>
      <c r="E13" s="283" t="s">
        <v>8813</v>
      </c>
      <c r="F13" s="283" t="s">
        <v>7959</v>
      </c>
      <c r="G13" s="177">
        <v>212617000</v>
      </c>
      <c r="H13" s="178" t="s">
        <v>7956</v>
      </c>
      <c r="I13" s="178" t="s">
        <v>2610</v>
      </c>
      <c r="J13" s="178">
        <v>2</v>
      </c>
      <c r="K13" s="178" t="s">
        <v>7958</v>
      </c>
      <c r="L13" s="178" t="s">
        <v>7957</v>
      </c>
      <c r="M13" s="179">
        <v>44895</v>
      </c>
      <c r="N13" s="188" t="s">
        <v>7963</v>
      </c>
      <c r="O13" s="180">
        <v>8358140</v>
      </c>
      <c r="P13" s="180" t="s">
        <v>7960</v>
      </c>
      <c r="Q13" s="180" t="s">
        <v>74</v>
      </c>
      <c r="R13" s="180">
        <v>1</v>
      </c>
      <c r="S13" s="180" t="s">
        <v>7962</v>
      </c>
      <c r="T13" s="180" t="s">
        <v>7961</v>
      </c>
      <c r="U13" s="181">
        <v>44895</v>
      </c>
      <c r="V13" s="188" t="s">
        <v>7967</v>
      </c>
      <c r="W13" s="178">
        <v>179259000</v>
      </c>
      <c r="X13" s="178" t="s">
        <v>7964</v>
      </c>
      <c r="Y13" s="178" t="s">
        <v>2610</v>
      </c>
      <c r="Z13" s="178">
        <v>2</v>
      </c>
      <c r="AA13" s="178" t="s">
        <v>7966</v>
      </c>
      <c r="AB13" s="178" t="s">
        <v>7965</v>
      </c>
      <c r="AC13" s="179">
        <v>44895</v>
      </c>
      <c r="AD13" s="188" t="s">
        <v>7971</v>
      </c>
      <c r="AE13" s="186">
        <v>806000</v>
      </c>
      <c r="AF13" s="186" t="s">
        <v>7968</v>
      </c>
      <c r="AG13" s="186" t="s">
        <v>2610</v>
      </c>
      <c r="AH13" s="186">
        <v>2</v>
      </c>
      <c r="AI13" s="186" t="s">
        <v>7970</v>
      </c>
      <c r="AJ13" s="186" t="s">
        <v>7969</v>
      </c>
      <c r="AK13" s="187">
        <v>44895</v>
      </c>
      <c r="AL13" s="188" t="s">
        <v>7975</v>
      </c>
      <c r="AM13" s="178">
        <v>953000</v>
      </c>
      <c r="AN13" s="178" t="s">
        <v>7972</v>
      </c>
      <c r="AO13" s="178" t="s">
        <v>2610</v>
      </c>
      <c r="AP13" s="178">
        <v>2</v>
      </c>
      <c r="AQ13" s="178" t="s">
        <v>7974</v>
      </c>
      <c r="AR13" s="178" t="s">
        <v>7973</v>
      </c>
      <c r="AS13" s="179">
        <v>44895</v>
      </c>
      <c r="AT13" s="189" t="s">
        <v>7976</v>
      </c>
      <c r="AU13" s="186" t="s">
        <v>14</v>
      </c>
      <c r="AV13" s="186" t="s">
        <v>847</v>
      </c>
      <c r="AW13" s="186" t="s">
        <v>14</v>
      </c>
      <c r="AX13" s="186" t="s">
        <v>14</v>
      </c>
      <c r="AY13" s="186" t="s">
        <v>15</v>
      </c>
      <c r="AZ13" s="186" t="s">
        <v>847</v>
      </c>
      <c r="BA13" s="187">
        <v>44895</v>
      </c>
      <c r="BB13" s="188" t="s">
        <v>7999</v>
      </c>
      <c r="BC13" s="178" t="s">
        <v>14</v>
      </c>
      <c r="BD13" s="178" t="s">
        <v>14</v>
      </c>
      <c r="BE13" s="178" t="s">
        <v>14</v>
      </c>
      <c r="BF13" s="178" t="s">
        <v>14</v>
      </c>
      <c r="BG13" s="178" t="s">
        <v>15</v>
      </c>
      <c r="BH13" s="178" t="s">
        <v>14</v>
      </c>
      <c r="BI13" s="179">
        <v>44895</v>
      </c>
      <c r="BJ13" s="189" t="s">
        <v>7980</v>
      </c>
      <c r="BK13" s="189">
        <v>3260</v>
      </c>
      <c r="BL13" s="189" t="s">
        <v>7977</v>
      </c>
      <c r="BM13" s="189" t="s">
        <v>74</v>
      </c>
      <c r="BN13" s="189">
        <v>1</v>
      </c>
      <c r="BO13" s="189" t="s">
        <v>7979</v>
      </c>
      <c r="BP13" s="186" t="s">
        <v>7978</v>
      </c>
      <c r="BQ13" s="190">
        <v>44895</v>
      </c>
      <c r="BR13" s="188" t="s">
        <v>8000</v>
      </c>
      <c r="BS13" s="182" t="s">
        <v>14</v>
      </c>
      <c r="BT13" s="182" t="s">
        <v>14</v>
      </c>
      <c r="BU13" s="182" t="s">
        <v>14</v>
      </c>
      <c r="BV13" s="182" t="s">
        <v>14</v>
      </c>
      <c r="BW13" s="182" t="s">
        <v>15</v>
      </c>
      <c r="BX13" s="182" t="s">
        <v>14</v>
      </c>
      <c r="BY13" s="179">
        <v>44895</v>
      </c>
      <c r="BZ13" s="189" t="s">
        <v>8001</v>
      </c>
      <c r="CA13" s="189" t="s">
        <v>14</v>
      </c>
      <c r="CB13" s="189" t="s">
        <v>14</v>
      </c>
      <c r="CC13" s="189" t="s">
        <v>14</v>
      </c>
      <c r="CD13" s="189" t="s">
        <v>14</v>
      </c>
      <c r="CE13" s="189" t="s">
        <v>15</v>
      </c>
      <c r="CF13" s="189" t="s">
        <v>14</v>
      </c>
      <c r="CG13" s="190">
        <v>44895</v>
      </c>
      <c r="CH13" s="188" t="s">
        <v>9970</v>
      </c>
      <c r="CI13" s="189" t="e">
        <v>#N/A</v>
      </c>
      <c r="CJ13" s="189" t="e">
        <v>#N/A</v>
      </c>
      <c r="CK13" s="189" t="e">
        <v>#N/A</v>
      </c>
      <c r="CL13" s="189" t="e">
        <v>#N/A</v>
      </c>
      <c r="CM13" s="189" t="e">
        <v>#N/A</v>
      </c>
      <c r="CN13" s="189" t="e">
        <v>#N/A</v>
      </c>
      <c r="CO13" s="191" t="e">
        <v>#N/A</v>
      </c>
      <c r="CP13" s="189" t="s">
        <v>8002</v>
      </c>
      <c r="CQ13" s="182" t="s">
        <v>14</v>
      </c>
      <c r="CR13" s="182" t="s">
        <v>14</v>
      </c>
      <c r="CS13" s="182" t="s">
        <v>14</v>
      </c>
      <c r="CT13" s="182" t="s">
        <v>14</v>
      </c>
      <c r="CU13" s="182" t="s">
        <v>15</v>
      </c>
      <c r="CV13" s="182" t="s">
        <v>14</v>
      </c>
      <c r="CW13" s="179">
        <v>44895</v>
      </c>
      <c r="CX13" s="189" t="s">
        <v>7986</v>
      </c>
      <c r="CY13" s="186">
        <v>319000</v>
      </c>
      <c r="CZ13" s="186" t="s">
        <v>7984</v>
      </c>
      <c r="DA13" s="186" t="s">
        <v>2610</v>
      </c>
      <c r="DB13" s="186">
        <v>2</v>
      </c>
      <c r="DC13" s="186" t="s">
        <v>7989</v>
      </c>
      <c r="DD13" s="186" t="s">
        <v>7985</v>
      </c>
      <c r="DE13" s="192">
        <v>44895</v>
      </c>
      <c r="DF13" s="188" t="s">
        <v>7990</v>
      </c>
      <c r="DG13" s="178">
        <v>178454000</v>
      </c>
      <c r="DH13" s="182" t="s">
        <v>7987</v>
      </c>
      <c r="DI13" s="182" t="s">
        <v>2610</v>
      </c>
      <c r="DJ13" s="182">
        <v>2</v>
      </c>
      <c r="DK13" s="182" t="s">
        <v>7989</v>
      </c>
      <c r="DL13" s="182" t="s">
        <v>7988</v>
      </c>
      <c r="DM13" s="179">
        <v>44895</v>
      </c>
      <c r="DN13" s="189" t="s">
        <v>7991</v>
      </c>
      <c r="DO13" s="186">
        <v>487000</v>
      </c>
      <c r="DP13" s="189" t="s">
        <v>7987</v>
      </c>
      <c r="DQ13" s="189" t="s">
        <v>2610</v>
      </c>
      <c r="DR13" s="189">
        <v>2</v>
      </c>
      <c r="DS13" s="189" t="s">
        <v>7989</v>
      </c>
      <c r="DT13" s="189" t="s">
        <v>7988</v>
      </c>
      <c r="DU13" s="190">
        <v>44895</v>
      </c>
      <c r="DV13" s="188" t="s">
        <v>7992</v>
      </c>
      <c r="DW13" s="178">
        <v>319000</v>
      </c>
      <c r="DX13" s="182" t="s">
        <v>7984</v>
      </c>
      <c r="DY13" s="182" t="s">
        <v>2610</v>
      </c>
      <c r="DZ13" s="182">
        <v>2</v>
      </c>
      <c r="EA13" s="182" t="s">
        <v>7989</v>
      </c>
      <c r="EB13" s="182" t="s">
        <v>7985</v>
      </c>
      <c r="EC13" s="179">
        <v>44895</v>
      </c>
      <c r="ED13" s="189" t="s">
        <v>7993</v>
      </c>
      <c r="EE13" s="186">
        <v>0</v>
      </c>
      <c r="EF13" s="189" t="s">
        <v>14</v>
      </c>
      <c r="EG13" s="189" t="s">
        <v>14</v>
      </c>
      <c r="EH13" s="189" t="s">
        <v>14</v>
      </c>
      <c r="EI13" s="189" t="s">
        <v>15</v>
      </c>
      <c r="EJ13" s="189" t="s">
        <v>14</v>
      </c>
      <c r="EK13" s="190">
        <v>44895</v>
      </c>
      <c r="EL13" s="188" t="s">
        <v>7994</v>
      </c>
      <c r="EM13" s="178">
        <v>0</v>
      </c>
      <c r="EN13" s="182" t="s">
        <v>14</v>
      </c>
      <c r="EO13" s="182" t="s">
        <v>14</v>
      </c>
      <c r="EP13" s="182" t="s">
        <v>14</v>
      </c>
      <c r="EQ13" s="182" t="s">
        <v>15</v>
      </c>
      <c r="ER13" s="182" t="s">
        <v>14</v>
      </c>
      <c r="ES13" s="179">
        <v>44895</v>
      </c>
      <c r="ET13" s="189" t="s">
        <v>7983</v>
      </c>
      <c r="EU13" s="189">
        <v>3547</v>
      </c>
      <c r="EV13" s="189" t="s">
        <v>7981</v>
      </c>
      <c r="EW13" s="189" t="s">
        <v>30</v>
      </c>
      <c r="EX13" s="189">
        <v>2</v>
      </c>
      <c r="EY13" s="189" t="s">
        <v>7982</v>
      </c>
      <c r="EZ13" s="189" t="s">
        <v>7978</v>
      </c>
      <c r="FA13" s="190">
        <v>44895</v>
      </c>
      <c r="FB13" s="188" t="s">
        <v>7996</v>
      </c>
      <c r="FC13" s="182">
        <v>5</v>
      </c>
      <c r="FD13" s="182" t="s">
        <v>7968</v>
      </c>
      <c r="FE13" s="182" t="s">
        <v>74</v>
      </c>
      <c r="FF13" s="182">
        <v>1</v>
      </c>
      <c r="FG13" s="182" t="s">
        <v>7995</v>
      </c>
      <c r="FH13" s="182" t="s">
        <v>7969</v>
      </c>
      <c r="FI13" s="179">
        <v>44895</v>
      </c>
      <c r="FJ13" s="188" t="s">
        <v>7997</v>
      </c>
      <c r="FK13" s="189" t="s">
        <v>14</v>
      </c>
      <c r="FL13" s="189" t="s">
        <v>14</v>
      </c>
      <c r="FM13" s="189" t="s">
        <v>14</v>
      </c>
      <c r="FN13" s="189" t="s">
        <v>14</v>
      </c>
      <c r="FO13" s="189" t="s">
        <v>15</v>
      </c>
      <c r="FP13" s="186" t="s">
        <v>14</v>
      </c>
      <c r="FQ13" s="187">
        <v>44895</v>
      </c>
      <c r="FR13" s="188" t="s">
        <v>7998</v>
      </c>
      <c r="FS13" s="182" t="s">
        <v>14</v>
      </c>
      <c r="FT13" s="182" t="s">
        <v>14</v>
      </c>
      <c r="FU13" s="182" t="s">
        <v>14</v>
      </c>
      <c r="FV13" s="182" t="s">
        <v>14</v>
      </c>
      <c r="FW13" s="182" t="s">
        <v>15</v>
      </c>
      <c r="FX13" s="182" t="s">
        <v>14</v>
      </c>
      <c r="FY13" s="179">
        <v>44895</v>
      </c>
      <c r="FZ13" s="189" t="s">
        <v>4459</v>
      </c>
      <c r="GA13" s="189">
        <v>0</v>
      </c>
      <c r="GB13" s="189" t="s">
        <v>3959</v>
      </c>
      <c r="GC13" s="189" t="s">
        <v>30</v>
      </c>
      <c r="GD13" s="189">
        <v>2</v>
      </c>
      <c r="GE13" s="189" t="s">
        <v>14</v>
      </c>
      <c r="GF13" s="189" t="s">
        <v>14</v>
      </c>
      <c r="GG13" s="190">
        <v>44863</v>
      </c>
      <c r="GH13" s="188" t="s">
        <v>4465</v>
      </c>
      <c r="GI13" s="182">
        <v>1</v>
      </c>
      <c r="GJ13" s="182" t="s">
        <v>3959</v>
      </c>
      <c r="GK13" s="182" t="s">
        <v>30</v>
      </c>
      <c r="GL13" s="182">
        <v>2</v>
      </c>
      <c r="GM13" s="182" t="s">
        <v>14</v>
      </c>
      <c r="GN13" s="182" t="s">
        <v>14</v>
      </c>
      <c r="GO13" s="179">
        <v>44863</v>
      </c>
      <c r="GP13" s="189" t="s">
        <v>4460</v>
      </c>
      <c r="GQ13" s="189">
        <v>0</v>
      </c>
      <c r="GR13" s="189" t="s">
        <v>3959</v>
      </c>
      <c r="GS13" s="189" t="s">
        <v>30</v>
      </c>
      <c r="GT13" s="189">
        <v>2</v>
      </c>
      <c r="GU13" s="189" t="s">
        <v>14</v>
      </c>
      <c r="GV13" s="189" t="s">
        <v>14</v>
      </c>
      <c r="GW13" s="190">
        <v>44863</v>
      </c>
      <c r="GX13" s="188" t="s">
        <v>4466</v>
      </c>
      <c r="GY13" s="182">
        <v>0</v>
      </c>
      <c r="GZ13" s="182" t="s">
        <v>3959</v>
      </c>
      <c r="HA13" s="182" t="s">
        <v>30</v>
      </c>
      <c r="HB13" s="182">
        <v>2</v>
      </c>
      <c r="HC13" s="182" t="s">
        <v>14</v>
      </c>
      <c r="HD13" s="182" t="s">
        <v>14</v>
      </c>
      <c r="HE13" s="179">
        <v>44863</v>
      </c>
      <c r="HF13" s="189" t="s">
        <v>4458</v>
      </c>
      <c r="HG13" s="189">
        <v>0</v>
      </c>
      <c r="HH13" s="189" t="s">
        <v>3959</v>
      </c>
      <c r="HI13" s="189" t="s">
        <v>30</v>
      </c>
      <c r="HJ13" s="189">
        <v>2</v>
      </c>
      <c r="HK13" s="189" t="s">
        <v>14</v>
      </c>
      <c r="HL13" s="189" t="s">
        <v>14</v>
      </c>
      <c r="HM13" s="190">
        <v>44863</v>
      </c>
      <c r="HN13" s="188" t="s">
        <v>4464</v>
      </c>
      <c r="HO13" s="182">
        <v>0</v>
      </c>
      <c r="HP13" s="182" t="s">
        <v>3959</v>
      </c>
      <c r="HQ13" s="182" t="s">
        <v>30</v>
      </c>
      <c r="HR13" s="182">
        <v>2</v>
      </c>
      <c r="HS13" s="182" t="s">
        <v>14</v>
      </c>
      <c r="HT13" s="182" t="s">
        <v>14</v>
      </c>
      <c r="HU13" s="179">
        <v>44863</v>
      </c>
      <c r="HV13" s="189" t="s">
        <v>4461</v>
      </c>
      <c r="HW13" s="189">
        <v>0</v>
      </c>
      <c r="HX13" s="189" t="s">
        <v>3959</v>
      </c>
      <c r="HY13" s="189" t="s">
        <v>30</v>
      </c>
      <c r="HZ13" s="189">
        <v>2</v>
      </c>
      <c r="IA13" s="189" t="s">
        <v>14</v>
      </c>
      <c r="IB13" s="189" t="s">
        <v>14</v>
      </c>
      <c r="IC13" s="190">
        <v>44863</v>
      </c>
      <c r="ID13" s="188" t="s">
        <v>4463</v>
      </c>
      <c r="IE13" s="182">
        <v>0</v>
      </c>
      <c r="IF13" s="182" t="s">
        <v>3959</v>
      </c>
      <c r="IG13" s="182" t="s">
        <v>30</v>
      </c>
      <c r="IH13" s="182">
        <v>2</v>
      </c>
      <c r="II13" s="182" t="s">
        <v>14</v>
      </c>
      <c r="IJ13" s="182" t="s">
        <v>14</v>
      </c>
      <c r="IK13" s="179">
        <v>44863</v>
      </c>
      <c r="IL13" s="189" t="s">
        <v>4462</v>
      </c>
      <c r="IM13" s="189">
        <v>3</v>
      </c>
      <c r="IN13" s="189" t="s">
        <v>3959</v>
      </c>
      <c r="IO13" s="189" t="s">
        <v>30</v>
      </c>
      <c r="IP13" s="189">
        <v>2</v>
      </c>
      <c r="IQ13" s="189" t="s">
        <v>14</v>
      </c>
      <c r="IR13" s="189" t="s">
        <v>14</v>
      </c>
      <c r="IS13" s="190">
        <v>44863</v>
      </c>
    </row>
    <row r="14" spans="1:253" s="283" customFormat="1" ht="12.95" customHeight="1" x14ac:dyDescent="0.2">
      <c r="A14" s="283" t="s">
        <v>2421</v>
      </c>
      <c r="B14" s="283" t="s">
        <v>9385</v>
      </c>
      <c r="C14" s="283" t="s">
        <v>2422</v>
      </c>
      <c r="D14" s="283" t="s">
        <v>2423</v>
      </c>
      <c r="E14" s="283" t="s">
        <v>8813</v>
      </c>
      <c r="F14" s="283" t="s">
        <v>8003</v>
      </c>
      <c r="G14" s="177">
        <v>212617000</v>
      </c>
      <c r="H14" s="178" t="s">
        <v>7956</v>
      </c>
      <c r="I14" s="178" t="s">
        <v>2610</v>
      </c>
      <c r="J14" s="178">
        <v>2</v>
      </c>
      <c r="K14" s="178" t="s">
        <v>7958</v>
      </c>
      <c r="L14" s="178" t="s">
        <v>7957</v>
      </c>
      <c r="M14" s="179">
        <v>44895</v>
      </c>
      <c r="N14" s="188" t="s">
        <v>8007</v>
      </c>
      <c r="O14" s="180">
        <v>2396339</v>
      </c>
      <c r="P14" s="180" t="s">
        <v>8004</v>
      </c>
      <c r="Q14" s="180" t="s">
        <v>74</v>
      </c>
      <c r="R14" s="180">
        <v>1</v>
      </c>
      <c r="S14" s="180" t="s">
        <v>8006</v>
      </c>
      <c r="T14" s="180" t="s">
        <v>8005</v>
      </c>
      <c r="U14" s="181">
        <v>44895</v>
      </c>
      <c r="V14" s="188" t="s">
        <v>8011</v>
      </c>
      <c r="W14" s="178">
        <v>81322000</v>
      </c>
      <c r="X14" s="178" t="s">
        <v>8008</v>
      </c>
      <c r="Y14" s="178" t="s">
        <v>2610</v>
      </c>
      <c r="Z14" s="178">
        <v>2</v>
      </c>
      <c r="AA14" s="178" t="s">
        <v>8010</v>
      </c>
      <c r="AB14" s="178" t="s">
        <v>8009</v>
      </c>
      <c r="AC14" s="179">
        <v>44895</v>
      </c>
      <c r="AD14" s="188" t="s">
        <v>8015</v>
      </c>
      <c r="AE14" s="186">
        <v>491000</v>
      </c>
      <c r="AF14" s="186" t="s">
        <v>8012</v>
      </c>
      <c r="AG14" s="186" t="s">
        <v>30</v>
      </c>
      <c r="AH14" s="186">
        <v>2</v>
      </c>
      <c r="AI14" s="186" t="s">
        <v>8014</v>
      </c>
      <c r="AJ14" s="186" t="s">
        <v>8013</v>
      </c>
      <c r="AK14" s="187">
        <v>44895</v>
      </c>
      <c r="AL14" s="188" t="s">
        <v>8019</v>
      </c>
      <c r="AM14" s="178">
        <v>179000</v>
      </c>
      <c r="AN14" s="178" t="s">
        <v>8016</v>
      </c>
      <c r="AO14" s="178" t="s">
        <v>74</v>
      </c>
      <c r="AP14" s="178">
        <v>1</v>
      </c>
      <c r="AQ14" s="178" t="s">
        <v>8018</v>
      </c>
      <c r="AR14" s="178" t="s">
        <v>8017</v>
      </c>
      <c r="AS14" s="179">
        <v>44895</v>
      </c>
      <c r="AT14" s="189" t="s">
        <v>8020</v>
      </c>
      <c r="AU14" s="186" t="s">
        <v>14</v>
      </c>
      <c r="AV14" s="186" t="s">
        <v>14</v>
      </c>
      <c r="AW14" s="186" t="s">
        <v>14</v>
      </c>
      <c r="AX14" s="186" t="s">
        <v>14</v>
      </c>
      <c r="AY14" s="186" t="s">
        <v>15</v>
      </c>
      <c r="AZ14" s="186" t="s">
        <v>14</v>
      </c>
      <c r="BA14" s="187">
        <v>44895</v>
      </c>
      <c r="BB14" s="188" t="s">
        <v>8038</v>
      </c>
      <c r="BC14" s="178" t="s">
        <v>14</v>
      </c>
      <c r="BD14" s="178" t="s">
        <v>14</v>
      </c>
      <c r="BE14" s="178" t="s">
        <v>14</v>
      </c>
      <c r="BF14" s="178" t="s">
        <v>14</v>
      </c>
      <c r="BG14" s="178" t="s">
        <v>15</v>
      </c>
      <c r="BH14" s="178" t="s">
        <v>14</v>
      </c>
      <c r="BI14" s="179">
        <v>44895</v>
      </c>
      <c r="BJ14" s="189" t="s">
        <v>8021</v>
      </c>
      <c r="BK14" s="189" t="s">
        <v>14</v>
      </c>
      <c r="BL14" s="189" t="s">
        <v>14</v>
      </c>
      <c r="BM14" s="189" t="s">
        <v>14</v>
      </c>
      <c r="BN14" s="189" t="s">
        <v>14</v>
      </c>
      <c r="BO14" s="189" t="s">
        <v>15</v>
      </c>
      <c r="BP14" s="186" t="s">
        <v>14</v>
      </c>
      <c r="BQ14" s="190">
        <v>44895</v>
      </c>
      <c r="BR14" s="188" t="s">
        <v>8039</v>
      </c>
      <c r="BS14" s="182" t="s">
        <v>14</v>
      </c>
      <c r="BT14" s="182" t="s">
        <v>14</v>
      </c>
      <c r="BU14" s="182" t="s">
        <v>14</v>
      </c>
      <c r="BV14" s="182" t="s">
        <v>14</v>
      </c>
      <c r="BW14" s="182" t="s">
        <v>15</v>
      </c>
      <c r="BX14" s="182" t="s">
        <v>14</v>
      </c>
      <c r="BY14" s="179">
        <v>44895</v>
      </c>
      <c r="BZ14" s="189" t="s">
        <v>8040</v>
      </c>
      <c r="CA14" s="189" t="s">
        <v>14</v>
      </c>
      <c r="CB14" s="189" t="s">
        <v>14</v>
      </c>
      <c r="CC14" s="189" t="s">
        <v>14</v>
      </c>
      <c r="CD14" s="189" t="s">
        <v>14</v>
      </c>
      <c r="CE14" s="189" t="s">
        <v>15</v>
      </c>
      <c r="CF14" s="189" t="s">
        <v>14</v>
      </c>
      <c r="CG14" s="190">
        <v>44895</v>
      </c>
      <c r="CH14" s="188" t="s">
        <v>9971</v>
      </c>
      <c r="CI14" s="189" t="e">
        <v>#N/A</v>
      </c>
      <c r="CJ14" s="189" t="e">
        <v>#N/A</v>
      </c>
      <c r="CK14" s="189" t="e">
        <v>#N/A</v>
      </c>
      <c r="CL14" s="189" t="e">
        <v>#N/A</v>
      </c>
      <c r="CM14" s="189" t="e">
        <v>#N/A</v>
      </c>
      <c r="CN14" s="189" t="e">
        <v>#N/A</v>
      </c>
      <c r="CO14" s="191" t="e">
        <v>#N/A</v>
      </c>
      <c r="CP14" s="189" t="s">
        <v>8041</v>
      </c>
      <c r="CQ14" s="182" t="s">
        <v>14</v>
      </c>
      <c r="CR14" s="182" t="s">
        <v>14</v>
      </c>
      <c r="CS14" s="182" t="s">
        <v>14</v>
      </c>
      <c r="CT14" s="182" t="s">
        <v>14</v>
      </c>
      <c r="CU14" s="182" t="s">
        <v>15</v>
      </c>
      <c r="CV14" s="182" t="s">
        <v>14</v>
      </c>
      <c r="CW14" s="179">
        <v>44895</v>
      </c>
      <c r="CX14" s="189" t="s">
        <v>8026</v>
      </c>
      <c r="CY14" s="186">
        <v>312000</v>
      </c>
      <c r="CZ14" s="186" t="s">
        <v>8025</v>
      </c>
      <c r="DA14" s="186" t="s">
        <v>74</v>
      </c>
      <c r="DB14" s="186">
        <v>1</v>
      </c>
      <c r="DC14" s="186" t="s">
        <v>8029</v>
      </c>
      <c r="DD14" s="186" t="s">
        <v>8013</v>
      </c>
      <c r="DE14" s="192">
        <v>44895</v>
      </c>
      <c r="DF14" s="188" t="s">
        <v>8030</v>
      </c>
      <c r="DG14" s="178">
        <v>80831000</v>
      </c>
      <c r="DH14" s="182" t="s">
        <v>8027</v>
      </c>
      <c r="DI14" s="182" t="s">
        <v>2610</v>
      </c>
      <c r="DJ14" s="182">
        <v>2</v>
      </c>
      <c r="DK14" s="182" t="s">
        <v>8029</v>
      </c>
      <c r="DL14" s="182" t="s">
        <v>8028</v>
      </c>
      <c r="DM14" s="179">
        <v>44895</v>
      </c>
      <c r="DN14" s="189" t="s">
        <v>8031</v>
      </c>
      <c r="DO14" s="186">
        <v>179000</v>
      </c>
      <c r="DP14" s="189" t="s">
        <v>8027</v>
      </c>
      <c r="DQ14" s="189" t="s">
        <v>30</v>
      </c>
      <c r="DR14" s="189">
        <v>2</v>
      </c>
      <c r="DS14" s="189" t="s">
        <v>8029</v>
      </c>
      <c r="DT14" s="189" t="s">
        <v>8028</v>
      </c>
      <c r="DU14" s="190">
        <v>44895</v>
      </c>
      <c r="DV14" s="188" t="s">
        <v>8032</v>
      </c>
      <c r="DW14" s="178">
        <v>312000</v>
      </c>
      <c r="DX14" s="182" t="s">
        <v>8025</v>
      </c>
      <c r="DY14" s="182" t="s">
        <v>74</v>
      </c>
      <c r="DZ14" s="182">
        <v>1</v>
      </c>
      <c r="EA14" s="182" t="s">
        <v>8029</v>
      </c>
      <c r="EB14" s="182" t="s">
        <v>8013</v>
      </c>
      <c r="EC14" s="179">
        <v>44895</v>
      </c>
      <c r="ED14" s="189" t="s">
        <v>8033</v>
      </c>
      <c r="EE14" s="186">
        <v>0</v>
      </c>
      <c r="EF14" s="189" t="s">
        <v>14</v>
      </c>
      <c r="EG14" s="189" t="s">
        <v>14</v>
      </c>
      <c r="EH14" s="189" t="s">
        <v>14</v>
      </c>
      <c r="EI14" s="189" t="s">
        <v>15</v>
      </c>
      <c r="EJ14" s="189" t="s">
        <v>14</v>
      </c>
      <c r="EK14" s="190">
        <v>44895</v>
      </c>
      <c r="EL14" s="188" t="s">
        <v>8034</v>
      </c>
      <c r="EM14" s="178">
        <v>0</v>
      </c>
      <c r="EN14" s="182" t="s">
        <v>1349</v>
      </c>
      <c r="EO14" s="182" t="s">
        <v>14</v>
      </c>
      <c r="EP14" s="182" t="s">
        <v>14</v>
      </c>
      <c r="EQ14" s="182" t="s">
        <v>15</v>
      </c>
      <c r="ER14" s="182" t="s">
        <v>14</v>
      </c>
      <c r="ES14" s="179">
        <v>44895</v>
      </c>
      <c r="ET14" s="189" t="s">
        <v>8024</v>
      </c>
      <c r="EU14" s="189">
        <v>3345</v>
      </c>
      <c r="EV14" s="189" t="s">
        <v>8022</v>
      </c>
      <c r="EW14" s="189" t="s">
        <v>74</v>
      </c>
      <c r="EX14" s="189">
        <v>1</v>
      </c>
      <c r="EY14" s="189" t="s">
        <v>7982</v>
      </c>
      <c r="EZ14" s="189" t="s">
        <v>8023</v>
      </c>
      <c r="FA14" s="190">
        <v>44895</v>
      </c>
      <c r="FB14" s="188" t="s">
        <v>8036</v>
      </c>
      <c r="FC14" s="182">
        <v>4</v>
      </c>
      <c r="FD14" s="182" t="s">
        <v>8025</v>
      </c>
      <c r="FE14" s="182" t="s">
        <v>74</v>
      </c>
      <c r="FF14" s="182">
        <v>1</v>
      </c>
      <c r="FG14" s="182" t="s">
        <v>8035</v>
      </c>
      <c r="FH14" s="182" t="s">
        <v>8013</v>
      </c>
      <c r="FI14" s="179">
        <v>44895</v>
      </c>
      <c r="FJ14" s="188" t="s">
        <v>8037</v>
      </c>
      <c r="FK14" s="189" t="s">
        <v>14</v>
      </c>
      <c r="FL14" s="189" t="s">
        <v>14</v>
      </c>
      <c r="FM14" s="189" t="s">
        <v>14</v>
      </c>
      <c r="FN14" s="189" t="s">
        <v>14</v>
      </c>
      <c r="FO14" s="189" t="s">
        <v>15</v>
      </c>
      <c r="FP14" s="186" t="s">
        <v>14</v>
      </c>
      <c r="FQ14" s="187">
        <v>44895</v>
      </c>
      <c r="FR14" s="188" t="s">
        <v>2424</v>
      </c>
      <c r="FS14" s="182" t="s">
        <v>14</v>
      </c>
      <c r="FT14" s="182" t="s">
        <v>14</v>
      </c>
      <c r="FU14" s="182" t="s">
        <v>14</v>
      </c>
      <c r="FV14" s="182" t="s">
        <v>14</v>
      </c>
      <c r="FW14" s="182" t="s">
        <v>14</v>
      </c>
      <c r="FX14" s="182" t="s">
        <v>14</v>
      </c>
      <c r="FY14" s="179">
        <v>44742</v>
      </c>
      <c r="FZ14" s="189" t="s">
        <v>4468</v>
      </c>
      <c r="GA14" s="189">
        <v>0</v>
      </c>
      <c r="GB14" s="189" t="s">
        <v>3959</v>
      </c>
      <c r="GC14" s="189" t="s">
        <v>30</v>
      </c>
      <c r="GD14" s="189">
        <v>2</v>
      </c>
      <c r="GE14" s="189" t="s">
        <v>14</v>
      </c>
      <c r="GF14" s="189" t="s">
        <v>14</v>
      </c>
      <c r="GG14" s="190">
        <v>44863</v>
      </c>
      <c r="GH14" s="188" t="s">
        <v>4474</v>
      </c>
      <c r="GI14" s="182">
        <v>1</v>
      </c>
      <c r="GJ14" s="182" t="s">
        <v>3959</v>
      </c>
      <c r="GK14" s="182" t="s">
        <v>30</v>
      </c>
      <c r="GL14" s="182">
        <v>2</v>
      </c>
      <c r="GM14" s="182" t="s">
        <v>14</v>
      </c>
      <c r="GN14" s="182" t="s">
        <v>14</v>
      </c>
      <c r="GO14" s="179">
        <v>44863</v>
      </c>
      <c r="GP14" s="189" t="s">
        <v>4469</v>
      </c>
      <c r="GQ14" s="189">
        <v>0</v>
      </c>
      <c r="GR14" s="189" t="s">
        <v>3959</v>
      </c>
      <c r="GS14" s="189" t="s">
        <v>30</v>
      </c>
      <c r="GT14" s="189">
        <v>2</v>
      </c>
      <c r="GU14" s="189" t="s">
        <v>14</v>
      </c>
      <c r="GV14" s="189" t="s">
        <v>14</v>
      </c>
      <c r="GW14" s="190">
        <v>44863</v>
      </c>
      <c r="GX14" s="188" t="s">
        <v>4475</v>
      </c>
      <c r="GY14" s="182">
        <v>0</v>
      </c>
      <c r="GZ14" s="182" t="s">
        <v>3959</v>
      </c>
      <c r="HA14" s="182" t="s">
        <v>30</v>
      </c>
      <c r="HB14" s="182">
        <v>2</v>
      </c>
      <c r="HC14" s="182" t="s">
        <v>14</v>
      </c>
      <c r="HD14" s="182" t="s">
        <v>14</v>
      </c>
      <c r="HE14" s="179">
        <v>44863</v>
      </c>
      <c r="HF14" s="189" t="s">
        <v>4467</v>
      </c>
      <c r="HG14" s="189">
        <v>0</v>
      </c>
      <c r="HH14" s="189" t="s">
        <v>3959</v>
      </c>
      <c r="HI14" s="189" t="s">
        <v>30</v>
      </c>
      <c r="HJ14" s="189">
        <v>2</v>
      </c>
      <c r="HK14" s="189" t="s">
        <v>14</v>
      </c>
      <c r="HL14" s="189" t="s">
        <v>14</v>
      </c>
      <c r="HM14" s="190">
        <v>44863</v>
      </c>
      <c r="HN14" s="188" t="s">
        <v>4473</v>
      </c>
      <c r="HO14" s="182">
        <v>0</v>
      </c>
      <c r="HP14" s="182" t="s">
        <v>3959</v>
      </c>
      <c r="HQ14" s="182" t="s">
        <v>30</v>
      </c>
      <c r="HR14" s="182">
        <v>2</v>
      </c>
      <c r="HS14" s="182" t="s">
        <v>14</v>
      </c>
      <c r="HT14" s="182" t="s">
        <v>14</v>
      </c>
      <c r="HU14" s="179">
        <v>44863</v>
      </c>
      <c r="HV14" s="189" t="s">
        <v>4470</v>
      </c>
      <c r="HW14" s="189">
        <v>0</v>
      </c>
      <c r="HX14" s="189" t="s">
        <v>3959</v>
      </c>
      <c r="HY14" s="189" t="s">
        <v>30</v>
      </c>
      <c r="HZ14" s="189">
        <v>2</v>
      </c>
      <c r="IA14" s="189" t="s">
        <v>14</v>
      </c>
      <c r="IB14" s="189" t="s">
        <v>14</v>
      </c>
      <c r="IC14" s="190">
        <v>44863</v>
      </c>
      <c r="ID14" s="188" t="s">
        <v>4472</v>
      </c>
      <c r="IE14" s="182">
        <v>0</v>
      </c>
      <c r="IF14" s="182" t="s">
        <v>3959</v>
      </c>
      <c r="IG14" s="182" t="s">
        <v>30</v>
      </c>
      <c r="IH14" s="182">
        <v>2</v>
      </c>
      <c r="II14" s="182" t="s">
        <v>14</v>
      </c>
      <c r="IJ14" s="182" t="s">
        <v>14</v>
      </c>
      <c r="IK14" s="179">
        <v>44863</v>
      </c>
      <c r="IL14" s="189" t="s">
        <v>4471</v>
      </c>
      <c r="IM14" s="189">
        <v>3</v>
      </c>
      <c r="IN14" s="189" t="s">
        <v>3959</v>
      </c>
      <c r="IO14" s="189" t="s">
        <v>30</v>
      </c>
      <c r="IP14" s="189">
        <v>2</v>
      </c>
      <c r="IQ14" s="189" t="s">
        <v>14</v>
      </c>
      <c r="IR14" s="189" t="s">
        <v>14</v>
      </c>
      <c r="IS14" s="190">
        <v>44863</v>
      </c>
    </row>
    <row r="15" spans="1:253" s="283" customFormat="1" ht="12.95" customHeight="1" x14ac:dyDescent="0.2">
      <c r="A15" s="283" t="s">
        <v>4476</v>
      </c>
      <c r="B15" s="283" t="s">
        <v>9376</v>
      </c>
      <c r="C15" s="283" t="s">
        <v>4477</v>
      </c>
      <c r="D15" s="283" t="s">
        <v>2423</v>
      </c>
      <c r="E15" s="283" t="s">
        <v>8813</v>
      </c>
      <c r="F15" s="283" t="s">
        <v>8042</v>
      </c>
      <c r="G15" s="177">
        <v>212617000</v>
      </c>
      <c r="H15" s="178" t="s">
        <v>7956</v>
      </c>
      <c r="I15" s="178" t="s">
        <v>30</v>
      </c>
      <c r="J15" s="178">
        <v>2</v>
      </c>
      <c r="K15" s="178" t="s">
        <v>7958</v>
      </c>
      <c r="L15" s="178" t="s">
        <v>7957</v>
      </c>
      <c r="M15" s="179">
        <v>44895</v>
      </c>
      <c r="N15" s="188" t="s">
        <v>8046</v>
      </c>
      <c r="O15" s="180">
        <v>315000</v>
      </c>
      <c r="P15" s="180" t="s">
        <v>8043</v>
      </c>
      <c r="Q15" s="180" t="s">
        <v>30</v>
      </c>
      <c r="R15" s="180">
        <v>2</v>
      </c>
      <c r="S15" s="180" t="s">
        <v>8045</v>
      </c>
      <c r="T15" s="180" t="s">
        <v>8044</v>
      </c>
      <c r="U15" s="181">
        <v>44895</v>
      </c>
      <c r="V15" s="188" t="s">
        <v>8048</v>
      </c>
      <c r="W15" s="178">
        <v>97938000</v>
      </c>
      <c r="X15" s="178" t="s">
        <v>8043</v>
      </c>
      <c r="Y15" s="178" t="s">
        <v>2610</v>
      </c>
      <c r="Z15" s="178">
        <v>2</v>
      </c>
      <c r="AA15" s="178" t="s">
        <v>8047</v>
      </c>
      <c r="AB15" s="178" t="s">
        <v>8044</v>
      </c>
      <c r="AC15" s="179">
        <v>44895</v>
      </c>
      <c r="AD15" s="188" t="s">
        <v>8052</v>
      </c>
      <c r="AE15" s="186">
        <v>315000</v>
      </c>
      <c r="AF15" s="186" t="s">
        <v>8049</v>
      </c>
      <c r="AG15" s="186" t="s">
        <v>30</v>
      </c>
      <c r="AH15" s="186">
        <v>2</v>
      </c>
      <c r="AI15" s="186" t="s">
        <v>8051</v>
      </c>
      <c r="AJ15" s="186" t="s">
        <v>8050</v>
      </c>
      <c r="AK15" s="187">
        <v>44895</v>
      </c>
      <c r="AL15" s="188" t="s">
        <v>8055</v>
      </c>
      <c r="AM15" s="178">
        <v>70000</v>
      </c>
      <c r="AN15" s="178" t="s">
        <v>8053</v>
      </c>
      <c r="AO15" s="178" t="s">
        <v>2610</v>
      </c>
      <c r="AP15" s="178">
        <v>2</v>
      </c>
      <c r="AQ15" s="178" t="s">
        <v>8054</v>
      </c>
      <c r="AR15" s="178" t="s">
        <v>7978</v>
      </c>
      <c r="AS15" s="179">
        <v>44895</v>
      </c>
      <c r="AT15" s="189" t="s">
        <v>8056</v>
      </c>
      <c r="AU15" s="186" t="s">
        <v>14</v>
      </c>
      <c r="AV15" s="186" t="s">
        <v>14</v>
      </c>
      <c r="AW15" s="186" t="s">
        <v>14</v>
      </c>
      <c r="AX15" s="186" t="s">
        <v>14</v>
      </c>
      <c r="AY15" s="186" t="s">
        <v>15</v>
      </c>
      <c r="AZ15" s="186" t="s">
        <v>14</v>
      </c>
      <c r="BA15" s="187">
        <v>44895</v>
      </c>
      <c r="BB15" s="188" t="s">
        <v>8077</v>
      </c>
      <c r="BC15" s="178" t="s">
        <v>14</v>
      </c>
      <c r="BD15" s="178" t="s">
        <v>14</v>
      </c>
      <c r="BE15" s="178" t="s">
        <v>14</v>
      </c>
      <c r="BF15" s="178" t="s">
        <v>14</v>
      </c>
      <c r="BG15" s="178" t="s">
        <v>15</v>
      </c>
      <c r="BH15" s="178" t="s">
        <v>14</v>
      </c>
      <c r="BI15" s="179">
        <v>44895</v>
      </c>
      <c r="BJ15" s="189" t="s">
        <v>8060</v>
      </c>
      <c r="BK15" s="189">
        <v>287</v>
      </c>
      <c r="BL15" s="189" t="s">
        <v>8057</v>
      </c>
      <c r="BM15" s="189" t="s">
        <v>2610</v>
      </c>
      <c r="BN15" s="189">
        <v>2</v>
      </c>
      <c r="BO15" s="189" t="s">
        <v>8059</v>
      </c>
      <c r="BP15" s="186" t="s">
        <v>8058</v>
      </c>
      <c r="BQ15" s="190">
        <v>44895</v>
      </c>
      <c r="BR15" s="188" t="s">
        <v>8078</v>
      </c>
      <c r="BS15" s="182" t="s">
        <v>14</v>
      </c>
      <c r="BT15" s="182" t="s">
        <v>14</v>
      </c>
      <c r="BU15" s="182" t="s">
        <v>14</v>
      </c>
      <c r="BV15" s="182" t="s">
        <v>14</v>
      </c>
      <c r="BW15" s="182" t="s">
        <v>15</v>
      </c>
      <c r="BX15" s="182" t="s">
        <v>14</v>
      </c>
      <c r="BY15" s="179">
        <v>44895</v>
      </c>
      <c r="BZ15" s="189" t="s">
        <v>8079</v>
      </c>
      <c r="CA15" s="189" t="s">
        <v>14</v>
      </c>
      <c r="CB15" s="189" t="s">
        <v>14</v>
      </c>
      <c r="CC15" s="189" t="s">
        <v>14</v>
      </c>
      <c r="CD15" s="189" t="s">
        <v>14</v>
      </c>
      <c r="CE15" s="189" t="s">
        <v>15</v>
      </c>
      <c r="CF15" s="189" t="s">
        <v>14</v>
      </c>
      <c r="CG15" s="190">
        <v>44895</v>
      </c>
      <c r="CH15" s="188" t="s">
        <v>9972</v>
      </c>
      <c r="CI15" s="189" t="e">
        <v>#N/A</v>
      </c>
      <c r="CJ15" s="189" t="e">
        <v>#N/A</v>
      </c>
      <c r="CK15" s="189" t="e">
        <v>#N/A</v>
      </c>
      <c r="CL15" s="189" t="e">
        <v>#N/A</v>
      </c>
      <c r="CM15" s="189" t="e">
        <v>#N/A</v>
      </c>
      <c r="CN15" s="189" t="e">
        <v>#N/A</v>
      </c>
      <c r="CO15" s="191" t="e">
        <v>#N/A</v>
      </c>
      <c r="CP15" s="189" t="s">
        <v>8080</v>
      </c>
      <c r="CQ15" s="182" t="s">
        <v>14</v>
      </c>
      <c r="CR15" s="182" t="s">
        <v>14</v>
      </c>
      <c r="CS15" s="182" t="s">
        <v>14</v>
      </c>
      <c r="CT15" s="182" t="s">
        <v>14</v>
      </c>
      <c r="CU15" s="182" t="s">
        <v>15</v>
      </c>
      <c r="CV15" s="182" t="s">
        <v>14</v>
      </c>
      <c r="CW15" s="179">
        <v>44895</v>
      </c>
      <c r="CX15" s="189" t="s">
        <v>8064</v>
      </c>
      <c r="CY15" s="186">
        <v>70000</v>
      </c>
      <c r="CZ15" s="186" t="s">
        <v>8069</v>
      </c>
      <c r="DA15" s="186" t="s">
        <v>30</v>
      </c>
      <c r="DB15" s="186">
        <v>2</v>
      </c>
      <c r="DC15" s="186" t="s">
        <v>8029</v>
      </c>
      <c r="DD15" s="186" t="s">
        <v>8050</v>
      </c>
      <c r="DE15" s="192">
        <v>44895</v>
      </c>
      <c r="DF15" s="188" t="s">
        <v>8067</v>
      </c>
      <c r="DG15" s="178">
        <v>97623000</v>
      </c>
      <c r="DH15" s="182" t="s">
        <v>8065</v>
      </c>
      <c r="DI15" s="182" t="s">
        <v>30</v>
      </c>
      <c r="DJ15" s="182">
        <v>2</v>
      </c>
      <c r="DK15" s="182" t="s">
        <v>8029</v>
      </c>
      <c r="DL15" s="182" t="s">
        <v>8066</v>
      </c>
      <c r="DM15" s="179">
        <v>44895</v>
      </c>
      <c r="DN15" s="189" t="s">
        <v>8068</v>
      </c>
      <c r="DO15" s="186">
        <v>245000</v>
      </c>
      <c r="DP15" s="189" t="s">
        <v>8065</v>
      </c>
      <c r="DQ15" s="189" t="s">
        <v>30</v>
      </c>
      <c r="DR15" s="189">
        <v>2</v>
      </c>
      <c r="DS15" s="189" t="s">
        <v>8029</v>
      </c>
      <c r="DT15" s="189" t="s">
        <v>8066</v>
      </c>
      <c r="DU15" s="190">
        <v>44895</v>
      </c>
      <c r="DV15" s="188" t="s">
        <v>8070</v>
      </c>
      <c r="DW15" s="178">
        <v>70000</v>
      </c>
      <c r="DX15" s="182" t="s">
        <v>8069</v>
      </c>
      <c r="DY15" s="182" t="s">
        <v>30</v>
      </c>
      <c r="DZ15" s="182">
        <v>2</v>
      </c>
      <c r="EA15" s="182" t="s">
        <v>8029</v>
      </c>
      <c r="EB15" s="182" t="s">
        <v>8050</v>
      </c>
      <c r="EC15" s="179">
        <v>44895</v>
      </c>
      <c r="ED15" s="189" t="s">
        <v>8071</v>
      </c>
      <c r="EE15" s="186">
        <v>0</v>
      </c>
      <c r="EF15" s="189" t="s">
        <v>14</v>
      </c>
      <c r="EG15" s="189" t="s">
        <v>14</v>
      </c>
      <c r="EH15" s="189" t="s">
        <v>14</v>
      </c>
      <c r="EI15" s="189" t="s">
        <v>15</v>
      </c>
      <c r="EJ15" s="189" t="s">
        <v>14</v>
      </c>
      <c r="EK15" s="190">
        <v>44895</v>
      </c>
      <c r="EL15" s="188" t="s">
        <v>8072</v>
      </c>
      <c r="EM15" s="178">
        <v>0</v>
      </c>
      <c r="EN15" s="182" t="s">
        <v>14</v>
      </c>
      <c r="EO15" s="182" t="s">
        <v>14</v>
      </c>
      <c r="EP15" s="182" t="s">
        <v>14</v>
      </c>
      <c r="EQ15" s="182" t="s">
        <v>15</v>
      </c>
      <c r="ER15" s="182" t="s">
        <v>14</v>
      </c>
      <c r="ES15" s="179">
        <v>44895</v>
      </c>
      <c r="ET15" s="189" t="s">
        <v>8063</v>
      </c>
      <c r="EU15" s="189">
        <v>3547</v>
      </c>
      <c r="EV15" s="189" t="s">
        <v>8061</v>
      </c>
      <c r="EW15" s="189" t="s">
        <v>30</v>
      </c>
      <c r="EX15" s="189">
        <v>2</v>
      </c>
      <c r="EY15" s="189" t="s">
        <v>8062</v>
      </c>
      <c r="EZ15" s="189" t="s">
        <v>7978</v>
      </c>
      <c r="FA15" s="190">
        <v>44895</v>
      </c>
      <c r="FB15" s="188" t="s">
        <v>8074</v>
      </c>
      <c r="FC15" s="182">
        <v>3</v>
      </c>
      <c r="FD15" s="182" t="s">
        <v>8069</v>
      </c>
      <c r="FE15" s="182" t="s">
        <v>74</v>
      </c>
      <c r="FF15" s="182">
        <v>1</v>
      </c>
      <c r="FG15" s="182" t="s">
        <v>8073</v>
      </c>
      <c r="FH15" s="182" t="s">
        <v>8050</v>
      </c>
      <c r="FI15" s="179">
        <v>44895</v>
      </c>
      <c r="FJ15" s="188" t="s">
        <v>8075</v>
      </c>
      <c r="FK15" s="189" t="s">
        <v>14</v>
      </c>
      <c r="FL15" s="189" t="s">
        <v>14</v>
      </c>
      <c r="FM15" s="189" t="s">
        <v>14</v>
      </c>
      <c r="FN15" s="189" t="s">
        <v>14</v>
      </c>
      <c r="FO15" s="189" t="s">
        <v>15</v>
      </c>
      <c r="FP15" s="186" t="s">
        <v>14</v>
      </c>
      <c r="FQ15" s="187">
        <v>44895</v>
      </c>
      <c r="FR15" s="188" t="s">
        <v>8076</v>
      </c>
      <c r="FS15" s="182" t="s">
        <v>14</v>
      </c>
      <c r="FT15" s="182" t="s">
        <v>14</v>
      </c>
      <c r="FU15" s="182" t="s">
        <v>14</v>
      </c>
      <c r="FV15" s="182" t="s">
        <v>14</v>
      </c>
      <c r="FW15" s="182" t="s">
        <v>15</v>
      </c>
      <c r="FX15" s="182" t="s">
        <v>14</v>
      </c>
      <c r="FY15" s="179">
        <v>44895</v>
      </c>
      <c r="FZ15" s="189" t="s">
        <v>4479</v>
      </c>
      <c r="GA15" s="189">
        <v>0</v>
      </c>
      <c r="GB15" s="189" t="s">
        <v>3959</v>
      </c>
      <c r="GC15" s="189" t="s">
        <v>30</v>
      </c>
      <c r="GD15" s="189">
        <v>2</v>
      </c>
      <c r="GE15" s="189" t="s">
        <v>14</v>
      </c>
      <c r="GF15" s="189" t="s">
        <v>14</v>
      </c>
      <c r="GG15" s="190">
        <v>44863</v>
      </c>
      <c r="GH15" s="188" t="s">
        <v>4485</v>
      </c>
      <c r="GI15" s="182">
        <v>1</v>
      </c>
      <c r="GJ15" s="182" t="s">
        <v>3959</v>
      </c>
      <c r="GK15" s="182" t="s">
        <v>30</v>
      </c>
      <c r="GL15" s="182">
        <v>2</v>
      </c>
      <c r="GM15" s="182" t="s">
        <v>14</v>
      </c>
      <c r="GN15" s="182" t="s">
        <v>14</v>
      </c>
      <c r="GO15" s="179">
        <v>44863</v>
      </c>
      <c r="GP15" s="189" t="s">
        <v>4480</v>
      </c>
      <c r="GQ15" s="189">
        <v>0</v>
      </c>
      <c r="GR15" s="189" t="s">
        <v>3959</v>
      </c>
      <c r="GS15" s="189" t="s">
        <v>30</v>
      </c>
      <c r="GT15" s="189">
        <v>2</v>
      </c>
      <c r="GU15" s="189" t="s">
        <v>14</v>
      </c>
      <c r="GV15" s="189" t="s">
        <v>14</v>
      </c>
      <c r="GW15" s="190">
        <v>44863</v>
      </c>
      <c r="GX15" s="188" t="s">
        <v>4486</v>
      </c>
      <c r="GY15" s="182">
        <v>0</v>
      </c>
      <c r="GZ15" s="182" t="s">
        <v>3959</v>
      </c>
      <c r="HA15" s="182" t="s">
        <v>30</v>
      </c>
      <c r="HB15" s="182">
        <v>2</v>
      </c>
      <c r="HC15" s="182" t="s">
        <v>14</v>
      </c>
      <c r="HD15" s="182" t="s">
        <v>14</v>
      </c>
      <c r="HE15" s="179">
        <v>44863</v>
      </c>
      <c r="HF15" s="189" t="s">
        <v>4478</v>
      </c>
      <c r="HG15" s="189">
        <v>0</v>
      </c>
      <c r="HH15" s="189" t="s">
        <v>3959</v>
      </c>
      <c r="HI15" s="189" t="s">
        <v>30</v>
      </c>
      <c r="HJ15" s="189">
        <v>2</v>
      </c>
      <c r="HK15" s="189" t="s">
        <v>14</v>
      </c>
      <c r="HL15" s="189" t="s">
        <v>14</v>
      </c>
      <c r="HM15" s="190">
        <v>44863</v>
      </c>
      <c r="HN15" s="188" t="s">
        <v>4484</v>
      </c>
      <c r="HO15" s="182">
        <v>0</v>
      </c>
      <c r="HP15" s="182" t="s">
        <v>3959</v>
      </c>
      <c r="HQ15" s="182" t="s">
        <v>30</v>
      </c>
      <c r="HR15" s="182">
        <v>2</v>
      </c>
      <c r="HS15" s="182" t="s">
        <v>14</v>
      </c>
      <c r="HT15" s="182" t="s">
        <v>14</v>
      </c>
      <c r="HU15" s="179">
        <v>44863</v>
      </c>
      <c r="HV15" s="189" t="s">
        <v>4481</v>
      </c>
      <c r="HW15" s="189">
        <v>0</v>
      </c>
      <c r="HX15" s="189" t="s">
        <v>3959</v>
      </c>
      <c r="HY15" s="189" t="s">
        <v>30</v>
      </c>
      <c r="HZ15" s="189">
        <v>2</v>
      </c>
      <c r="IA15" s="189" t="s">
        <v>14</v>
      </c>
      <c r="IB15" s="189" t="s">
        <v>14</v>
      </c>
      <c r="IC15" s="190">
        <v>44863</v>
      </c>
      <c r="ID15" s="188" t="s">
        <v>4483</v>
      </c>
      <c r="IE15" s="182">
        <v>0</v>
      </c>
      <c r="IF15" s="182" t="s">
        <v>3959</v>
      </c>
      <c r="IG15" s="182" t="s">
        <v>30</v>
      </c>
      <c r="IH15" s="182">
        <v>2</v>
      </c>
      <c r="II15" s="182" t="s">
        <v>14</v>
      </c>
      <c r="IJ15" s="182" t="s">
        <v>14</v>
      </c>
      <c r="IK15" s="179">
        <v>44863</v>
      </c>
      <c r="IL15" s="189" t="s">
        <v>4482</v>
      </c>
      <c r="IM15" s="189">
        <v>3</v>
      </c>
      <c r="IN15" s="189" t="s">
        <v>3959</v>
      </c>
      <c r="IO15" s="189" t="s">
        <v>30</v>
      </c>
      <c r="IP15" s="189">
        <v>2</v>
      </c>
      <c r="IQ15" s="189" t="s">
        <v>14</v>
      </c>
      <c r="IR15" s="189" t="s">
        <v>14</v>
      </c>
      <c r="IS15" s="190">
        <v>44863</v>
      </c>
    </row>
    <row r="16" spans="1:253" s="283" customFormat="1" ht="12.95" customHeight="1" x14ac:dyDescent="0.2">
      <c r="A16" s="283" t="s">
        <v>175</v>
      </c>
      <c r="B16" s="283" t="s">
        <v>9349</v>
      </c>
      <c r="C16" s="283" t="s">
        <v>176</v>
      </c>
      <c r="D16" s="283" t="s">
        <v>177</v>
      </c>
      <c r="E16" s="283" t="s">
        <v>8822</v>
      </c>
      <c r="F16" s="283" t="s">
        <v>8364</v>
      </c>
      <c r="G16" s="177">
        <v>4730000</v>
      </c>
      <c r="H16" s="178" t="s">
        <v>8361</v>
      </c>
      <c r="I16" s="178" t="s">
        <v>2610</v>
      </c>
      <c r="J16" s="178">
        <v>2</v>
      </c>
      <c r="K16" s="178" t="s">
        <v>8363</v>
      </c>
      <c r="L16" s="178" t="s">
        <v>8362</v>
      </c>
      <c r="M16" s="179">
        <v>44895</v>
      </c>
      <c r="N16" s="188" t="s">
        <v>187</v>
      </c>
      <c r="O16" s="180">
        <v>623000</v>
      </c>
      <c r="P16" s="180" t="s">
        <v>184</v>
      </c>
      <c r="Q16" s="180" t="s">
        <v>74</v>
      </c>
      <c r="R16" s="180">
        <v>1</v>
      </c>
      <c r="S16" s="180" t="s">
        <v>186</v>
      </c>
      <c r="T16" s="180" t="s">
        <v>185</v>
      </c>
      <c r="U16" s="181">
        <v>43508</v>
      </c>
      <c r="V16" s="188" t="s">
        <v>8369</v>
      </c>
      <c r="W16" s="178">
        <v>4730000</v>
      </c>
      <c r="X16" s="178" t="s">
        <v>8361</v>
      </c>
      <c r="Y16" s="178" t="s">
        <v>2610</v>
      </c>
      <c r="Z16" s="178">
        <v>2</v>
      </c>
      <c r="AA16" s="178" t="s">
        <v>8363</v>
      </c>
      <c r="AB16" s="178" t="s">
        <v>8362</v>
      </c>
      <c r="AC16" s="179">
        <v>44895</v>
      </c>
      <c r="AD16" s="188" t="s">
        <v>2715</v>
      </c>
      <c r="AE16" s="186">
        <v>3100000</v>
      </c>
      <c r="AF16" s="186" t="s">
        <v>2712</v>
      </c>
      <c r="AG16" s="186" t="s">
        <v>19</v>
      </c>
      <c r="AH16" s="186">
        <v>3</v>
      </c>
      <c r="AI16" s="186" t="s">
        <v>2714</v>
      </c>
      <c r="AJ16" s="186" t="s">
        <v>2713</v>
      </c>
      <c r="AK16" s="187">
        <v>44769</v>
      </c>
      <c r="AL16" s="188" t="s">
        <v>8368</v>
      </c>
      <c r="AM16" s="178">
        <v>1762000</v>
      </c>
      <c r="AN16" s="178" t="s">
        <v>8365</v>
      </c>
      <c r="AO16" s="178" t="s">
        <v>2610</v>
      </c>
      <c r="AP16" s="178">
        <v>2</v>
      </c>
      <c r="AQ16" s="178" t="s">
        <v>8367</v>
      </c>
      <c r="AR16" s="178" t="s">
        <v>8366</v>
      </c>
      <c r="AS16" s="179">
        <v>44895</v>
      </c>
      <c r="AT16" s="189" t="s">
        <v>182</v>
      </c>
      <c r="AU16" s="186" t="s">
        <v>14</v>
      </c>
      <c r="AV16" s="186">
        <v>0</v>
      </c>
      <c r="AW16" s="186" t="s">
        <v>14</v>
      </c>
      <c r="AX16" s="186" t="s">
        <v>14</v>
      </c>
      <c r="AY16" s="186" t="s">
        <v>178</v>
      </c>
      <c r="AZ16" s="186">
        <v>0</v>
      </c>
      <c r="BA16" s="187">
        <v>43508</v>
      </c>
      <c r="BB16" s="188" t="s">
        <v>596</v>
      </c>
      <c r="BC16" s="178" t="s">
        <v>14</v>
      </c>
      <c r="BD16" s="178">
        <v>0</v>
      </c>
      <c r="BE16" s="178" t="s">
        <v>30</v>
      </c>
      <c r="BF16" s="178">
        <v>2</v>
      </c>
      <c r="BG16" s="178" t="s">
        <v>595</v>
      </c>
      <c r="BH16" s="178">
        <v>0</v>
      </c>
      <c r="BI16" s="179">
        <v>43522</v>
      </c>
      <c r="BJ16" s="189" t="s">
        <v>2718</v>
      </c>
      <c r="BK16" s="189">
        <v>930</v>
      </c>
      <c r="BL16" s="189" t="s">
        <v>2716</v>
      </c>
      <c r="BM16" s="189" t="s">
        <v>30</v>
      </c>
      <c r="BN16" s="189">
        <v>2</v>
      </c>
      <c r="BO16" s="189" t="s">
        <v>2717</v>
      </c>
      <c r="BP16" s="186" t="s">
        <v>470</v>
      </c>
      <c r="BQ16" s="190">
        <v>44769</v>
      </c>
      <c r="BR16" s="188" t="s">
        <v>179</v>
      </c>
      <c r="BS16" s="182" t="s">
        <v>14</v>
      </c>
      <c r="BT16" s="182">
        <v>0</v>
      </c>
      <c r="BU16" s="182" t="s">
        <v>14</v>
      </c>
      <c r="BV16" s="182" t="s">
        <v>14</v>
      </c>
      <c r="BW16" s="182" t="s">
        <v>178</v>
      </c>
      <c r="BX16" s="182">
        <v>0</v>
      </c>
      <c r="BY16" s="179">
        <v>43508</v>
      </c>
      <c r="BZ16" s="189" t="s">
        <v>180</v>
      </c>
      <c r="CA16" s="189" t="s">
        <v>14</v>
      </c>
      <c r="CB16" s="189">
        <v>0</v>
      </c>
      <c r="CC16" s="189" t="s">
        <v>14</v>
      </c>
      <c r="CD16" s="189" t="s">
        <v>14</v>
      </c>
      <c r="CE16" s="189" t="s">
        <v>178</v>
      </c>
      <c r="CF16" s="189">
        <v>0</v>
      </c>
      <c r="CG16" s="190">
        <v>43508</v>
      </c>
      <c r="CH16" s="188" t="s">
        <v>9973</v>
      </c>
      <c r="CI16" s="189" t="e">
        <v>#N/A</v>
      </c>
      <c r="CJ16" s="189" t="e">
        <v>#N/A</v>
      </c>
      <c r="CK16" s="189" t="e">
        <v>#N/A</v>
      </c>
      <c r="CL16" s="189" t="e">
        <v>#N/A</v>
      </c>
      <c r="CM16" s="189" t="e">
        <v>#N/A</v>
      </c>
      <c r="CN16" s="189" t="e">
        <v>#N/A</v>
      </c>
      <c r="CO16" s="191" t="e">
        <v>#N/A</v>
      </c>
      <c r="CP16" s="189" t="s">
        <v>181</v>
      </c>
      <c r="CQ16" s="182" t="s">
        <v>14</v>
      </c>
      <c r="CR16" s="182">
        <v>0</v>
      </c>
      <c r="CS16" s="182" t="s">
        <v>14</v>
      </c>
      <c r="CT16" s="182" t="s">
        <v>14</v>
      </c>
      <c r="CU16" s="182" t="s">
        <v>178</v>
      </c>
      <c r="CV16" s="182">
        <v>0</v>
      </c>
      <c r="CW16" s="179">
        <v>43508</v>
      </c>
      <c r="CX16" s="189" t="s">
        <v>2719</v>
      </c>
      <c r="CY16" s="186">
        <v>2200000</v>
      </c>
      <c r="CZ16" s="186" t="s">
        <v>2890</v>
      </c>
      <c r="DA16" s="186" t="s">
        <v>2610</v>
      </c>
      <c r="DB16" s="186">
        <v>2</v>
      </c>
      <c r="DC16" s="186" t="s">
        <v>2467</v>
      </c>
      <c r="DD16" s="186" t="s">
        <v>2891</v>
      </c>
      <c r="DE16" s="192">
        <v>44774</v>
      </c>
      <c r="DF16" s="188" t="s">
        <v>8374</v>
      </c>
      <c r="DG16" s="178">
        <v>1630000</v>
      </c>
      <c r="DH16" s="182" t="s">
        <v>8372</v>
      </c>
      <c r="DI16" s="182" t="s">
        <v>2610</v>
      </c>
      <c r="DJ16" s="182">
        <v>2</v>
      </c>
      <c r="DK16" s="182" t="s">
        <v>2467</v>
      </c>
      <c r="DL16" s="182" t="s">
        <v>8373</v>
      </c>
      <c r="DM16" s="179">
        <v>44895</v>
      </c>
      <c r="DN16" s="189" t="s">
        <v>2895</v>
      </c>
      <c r="DO16" s="186">
        <v>900000</v>
      </c>
      <c r="DP16" s="189" t="s">
        <v>2890</v>
      </c>
      <c r="DQ16" s="189" t="s">
        <v>2610</v>
      </c>
      <c r="DR16" s="189">
        <v>2</v>
      </c>
      <c r="DS16" s="189" t="s">
        <v>2467</v>
      </c>
      <c r="DT16" s="189" t="s">
        <v>2891</v>
      </c>
      <c r="DU16" s="190">
        <v>44774</v>
      </c>
      <c r="DV16" s="188" t="s">
        <v>2892</v>
      </c>
      <c r="DW16" s="178">
        <v>733000</v>
      </c>
      <c r="DX16" s="182" t="s">
        <v>2890</v>
      </c>
      <c r="DY16" s="182" t="s">
        <v>2610</v>
      </c>
      <c r="DZ16" s="182">
        <v>2</v>
      </c>
      <c r="EA16" s="182" t="s">
        <v>2467</v>
      </c>
      <c r="EB16" s="182" t="s">
        <v>2891</v>
      </c>
      <c r="EC16" s="179">
        <v>44774</v>
      </c>
      <c r="ED16" s="189" t="s">
        <v>2893</v>
      </c>
      <c r="EE16" s="186">
        <v>1467000</v>
      </c>
      <c r="EF16" s="189" t="s">
        <v>2890</v>
      </c>
      <c r="EG16" s="189" t="s">
        <v>2610</v>
      </c>
      <c r="EH16" s="189">
        <v>2</v>
      </c>
      <c r="EI16" s="189" t="s">
        <v>2467</v>
      </c>
      <c r="EJ16" s="189" t="s">
        <v>2891</v>
      </c>
      <c r="EK16" s="190">
        <v>44774</v>
      </c>
      <c r="EL16" s="188" t="s">
        <v>2894</v>
      </c>
      <c r="EM16" s="178">
        <v>0</v>
      </c>
      <c r="EN16" s="182" t="s">
        <v>2890</v>
      </c>
      <c r="EO16" s="182" t="s">
        <v>2610</v>
      </c>
      <c r="EP16" s="182">
        <v>2</v>
      </c>
      <c r="EQ16" s="182" t="s">
        <v>2467</v>
      </c>
      <c r="ER16" s="182" t="s">
        <v>2891</v>
      </c>
      <c r="ES16" s="179">
        <v>44774</v>
      </c>
      <c r="ET16" s="189" t="s">
        <v>8371</v>
      </c>
      <c r="EU16" s="189">
        <v>283</v>
      </c>
      <c r="EV16" s="189" t="s">
        <v>8305</v>
      </c>
      <c r="EW16" s="189" t="s">
        <v>2610</v>
      </c>
      <c r="EX16" s="189">
        <v>2</v>
      </c>
      <c r="EY16" s="189" t="s">
        <v>8370</v>
      </c>
      <c r="EZ16" s="189" t="s">
        <v>1440</v>
      </c>
      <c r="FA16" s="190">
        <v>44895</v>
      </c>
      <c r="FB16" s="188" t="s">
        <v>1029</v>
      </c>
      <c r="FC16" s="182">
        <v>5</v>
      </c>
      <c r="FD16" s="182" t="s">
        <v>1026</v>
      </c>
      <c r="FE16" s="182" t="s">
        <v>30</v>
      </c>
      <c r="FF16" s="182">
        <v>2</v>
      </c>
      <c r="FG16" s="182" t="s">
        <v>1028</v>
      </c>
      <c r="FH16" s="182" t="s">
        <v>1027</v>
      </c>
      <c r="FI16" s="179">
        <v>43920</v>
      </c>
      <c r="FJ16" s="188" t="s">
        <v>188</v>
      </c>
      <c r="FK16" s="189" t="s">
        <v>14</v>
      </c>
      <c r="FL16" s="189">
        <v>0</v>
      </c>
      <c r="FM16" s="189" t="s">
        <v>14</v>
      </c>
      <c r="FN16" s="189" t="s">
        <v>14</v>
      </c>
      <c r="FO16" s="189" t="s">
        <v>178</v>
      </c>
      <c r="FP16" s="186">
        <v>0</v>
      </c>
      <c r="FQ16" s="187">
        <v>43508</v>
      </c>
      <c r="FR16" s="188" t="s">
        <v>189</v>
      </c>
      <c r="FS16" s="182" t="s">
        <v>14</v>
      </c>
      <c r="FT16" s="182">
        <v>0</v>
      </c>
      <c r="FU16" s="182" t="s">
        <v>14</v>
      </c>
      <c r="FV16" s="182" t="s">
        <v>14</v>
      </c>
      <c r="FW16" s="182" t="s">
        <v>178</v>
      </c>
      <c r="FX16" s="182">
        <v>0</v>
      </c>
      <c r="FY16" s="179">
        <v>43508</v>
      </c>
      <c r="FZ16" s="189" t="s">
        <v>4488</v>
      </c>
      <c r="GA16" s="189">
        <v>1</v>
      </c>
      <c r="GB16" s="189" t="s">
        <v>3959</v>
      </c>
      <c r="GC16" s="189" t="s">
        <v>30</v>
      </c>
      <c r="GD16" s="189">
        <v>2</v>
      </c>
      <c r="GE16" s="189" t="s">
        <v>14</v>
      </c>
      <c r="GF16" s="189" t="s">
        <v>14</v>
      </c>
      <c r="GG16" s="190">
        <v>44863</v>
      </c>
      <c r="GH16" s="188" t="s">
        <v>4494</v>
      </c>
      <c r="GI16" s="182">
        <v>3</v>
      </c>
      <c r="GJ16" s="182" t="s">
        <v>3959</v>
      </c>
      <c r="GK16" s="182" t="s">
        <v>30</v>
      </c>
      <c r="GL16" s="182">
        <v>2</v>
      </c>
      <c r="GM16" s="182" t="s">
        <v>14</v>
      </c>
      <c r="GN16" s="182" t="s">
        <v>14</v>
      </c>
      <c r="GO16" s="179">
        <v>44863</v>
      </c>
      <c r="GP16" s="189" t="s">
        <v>4489</v>
      </c>
      <c r="GQ16" s="189">
        <v>2</v>
      </c>
      <c r="GR16" s="189" t="s">
        <v>3959</v>
      </c>
      <c r="GS16" s="189" t="s">
        <v>30</v>
      </c>
      <c r="GT16" s="189">
        <v>2</v>
      </c>
      <c r="GU16" s="189" t="s">
        <v>14</v>
      </c>
      <c r="GV16" s="189" t="s">
        <v>14</v>
      </c>
      <c r="GW16" s="190">
        <v>44863</v>
      </c>
      <c r="GX16" s="188" t="s">
        <v>4495</v>
      </c>
      <c r="GY16" s="182">
        <v>2</v>
      </c>
      <c r="GZ16" s="182" t="s">
        <v>3959</v>
      </c>
      <c r="HA16" s="182" t="s">
        <v>30</v>
      </c>
      <c r="HB16" s="182">
        <v>2</v>
      </c>
      <c r="HC16" s="182" t="s">
        <v>14</v>
      </c>
      <c r="HD16" s="182" t="s">
        <v>14</v>
      </c>
      <c r="HE16" s="179">
        <v>44863</v>
      </c>
      <c r="HF16" s="189" t="s">
        <v>4487</v>
      </c>
      <c r="HG16" s="189">
        <v>0</v>
      </c>
      <c r="HH16" s="189" t="s">
        <v>3959</v>
      </c>
      <c r="HI16" s="189" t="s">
        <v>30</v>
      </c>
      <c r="HJ16" s="189">
        <v>2</v>
      </c>
      <c r="HK16" s="189" t="s">
        <v>14</v>
      </c>
      <c r="HL16" s="189" t="s">
        <v>14</v>
      </c>
      <c r="HM16" s="190">
        <v>44863</v>
      </c>
      <c r="HN16" s="188" t="s">
        <v>4493</v>
      </c>
      <c r="HO16" s="182">
        <v>2</v>
      </c>
      <c r="HP16" s="182" t="s">
        <v>3959</v>
      </c>
      <c r="HQ16" s="182" t="s">
        <v>30</v>
      </c>
      <c r="HR16" s="182">
        <v>2</v>
      </c>
      <c r="HS16" s="182" t="s">
        <v>14</v>
      </c>
      <c r="HT16" s="182" t="s">
        <v>14</v>
      </c>
      <c r="HU16" s="179">
        <v>44863</v>
      </c>
      <c r="HV16" s="189" t="s">
        <v>4490</v>
      </c>
      <c r="HW16" s="189">
        <v>3</v>
      </c>
      <c r="HX16" s="189" t="s">
        <v>3959</v>
      </c>
      <c r="HY16" s="189" t="s">
        <v>30</v>
      </c>
      <c r="HZ16" s="189">
        <v>2</v>
      </c>
      <c r="IA16" s="189" t="s">
        <v>14</v>
      </c>
      <c r="IB16" s="189" t="s">
        <v>14</v>
      </c>
      <c r="IC16" s="190">
        <v>44863</v>
      </c>
      <c r="ID16" s="188" t="s">
        <v>4492</v>
      </c>
      <c r="IE16" s="182">
        <v>1</v>
      </c>
      <c r="IF16" s="182" t="s">
        <v>3959</v>
      </c>
      <c r="IG16" s="182" t="s">
        <v>30</v>
      </c>
      <c r="IH16" s="182">
        <v>2</v>
      </c>
      <c r="II16" s="182" t="s">
        <v>14</v>
      </c>
      <c r="IJ16" s="182" t="s">
        <v>14</v>
      </c>
      <c r="IK16" s="179">
        <v>44863</v>
      </c>
      <c r="IL16" s="189" t="s">
        <v>4491</v>
      </c>
      <c r="IM16" s="189">
        <v>3</v>
      </c>
      <c r="IN16" s="189" t="s">
        <v>3959</v>
      </c>
      <c r="IO16" s="189" t="s">
        <v>30</v>
      </c>
      <c r="IP16" s="189">
        <v>2</v>
      </c>
      <c r="IQ16" s="189" t="s">
        <v>14</v>
      </c>
      <c r="IR16" s="189" t="s">
        <v>14</v>
      </c>
      <c r="IS16" s="190">
        <v>44863</v>
      </c>
    </row>
    <row r="17" spans="1:253" s="283" customFormat="1" ht="12.95" customHeight="1" x14ac:dyDescent="0.2">
      <c r="A17" s="283" t="s">
        <v>4496</v>
      </c>
      <c r="B17" s="283" t="s">
        <v>9385</v>
      </c>
      <c r="C17" s="283" t="s">
        <v>4497</v>
      </c>
      <c r="D17" s="283" t="s">
        <v>4498</v>
      </c>
      <c r="E17" s="283" t="s">
        <v>8827</v>
      </c>
      <c r="F17" s="283" t="s">
        <v>8434</v>
      </c>
      <c r="G17" s="177">
        <v>19116000</v>
      </c>
      <c r="H17" s="178" t="s">
        <v>7956</v>
      </c>
      <c r="I17" s="178" t="s">
        <v>30</v>
      </c>
      <c r="J17" s="178">
        <v>2</v>
      </c>
      <c r="K17" s="178" t="s">
        <v>8433</v>
      </c>
      <c r="L17" s="178" t="s">
        <v>8432</v>
      </c>
      <c r="M17" s="179">
        <v>44895</v>
      </c>
      <c r="N17" s="188" t="s">
        <v>8436</v>
      </c>
      <c r="O17" s="180">
        <v>743532</v>
      </c>
      <c r="P17" s="180" t="s">
        <v>7956</v>
      </c>
      <c r="Q17" s="180" t="s">
        <v>74</v>
      </c>
      <c r="R17" s="180">
        <v>1</v>
      </c>
      <c r="S17" s="180" t="s">
        <v>8435</v>
      </c>
      <c r="T17" s="180" t="s">
        <v>8432</v>
      </c>
      <c r="U17" s="181">
        <v>44895</v>
      </c>
      <c r="V17" s="188" t="s">
        <v>8438</v>
      </c>
      <c r="W17" s="178">
        <v>19116000</v>
      </c>
      <c r="X17" s="178" t="s">
        <v>7956</v>
      </c>
      <c r="Y17" s="178" t="s">
        <v>30</v>
      </c>
      <c r="Z17" s="178">
        <v>2</v>
      </c>
      <c r="AA17" s="178" t="s">
        <v>8437</v>
      </c>
      <c r="AB17" s="178" t="s">
        <v>8432</v>
      </c>
      <c r="AC17" s="179">
        <v>44895</v>
      </c>
      <c r="AD17" s="188" t="s">
        <v>8442</v>
      </c>
      <c r="AE17" s="186">
        <v>11650000</v>
      </c>
      <c r="AF17" s="186" t="s">
        <v>8439</v>
      </c>
      <c r="AG17" s="186" t="s">
        <v>2610</v>
      </c>
      <c r="AH17" s="186">
        <v>2</v>
      </c>
      <c r="AI17" s="186" t="s">
        <v>8441</v>
      </c>
      <c r="AJ17" s="186" t="s">
        <v>8440</v>
      </c>
      <c r="AK17" s="187">
        <v>44895</v>
      </c>
      <c r="AL17" s="188" t="s">
        <v>8446</v>
      </c>
      <c r="AM17" s="178">
        <v>562000</v>
      </c>
      <c r="AN17" s="178" t="s">
        <v>8443</v>
      </c>
      <c r="AO17" s="178" t="s">
        <v>2610</v>
      </c>
      <c r="AP17" s="178">
        <v>2</v>
      </c>
      <c r="AQ17" s="178" t="s">
        <v>8445</v>
      </c>
      <c r="AR17" s="178" t="s">
        <v>8444</v>
      </c>
      <c r="AS17" s="179">
        <v>44895</v>
      </c>
      <c r="AT17" s="189" t="s">
        <v>8447</v>
      </c>
      <c r="AU17" s="186" t="s">
        <v>14</v>
      </c>
      <c r="AV17" s="186" t="s">
        <v>14</v>
      </c>
      <c r="AW17" s="186" t="s">
        <v>14</v>
      </c>
      <c r="AX17" s="186" t="s">
        <v>14</v>
      </c>
      <c r="AY17" s="186" t="s">
        <v>15</v>
      </c>
      <c r="AZ17" s="186" t="s">
        <v>14</v>
      </c>
      <c r="BA17" s="187">
        <v>44895</v>
      </c>
      <c r="BB17" s="188" t="s">
        <v>8467</v>
      </c>
      <c r="BC17" s="178" t="s">
        <v>14</v>
      </c>
      <c r="BD17" s="178" t="s">
        <v>14</v>
      </c>
      <c r="BE17" s="178" t="s">
        <v>14</v>
      </c>
      <c r="BF17" s="178" t="s">
        <v>14</v>
      </c>
      <c r="BG17" s="178" t="s">
        <v>15</v>
      </c>
      <c r="BH17" s="178" t="s">
        <v>14</v>
      </c>
      <c r="BI17" s="179">
        <v>44895</v>
      </c>
      <c r="BJ17" s="189" t="s">
        <v>8450</v>
      </c>
      <c r="BK17" s="189">
        <v>2</v>
      </c>
      <c r="BL17" s="189" t="s">
        <v>8448</v>
      </c>
      <c r="BM17" s="189" t="s">
        <v>2610</v>
      </c>
      <c r="BN17" s="189">
        <v>2</v>
      </c>
      <c r="BO17" s="189" t="s">
        <v>8449</v>
      </c>
      <c r="BP17" s="186" t="s">
        <v>1440</v>
      </c>
      <c r="BQ17" s="190">
        <v>44895</v>
      </c>
      <c r="BR17" s="188" t="s">
        <v>8468</v>
      </c>
      <c r="BS17" s="182" t="s">
        <v>14</v>
      </c>
      <c r="BT17" s="182" t="s">
        <v>14</v>
      </c>
      <c r="BU17" s="182" t="s">
        <v>14</v>
      </c>
      <c r="BV17" s="182" t="s">
        <v>14</v>
      </c>
      <c r="BW17" s="182" t="s">
        <v>15</v>
      </c>
      <c r="BX17" s="182" t="s">
        <v>14</v>
      </c>
      <c r="BY17" s="179">
        <v>44895</v>
      </c>
      <c r="BZ17" s="189" t="s">
        <v>8469</v>
      </c>
      <c r="CA17" s="189" t="s">
        <v>14</v>
      </c>
      <c r="CB17" s="189" t="s">
        <v>14</v>
      </c>
      <c r="CC17" s="189" t="s">
        <v>14</v>
      </c>
      <c r="CD17" s="189" t="s">
        <v>14</v>
      </c>
      <c r="CE17" s="189" t="s">
        <v>15</v>
      </c>
      <c r="CF17" s="189" t="s">
        <v>14</v>
      </c>
      <c r="CG17" s="190">
        <v>44895</v>
      </c>
      <c r="CH17" s="188" t="s">
        <v>9974</v>
      </c>
      <c r="CI17" s="189" t="e">
        <v>#N/A</v>
      </c>
      <c r="CJ17" s="189" t="e">
        <v>#N/A</v>
      </c>
      <c r="CK17" s="189" t="e">
        <v>#N/A</v>
      </c>
      <c r="CL17" s="189" t="e">
        <v>#N/A</v>
      </c>
      <c r="CM17" s="189" t="e">
        <v>#N/A</v>
      </c>
      <c r="CN17" s="189" t="e">
        <v>#N/A</v>
      </c>
      <c r="CO17" s="191" t="e">
        <v>#N/A</v>
      </c>
      <c r="CP17" s="189" t="s">
        <v>8470</v>
      </c>
      <c r="CQ17" s="182" t="s">
        <v>14</v>
      </c>
      <c r="CR17" s="182" t="s">
        <v>14</v>
      </c>
      <c r="CS17" s="182" t="s">
        <v>14</v>
      </c>
      <c r="CT17" s="182" t="s">
        <v>14</v>
      </c>
      <c r="CU17" s="182" t="s">
        <v>15</v>
      </c>
      <c r="CV17" s="182" t="s">
        <v>14</v>
      </c>
      <c r="CW17" s="179">
        <v>44895</v>
      </c>
      <c r="CX17" s="189" t="s">
        <v>8453</v>
      </c>
      <c r="CY17" s="186">
        <v>481000</v>
      </c>
      <c r="CZ17" s="186" t="s">
        <v>8459</v>
      </c>
      <c r="DA17" s="186" t="s">
        <v>30</v>
      </c>
      <c r="DB17" s="186">
        <v>2</v>
      </c>
      <c r="DC17" s="186" t="s">
        <v>8456</v>
      </c>
      <c r="DD17" s="186" t="s">
        <v>8444</v>
      </c>
      <c r="DE17" s="192">
        <v>44895</v>
      </c>
      <c r="DF17" s="188" t="s">
        <v>8457</v>
      </c>
      <c r="DG17" s="178">
        <v>7467000</v>
      </c>
      <c r="DH17" s="182" t="s">
        <v>8454</v>
      </c>
      <c r="DI17" s="182" t="s">
        <v>30</v>
      </c>
      <c r="DJ17" s="182">
        <v>2</v>
      </c>
      <c r="DK17" s="182" t="s">
        <v>8456</v>
      </c>
      <c r="DL17" s="182" t="s">
        <v>8455</v>
      </c>
      <c r="DM17" s="179">
        <v>44895</v>
      </c>
      <c r="DN17" s="189" t="s">
        <v>8458</v>
      </c>
      <c r="DO17" s="186">
        <v>11169000</v>
      </c>
      <c r="DP17" s="189" t="s">
        <v>8454</v>
      </c>
      <c r="DQ17" s="189" t="s">
        <v>30</v>
      </c>
      <c r="DR17" s="189">
        <v>2</v>
      </c>
      <c r="DS17" s="189" t="s">
        <v>8456</v>
      </c>
      <c r="DT17" s="189" t="s">
        <v>8455</v>
      </c>
      <c r="DU17" s="190">
        <v>44895</v>
      </c>
      <c r="DV17" s="188" t="s">
        <v>8460</v>
      </c>
      <c r="DW17" s="178">
        <v>481000</v>
      </c>
      <c r="DX17" s="182" t="s">
        <v>8459</v>
      </c>
      <c r="DY17" s="182" t="s">
        <v>30</v>
      </c>
      <c r="DZ17" s="182">
        <v>2</v>
      </c>
      <c r="EA17" s="182" t="s">
        <v>8456</v>
      </c>
      <c r="EB17" s="182" t="s">
        <v>8444</v>
      </c>
      <c r="EC17" s="179">
        <v>44895</v>
      </c>
      <c r="ED17" s="189" t="s">
        <v>8461</v>
      </c>
      <c r="EE17" s="186">
        <v>0</v>
      </c>
      <c r="EF17" s="189" t="s">
        <v>14</v>
      </c>
      <c r="EG17" s="189" t="s">
        <v>14</v>
      </c>
      <c r="EH17" s="189" t="s">
        <v>14</v>
      </c>
      <c r="EI17" s="189" t="s">
        <v>15</v>
      </c>
      <c r="EJ17" s="189" t="s">
        <v>14</v>
      </c>
      <c r="EK17" s="190">
        <v>44895</v>
      </c>
      <c r="EL17" s="188" t="s">
        <v>8462</v>
      </c>
      <c r="EM17" s="178">
        <v>0</v>
      </c>
      <c r="EN17" s="182" t="s">
        <v>14</v>
      </c>
      <c r="EO17" s="182" t="s">
        <v>14</v>
      </c>
      <c r="EP17" s="182" t="s">
        <v>14</v>
      </c>
      <c r="EQ17" s="182" t="s">
        <v>15</v>
      </c>
      <c r="ER17" s="182" t="s">
        <v>14</v>
      </c>
      <c r="ES17" s="179">
        <v>44895</v>
      </c>
      <c r="ET17" s="189" t="s">
        <v>8452</v>
      </c>
      <c r="EU17" s="189">
        <v>2</v>
      </c>
      <c r="EV17" s="189" t="s">
        <v>8448</v>
      </c>
      <c r="EW17" s="189" t="s">
        <v>74</v>
      </c>
      <c r="EX17" s="189">
        <v>1</v>
      </c>
      <c r="EY17" s="189" t="s">
        <v>8451</v>
      </c>
      <c r="EZ17" s="189" t="s">
        <v>1440</v>
      </c>
      <c r="FA17" s="190">
        <v>44895</v>
      </c>
      <c r="FB17" s="188" t="s">
        <v>8464</v>
      </c>
      <c r="FC17" s="182">
        <v>3</v>
      </c>
      <c r="FD17" s="182" t="s">
        <v>8459</v>
      </c>
      <c r="FE17" s="182" t="s">
        <v>74</v>
      </c>
      <c r="FF17" s="182">
        <v>1</v>
      </c>
      <c r="FG17" s="182" t="s">
        <v>8463</v>
      </c>
      <c r="FH17" s="182" t="s">
        <v>8444</v>
      </c>
      <c r="FI17" s="179">
        <v>44895</v>
      </c>
      <c r="FJ17" s="188" t="s">
        <v>8465</v>
      </c>
      <c r="FK17" s="189" t="s">
        <v>14</v>
      </c>
      <c r="FL17" s="189" t="s">
        <v>14</v>
      </c>
      <c r="FM17" s="189" t="s">
        <v>14</v>
      </c>
      <c r="FN17" s="189" t="s">
        <v>14</v>
      </c>
      <c r="FO17" s="189" t="s">
        <v>15</v>
      </c>
      <c r="FP17" s="186" t="s">
        <v>14</v>
      </c>
      <c r="FQ17" s="187">
        <v>44895</v>
      </c>
      <c r="FR17" s="188" t="s">
        <v>8466</v>
      </c>
      <c r="FS17" s="182" t="s">
        <v>14</v>
      </c>
      <c r="FT17" s="182" t="s">
        <v>14</v>
      </c>
      <c r="FU17" s="182" t="s">
        <v>14</v>
      </c>
      <c r="FV17" s="182" t="s">
        <v>14</v>
      </c>
      <c r="FW17" s="182" t="s">
        <v>15</v>
      </c>
      <c r="FX17" s="182" t="s">
        <v>14</v>
      </c>
      <c r="FY17" s="179">
        <v>44895</v>
      </c>
      <c r="FZ17" s="189" t="s">
        <v>4500</v>
      </c>
      <c r="GA17" s="189">
        <v>0</v>
      </c>
      <c r="GB17" s="189" t="s">
        <v>3959</v>
      </c>
      <c r="GC17" s="189" t="s">
        <v>30</v>
      </c>
      <c r="GD17" s="189">
        <v>2</v>
      </c>
      <c r="GE17" s="189" t="s">
        <v>14</v>
      </c>
      <c r="GF17" s="189" t="s">
        <v>14</v>
      </c>
      <c r="GG17" s="190">
        <v>44863</v>
      </c>
      <c r="GH17" s="188" t="s">
        <v>4506</v>
      </c>
      <c r="GI17" s="182">
        <v>0</v>
      </c>
      <c r="GJ17" s="182" t="s">
        <v>3959</v>
      </c>
      <c r="GK17" s="182" t="s">
        <v>30</v>
      </c>
      <c r="GL17" s="182">
        <v>2</v>
      </c>
      <c r="GM17" s="182" t="s">
        <v>14</v>
      </c>
      <c r="GN17" s="182" t="s">
        <v>14</v>
      </c>
      <c r="GO17" s="179">
        <v>44863</v>
      </c>
      <c r="GP17" s="189" t="s">
        <v>4501</v>
      </c>
      <c r="GQ17" s="189">
        <v>0</v>
      </c>
      <c r="GR17" s="189" t="s">
        <v>3959</v>
      </c>
      <c r="GS17" s="189" t="s">
        <v>30</v>
      </c>
      <c r="GT17" s="189">
        <v>2</v>
      </c>
      <c r="GU17" s="189" t="s">
        <v>14</v>
      </c>
      <c r="GV17" s="189" t="s">
        <v>14</v>
      </c>
      <c r="GW17" s="190">
        <v>44863</v>
      </c>
      <c r="GX17" s="188" t="s">
        <v>4507</v>
      </c>
      <c r="GY17" s="182">
        <v>0</v>
      </c>
      <c r="GZ17" s="182" t="s">
        <v>3959</v>
      </c>
      <c r="HA17" s="182" t="s">
        <v>30</v>
      </c>
      <c r="HB17" s="182">
        <v>2</v>
      </c>
      <c r="HC17" s="182" t="s">
        <v>14</v>
      </c>
      <c r="HD17" s="182" t="s">
        <v>14</v>
      </c>
      <c r="HE17" s="179">
        <v>44863</v>
      </c>
      <c r="HF17" s="189" t="s">
        <v>4499</v>
      </c>
      <c r="HG17" s="189">
        <v>0</v>
      </c>
      <c r="HH17" s="189" t="s">
        <v>3959</v>
      </c>
      <c r="HI17" s="189" t="s">
        <v>30</v>
      </c>
      <c r="HJ17" s="189">
        <v>2</v>
      </c>
      <c r="HK17" s="189" t="s">
        <v>14</v>
      </c>
      <c r="HL17" s="189" t="s">
        <v>14</v>
      </c>
      <c r="HM17" s="190">
        <v>44863</v>
      </c>
      <c r="HN17" s="188" t="s">
        <v>4505</v>
      </c>
      <c r="HO17" s="182">
        <v>1</v>
      </c>
      <c r="HP17" s="182" t="s">
        <v>3959</v>
      </c>
      <c r="HQ17" s="182" t="s">
        <v>30</v>
      </c>
      <c r="HR17" s="182">
        <v>2</v>
      </c>
      <c r="HS17" s="182" t="s">
        <v>14</v>
      </c>
      <c r="HT17" s="182" t="s">
        <v>14</v>
      </c>
      <c r="HU17" s="179">
        <v>44863</v>
      </c>
      <c r="HV17" s="189" t="s">
        <v>4502</v>
      </c>
      <c r="HW17" s="189">
        <v>0</v>
      </c>
      <c r="HX17" s="189" t="s">
        <v>3959</v>
      </c>
      <c r="HY17" s="189" t="s">
        <v>30</v>
      </c>
      <c r="HZ17" s="189">
        <v>2</v>
      </c>
      <c r="IA17" s="189" t="s">
        <v>14</v>
      </c>
      <c r="IB17" s="189" t="s">
        <v>14</v>
      </c>
      <c r="IC17" s="190">
        <v>44863</v>
      </c>
      <c r="ID17" s="188" t="s">
        <v>4504</v>
      </c>
      <c r="IE17" s="182">
        <v>2</v>
      </c>
      <c r="IF17" s="182" t="s">
        <v>3959</v>
      </c>
      <c r="IG17" s="182" t="s">
        <v>30</v>
      </c>
      <c r="IH17" s="182">
        <v>2</v>
      </c>
      <c r="II17" s="182" t="s">
        <v>14</v>
      </c>
      <c r="IJ17" s="182" t="s">
        <v>14</v>
      </c>
      <c r="IK17" s="179">
        <v>44863</v>
      </c>
      <c r="IL17" s="189" t="s">
        <v>4503</v>
      </c>
      <c r="IM17" s="189">
        <v>2</v>
      </c>
      <c r="IN17" s="189" t="s">
        <v>3959</v>
      </c>
      <c r="IO17" s="189" t="s">
        <v>30</v>
      </c>
      <c r="IP17" s="189">
        <v>2</v>
      </c>
      <c r="IQ17" s="189" t="s">
        <v>14</v>
      </c>
      <c r="IR17" s="189" t="s">
        <v>14</v>
      </c>
      <c r="IS17" s="190">
        <v>44863</v>
      </c>
    </row>
    <row r="18" spans="1:253" s="283" customFormat="1" ht="12.95" customHeight="1" x14ac:dyDescent="0.2">
      <c r="A18" s="283" t="s">
        <v>226</v>
      </c>
      <c r="B18" s="283" t="s">
        <v>9349</v>
      </c>
      <c r="C18" s="283" t="s">
        <v>227</v>
      </c>
      <c r="D18" s="283" t="s">
        <v>228</v>
      </c>
      <c r="E18" s="283" t="s">
        <v>8832</v>
      </c>
      <c r="F18" s="283" t="s">
        <v>2447</v>
      </c>
      <c r="G18" s="177">
        <v>27600000</v>
      </c>
      <c r="H18" s="178" t="s">
        <v>2444</v>
      </c>
      <c r="I18" s="178" t="s">
        <v>30</v>
      </c>
      <c r="J18" s="178">
        <v>2</v>
      </c>
      <c r="K18" s="178" t="s">
        <v>2446</v>
      </c>
      <c r="L18" s="178" t="s">
        <v>2445</v>
      </c>
      <c r="M18" s="179">
        <v>44742</v>
      </c>
      <c r="N18" s="188" t="s">
        <v>1482</v>
      </c>
      <c r="O18" s="180">
        <v>440640</v>
      </c>
      <c r="P18" s="180" t="s">
        <v>1479</v>
      </c>
      <c r="Q18" s="180" t="s">
        <v>74</v>
      </c>
      <c r="R18" s="180">
        <v>1</v>
      </c>
      <c r="S18" s="180" t="s">
        <v>1481</v>
      </c>
      <c r="T18" s="180" t="s">
        <v>1480</v>
      </c>
      <c r="U18" s="181">
        <v>44346</v>
      </c>
      <c r="V18" s="188" t="s">
        <v>2451</v>
      </c>
      <c r="W18" s="178">
        <v>27600000</v>
      </c>
      <c r="X18" s="178" t="s">
        <v>2448</v>
      </c>
      <c r="Y18" s="178" t="s">
        <v>30</v>
      </c>
      <c r="Z18" s="178">
        <v>2</v>
      </c>
      <c r="AA18" s="178" t="s">
        <v>2450</v>
      </c>
      <c r="AB18" s="178" t="s">
        <v>2449</v>
      </c>
      <c r="AC18" s="179">
        <v>44742</v>
      </c>
      <c r="AD18" s="188" t="s">
        <v>3485</v>
      </c>
      <c r="AE18" s="186">
        <v>3755000</v>
      </c>
      <c r="AF18" s="186" t="s">
        <v>2503</v>
      </c>
      <c r="AG18" s="186" t="s">
        <v>2610</v>
      </c>
      <c r="AH18" s="186">
        <v>2</v>
      </c>
      <c r="AI18" s="186" t="s">
        <v>2494</v>
      </c>
      <c r="AJ18" s="186" t="s">
        <v>2504</v>
      </c>
      <c r="AK18" s="187">
        <v>44825</v>
      </c>
      <c r="AL18" s="188" t="s">
        <v>2455</v>
      </c>
      <c r="AM18" s="178">
        <v>1944000</v>
      </c>
      <c r="AN18" s="178" t="s">
        <v>2452</v>
      </c>
      <c r="AO18" s="178" t="s">
        <v>30</v>
      </c>
      <c r="AP18" s="178">
        <v>2</v>
      </c>
      <c r="AQ18" s="178" t="s">
        <v>2454</v>
      </c>
      <c r="AR18" s="178" t="s">
        <v>2453</v>
      </c>
      <c r="AS18" s="179">
        <v>44742</v>
      </c>
      <c r="AT18" s="189" t="s">
        <v>704</v>
      </c>
      <c r="AU18" s="186">
        <v>150</v>
      </c>
      <c r="AV18" s="186" t="s">
        <v>702</v>
      </c>
      <c r="AW18" s="186" t="s">
        <v>30</v>
      </c>
      <c r="AX18" s="186">
        <v>2</v>
      </c>
      <c r="AY18" s="186" t="s">
        <v>703</v>
      </c>
      <c r="AZ18" s="186" t="s">
        <v>152</v>
      </c>
      <c r="BA18" s="187">
        <v>43584</v>
      </c>
      <c r="BB18" s="188" t="s">
        <v>767</v>
      </c>
      <c r="BC18" s="178" t="s">
        <v>14</v>
      </c>
      <c r="BD18" s="178" t="s">
        <v>764</v>
      </c>
      <c r="BE18" s="178" t="s">
        <v>14</v>
      </c>
      <c r="BF18" s="178" t="s">
        <v>14</v>
      </c>
      <c r="BG18" s="178" t="s">
        <v>766</v>
      </c>
      <c r="BH18" s="178" t="s">
        <v>765</v>
      </c>
      <c r="BI18" s="179">
        <v>43642</v>
      </c>
      <c r="BJ18" s="189" t="s">
        <v>2458</v>
      </c>
      <c r="BK18" s="189">
        <v>364</v>
      </c>
      <c r="BL18" s="189" t="s">
        <v>2456</v>
      </c>
      <c r="BM18" s="189" t="s">
        <v>74</v>
      </c>
      <c r="BN18" s="189">
        <v>1</v>
      </c>
      <c r="BO18" s="189" t="s">
        <v>2457</v>
      </c>
      <c r="BP18" s="186" t="s">
        <v>1440</v>
      </c>
      <c r="BQ18" s="190">
        <v>44742</v>
      </c>
      <c r="BR18" s="188" t="s">
        <v>852</v>
      </c>
      <c r="BS18" s="182" t="s">
        <v>14</v>
      </c>
      <c r="BT18" s="182" t="s">
        <v>14</v>
      </c>
      <c r="BU18" s="182" t="s">
        <v>14</v>
      </c>
      <c r="BV18" s="182" t="s">
        <v>14</v>
      </c>
      <c r="BW18" s="182" t="s">
        <v>851</v>
      </c>
      <c r="BX18" s="182" t="s">
        <v>14</v>
      </c>
      <c r="BY18" s="179">
        <v>43697</v>
      </c>
      <c r="BZ18" s="189" t="s">
        <v>853</v>
      </c>
      <c r="CA18" s="189" t="s">
        <v>14</v>
      </c>
      <c r="CB18" s="189" t="s">
        <v>14</v>
      </c>
      <c r="CC18" s="189" t="s">
        <v>14</v>
      </c>
      <c r="CD18" s="189" t="s">
        <v>14</v>
      </c>
      <c r="CE18" s="189" t="s">
        <v>851</v>
      </c>
      <c r="CF18" s="189" t="s">
        <v>14</v>
      </c>
      <c r="CG18" s="190">
        <v>43697</v>
      </c>
      <c r="CH18" s="188" t="s">
        <v>9975</v>
      </c>
      <c r="CI18" s="189" t="e">
        <v>#N/A</v>
      </c>
      <c r="CJ18" s="189" t="e">
        <v>#N/A</v>
      </c>
      <c r="CK18" s="189" t="e">
        <v>#N/A</v>
      </c>
      <c r="CL18" s="189" t="e">
        <v>#N/A</v>
      </c>
      <c r="CM18" s="189" t="e">
        <v>#N/A</v>
      </c>
      <c r="CN18" s="189" t="e">
        <v>#N/A</v>
      </c>
      <c r="CO18" s="191" t="e">
        <v>#N/A</v>
      </c>
      <c r="CP18" s="189" t="s">
        <v>854</v>
      </c>
      <c r="CQ18" s="182" t="s">
        <v>14</v>
      </c>
      <c r="CR18" s="182" t="s">
        <v>14</v>
      </c>
      <c r="CS18" s="182" t="s">
        <v>14</v>
      </c>
      <c r="CT18" s="182" t="s">
        <v>14</v>
      </c>
      <c r="CU18" s="182" t="s">
        <v>851</v>
      </c>
      <c r="CV18" s="182" t="s">
        <v>14</v>
      </c>
      <c r="CW18" s="179">
        <v>43697</v>
      </c>
      <c r="CX18" s="189" t="s">
        <v>3486</v>
      </c>
      <c r="CY18" s="186">
        <v>3755000</v>
      </c>
      <c r="CZ18" s="186" t="s">
        <v>2503</v>
      </c>
      <c r="DA18" s="186" t="s">
        <v>30</v>
      </c>
      <c r="DB18" s="186">
        <v>2</v>
      </c>
      <c r="DC18" s="186" t="s">
        <v>2513</v>
      </c>
      <c r="DD18" s="186" t="s">
        <v>2504</v>
      </c>
      <c r="DE18" s="192">
        <v>44825</v>
      </c>
      <c r="DF18" s="188" t="s">
        <v>3480</v>
      </c>
      <c r="DG18" s="178">
        <v>23845000</v>
      </c>
      <c r="DH18" s="182" t="s">
        <v>2503</v>
      </c>
      <c r="DI18" s="182" t="s">
        <v>30</v>
      </c>
      <c r="DJ18" s="182">
        <v>2</v>
      </c>
      <c r="DK18" s="182" t="s">
        <v>2513</v>
      </c>
      <c r="DL18" s="182" t="s">
        <v>2504</v>
      </c>
      <c r="DM18" s="179">
        <v>44825</v>
      </c>
      <c r="DN18" s="189" t="s">
        <v>3481</v>
      </c>
      <c r="DO18" s="186">
        <v>0</v>
      </c>
      <c r="DP18" s="189" t="s">
        <v>2503</v>
      </c>
      <c r="DQ18" s="189" t="s">
        <v>30</v>
      </c>
      <c r="DR18" s="189">
        <v>2</v>
      </c>
      <c r="DS18" s="189" t="s">
        <v>2513</v>
      </c>
      <c r="DT18" s="189" t="s">
        <v>2504</v>
      </c>
      <c r="DU18" s="190">
        <v>44825</v>
      </c>
      <c r="DV18" s="188" t="s">
        <v>3482</v>
      </c>
      <c r="DW18" s="178">
        <v>2072000</v>
      </c>
      <c r="DX18" s="182" t="s">
        <v>2503</v>
      </c>
      <c r="DY18" s="182" t="s">
        <v>30</v>
      </c>
      <c r="DZ18" s="182">
        <v>2</v>
      </c>
      <c r="EA18" s="182" t="s">
        <v>2513</v>
      </c>
      <c r="EB18" s="182" t="s">
        <v>2504</v>
      </c>
      <c r="EC18" s="179">
        <v>44825</v>
      </c>
      <c r="ED18" s="189" t="s">
        <v>3483</v>
      </c>
      <c r="EE18" s="186">
        <v>1683000</v>
      </c>
      <c r="EF18" s="189" t="s">
        <v>2503</v>
      </c>
      <c r="EG18" s="189" t="s">
        <v>30</v>
      </c>
      <c r="EH18" s="189">
        <v>2</v>
      </c>
      <c r="EI18" s="189" t="s">
        <v>2513</v>
      </c>
      <c r="EJ18" s="189" t="s">
        <v>2504</v>
      </c>
      <c r="EK18" s="190">
        <v>44825</v>
      </c>
      <c r="EL18" s="188" t="s">
        <v>3484</v>
      </c>
      <c r="EM18" s="178">
        <v>0</v>
      </c>
      <c r="EN18" s="182" t="s">
        <v>2503</v>
      </c>
      <c r="EO18" s="182" t="s">
        <v>30</v>
      </c>
      <c r="EP18" s="182">
        <v>2</v>
      </c>
      <c r="EQ18" s="182" t="s">
        <v>2513</v>
      </c>
      <c r="ER18" s="182" t="s">
        <v>2504</v>
      </c>
      <c r="ES18" s="179">
        <v>44825</v>
      </c>
      <c r="ET18" s="189" t="s">
        <v>1431</v>
      </c>
      <c r="EU18" s="189">
        <v>530</v>
      </c>
      <c r="EV18" s="189" t="s">
        <v>1429</v>
      </c>
      <c r="EW18" s="189" t="s">
        <v>30</v>
      </c>
      <c r="EX18" s="189">
        <v>2</v>
      </c>
      <c r="EY18" s="189" t="s">
        <v>1430</v>
      </c>
      <c r="EZ18" s="189" t="s">
        <v>152</v>
      </c>
      <c r="FA18" s="190">
        <v>44281</v>
      </c>
      <c r="FB18" s="188" t="s">
        <v>2460</v>
      </c>
      <c r="FC18" s="182">
        <v>3</v>
      </c>
      <c r="FD18" s="182" t="s">
        <v>2452</v>
      </c>
      <c r="FE18" s="182" t="s">
        <v>30</v>
      </c>
      <c r="FF18" s="182">
        <v>2</v>
      </c>
      <c r="FG18" s="182" t="s">
        <v>2459</v>
      </c>
      <c r="FH18" s="182" t="s">
        <v>2453</v>
      </c>
      <c r="FI18" s="179">
        <v>44742</v>
      </c>
      <c r="FJ18" s="188" t="s">
        <v>229</v>
      </c>
      <c r="FK18" s="189" t="s">
        <v>14</v>
      </c>
      <c r="FL18" s="189">
        <v>0</v>
      </c>
      <c r="FM18" s="189" t="s">
        <v>30</v>
      </c>
      <c r="FN18" s="189">
        <v>2</v>
      </c>
      <c r="FO18" s="189">
        <v>0</v>
      </c>
      <c r="FP18" s="186">
        <v>0</v>
      </c>
      <c r="FQ18" s="187">
        <v>43509</v>
      </c>
      <c r="FR18" s="188" t="s">
        <v>855</v>
      </c>
      <c r="FS18" s="182" t="s">
        <v>14</v>
      </c>
      <c r="FT18" s="182" t="s">
        <v>14</v>
      </c>
      <c r="FU18" s="182" t="s">
        <v>14</v>
      </c>
      <c r="FV18" s="182" t="s">
        <v>14</v>
      </c>
      <c r="FW18" s="182" t="s">
        <v>851</v>
      </c>
      <c r="FX18" s="182" t="s">
        <v>14</v>
      </c>
      <c r="FY18" s="179">
        <v>43697</v>
      </c>
      <c r="FZ18" s="189" t="s">
        <v>4509</v>
      </c>
      <c r="GA18" s="189">
        <v>1</v>
      </c>
      <c r="GB18" s="189" t="s">
        <v>3959</v>
      </c>
      <c r="GC18" s="189" t="s">
        <v>30</v>
      </c>
      <c r="GD18" s="189">
        <v>2</v>
      </c>
      <c r="GE18" s="189" t="s">
        <v>14</v>
      </c>
      <c r="GF18" s="189" t="s">
        <v>14</v>
      </c>
      <c r="GG18" s="190">
        <v>44863</v>
      </c>
      <c r="GH18" s="188" t="s">
        <v>4515</v>
      </c>
      <c r="GI18" s="182">
        <v>3</v>
      </c>
      <c r="GJ18" s="182" t="s">
        <v>3959</v>
      </c>
      <c r="GK18" s="182" t="s">
        <v>30</v>
      </c>
      <c r="GL18" s="182">
        <v>2</v>
      </c>
      <c r="GM18" s="182" t="s">
        <v>14</v>
      </c>
      <c r="GN18" s="182" t="s">
        <v>14</v>
      </c>
      <c r="GO18" s="179">
        <v>44863</v>
      </c>
      <c r="GP18" s="189" t="s">
        <v>4510</v>
      </c>
      <c r="GQ18" s="189">
        <v>3</v>
      </c>
      <c r="GR18" s="189" t="s">
        <v>3959</v>
      </c>
      <c r="GS18" s="189" t="s">
        <v>30</v>
      </c>
      <c r="GT18" s="189">
        <v>2</v>
      </c>
      <c r="GU18" s="189" t="s">
        <v>14</v>
      </c>
      <c r="GV18" s="189" t="s">
        <v>14</v>
      </c>
      <c r="GW18" s="190">
        <v>44863</v>
      </c>
      <c r="GX18" s="188" t="s">
        <v>4516</v>
      </c>
      <c r="GY18" s="182">
        <v>0</v>
      </c>
      <c r="GZ18" s="182" t="s">
        <v>3959</v>
      </c>
      <c r="HA18" s="182" t="s">
        <v>30</v>
      </c>
      <c r="HB18" s="182">
        <v>2</v>
      </c>
      <c r="HC18" s="182" t="s">
        <v>14</v>
      </c>
      <c r="HD18" s="182" t="s">
        <v>14</v>
      </c>
      <c r="HE18" s="179">
        <v>44863</v>
      </c>
      <c r="HF18" s="189" t="s">
        <v>4508</v>
      </c>
      <c r="HG18" s="189">
        <v>2</v>
      </c>
      <c r="HH18" s="189" t="s">
        <v>3959</v>
      </c>
      <c r="HI18" s="189" t="s">
        <v>30</v>
      </c>
      <c r="HJ18" s="189">
        <v>2</v>
      </c>
      <c r="HK18" s="189" t="s">
        <v>14</v>
      </c>
      <c r="HL18" s="189" t="s">
        <v>14</v>
      </c>
      <c r="HM18" s="190">
        <v>44863</v>
      </c>
      <c r="HN18" s="188" t="s">
        <v>4514</v>
      </c>
      <c r="HO18" s="182">
        <v>3</v>
      </c>
      <c r="HP18" s="182" t="s">
        <v>3959</v>
      </c>
      <c r="HQ18" s="182" t="s">
        <v>30</v>
      </c>
      <c r="HR18" s="182">
        <v>2</v>
      </c>
      <c r="HS18" s="182" t="s">
        <v>14</v>
      </c>
      <c r="HT18" s="182" t="s">
        <v>14</v>
      </c>
      <c r="HU18" s="179">
        <v>44863</v>
      </c>
      <c r="HV18" s="189" t="s">
        <v>4511</v>
      </c>
      <c r="HW18" s="189">
        <v>3</v>
      </c>
      <c r="HX18" s="189" t="s">
        <v>3959</v>
      </c>
      <c r="HY18" s="189" t="s">
        <v>30</v>
      </c>
      <c r="HZ18" s="189">
        <v>2</v>
      </c>
      <c r="IA18" s="189" t="s">
        <v>14</v>
      </c>
      <c r="IB18" s="189" t="s">
        <v>14</v>
      </c>
      <c r="IC18" s="190">
        <v>44863</v>
      </c>
      <c r="ID18" s="188" t="s">
        <v>4513</v>
      </c>
      <c r="IE18" s="182">
        <v>1</v>
      </c>
      <c r="IF18" s="182" t="s">
        <v>3959</v>
      </c>
      <c r="IG18" s="182" t="s">
        <v>30</v>
      </c>
      <c r="IH18" s="182">
        <v>2</v>
      </c>
      <c r="II18" s="182" t="s">
        <v>14</v>
      </c>
      <c r="IJ18" s="182" t="s">
        <v>14</v>
      </c>
      <c r="IK18" s="179">
        <v>44863</v>
      </c>
      <c r="IL18" s="189" t="s">
        <v>4512</v>
      </c>
      <c r="IM18" s="189">
        <v>3</v>
      </c>
      <c r="IN18" s="189" t="s">
        <v>3959</v>
      </c>
      <c r="IO18" s="189" t="s">
        <v>30</v>
      </c>
      <c r="IP18" s="189">
        <v>2</v>
      </c>
      <c r="IQ18" s="189" t="s">
        <v>14</v>
      </c>
      <c r="IR18" s="189" t="s">
        <v>14</v>
      </c>
      <c r="IS18" s="190">
        <v>44863</v>
      </c>
    </row>
    <row r="19" spans="1:253" s="283" customFormat="1" ht="12.95" customHeight="1" x14ac:dyDescent="0.2">
      <c r="A19" s="283" t="s">
        <v>230</v>
      </c>
      <c r="B19" s="283" t="s">
        <v>9362</v>
      </c>
      <c r="C19" s="283" t="s">
        <v>231</v>
      </c>
      <c r="D19" s="283" t="s">
        <v>228</v>
      </c>
      <c r="E19" s="283" t="s">
        <v>8832</v>
      </c>
      <c r="F19" s="283" t="s">
        <v>3069</v>
      </c>
      <c r="G19" s="177">
        <v>27600000</v>
      </c>
      <c r="H19" s="178" t="s">
        <v>2503</v>
      </c>
      <c r="I19" s="178" t="s">
        <v>30</v>
      </c>
      <c r="J19" s="178">
        <v>2</v>
      </c>
      <c r="K19" s="178" t="s">
        <v>3068</v>
      </c>
      <c r="L19" s="178" t="s">
        <v>2504</v>
      </c>
      <c r="M19" s="179">
        <v>44803</v>
      </c>
      <c r="N19" s="188" t="s">
        <v>863</v>
      </c>
      <c r="O19" s="180">
        <v>34263</v>
      </c>
      <c r="P19" s="180" t="s">
        <v>860</v>
      </c>
      <c r="Q19" s="180" t="s">
        <v>74</v>
      </c>
      <c r="R19" s="180">
        <v>1</v>
      </c>
      <c r="S19" s="180" t="s">
        <v>862</v>
      </c>
      <c r="T19" s="180" t="s">
        <v>861</v>
      </c>
      <c r="U19" s="181">
        <v>43697</v>
      </c>
      <c r="V19" s="188" t="s">
        <v>2502</v>
      </c>
      <c r="W19" s="178">
        <v>3803000</v>
      </c>
      <c r="X19" s="178" t="s">
        <v>2499</v>
      </c>
      <c r="Y19" s="178" t="s">
        <v>30</v>
      </c>
      <c r="Z19" s="178">
        <v>2</v>
      </c>
      <c r="AA19" s="178" t="s">
        <v>2501</v>
      </c>
      <c r="AB19" s="178" t="s">
        <v>2500</v>
      </c>
      <c r="AC19" s="179">
        <v>44764</v>
      </c>
      <c r="AD19" s="188" t="s">
        <v>2505</v>
      </c>
      <c r="AE19" s="186">
        <v>1246000</v>
      </c>
      <c r="AF19" s="186" t="s">
        <v>2503</v>
      </c>
      <c r="AG19" s="186" t="s">
        <v>30</v>
      </c>
      <c r="AH19" s="186">
        <v>2</v>
      </c>
      <c r="AI19" s="186" t="s">
        <v>2494</v>
      </c>
      <c r="AJ19" s="186" t="s">
        <v>2504</v>
      </c>
      <c r="AK19" s="187">
        <v>44764</v>
      </c>
      <c r="AL19" s="188" t="s">
        <v>2509</v>
      </c>
      <c r="AM19" s="178">
        <v>623000</v>
      </c>
      <c r="AN19" s="178" t="s">
        <v>2506</v>
      </c>
      <c r="AO19" s="178" t="s">
        <v>30</v>
      </c>
      <c r="AP19" s="178">
        <v>2</v>
      </c>
      <c r="AQ19" s="178" t="s">
        <v>2508</v>
      </c>
      <c r="AR19" s="178" t="s">
        <v>2507</v>
      </c>
      <c r="AS19" s="179">
        <v>44764</v>
      </c>
      <c r="AT19" s="189" t="s">
        <v>859</v>
      </c>
      <c r="AU19" s="186" t="s">
        <v>14</v>
      </c>
      <c r="AV19" s="186" t="s">
        <v>847</v>
      </c>
      <c r="AW19" s="186" t="s">
        <v>14</v>
      </c>
      <c r="AX19" s="186" t="s">
        <v>14</v>
      </c>
      <c r="AY19" s="186" t="s">
        <v>858</v>
      </c>
      <c r="AZ19" s="186" t="s">
        <v>847</v>
      </c>
      <c r="BA19" s="187">
        <v>43697</v>
      </c>
      <c r="BB19" s="188" t="s">
        <v>857</v>
      </c>
      <c r="BC19" s="178" t="s">
        <v>14</v>
      </c>
      <c r="BD19" s="178" t="s">
        <v>847</v>
      </c>
      <c r="BE19" s="178" t="s">
        <v>14</v>
      </c>
      <c r="BF19" s="178" t="s">
        <v>14</v>
      </c>
      <c r="BG19" s="178" t="s">
        <v>856</v>
      </c>
      <c r="BH19" s="178" t="s">
        <v>847</v>
      </c>
      <c r="BI19" s="179">
        <v>43697</v>
      </c>
      <c r="BJ19" s="189" t="s">
        <v>2512</v>
      </c>
      <c r="BK19" s="189">
        <v>208</v>
      </c>
      <c r="BL19" s="189" t="s">
        <v>2510</v>
      </c>
      <c r="BM19" s="189" t="s">
        <v>74</v>
      </c>
      <c r="BN19" s="189">
        <v>1</v>
      </c>
      <c r="BO19" s="189" t="s">
        <v>2511</v>
      </c>
      <c r="BP19" s="186" t="s">
        <v>1440</v>
      </c>
      <c r="BQ19" s="190">
        <v>44764</v>
      </c>
      <c r="BR19" s="188" t="s">
        <v>232</v>
      </c>
      <c r="BS19" s="182" t="s">
        <v>14</v>
      </c>
      <c r="BT19" s="182">
        <v>0</v>
      </c>
      <c r="BU19" s="182" t="s">
        <v>30</v>
      </c>
      <c r="BV19" s="182">
        <v>2</v>
      </c>
      <c r="BW19" s="182">
        <v>0</v>
      </c>
      <c r="BX19" s="182">
        <v>0</v>
      </c>
      <c r="BY19" s="179">
        <v>43509</v>
      </c>
      <c r="BZ19" s="189" t="s">
        <v>233</v>
      </c>
      <c r="CA19" s="189" t="s">
        <v>14</v>
      </c>
      <c r="CB19" s="189">
        <v>0</v>
      </c>
      <c r="CC19" s="189" t="s">
        <v>14</v>
      </c>
      <c r="CD19" s="189" t="s">
        <v>14</v>
      </c>
      <c r="CE19" s="189">
        <v>0</v>
      </c>
      <c r="CF19" s="189">
        <v>0</v>
      </c>
      <c r="CG19" s="190">
        <v>43509</v>
      </c>
      <c r="CH19" s="188" t="s">
        <v>9976</v>
      </c>
      <c r="CI19" s="189" t="e">
        <v>#N/A</v>
      </c>
      <c r="CJ19" s="189" t="e">
        <v>#N/A</v>
      </c>
      <c r="CK19" s="189" t="e">
        <v>#N/A</v>
      </c>
      <c r="CL19" s="189" t="e">
        <v>#N/A</v>
      </c>
      <c r="CM19" s="189" t="e">
        <v>#N/A</v>
      </c>
      <c r="CN19" s="189" t="e">
        <v>#N/A</v>
      </c>
      <c r="CO19" s="191" t="e">
        <v>#N/A</v>
      </c>
      <c r="CP19" s="189" t="s">
        <v>237</v>
      </c>
      <c r="CQ19" s="182">
        <v>5.2</v>
      </c>
      <c r="CR19" s="182" t="s">
        <v>234</v>
      </c>
      <c r="CS19" s="182" t="s">
        <v>30</v>
      </c>
      <c r="CT19" s="182">
        <v>2</v>
      </c>
      <c r="CU19" s="182" t="s">
        <v>236</v>
      </c>
      <c r="CV19" s="182" t="s">
        <v>235</v>
      </c>
      <c r="CW19" s="179">
        <v>43509</v>
      </c>
      <c r="CX19" s="189" t="s">
        <v>2514</v>
      </c>
      <c r="CY19" s="186">
        <v>1246000</v>
      </c>
      <c r="CZ19" s="186" t="s">
        <v>2503</v>
      </c>
      <c r="DA19" s="186" t="s">
        <v>30</v>
      </c>
      <c r="DB19" s="186">
        <v>2</v>
      </c>
      <c r="DC19" s="186" t="s">
        <v>2513</v>
      </c>
      <c r="DD19" s="186" t="s">
        <v>2504</v>
      </c>
      <c r="DE19" s="192">
        <v>44764</v>
      </c>
      <c r="DF19" s="188" t="s">
        <v>2515</v>
      </c>
      <c r="DG19" s="178">
        <v>2557000</v>
      </c>
      <c r="DH19" s="182" t="s">
        <v>2503</v>
      </c>
      <c r="DI19" s="182" t="s">
        <v>30</v>
      </c>
      <c r="DJ19" s="182">
        <v>2</v>
      </c>
      <c r="DK19" s="182" t="s">
        <v>2513</v>
      </c>
      <c r="DL19" s="182" t="s">
        <v>2504</v>
      </c>
      <c r="DM19" s="179">
        <v>44764</v>
      </c>
      <c r="DN19" s="189" t="s">
        <v>2516</v>
      </c>
      <c r="DO19" s="186">
        <v>0</v>
      </c>
      <c r="DP19" s="189" t="s">
        <v>2503</v>
      </c>
      <c r="DQ19" s="189" t="s">
        <v>30</v>
      </c>
      <c r="DR19" s="189">
        <v>2</v>
      </c>
      <c r="DS19" s="189" t="s">
        <v>2513</v>
      </c>
      <c r="DT19" s="189" t="s">
        <v>2504</v>
      </c>
      <c r="DU19" s="190">
        <v>44764</v>
      </c>
      <c r="DV19" s="188" t="s">
        <v>2517</v>
      </c>
      <c r="DW19" s="178">
        <v>166000</v>
      </c>
      <c r="DX19" s="182" t="s">
        <v>2503</v>
      </c>
      <c r="DY19" s="182" t="s">
        <v>30</v>
      </c>
      <c r="DZ19" s="182">
        <v>2</v>
      </c>
      <c r="EA19" s="182" t="s">
        <v>2513</v>
      </c>
      <c r="EB19" s="182" t="s">
        <v>2504</v>
      </c>
      <c r="EC19" s="179">
        <v>44764</v>
      </c>
      <c r="ED19" s="189" t="s">
        <v>2518</v>
      </c>
      <c r="EE19" s="186">
        <v>1080000</v>
      </c>
      <c r="EF19" s="189" t="s">
        <v>2503</v>
      </c>
      <c r="EG19" s="189" t="s">
        <v>30</v>
      </c>
      <c r="EH19" s="189">
        <v>2</v>
      </c>
      <c r="EI19" s="189" t="s">
        <v>2513</v>
      </c>
      <c r="EJ19" s="189" t="s">
        <v>2504</v>
      </c>
      <c r="EK19" s="190">
        <v>44764</v>
      </c>
      <c r="EL19" s="188" t="s">
        <v>2519</v>
      </c>
      <c r="EM19" s="178">
        <v>0</v>
      </c>
      <c r="EN19" s="182" t="s">
        <v>2503</v>
      </c>
      <c r="EO19" s="182" t="s">
        <v>30</v>
      </c>
      <c r="EP19" s="182">
        <v>2</v>
      </c>
      <c r="EQ19" s="182" t="s">
        <v>2513</v>
      </c>
      <c r="ER19" s="182" t="s">
        <v>2504</v>
      </c>
      <c r="ES19" s="179">
        <v>44764</v>
      </c>
      <c r="ET19" s="189" t="s">
        <v>1432</v>
      </c>
      <c r="EU19" s="189">
        <v>530</v>
      </c>
      <c r="EV19" s="189" t="s">
        <v>1429</v>
      </c>
      <c r="EW19" s="189" t="s">
        <v>30</v>
      </c>
      <c r="EX19" s="189">
        <v>2</v>
      </c>
      <c r="EY19" s="189" t="s">
        <v>1430</v>
      </c>
      <c r="EZ19" s="189" t="s">
        <v>152</v>
      </c>
      <c r="FA19" s="190">
        <v>44281</v>
      </c>
      <c r="FB19" s="188" t="s">
        <v>3048</v>
      </c>
      <c r="FC19" s="182">
        <v>3</v>
      </c>
      <c r="FD19" s="182" t="s">
        <v>2503</v>
      </c>
      <c r="FE19" s="182" t="s">
        <v>74</v>
      </c>
      <c r="FF19" s="182">
        <v>1</v>
      </c>
      <c r="FG19" s="182" t="s">
        <v>3046</v>
      </c>
      <c r="FH19" s="182" t="s">
        <v>2504</v>
      </c>
      <c r="FI19" s="179">
        <v>44803</v>
      </c>
      <c r="FJ19" s="188" t="s">
        <v>238</v>
      </c>
      <c r="FK19" s="189" t="s">
        <v>14</v>
      </c>
      <c r="FL19" s="189">
        <v>0</v>
      </c>
      <c r="FM19" s="189" t="s">
        <v>30</v>
      </c>
      <c r="FN19" s="189">
        <v>2</v>
      </c>
      <c r="FO19" s="189">
        <v>0</v>
      </c>
      <c r="FP19" s="186">
        <v>0</v>
      </c>
      <c r="FQ19" s="187">
        <v>43509</v>
      </c>
      <c r="FR19" s="188" t="s">
        <v>239</v>
      </c>
      <c r="FS19" s="182" t="s">
        <v>14</v>
      </c>
      <c r="FT19" s="182">
        <v>0</v>
      </c>
      <c r="FU19" s="182" t="s">
        <v>30</v>
      </c>
      <c r="FV19" s="182">
        <v>2</v>
      </c>
      <c r="FW19" s="182">
        <v>0</v>
      </c>
      <c r="FX19" s="182">
        <v>0</v>
      </c>
      <c r="FY19" s="179">
        <v>43509</v>
      </c>
      <c r="FZ19" s="189" t="s">
        <v>4518</v>
      </c>
      <c r="GA19" s="189">
        <v>1</v>
      </c>
      <c r="GB19" s="189" t="s">
        <v>3959</v>
      </c>
      <c r="GC19" s="189" t="s">
        <v>30</v>
      </c>
      <c r="GD19" s="189">
        <v>2</v>
      </c>
      <c r="GE19" s="189" t="s">
        <v>14</v>
      </c>
      <c r="GF19" s="189" t="s">
        <v>14</v>
      </c>
      <c r="GG19" s="190">
        <v>44863</v>
      </c>
      <c r="GH19" s="188" t="s">
        <v>4524</v>
      </c>
      <c r="GI19" s="182">
        <v>3</v>
      </c>
      <c r="GJ19" s="182" t="s">
        <v>3959</v>
      </c>
      <c r="GK19" s="182" t="s">
        <v>30</v>
      </c>
      <c r="GL19" s="182">
        <v>2</v>
      </c>
      <c r="GM19" s="182" t="s">
        <v>14</v>
      </c>
      <c r="GN19" s="182" t="s">
        <v>14</v>
      </c>
      <c r="GO19" s="179">
        <v>44863</v>
      </c>
      <c r="GP19" s="189" t="s">
        <v>4519</v>
      </c>
      <c r="GQ19" s="189">
        <v>1</v>
      </c>
      <c r="GR19" s="189" t="s">
        <v>3959</v>
      </c>
      <c r="GS19" s="189" t="s">
        <v>30</v>
      </c>
      <c r="GT19" s="189">
        <v>2</v>
      </c>
      <c r="GU19" s="189" t="s">
        <v>14</v>
      </c>
      <c r="GV19" s="189" t="s">
        <v>14</v>
      </c>
      <c r="GW19" s="190">
        <v>44863</v>
      </c>
      <c r="GX19" s="188" t="s">
        <v>4525</v>
      </c>
      <c r="GY19" s="182">
        <v>0</v>
      </c>
      <c r="GZ19" s="182" t="s">
        <v>3959</v>
      </c>
      <c r="HA19" s="182" t="s">
        <v>30</v>
      </c>
      <c r="HB19" s="182">
        <v>2</v>
      </c>
      <c r="HC19" s="182" t="s">
        <v>14</v>
      </c>
      <c r="HD19" s="182" t="s">
        <v>14</v>
      </c>
      <c r="HE19" s="179">
        <v>44863</v>
      </c>
      <c r="HF19" s="189" t="s">
        <v>4517</v>
      </c>
      <c r="HG19" s="189">
        <v>0</v>
      </c>
      <c r="HH19" s="189" t="s">
        <v>3959</v>
      </c>
      <c r="HI19" s="189" t="s">
        <v>30</v>
      </c>
      <c r="HJ19" s="189">
        <v>2</v>
      </c>
      <c r="HK19" s="189" t="s">
        <v>14</v>
      </c>
      <c r="HL19" s="189" t="s">
        <v>14</v>
      </c>
      <c r="HM19" s="190">
        <v>44863</v>
      </c>
      <c r="HN19" s="188" t="s">
        <v>4523</v>
      </c>
      <c r="HO19" s="182">
        <v>2</v>
      </c>
      <c r="HP19" s="182" t="s">
        <v>3959</v>
      </c>
      <c r="HQ19" s="182" t="s">
        <v>30</v>
      </c>
      <c r="HR19" s="182">
        <v>2</v>
      </c>
      <c r="HS19" s="182" t="s">
        <v>14</v>
      </c>
      <c r="HT19" s="182" t="s">
        <v>14</v>
      </c>
      <c r="HU19" s="179">
        <v>44863</v>
      </c>
      <c r="HV19" s="189" t="s">
        <v>4520</v>
      </c>
      <c r="HW19" s="189">
        <v>3</v>
      </c>
      <c r="HX19" s="189" t="s">
        <v>3959</v>
      </c>
      <c r="HY19" s="189" t="s">
        <v>30</v>
      </c>
      <c r="HZ19" s="189">
        <v>2</v>
      </c>
      <c r="IA19" s="189" t="s">
        <v>14</v>
      </c>
      <c r="IB19" s="189" t="s">
        <v>14</v>
      </c>
      <c r="IC19" s="190">
        <v>44863</v>
      </c>
      <c r="ID19" s="188" t="s">
        <v>4522</v>
      </c>
      <c r="IE19" s="182">
        <v>1</v>
      </c>
      <c r="IF19" s="182" t="s">
        <v>3959</v>
      </c>
      <c r="IG19" s="182" t="s">
        <v>30</v>
      </c>
      <c r="IH19" s="182">
        <v>2</v>
      </c>
      <c r="II19" s="182" t="s">
        <v>14</v>
      </c>
      <c r="IJ19" s="182" t="s">
        <v>14</v>
      </c>
      <c r="IK19" s="179">
        <v>44863</v>
      </c>
      <c r="IL19" s="189" t="s">
        <v>4521</v>
      </c>
      <c r="IM19" s="189">
        <v>3</v>
      </c>
      <c r="IN19" s="189" t="s">
        <v>3959</v>
      </c>
      <c r="IO19" s="189" t="s">
        <v>30</v>
      </c>
      <c r="IP19" s="189">
        <v>2</v>
      </c>
      <c r="IQ19" s="189" t="s">
        <v>14</v>
      </c>
      <c r="IR19" s="189" t="s">
        <v>14</v>
      </c>
      <c r="IS19" s="190">
        <v>44863</v>
      </c>
    </row>
    <row r="20" spans="1:253" s="283" customFormat="1" ht="12.95" customHeight="1" x14ac:dyDescent="0.2">
      <c r="A20" s="283" t="s">
        <v>240</v>
      </c>
      <c r="B20" s="283" t="s">
        <v>9362</v>
      </c>
      <c r="C20" s="283" t="s">
        <v>241</v>
      </c>
      <c r="D20" s="283" t="s">
        <v>228</v>
      </c>
      <c r="E20" s="283" t="s">
        <v>8832</v>
      </c>
      <c r="F20" s="283" t="s">
        <v>3070</v>
      </c>
      <c r="G20" s="177">
        <v>27600000</v>
      </c>
      <c r="H20" s="178" t="s">
        <v>2503</v>
      </c>
      <c r="I20" s="178" t="s">
        <v>30</v>
      </c>
      <c r="J20" s="178">
        <v>2</v>
      </c>
      <c r="K20" s="178" t="s">
        <v>3068</v>
      </c>
      <c r="L20" s="178" t="s">
        <v>2504</v>
      </c>
      <c r="M20" s="179">
        <v>44803</v>
      </c>
      <c r="N20" s="188" t="s">
        <v>1845</v>
      </c>
      <c r="O20" s="180">
        <v>89005</v>
      </c>
      <c r="P20" s="180" t="s">
        <v>1841</v>
      </c>
      <c r="Q20" s="180" t="s">
        <v>30</v>
      </c>
      <c r="R20" s="180">
        <v>2</v>
      </c>
      <c r="S20" s="180" t="s">
        <v>1844</v>
      </c>
      <c r="T20" s="180" t="s">
        <v>861</v>
      </c>
      <c r="U20" s="181">
        <v>44641</v>
      </c>
      <c r="V20" s="188" t="s">
        <v>2521</v>
      </c>
      <c r="W20" s="178">
        <v>13474000</v>
      </c>
      <c r="X20" s="178" t="s">
        <v>2499</v>
      </c>
      <c r="Y20" s="178" t="s">
        <v>30</v>
      </c>
      <c r="Z20" s="178">
        <v>2</v>
      </c>
      <c r="AA20" s="178" t="s">
        <v>2520</v>
      </c>
      <c r="AB20" s="178" t="s">
        <v>2500</v>
      </c>
      <c r="AC20" s="179">
        <v>44764</v>
      </c>
      <c r="AD20" s="188" t="s">
        <v>2522</v>
      </c>
      <c r="AE20" s="186">
        <v>2034000</v>
      </c>
      <c r="AF20" s="186" t="s">
        <v>2503</v>
      </c>
      <c r="AG20" s="186" t="s">
        <v>30</v>
      </c>
      <c r="AH20" s="186">
        <v>2</v>
      </c>
      <c r="AI20" s="186" t="s">
        <v>2494</v>
      </c>
      <c r="AJ20" s="186" t="s">
        <v>2504</v>
      </c>
      <c r="AK20" s="187">
        <v>44764</v>
      </c>
      <c r="AL20" s="188" t="s">
        <v>2524</v>
      </c>
      <c r="AM20" s="178">
        <v>974000</v>
      </c>
      <c r="AN20" s="178" t="s">
        <v>2506</v>
      </c>
      <c r="AO20" s="178" t="s">
        <v>30</v>
      </c>
      <c r="AP20" s="178">
        <v>2</v>
      </c>
      <c r="AQ20" s="178" t="s">
        <v>2523</v>
      </c>
      <c r="AR20" s="178" t="s">
        <v>2507</v>
      </c>
      <c r="AS20" s="179">
        <v>44764</v>
      </c>
      <c r="AT20" s="189" t="s">
        <v>868</v>
      </c>
      <c r="AU20" s="186" t="s">
        <v>14</v>
      </c>
      <c r="AV20" s="186" t="s">
        <v>847</v>
      </c>
      <c r="AW20" s="186" t="s">
        <v>14</v>
      </c>
      <c r="AX20" s="186" t="s">
        <v>14</v>
      </c>
      <c r="AY20" s="186" t="s">
        <v>858</v>
      </c>
      <c r="AZ20" s="186" t="s">
        <v>847</v>
      </c>
      <c r="BA20" s="187">
        <v>43697</v>
      </c>
      <c r="BB20" s="188" t="s">
        <v>768</v>
      </c>
      <c r="BC20" s="178" t="s">
        <v>14</v>
      </c>
      <c r="BD20" s="178" t="s">
        <v>764</v>
      </c>
      <c r="BE20" s="178" t="s">
        <v>14</v>
      </c>
      <c r="BF20" s="178" t="s">
        <v>14</v>
      </c>
      <c r="BG20" s="178" t="s">
        <v>766</v>
      </c>
      <c r="BH20" s="178" t="s">
        <v>765</v>
      </c>
      <c r="BI20" s="179">
        <v>43642</v>
      </c>
      <c r="BJ20" s="189" t="s">
        <v>2527</v>
      </c>
      <c r="BK20" s="189">
        <v>254</v>
      </c>
      <c r="BL20" s="189" t="s">
        <v>2525</v>
      </c>
      <c r="BM20" s="189" t="s">
        <v>74</v>
      </c>
      <c r="BN20" s="189">
        <v>1</v>
      </c>
      <c r="BO20" s="189" t="s">
        <v>2526</v>
      </c>
      <c r="BP20" s="186" t="s">
        <v>1440</v>
      </c>
      <c r="BQ20" s="190">
        <v>44764</v>
      </c>
      <c r="BR20" s="188" t="s">
        <v>865</v>
      </c>
      <c r="BS20" s="182" t="s">
        <v>14</v>
      </c>
      <c r="BT20" s="182" t="s">
        <v>847</v>
      </c>
      <c r="BU20" s="182" t="s">
        <v>14</v>
      </c>
      <c r="BV20" s="182" t="s">
        <v>14</v>
      </c>
      <c r="BW20" s="182" t="s">
        <v>864</v>
      </c>
      <c r="BX20" s="182" t="s">
        <v>847</v>
      </c>
      <c r="BY20" s="179">
        <v>43697</v>
      </c>
      <c r="BZ20" s="189" t="s">
        <v>866</v>
      </c>
      <c r="CA20" s="189" t="s">
        <v>14</v>
      </c>
      <c r="CB20" s="189" t="s">
        <v>847</v>
      </c>
      <c r="CC20" s="189" t="s">
        <v>14</v>
      </c>
      <c r="CD20" s="189" t="s">
        <v>14</v>
      </c>
      <c r="CE20" s="189" t="s">
        <v>864</v>
      </c>
      <c r="CF20" s="189" t="s">
        <v>847</v>
      </c>
      <c r="CG20" s="190">
        <v>43697</v>
      </c>
      <c r="CH20" s="188" t="s">
        <v>9977</v>
      </c>
      <c r="CI20" s="189" t="e">
        <v>#N/A</v>
      </c>
      <c r="CJ20" s="189" t="e">
        <v>#N/A</v>
      </c>
      <c r="CK20" s="189" t="e">
        <v>#N/A</v>
      </c>
      <c r="CL20" s="189" t="e">
        <v>#N/A</v>
      </c>
      <c r="CM20" s="189" t="e">
        <v>#N/A</v>
      </c>
      <c r="CN20" s="189" t="e">
        <v>#N/A</v>
      </c>
      <c r="CO20" s="191" t="e">
        <v>#N/A</v>
      </c>
      <c r="CP20" s="189" t="s">
        <v>867</v>
      </c>
      <c r="CQ20" s="182" t="s">
        <v>14</v>
      </c>
      <c r="CR20" s="182" t="s">
        <v>847</v>
      </c>
      <c r="CS20" s="182" t="s">
        <v>14</v>
      </c>
      <c r="CT20" s="182" t="s">
        <v>14</v>
      </c>
      <c r="CU20" s="182" t="s">
        <v>864</v>
      </c>
      <c r="CV20" s="182" t="s">
        <v>847</v>
      </c>
      <c r="CW20" s="179">
        <v>43697</v>
      </c>
      <c r="CX20" s="189" t="s">
        <v>2528</v>
      </c>
      <c r="CY20" s="186">
        <v>2034000</v>
      </c>
      <c r="CZ20" s="186" t="s">
        <v>2503</v>
      </c>
      <c r="DA20" s="186" t="s">
        <v>30</v>
      </c>
      <c r="DB20" s="186">
        <v>2</v>
      </c>
      <c r="DC20" s="186" t="s">
        <v>2513</v>
      </c>
      <c r="DD20" s="186" t="s">
        <v>2504</v>
      </c>
      <c r="DE20" s="192">
        <v>44764</v>
      </c>
      <c r="DF20" s="188" t="s">
        <v>2529</v>
      </c>
      <c r="DG20" s="178">
        <v>11439000</v>
      </c>
      <c r="DH20" s="182" t="s">
        <v>2503</v>
      </c>
      <c r="DI20" s="182" t="s">
        <v>30</v>
      </c>
      <c r="DJ20" s="182">
        <v>2</v>
      </c>
      <c r="DK20" s="182" t="s">
        <v>2513</v>
      </c>
      <c r="DL20" s="182" t="s">
        <v>2504</v>
      </c>
      <c r="DM20" s="179">
        <v>44764</v>
      </c>
      <c r="DN20" s="189" t="s">
        <v>2530</v>
      </c>
      <c r="DO20" s="186">
        <v>0</v>
      </c>
      <c r="DP20" s="189" t="s">
        <v>2503</v>
      </c>
      <c r="DQ20" s="189" t="s">
        <v>30</v>
      </c>
      <c r="DR20" s="189">
        <v>2</v>
      </c>
      <c r="DS20" s="189" t="s">
        <v>2513</v>
      </c>
      <c r="DT20" s="189" t="s">
        <v>2504</v>
      </c>
      <c r="DU20" s="190">
        <v>44764</v>
      </c>
      <c r="DV20" s="188" t="s">
        <v>2531</v>
      </c>
      <c r="DW20" s="178">
        <v>1431000</v>
      </c>
      <c r="DX20" s="182" t="s">
        <v>2503</v>
      </c>
      <c r="DY20" s="182" t="s">
        <v>30</v>
      </c>
      <c r="DZ20" s="182">
        <v>2</v>
      </c>
      <c r="EA20" s="182" t="s">
        <v>2513</v>
      </c>
      <c r="EB20" s="182" t="s">
        <v>2504</v>
      </c>
      <c r="EC20" s="179">
        <v>44764</v>
      </c>
      <c r="ED20" s="189" t="s">
        <v>2532</v>
      </c>
      <c r="EE20" s="186">
        <v>603000</v>
      </c>
      <c r="EF20" s="189" t="s">
        <v>2503</v>
      </c>
      <c r="EG20" s="189" t="s">
        <v>30</v>
      </c>
      <c r="EH20" s="189">
        <v>2</v>
      </c>
      <c r="EI20" s="189" t="s">
        <v>2513</v>
      </c>
      <c r="EJ20" s="189" t="s">
        <v>2504</v>
      </c>
      <c r="EK20" s="190">
        <v>44764</v>
      </c>
      <c r="EL20" s="188" t="s">
        <v>2533</v>
      </c>
      <c r="EM20" s="178">
        <v>0</v>
      </c>
      <c r="EN20" s="182" t="s">
        <v>2503</v>
      </c>
      <c r="EO20" s="182" t="s">
        <v>30</v>
      </c>
      <c r="EP20" s="182">
        <v>2</v>
      </c>
      <c r="EQ20" s="182" t="s">
        <v>2513</v>
      </c>
      <c r="ER20" s="182" t="s">
        <v>2504</v>
      </c>
      <c r="ES20" s="179">
        <v>44764</v>
      </c>
      <c r="ET20" s="189" t="s">
        <v>1433</v>
      </c>
      <c r="EU20" s="189">
        <v>530</v>
      </c>
      <c r="EV20" s="189" t="s">
        <v>1429</v>
      </c>
      <c r="EW20" s="189" t="s">
        <v>30</v>
      </c>
      <c r="EX20" s="189">
        <v>2</v>
      </c>
      <c r="EY20" s="189" t="s">
        <v>1430</v>
      </c>
      <c r="EZ20" s="189" t="s">
        <v>152</v>
      </c>
      <c r="FA20" s="190">
        <v>44281</v>
      </c>
      <c r="FB20" s="188" t="s">
        <v>3049</v>
      </c>
      <c r="FC20" s="182">
        <v>3</v>
      </c>
      <c r="FD20" s="182" t="s">
        <v>2503</v>
      </c>
      <c r="FE20" s="182" t="s">
        <v>74</v>
      </c>
      <c r="FF20" s="182">
        <v>1</v>
      </c>
      <c r="FG20" s="182" t="s">
        <v>3046</v>
      </c>
      <c r="FH20" s="182" t="s">
        <v>2504</v>
      </c>
      <c r="FI20" s="179">
        <v>44803</v>
      </c>
      <c r="FJ20" s="188" t="s">
        <v>242</v>
      </c>
      <c r="FK20" s="189" t="s">
        <v>14</v>
      </c>
      <c r="FL20" s="189">
        <v>0</v>
      </c>
      <c r="FM20" s="189" t="s">
        <v>30</v>
      </c>
      <c r="FN20" s="189">
        <v>2</v>
      </c>
      <c r="FO20" s="189">
        <v>0</v>
      </c>
      <c r="FP20" s="186">
        <v>0</v>
      </c>
      <c r="FQ20" s="187">
        <v>43509</v>
      </c>
      <c r="FR20" s="188" t="s">
        <v>246</v>
      </c>
      <c r="FS20" s="182">
        <v>377500</v>
      </c>
      <c r="FT20" s="182" t="s">
        <v>243</v>
      </c>
      <c r="FU20" s="182" t="s">
        <v>30</v>
      </c>
      <c r="FV20" s="182">
        <v>2</v>
      </c>
      <c r="FW20" s="182" t="s">
        <v>245</v>
      </c>
      <c r="FX20" s="182" t="s">
        <v>244</v>
      </c>
      <c r="FY20" s="179">
        <v>43509</v>
      </c>
      <c r="FZ20" s="189" t="s">
        <v>4527</v>
      </c>
      <c r="GA20" s="189">
        <v>1</v>
      </c>
      <c r="GB20" s="189" t="s">
        <v>3959</v>
      </c>
      <c r="GC20" s="189" t="s">
        <v>30</v>
      </c>
      <c r="GD20" s="189">
        <v>2</v>
      </c>
      <c r="GE20" s="189" t="s">
        <v>14</v>
      </c>
      <c r="GF20" s="189" t="s">
        <v>14</v>
      </c>
      <c r="GG20" s="190">
        <v>44863</v>
      </c>
      <c r="GH20" s="188" t="s">
        <v>4533</v>
      </c>
      <c r="GI20" s="182">
        <v>3</v>
      </c>
      <c r="GJ20" s="182" t="s">
        <v>3959</v>
      </c>
      <c r="GK20" s="182" t="s">
        <v>30</v>
      </c>
      <c r="GL20" s="182">
        <v>2</v>
      </c>
      <c r="GM20" s="182" t="s">
        <v>14</v>
      </c>
      <c r="GN20" s="182" t="s">
        <v>14</v>
      </c>
      <c r="GO20" s="179">
        <v>44863</v>
      </c>
      <c r="GP20" s="189" t="s">
        <v>4528</v>
      </c>
      <c r="GQ20" s="189">
        <v>3</v>
      </c>
      <c r="GR20" s="189" t="s">
        <v>3959</v>
      </c>
      <c r="GS20" s="189" t="s">
        <v>30</v>
      </c>
      <c r="GT20" s="189">
        <v>2</v>
      </c>
      <c r="GU20" s="189" t="s">
        <v>14</v>
      </c>
      <c r="GV20" s="189" t="s">
        <v>14</v>
      </c>
      <c r="GW20" s="190">
        <v>44863</v>
      </c>
      <c r="GX20" s="188" t="s">
        <v>4534</v>
      </c>
      <c r="GY20" s="182">
        <v>0</v>
      </c>
      <c r="GZ20" s="182" t="s">
        <v>3959</v>
      </c>
      <c r="HA20" s="182" t="s">
        <v>30</v>
      </c>
      <c r="HB20" s="182">
        <v>2</v>
      </c>
      <c r="HC20" s="182" t="s">
        <v>14</v>
      </c>
      <c r="HD20" s="182" t="s">
        <v>14</v>
      </c>
      <c r="HE20" s="179">
        <v>44863</v>
      </c>
      <c r="HF20" s="189" t="s">
        <v>4526</v>
      </c>
      <c r="HG20" s="189">
        <v>2</v>
      </c>
      <c r="HH20" s="189" t="s">
        <v>3959</v>
      </c>
      <c r="HI20" s="189" t="s">
        <v>30</v>
      </c>
      <c r="HJ20" s="189">
        <v>2</v>
      </c>
      <c r="HK20" s="189" t="s">
        <v>14</v>
      </c>
      <c r="HL20" s="189" t="s">
        <v>14</v>
      </c>
      <c r="HM20" s="190">
        <v>44863</v>
      </c>
      <c r="HN20" s="188" t="s">
        <v>4532</v>
      </c>
      <c r="HO20" s="182">
        <v>3</v>
      </c>
      <c r="HP20" s="182" t="s">
        <v>3959</v>
      </c>
      <c r="HQ20" s="182" t="s">
        <v>30</v>
      </c>
      <c r="HR20" s="182">
        <v>2</v>
      </c>
      <c r="HS20" s="182" t="s">
        <v>14</v>
      </c>
      <c r="HT20" s="182" t="s">
        <v>14</v>
      </c>
      <c r="HU20" s="179">
        <v>44863</v>
      </c>
      <c r="HV20" s="189" t="s">
        <v>4529</v>
      </c>
      <c r="HW20" s="189">
        <v>3</v>
      </c>
      <c r="HX20" s="189" t="s">
        <v>3959</v>
      </c>
      <c r="HY20" s="189" t="s">
        <v>30</v>
      </c>
      <c r="HZ20" s="189">
        <v>2</v>
      </c>
      <c r="IA20" s="189" t="s">
        <v>14</v>
      </c>
      <c r="IB20" s="189" t="s">
        <v>14</v>
      </c>
      <c r="IC20" s="190">
        <v>44863</v>
      </c>
      <c r="ID20" s="188" t="s">
        <v>4531</v>
      </c>
      <c r="IE20" s="182">
        <v>1</v>
      </c>
      <c r="IF20" s="182" t="s">
        <v>3959</v>
      </c>
      <c r="IG20" s="182" t="s">
        <v>30</v>
      </c>
      <c r="IH20" s="182">
        <v>2</v>
      </c>
      <c r="II20" s="182" t="s">
        <v>14</v>
      </c>
      <c r="IJ20" s="182" t="s">
        <v>14</v>
      </c>
      <c r="IK20" s="179">
        <v>44863</v>
      </c>
      <c r="IL20" s="189" t="s">
        <v>4530</v>
      </c>
      <c r="IM20" s="189">
        <v>3</v>
      </c>
      <c r="IN20" s="189" t="s">
        <v>3959</v>
      </c>
      <c r="IO20" s="189" t="s">
        <v>30</v>
      </c>
      <c r="IP20" s="189">
        <v>2</v>
      </c>
      <c r="IQ20" s="189" t="s">
        <v>14</v>
      </c>
      <c r="IR20" s="189" t="s">
        <v>14</v>
      </c>
      <c r="IS20" s="190">
        <v>44863</v>
      </c>
    </row>
    <row r="21" spans="1:253" s="283" customFormat="1" ht="12.95" customHeight="1" x14ac:dyDescent="0.2">
      <c r="A21" s="283" t="s">
        <v>247</v>
      </c>
      <c r="B21" s="283" t="s">
        <v>9349</v>
      </c>
      <c r="C21" s="283" t="s">
        <v>248</v>
      </c>
      <c r="D21" s="283" t="s">
        <v>228</v>
      </c>
      <c r="E21" s="283" t="s">
        <v>8832</v>
      </c>
      <c r="F21" s="283" t="s">
        <v>3071</v>
      </c>
      <c r="G21" s="177">
        <v>27600000</v>
      </c>
      <c r="H21" s="178" t="s">
        <v>2503</v>
      </c>
      <c r="I21" s="178" t="s">
        <v>30</v>
      </c>
      <c r="J21" s="178">
        <v>2</v>
      </c>
      <c r="K21" s="178" t="s">
        <v>3068</v>
      </c>
      <c r="L21" s="178" t="s">
        <v>2504</v>
      </c>
      <c r="M21" s="179">
        <v>44803</v>
      </c>
      <c r="N21" s="188" t="s">
        <v>1843</v>
      </c>
      <c r="O21" s="180">
        <v>201932</v>
      </c>
      <c r="P21" s="180" t="s">
        <v>1841</v>
      </c>
      <c r="Q21" s="180" t="s">
        <v>30</v>
      </c>
      <c r="R21" s="180">
        <v>2</v>
      </c>
      <c r="S21" s="180" t="s">
        <v>1842</v>
      </c>
      <c r="T21" s="180" t="s">
        <v>861</v>
      </c>
      <c r="U21" s="181">
        <v>44641</v>
      </c>
      <c r="V21" s="188" t="s">
        <v>2535</v>
      </c>
      <c r="W21" s="178">
        <v>5658000</v>
      </c>
      <c r="X21" s="178" t="s">
        <v>2503</v>
      </c>
      <c r="Y21" s="178" t="s">
        <v>30</v>
      </c>
      <c r="Z21" s="178">
        <v>2</v>
      </c>
      <c r="AA21" s="178" t="s">
        <v>2534</v>
      </c>
      <c r="AB21" s="178" t="s">
        <v>2504</v>
      </c>
      <c r="AC21" s="179">
        <v>44764</v>
      </c>
      <c r="AD21" s="188" t="s">
        <v>2537</v>
      </c>
      <c r="AE21" s="186">
        <v>475000</v>
      </c>
      <c r="AF21" s="186" t="s">
        <v>2503</v>
      </c>
      <c r="AG21" s="186" t="s">
        <v>30</v>
      </c>
      <c r="AH21" s="186">
        <v>2</v>
      </c>
      <c r="AI21" s="186" t="s">
        <v>2536</v>
      </c>
      <c r="AJ21" s="186" t="s">
        <v>2504</v>
      </c>
      <c r="AK21" s="187">
        <v>44764</v>
      </c>
      <c r="AL21" s="188" t="s">
        <v>2539</v>
      </c>
      <c r="AM21" s="178">
        <v>347000</v>
      </c>
      <c r="AN21" s="178" t="s">
        <v>2506</v>
      </c>
      <c r="AO21" s="178" t="s">
        <v>30</v>
      </c>
      <c r="AP21" s="178">
        <v>2</v>
      </c>
      <c r="AQ21" s="178" t="s">
        <v>2538</v>
      </c>
      <c r="AR21" s="178" t="s">
        <v>2507</v>
      </c>
      <c r="AS21" s="179">
        <v>44764</v>
      </c>
      <c r="AT21" s="189" t="s">
        <v>253</v>
      </c>
      <c r="AU21" s="186">
        <v>0</v>
      </c>
      <c r="AV21" s="186">
        <v>0</v>
      </c>
      <c r="AW21" s="186" t="s">
        <v>30</v>
      </c>
      <c r="AX21" s="186">
        <v>2</v>
      </c>
      <c r="AY21" s="186">
        <v>0</v>
      </c>
      <c r="AZ21" s="186">
        <v>0</v>
      </c>
      <c r="BA21" s="187">
        <v>43509</v>
      </c>
      <c r="BB21" s="188" t="s">
        <v>769</v>
      </c>
      <c r="BC21" s="178" t="s">
        <v>14</v>
      </c>
      <c r="BD21" s="178" t="s">
        <v>764</v>
      </c>
      <c r="BE21" s="178" t="s">
        <v>14</v>
      </c>
      <c r="BF21" s="178" t="s">
        <v>14</v>
      </c>
      <c r="BG21" s="178" t="s">
        <v>766</v>
      </c>
      <c r="BH21" s="178" t="s">
        <v>765</v>
      </c>
      <c r="BI21" s="179">
        <v>43642</v>
      </c>
      <c r="BJ21" s="189" t="s">
        <v>2540</v>
      </c>
      <c r="BK21" s="189">
        <v>17</v>
      </c>
      <c r="BL21" s="189" t="s">
        <v>2510</v>
      </c>
      <c r="BM21" s="189" t="s">
        <v>74</v>
      </c>
      <c r="BN21" s="189">
        <v>1</v>
      </c>
      <c r="BO21" s="189" t="s">
        <v>2526</v>
      </c>
      <c r="BP21" s="186" t="s">
        <v>1440</v>
      </c>
      <c r="BQ21" s="190">
        <v>44764</v>
      </c>
      <c r="BR21" s="188" t="s">
        <v>249</v>
      </c>
      <c r="BS21" s="182">
        <v>0</v>
      </c>
      <c r="BT21" s="182">
        <v>0</v>
      </c>
      <c r="BU21" s="182" t="s">
        <v>30</v>
      </c>
      <c r="BV21" s="182">
        <v>2</v>
      </c>
      <c r="BW21" s="182">
        <v>0</v>
      </c>
      <c r="BX21" s="182">
        <v>0</v>
      </c>
      <c r="BY21" s="179">
        <v>43509</v>
      </c>
      <c r="BZ21" s="189" t="s">
        <v>250</v>
      </c>
      <c r="CA21" s="189">
        <v>0</v>
      </c>
      <c r="CB21" s="189">
        <v>0</v>
      </c>
      <c r="CC21" s="189" t="s">
        <v>30</v>
      </c>
      <c r="CD21" s="189">
        <v>2</v>
      </c>
      <c r="CE21" s="189">
        <v>0</v>
      </c>
      <c r="CF21" s="189">
        <v>0</v>
      </c>
      <c r="CG21" s="190">
        <v>43509</v>
      </c>
      <c r="CH21" s="188" t="s">
        <v>9978</v>
      </c>
      <c r="CI21" s="189" t="e">
        <v>#N/A</v>
      </c>
      <c r="CJ21" s="189" t="e">
        <v>#N/A</v>
      </c>
      <c r="CK21" s="189" t="e">
        <v>#N/A</v>
      </c>
      <c r="CL21" s="189" t="e">
        <v>#N/A</v>
      </c>
      <c r="CM21" s="189" t="e">
        <v>#N/A</v>
      </c>
      <c r="CN21" s="189" t="e">
        <v>#N/A</v>
      </c>
      <c r="CO21" s="191" t="e">
        <v>#N/A</v>
      </c>
      <c r="CP21" s="189" t="s">
        <v>252</v>
      </c>
      <c r="CQ21" s="182" t="s">
        <v>14</v>
      </c>
      <c r="CR21" s="182">
        <v>0</v>
      </c>
      <c r="CS21" s="182" t="s">
        <v>30</v>
      </c>
      <c r="CT21" s="182">
        <v>2</v>
      </c>
      <c r="CU21" s="182">
        <v>0</v>
      </c>
      <c r="CV21" s="182">
        <v>0</v>
      </c>
      <c r="CW21" s="179">
        <v>43509</v>
      </c>
      <c r="CX21" s="189" t="s">
        <v>2541</v>
      </c>
      <c r="CY21" s="186">
        <v>475000</v>
      </c>
      <c r="CZ21" s="186" t="s">
        <v>2503</v>
      </c>
      <c r="DA21" s="186" t="s">
        <v>30</v>
      </c>
      <c r="DB21" s="186">
        <v>2</v>
      </c>
      <c r="DC21" s="186" t="s">
        <v>2513</v>
      </c>
      <c r="DD21" s="186" t="s">
        <v>2504</v>
      </c>
      <c r="DE21" s="192">
        <v>44764</v>
      </c>
      <c r="DF21" s="188" t="s">
        <v>2542</v>
      </c>
      <c r="DG21" s="178">
        <v>5183000</v>
      </c>
      <c r="DH21" s="182" t="s">
        <v>2503</v>
      </c>
      <c r="DI21" s="182" t="s">
        <v>30</v>
      </c>
      <c r="DJ21" s="182">
        <v>2</v>
      </c>
      <c r="DK21" s="182" t="s">
        <v>2513</v>
      </c>
      <c r="DL21" s="182" t="s">
        <v>2504</v>
      </c>
      <c r="DM21" s="179">
        <v>44764</v>
      </c>
      <c r="DN21" s="189" t="s">
        <v>2543</v>
      </c>
      <c r="DO21" s="186">
        <v>0</v>
      </c>
      <c r="DP21" s="189" t="s">
        <v>2503</v>
      </c>
      <c r="DQ21" s="189" t="s">
        <v>30</v>
      </c>
      <c r="DR21" s="189">
        <v>2</v>
      </c>
      <c r="DS21" s="189" t="s">
        <v>2513</v>
      </c>
      <c r="DT21" s="189" t="s">
        <v>2504</v>
      </c>
      <c r="DU21" s="190">
        <v>44764</v>
      </c>
      <c r="DV21" s="188" t="s">
        <v>2544</v>
      </c>
      <c r="DW21" s="178">
        <v>475000</v>
      </c>
      <c r="DX21" s="182" t="s">
        <v>2503</v>
      </c>
      <c r="DY21" s="182" t="s">
        <v>30</v>
      </c>
      <c r="DZ21" s="182">
        <v>2</v>
      </c>
      <c r="EA21" s="182" t="s">
        <v>2513</v>
      </c>
      <c r="EB21" s="182" t="s">
        <v>2504</v>
      </c>
      <c r="EC21" s="179">
        <v>44764</v>
      </c>
      <c r="ED21" s="189" t="s">
        <v>2545</v>
      </c>
      <c r="EE21" s="186">
        <v>0</v>
      </c>
      <c r="EF21" s="189" t="s">
        <v>2503</v>
      </c>
      <c r="EG21" s="189" t="s">
        <v>30</v>
      </c>
      <c r="EH21" s="189">
        <v>2</v>
      </c>
      <c r="EI21" s="189" t="s">
        <v>2513</v>
      </c>
      <c r="EJ21" s="189" t="s">
        <v>2504</v>
      </c>
      <c r="EK21" s="190">
        <v>44764</v>
      </c>
      <c r="EL21" s="188" t="s">
        <v>2546</v>
      </c>
      <c r="EM21" s="178">
        <v>0</v>
      </c>
      <c r="EN21" s="182" t="s">
        <v>2503</v>
      </c>
      <c r="EO21" s="182" t="s">
        <v>30</v>
      </c>
      <c r="EP21" s="182">
        <v>2</v>
      </c>
      <c r="EQ21" s="182" t="s">
        <v>2513</v>
      </c>
      <c r="ER21" s="182" t="s">
        <v>2504</v>
      </c>
      <c r="ES21" s="179">
        <v>44764</v>
      </c>
      <c r="ET21" s="189" t="s">
        <v>1434</v>
      </c>
      <c r="EU21" s="189">
        <v>530</v>
      </c>
      <c r="EV21" s="189" t="s">
        <v>1429</v>
      </c>
      <c r="EW21" s="189" t="s">
        <v>30</v>
      </c>
      <c r="EX21" s="189">
        <v>2</v>
      </c>
      <c r="EY21" s="189" t="s">
        <v>1430</v>
      </c>
      <c r="EZ21" s="189" t="s">
        <v>152</v>
      </c>
      <c r="FA21" s="190">
        <v>44281</v>
      </c>
      <c r="FB21" s="188" t="s">
        <v>251</v>
      </c>
      <c r="FC21" s="182">
        <v>3</v>
      </c>
      <c r="FD21" s="182">
        <v>0</v>
      </c>
      <c r="FE21" s="182" t="s">
        <v>30</v>
      </c>
      <c r="FF21" s="182">
        <v>2</v>
      </c>
      <c r="FG21" s="182">
        <v>0</v>
      </c>
      <c r="FH21" s="182">
        <v>0</v>
      </c>
      <c r="FI21" s="179">
        <v>43509</v>
      </c>
      <c r="FJ21" s="188" t="s">
        <v>254</v>
      </c>
      <c r="FK21" s="189" t="s">
        <v>14</v>
      </c>
      <c r="FL21" s="189">
        <v>0</v>
      </c>
      <c r="FM21" s="189" t="s">
        <v>30</v>
      </c>
      <c r="FN21" s="189">
        <v>2</v>
      </c>
      <c r="FO21" s="189">
        <v>0</v>
      </c>
      <c r="FP21" s="186">
        <v>0</v>
      </c>
      <c r="FQ21" s="187">
        <v>43509</v>
      </c>
      <c r="FR21" s="188" t="s">
        <v>255</v>
      </c>
      <c r="FS21" s="182" t="s">
        <v>14</v>
      </c>
      <c r="FT21" s="182">
        <v>0</v>
      </c>
      <c r="FU21" s="182" t="s">
        <v>30</v>
      </c>
      <c r="FV21" s="182">
        <v>2</v>
      </c>
      <c r="FW21" s="182">
        <v>0</v>
      </c>
      <c r="FX21" s="182">
        <v>0</v>
      </c>
      <c r="FY21" s="179">
        <v>43509</v>
      </c>
      <c r="FZ21" s="189" t="s">
        <v>4536</v>
      </c>
      <c r="GA21" s="189">
        <v>1</v>
      </c>
      <c r="GB21" s="189" t="s">
        <v>3959</v>
      </c>
      <c r="GC21" s="189" t="s">
        <v>30</v>
      </c>
      <c r="GD21" s="189">
        <v>2</v>
      </c>
      <c r="GE21" s="189" t="s">
        <v>14</v>
      </c>
      <c r="GF21" s="189" t="s">
        <v>14</v>
      </c>
      <c r="GG21" s="190">
        <v>44863</v>
      </c>
      <c r="GH21" s="188" t="s">
        <v>4542</v>
      </c>
      <c r="GI21" s="182">
        <v>1</v>
      </c>
      <c r="GJ21" s="182" t="s">
        <v>3959</v>
      </c>
      <c r="GK21" s="182" t="s">
        <v>30</v>
      </c>
      <c r="GL21" s="182">
        <v>2</v>
      </c>
      <c r="GM21" s="182" t="s">
        <v>14</v>
      </c>
      <c r="GN21" s="182" t="s">
        <v>14</v>
      </c>
      <c r="GO21" s="179">
        <v>44863</v>
      </c>
      <c r="GP21" s="189" t="s">
        <v>4537</v>
      </c>
      <c r="GQ21" s="189">
        <v>1</v>
      </c>
      <c r="GR21" s="189" t="s">
        <v>3959</v>
      </c>
      <c r="GS21" s="189" t="s">
        <v>30</v>
      </c>
      <c r="GT21" s="189">
        <v>2</v>
      </c>
      <c r="GU21" s="189" t="s">
        <v>14</v>
      </c>
      <c r="GV21" s="189" t="s">
        <v>14</v>
      </c>
      <c r="GW21" s="190">
        <v>44863</v>
      </c>
      <c r="GX21" s="188" t="s">
        <v>4543</v>
      </c>
      <c r="GY21" s="182">
        <v>0</v>
      </c>
      <c r="GZ21" s="182" t="s">
        <v>3959</v>
      </c>
      <c r="HA21" s="182" t="s">
        <v>30</v>
      </c>
      <c r="HB21" s="182">
        <v>2</v>
      </c>
      <c r="HC21" s="182" t="s">
        <v>14</v>
      </c>
      <c r="HD21" s="182" t="s">
        <v>14</v>
      </c>
      <c r="HE21" s="179">
        <v>44863</v>
      </c>
      <c r="HF21" s="189" t="s">
        <v>4535</v>
      </c>
      <c r="HG21" s="189">
        <v>0</v>
      </c>
      <c r="HH21" s="189" t="s">
        <v>3959</v>
      </c>
      <c r="HI21" s="189" t="s">
        <v>30</v>
      </c>
      <c r="HJ21" s="189">
        <v>2</v>
      </c>
      <c r="HK21" s="189" t="s">
        <v>14</v>
      </c>
      <c r="HL21" s="189" t="s">
        <v>14</v>
      </c>
      <c r="HM21" s="190">
        <v>44863</v>
      </c>
      <c r="HN21" s="188" t="s">
        <v>4541</v>
      </c>
      <c r="HO21" s="182">
        <v>2</v>
      </c>
      <c r="HP21" s="182" t="s">
        <v>3959</v>
      </c>
      <c r="HQ21" s="182" t="s">
        <v>30</v>
      </c>
      <c r="HR21" s="182">
        <v>2</v>
      </c>
      <c r="HS21" s="182" t="s">
        <v>14</v>
      </c>
      <c r="HT21" s="182" t="s">
        <v>14</v>
      </c>
      <c r="HU21" s="179">
        <v>44863</v>
      </c>
      <c r="HV21" s="189" t="s">
        <v>4538</v>
      </c>
      <c r="HW21" s="189">
        <v>0</v>
      </c>
      <c r="HX21" s="189" t="s">
        <v>3959</v>
      </c>
      <c r="HY21" s="189" t="s">
        <v>30</v>
      </c>
      <c r="HZ21" s="189">
        <v>2</v>
      </c>
      <c r="IA21" s="189" t="s">
        <v>14</v>
      </c>
      <c r="IB21" s="189" t="s">
        <v>14</v>
      </c>
      <c r="IC21" s="190">
        <v>44863</v>
      </c>
      <c r="ID21" s="188" t="s">
        <v>4540</v>
      </c>
      <c r="IE21" s="182">
        <v>1</v>
      </c>
      <c r="IF21" s="182" t="s">
        <v>3959</v>
      </c>
      <c r="IG21" s="182" t="s">
        <v>30</v>
      </c>
      <c r="IH21" s="182">
        <v>2</v>
      </c>
      <c r="II21" s="182" t="s">
        <v>14</v>
      </c>
      <c r="IJ21" s="182" t="s">
        <v>14</v>
      </c>
      <c r="IK21" s="179">
        <v>44863</v>
      </c>
      <c r="IL21" s="189" t="s">
        <v>4539</v>
      </c>
      <c r="IM21" s="189">
        <v>3</v>
      </c>
      <c r="IN21" s="189" t="s">
        <v>3959</v>
      </c>
      <c r="IO21" s="189" t="s">
        <v>30</v>
      </c>
      <c r="IP21" s="189">
        <v>2</v>
      </c>
      <c r="IQ21" s="189" t="s">
        <v>14</v>
      </c>
      <c r="IR21" s="189" t="s">
        <v>14</v>
      </c>
      <c r="IS21" s="190">
        <v>44863</v>
      </c>
    </row>
    <row r="22" spans="1:253" s="283" customFormat="1" ht="12.95" customHeight="1" x14ac:dyDescent="0.2">
      <c r="A22" s="283" t="s">
        <v>256</v>
      </c>
      <c r="B22" s="283" t="s">
        <v>9409</v>
      </c>
      <c r="C22" s="283" t="s">
        <v>257</v>
      </c>
      <c r="D22" s="283" t="s">
        <v>258</v>
      </c>
      <c r="E22" s="283" t="s">
        <v>8833</v>
      </c>
      <c r="F22" s="283" t="s">
        <v>8378</v>
      </c>
      <c r="G22" s="177">
        <v>106193000</v>
      </c>
      <c r="H22" s="178" t="s">
        <v>8375</v>
      </c>
      <c r="I22" s="178" t="s">
        <v>2610</v>
      </c>
      <c r="J22" s="178">
        <v>2</v>
      </c>
      <c r="K22" s="178" t="s">
        <v>8377</v>
      </c>
      <c r="L22" s="178" t="s">
        <v>8376</v>
      </c>
      <c r="M22" s="179">
        <v>44895</v>
      </c>
      <c r="N22" s="188" t="s">
        <v>1246</v>
      </c>
      <c r="O22" s="180">
        <v>2267048</v>
      </c>
      <c r="P22" s="180" t="s">
        <v>1243</v>
      </c>
      <c r="Q22" s="180" t="s">
        <v>74</v>
      </c>
      <c r="R22" s="180">
        <v>1</v>
      </c>
      <c r="S22" s="180" t="s">
        <v>1245</v>
      </c>
      <c r="T22" s="180" t="s">
        <v>1244</v>
      </c>
      <c r="U22" s="181">
        <v>44109</v>
      </c>
      <c r="V22" s="188" t="s">
        <v>8384</v>
      </c>
      <c r="W22" s="178">
        <v>106193000</v>
      </c>
      <c r="X22" s="178" t="s">
        <v>2465</v>
      </c>
      <c r="Y22" s="178" t="s">
        <v>2610</v>
      </c>
      <c r="Z22" s="178">
        <v>2</v>
      </c>
      <c r="AA22" s="178" t="s">
        <v>8377</v>
      </c>
      <c r="AB22" s="178" t="s">
        <v>8383</v>
      </c>
      <c r="AC22" s="179">
        <v>44895</v>
      </c>
      <c r="AD22" s="188" t="s">
        <v>2495</v>
      </c>
      <c r="AE22" s="186">
        <v>25500000</v>
      </c>
      <c r="AF22" s="186" t="s">
        <v>2465</v>
      </c>
      <c r="AG22" s="186" t="s">
        <v>74</v>
      </c>
      <c r="AH22" s="186">
        <v>1</v>
      </c>
      <c r="AI22" s="186" t="s">
        <v>2494</v>
      </c>
      <c r="AJ22" s="186" t="s">
        <v>2466</v>
      </c>
      <c r="AK22" s="187">
        <v>44763</v>
      </c>
      <c r="AL22" s="188" t="s">
        <v>8382</v>
      </c>
      <c r="AM22" s="178">
        <v>9097000</v>
      </c>
      <c r="AN22" s="178" t="s">
        <v>8379</v>
      </c>
      <c r="AO22" s="178" t="s">
        <v>2610</v>
      </c>
      <c r="AP22" s="178">
        <v>2</v>
      </c>
      <c r="AQ22" s="178" t="s">
        <v>8381</v>
      </c>
      <c r="AR22" s="178" t="s">
        <v>8380</v>
      </c>
      <c r="AS22" s="179">
        <v>44895</v>
      </c>
      <c r="AT22" s="189" t="s">
        <v>895</v>
      </c>
      <c r="AU22" s="186" t="s">
        <v>14</v>
      </c>
      <c r="AV22" s="186" t="s">
        <v>14</v>
      </c>
      <c r="AW22" s="186" t="s">
        <v>14</v>
      </c>
      <c r="AX22" s="186" t="s">
        <v>14</v>
      </c>
      <c r="AY22" s="186" t="s">
        <v>14</v>
      </c>
      <c r="AZ22" s="186" t="s">
        <v>14</v>
      </c>
      <c r="BA22" s="187">
        <v>43770</v>
      </c>
      <c r="BB22" s="188" t="s">
        <v>961</v>
      </c>
      <c r="BC22" s="178" t="s">
        <v>14</v>
      </c>
      <c r="BD22" s="178" t="s">
        <v>14</v>
      </c>
      <c r="BE22" s="178" t="s">
        <v>14</v>
      </c>
      <c r="BF22" s="178" t="s">
        <v>14</v>
      </c>
      <c r="BG22" s="178" t="s">
        <v>960</v>
      </c>
      <c r="BH22" s="178" t="s">
        <v>14</v>
      </c>
      <c r="BI22" s="179">
        <v>43819</v>
      </c>
      <c r="BJ22" s="189" t="s">
        <v>8388</v>
      </c>
      <c r="BK22" s="189">
        <v>2758</v>
      </c>
      <c r="BL22" s="189" t="s">
        <v>8305</v>
      </c>
      <c r="BM22" s="189" t="s">
        <v>2610</v>
      </c>
      <c r="BN22" s="189">
        <v>2</v>
      </c>
      <c r="BO22" s="189" t="s">
        <v>8387</v>
      </c>
      <c r="BP22" s="186" t="s">
        <v>1440</v>
      </c>
      <c r="BQ22" s="190">
        <v>44895</v>
      </c>
      <c r="BR22" s="188" t="s">
        <v>259</v>
      </c>
      <c r="BS22" s="182" t="s">
        <v>14</v>
      </c>
      <c r="BT22" s="182">
        <v>0</v>
      </c>
      <c r="BU22" s="182" t="s">
        <v>30</v>
      </c>
      <c r="BV22" s="182">
        <v>2</v>
      </c>
      <c r="BW22" s="182">
        <v>0</v>
      </c>
      <c r="BX22" s="182">
        <v>0</v>
      </c>
      <c r="BY22" s="179">
        <v>43509</v>
      </c>
      <c r="BZ22" s="189" t="s">
        <v>260</v>
      </c>
      <c r="CA22" s="189" t="s">
        <v>14</v>
      </c>
      <c r="CB22" s="189">
        <v>0</v>
      </c>
      <c r="CC22" s="189" t="s">
        <v>14</v>
      </c>
      <c r="CD22" s="189" t="s">
        <v>14</v>
      </c>
      <c r="CE22" s="189">
        <v>0</v>
      </c>
      <c r="CF22" s="189">
        <v>0</v>
      </c>
      <c r="CG22" s="190">
        <v>43509</v>
      </c>
      <c r="CH22" s="188" t="s">
        <v>9979</v>
      </c>
      <c r="CI22" s="189" t="e">
        <v>#N/A</v>
      </c>
      <c r="CJ22" s="189" t="e">
        <v>#N/A</v>
      </c>
      <c r="CK22" s="189" t="e">
        <v>#N/A</v>
      </c>
      <c r="CL22" s="189" t="e">
        <v>#N/A</v>
      </c>
      <c r="CM22" s="189" t="e">
        <v>#N/A</v>
      </c>
      <c r="CN22" s="189" t="e">
        <v>#N/A</v>
      </c>
      <c r="CO22" s="191" t="e">
        <v>#N/A</v>
      </c>
      <c r="CP22" s="189" t="s">
        <v>265</v>
      </c>
      <c r="CQ22" s="182">
        <v>1700</v>
      </c>
      <c r="CR22" s="182" t="s">
        <v>262</v>
      </c>
      <c r="CS22" s="182" t="s">
        <v>30</v>
      </c>
      <c r="CT22" s="182">
        <v>2</v>
      </c>
      <c r="CU22" s="182" t="s">
        <v>264</v>
      </c>
      <c r="CV22" s="182" t="s">
        <v>263</v>
      </c>
      <c r="CW22" s="179">
        <v>43509</v>
      </c>
      <c r="CX22" s="189" t="s">
        <v>2472</v>
      </c>
      <c r="CY22" s="186">
        <v>16000000</v>
      </c>
      <c r="CZ22" s="186" t="s">
        <v>2465</v>
      </c>
      <c r="DA22" s="186" t="s">
        <v>74</v>
      </c>
      <c r="DB22" s="186">
        <v>1</v>
      </c>
      <c r="DC22" s="186" t="s">
        <v>2467</v>
      </c>
      <c r="DD22" s="186" t="s">
        <v>2466</v>
      </c>
      <c r="DE22" s="192">
        <v>44747</v>
      </c>
      <c r="DF22" s="188" t="s">
        <v>8386</v>
      </c>
      <c r="DG22" s="178">
        <v>80693000</v>
      </c>
      <c r="DH22" s="182" t="s">
        <v>2465</v>
      </c>
      <c r="DI22" s="182" t="s">
        <v>2610</v>
      </c>
      <c r="DJ22" s="182">
        <v>2</v>
      </c>
      <c r="DK22" s="182" t="s">
        <v>8385</v>
      </c>
      <c r="DL22" s="182" t="s">
        <v>8383</v>
      </c>
      <c r="DM22" s="179">
        <v>44895</v>
      </c>
      <c r="DN22" s="189" t="s">
        <v>2468</v>
      </c>
      <c r="DO22" s="186">
        <v>9500000</v>
      </c>
      <c r="DP22" s="189" t="s">
        <v>2465</v>
      </c>
      <c r="DQ22" s="189" t="s">
        <v>74</v>
      </c>
      <c r="DR22" s="189">
        <v>1</v>
      </c>
      <c r="DS22" s="189" t="s">
        <v>2467</v>
      </c>
      <c r="DT22" s="189" t="s">
        <v>2466</v>
      </c>
      <c r="DU22" s="190">
        <v>44747</v>
      </c>
      <c r="DV22" s="188" t="s">
        <v>2469</v>
      </c>
      <c r="DW22" s="178">
        <v>12500000</v>
      </c>
      <c r="DX22" s="182" t="s">
        <v>2465</v>
      </c>
      <c r="DY22" s="182" t="s">
        <v>74</v>
      </c>
      <c r="DZ22" s="182">
        <v>1</v>
      </c>
      <c r="EA22" s="182" t="s">
        <v>2467</v>
      </c>
      <c r="EB22" s="182" t="s">
        <v>2466</v>
      </c>
      <c r="EC22" s="179">
        <v>44747</v>
      </c>
      <c r="ED22" s="189" t="s">
        <v>2470</v>
      </c>
      <c r="EE22" s="186">
        <v>2900000</v>
      </c>
      <c r="EF22" s="189" t="s">
        <v>2465</v>
      </c>
      <c r="EG22" s="189" t="s">
        <v>74</v>
      </c>
      <c r="EH22" s="189">
        <v>1</v>
      </c>
      <c r="EI22" s="189" t="s">
        <v>2467</v>
      </c>
      <c r="EJ22" s="189" t="s">
        <v>2466</v>
      </c>
      <c r="EK22" s="190">
        <v>44747</v>
      </c>
      <c r="EL22" s="188" t="s">
        <v>2471</v>
      </c>
      <c r="EM22" s="178">
        <v>600000</v>
      </c>
      <c r="EN22" s="182" t="s">
        <v>2465</v>
      </c>
      <c r="EO22" s="182" t="s">
        <v>74</v>
      </c>
      <c r="EP22" s="182">
        <v>1</v>
      </c>
      <c r="EQ22" s="182" t="s">
        <v>2467</v>
      </c>
      <c r="ER22" s="182" t="s">
        <v>2466</v>
      </c>
      <c r="ES22" s="179">
        <v>44747</v>
      </c>
      <c r="ET22" s="189" t="s">
        <v>2498</v>
      </c>
      <c r="EU22" s="189">
        <v>3311</v>
      </c>
      <c r="EV22" s="189" t="s">
        <v>2496</v>
      </c>
      <c r="EW22" s="189" t="s">
        <v>30</v>
      </c>
      <c r="EX22" s="189">
        <v>2</v>
      </c>
      <c r="EY22" s="189" t="s">
        <v>2497</v>
      </c>
      <c r="EZ22" s="189" t="s">
        <v>470</v>
      </c>
      <c r="FA22" s="190">
        <v>44763</v>
      </c>
      <c r="FB22" s="188" t="s">
        <v>261</v>
      </c>
      <c r="FC22" s="182">
        <v>5</v>
      </c>
      <c r="FD22" s="182">
        <v>0</v>
      </c>
      <c r="FE22" s="182" t="s">
        <v>30</v>
      </c>
      <c r="FF22" s="182">
        <v>2</v>
      </c>
      <c r="FG22" s="182">
        <v>0</v>
      </c>
      <c r="FH22" s="182">
        <v>0</v>
      </c>
      <c r="FI22" s="179">
        <v>43509</v>
      </c>
      <c r="FJ22" s="188" t="s">
        <v>870</v>
      </c>
      <c r="FK22" s="189" t="s">
        <v>14</v>
      </c>
      <c r="FL22" s="189" t="s">
        <v>14</v>
      </c>
      <c r="FM22" s="189" t="s">
        <v>14</v>
      </c>
      <c r="FN22" s="189" t="s">
        <v>14</v>
      </c>
      <c r="FO22" s="189" t="s">
        <v>869</v>
      </c>
      <c r="FP22" s="186" t="s">
        <v>14</v>
      </c>
      <c r="FQ22" s="187">
        <v>43698</v>
      </c>
      <c r="FR22" s="188" t="s">
        <v>871</v>
      </c>
      <c r="FS22" s="182" t="s">
        <v>14</v>
      </c>
      <c r="FT22" s="182" t="s">
        <v>14</v>
      </c>
      <c r="FU22" s="182" t="s">
        <v>14</v>
      </c>
      <c r="FV22" s="182" t="s">
        <v>14</v>
      </c>
      <c r="FW22" s="182" t="s">
        <v>869</v>
      </c>
      <c r="FX22" s="182" t="s">
        <v>14</v>
      </c>
      <c r="FY22" s="179">
        <v>43698</v>
      </c>
      <c r="FZ22" s="189" t="s">
        <v>4545</v>
      </c>
      <c r="GA22" s="189">
        <v>1</v>
      </c>
      <c r="GB22" s="189" t="s">
        <v>3959</v>
      </c>
      <c r="GC22" s="189" t="s">
        <v>30</v>
      </c>
      <c r="GD22" s="189">
        <v>2</v>
      </c>
      <c r="GE22" s="189" t="s">
        <v>14</v>
      </c>
      <c r="GF22" s="189" t="s">
        <v>14</v>
      </c>
      <c r="GG22" s="190">
        <v>44863</v>
      </c>
      <c r="GH22" s="188" t="s">
        <v>4551</v>
      </c>
      <c r="GI22" s="182">
        <v>3</v>
      </c>
      <c r="GJ22" s="182" t="s">
        <v>3959</v>
      </c>
      <c r="GK22" s="182" t="s">
        <v>30</v>
      </c>
      <c r="GL22" s="182">
        <v>2</v>
      </c>
      <c r="GM22" s="182" t="s">
        <v>14</v>
      </c>
      <c r="GN22" s="182" t="s">
        <v>14</v>
      </c>
      <c r="GO22" s="179">
        <v>44863</v>
      </c>
      <c r="GP22" s="189" t="s">
        <v>4546</v>
      </c>
      <c r="GQ22" s="189">
        <v>3</v>
      </c>
      <c r="GR22" s="189" t="s">
        <v>3959</v>
      </c>
      <c r="GS22" s="189" t="s">
        <v>30</v>
      </c>
      <c r="GT22" s="189">
        <v>2</v>
      </c>
      <c r="GU22" s="189" t="s">
        <v>14</v>
      </c>
      <c r="GV22" s="189" t="s">
        <v>14</v>
      </c>
      <c r="GW22" s="190">
        <v>44863</v>
      </c>
      <c r="GX22" s="188" t="s">
        <v>4552</v>
      </c>
      <c r="GY22" s="182">
        <v>1</v>
      </c>
      <c r="GZ22" s="182" t="s">
        <v>3959</v>
      </c>
      <c r="HA22" s="182" t="s">
        <v>30</v>
      </c>
      <c r="HB22" s="182">
        <v>2</v>
      </c>
      <c r="HC22" s="182" t="s">
        <v>14</v>
      </c>
      <c r="HD22" s="182" t="s">
        <v>14</v>
      </c>
      <c r="HE22" s="179">
        <v>44863</v>
      </c>
      <c r="HF22" s="189" t="s">
        <v>4544</v>
      </c>
      <c r="HG22" s="189">
        <v>0</v>
      </c>
      <c r="HH22" s="189" t="s">
        <v>3959</v>
      </c>
      <c r="HI22" s="189" t="s">
        <v>30</v>
      </c>
      <c r="HJ22" s="189">
        <v>2</v>
      </c>
      <c r="HK22" s="189" t="s">
        <v>14</v>
      </c>
      <c r="HL22" s="189" t="s">
        <v>14</v>
      </c>
      <c r="HM22" s="190">
        <v>44863</v>
      </c>
      <c r="HN22" s="188" t="s">
        <v>4550</v>
      </c>
      <c r="HO22" s="182">
        <v>3</v>
      </c>
      <c r="HP22" s="182" t="s">
        <v>3959</v>
      </c>
      <c r="HQ22" s="182" t="s">
        <v>30</v>
      </c>
      <c r="HR22" s="182">
        <v>2</v>
      </c>
      <c r="HS22" s="182" t="s">
        <v>14</v>
      </c>
      <c r="HT22" s="182" t="s">
        <v>14</v>
      </c>
      <c r="HU22" s="179">
        <v>44863</v>
      </c>
      <c r="HV22" s="189" t="s">
        <v>4547</v>
      </c>
      <c r="HW22" s="189">
        <v>3</v>
      </c>
      <c r="HX22" s="189" t="s">
        <v>3959</v>
      </c>
      <c r="HY22" s="189" t="s">
        <v>30</v>
      </c>
      <c r="HZ22" s="189">
        <v>2</v>
      </c>
      <c r="IA22" s="189" t="s">
        <v>14</v>
      </c>
      <c r="IB22" s="189" t="s">
        <v>14</v>
      </c>
      <c r="IC22" s="190">
        <v>44863</v>
      </c>
      <c r="ID22" s="188" t="s">
        <v>4549</v>
      </c>
      <c r="IE22" s="182">
        <v>1</v>
      </c>
      <c r="IF22" s="182" t="s">
        <v>3959</v>
      </c>
      <c r="IG22" s="182" t="s">
        <v>30</v>
      </c>
      <c r="IH22" s="182">
        <v>2</v>
      </c>
      <c r="II22" s="182" t="s">
        <v>14</v>
      </c>
      <c r="IJ22" s="182" t="s">
        <v>14</v>
      </c>
      <c r="IK22" s="179">
        <v>44863</v>
      </c>
      <c r="IL22" s="189" t="s">
        <v>4548</v>
      </c>
      <c r="IM22" s="189">
        <v>3</v>
      </c>
      <c r="IN22" s="189" t="s">
        <v>3959</v>
      </c>
      <c r="IO22" s="189" t="s">
        <v>30</v>
      </c>
      <c r="IP22" s="189">
        <v>2</v>
      </c>
      <c r="IQ22" s="189" t="s">
        <v>14</v>
      </c>
      <c r="IR22" s="189" t="s">
        <v>14</v>
      </c>
      <c r="IS22" s="190">
        <v>44863</v>
      </c>
    </row>
    <row r="23" spans="1:253" s="283" customFormat="1" ht="12.95" customHeight="1" x14ac:dyDescent="0.2">
      <c r="A23" s="283" t="s">
        <v>1313</v>
      </c>
      <c r="B23" s="283" t="s">
        <v>9362</v>
      </c>
      <c r="C23" s="283" t="s">
        <v>1314</v>
      </c>
      <c r="D23" s="283" t="s">
        <v>1315</v>
      </c>
      <c r="E23" s="283" t="s">
        <v>8834</v>
      </c>
      <c r="F23" s="283" t="s">
        <v>3178</v>
      </c>
      <c r="G23" s="177">
        <v>5700000</v>
      </c>
      <c r="H23" s="178" t="s">
        <v>3175</v>
      </c>
      <c r="I23" s="178" t="s">
        <v>30</v>
      </c>
      <c r="J23" s="178">
        <v>2</v>
      </c>
      <c r="K23" s="178" t="s">
        <v>3177</v>
      </c>
      <c r="L23" s="178" t="s">
        <v>3176</v>
      </c>
      <c r="M23" s="179">
        <v>44804</v>
      </c>
      <c r="N23" s="188" t="s">
        <v>3180</v>
      </c>
      <c r="O23" s="180">
        <v>341500</v>
      </c>
      <c r="P23" s="180" t="s">
        <v>3175</v>
      </c>
      <c r="Q23" s="180" t="s">
        <v>30</v>
      </c>
      <c r="R23" s="180">
        <v>2</v>
      </c>
      <c r="S23" s="180" t="s">
        <v>3179</v>
      </c>
      <c r="T23" s="180" t="s">
        <v>3176</v>
      </c>
      <c r="U23" s="181">
        <v>44804</v>
      </c>
      <c r="V23" s="188" t="s">
        <v>2409</v>
      </c>
      <c r="W23" s="178">
        <v>655000</v>
      </c>
      <c r="X23" s="178" t="s">
        <v>2406</v>
      </c>
      <c r="Y23" s="178" t="s">
        <v>30</v>
      </c>
      <c r="Z23" s="178">
        <v>2</v>
      </c>
      <c r="AA23" s="178" t="s">
        <v>2408</v>
      </c>
      <c r="AB23" s="178" t="s">
        <v>2407</v>
      </c>
      <c r="AC23" s="179">
        <v>44741</v>
      </c>
      <c r="AD23" s="188" t="s">
        <v>2411</v>
      </c>
      <c r="AE23" s="186">
        <v>280000</v>
      </c>
      <c r="AF23" s="186" t="s">
        <v>2406</v>
      </c>
      <c r="AG23" s="186" t="s">
        <v>30</v>
      </c>
      <c r="AH23" s="186">
        <v>2</v>
      </c>
      <c r="AI23" s="186" t="s">
        <v>2410</v>
      </c>
      <c r="AJ23" s="186" t="s">
        <v>2407</v>
      </c>
      <c r="AK23" s="187">
        <v>44741</v>
      </c>
      <c r="AL23" s="188" t="s">
        <v>3184</v>
      </c>
      <c r="AM23" s="178">
        <v>26000</v>
      </c>
      <c r="AN23" s="178" t="s">
        <v>3181</v>
      </c>
      <c r="AO23" s="178" t="s">
        <v>74</v>
      </c>
      <c r="AP23" s="178">
        <v>1</v>
      </c>
      <c r="AQ23" s="178" t="s">
        <v>3183</v>
      </c>
      <c r="AR23" s="178" t="s">
        <v>3182</v>
      </c>
      <c r="AS23" s="179">
        <v>44804</v>
      </c>
      <c r="AT23" s="189" t="s">
        <v>1316</v>
      </c>
      <c r="AU23" s="186" t="s">
        <v>14</v>
      </c>
      <c r="AV23" s="186" t="s">
        <v>14</v>
      </c>
      <c r="AW23" s="186" t="s">
        <v>14</v>
      </c>
      <c r="AX23" s="186" t="s">
        <v>14</v>
      </c>
      <c r="AY23" s="186" t="s">
        <v>14</v>
      </c>
      <c r="AZ23" s="186" t="s">
        <v>14</v>
      </c>
      <c r="BA23" s="187">
        <v>44203</v>
      </c>
      <c r="BB23" s="188" t="s">
        <v>1317</v>
      </c>
      <c r="BC23" s="178" t="s">
        <v>14</v>
      </c>
      <c r="BD23" s="178" t="s">
        <v>14</v>
      </c>
      <c r="BE23" s="178" t="s">
        <v>14</v>
      </c>
      <c r="BF23" s="178" t="s">
        <v>14</v>
      </c>
      <c r="BG23" s="178" t="s">
        <v>14</v>
      </c>
      <c r="BH23" s="178" t="s">
        <v>14</v>
      </c>
      <c r="BI23" s="179">
        <v>44203</v>
      </c>
      <c r="BJ23" s="189" t="s">
        <v>5672</v>
      </c>
      <c r="BK23" s="189">
        <v>3</v>
      </c>
      <c r="BL23" s="189" t="s">
        <v>5659</v>
      </c>
      <c r="BM23" s="189" t="s">
        <v>74</v>
      </c>
      <c r="BN23" s="189">
        <v>1</v>
      </c>
      <c r="BO23" s="189" t="s">
        <v>5671</v>
      </c>
      <c r="BP23" s="186" t="s">
        <v>1440</v>
      </c>
      <c r="BQ23" s="190">
        <v>44869</v>
      </c>
      <c r="BR23" s="188" t="s">
        <v>1318</v>
      </c>
      <c r="BS23" s="182" t="s">
        <v>14</v>
      </c>
      <c r="BT23" s="182" t="s">
        <v>14</v>
      </c>
      <c r="BU23" s="182" t="s">
        <v>14</v>
      </c>
      <c r="BV23" s="182" t="s">
        <v>14</v>
      </c>
      <c r="BW23" s="182" t="s">
        <v>14</v>
      </c>
      <c r="BX23" s="182" t="s">
        <v>14</v>
      </c>
      <c r="BY23" s="179">
        <v>44203</v>
      </c>
      <c r="BZ23" s="189" t="s">
        <v>1319</v>
      </c>
      <c r="CA23" s="189" t="s">
        <v>14</v>
      </c>
      <c r="CB23" s="189" t="s">
        <v>14</v>
      </c>
      <c r="CC23" s="189" t="s">
        <v>14</v>
      </c>
      <c r="CD23" s="189" t="s">
        <v>14</v>
      </c>
      <c r="CE23" s="189" t="s">
        <v>14</v>
      </c>
      <c r="CF23" s="189" t="s">
        <v>14</v>
      </c>
      <c r="CG23" s="190">
        <v>44203</v>
      </c>
      <c r="CH23" s="188" t="s">
        <v>9980</v>
      </c>
      <c r="CI23" s="189" t="e">
        <v>#N/A</v>
      </c>
      <c r="CJ23" s="189" t="e">
        <v>#N/A</v>
      </c>
      <c r="CK23" s="189" t="e">
        <v>#N/A</v>
      </c>
      <c r="CL23" s="189" t="e">
        <v>#N/A</v>
      </c>
      <c r="CM23" s="189" t="e">
        <v>#N/A</v>
      </c>
      <c r="CN23" s="189" t="e">
        <v>#N/A</v>
      </c>
      <c r="CO23" s="191" t="e">
        <v>#N/A</v>
      </c>
      <c r="CP23" s="189" t="s">
        <v>1320</v>
      </c>
      <c r="CQ23" s="182" t="s">
        <v>14</v>
      </c>
      <c r="CR23" s="182" t="s">
        <v>14</v>
      </c>
      <c r="CS23" s="182" t="s">
        <v>14</v>
      </c>
      <c r="CT23" s="182" t="s">
        <v>14</v>
      </c>
      <c r="CU23" s="182" t="s">
        <v>14</v>
      </c>
      <c r="CV23" s="182" t="s">
        <v>14</v>
      </c>
      <c r="CW23" s="179">
        <v>44203</v>
      </c>
      <c r="CX23" s="189" t="s">
        <v>2412</v>
      </c>
      <c r="CY23" s="186">
        <v>40000</v>
      </c>
      <c r="CZ23" s="186" t="s">
        <v>2406</v>
      </c>
      <c r="DA23" s="186" t="s">
        <v>30</v>
      </c>
      <c r="DB23" s="186">
        <v>2</v>
      </c>
      <c r="DC23" s="186" t="s">
        <v>2417</v>
      </c>
      <c r="DD23" s="186" t="s">
        <v>2407</v>
      </c>
      <c r="DE23" s="192">
        <v>44741</v>
      </c>
      <c r="DF23" s="188" t="s">
        <v>2414</v>
      </c>
      <c r="DG23" s="178">
        <v>375000</v>
      </c>
      <c r="DH23" s="182" t="s">
        <v>2406</v>
      </c>
      <c r="DI23" s="182" t="s">
        <v>30</v>
      </c>
      <c r="DJ23" s="182">
        <v>2</v>
      </c>
      <c r="DK23" s="182" t="s">
        <v>2413</v>
      </c>
      <c r="DL23" s="182" t="s">
        <v>2407</v>
      </c>
      <c r="DM23" s="179">
        <v>44741</v>
      </c>
      <c r="DN23" s="189" t="s">
        <v>2416</v>
      </c>
      <c r="DO23" s="186">
        <v>239000</v>
      </c>
      <c r="DP23" s="189" t="s">
        <v>2406</v>
      </c>
      <c r="DQ23" s="189" t="s">
        <v>30</v>
      </c>
      <c r="DR23" s="189">
        <v>2</v>
      </c>
      <c r="DS23" s="189" t="s">
        <v>2415</v>
      </c>
      <c r="DT23" s="189" t="s">
        <v>2407</v>
      </c>
      <c r="DU23" s="190">
        <v>44741</v>
      </c>
      <c r="DV23" s="188" t="s">
        <v>2418</v>
      </c>
      <c r="DW23" s="178">
        <v>36000</v>
      </c>
      <c r="DX23" s="182" t="s">
        <v>2406</v>
      </c>
      <c r="DY23" s="182" t="s">
        <v>30</v>
      </c>
      <c r="DZ23" s="182">
        <v>2</v>
      </c>
      <c r="EA23" s="182" t="s">
        <v>2417</v>
      </c>
      <c r="EB23" s="182" t="s">
        <v>2407</v>
      </c>
      <c r="EC23" s="179">
        <v>44741</v>
      </c>
      <c r="ED23" s="189" t="s">
        <v>2420</v>
      </c>
      <c r="EE23" s="186">
        <v>4000</v>
      </c>
      <c r="EF23" s="189" t="s">
        <v>2406</v>
      </c>
      <c r="EG23" s="189" t="s">
        <v>30</v>
      </c>
      <c r="EH23" s="189">
        <v>2</v>
      </c>
      <c r="EI23" s="189" t="s">
        <v>2419</v>
      </c>
      <c r="EJ23" s="189" t="s">
        <v>2407</v>
      </c>
      <c r="EK23" s="190">
        <v>44741</v>
      </c>
      <c r="EL23" s="188" t="s">
        <v>1324</v>
      </c>
      <c r="EM23" s="178">
        <v>0</v>
      </c>
      <c r="EN23" s="182" t="s">
        <v>1321</v>
      </c>
      <c r="EO23" s="182" t="s">
        <v>19</v>
      </c>
      <c r="EP23" s="182">
        <v>3</v>
      </c>
      <c r="EQ23" s="182" t="s">
        <v>1323</v>
      </c>
      <c r="ER23" s="182" t="s">
        <v>1322</v>
      </c>
      <c r="ES23" s="179">
        <v>44203</v>
      </c>
      <c r="ET23" s="189" t="s">
        <v>5673</v>
      </c>
      <c r="EU23" s="189">
        <v>3</v>
      </c>
      <c r="EV23" s="189" t="s">
        <v>5659</v>
      </c>
      <c r="EW23" s="189" t="s">
        <v>74</v>
      </c>
      <c r="EX23" s="189">
        <v>1</v>
      </c>
      <c r="EY23" s="189" t="s">
        <v>5671</v>
      </c>
      <c r="EZ23" s="189" t="s">
        <v>1440</v>
      </c>
      <c r="FA23" s="190">
        <v>44869</v>
      </c>
      <c r="FB23" s="188" t="s">
        <v>3186</v>
      </c>
      <c r="FC23" s="182">
        <v>2</v>
      </c>
      <c r="FD23" s="182" t="s">
        <v>3181</v>
      </c>
      <c r="FE23" s="182" t="s">
        <v>74</v>
      </c>
      <c r="FF23" s="182">
        <v>1</v>
      </c>
      <c r="FG23" s="182" t="s">
        <v>3185</v>
      </c>
      <c r="FH23" s="182" t="s">
        <v>3182</v>
      </c>
      <c r="FI23" s="179">
        <v>44804</v>
      </c>
      <c r="FJ23" s="188" t="s">
        <v>1325</v>
      </c>
      <c r="FK23" s="189" t="s">
        <v>14</v>
      </c>
      <c r="FL23" s="189" t="s">
        <v>14</v>
      </c>
      <c r="FM23" s="189" t="s">
        <v>14</v>
      </c>
      <c r="FN23" s="189" t="s">
        <v>14</v>
      </c>
      <c r="FO23" s="189" t="s">
        <v>14</v>
      </c>
      <c r="FP23" s="186" t="s">
        <v>14</v>
      </c>
      <c r="FQ23" s="187">
        <v>44203</v>
      </c>
      <c r="FR23" s="188" t="s">
        <v>1326</v>
      </c>
      <c r="FS23" s="182" t="s">
        <v>14</v>
      </c>
      <c r="FT23" s="182" t="s">
        <v>14</v>
      </c>
      <c r="FU23" s="182" t="s">
        <v>14</v>
      </c>
      <c r="FV23" s="182" t="s">
        <v>14</v>
      </c>
      <c r="FW23" s="182" t="s">
        <v>14</v>
      </c>
      <c r="FX23" s="182" t="s">
        <v>14</v>
      </c>
      <c r="FY23" s="179">
        <v>44203</v>
      </c>
      <c r="FZ23" s="189" t="s">
        <v>4554</v>
      </c>
      <c r="GA23" s="189">
        <v>0</v>
      </c>
      <c r="GB23" s="189" t="s">
        <v>3959</v>
      </c>
      <c r="GC23" s="189" t="s">
        <v>30</v>
      </c>
      <c r="GD23" s="189">
        <v>2</v>
      </c>
      <c r="GE23" s="189" t="s">
        <v>14</v>
      </c>
      <c r="GF23" s="189" t="s">
        <v>14</v>
      </c>
      <c r="GG23" s="190">
        <v>44863</v>
      </c>
      <c r="GH23" s="188" t="s">
        <v>4560</v>
      </c>
      <c r="GI23" s="182">
        <v>0</v>
      </c>
      <c r="GJ23" s="182" t="s">
        <v>3959</v>
      </c>
      <c r="GK23" s="182" t="s">
        <v>30</v>
      </c>
      <c r="GL23" s="182">
        <v>2</v>
      </c>
      <c r="GM23" s="182" t="s">
        <v>14</v>
      </c>
      <c r="GN23" s="182" t="s">
        <v>14</v>
      </c>
      <c r="GO23" s="179">
        <v>44863</v>
      </c>
      <c r="GP23" s="189" t="s">
        <v>4555</v>
      </c>
      <c r="GQ23" s="189">
        <v>0</v>
      </c>
      <c r="GR23" s="189" t="s">
        <v>3959</v>
      </c>
      <c r="GS23" s="189" t="s">
        <v>30</v>
      </c>
      <c r="GT23" s="189">
        <v>2</v>
      </c>
      <c r="GU23" s="189" t="s">
        <v>14</v>
      </c>
      <c r="GV23" s="189" t="s">
        <v>14</v>
      </c>
      <c r="GW23" s="190">
        <v>44863</v>
      </c>
      <c r="GX23" s="188" t="s">
        <v>4561</v>
      </c>
      <c r="GY23" s="182">
        <v>0</v>
      </c>
      <c r="GZ23" s="182" t="s">
        <v>3959</v>
      </c>
      <c r="HA23" s="182" t="s">
        <v>30</v>
      </c>
      <c r="HB23" s="182">
        <v>2</v>
      </c>
      <c r="HC23" s="182" t="s">
        <v>14</v>
      </c>
      <c r="HD23" s="182" t="s">
        <v>14</v>
      </c>
      <c r="HE23" s="179">
        <v>44863</v>
      </c>
      <c r="HF23" s="189" t="s">
        <v>4553</v>
      </c>
      <c r="HG23" s="189">
        <v>0</v>
      </c>
      <c r="HH23" s="189" t="s">
        <v>3959</v>
      </c>
      <c r="HI23" s="189" t="s">
        <v>30</v>
      </c>
      <c r="HJ23" s="189">
        <v>2</v>
      </c>
      <c r="HK23" s="189" t="s">
        <v>14</v>
      </c>
      <c r="HL23" s="189" t="s">
        <v>14</v>
      </c>
      <c r="HM23" s="190">
        <v>44863</v>
      </c>
      <c r="HN23" s="188" t="s">
        <v>4559</v>
      </c>
      <c r="HO23" s="182">
        <v>0</v>
      </c>
      <c r="HP23" s="182" t="s">
        <v>3959</v>
      </c>
      <c r="HQ23" s="182" t="s">
        <v>30</v>
      </c>
      <c r="HR23" s="182">
        <v>2</v>
      </c>
      <c r="HS23" s="182" t="s">
        <v>14</v>
      </c>
      <c r="HT23" s="182" t="s">
        <v>14</v>
      </c>
      <c r="HU23" s="179">
        <v>44863</v>
      </c>
      <c r="HV23" s="189" t="s">
        <v>4556</v>
      </c>
      <c r="HW23" s="189">
        <v>0</v>
      </c>
      <c r="HX23" s="189" t="s">
        <v>3959</v>
      </c>
      <c r="HY23" s="189" t="s">
        <v>30</v>
      </c>
      <c r="HZ23" s="189">
        <v>2</v>
      </c>
      <c r="IA23" s="189" t="s">
        <v>14</v>
      </c>
      <c r="IB23" s="189" t="s">
        <v>14</v>
      </c>
      <c r="IC23" s="190">
        <v>44863</v>
      </c>
      <c r="ID23" s="188" t="s">
        <v>4558</v>
      </c>
      <c r="IE23" s="182">
        <v>0</v>
      </c>
      <c r="IF23" s="182" t="s">
        <v>3959</v>
      </c>
      <c r="IG23" s="182" t="s">
        <v>30</v>
      </c>
      <c r="IH23" s="182">
        <v>2</v>
      </c>
      <c r="II23" s="182" t="s">
        <v>14</v>
      </c>
      <c r="IJ23" s="182" t="s">
        <v>14</v>
      </c>
      <c r="IK23" s="179">
        <v>44863</v>
      </c>
      <c r="IL23" s="189" t="s">
        <v>4557</v>
      </c>
      <c r="IM23" s="189">
        <v>1</v>
      </c>
      <c r="IN23" s="189" t="s">
        <v>3959</v>
      </c>
      <c r="IO23" s="189" t="s">
        <v>30</v>
      </c>
      <c r="IP23" s="189">
        <v>2</v>
      </c>
      <c r="IQ23" s="189" t="s">
        <v>14</v>
      </c>
      <c r="IR23" s="189" t="s">
        <v>14</v>
      </c>
      <c r="IS23" s="190">
        <v>44863</v>
      </c>
    </row>
    <row r="24" spans="1:253" s="283" customFormat="1" ht="12.95" customHeight="1" x14ac:dyDescent="0.2">
      <c r="A24" s="283" t="s">
        <v>4562</v>
      </c>
      <c r="B24" s="283" t="s">
        <v>9413</v>
      </c>
      <c r="C24" s="283" t="s">
        <v>4563</v>
      </c>
      <c r="D24" s="283" t="s">
        <v>4564</v>
      </c>
      <c r="E24" s="283" t="s">
        <v>8835</v>
      </c>
      <c r="F24" s="283" t="s">
        <v>7400</v>
      </c>
      <c r="G24" s="177">
        <v>51000000</v>
      </c>
      <c r="H24" s="178" t="s">
        <v>2780</v>
      </c>
      <c r="I24" s="178" t="s">
        <v>30</v>
      </c>
      <c r="J24" s="178">
        <v>2</v>
      </c>
      <c r="K24" s="178" t="s">
        <v>7399</v>
      </c>
      <c r="L24" s="178" t="s">
        <v>7398</v>
      </c>
      <c r="M24" s="179">
        <v>44894</v>
      </c>
      <c r="N24" s="188" t="s">
        <v>7402</v>
      </c>
      <c r="O24" s="180">
        <v>1109500</v>
      </c>
      <c r="P24" s="180" t="s">
        <v>2780</v>
      </c>
      <c r="Q24" s="180" t="s">
        <v>74</v>
      </c>
      <c r="R24" s="180">
        <v>1</v>
      </c>
      <c r="S24" s="180" t="s">
        <v>7401</v>
      </c>
      <c r="T24" s="180" t="s">
        <v>7398</v>
      </c>
      <c r="U24" s="181">
        <v>44894</v>
      </c>
      <c r="V24" s="188" t="s">
        <v>7404</v>
      </c>
      <c r="W24" s="178">
        <v>51000000</v>
      </c>
      <c r="X24" s="178" t="s">
        <v>2780</v>
      </c>
      <c r="Y24" s="178" t="s">
        <v>30</v>
      </c>
      <c r="Z24" s="178">
        <v>2</v>
      </c>
      <c r="AA24" s="178" t="s">
        <v>7403</v>
      </c>
      <c r="AB24" s="178" t="s">
        <v>7398</v>
      </c>
      <c r="AC24" s="179">
        <v>44894</v>
      </c>
      <c r="AD24" s="188" t="s">
        <v>7407</v>
      </c>
      <c r="AE24" s="186">
        <v>11100000</v>
      </c>
      <c r="AF24" s="186" t="s">
        <v>1977</v>
      </c>
      <c r="AG24" s="186" t="s">
        <v>74</v>
      </c>
      <c r="AH24" s="186">
        <v>1</v>
      </c>
      <c r="AI24" s="186" t="s">
        <v>7406</v>
      </c>
      <c r="AJ24" s="186" t="s">
        <v>7405</v>
      </c>
      <c r="AK24" s="187">
        <v>44894</v>
      </c>
      <c r="AL24" s="188" t="s">
        <v>7411</v>
      </c>
      <c r="AM24" s="178">
        <v>5235000</v>
      </c>
      <c r="AN24" s="178" t="s">
        <v>7408</v>
      </c>
      <c r="AO24" s="178" t="s">
        <v>74</v>
      </c>
      <c r="AP24" s="178">
        <v>1</v>
      </c>
      <c r="AQ24" s="178" t="s">
        <v>7410</v>
      </c>
      <c r="AR24" s="178" t="s">
        <v>7409</v>
      </c>
      <c r="AS24" s="179">
        <v>44894</v>
      </c>
      <c r="AT24" s="189" t="s">
        <v>7414</v>
      </c>
      <c r="AU24" s="186">
        <v>282</v>
      </c>
      <c r="AV24" s="186" t="s">
        <v>6181</v>
      </c>
      <c r="AW24" s="186" t="s">
        <v>74</v>
      </c>
      <c r="AX24" s="186">
        <v>1</v>
      </c>
      <c r="AY24" s="186" t="s">
        <v>7413</v>
      </c>
      <c r="AZ24" s="186" t="s">
        <v>7412</v>
      </c>
      <c r="BA24" s="187">
        <v>44894</v>
      </c>
      <c r="BB24" s="188" t="s">
        <v>7435</v>
      </c>
      <c r="BC24" s="178" t="s">
        <v>14</v>
      </c>
      <c r="BD24" s="178" t="s">
        <v>14</v>
      </c>
      <c r="BE24" s="178" t="s">
        <v>14</v>
      </c>
      <c r="BF24" s="178" t="s">
        <v>14</v>
      </c>
      <c r="BG24" s="178" t="s">
        <v>15</v>
      </c>
      <c r="BH24" s="178" t="s">
        <v>14</v>
      </c>
      <c r="BI24" s="179">
        <v>44894</v>
      </c>
      <c r="BJ24" s="189" t="s">
        <v>7417</v>
      </c>
      <c r="BK24" s="189">
        <v>677</v>
      </c>
      <c r="BL24" s="189" t="s">
        <v>7415</v>
      </c>
      <c r="BM24" s="189" t="s">
        <v>2610</v>
      </c>
      <c r="BN24" s="189">
        <v>2</v>
      </c>
      <c r="BO24" s="189" t="s">
        <v>7416</v>
      </c>
      <c r="BP24" s="186" t="s">
        <v>7412</v>
      </c>
      <c r="BQ24" s="190">
        <v>44894</v>
      </c>
      <c r="BR24" s="188" t="s">
        <v>7436</v>
      </c>
      <c r="BS24" s="182" t="s">
        <v>14</v>
      </c>
      <c r="BT24" s="182" t="s">
        <v>14</v>
      </c>
      <c r="BU24" s="182" t="s">
        <v>14</v>
      </c>
      <c r="BV24" s="182" t="s">
        <v>14</v>
      </c>
      <c r="BW24" s="182" t="s">
        <v>15</v>
      </c>
      <c r="BX24" s="182" t="s">
        <v>14</v>
      </c>
      <c r="BY24" s="179">
        <v>44894</v>
      </c>
      <c r="BZ24" s="189" t="s">
        <v>7437</v>
      </c>
      <c r="CA24" s="189" t="s">
        <v>14</v>
      </c>
      <c r="CB24" s="189" t="s">
        <v>14</v>
      </c>
      <c r="CC24" s="189" t="s">
        <v>14</v>
      </c>
      <c r="CD24" s="189" t="s">
        <v>14</v>
      </c>
      <c r="CE24" s="189" t="s">
        <v>15</v>
      </c>
      <c r="CF24" s="189" t="s">
        <v>14</v>
      </c>
      <c r="CG24" s="190">
        <v>44894</v>
      </c>
      <c r="CH24" s="188" t="s">
        <v>9981</v>
      </c>
      <c r="CI24" s="189" t="e">
        <v>#N/A</v>
      </c>
      <c r="CJ24" s="189" t="e">
        <v>#N/A</v>
      </c>
      <c r="CK24" s="189" t="e">
        <v>#N/A</v>
      </c>
      <c r="CL24" s="189" t="e">
        <v>#N/A</v>
      </c>
      <c r="CM24" s="189" t="e">
        <v>#N/A</v>
      </c>
      <c r="CN24" s="189" t="e">
        <v>#N/A</v>
      </c>
      <c r="CO24" s="191" t="e">
        <v>#N/A</v>
      </c>
      <c r="CP24" s="189" t="s">
        <v>4984</v>
      </c>
      <c r="CQ24" s="182" t="s">
        <v>14</v>
      </c>
      <c r="CR24" s="182" t="s">
        <v>14</v>
      </c>
      <c r="CS24" s="182" t="s">
        <v>14</v>
      </c>
      <c r="CT24" s="182" t="s">
        <v>14</v>
      </c>
      <c r="CU24" s="182" t="s">
        <v>15</v>
      </c>
      <c r="CV24" s="182" t="s">
        <v>14</v>
      </c>
      <c r="CW24" s="179">
        <v>44865</v>
      </c>
      <c r="CX24" s="189" t="s">
        <v>7421</v>
      </c>
      <c r="CY24" s="186">
        <v>7700000</v>
      </c>
      <c r="CZ24" s="186" t="s">
        <v>7420</v>
      </c>
      <c r="DA24" s="186" t="s">
        <v>74</v>
      </c>
      <c r="DB24" s="186">
        <v>1</v>
      </c>
      <c r="DC24" s="186" t="s">
        <v>7426</v>
      </c>
      <c r="DD24" s="186" t="s">
        <v>7405</v>
      </c>
      <c r="DE24" s="192">
        <v>44894</v>
      </c>
      <c r="DF24" s="188" t="s">
        <v>7423</v>
      </c>
      <c r="DG24" s="178">
        <v>39900000</v>
      </c>
      <c r="DH24" s="182" t="s">
        <v>7420</v>
      </c>
      <c r="DI24" s="182" t="s">
        <v>74</v>
      </c>
      <c r="DJ24" s="182">
        <v>1</v>
      </c>
      <c r="DK24" s="182" t="s">
        <v>7422</v>
      </c>
      <c r="DL24" s="182" t="s">
        <v>7405</v>
      </c>
      <c r="DM24" s="179">
        <v>44894</v>
      </c>
      <c r="DN24" s="189" t="s">
        <v>7425</v>
      </c>
      <c r="DO24" s="186">
        <v>3400000</v>
      </c>
      <c r="DP24" s="189" t="s">
        <v>7420</v>
      </c>
      <c r="DQ24" s="189" t="s">
        <v>74</v>
      </c>
      <c r="DR24" s="189">
        <v>1</v>
      </c>
      <c r="DS24" s="189" t="s">
        <v>7424</v>
      </c>
      <c r="DT24" s="189" t="s">
        <v>7405</v>
      </c>
      <c r="DU24" s="190">
        <v>44894</v>
      </c>
      <c r="DV24" s="188" t="s">
        <v>7427</v>
      </c>
      <c r="DW24" s="178">
        <v>4507000</v>
      </c>
      <c r="DX24" s="182" t="s">
        <v>7420</v>
      </c>
      <c r="DY24" s="182" t="s">
        <v>74</v>
      </c>
      <c r="DZ24" s="182">
        <v>1</v>
      </c>
      <c r="EA24" s="182" t="s">
        <v>7426</v>
      </c>
      <c r="EB24" s="182" t="s">
        <v>7405</v>
      </c>
      <c r="EC24" s="179">
        <v>44894</v>
      </c>
      <c r="ED24" s="189" t="s">
        <v>7429</v>
      </c>
      <c r="EE24" s="186">
        <v>2900000</v>
      </c>
      <c r="EF24" s="189" t="s">
        <v>7420</v>
      </c>
      <c r="EG24" s="189" t="s">
        <v>74</v>
      </c>
      <c r="EH24" s="189">
        <v>1</v>
      </c>
      <c r="EI24" s="189" t="s">
        <v>7428</v>
      </c>
      <c r="EJ24" s="189" t="s">
        <v>7405</v>
      </c>
      <c r="EK24" s="190">
        <v>44894</v>
      </c>
      <c r="EL24" s="188" t="s">
        <v>7431</v>
      </c>
      <c r="EM24" s="178">
        <v>293000</v>
      </c>
      <c r="EN24" s="182" t="s">
        <v>7420</v>
      </c>
      <c r="EO24" s="182" t="s">
        <v>74</v>
      </c>
      <c r="EP24" s="182">
        <v>1</v>
      </c>
      <c r="EQ24" s="182" t="s">
        <v>7430</v>
      </c>
      <c r="ER24" s="182" t="s">
        <v>7405</v>
      </c>
      <c r="ES24" s="179">
        <v>44894</v>
      </c>
      <c r="ET24" s="189" t="s">
        <v>7419</v>
      </c>
      <c r="EU24" s="189">
        <v>1472</v>
      </c>
      <c r="EV24" s="189" t="s">
        <v>7415</v>
      </c>
      <c r="EW24" s="189" t="s">
        <v>2610</v>
      </c>
      <c r="EX24" s="189">
        <v>2</v>
      </c>
      <c r="EY24" s="189" t="s">
        <v>7418</v>
      </c>
      <c r="EZ24" s="189" t="s">
        <v>7412</v>
      </c>
      <c r="FA24" s="190">
        <v>44894</v>
      </c>
      <c r="FB24" s="188" t="s">
        <v>7432</v>
      </c>
      <c r="FC24" s="182">
        <v>3</v>
      </c>
      <c r="FD24" s="182" t="s">
        <v>7420</v>
      </c>
      <c r="FE24" s="182" t="s">
        <v>74</v>
      </c>
      <c r="FF24" s="182">
        <v>1</v>
      </c>
      <c r="FG24" s="182" t="s">
        <v>7430</v>
      </c>
      <c r="FH24" s="182" t="s">
        <v>7405</v>
      </c>
      <c r="FI24" s="179">
        <v>44894</v>
      </c>
      <c r="FJ24" s="188" t="s">
        <v>7433</v>
      </c>
      <c r="FK24" s="189" t="s">
        <v>14</v>
      </c>
      <c r="FL24" s="189" t="s">
        <v>14</v>
      </c>
      <c r="FM24" s="189" t="s">
        <v>14</v>
      </c>
      <c r="FN24" s="189" t="s">
        <v>14</v>
      </c>
      <c r="FO24" s="189" t="s">
        <v>15</v>
      </c>
      <c r="FP24" s="186" t="s">
        <v>14</v>
      </c>
      <c r="FQ24" s="187">
        <v>44894</v>
      </c>
      <c r="FR24" s="188" t="s">
        <v>7434</v>
      </c>
      <c r="FS24" s="182" t="s">
        <v>14</v>
      </c>
      <c r="FT24" s="182" t="s">
        <v>14</v>
      </c>
      <c r="FU24" s="182" t="s">
        <v>14</v>
      </c>
      <c r="FV24" s="182" t="s">
        <v>14</v>
      </c>
      <c r="FW24" s="182" t="s">
        <v>15</v>
      </c>
      <c r="FX24" s="182" t="s">
        <v>14</v>
      </c>
      <c r="FY24" s="179">
        <v>44894</v>
      </c>
      <c r="FZ24" s="189" t="s">
        <v>4566</v>
      </c>
      <c r="GA24" s="189">
        <v>0</v>
      </c>
      <c r="GB24" s="189" t="s">
        <v>3959</v>
      </c>
      <c r="GC24" s="189" t="s">
        <v>30</v>
      </c>
      <c r="GD24" s="189">
        <v>2</v>
      </c>
      <c r="GE24" s="189" t="s">
        <v>14</v>
      </c>
      <c r="GF24" s="189" t="s">
        <v>14</v>
      </c>
      <c r="GG24" s="190">
        <v>44863</v>
      </c>
      <c r="GH24" s="188" t="s">
        <v>4572</v>
      </c>
      <c r="GI24" s="182">
        <v>2</v>
      </c>
      <c r="GJ24" s="182" t="s">
        <v>3959</v>
      </c>
      <c r="GK24" s="182" t="s">
        <v>30</v>
      </c>
      <c r="GL24" s="182">
        <v>2</v>
      </c>
      <c r="GM24" s="182" t="s">
        <v>14</v>
      </c>
      <c r="GN24" s="182" t="s">
        <v>14</v>
      </c>
      <c r="GO24" s="179">
        <v>44863</v>
      </c>
      <c r="GP24" s="189" t="s">
        <v>4567</v>
      </c>
      <c r="GQ24" s="189">
        <v>1</v>
      </c>
      <c r="GR24" s="189" t="s">
        <v>3959</v>
      </c>
      <c r="GS24" s="189" t="s">
        <v>30</v>
      </c>
      <c r="GT24" s="189">
        <v>2</v>
      </c>
      <c r="GU24" s="189" t="s">
        <v>14</v>
      </c>
      <c r="GV24" s="189" t="s">
        <v>14</v>
      </c>
      <c r="GW24" s="190">
        <v>44863</v>
      </c>
      <c r="GX24" s="188" t="s">
        <v>4573</v>
      </c>
      <c r="GY24" s="182">
        <v>0</v>
      </c>
      <c r="GZ24" s="182" t="s">
        <v>3959</v>
      </c>
      <c r="HA24" s="182" t="s">
        <v>30</v>
      </c>
      <c r="HB24" s="182">
        <v>2</v>
      </c>
      <c r="HC24" s="182" t="s">
        <v>14</v>
      </c>
      <c r="HD24" s="182" t="s">
        <v>14</v>
      </c>
      <c r="HE24" s="179">
        <v>44863</v>
      </c>
      <c r="HF24" s="189" t="s">
        <v>4565</v>
      </c>
      <c r="HG24" s="189">
        <v>2</v>
      </c>
      <c r="HH24" s="189" t="s">
        <v>3959</v>
      </c>
      <c r="HI24" s="189" t="s">
        <v>30</v>
      </c>
      <c r="HJ24" s="189">
        <v>2</v>
      </c>
      <c r="HK24" s="189" t="s">
        <v>14</v>
      </c>
      <c r="HL24" s="189" t="s">
        <v>14</v>
      </c>
      <c r="HM24" s="190">
        <v>44863</v>
      </c>
      <c r="HN24" s="188" t="s">
        <v>4571</v>
      </c>
      <c r="HO24" s="182">
        <v>2</v>
      </c>
      <c r="HP24" s="182" t="s">
        <v>3959</v>
      </c>
      <c r="HQ24" s="182" t="s">
        <v>30</v>
      </c>
      <c r="HR24" s="182">
        <v>2</v>
      </c>
      <c r="HS24" s="182" t="s">
        <v>14</v>
      </c>
      <c r="HT24" s="182" t="s">
        <v>14</v>
      </c>
      <c r="HU24" s="179">
        <v>44863</v>
      </c>
      <c r="HV24" s="189" t="s">
        <v>4568</v>
      </c>
      <c r="HW24" s="189">
        <v>2</v>
      </c>
      <c r="HX24" s="189" t="s">
        <v>3959</v>
      </c>
      <c r="HY24" s="189" t="s">
        <v>30</v>
      </c>
      <c r="HZ24" s="189">
        <v>2</v>
      </c>
      <c r="IA24" s="189" t="s">
        <v>14</v>
      </c>
      <c r="IB24" s="189" t="s">
        <v>14</v>
      </c>
      <c r="IC24" s="190">
        <v>44863</v>
      </c>
      <c r="ID24" s="188" t="s">
        <v>4570</v>
      </c>
      <c r="IE24" s="182">
        <v>2</v>
      </c>
      <c r="IF24" s="182" t="s">
        <v>3959</v>
      </c>
      <c r="IG24" s="182" t="s">
        <v>30</v>
      </c>
      <c r="IH24" s="182">
        <v>2</v>
      </c>
      <c r="II24" s="182" t="s">
        <v>14</v>
      </c>
      <c r="IJ24" s="182" t="s">
        <v>14</v>
      </c>
      <c r="IK24" s="179">
        <v>44863</v>
      </c>
      <c r="IL24" s="189" t="s">
        <v>4569</v>
      </c>
      <c r="IM24" s="189">
        <v>3</v>
      </c>
      <c r="IN24" s="189" t="s">
        <v>3959</v>
      </c>
      <c r="IO24" s="189" t="s">
        <v>30</v>
      </c>
      <c r="IP24" s="189">
        <v>2</v>
      </c>
      <c r="IQ24" s="189" t="s">
        <v>14</v>
      </c>
      <c r="IR24" s="189" t="s">
        <v>14</v>
      </c>
      <c r="IS24" s="190">
        <v>44863</v>
      </c>
    </row>
    <row r="25" spans="1:253" s="283" customFormat="1" ht="12.95" customHeight="1" x14ac:dyDescent="0.2">
      <c r="A25" s="283" t="s">
        <v>4574</v>
      </c>
      <c r="B25" s="283" t="s">
        <v>9385</v>
      </c>
      <c r="C25" s="283" t="s">
        <v>4575</v>
      </c>
      <c r="D25" s="283" t="s">
        <v>4564</v>
      </c>
      <c r="E25" s="283" t="s">
        <v>8835</v>
      </c>
      <c r="F25" s="283" t="s">
        <v>7438</v>
      </c>
      <c r="G25" s="177">
        <v>51000000</v>
      </c>
      <c r="H25" s="178" t="s">
        <v>2780</v>
      </c>
      <c r="I25" s="178" t="s">
        <v>30</v>
      </c>
      <c r="J25" s="178">
        <v>2</v>
      </c>
      <c r="K25" s="178" t="s">
        <v>7399</v>
      </c>
      <c r="L25" s="178" t="s">
        <v>7398</v>
      </c>
      <c r="M25" s="179">
        <v>44894</v>
      </c>
      <c r="N25" s="188" t="s">
        <v>7440</v>
      </c>
      <c r="O25" s="180">
        <v>1109500</v>
      </c>
      <c r="P25" s="180" t="s">
        <v>7439</v>
      </c>
      <c r="Q25" s="180" t="s">
        <v>74</v>
      </c>
      <c r="R25" s="180">
        <v>1</v>
      </c>
      <c r="S25" s="180" t="s">
        <v>7401</v>
      </c>
      <c r="T25" s="180" t="s">
        <v>7398</v>
      </c>
      <c r="U25" s="181">
        <v>44894</v>
      </c>
      <c r="V25" s="188" t="s">
        <v>7444</v>
      </c>
      <c r="W25" s="178">
        <v>26262000</v>
      </c>
      <c r="X25" s="178" t="s">
        <v>7441</v>
      </c>
      <c r="Y25" s="178" t="s">
        <v>74</v>
      </c>
      <c r="Z25" s="178">
        <v>1</v>
      </c>
      <c r="AA25" s="178" t="s">
        <v>7443</v>
      </c>
      <c r="AB25" s="178" t="s">
        <v>7442</v>
      </c>
      <c r="AC25" s="179">
        <v>44894</v>
      </c>
      <c r="AD25" s="188" t="s">
        <v>7448</v>
      </c>
      <c r="AE25" s="186">
        <v>5554000</v>
      </c>
      <c r="AF25" s="186" t="s">
        <v>7445</v>
      </c>
      <c r="AG25" s="186" t="s">
        <v>2610</v>
      </c>
      <c r="AH25" s="186">
        <v>2</v>
      </c>
      <c r="AI25" s="186" t="s">
        <v>7447</v>
      </c>
      <c r="AJ25" s="186" t="s">
        <v>7446</v>
      </c>
      <c r="AK25" s="187">
        <v>44894</v>
      </c>
      <c r="AL25" s="188" t="s">
        <v>7450</v>
      </c>
      <c r="AM25" s="178">
        <v>2478000</v>
      </c>
      <c r="AN25" s="178" t="s">
        <v>7441</v>
      </c>
      <c r="AO25" s="178" t="s">
        <v>74</v>
      </c>
      <c r="AP25" s="178">
        <v>1</v>
      </c>
      <c r="AQ25" s="178" t="s">
        <v>7449</v>
      </c>
      <c r="AR25" s="178" t="s">
        <v>7442</v>
      </c>
      <c r="AS25" s="179">
        <v>44894</v>
      </c>
      <c r="AT25" s="189" t="s">
        <v>7451</v>
      </c>
      <c r="AU25" s="186" t="s">
        <v>14</v>
      </c>
      <c r="AV25" s="186" t="s">
        <v>14</v>
      </c>
      <c r="AW25" s="186" t="s">
        <v>14</v>
      </c>
      <c r="AX25" s="186" t="s">
        <v>14</v>
      </c>
      <c r="AY25" s="186" t="s">
        <v>15</v>
      </c>
      <c r="AZ25" s="186" t="s">
        <v>14</v>
      </c>
      <c r="BA25" s="187">
        <v>44894</v>
      </c>
      <c r="BB25" s="188" t="s">
        <v>7474</v>
      </c>
      <c r="BC25" s="178" t="s">
        <v>14</v>
      </c>
      <c r="BD25" s="178" t="s">
        <v>1349</v>
      </c>
      <c r="BE25" s="178" t="s">
        <v>14</v>
      </c>
      <c r="BF25" s="178" t="s">
        <v>14</v>
      </c>
      <c r="BG25" s="178" t="s">
        <v>389</v>
      </c>
      <c r="BH25" s="178" t="s">
        <v>14</v>
      </c>
      <c r="BI25" s="179">
        <v>44894</v>
      </c>
      <c r="BJ25" s="189" t="s">
        <v>7455</v>
      </c>
      <c r="BK25" s="189">
        <v>795</v>
      </c>
      <c r="BL25" s="189" t="s">
        <v>7452</v>
      </c>
      <c r="BM25" s="189" t="s">
        <v>2610</v>
      </c>
      <c r="BN25" s="189">
        <v>2</v>
      </c>
      <c r="BO25" s="189" t="s">
        <v>7454</v>
      </c>
      <c r="BP25" s="186" t="s">
        <v>7453</v>
      </c>
      <c r="BQ25" s="190">
        <v>44894</v>
      </c>
      <c r="BR25" s="188" t="s">
        <v>7475</v>
      </c>
      <c r="BS25" s="182" t="s">
        <v>14</v>
      </c>
      <c r="BT25" s="182" t="s">
        <v>1349</v>
      </c>
      <c r="BU25" s="182" t="s">
        <v>14</v>
      </c>
      <c r="BV25" s="182" t="s">
        <v>14</v>
      </c>
      <c r="BW25" s="182" t="s">
        <v>389</v>
      </c>
      <c r="BX25" s="182" t="s">
        <v>14</v>
      </c>
      <c r="BY25" s="179">
        <v>44894</v>
      </c>
      <c r="BZ25" s="189" t="s">
        <v>7476</v>
      </c>
      <c r="CA25" s="189" t="s">
        <v>14</v>
      </c>
      <c r="CB25" s="189" t="s">
        <v>1349</v>
      </c>
      <c r="CC25" s="189" t="s">
        <v>14</v>
      </c>
      <c r="CD25" s="189" t="s">
        <v>14</v>
      </c>
      <c r="CE25" s="189" t="s">
        <v>389</v>
      </c>
      <c r="CF25" s="189" t="s">
        <v>14</v>
      </c>
      <c r="CG25" s="190">
        <v>44894</v>
      </c>
      <c r="CH25" s="188" t="s">
        <v>9982</v>
      </c>
      <c r="CI25" s="189" t="e">
        <v>#N/A</v>
      </c>
      <c r="CJ25" s="189" t="e">
        <v>#N/A</v>
      </c>
      <c r="CK25" s="189" t="e">
        <v>#N/A</v>
      </c>
      <c r="CL25" s="189" t="e">
        <v>#N/A</v>
      </c>
      <c r="CM25" s="189" t="e">
        <v>#N/A</v>
      </c>
      <c r="CN25" s="189" t="e">
        <v>#N/A</v>
      </c>
      <c r="CO25" s="191" t="e">
        <v>#N/A</v>
      </c>
      <c r="CP25" s="189" t="s">
        <v>4985</v>
      </c>
      <c r="CQ25" s="182" t="s">
        <v>14</v>
      </c>
      <c r="CR25" s="182" t="s">
        <v>1349</v>
      </c>
      <c r="CS25" s="182" t="s">
        <v>14</v>
      </c>
      <c r="CT25" s="182" t="s">
        <v>14</v>
      </c>
      <c r="CU25" s="182" t="s">
        <v>389</v>
      </c>
      <c r="CV25" s="182" t="s">
        <v>14</v>
      </c>
      <c r="CW25" s="179">
        <v>44865</v>
      </c>
      <c r="CX25" s="189" t="s">
        <v>7461</v>
      </c>
      <c r="CY25" s="186">
        <v>4831000</v>
      </c>
      <c r="CZ25" s="186" t="s">
        <v>7458</v>
      </c>
      <c r="DA25" s="186" t="s">
        <v>2610</v>
      </c>
      <c r="DB25" s="186">
        <v>2</v>
      </c>
      <c r="DC25" s="186" t="s">
        <v>7460</v>
      </c>
      <c r="DD25" s="186" t="s">
        <v>7459</v>
      </c>
      <c r="DE25" s="192">
        <v>44894</v>
      </c>
      <c r="DF25" s="188" t="s">
        <v>7464</v>
      </c>
      <c r="DG25" s="178">
        <v>20708000</v>
      </c>
      <c r="DH25" s="182" t="s">
        <v>7462</v>
      </c>
      <c r="DI25" s="182" t="s">
        <v>2610</v>
      </c>
      <c r="DJ25" s="182">
        <v>2</v>
      </c>
      <c r="DK25" s="182" t="s">
        <v>7463</v>
      </c>
      <c r="DL25" s="182" t="s">
        <v>7459</v>
      </c>
      <c r="DM25" s="179">
        <v>44894</v>
      </c>
      <c r="DN25" s="189" t="s">
        <v>7466</v>
      </c>
      <c r="DO25" s="186">
        <v>722000</v>
      </c>
      <c r="DP25" s="189" t="s">
        <v>7458</v>
      </c>
      <c r="DQ25" s="189" t="s">
        <v>2610</v>
      </c>
      <c r="DR25" s="189">
        <v>2</v>
      </c>
      <c r="DS25" s="189" t="s">
        <v>7465</v>
      </c>
      <c r="DT25" s="189" t="s">
        <v>7459</v>
      </c>
      <c r="DU25" s="190">
        <v>44894</v>
      </c>
      <c r="DV25" s="188" t="s">
        <v>7467</v>
      </c>
      <c r="DW25" s="178">
        <v>4831000</v>
      </c>
      <c r="DX25" s="182" t="s">
        <v>7458</v>
      </c>
      <c r="DY25" s="182" t="s">
        <v>2610</v>
      </c>
      <c r="DZ25" s="182">
        <v>2</v>
      </c>
      <c r="EA25" s="182" t="s">
        <v>7460</v>
      </c>
      <c r="EB25" s="182" t="s">
        <v>7459</v>
      </c>
      <c r="EC25" s="179">
        <v>44894</v>
      </c>
      <c r="ED25" s="189" t="s">
        <v>7468</v>
      </c>
      <c r="EE25" s="186">
        <v>0</v>
      </c>
      <c r="EF25" s="189" t="s">
        <v>1349</v>
      </c>
      <c r="EG25" s="189" t="s">
        <v>14</v>
      </c>
      <c r="EH25" s="189" t="s">
        <v>14</v>
      </c>
      <c r="EI25" s="189" t="s">
        <v>15</v>
      </c>
      <c r="EJ25" s="189" t="s">
        <v>14</v>
      </c>
      <c r="EK25" s="190">
        <v>44894</v>
      </c>
      <c r="EL25" s="188" t="s">
        <v>7469</v>
      </c>
      <c r="EM25" s="178">
        <v>0</v>
      </c>
      <c r="EN25" s="182" t="s">
        <v>1349</v>
      </c>
      <c r="EO25" s="182" t="s">
        <v>14</v>
      </c>
      <c r="EP25" s="182" t="s">
        <v>14</v>
      </c>
      <c r="EQ25" s="182" t="s">
        <v>15</v>
      </c>
      <c r="ER25" s="182" t="s">
        <v>14</v>
      </c>
      <c r="ES25" s="179">
        <v>44894</v>
      </c>
      <c r="ET25" s="189" t="s">
        <v>7457</v>
      </c>
      <c r="EU25" s="189">
        <v>1472</v>
      </c>
      <c r="EV25" s="189" t="s">
        <v>7415</v>
      </c>
      <c r="EW25" s="189" t="s">
        <v>2610</v>
      </c>
      <c r="EX25" s="189">
        <v>2</v>
      </c>
      <c r="EY25" s="189" t="s">
        <v>7456</v>
      </c>
      <c r="EZ25" s="189" t="s">
        <v>7412</v>
      </c>
      <c r="FA25" s="190">
        <v>44894</v>
      </c>
      <c r="FB25" s="188" t="s">
        <v>7471</v>
      </c>
      <c r="FC25" s="182">
        <v>3</v>
      </c>
      <c r="FD25" s="182" t="s">
        <v>7458</v>
      </c>
      <c r="FE25" s="182" t="s">
        <v>74</v>
      </c>
      <c r="FF25" s="182">
        <v>1</v>
      </c>
      <c r="FG25" s="182" t="s">
        <v>7470</v>
      </c>
      <c r="FH25" s="182" t="s">
        <v>7459</v>
      </c>
      <c r="FI25" s="179">
        <v>44894</v>
      </c>
      <c r="FJ25" s="188" t="s">
        <v>7472</v>
      </c>
      <c r="FK25" s="189" t="s">
        <v>14</v>
      </c>
      <c r="FL25" s="189" t="s">
        <v>1349</v>
      </c>
      <c r="FM25" s="189" t="s">
        <v>14</v>
      </c>
      <c r="FN25" s="189" t="s">
        <v>14</v>
      </c>
      <c r="FO25" s="189" t="s">
        <v>389</v>
      </c>
      <c r="FP25" s="186" t="s">
        <v>14</v>
      </c>
      <c r="FQ25" s="187">
        <v>44894</v>
      </c>
      <c r="FR25" s="188" t="s">
        <v>7473</v>
      </c>
      <c r="FS25" s="182" t="s">
        <v>14</v>
      </c>
      <c r="FT25" s="182" t="s">
        <v>1349</v>
      </c>
      <c r="FU25" s="182" t="s">
        <v>14</v>
      </c>
      <c r="FV25" s="182" t="s">
        <v>14</v>
      </c>
      <c r="FW25" s="182" t="s">
        <v>389</v>
      </c>
      <c r="FX25" s="182" t="s">
        <v>14</v>
      </c>
      <c r="FY25" s="179">
        <v>44894</v>
      </c>
      <c r="FZ25" s="189" t="s">
        <v>4577</v>
      </c>
      <c r="GA25" s="189">
        <v>0</v>
      </c>
      <c r="GB25" s="189" t="s">
        <v>3959</v>
      </c>
      <c r="GC25" s="189" t="s">
        <v>30</v>
      </c>
      <c r="GD25" s="189">
        <v>2</v>
      </c>
      <c r="GE25" s="189" t="s">
        <v>14</v>
      </c>
      <c r="GF25" s="189" t="s">
        <v>14</v>
      </c>
      <c r="GG25" s="190">
        <v>44863</v>
      </c>
      <c r="GH25" s="188" t="s">
        <v>4583</v>
      </c>
      <c r="GI25" s="182">
        <v>2</v>
      </c>
      <c r="GJ25" s="182" t="s">
        <v>3959</v>
      </c>
      <c r="GK25" s="182" t="s">
        <v>30</v>
      </c>
      <c r="GL25" s="182">
        <v>2</v>
      </c>
      <c r="GM25" s="182" t="s">
        <v>14</v>
      </c>
      <c r="GN25" s="182" t="s">
        <v>14</v>
      </c>
      <c r="GO25" s="179">
        <v>44863</v>
      </c>
      <c r="GP25" s="189" t="s">
        <v>4578</v>
      </c>
      <c r="GQ25" s="189">
        <v>1</v>
      </c>
      <c r="GR25" s="189" t="s">
        <v>3959</v>
      </c>
      <c r="GS25" s="189" t="s">
        <v>30</v>
      </c>
      <c r="GT25" s="189">
        <v>2</v>
      </c>
      <c r="GU25" s="189" t="s">
        <v>14</v>
      </c>
      <c r="GV25" s="189" t="s">
        <v>14</v>
      </c>
      <c r="GW25" s="190">
        <v>44863</v>
      </c>
      <c r="GX25" s="188" t="s">
        <v>4584</v>
      </c>
      <c r="GY25" s="182">
        <v>0</v>
      </c>
      <c r="GZ25" s="182" t="s">
        <v>3959</v>
      </c>
      <c r="HA25" s="182" t="s">
        <v>30</v>
      </c>
      <c r="HB25" s="182">
        <v>2</v>
      </c>
      <c r="HC25" s="182" t="s">
        <v>14</v>
      </c>
      <c r="HD25" s="182" t="s">
        <v>14</v>
      </c>
      <c r="HE25" s="179">
        <v>44863</v>
      </c>
      <c r="HF25" s="189" t="s">
        <v>4576</v>
      </c>
      <c r="HG25" s="189">
        <v>2</v>
      </c>
      <c r="HH25" s="189" t="s">
        <v>3959</v>
      </c>
      <c r="HI25" s="189" t="s">
        <v>30</v>
      </c>
      <c r="HJ25" s="189">
        <v>2</v>
      </c>
      <c r="HK25" s="189" t="s">
        <v>14</v>
      </c>
      <c r="HL25" s="189" t="s">
        <v>14</v>
      </c>
      <c r="HM25" s="190">
        <v>44863</v>
      </c>
      <c r="HN25" s="188" t="s">
        <v>4582</v>
      </c>
      <c r="HO25" s="182">
        <v>2</v>
      </c>
      <c r="HP25" s="182" t="s">
        <v>3959</v>
      </c>
      <c r="HQ25" s="182" t="s">
        <v>30</v>
      </c>
      <c r="HR25" s="182">
        <v>2</v>
      </c>
      <c r="HS25" s="182" t="s">
        <v>14</v>
      </c>
      <c r="HT25" s="182" t="s">
        <v>14</v>
      </c>
      <c r="HU25" s="179">
        <v>44863</v>
      </c>
      <c r="HV25" s="189" t="s">
        <v>4579</v>
      </c>
      <c r="HW25" s="189">
        <v>2</v>
      </c>
      <c r="HX25" s="189" t="s">
        <v>3959</v>
      </c>
      <c r="HY25" s="189" t="s">
        <v>30</v>
      </c>
      <c r="HZ25" s="189">
        <v>2</v>
      </c>
      <c r="IA25" s="189" t="s">
        <v>14</v>
      </c>
      <c r="IB25" s="189" t="s">
        <v>14</v>
      </c>
      <c r="IC25" s="190">
        <v>44863</v>
      </c>
      <c r="ID25" s="188" t="s">
        <v>4581</v>
      </c>
      <c r="IE25" s="182">
        <v>2</v>
      </c>
      <c r="IF25" s="182" t="s">
        <v>3959</v>
      </c>
      <c r="IG25" s="182" t="s">
        <v>30</v>
      </c>
      <c r="IH25" s="182">
        <v>2</v>
      </c>
      <c r="II25" s="182" t="s">
        <v>14</v>
      </c>
      <c r="IJ25" s="182" t="s">
        <v>14</v>
      </c>
      <c r="IK25" s="179">
        <v>44863</v>
      </c>
      <c r="IL25" s="189" t="s">
        <v>4580</v>
      </c>
      <c r="IM25" s="189">
        <v>3</v>
      </c>
      <c r="IN25" s="189" t="s">
        <v>3959</v>
      </c>
      <c r="IO25" s="189" t="s">
        <v>30</v>
      </c>
      <c r="IP25" s="189">
        <v>2</v>
      </c>
      <c r="IQ25" s="189" t="s">
        <v>14</v>
      </c>
      <c r="IR25" s="189" t="s">
        <v>14</v>
      </c>
      <c r="IS25" s="190">
        <v>44863</v>
      </c>
    </row>
    <row r="26" spans="1:253" s="283" customFormat="1" ht="12.95" customHeight="1" x14ac:dyDescent="0.2">
      <c r="A26" s="283" t="s">
        <v>4585</v>
      </c>
      <c r="B26" s="283" t="s">
        <v>9385</v>
      </c>
      <c r="C26" s="283" t="s">
        <v>4586</v>
      </c>
      <c r="D26" s="283" t="s">
        <v>4587</v>
      </c>
      <c r="E26" s="283" t="s">
        <v>8840</v>
      </c>
      <c r="F26" s="283" t="s">
        <v>6311</v>
      </c>
      <c r="G26" s="177">
        <v>5365000</v>
      </c>
      <c r="H26" s="178" t="s">
        <v>1541</v>
      </c>
      <c r="I26" s="178" t="s">
        <v>2610</v>
      </c>
      <c r="J26" s="178">
        <v>2</v>
      </c>
      <c r="K26" s="178" t="s">
        <v>6310</v>
      </c>
      <c r="L26" s="178" t="s">
        <v>6309</v>
      </c>
      <c r="M26" s="179">
        <v>44889</v>
      </c>
      <c r="N26" s="188" t="s">
        <v>6315</v>
      </c>
      <c r="O26" s="180">
        <v>4462</v>
      </c>
      <c r="P26" s="180" t="s">
        <v>6312</v>
      </c>
      <c r="Q26" s="180" t="s">
        <v>2610</v>
      </c>
      <c r="R26" s="180">
        <v>2</v>
      </c>
      <c r="S26" s="180" t="s">
        <v>6314</v>
      </c>
      <c r="T26" s="180" t="s">
        <v>6313</v>
      </c>
      <c r="U26" s="181">
        <v>44889</v>
      </c>
      <c r="V26" s="188" t="s">
        <v>6319</v>
      </c>
      <c r="W26" s="178">
        <v>1133000</v>
      </c>
      <c r="X26" s="178" t="s">
        <v>6316</v>
      </c>
      <c r="Y26" s="178" t="s">
        <v>19</v>
      </c>
      <c r="Z26" s="178">
        <v>3</v>
      </c>
      <c r="AA26" s="178" t="s">
        <v>6318</v>
      </c>
      <c r="AB26" s="178" t="s">
        <v>6317</v>
      </c>
      <c r="AC26" s="179">
        <v>44889</v>
      </c>
      <c r="AD26" s="188" t="s">
        <v>6323</v>
      </c>
      <c r="AE26" s="186">
        <v>227000</v>
      </c>
      <c r="AF26" s="186" t="s">
        <v>6320</v>
      </c>
      <c r="AG26" s="186" t="s">
        <v>2610</v>
      </c>
      <c r="AH26" s="186">
        <v>2</v>
      </c>
      <c r="AI26" s="186" t="s">
        <v>6322</v>
      </c>
      <c r="AJ26" s="186" t="s">
        <v>6321</v>
      </c>
      <c r="AK26" s="187">
        <v>44889</v>
      </c>
      <c r="AL26" s="188" t="s">
        <v>6327</v>
      </c>
      <c r="AM26" s="178">
        <v>180000</v>
      </c>
      <c r="AN26" s="178" t="s">
        <v>6324</v>
      </c>
      <c r="AO26" s="178" t="s">
        <v>2610</v>
      </c>
      <c r="AP26" s="178">
        <v>2</v>
      </c>
      <c r="AQ26" s="178" t="s">
        <v>6326</v>
      </c>
      <c r="AR26" s="178" t="s">
        <v>6325</v>
      </c>
      <c r="AS26" s="179">
        <v>44889</v>
      </c>
      <c r="AT26" s="189" t="s">
        <v>6328</v>
      </c>
      <c r="AU26" s="186" t="s">
        <v>14</v>
      </c>
      <c r="AV26" s="186" t="s">
        <v>14</v>
      </c>
      <c r="AW26" s="186" t="s">
        <v>14</v>
      </c>
      <c r="AX26" s="186" t="s">
        <v>14</v>
      </c>
      <c r="AY26" s="186" t="s">
        <v>6002</v>
      </c>
      <c r="AZ26" s="186" t="s">
        <v>14</v>
      </c>
      <c r="BA26" s="187">
        <v>44889</v>
      </c>
      <c r="BB26" s="188" t="s">
        <v>6343</v>
      </c>
      <c r="BC26" s="178" t="s">
        <v>14</v>
      </c>
      <c r="BD26" s="178" t="s">
        <v>14</v>
      </c>
      <c r="BE26" s="178" t="s">
        <v>14</v>
      </c>
      <c r="BF26" s="178" t="s">
        <v>14</v>
      </c>
      <c r="BG26" s="178" t="s">
        <v>6219</v>
      </c>
      <c r="BH26" s="178" t="s">
        <v>14</v>
      </c>
      <c r="BI26" s="179">
        <v>44889</v>
      </c>
      <c r="BJ26" s="189" t="s">
        <v>6330</v>
      </c>
      <c r="BK26" s="189" t="s">
        <v>14</v>
      </c>
      <c r="BL26" s="189" t="s">
        <v>14</v>
      </c>
      <c r="BM26" s="189" t="s">
        <v>14</v>
      </c>
      <c r="BN26" s="189" t="s">
        <v>14</v>
      </c>
      <c r="BO26" s="189" t="s">
        <v>6329</v>
      </c>
      <c r="BP26" s="186" t="s">
        <v>14</v>
      </c>
      <c r="BQ26" s="190">
        <v>44889</v>
      </c>
      <c r="BR26" s="188" t="s">
        <v>6344</v>
      </c>
      <c r="BS26" s="182" t="s">
        <v>14</v>
      </c>
      <c r="BT26" s="182" t="s">
        <v>14</v>
      </c>
      <c r="BU26" s="182" t="s">
        <v>14</v>
      </c>
      <c r="BV26" s="182" t="s">
        <v>14</v>
      </c>
      <c r="BW26" s="182" t="s">
        <v>6030</v>
      </c>
      <c r="BX26" s="182" t="s">
        <v>14</v>
      </c>
      <c r="BY26" s="179">
        <v>44889</v>
      </c>
      <c r="BZ26" s="189" t="s">
        <v>6345</v>
      </c>
      <c r="CA26" s="189" t="s">
        <v>14</v>
      </c>
      <c r="CB26" s="189" t="s">
        <v>14</v>
      </c>
      <c r="CC26" s="189" t="s">
        <v>14</v>
      </c>
      <c r="CD26" s="189" t="s">
        <v>14</v>
      </c>
      <c r="CE26" s="189" t="s">
        <v>6032</v>
      </c>
      <c r="CF26" s="189" t="s">
        <v>14</v>
      </c>
      <c r="CG26" s="190">
        <v>44889</v>
      </c>
      <c r="CH26" s="188" t="s">
        <v>9983</v>
      </c>
      <c r="CI26" s="189" t="e">
        <v>#N/A</v>
      </c>
      <c r="CJ26" s="189" t="e">
        <v>#N/A</v>
      </c>
      <c r="CK26" s="189" t="e">
        <v>#N/A</v>
      </c>
      <c r="CL26" s="189" t="e">
        <v>#N/A</v>
      </c>
      <c r="CM26" s="189" t="e">
        <v>#N/A</v>
      </c>
      <c r="CN26" s="189" t="e">
        <v>#N/A</v>
      </c>
      <c r="CO26" s="191" t="e">
        <v>#N/A</v>
      </c>
      <c r="CP26" s="189" t="s">
        <v>6346</v>
      </c>
      <c r="CQ26" s="182" t="s">
        <v>14</v>
      </c>
      <c r="CR26" s="182" t="s">
        <v>14</v>
      </c>
      <c r="CS26" s="182" t="s">
        <v>14</v>
      </c>
      <c r="CT26" s="182" t="s">
        <v>14</v>
      </c>
      <c r="CU26" s="182" t="s">
        <v>6034</v>
      </c>
      <c r="CV26" s="182" t="s">
        <v>14</v>
      </c>
      <c r="CW26" s="179">
        <v>44889</v>
      </c>
      <c r="CX26" s="189" t="s">
        <v>6332</v>
      </c>
      <c r="CY26" s="186">
        <v>180000</v>
      </c>
      <c r="CZ26" s="186" t="s">
        <v>6324</v>
      </c>
      <c r="DA26" s="186" t="s">
        <v>2610</v>
      </c>
      <c r="DB26" s="186">
        <v>2</v>
      </c>
      <c r="DC26" s="186" t="s">
        <v>6291</v>
      </c>
      <c r="DD26" s="186" t="s">
        <v>6325</v>
      </c>
      <c r="DE26" s="192">
        <v>44889</v>
      </c>
      <c r="DF26" s="188" t="s">
        <v>6334</v>
      </c>
      <c r="DG26" s="178">
        <v>906000</v>
      </c>
      <c r="DH26" s="182" t="s">
        <v>6324</v>
      </c>
      <c r="DI26" s="182" t="s">
        <v>2610</v>
      </c>
      <c r="DJ26" s="182">
        <v>2</v>
      </c>
      <c r="DK26" s="182" t="s">
        <v>2673</v>
      </c>
      <c r="DL26" s="182" t="s">
        <v>6333</v>
      </c>
      <c r="DM26" s="179">
        <v>44889</v>
      </c>
      <c r="DN26" s="189" t="s">
        <v>6335</v>
      </c>
      <c r="DO26" s="186">
        <v>47000</v>
      </c>
      <c r="DP26" s="189" t="s">
        <v>6324</v>
      </c>
      <c r="DQ26" s="189" t="s">
        <v>2610</v>
      </c>
      <c r="DR26" s="189">
        <v>2</v>
      </c>
      <c r="DS26" s="189" t="s">
        <v>6016</v>
      </c>
      <c r="DT26" s="189" t="s">
        <v>6333</v>
      </c>
      <c r="DU26" s="190">
        <v>44889</v>
      </c>
      <c r="DV26" s="188" t="s">
        <v>6336</v>
      </c>
      <c r="DW26" s="178">
        <v>180000</v>
      </c>
      <c r="DX26" s="182" t="s">
        <v>6324</v>
      </c>
      <c r="DY26" s="182" t="s">
        <v>2610</v>
      </c>
      <c r="DZ26" s="182">
        <v>2</v>
      </c>
      <c r="EA26" s="182" t="s">
        <v>6291</v>
      </c>
      <c r="EB26" s="182" t="s">
        <v>6325</v>
      </c>
      <c r="EC26" s="179">
        <v>44889</v>
      </c>
      <c r="ED26" s="189" t="s">
        <v>6337</v>
      </c>
      <c r="EE26" s="186">
        <v>0</v>
      </c>
      <c r="EF26" s="189" t="s">
        <v>14</v>
      </c>
      <c r="EG26" s="189" t="s">
        <v>14</v>
      </c>
      <c r="EH26" s="189" t="s">
        <v>14</v>
      </c>
      <c r="EI26" s="189" t="s">
        <v>6019</v>
      </c>
      <c r="EJ26" s="189" t="s">
        <v>14</v>
      </c>
      <c r="EK26" s="190">
        <v>44889</v>
      </c>
      <c r="EL26" s="188" t="s">
        <v>6338</v>
      </c>
      <c r="EM26" s="178">
        <v>0</v>
      </c>
      <c r="EN26" s="182" t="s">
        <v>14</v>
      </c>
      <c r="EO26" s="182" t="s">
        <v>14</v>
      </c>
      <c r="EP26" s="182" t="s">
        <v>14</v>
      </c>
      <c r="EQ26" s="182" t="s">
        <v>6021</v>
      </c>
      <c r="ER26" s="182" t="s">
        <v>14</v>
      </c>
      <c r="ES26" s="179">
        <v>44889</v>
      </c>
      <c r="ET26" s="189" t="s">
        <v>6331</v>
      </c>
      <c r="EU26" s="189" t="s">
        <v>14</v>
      </c>
      <c r="EV26" s="189" t="s">
        <v>14</v>
      </c>
      <c r="EW26" s="189" t="s">
        <v>14</v>
      </c>
      <c r="EX26" s="189" t="s">
        <v>14</v>
      </c>
      <c r="EY26" s="189" t="s">
        <v>6329</v>
      </c>
      <c r="EZ26" s="189" t="s">
        <v>14</v>
      </c>
      <c r="FA26" s="190">
        <v>44889</v>
      </c>
      <c r="FB26" s="188" t="s">
        <v>6340</v>
      </c>
      <c r="FC26" s="182">
        <v>2</v>
      </c>
      <c r="FD26" s="182" t="s">
        <v>6324</v>
      </c>
      <c r="FE26" s="182" t="s">
        <v>2610</v>
      </c>
      <c r="FF26" s="182">
        <v>2</v>
      </c>
      <c r="FG26" s="182" t="s">
        <v>6339</v>
      </c>
      <c r="FH26" s="182" t="s">
        <v>6325</v>
      </c>
      <c r="FI26" s="179">
        <v>44889</v>
      </c>
      <c r="FJ26" s="188" t="s">
        <v>6341</v>
      </c>
      <c r="FK26" s="189" t="s">
        <v>14</v>
      </c>
      <c r="FL26" s="189" t="s">
        <v>14</v>
      </c>
      <c r="FM26" s="189" t="s">
        <v>14</v>
      </c>
      <c r="FN26" s="189" t="s">
        <v>14</v>
      </c>
      <c r="FO26" s="189" t="s">
        <v>6173</v>
      </c>
      <c r="FP26" s="186" t="s">
        <v>14</v>
      </c>
      <c r="FQ26" s="187">
        <v>44889</v>
      </c>
      <c r="FR26" s="188" t="s">
        <v>6342</v>
      </c>
      <c r="FS26" s="182" t="s">
        <v>14</v>
      </c>
      <c r="FT26" s="182" t="s">
        <v>14</v>
      </c>
      <c r="FU26" s="182" t="s">
        <v>14</v>
      </c>
      <c r="FV26" s="182" t="s">
        <v>14</v>
      </c>
      <c r="FW26" s="182" t="s">
        <v>6175</v>
      </c>
      <c r="FX26" s="182" t="s">
        <v>14</v>
      </c>
      <c r="FY26" s="179">
        <v>44889</v>
      </c>
      <c r="FZ26" s="189" t="s">
        <v>4589</v>
      </c>
      <c r="GA26" s="189">
        <v>0</v>
      </c>
      <c r="GB26" s="189" t="s">
        <v>3959</v>
      </c>
      <c r="GC26" s="189" t="s">
        <v>30</v>
      </c>
      <c r="GD26" s="189">
        <v>2</v>
      </c>
      <c r="GE26" s="189" t="s">
        <v>14</v>
      </c>
      <c r="GF26" s="189" t="s">
        <v>14</v>
      </c>
      <c r="GG26" s="190">
        <v>44863</v>
      </c>
      <c r="GH26" s="188" t="s">
        <v>4595</v>
      </c>
      <c r="GI26" s="182">
        <v>0</v>
      </c>
      <c r="GJ26" s="182" t="s">
        <v>3959</v>
      </c>
      <c r="GK26" s="182" t="s">
        <v>30</v>
      </c>
      <c r="GL26" s="182">
        <v>2</v>
      </c>
      <c r="GM26" s="182" t="s">
        <v>14</v>
      </c>
      <c r="GN26" s="182" t="s">
        <v>14</v>
      </c>
      <c r="GO26" s="179">
        <v>44863</v>
      </c>
      <c r="GP26" s="189" t="s">
        <v>4590</v>
      </c>
      <c r="GQ26" s="189">
        <v>0</v>
      </c>
      <c r="GR26" s="189" t="s">
        <v>3959</v>
      </c>
      <c r="GS26" s="189" t="s">
        <v>30</v>
      </c>
      <c r="GT26" s="189">
        <v>2</v>
      </c>
      <c r="GU26" s="189" t="s">
        <v>14</v>
      </c>
      <c r="GV26" s="189" t="s">
        <v>14</v>
      </c>
      <c r="GW26" s="190">
        <v>44863</v>
      </c>
      <c r="GX26" s="188" t="s">
        <v>4596</v>
      </c>
      <c r="GY26" s="182">
        <v>0</v>
      </c>
      <c r="GZ26" s="182" t="s">
        <v>3959</v>
      </c>
      <c r="HA26" s="182" t="s">
        <v>30</v>
      </c>
      <c r="HB26" s="182">
        <v>2</v>
      </c>
      <c r="HC26" s="182" t="s">
        <v>14</v>
      </c>
      <c r="HD26" s="182" t="s">
        <v>14</v>
      </c>
      <c r="HE26" s="179">
        <v>44863</v>
      </c>
      <c r="HF26" s="189" t="s">
        <v>4588</v>
      </c>
      <c r="HG26" s="189">
        <v>0</v>
      </c>
      <c r="HH26" s="189" t="s">
        <v>3959</v>
      </c>
      <c r="HI26" s="189" t="s">
        <v>30</v>
      </c>
      <c r="HJ26" s="189">
        <v>2</v>
      </c>
      <c r="HK26" s="189" t="s">
        <v>14</v>
      </c>
      <c r="HL26" s="189" t="s">
        <v>14</v>
      </c>
      <c r="HM26" s="190">
        <v>44863</v>
      </c>
      <c r="HN26" s="188" t="s">
        <v>4594</v>
      </c>
      <c r="HO26" s="182">
        <v>1</v>
      </c>
      <c r="HP26" s="182" t="s">
        <v>3959</v>
      </c>
      <c r="HQ26" s="182" t="s">
        <v>30</v>
      </c>
      <c r="HR26" s="182">
        <v>2</v>
      </c>
      <c r="HS26" s="182" t="s">
        <v>14</v>
      </c>
      <c r="HT26" s="182" t="s">
        <v>14</v>
      </c>
      <c r="HU26" s="179">
        <v>44863</v>
      </c>
      <c r="HV26" s="189" t="s">
        <v>4591</v>
      </c>
      <c r="HW26" s="189">
        <v>0</v>
      </c>
      <c r="HX26" s="189" t="s">
        <v>3959</v>
      </c>
      <c r="HY26" s="189" t="s">
        <v>30</v>
      </c>
      <c r="HZ26" s="189">
        <v>2</v>
      </c>
      <c r="IA26" s="189" t="s">
        <v>14</v>
      </c>
      <c r="IB26" s="189" t="s">
        <v>14</v>
      </c>
      <c r="IC26" s="190">
        <v>44863</v>
      </c>
      <c r="ID26" s="188" t="s">
        <v>4593</v>
      </c>
      <c r="IE26" s="182">
        <v>0</v>
      </c>
      <c r="IF26" s="182" t="s">
        <v>3959</v>
      </c>
      <c r="IG26" s="182" t="s">
        <v>30</v>
      </c>
      <c r="IH26" s="182">
        <v>2</v>
      </c>
      <c r="II26" s="182" t="s">
        <v>14</v>
      </c>
      <c r="IJ26" s="182" t="s">
        <v>14</v>
      </c>
      <c r="IK26" s="179">
        <v>44863</v>
      </c>
      <c r="IL26" s="189" t="s">
        <v>4592</v>
      </c>
      <c r="IM26" s="189">
        <v>1</v>
      </c>
      <c r="IN26" s="189" t="s">
        <v>3959</v>
      </c>
      <c r="IO26" s="189" t="s">
        <v>30</v>
      </c>
      <c r="IP26" s="189">
        <v>2</v>
      </c>
      <c r="IQ26" s="189" t="s">
        <v>14</v>
      </c>
      <c r="IR26" s="189" t="s">
        <v>14</v>
      </c>
      <c r="IS26" s="190">
        <v>44863</v>
      </c>
    </row>
    <row r="27" spans="1:253" s="283" customFormat="1" ht="12.95" customHeight="1" x14ac:dyDescent="0.2">
      <c r="A27" s="283" t="s">
        <v>5061</v>
      </c>
      <c r="B27" s="283" t="s">
        <v>9420</v>
      </c>
      <c r="C27" s="283" t="s">
        <v>5062</v>
      </c>
      <c r="D27" s="283" t="s">
        <v>5063</v>
      </c>
      <c r="E27" s="283" t="s">
        <v>8849</v>
      </c>
      <c r="F27" s="283" t="s">
        <v>7143</v>
      </c>
      <c r="G27" s="177">
        <v>1182000</v>
      </c>
      <c r="H27" s="178" t="s">
        <v>7065</v>
      </c>
      <c r="I27" s="178" t="s">
        <v>2610</v>
      </c>
      <c r="J27" s="178">
        <v>2</v>
      </c>
      <c r="K27" s="178" t="s">
        <v>7067</v>
      </c>
      <c r="L27" s="178" t="s">
        <v>7066</v>
      </c>
      <c r="M27" s="179">
        <v>44893</v>
      </c>
      <c r="N27" s="188" t="s">
        <v>7144</v>
      </c>
      <c r="O27" s="180">
        <v>23180</v>
      </c>
      <c r="P27" s="180" t="s">
        <v>7069</v>
      </c>
      <c r="Q27" s="180" t="s">
        <v>2610</v>
      </c>
      <c r="R27" s="180">
        <v>2</v>
      </c>
      <c r="S27" s="180" t="s">
        <v>1546</v>
      </c>
      <c r="T27" s="180" t="s">
        <v>7070</v>
      </c>
      <c r="U27" s="181">
        <v>44893</v>
      </c>
      <c r="V27" s="188" t="s">
        <v>7148</v>
      </c>
      <c r="W27" s="178">
        <v>1220000</v>
      </c>
      <c r="X27" s="178" t="s">
        <v>7145</v>
      </c>
      <c r="Y27" s="178" t="s">
        <v>2610</v>
      </c>
      <c r="Z27" s="178">
        <v>2</v>
      </c>
      <c r="AA27" s="178" t="s">
        <v>7147</v>
      </c>
      <c r="AB27" s="178" t="s">
        <v>7146</v>
      </c>
      <c r="AC27" s="179">
        <v>44893</v>
      </c>
      <c r="AD27" s="188" t="s">
        <v>7152</v>
      </c>
      <c r="AE27" s="186">
        <v>643000</v>
      </c>
      <c r="AF27" s="186" t="s">
        <v>7149</v>
      </c>
      <c r="AG27" s="186" t="s">
        <v>2610</v>
      </c>
      <c r="AH27" s="186">
        <v>2</v>
      </c>
      <c r="AI27" s="186" t="s">
        <v>7151</v>
      </c>
      <c r="AJ27" s="186" t="s">
        <v>7150</v>
      </c>
      <c r="AK27" s="187">
        <v>44893</v>
      </c>
      <c r="AL27" s="188" t="s">
        <v>7155</v>
      </c>
      <c r="AM27" s="178">
        <v>38000</v>
      </c>
      <c r="AN27" s="178" t="s">
        <v>7115</v>
      </c>
      <c r="AO27" s="178" t="s">
        <v>2610</v>
      </c>
      <c r="AP27" s="178">
        <v>2</v>
      </c>
      <c r="AQ27" s="178" t="s">
        <v>7154</v>
      </c>
      <c r="AR27" s="178" t="s">
        <v>7153</v>
      </c>
      <c r="AS27" s="179">
        <v>44893</v>
      </c>
      <c r="AT27" s="189" t="s">
        <v>7157</v>
      </c>
      <c r="AU27" s="186" t="s">
        <v>14</v>
      </c>
      <c r="AV27" s="186" t="s">
        <v>14</v>
      </c>
      <c r="AW27" s="186" t="s">
        <v>14</v>
      </c>
      <c r="AX27" s="186" t="s">
        <v>14</v>
      </c>
      <c r="AY27" s="186" t="s">
        <v>7081</v>
      </c>
      <c r="AZ27" s="186" t="s">
        <v>14</v>
      </c>
      <c r="BA27" s="187">
        <v>44893</v>
      </c>
      <c r="BB27" s="188" t="s">
        <v>7156</v>
      </c>
      <c r="BC27" s="178" t="s">
        <v>14</v>
      </c>
      <c r="BD27" s="178" t="s">
        <v>14</v>
      </c>
      <c r="BE27" s="178" t="s">
        <v>14</v>
      </c>
      <c r="BF27" s="178" t="s">
        <v>14</v>
      </c>
      <c r="BG27" s="178" t="s">
        <v>7081</v>
      </c>
      <c r="BH27" s="178" t="s">
        <v>14</v>
      </c>
      <c r="BI27" s="179">
        <v>44893</v>
      </c>
      <c r="BJ27" s="189" t="s">
        <v>7158</v>
      </c>
      <c r="BK27" s="189">
        <v>5</v>
      </c>
      <c r="BL27" s="189" t="s">
        <v>7085</v>
      </c>
      <c r="BM27" s="189" t="s">
        <v>2610</v>
      </c>
      <c r="BN27" s="189">
        <v>2</v>
      </c>
      <c r="BO27" s="189" t="s">
        <v>7087</v>
      </c>
      <c r="BP27" s="186" t="s">
        <v>7086</v>
      </c>
      <c r="BQ27" s="190">
        <v>44893</v>
      </c>
      <c r="BR27" s="188" t="s">
        <v>7160</v>
      </c>
      <c r="BS27" s="182" t="s">
        <v>14</v>
      </c>
      <c r="BT27" s="182" t="s">
        <v>14</v>
      </c>
      <c r="BU27" s="182" t="s">
        <v>14</v>
      </c>
      <c r="BV27" s="182" t="s">
        <v>14</v>
      </c>
      <c r="BW27" s="182" t="s">
        <v>7081</v>
      </c>
      <c r="BX27" s="182" t="s">
        <v>14</v>
      </c>
      <c r="BY27" s="179">
        <v>44893</v>
      </c>
      <c r="BZ27" s="189" t="s">
        <v>7161</v>
      </c>
      <c r="CA27" s="189" t="s">
        <v>14</v>
      </c>
      <c r="CB27" s="189" t="s">
        <v>14</v>
      </c>
      <c r="CC27" s="189" t="s">
        <v>14</v>
      </c>
      <c r="CD27" s="189" t="s">
        <v>14</v>
      </c>
      <c r="CE27" s="189" t="s">
        <v>7081</v>
      </c>
      <c r="CF27" s="189" t="s">
        <v>14</v>
      </c>
      <c r="CG27" s="190">
        <v>44893</v>
      </c>
      <c r="CH27" s="188" t="s">
        <v>9984</v>
      </c>
      <c r="CI27" s="189" t="e">
        <v>#N/A</v>
      </c>
      <c r="CJ27" s="189" t="e">
        <v>#N/A</v>
      </c>
      <c r="CK27" s="189" t="e">
        <v>#N/A</v>
      </c>
      <c r="CL27" s="189" t="e">
        <v>#N/A</v>
      </c>
      <c r="CM27" s="189" t="e">
        <v>#N/A</v>
      </c>
      <c r="CN27" s="189" t="e">
        <v>#N/A</v>
      </c>
      <c r="CO27" s="191" t="e">
        <v>#N/A</v>
      </c>
      <c r="CP27" s="189" t="s">
        <v>7162</v>
      </c>
      <c r="CQ27" s="182" t="s">
        <v>14</v>
      </c>
      <c r="CR27" s="182" t="s">
        <v>14</v>
      </c>
      <c r="CS27" s="182" t="s">
        <v>14</v>
      </c>
      <c r="CT27" s="182" t="s">
        <v>14</v>
      </c>
      <c r="CU27" s="182" t="s">
        <v>7081</v>
      </c>
      <c r="CV27" s="182" t="s">
        <v>14</v>
      </c>
      <c r="CW27" s="179">
        <v>44893</v>
      </c>
      <c r="CX27" s="189" t="s">
        <v>7163</v>
      </c>
      <c r="CY27" s="186">
        <v>230000</v>
      </c>
      <c r="CZ27" s="186" t="s">
        <v>7149</v>
      </c>
      <c r="DA27" s="186" t="s">
        <v>2610</v>
      </c>
      <c r="DB27" s="186">
        <v>2</v>
      </c>
      <c r="DC27" s="186" t="s">
        <v>7166</v>
      </c>
      <c r="DD27" s="186" t="s">
        <v>7150</v>
      </c>
      <c r="DE27" s="192">
        <v>44893</v>
      </c>
      <c r="DF27" s="188" t="s">
        <v>7164</v>
      </c>
      <c r="DG27" s="178">
        <v>576000</v>
      </c>
      <c r="DH27" s="182" t="s">
        <v>7149</v>
      </c>
      <c r="DI27" s="182" t="s">
        <v>2610</v>
      </c>
      <c r="DJ27" s="182">
        <v>2</v>
      </c>
      <c r="DK27" s="182" t="s">
        <v>6632</v>
      </c>
      <c r="DL27" s="182" t="s">
        <v>7150</v>
      </c>
      <c r="DM27" s="179">
        <v>44893</v>
      </c>
      <c r="DN27" s="189" t="s">
        <v>7165</v>
      </c>
      <c r="DO27" s="186">
        <v>413000</v>
      </c>
      <c r="DP27" s="189" t="s">
        <v>7149</v>
      </c>
      <c r="DQ27" s="189" t="s">
        <v>2610</v>
      </c>
      <c r="DR27" s="189">
        <v>2</v>
      </c>
      <c r="DS27" s="189" t="s">
        <v>7131</v>
      </c>
      <c r="DT27" s="189" t="s">
        <v>7150</v>
      </c>
      <c r="DU27" s="190">
        <v>44893</v>
      </c>
      <c r="DV27" s="188" t="s">
        <v>7167</v>
      </c>
      <c r="DW27" s="178">
        <v>218000</v>
      </c>
      <c r="DX27" s="182" t="s">
        <v>7149</v>
      </c>
      <c r="DY27" s="182" t="s">
        <v>2610</v>
      </c>
      <c r="DZ27" s="182">
        <v>2</v>
      </c>
      <c r="EA27" s="182" t="s">
        <v>7166</v>
      </c>
      <c r="EB27" s="182" t="s">
        <v>7150</v>
      </c>
      <c r="EC27" s="179">
        <v>44893</v>
      </c>
      <c r="ED27" s="189" t="s">
        <v>7169</v>
      </c>
      <c r="EE27" s="186">
        <v>12000</v>
      </c>
      <c r="EF27" s="189" t="s">
        <v>7168</v>
      </c>
      <c r="EG27" s="189" t="s">
        <v>2610</v>
      </c>
      <c r="EH27" s="189">
        <v>2</v>
      </c>
      <c r="EI27" s="189" t="s">
        <v>7100</v>
      </c>
      <c r="EJ27" s="189" t="s">
        <v>7074</v>
      </c>
      <c r="EK27" s="190">
        <v>44893</v>
      </c>
      <c r="EL27" s="188" t="s">
        <v>7171</v>
      </c>
      <c r="EM27" s="178">
        <v>0</v>
      </c>
      <c r="EN27" s="182" t="s">
        <v>7168</v>
      </c>
      <c r="EO27" s="182" t="s">
        <v>2610</v>
      </c>
      <c r="EP27" s="182">
        <v>2</v>
      </c>
      <c r="EQ27" s="182" t="s">
        <v>7170</v>
      </c>
      <c r="ER27" s="182" t="s">
        <v>7074</v>
      </c>
      <c r="ES27" s="179">
        <v>44893</v>
      </c>
      <c r="ET27" s="189" t="s">
        <v>7159</v>
      </c>
      <c r="EU27" s="189">
        <v>5</v>
      </c>
      <c r="EV27" s="189" t="s">
        <v>7085</v>
      </c>
      <c r="EW27" s="189" t="s">
        <v>2610</v>
      </c>
      <c r="EX27" s="189">
        <v>2</v>
      </c>
      <c r="EY27" s="189" t="s">
        <v>7087</v>
      </c>
      <c r="EZ27" s="189" t="s">
        <v>7086</v>
      </c>
      <c r="FA27" s="190">
        <v>44893</v>
      </c>
      <c r="FB27" s="188" t="s">
        <v>7172</v>
      </c>
      <c r="FC27" s="182">
        <v>5</v>
      </c>
      <c r="FD27" s="182" t="s">
        <v>14</v>
      </c>
      <c r="FE27" s="182" t="s">
        <v>2610</v>
      </c>
      <c r="FF27" s="182">
        <v>2</v>
      </c>
      <c r="FG27" s="182" t="s">
        <v>7104</v>
      </c>
      <c r="FH27" s="182" t="s">
        <v>14</v>
      </c>
      <c r="FI27" s="179">
        <v>44893</v>
      </c>
      <c r="FJ27" s="188" t="s">
        <v>7173</v>
      </c>
      <c r="FK27" s="189" t="s">
        <v>14</v>
      </c>
      <c r="FL27" s="189" t="s">
        <v>14</v>
      </c>
      <c r="FM27" s="189" t="s">
        <v>14</v>
      </c>
      <c r="FN27" s="189" t="s">
        <v>14</v>
      </c>
      <c r="FO27" s="189" t="s">
        <v>7081</v>
      </c>
      <c r="FP27" s="186" t="s">
        <v>14</v>
      </c>
      <c r="FQ27" s="187">
        <v>44893</v>
      </c>
      <c r="FR27" s="188" t="s">
        <v>7174</v>
      </c>
      <c r="FS27" s="182" t="s">
        <v>14</v>
      </c>
      <c r="FT27" s="182" t="s">
        <v>14</v>
      </c>
      <c r="FU27" s="182" t="s">
        <v>14</v>
      </c>
      <c r="FV27" s="182" t="s">
        <v>14</v>
      </c>
      <c r="FW27" s="182">
        <v>0</v>
      </c>
      <c r="FX27" s="182" t="s">
        <v>14</v>
      </c>
      <c r="FY27" s="179">
        <v>44893</v>
      </c>
      <c r="FZ27" s="189" t="s">
        <v>5065</v>
      </c>
      <c r="GA27" s="189">
        <v>0</v>
      </c>
      <c r="GB27" s="189" t="s">
        <v>3959</v>
      </c>
      <c r="GC27" s="189" t="s">
        <v>30</v>
      </c>
      <c r="GD27" s="189">
        <v>2</v>
      </c>
      <c r="GE27" s="189" t="s">
        <v>14</v>
      </c>
      <c r="GF27" s="189" t="s">
        <v>14</v>
      </c>
      <c r="GG27" s="190">
        <v>44865</v>
      </c>
      <c r="GH27" s="188" t="s">
        <v>5071</v>
      </c>
      <c r="GI27" s="182">
        <v>1</v>
      </c>
      <c r="GJ27" s="182" t="s">
        <v>3959</v>
      </c>
      <c r="GK27" s="182" t="s">
        <v>30</v>
      </c>
      <c r="GL27" s="182">
        <v>2</v>
      </c>
      <c r="GM27" s="182" t="s">
        <v>14</v>
      </c>
      <c r="GN27" s="182" t="s">
        <v>14</v>
      </c>
      <c r="GO27" s="179">
        <v>44865</v>
      </c>
      <c r="GP27" s="189" t="s">
        <v>5066</v>
      </c>
      <c r="GQ27" s="189">
        <v>0</v>
      </c>
      <c r="GR27" s="189" t="s">
        <v>3959</v>
      </c>
      <c r="GS27" s="189" t="s">
        <v>30</v>
      </c>
      <c r="GT27" s="189">
        <v>2</v>
      </c>
      <c r="GU27" s="189" t="s">
        <v>14</v>
      </c>
      <c r="GV27" s="189" t="s">
        <v>14</v>
      </c>
      <c r="GW27" s="190">
        <v>44865</v>
      </c>
      <c r="GX27" s="188" t="s">
        <v>5072</v>
      </c>
      <c r="GY27" s="182">
        <v>0</v>
      </c>
      <c r="GZ27" s="182" t="s">
        <v>3959</v>
      </c>
      <c r="HA27" s="182" t="s">
        <v>30</v>
      </c>
      <c r="HB27" s="182">
        <v>2</v>
      </c>
      <c r="HC27" s="182" t="s">
        <v>14</v>
      </c>
      <c r="HD27" s="182" t="s">
        <v>14</v>
      </c>
      <c r="HE27" s="179">
        <v>44865</v>
      </c>
      <c r="HF27" s="189" t="s">
        <v>5064</v>
      </c>
      <c r="HG27" s="189">
        <v>0</v>
      </c>
      <c r="HH27" s="189" t="s">
        <v>3959</v>
      </c>
      <c r="HI27" s="189" t="s">
        <v>30</v>
      </c>
      <c r="HJ27" s="189">
        <v>2</v>
      </c>
      <c r="HK27" s="189" t="s">
        <v>14</v>
      </c>
      <c r="HL27" s="189" t="s">
        <v>14</v>
      </c>
      <c r="HM27" s="190">
        <v>44865</v>
      </c>
      <c r="HN27" s="188" t="s">
        <v>5070</v>
      </c>
      <c r="HO27" s="182">
        <v>1</v>
      </c>
      <c r="HP27" s="182" t="s">
        <v>3959</v>
      </c>
      <c r="HQ27" s="182" t="s">
        <v>30</v>
      </c>
      <c r="HR27" s="182">
        <v>2</v>
      </c>
      <c r="HS27" s="182" t="s">
        <v>14</v>
      </c>
      <c r="HT27" s="182" t="s">
        <v>14</v>
      </c>
      <c r="HU27" s="179">
        <v>44865</v>
      </c>
      <c r="HV27" s="189" t="s">
        <v>5067</v>
      </c>
      <c r="HW27" s="189">
        <v>0</v>
      </c>
      <c r="HX27" s="189" t="s">
        <v>3959</v>
      </c>
      <c r="HY27" s="189" t="s">
        <v>30</v>
      </c>
      <c r="HZ27" s="189">
        <v>2</v>
      </c>
      <c r="IA27" s="189" t="s">
        <v>14</v>
      </c>
      <c r="IB27" s="189" t="s">
        <v>14</v>
      </c>
      <c r="IC27" s="190">
        <v>44865</v>
      </c>
      <c r="ID27" s="188" t="s">
        <v>5069</v>
      </c>
      <c r="IE27" s="182">
        <v>0</v>
      </c>
      <c r="IF27" s="182" t="s">
        <v>3959</v>
      </c>
      <c r="IG27" s="182" t="s">
        <v>30</v>
      </c>
      <c r="IH27" s="182">
        <v>2</v>
      </c>
      <c r="II27" s="182" t="s">
        <v>14</v>
      </c>
      <c r="IJ27" s="182" t="s">
        <v>14</v>
      </c>
      <c r="IK27" s="179">
        <v>44865</v>
      </c>
      <c r="IL27" s="189" t="s">
        <v>5068</v>
      </c>
      <c r="IM27" s="189">
        <v>1</v>
      </c>
      <c r="IN27" s="189" t="s">
        <v>3959</v>
      </c>
      <c r="IO27" s="189" t="s">
        <v>30</v>
      </c>
      <c r="IP27" s="189">
        <v>2</v>
      </c>
      <c r="IQ27" s="189" t="s">
        <v>14</v>
      </c>
      <c r="IR27" s="189" t="s">
        <v>14</v>
      </c>
      <c r="IS27" s="190">
        <v>44865</v>
      </c>
    </row>
    <row r="28" spans="1:253" s="283" customFormat="1" ht="12.95" customHeight="1" x14ac:dyDescent="0.2">
      <c r="A28" s="283" t="s">
        <v>5073</v>
      </c>
      <c r="B28" s="283" t="s">
        <v>9385</v>
      </c>
      <c r="C28" s="283" t="s">
        <v>5074</v>
      </c>
      <c r="D28" s="283" t="s">
        <v>5063</v>
      </c>
      <c r="E28" s="283" t="s">
        <v>8849</v>
      </c>
      <c r="F28" s="283" t="s">
        <v>7108</v>
      </c>
      <c r="G28" s="177">
        <v>1182000</v>
      </c>
      <c r="H28" s="178" t="s">
        <v>7065</v>
      </c>
      <c r="I28" s="178" t="s">
        <v>2610</v>
      </c>
      <c r="J28" s="178">
        <v>2</v>
      </c>
      <c r="K28" s="178" t="s">
        <v>7067</v>
      </c>
      <c r="L28" s="178" t="s">
        <v>7066</v>
      </c>
      <c r="M28" s="179">
        <v>44893</v>
      </c>
      <c r="N28" s="188" t="s">
        <v>7110</v>
      </c>
      <c r="O28" s="180">
        <v>7300</v>
      </c>
      <c r="P28" s="180" t="s">
        <v>7069</v>
      </c>
      <c r="Q28" s="180" t="s">
        <v>74</v>
      </c>
      <c r="R28" s="180">
        <v>1</v>
      </c>
      <c r="S28" s="180" t="s">
        <v>7109</v>
      </c>
      <c r="T28" s="180" t="s">
        <v>7070</v>
      </c>
      <c r="U28" s="181">
        <v>44893</v>
      </c>
      <c r="V28" s="188" t="s">
        <v>7114</v>
      </c>
      <c r="W28" s="178">
        <v>681000</v>
      </c>
      <c r="X28" s="178" t="s">
        <v>7111</v>
      </c>
      <c r="Y28" s="178" t="s">
        <v>2610</v>
      </c>
      <c r="Z28" s="178">
        <v>2</v>
      </c>
      <c r="AA28" s="178" t="s">
        <v>7113</v>
      </c>
      <c r="AB28" s="178" t="s">
        <v>7112</v>
      </c>
      <c r="AC28" s="179">
        <v>44893</v>
      </c>
      <c r="AD28" s="188" t="s">
        <v>7118</v>
      </c>
      <c r="AE28" s="186">
        <v>38000</v>
      </c>
      <c r="AF28" s="186" t="s">
        <v>7115</v>
      </c>
      <c r="AG28" s="186" t="s">
        <v>2610</v>
      </c>
      <c r="AH28" s="186">
        <v>2</v>
      </c>
      <c r="AI28" s="186" t="s">
        <v>7117</v>
      </c>
      <c r="AJ28" s="186" t="s">
        <v>7116</v>
      </c>
      <c r="AK28" s="187">
        <v>44893</v>
      </c>
      <c r="AL28" s="188" t="s">
        <v>7120</v>
      </c>
      <c r="AM28" s="178">
        <v>38000</v>
      </c>
      <c r="AN28" s="178" t="s">
        <v>7115</v>
      </c>
      <c r="AO28" s="178" t="s">
        <v>2610</v>
      </c>
      <c r="AP28" s="178">
        <v>2</v>
      </c>
      <c r="AQ28" s="178" t="s">
        <v>7117</v>
      </c>
      <c r="AR28" s="178" t="s">
        <v>7119</v>
      </c>
      <c r="AS28" s="179">
        <v>44893</v>
      </c>
      <c r="AT28" s="189" t="s">
        <v>7122</v>
      </c>
      <c r="AU28" s="186" t="s">
        <v>14</v>
      </c>
      <c r="AV28" s="186" t="s">
        <v>847</v>
      </c>
      <c r="AW28" s="186" t="s">
        <v>14</v>
      </c>
      <c r="AX28" s="186" t="s">
        <v>14</v>
      </c>
      <c r="AY28" s="186" t="s">
        <v>7005</v>
      </c>
      <c r="AZ28" s="186" t="s">
        <v>847</v>
      </c>
      <c r="BA28" s="187">
        <v>44893</v>
      </c>
      <c r="BB28" s="188" t="s">
        <v>7121</v>
      </c>
      <c r="BC28" s="178" t="s">
        <v>14</v>
      </c>
      <c r="BD28" s="178" t="s">
        <v>847</v>
      </c>
      <c r="BE28" s="178" t="s">
        <v>14</v>
      </c>
      <c r="BF28" s="178" t="s">
        <v>14</v>
      </c>
      <c r="BG28" s="178" t="s">
        <v>7005</v>
      </c>
      <c r="BH28" s="178" t="s">
        <v>847</v>
      </c>
      <c r="BI28" s="179">
        <v>44893</v>
      </c>
      <c r="BJ28" s="189" t="s">
        <v>7123</v>
      </c>
      <c r="BK28" s="189">
        <v>5</v>
      </c>
      <c r="BL28" s="189" t="s">
        <v>7085</v>
      </c>
      <c r="BM28" s="189" t="s">
        <v>2610</v>
      </c>
      <c r="BN28" s="189">
        <v>2</v>
      </c>
      <c r="BO28" s="189" t="s">
        <v>7087</v>
      </c>
      <c r="BP28" s="186" t="s">
        <v>7086</v>
      </c>
      <c r="BQ28" s="190">
        <v>44893</v>
      </c>
      <c r="BR28" s="188" t="s">
        <v>7125</v>
      </c>
      <c r="BS28" s="182" t="s">
        <v>14</v>
      </c>
      <c r="BT28" s="182" t="s">
        <v>847</v>
      </c>
      <c r="BU28" s="182" t="s">
        <v>14</v>
      </c>
      <c r="BV28" s="182" t="s">
        <v>14</v>
      </c>
      <c r="BW28" s="182" t="s">
        <v>7005</v>
      </c>
      <c r="BX28" s="182" t="s">
        <v>847</v>
      </c>
      <c r="BY28" s="179">
        <v>44893</v>
      </c>
      <c r="BZ28" s="189" t="s">
        <v>7126</v>
      </c>
      <c r="CA28" s="189" t="s">
        <v>14</v>
      </c>
      <c r="CB28" s="189" t="s">
        <v>847</v>
      </c>
      <c r="CC28" s="189" t="s">
        <v>14</v>
      </c>
      <c r="CD28" s="189" t="s">
        <v>14</v>
      </c>
      <c r="CE28" s="189" t="s">
        <v>7005</v>
      </c>
      <c r="CF28" s="189" t="s">
        <v>847</v>
      </c>
      <c r="CG28" s="190">
        <v>44893</v>
      </c>
      <c r="CH28" s="188" t="s">
        <v>9985</v>
      </c>
      <c r="CI28" s="189" t="e">
        <v>#N/A</v>
      </c>
      <c r="CJ28" s="189" t="e">
        <v>#N/A</v>
      </c>
      <c r="CK28" s="189" t="e">
        <v>#N/A</v>
      </c>
      <c r="CL28" s="189" t="e">
        <v>#N/A</v>
      </c>
      <c r="CM28" s="189" t="e">
        <v>#N/A</v>
      </c>
      <c r="CN28" s="189" t="e">
        <v>#N/A</v>
      </c>
      <c r="CO28" s="191" t="e">
        <v>#N/A</v>
      </c>
      <c r="CP28" s="189" t="s">
        <v>7127</v>
      </c>
      <c r="CQ28" s="182" t="s">
        <v>14</v>
      </c>
      <c r="CR28" s="182" t="s">
        <v>847</v>
      </c>
      <c r="CS28" s="182" t="s">
        <v>14</v>
      </c>
      <c r="CT28" s="182" t="s">
        <v>14</v>
      </c>
      <c r="CU28" s="182" t="s">
        <v>7005</v>
      </c>
      <c r="CV28" s="182" t="s">
        <v>847</v>
      </c>
      <c r="CW28" s="179">
        <v>44893</v>
      </c>
      <c r="CX28" s="189" t="s">
        <v>7129</v>
      </c>
      <c r="CY28" s="186">
        <v>38000</v>
      </c>
      <c r="CZ28" s="186" t="s">
        <v>7115</v>
      </c>
      <c r="DA28" s="186" t="s">
        <v>2610</v>
      </c>
      <c r="DB28" s="186">
        <v>2</v>
      </c>
      <c r="DC28" s="186" t="s">
        <v>7128</v>
      </c>
      <c r="DD28" s="186" t="s">
        <v>7116</v>
      </c>
      <c r="DE28" s="192">
        <v>44893</v>
      </c>
      <c r="DF28" s="188" t="s">
        <v>7130</v>
      </c>
      <c r="DG28" s="178">
        <v>643000</v>
      </c>
      <c r="DH28" s="182" t="s">
        <v>7115</v>
      </c>
      <c r="DI28" s="182" t="s">
        <v>2610</v>
      </c>
      <c r="DJ28" s="182">
        <v>2</v>
      </c>
      <c r="DK28" s="182" t="s">
        <v>6632</v>
      </c>
      <c r="DL28" s="182" t="s">
        <v>7116</v>
      </c>
      <c r="DM28" s="179">
        <v>44893</v>
      </c>
      <c r="DN28" s="189" t="s">
        <v>7132</v>
      </c>
      <c r="DO28" s="186">
        <v>0</v>
      </c>
      <c r="DP28" s="189" t="s">
        <v>7115</v>
      </c>
      <c r="DQ28" s="189" t="s">
        <v>2610</v>
      </c>
      <c r="DR28" s="189">
        <v>2</v>
      </c>
      <c r="DS28" s="189" t="s">
        <v>7131</v>
      </c>
      <c r="DT28" s="189" t="s">
        <v>7116</v>
      </c>
      <c r="DU28" s="190">
        <v>44893</v>
      </c>
      <c r="DV28" s="188" t="s">
        <v>7133</v>
      </c>
      <c r="DW28" s="178">
        <v>38000</v>
      </c>
      <c r="DX28" s="182" t="s">
        <v>7115</v>
      </c>
      <c r="DY28" s="182" t="s">
        <v>2610</v>
      </c>
      <c r="DZ28" s="182">
        <v>2</v>
      </c>
      <c r="EA28" s="182" t="s">
        <v>7128</v>
      </c>
      <c r="EB28" s="182" t="s">
        <v>7116</v>
      </c>
      <c r="EC28" s="179">
        <v>44893</v>
      </c>
      <c r="ED28" s="189" t="s">
        <v>7137</v>
      </c>
      <c r="EE28" s="186">
        <v>0</v>
      </c>
      <c r="EF28" s="189" t="s">
        <v>7134</v>
      </c>
      <c r="EG28" s="189" t="s">
        <v>2610</v>
      </c>
      <c r="EH28" s="189">
        <v>2</v>
      </c>
      <c r="EI28" s="189" t="s">
        <v>7136</v>
      </c>
      <c r="EJ28" s="189" t="s">
        <v>7135</v>
      </c>
      <c r="EK28" s="190">
        <v>44893</v>
      </c>
      <c r="EL28" s="188" t="s">
        <v>7138</v>
      </c>
      <c r="EM28" s="178">
        <v>0</v>
      </c>
      <c r="EN28" s="182" t="s">
        <v>7134</v>
      </c>
      <c r="EO28" s="182" t="s">
        <v>2610</v>
      </c>
      <c r="EP28" s="182">
        <v>2</v>
      </c>
      <c r="EQ28" s="182" t="s">
        <v>7136</v>
      </c>
      <c r="ER28" s="182" t="s">
        <v>7135</v>
      </c>
      <c r="ES28" s="179">
        <v>44893</v>
      </c>
      <c r="ET28" s="189" t="s">
        <v>7124</v>
      </c>
      <c r="EU28" s="189">
        <v>5</v>
      </c>
      <c r="EV28" s="189" t="s">
        <v>7085</v>
      </c>
      <c r="EW28" s="189" t="s">
        <v>2610</v>
      </c>
      <c r="EX28" s="189">
        <v>2</v>
      </c>
      <c r="EY28" s="189" t="s">
        <v>7087</v>
      </c>
      <c r="EZ28" s="189" t="s">
        <v>7086</v>
      </c>
      <c r="FA28" s="190">
        <v>44893</v>
      </c>
      <c r="FB28" s="188" t="s">
        <v>7140</v>
      </c>
      <c r="FC28" s="182">
        <v>1</v>
      </c>
      <c r="FD28" s="182" t="s">
        <v>7134</v>
      </c>
      <c r="FE28" s="182" t="s">
        <v>2610</v>
      </c>
      <c r="FF28" s="182">
        <v>2</v>
      </c>
      <c r="FG28" s="182" t="s">
        <v>7139</v>
      </c>
      <c r="FH28" s="182" t="s">
        <v>7135</v>
      </c>
      <c r="FI28" s="179">
        <v>44893</v>
      </c>
      <c r="FJ28" s="188" t="s">
        <v>7141</v>
      </c>
      <c r="FK28" s="189" t="s">
        <v>14</v>
      </c>
      <c r="FL28" s="189" t="s">
        <v>847</v>
      </c>
      <c r="FM28" s="189" t="s">
        <v>14</v>
      </c>
      <c r="FN28" s="189" t="s">
        <v>14</v>
      </c>
      <c r="FO28" s="189" t="s">
        <v>7005</v>
      </c>
      <c r="FP28" s="186" t="s">
        <v>847</v>
      </c>
      <c r="FQ28" s="187">
        <v>44893</v>
      </c>
      <c r="FR28" s="188" t="s">
        <v>7142</v>
      </c>
      <c r="FS28" s="182" t="s">
        <v>14</v>
      </c>
      <c r="FT28" s="182" t="s">
        <v>847</v>
      </c>
      <c r="FU28" s="182" t="s">
        <v>14</v>
      </c>
      <c r="FV28" s="182" t="s">
        <v>14</v>
      </c>
      <c r="FW28" s="182" t="s">
        <v>7005</v>
      </c>
      <c r="FX28" s="182" t="s">
        <v>847</v>
      </c>
      <c r="FY28" s="179">
        <v>44893</v>
      </c>
      <c r="FZ28" s="189" t="s">
        <v>5076</v>
      </c>
      <c r="GA28" s="189">
        <v>0</v>
      </c>
      <c r="GB28" s="189" t="s">
        <v>3959</v>
      </c>
      <c r="GC28" s="189" t="s">
        <v>30</v>
      </c>
      <c r="GD28" s="189">
        <v>2</v>
      </c>
      <c r="GE28" s="189" t="s">
        <v>14</v>
      </c>
      <c r="GF28" s="189" t="s">
        <v>14</v>
      </c>
      <c r="GG28" s="190">
        <v>44865</v>
      </c>
      <c r="GH28" s="188" t="s">
        <v>5082</v>
      </c>
      <c r="GI28" s="182">
        <v>1</v>
      </c>
      <c r="GJ28" s="182" t="s">
        <v>3959</v>
      </c>
      <c r="GK28" s="182" t="s">
        <v>30</v>
      </c>
      <c r="GL28" s="182">
        <v>2</v>
      </c>
      <c r="GM28" s="182" t="s">
        <v>14</v>
      </c>
      <c r="GN28" s="182" t="s">
        <v>14</v>
      </c>
      <c r="GO28" s="179">
        <v>44865</v>
      </c>
      <c r="GP28" s="189" t="s">
        <v>5077</v>
      </c>
      <c r="GQ28" s="189">
        <v>0</v>
      </c>
      <c r="GR28" s="189" t="s">
        <v>3959</v>
      </c>
      <c r="GS28" s="189" t="s">
        <v>30</v>
      </c>
      <c r="GT28" s="189">
        <v>2</v>
      </c>
      <c r="GU28" s="189" t="s">
        <v>14</v>
      </c>
      <c r="GV28" s="189" t="s">
        <v>14</v>
      </c>
      <c r="GW28" s="190">
        <v>44865</v>
      </c>
      <c r="GX28" s="188" t="s">
        <v>5083</v>
      </c>
      <c r="GY28" s="182">
        <v>0</v>
      </c>
      <c r="GZ28" s="182" t="s">
        <v>3959</v>
      </c>
      <c r="HA28" s="182" t="s">
        <v>30</v>
      </c>
      <c r="HB28" s="182">
        <v>2</v>
      </c>
      <c r="HC28" s="182" t="s">
        <v>14</v>
      </c>
      <c r="HD28" s="182" t="s">
        <v>14</v>
      </c>
      <c r="HE28" s="179">
        <v>44865</v>
      </c>
      <c r="HF28" s="189" t="s">
        <v>5075</v>
      </c>
      <c r="HG28" s="189">
        <v>0</v>
      </c>
      <c r="HH28" s="189" t="s">
        <v>3959</v>
      </c>
      <c r="HI28" s="189" t="s">
        <v>30</v>
      </c>
      <c r="HJ28" s="189">
        <v>2</v>
      </c>
      <c r="HK28" s="189" t="s">
        <v>14</v>
      </c>
      <c r="HL28" s="189" t="s">
        <v>14</v>
      </c>
      <c r="HM28" s="190">
        <v>44865</v>
      </c>
      <c r="HN28" s="188" t="s">
        <v>5081</v>
      </c>
      <c r="HO28" s="182">
        <v>1</v>
      </c>
      <c r="HP28" s="182" t="s">
        <v>3959</v>
      </c>
      <c r="HQ28" s="182" t="s">
        <v>30</v>
      </c>
      <c r="HR28" s="182">
        <v>2</v>
      </c>
      <c r="HS28" s="182" t="s">
        <v>14</v>
      </c>
      <c r="HT28" s="182" t="s">
        <v>14</v>
      </c>
      <c r="HU28" s="179">
        <v>44865</v>
      </c>
      <c r="HV28" s="189" t="s">
        <v>5078</v>
      </c>
      <c r="HW28" s="189">
        <v>0</v>
      </c>
      <c r="HX28" s="189" t="s">
        <v>3959</v>
      </c>
      <c r="HY28" s="189" t="s">
        <v>30</v>
      </c>
      <c r="HZ28" s="189">
        <v>2</v>
      </c>
      <c r="IA28" s="189" t="s">
        <v>14</v>
      </c>
      <c r="IB28" s="189" t="s">
        <v>14</v>
      </c>
      <c r="IC28" s="190">
        <v>44865</v>
      </c>
      <c r="ID28" s="188" t="s">
        <v>5080</v>
      </c>
      <c r="IE28" s="182">
        <v>0</v>
      </c>
      <c r="IF28" s="182" t="s">
        <v>3959</v>
      </c>
      <c r="IG28" s="182" t="s">
        <v>30</v>
      </c>
      <c r="IH28" s="182">
        <v>2</v>
      </c>
      <c r="II28" s="182" t="s">
        <v>14</v>
      </c>
      <c r="IJ28" s="182" t="s">
        <v>14</v>
      </c>
      <c r="IK28" s="179">
        <v>44865</v>
      </c>
      <c r="IL28" s="189" t="s">
        <v>5079</v>
      </c>
      <c r="IM28" s="189">
        <v>1</v>
      </c>
      <c r="IN28" s="189" t="s">
        <v>3959</v>
      </c>
      <c r="IO28" s="189" t="s">
        <v>30</v>
      </c>
      <c r="IP28" s="189">
        <v>2</v>
      </c>
      <c r="IQ28" s="189" t="s">
        <v>14</v>
      </c>
      <c r="IR28" s="189" t="s">
        <v>14</v>
      </c>
      <c r="IS28" s="190">
        <v>44865</v>
      </c>
    </row>
    <row r="29" spans="1:253" s="283" customFormat="1" ht="12.95" customHeight="1" x14ac:dyDescent="0.2">
      <c r="A29" s="283" t="s">
        <v>5084</v>
      </c>
      <c r="B29" s="283" t="s">
        <v>9342</v>
      </c>
      <c r="C29" s="283" t="s">
        <v>5085</v>
      </c>
      <c r="D29" s="283" t="s">
        <v>5063</v>
      </c>
      <c r="E29" s="283" t="s">
        <v>8849</v>
      </c>
      <c r="F29" s="283" t="s">
        <v>7068</v>
      </c>
      <c r="G29" s="177">
        <v>1182000</v>
      </c>
      <c r="H29" s="178" t="s">
        <v>7065</v>
      </c>
      <c r="I29" s="178" t="s">
        <v>2610</v>
      </c>
      <c r="J29" s="178">
        <v>2</v>
      </c>
      <c r="K29" s="178" t="s">
        <v>7067</v>
      </c>
      <c r="L29" s="178" t="s">
        <v>7066</v>
      </c>
      <c r="M29" s="179">
        <v>44893</v>
      </c>
      <c r="N29" s="188" t="s">
        <v>7072</v>
      </c>
      <c r="O29" s="180">
        <v>23180</v>
      </c>
      <c r="P29" s="180" t="s">
        <v>7069</v>
      </c>
      <c r="Q29" s="180" t="s">
        <v>2610</v>
      </c>
      <c r="R29" s="180">
        <v>2</v>
      </c>
      <c r="S29" s="180" t="s">
        <v>7071</v>
      </c>
      <c r="T29" s="180" t="s">
        <v>7070</v>
      </c>
      <c r="U29" s="181">
        <v>44893</v>
      </c>
      <c r="V29" s="188" t="s">
        <v>7076</v>
      </c>
      <c r="W29" s="178">
        <v>1157000</v>
      </c>
      <c r="X29" s="178" t="s">
        <v>7073</v>
      </c>
      <c r="Y29" s="178" t="s">
        <v>2610</v>
      </c>
      <c r="Z29" s="178">
        <v>2</v>
      </c>
      <c r="AA29" s="178" t="s">
        <v>7075</v>
      </c>
      <c r="AB29" s="178" t="s">
        <v>7074</v>
      </c>
      <c r="AC29" s="179">
        <v>44893</v>
      </c>
      <c r="AD29" s="188" t="s">
        <v>7078</v>
      </c>
      <c r="AE29" s="186">
        <v>607000</v>
      </c>
      <c r="AF29" s="186" t="s">
        <v>7073</v>
      </c>
      <c r="AG29" s="186" t="s">
        <v>2610</v>
      </c>
      <c r="AH29" s="186">
        <v>2</v>
      </c>
      <c r="AI29" s="186" t="s">
        <v>7077</v>
      </c>
      <c r="AJ29" s="186" t="s">
        <v>7074</v>
      </c>
      <c r="AK29" s="187">
        <v>44893</v>
      </c>
      <c r="AL29" s="188" t="s">
        <v>7080</v>
      </c>
      <c r="AM29" s="178" t="s">
        <v>14</v>
      </c>
      <c r="AN29" s="178" t="s">
        <v>14</v>
      </c>
      <c r="AO29" s="178" t="s">
        <v>14</v>
      </c>
      <c r="AP29" s="178" t="s">
        <v>14</v>
      </c>
      <c r="AQ29" s="178" t="s">
        <v>7079</v>
      </c>
      <c r="AR29" s="178" t="s">
        <v>14</v>
      </c>
      <c r="AS29" s="179">
        <v>44893</v>
      </c>
      <c r="AT29" s="189" t="s">
        <v>7083</v>
      </c>
      <c r="AU29" s="186" t="s">
        <v>14</v>
      </c>
      <c r="AV29" s="186" t="s">
        <v>14</v>
      </c>
      <c r="AW29" s="186" t="s">
        <v>14</v>
      </c>
      <c r="AX29" s="186" t="s">
        <v>14</v>
      </c>
      <c r="AY29" s="186" t="s">
        <v>7081</v>
      </c>
      <c r="AZ29" s="186" t="s">
        <v>14</v>
      </c>
      <c r="BA29" s="187">
        <v>44893</v>
      </c>
      <c r="BB29" s="188" t="s">
        <v>7082</v>
      </c>
      <c r="BC29" s="178" t="s">
        <v>14</v>
      </c>
      <c r="BD29" s="178" t="s">
        <v>14</v>
      </c>
      <c r="BE29" s="178" t="s">
        <v>14</v>
      </c>
      <c r="BF29" s="178" t="s">
        <v>14</v>
      </c>
      <c r="BG29" s="178" t="s">
        <v>7081</v>
      </c>
      <c r="BH29" s="178" t="s">
        <v>14</v>
      </c>
      <c r="BI29" s="179">
        <v>44893</v>
      </c>
      <c r="BJ29" s="189" t="s">
        <v>7084</v>
      </c>
      <c r="BK29" s="189" t="s">
        <v>14</v>
      </c>
      <c r="BL29" s="189" t="s">
        <v>14</v>
      </c>
      <c r="BM29" s="189" t="s">
        <v>14</v>
      </c>
      <c r="BN29" s="189" t="s">
        <v>14</v>
      </c>
      <c r="BO29" s="189" t="s">
        <v>7081</v>
      </c>
      <c r="BP29" s="186" t="s">
        <v>14</v>
      </c>
      <c r="BQ29" s="190">
        <v>44893</v>
      </c>
      <c r="BR29" s="188" t="s">
        <v>7089</v>
      </c>
      <c r="BS29" s="182" t="s">
        <v>14</v>
      </c>
      <c r="BT29" s="182" t="s">
        <v>14</v>
      </c>
      <c r="BU29" s="182" t="s">
        <v>14</v>
      </c>
      <c r="BV29" s="182" t="s">
        <v>14</v>
      </c>
      <c r="BW29" s="182" t="s">
        <v>7081</v>
      </c>
      <c r="BX29" s="182" t="s">
        <v>14</v>
      </c>
      <c r="BY29" s="179">
        <v>44893</v>
      </c>
      <c r="BZ29" s="189" t="s">
        <v>7090</v>
      </c>
      <c r="CA29" s="189" t="s">
        <v>14</v>
      </c>
      <c r="CB29" s="189" t="s">
        <v>14</v>
      </c>
      <c r="CC29" s="189" t="s">
        <v>14</v>
      </c>
      <c r="CD29" s="189" t="s">
        <v>14</v>
      </c>
      <c r="CE29" s="189" t="s">
        <v>7081</v>
      </c>
      <c r="CF29" s="189" t="s">
        <v>14</v>
      </c>
      <c r="CG29" s="190">
        <v>44893</v>
      </c>
      <c r="CH29" s="188" t="s">
        <v>9986</v>
      </c>
      <c r="CI29" s="189" t="e">
        <v>#N/A</v>
      </c>
      <c r="CJ29" s="189" t="e">
        <v>#N/A</v>
      </c>
      <c r="CK29" s="189" t="e">
        <v>#N/A</v>
      </c>
      <c r="CL29" s="189" t="e">
        <v>#N/A</v>
      </c>
      <c r="CM29" s="189" t="e">
        <v>#N/A</v>
      </c>
      <c r="CN29" s="189" t="e">
        <v>#N/A</v>
      </c>
      <c r="CO29" s="191" t="e">
        <v>#N/A</v>
      </c>
      <c r="CP29" s="189" t="s">
        <v>7091</v>
      </c>
      <c r="CQ29" s="182" t="s">
        <v>14</v>
      </c>
      <c r="CR29" s="182" t="s">
        <v>14</v>
      </c>
      <c r="CS29" s="182" t="s">
        <v>14</v>
      </c>
      <c r="CT29" s="182" t="s">
        <v>14</v>
      </c>
      <c r="CU29" s="182" t="s">
        <v>7081</v>
      </c>
      <c r="CV29" s="182" t="s">
        <v>14</v>
      </c>
      <c r="CW29" s="179">
        <v>44893</v>
      </c>
      <c r="CX29" s="189" t="s">
        <v>7092</v>
      </c>
      <c r="CY29" s="186">
        <v>192000</v>
      </c>
      <c r="CZ29" s="186" t="s">
        <v>7073</v>
      </c>
      <c r="DA29" s="186" t="s">
        <v>2610</v>
      </c>
      <c r="DB29" s="186">
        <v>2</v>
      </c>
      <c r="DC29" s="186" t="s">
        <v>7098</v>
      </c>
      <c r="DD29" s="186" t="s">
        <v>7074</v>
      </c>
      <c r="DE29" s="192">
        <v>44893</v>
      </c>
      <c r="DF29" s="188" t="s">
        <v>7095</v>
      </c>
      <c r="DG29" s="178">
        <v>575000</v>
      </c>
      <c r="DH29" s="182" t="s">
        <v>7093</v>
      </c>
      <c r="DI29" s="182" t="s">
        <v>2610</v>
      </c>
      <c r="DJ29" s="182">
        <v>2</v>
      </c>
      <c r="DK29" s="182" t="s">
        <v>7094</v>
      </c>
      <c r="DL29" s="182" t="s">
        <v>7074</v>
      </c>
      <c r="DM29" s="179">
        <v>44893</v>
      </c>
      <c r="DN29" s="189" t="s">
        <v>7097</v>
      </c>
      <c r="DO29" s="186">
        <v>415000</v>
      </c>
      <c r="DP29" s="189" t="s">
        <v>7073</v>
      </c>
      <c r="DQ29" s="189" t="s">
        <v>2610</v>
      </c>
      <c r="DR29" s="189">
        <v>2</v>
      </c>
      <c r="DS29" s="189" t="s">
        <v>7096</v>
      </c>
      <c r="DT29" s="189" t="s">
        <v>7074</v>
      </c>
      <c r="DU29" s="190">
        <v>44893</v>
      </c>
      <c r="DV29" s="188" t="s">
        <v>7099</v>
      </c>
      <c r="DW29" s="178">
        <v>180000</v>
      </c>
      <c r="DX29" s="182" t="s">
        <v>7073</v>
      </c>
      <c r="DY29" s="182" t="s">
        <v>2610</v>
      </c>
      <c r="DZ29" s="182">
        <v>2</v>
      </c>
      <c r="EA29" s="182" t="s">
        <v>7098</v>
      </c>
      <c r="EB29" s="182" t="s">
        <v>7074</v>
      </c>
      <c r="EC29" s="179">
        <v>44893</v>
      </c>
      <c r="ED29" s="189" t="s">
        <v>7101</v>
      </c>
      <c r="EE29" s="186">
        <v>12000</v>
      </c>
      <c r="EF29" s="189" t="s">
        <v>7073</v>
      </c>
      <c r="EG29" s="189" t="s">
        <v>2610</v>
      </c>
      <c r="EH29" s="189">
        <v>2</v>
      </c>
      <c r="EI29" s="189" t="s">
        <v>7100</v>
      </c>
      <c r="EJ29" s="189" t="s">
        <v>7074</v>
      </c>
      <c r="EK29" s="190">
        <v>44893</v>
      </c>
      <c r="EL29" s="188" t="s">
        <v>7103</v>
      </c>
      <c r="EM29" s="178">
        <v>0</v>
      </c>
      <c r="EN29" s="182" t="s">
        <v>14</v>
      </c>
      <c r="EO29" s="182" t="s">
        <v>2610</v>
      </c>
      <c r="EP29" s="182">
        <v>2</v>
      </c>
      <c r="EQ29" s="182" t="s">
        <v>7102</v>
      </c>
      <c r="ER29" s="182" t="s">
        <v>14</v>
      </c>
      <c r="ES29" s="179">
        <v>44893</v>
      </c>
      <c r="ET29" s="189" t="s">
        <v>7088</v>
      </c>
      <c r="EU29" s="189">
        <v>5</v>
      </c>
      <c r="EV29" s="189" t="s">
        <v>7085</v>
      </c>
      <c r="EW29" s="189" t="s">
        <v>2610</v>
      </c>
      <c r="EX29" s="189">
        <v>2</v>
      </c>
      <c r="EY29" s="189" t="s">
        <v>7087</v>
      </c>
      <c r="EZ29" s="189" t="s">
        <v>7086</v>
      </c>
      <c r="FA29" s="190">
        <v>44893</v>
      </c>
      <c r="FB29" s="188" t="s">
        <v>7105</v>
      </c>
      <c r="FC29" s="182">
        <v>5</v>
      </c>
      <c r="FD29" s="182" t="s">
        <v>14</v>
      </c>
      <c r="FE29" s="182" t="s">
        <v>2610</v>
      </c>
      <c r="FF29" s="182">
        <v>2</v>
      </c>
      <c r="FG29" s="182" t="s">
        <v>7104</v>
      </c>
      <c r="FH29" s="182" t="s">
        <v>14</v>
      </c>
      <c r="FI29" s="179">
        <v>44893</v>
      </c>
      <c r="FJ29" s="188" t="s">
        <v>7106</v>
      </c>
      <c r="FK29" s="189" t="s">
        <v>14</v>
      </c>
      <c r="FL29" s="189" t="s">
        <v>14</v>
      </c>
      <c r="FM29" s="189" t="s">
        <v>14</v>
      </c>
      <c r="FN29" s="189" t="s">
        <v>14</v>
      </c>
      <c r="FO29" s="189" t="s">
        <v>7081</v>
      </c>
      <c r="FP29" s="186" t="s">
        <v>14</v>
      </c>
      <c r="FQ29" s="187">
        <v>44893</v>
      </c>
      <c r="FR29" s="188" t="s">
        <v>7107</v>
      </c>
      <c r="FS29" s="182" t="s">
        <v>14</v>
      </c>
      <c r="FT29" s="182" t="s">
        <v>14</v>
      </c>
      <c r="FU29" s="182" t="s">
        <v>14</v>
      </c>
      <c r="FV29" s="182" t="s">
        <v>14</v>
      </c>
      <c r="FW29" s="182" t="s">
        <v>7081</v>
      </c>
      <c r="FX29" s="182" t="s">
        <v>14</v>
      </c>
      <c r="FY29" s="179">
        <v>44893</v>
      </c>
      <c r="FZ29" s="189" t="s">
        <v>5087</v>
      </c>
      <c r="GA29" s="189">
        <v>0</v>
      </c>
      <c r="GB29" s="189" t="s">
        <v>3959</v>
      </c>
      <c r="GC29" s="189" t="s">
        <v>30</v>
      </c>
      <c r="GD29" s="189">
        <v>2</v>
      </c>
      <c r="GE29" s="189" t="s">
        <v>14</v>
      </c>
      <c r="GF29" s="189" t="s">
        <v>14</v>
      </c>
      <c r="GG29" s="190">
        <v>44865</v>
      </c>
      <c r="GH29" s="188" t="s">
        <v>5093</v>
      </c>
      <c r="GI29" s="182">
        <v>1</v>
      </c>
      <c r="GJ29" s="182" t="s">
        <v>3959</v>
      </c>
      <c r="GK29" s="182" t="s">
        <v>30</v>
      </c>
      <c r="GL29" s="182">
        <v>2</v>
      </c>
      <c r="GM29" s="182" t="s">
        <v>14</v>
      </c>
      <c r="GN29" s="182" t="s">
        <v>14</v>
      </c>
      <c r="GO29" s="179">
        <v>44865</v>
      </c>
      <c r="GP29" s="189" t="s">
        <v>5088</v>
      </c>
      <c r="GQ29" s="189">
        <v>0</v>
      </c>
      <c r="GR29" s="189" t="s">
        <v>3959</v>
      </c>
      <c r="GS29" s="189" t="s">
        <v>30</v>
      </c>
      <c r="GT29" s="189">
        <v>2</v>
      </c>
      <c r="GU29" s="189" t="s">
        <v>14</v>
      </c>
      <c r="GV29" s="189" t="s">
        <v>14</v>
      </c>
      <c r="GW29" s="190">
        <v>44865</v>
      </c>
      <c r="GX29" s="188" t="s">
        <v>5094</v>
      </c>
      <c r="GY29" s="182">
        <v>0</v>
      </c>
      <c r="GZ29" s="182" t="s">
        <v>3959</v>
      </c>
      <c r="HA29" s="182" t="s">
        <v>30</v>
      </c>
      <c r="HB29" s="182">
        <v>2</v>
      </c>
      <c r="HC29" s="182" t="s">
        <v>14</v>
      </c>
      <c r="HD29" s="182" t="s">
        <v>14</v>
      </c>
      <c r="HE29" s="179">
        <v>44865</v>
      </c>
      <c r="HF29" s="189" t="s">
        <v>5086</v>
      </c>
      <c r="HG29" s="189">
        <v>0</v>
      </c>
      <c r="HH29" s="189" t="s">
        <v>3959</v>
      </c>
      <c r="HI29" s="189" t="s">
        <v>30</v>
      </c>
      <c r="HJ29" s="189">
        <v>2</v>
      </c>
      <c r="HK29" s="189" t="s">
        <v>14</v>
      </c>
      <c r="HL29" s="189" t="s">
        <v>14</v>
      </c>
      <c r="HM29" s="190">
        <v>44865</v>
      </c>
      <c r="HN29" s="188" t="s">
        <v>5092</v>
      </c>
      <c r="HO29" s="182">
        <v>0</v>
      </c>
      <c r="HP29" s="182" t="s">
        <v>3959</v>
      </c>
      <c r="HQ29" s="182" t="s">
        <v>30</v>
      </c>
      <c r="HR29" s="182">
        <v>2</v>
      </c>
      <c r="HS29" s="182" t="s">
        <v>14</v>
      </c>
      <c r="HT29" s="182" t="s">
        <v>14</v>
      </c>
      <c r="HU29" s="179">
        <v>44865</v>
      </c>
      <c r="HV29" s="189" t="s">
        <v>5089</v>
      </c>
      <c r="HW29" s="189">
        <v>0</v>
      </c>
      <c r="HX29" s="189" t="s">
        <v>3959</v>
      </c>
      <c r="HY29" s="189" t="s">
        <v>30</v>
      </c>
      <c r="HZ29" s="189">
        <v>2</v>
      </c>
      <c r="IA29" s="189" t="s">
        <v>14</v>
      </c>
      <c r="IB29" s="189" t="s">
        <v>14</v>
      </c>
      <c r="IC29" s="190">
        <v>44865</v>
      </c>
      <c r="ID29" s="188" t="s">
        <v>5091</v>
      </c>
      <c r="IE29" s="182">
        <v>0</v>
      </c>
      <c r="IF29" s="182" t="s">
        <v>3959</v>
      </c>
      <c r="IG29" s="182" t="s">
        <v>30</v>
      </c>
      <c r="IH29" s="182">
        <v>2</v>
      </c>
      <c r="II29" s="182" t="s">
        <v>14</v>
      </c>
      <c r="IJ29" s="182" t="s">
        <v>14</v>
      </c>
      <c r="IK29" s="179">
        <v>44865</v>
      </c>
      <c r="IL29" s="189" t="s">
        <v>5090</v>
      </c>
      <c r="IM29" s="189">
        <v>1</v>
      </c>
      <c r="IN29" s="189" t="s">
        <v>3959</v>
      </c>
      <c r="IO29" s="189" t="s">
        <v>30</v>
      </c>
      <c r="IP29" s="189">
        <v>2</v>
      </c>
      <c r="IQ29" s="189" t="s">
        <v>14</v>
      </c>
      <c r="IR29" s="189" t="s">
        <v>14</v>
      </c>
      <c r="IS29" s="190">
        <v>44865</v>
      </c>
    </row>
    <row r="30" spans="1:253" s="283" customFormat="1" ht="12.95" customHeight="1" x14ac:dyDescent="0.2">
      <c r="A30" s="283" t="s">
        <v>4597</v>
      </c>
      <c r="B30" s="283" t="s">
        <v>9385</v>
      </c>
      <c r="C30" s="283" t="s">
        <v>4598</v>
      </c>
      <c r="D30" s="283" t="s">
        <v>4599</v>
      </c>
      <c r="E30" s="283" t="s">
        <v>8854</v>
      </c>
      <c r="F30" s="283" t="s">
        <v>6444</v>
      </c>
      <c r="G30" s="177">
        <v>10074000</v>
      </c>
      <c r="H30" s="178" t="s">
        <v>6441</v>
      </c>
      <c r="I30" s="178" t="s">
        <v>2610</v>
      </c>
      <c r="J30" s="178">
        <v>2</v>
      </c>
      <c r="K30" s="178" t="s">
        <v>6443</v>
      </c>
      <c r="L30" s="178" t="s">
        <v>6442</v>
      </c>
      <c r="M30" s="179">
        <v>44889</v>
      </c>
      <c r="N30" s="188" t="s">
        <v>6446</v>
      </c>
      <c r="O30" s="180">
        <v>48310</v>
      </c>
      <c r="P30" s="180" t="s">
        <v>2780</v>
      </c>
      <c r="Q30" s="180" t="s">
        <v>2610</v>
      </c>
      <c r="R30" s="180">
        <v>2</v>
      </c>
      <c r="S30" s="180" t="s">
        <v>6350</v>
      </c>
      <c r="T30" s="180" t="s">
        <v>6445</v>
      </c>
      <c r="U30" s="181">
        <v>44889</v>
      </c>
      <c r="V30" s="188" t="s">
        <v>6447</v>
      </c>
      <c r="W30" s="178">
        <v>10074000</v>
      </c>
      <c r="X30" s="178" t="s">
        <v>6441</v>
      </c>
      <c r="Y30" s="178" t="s">
        <v>2610</v>
      </c>
      <c r="Z30" s="178">
        <v>2</v>
      </c>
      <c r="AA30" s="178" t="s">
        <v>6443</v>
      </c>
      <c r="AB30" s="178" t="s">
        <v>6442</v>
      </c>
      <c r="AC30" s="179">
        <v>44889</v>
      </c>
      <c r="AD30" s="188" t="s">
        <v>6450</v>
      </c>
      <c r="AE30" s="186">
        <v>9510000</v>
      </c>
      <c r="AF30" s="186" t="s">
        <v>6441</v>
      </c>
      <c r="AG30" s="186" t="s">
        <v>2610</v>
      </c>
      <c r="AH30" s="186">
        <v>2</v>
      </c>
      <c r="AI30" s="186" t="s">
        <v>6449</v>
      </c>
      <c r="AJ30" s="186" t="s">
        <v>6448</v>
      </c>
      <c r="AK30" s="187">
        <v>44889</v>
      </c>
      <c r="AL30" s="188" t="s">
        <v>6453</v>
      </c>
      <c r="AM30" s="178">
        <v>115000</v>
      </c>
      <c r="AN30" s="178" t="s">
        <v>3040</v>
      </c>
      <c r="AO30" s="178" t="s">
        <v>2610</v>
      </c>
      <c r="AP30" s="178">
        <v>2</v>
      </c>
      <c r="AQ30" s="178" t="s">
        <v>6452</v>
      </c>
      <c r="AR30" s="178" t="s">
        <v>6451</v>
      </c>
      <c r="AS30" s="179">
        <v>44889</v>
      </c>
      <c r="AT30" s="189" t="s">
        <v>6454</v>
      </c>
      <c r="AU30" s="186" t="s">
        <v>14</v>
      </c>
      <c r="AV30" s="186" t="s">
        <v>14</v>
      </c>
      <c r="AW30" s="186" t="s">
        <v>14</v>
      </c>
      <c r="AX30" s="186" t="s">
        <v>14</v>
      </c>
      <c r="AY30" s="186" t="s">
        <v>6002</v>
      </c>
      <c r="AZ30" s="186" t="s">
        <v>14</v>
      </c>
      <c r="BA30" s="187">
        <v>44889</v>
      </c>
      <c r="BB30" s="188" t="s">
        <v>6471</v>
      </c>
      <c r="BC30" s="178" t="s">
        <v>14</v>
      </c>
      <c r="BD30" s="178" t="s">
        <v>14</v>
      </c>
      <c r="BE30" s="178" t="s">
        <v>14</v>
      </c>
      <c r="BF30" s="178" t="s">
        <v>14</v>
      </c>
      <c r="BG30" s="178" t="s">
        <v>6028</v>
      </c>
      <c r="BH30" s="178" t="s">
        <v>14</v>
      </c>
      <c r="BI30" s="179">
        <v>44889</v>
      </c>
      <c r="BJ30" s="189" t="s">
        <v>6456</v>
      </c>
      <c r="BK30" s="189" t="s">
        <v>14</v>
      </c>
      <c r="BL30" s="189" t="s">
        <v>14</v>
      </c>
      <c r="BM30" s="189" t="s">
        <v>14</v>
      </c>
      <c r="BN30" s="189" t="s">
        <v>14</v>
      </c>
      <c r="BO30" s="189" t="s">
        <v>6455</v>
      </c>
      <c r="BP30" s="186" t="s">
        <v>14</v>
      </c>
      <c r="BQ30" s="190">
        <v>44889</v>
      </c>
      <c r="BR30" s="188" t="s">
        <v>6472</v>
      </c>
      <c r="BS30" s="182" t="s">
        <v>14</v>
      </c>
      <c r="BT30" s="182" t="s">
        <v>14</v>
      </c>
      <c r="BU30" s="182" t="s">
        <v>14</v>
      </c>
      <c r="BV30" s="182" t="s">
        <v>14</v>
      </c>
      <c r="BW30" s="182" t="s">
        <v>6030</v>
      </c>
      <c r="BX30" s="182" t="s">
        <v>14</v>
      </c>
      <c r="BY30" s="179">
        <v>44889</v>
      </c>
      <c r="BZ30" s="189" t="s">
        <v>6473</v>
      </c>
      <c r="CA30" s="189" t="s">
        <v>14</v>
      </c>
      <c r="CB30" s="189" t="s">
        <v>14</v>
      </c>
      <c r="CC30" s="189" t="s">
        <v>14</v>
      </c>
      <c r="CD30" s="189" t="s">
        <v>14</v>
      </c>
      <c r="CE30" s="189" t="s">
        <v>6032</v>
      </c>
      <c r="CF30" s="189" t="s">
        <v>14</v>
      </c>
      <c r="CG30" s="190">
        <v>44889</v>
      </c>
      <c r="CH30" s="188" t="s">
        <v>9987</v>
      </c>
      <c r="CI30" s="189" t="e">
        <v>#N/A</v>
      </c>
      <c r="CJ30" s="189" t="e">
        <v>#N/A</v>
      </c>
      <c r="CK30" s="189" t="e">
        <v>#N/A</v>
      </c>
      <c r="CL30" s="189" t="e">
        <v>#N/A</v>
      </c>
      <c r="CM30" s="189" t="e">
        <v>#N/A</v>
      </c>
      <c r="CN30" s="189" t="e">
        <v>#N/A</v>
      </c>
      <c r="CO30" s="191" t="e">
        <v>#N/A</v>
      </c>
      <c r="CP30" s="189" t="s">
        <v>6474</v>
      </c>
      <c r="CQ30" s="182" t="s">
        <v>14</v>
      </c>
      <c r="CR30" s="182" t="s">
        <v>14</v>
      </c>
      <c r="CS30" s="182" t="s">
        <v>14</v>
      </c>
      <c r="CT30" s="182" t="s">
        <v>14</v>
      </c>
      <c r="CU30" s="182" t="s">
        <v>6034</v>
      </c>
      <c r="CV30" s="182" t="s">
        <v>14</v>
      </c>
      <c r="CW30" s="179">
        <v>44889</v>
      </c>
      <c r="CX30" s="189" t="s">
        <v>6459</v>
      </c>
      <c r="CY30" s="186">
        <v>99000</v>
      </c>
      <c r="CZ30" s="186" t="s">
        <v>3040</v>
      </c>
      <c r="DA30" s="186" t="s">
        <v>2610</v>
      </c>
      <c r="DB30" s="186">
        <v>2</v>
      </c>
      <c r="DC30" s="186" t="s">
        <v>6463</v>
      </c>
      <c r="DD30" s="186" t="s">
        <v>6458</v>
      </c>
      <c r="DE30" s="192">
        <v>44889</v>
      </c>
      <c r="DF30" s="188" t="s">
        <v>6461</v>
      </c>
      <c r="DG30" s="178">
        <v>564000</v>
      </c>
      <c r="DH30" s="182" t="s">
        <v>6460</v>
      </c>
      <c r="DI30" s="182" t="s">
        <v>2610</v>
      </c>
      <c r="DJ30" s="182">
        <v>2</v>
      </c>
      <c r="DK30" s="182" t="s">
        <v>2673</v>
      </c>
      <c r="DL30" s="182" t="s">
        <v>6442</v>
      </c>
      <c r="DM30" s="179">
        <v>44889</v>
      </c>
      <c r="DN30" s="189" t="s">
        <v>6462</v>
      </c>
      <c r="DO30" s="186">
        <v>9411000</v>
      </c>
      <c r="DP30" s="189" t="s">
        <v>6460</v>
      </c>
      <c r="DQ30" s="189" t="s">
        <v>2610</v>
      </c>
      <c r="DR30" s="189">
        <v>2</v>
      </c>
      <c r="DS30" s="189" t="s">
        <v>6016</v>
      </c>
      <c r="DT30" s="189" t="s">
        <v>6442</v>
      </c>
      <c r="DU30" s="190">
        <v>44889</v>
      </c>
      <c r="DV30" s="188" t="s">
        <v>6464</v>
      </c>
      <c r="DW30" s="178">
        <v>99000</v>
      </c>
      <c r="DX30" s="182" t="s">
        <v>3040</v>
      </c>
      <c r="DY30" s="182" t="s">
        <v>2610</v>
      </c>
      <c r="DZ30" s="182">
        <v>2</v>
      </c>
      <c r="EA30" s="182" t="s">
        <v>6463</v>
      </c>
      <c r="EB30" s="182" t="s">
        <v>6458</v>
      </c>
      <c r="EC30" s="179">
        <v>44889</v>
      </c>
      <c r="ED30" s="189" t="s">
        <v>6465</v>
      </c>
      <c r="EE30" s="186">
        <v>0</v>
      </c>
      <c r="EF30" s="189" t="s">
        <v>14</v>
      </c>
      <c r="EG30" s="189" t="s">
        <v>14</v>
      </c>
      <c r="EH30" s="189" t="s">
        <v>14</v>
      </c>
      <c r="EI30" s="189" t="s">
        <v>6019</v>
      </c>
      <c r="EJ30" s="189" t="s">
        <v>14</v>
      </c>
      <c r="EK30" s="190">
        <v>44889</v>
      </c>
      <c r="EL30" s="188" t="s">
        <v>6466</v>
      </c>
      <c r="EM30" s="178">
        <v>0</v>
      </c>
      <c r="EN30" s="182" t="s">
        <v>14</v>
      </c>
      <c r="EO30" s="182" t="s">
        <v>14</v>
      </c>
      <c r="EP30" s="182" t="s">
        <v>14</v>
      </c>
      <c r="EQ30" s="182" t="s">
        <v>6021</v>
      </c>
      <c r="ER30" s="182" t="s">
        <v>14</v>
      </c>
      <c r="ES30" s="179">
        <v>44889</v>
      </c>
      <c r="ET30" s="189" t="s">
        <v>6457</v>
      </c>
      <c r="EU30" s="189" t="s">
        <v>14</v>
      </c>
      <c r="EV30" s="189" t="s">
        <v>14</v>
      </c>
      <c r="EW30" s="189" t="s">
        <v>14</v>
      </c>
      <c r="EX30" s="189" t="s">
        <v>14</v>
      </c>
      <c r="EY30" s="189" t="s">
        <v>6455</v>
      </c>
      <c r="EZ30" s="189" t="s">
        <v>14</v>
      </c>
      <c r="FA30" s="190">
        <v>44889</v>
      </c>
      <c r="FB30" s="188" t="s">
        <v>6468</v>
      </c>
      <c r="FC30" s="182">
        <v>2</v>
      </c>
      <c r="FD30" s="182" t="s">
        <v>3040</v>
      </c>
      <c r="FE30" s="182" t="s">
        <v>2610</v>
      </c>
      <c r="FF30" s="182">
        <v>2</v>
      </c>
      <c r="FG30" s="182" t="s">
        <v>6467</v>
      </c>
      <c r="FH30" s="182" t="s">
        <v>6458</v>
      </c>
      <c r="FI30" s="179">
        <v>44889</v>
      </c>
      <c r="FJ30" s="188" t="s">
        <v>6469</v>
      </c>
      <c r="FK30" s="189" t="s">
        <v>14</v>
      </c>
      <c r="FL30" s="189" t="s">
        <v>14</v>
      </c>
      <c r="FM30" s="189" t="s">
        <v>14</v>
      </c>
      <c r="FN30" s="189" t="s">
        <v>14</v>
      </c>
      <c r="FO30" s="189" t="s">
        <v>6024</v>
      </c>
      <c r="FP30" s="186" t="s">
        <v>14</v>
      </c>
      <c r="FQ30" s="187">
        <v>44889</v>
      </c>
      <c r="FR30" s="188" t="s">
        <v>6470</v>
      </c>
      <c r="FS30" s="182" t="s">
        <v>14</v>
      </c>
      <c r="FT30" s="182" t="s">
        <v>14</v>
      </c>
      <c r="FU30" s="182" t="s">
        <v>14</v>
      </c>
      <c r="FV30" s="182" t="s">
        <v>14</v>
      </c>
      <c r="FW30" s="182" t="s">
        <v>6026</v>
      </c>
      <c r="FX30" s="182" t="s">
        <v>14</v>
      </c>
      <c r="FY30" s="179">
        <v>44889</v>
      </c>
      <c r="FZ30" s="189" t="s">
        <v>4601</v>
      </c>
      <c r="GA30" s="189">
        <v>0</v>
      </c>
      <c r="GB30" s="189" t="s">
        <v>3959</v>
      </c>
      <c r="GC30" s="189" t="s">
        <v>30</v>
      </c>
      <c r="GD30" s="189">
        <v>2</v>
      </c>
      <c r="GE30" s="189" t="s">
        <v>14</v>
      </c>
      <c r="GF30" s="189" t="s">
        <v>14</v>
      </c>
      <c r="GG30" s="190">
        <v>44863</v>
      </c>
      <c r="GH30" s="188" t="s">
        <v>4607</v>
      </c>
      <c r="GI30" s="182">
        <v>0</v>
      </c>
      <c r="GJ30" s="182" t="s">
        <v>3959</v>
      </c>
      <c r="GK30" s="182" t="s">
        <v>30</v>
      </c>
      <c r="GL30" s="182">
        <v>2</v>
      </c>
      <c r="GM30" s="182" t="s">
        <v>14</v>
      </c>
      <c r="GN30" s="182" t="s">
        <v>14</v>
      </c>
      <c r="GO30" s="179">
        <v>44863</v>
      </c>
      <c r="GP30" s="189" t="s">
        <v>4602</v>
      </c>
      <c r="GQ30" s="189">
        <v>0</v>
      </c>
      <c r="GR30" s="189" t="s">
        <v>3959</v>
      </c>
      <c r="GS30" s="189" t="s">
        <v>30</v>
      </c>
      <c r="GT30" s="189">
        <v>2</v>
      </c>
      <c r="GU30" s="189" t="s">
        <v>14</v>
      </c>
      <c r="GV30" s="189" t="s">
        <v>14</v>
      </c>
      <c r="GW30" s="190">
        <v>44863</v>
      </c>
      <c r="GX30" s="188" t="s">
        <v>4608</v>
      </c>
      <c r="GY30" s="182">
        <v>0</v>
      </c>
      <c r="GZ30" s="182" t="s">
        <v>3959</v>
      </c>
      <c r="HA30" s="182" t="s">
        <v>30</v>
      </c>
      <c r="HB30" s="182">
        <v>2</v>
      </c>
      <c r="HC30" s="182" t="s">
        <v>14</v>
      </c>
      <c r="HD30" s="182" t="s">
        <v>14</v>
      </c>
      <c r="HE30" s="179">
        <v>44863</v>
      </c>
      <c r="HF30" s="189" t="s">
        <v>4600</v>
      </c>
      <c r="HG30" s="189">
        <v>0</v>
      </c>
      <c r="HH30" s="189" t="s">
        <v>3959</v>
      </c>
      <c r="HI30" s="189" t="s">
        <v>30</v>
      </c>
      <c r="HJ30" s="189">
        <v>2</v>
      </c>
      <c r="HK30" s="189" t="s">
        <v>14</v>
      </c>
      <c r="HL30" s="189" t="s">
        <v>14</v>
      </c>
      <c r="HM30" s="190">
        <v>44863</v>
      </c>
      <c r="HN30" s="188" t="s">
        <v>4606</v>
      </c>
      <c r="HO30" s="182">
        <v>0</v>
      </c>
      <c r="HP30" s="182" t="s">
        <v>3959</v>
      </c>
      <c r="HQ30" s="182" t="s">
        <v>30</v>
      </c>
      <c r="HR30" s="182">
        <v>2</v>
      </c>
      <c r="HS30" s="182" t="s">
        <v>14</v>
      </c>
      <c r="HT30" s="182" t="s">
        <v>14</v>
      </c>
      <c r="HU30" s="179">
        <v>44863</v>
      </c>
      <c r="HV30" s="189" t="s">
        <v>4603</v>
      </c>
      <c r="HW30" s="189">
        <v>0</v>
      </c>
      <c r="HX30" s="189" t="s">
        <v>3959</v>
      </c>
      <c r="HY30" s="189" t="s">
        <v>30</v>
      </c>
      <c r="HZ30" s="189">
        <v>2</v>
      </c>
      <c r="IA30" s="189" t="s">
        <v>14</v>
      </c>
      <c r="IB30" s="189" t="s">
        <v>14</v>
      </c>
      <c r="IC30" s="190">
        <v>44863</v>
      </c>
      <c r="ID30" s="188" t="s">
        <v>4605</v>
      </c>
      <c r="IE30" s="182">
        <v>0</v>
      </c>
      <c r="IF30" s="182" t="s">
        <v>3959</v>
      </c>
      <c r="IG30" s="182" t="s">
        <v>30</v>
      </c>
      <c r="IH30" s="182">
        <v>2</v>
      </c>
      <c r="II30" s="182" t="s">
        <v>14</v>
      </c>
      <c r="IJ30" s="182" t="s">
        <v>14</v>
      </c>
      <c r="IK30" s="179">
        <v>44863</v>
      </c>
      <c r="IL30" s="189" t="s">
        <v>4604</v>
      </c>
      <c r="IM30" s="189">
        <v>3</v>
      </c>
      <c r="IN30" s="189" t="s">
        <v>3959</v>
      </c>
      <c r="IO30" s="189" t="s">
        <v>30</v>
      </c>
      <c r="IP30" s="189">
        <v>2</v>
      </c>
      <c r="IQ30" s="189" t="s">
        <v>14</v>
      </c>
      <c r="IR30" s="189" t="s">
        <v>14</v>
      </c>
      <c r="IS30" s="190">
        <v>44863</v>
      </c>
    </row>
    <row r="31" spans="1:253" s="283" customFormat="1" ht="12.95" customHeight="1" x14ac:dyDescent="0.2">
      <c r="A31" s="283" t="s">
        <v>370</v>
      </c>
      <c r="B31" s="283" t="s">
        <v>9385</v>
      </c>
      <c r="C31" s="283" t="s">
        <v>371</v>
      </c>
      <c r="D31" s="283" t="s">
        <v>372</v>
      </c>
      <c r="E31" s="283" t="s">
        <v>8855</v>
      </c>
      <c r="F31" s="283" t="s">
        <v>5757</v>
      </c>
      <c r="G31" s="177">
        <v>44945000</v>
      </c>
      <c r="H31" s="178" t="s">
        <v>5747</v>
      </c>
      <c r="I31" s="178" t="s">
        <v>2610</v>
      </c>
      <c r="J31" s="178">
        <v>2</v>
      </c>
      <c r="K31" s="178" t="s">
        <v>5748</v>
      </c>
      <c r="L31" s="178" t="s">
        <v>2734</v>
      </c>
      <c r="M31" s="179">
        <v>44878</v>
      </c>
      <c r="N31" s="188" t="s">
        <v>2736</v>
      </c>
      <c r="O31" s="180">
        <v>2381741</v>
      </c>
      <c r="P31" s="180" t="s">
        <v>2733</v>
      </c>
      <c r="Q31" s="180" t="s">
        <v>2610</v>
      </c>
      <c r="R31" s="180">
        <v>2</v>
      </c>
      <c r="S31" s="180" t="s">
        <v>2735</v>
      </c>
      <c r="T31" s="180" t="s">
        <v>2734</v>
      </c>
      <c r="U31" s="181">
        <v>44773</v>
      </c>
      <c r="V31" s="188" t="s">
        <v>5759</v>
      </c>
      <c r="W31" s="178">
        <v>44945000</v>
      </c>
      <c r="X31" s="178" t="s">
        <v>5747</v>
      </c>
      <c r="Y31" s="178" t="s">
        <v>2610</v>
      </c>
      <c r="Z31" s="178">
        <v>2</v>
      </c>
      <c r="AA31" s="178" t="s">
        <v>5758</v>
      </c>
      <c r="AB31" s="178" t="s">
        <v>2734</v>
      </c>
      <c r="AC31" s="179">
        <v>44878</v>
      </c>
      <c r="AD31" s="188" t="s">
        <v>2929</v>
      </c>
      <c r="AE31" s="186">
        <v>262000</v>
      </c>
      <c r="AF31" s="186" t="s">
        <v>2926</v>
      </c>
      <c r="AG31" s="186" t="s">
        <v>30</v>
      </c>
      <c r="AH31" s="186">
        <v>2</v>
      </c>
      <c r="AI31" s="186" t="s">
        <v>2928</v>
      </c>
      <c r="AJ31" s="186" t="s">
        <v>2927</v>
      </c>
      <c r="AK31" s="187">
        <v>44797</v>
      </c>
      <c r="AL31" s="188" t="s">
        <v>2930</v>
      </c>
      <c r="AM31" s="178">
        <v>262000</v>
      </c>
      <c r="AN31" s="178" t="s">
        <v>2926</v>
      </c>
      <c r="AO31" s="178" t="s">
        <v>30</v>
      </c>
      <c r="AP31" s="178">
        <v>2</v>
      </c>
      <c r="AQ31" s="178" t="s">
        <v>2928</v>
      </c>
      <c r="AR31" s="178" t="s">
        <v>2927</v>
      </c>
      <c r="AS31" s="179">
        <v>44797</v>
      </c>
      <c r="AT31" s="189" t="s">
        <v>3055</v>
      </c>
      <c r="AU31" s="186" t="s">
        <v>14</v>
      </c>
      <c r="AV31" s="186" t="s">
        <v>14</v>
      </c>
      <c r="AW31" s="186" t="s">
        <v>14</v>
      </c>
      <c r="AX31" s="186" t="s">
        <v>14</v>
      </c>
      <c r="AY31" s="186" t="s">
        <v>14</v>
      </c>
      <c r="AZ31" s="186" t="s">
        <v>14</v>
      </c>
      <c r="BA31" s="187">
        <v>44803</v>
      </c>
      <c r="BB31" s="188" t="s">
        <v>3059</v>
      </c>
      <c r="BC31" s="178" t="s">
        <v>14</v>
      </c>
      <c r="BD31" s="178" t="s">
        <v>14</v>
      </c>
      <c r="BE31" s="178" t="s">
        <v>14</v>
      </c>
      <c r="BF31" s="178" t="s">
        <v>14</v>
      </c>
      <c r="BG31" s="178" t="s">
        <v>14</v>
      </c>
      <c r="BH31" s="178" t="s">
        <v>14</v>
      </c>
      <c r="BI31" s="179">
        <v>44803</v>
      </c>
      <c r="BJ31" s="189" t="s">
        <v>5761</v>
      </c>
      <c r="BK31" s="189">
        <v>253</v>
      </c>
      <c r="BL31" s="189" t="s">
        <v>5753</v>
      </c>
      <c r="BM31" s="189" t="s">
        <v>19</v>
      </c>
      <c r="BN31" s="189">
        <v>3</v>
      </c>
      <c r="BO31" s="189" t="s">
        <v>5760</v>
      </c>
      <c r="BP31" s="186" t="s">
        <v>5754</v>
      </c>
      <c r="BQ31" s="190">
        <v>44878</v>
      </c>
      <c r="BR31" s="188" t="s">
        <v>3056</v>
      </c>
      <c r="BS31" s="182" t="s">
        <v>14</v>
      </c>
      <c r="BT31" s="182" t="s">
        <v>14</v>
      </c>
      <c r="BU31" s="182" t="s">
        <v>14</v>
      </c>
      <c r="BV31" s="182" t="s">
        <v>14</v>
      </c>
      <c r="BW31" s="182" t="s">
        <v>14</v>
      </c>
      <c r="BX31" s="182" t="s">
        <v>14</v>
      </c>
      <c r="BY31" s="179">
        <v>44803</v>
      </c>
      <c r="BZ31" s="189" t="s">
        <v>3058</v>
      </c>
      <c r="CA31" s="189" t="s">
        <v>14</v>
      </c>
      <c r="CB31" s="189" t="s">
        <v>14</v>
      </c>
      <c r="CC31" s="189" t="s">
        <v>14</v>
      </c>
      <c r="CD31" s="189" t="s">
        <v>14</v>
      </c>
      <c r="CE31" s="189" t="s">
        <v>14</v>
      </c>
      <c r="CF31" s="189" t="s">
        <v>14</v>
      </c>
      <c r="CG31" s="190">
        <v>44803</v>
      </c>
      <c r="CH31" s="188" t="s">
        <v>9988</v>
      </c>
      <c r="CI31" s="189" t="e">
        <v>#N/A</v>
      </c>
      <c r="CJ31" s="189" t="e">
        <v>#N/A</v>
      </c>
      <c r="CK31" s="189" t="e">
        <v>#N/A</v>
      </c>
      <c r="CL31" s="189" t="e">
        <v>#N/A</v>
      </c>
      <c r="CM31" s="189" t="e">
        <v>#N/A</v>
      </c>
      <c r="CN31" s="189" t="e">
        <v>#N/A</v>
      </c>
      <c r="CO31" s="191" t="e">
        <v>#N/A</v>
      </c>
      <c r="CP31" s="189" t="s">
        <v>3057</v>
      </c>
      <c r="CQ31" s="182" t="s">
        <v>14</v>
      </c>
      <c r="CR31" s="182" t="s">
        <v>14</v>
      </c>
      <c r="CS31" s="182" t="s">
        <v>14</v>
      </c>
      <c r="CT31" s="182" t="s">
        <v>14</v>
      </c>
      <c r="CU31" s="182" t="s">
        <v>14</v>
      </c>
      <c r="CV31" s="182" t="s">
        <v>14</v>
      </c>
      <c r="CW31" s="179">
        <v>44803</v>
      </c>
      <c r="CX31" s="189" t="s">
        <v>2931</v>
      </c>
      <c r="CY31" s="186">
        <v>262000</v>
      </c>
      <c r="CZ31" s="186" t="s">
        <v>2926</v>
      </c>
      <c r="DA31" s="186" t="s">
        <v>30</v>
      </c>
      <c r="DB31" s="186">
        <v>2</v>
      </c>
      <c r="DC31" s="186" t="s">
        <v>2826</v>
      </c>
      <c r="DD31" s="186" t="s">
        <v>2927</v>
      </c>
      <c r="DE31" s="192">
        <v>44797</v>
      </c>
      <c r="DF31" s="188" t="s">
        <v>5765</v>
      </c>
      <c r="DG31" s="178">
        <v>44683000</v>
      </c>
      <c r="DH31" s="182" t="s">
        <v>5763</v>
      </c>
      <c r="DI31" s="182" t="s">
        <v>2610</v>
      </c>
      <c r="DJ31" s="182">
        <v>2</v>
      </c>
      <c r="DK31" s="182" t="s">
        <v>2918</v>
      </c>
      <c r="DL31" s="182" t="s">
        <v>5764</v>
      </c>
      <c r="DM31" s="179">
        <v>44878</v>
      </c>
      <c r="DN31" s="189" t="s">
        <v>2932</v>
      </c>
      <c r="DO31" s="186">
        <v>0</v>
      </c>
      <c r="DP31" s="189" t="s">
        <v>2926</v>
      </c>
      <c r="DQ31" s="189" t="s">
        <v>30</v>
      </c>
      <c r="DR31" s="189">
        <v>2</v>
      </c>
      <c r="DS31" s="189" t="s">
        <v>2824</v>
      </c>
      <c r="DT31" s="189" t="s">
        <v>2927</v>
      </c>
      <c r="DU31" s="190">
        <v>44797</v>
      </c>
      <c r="DV31" s="188" t="s">
        <v>2933</v>
      </c>
      <c r="DW31" s="178">
        <v>262000</v>
      </c>
      <c r="DX31" s="182" t="s">
        <v>2926</v>
      </c>
      <c r="DY31" s="182" t="s">
        <v>30</v>
      </c>
      <c r="DZ31" s="182">
        <v>2</v>
      </c>
      <c r="EA31" s="182" t="s">
        <v>2826</v>
      </c>
      <c r="EB31" s="182" t="s">
        <v>2927</v>
      </c>
      <c r="EC31" s="179">
        <v>44797</v>
      </c>
      <c r="ED31" s="189" t="s">
        <v>2934</v>
      </c>
      <c r="EE31" s="186">
        <v>0</v>
      </c>
      <c r="EF31" s="189" t="s">
        <v>2926</v>
      </c>
      <c r="EG31" s="189" t="s">
        <v>30</v>
      </c>
      <c r="EH31" s="189">
        <v>2</v>
      </c>
      <c r="EI31" s="189" t="s">
        <v>2828</v>
      </c>
      <c r="EJ31" s="189" t="s">
        <v>2927</v>
      </c>
      <c r="EK31" s="190">
        <v>44797</v>
      </c>
      <c r="EL31" s="188" t="s">
        <v>2935</v>
      </c>
      <c r="EM31" s="178">
        <v>0</v>
      </c>
      <c r="EN31" s="182" t="s">
        <v>2926</v>
      </c>
      <c r="EO31" s="182" t="s">
        <v>30</v>
      </c>
      <c r="EP31" s="182">
        <v>2</v>
      </c>
      <c r="EQ31" s="182" t="s">
        <v>2828</v>
      </c>
      <c r="ER31" s="182" t="s">
        <v>2927</v>
      </c>
      <c r="ES31" s="179">
        <v>44797</v>
      </c>
      <c r="ET31" s="189" t="s">
        <v>5762</v>
      </c>
      <c r="EU31" s="189">
        <v>253</v>
      </c>
      <c r="EV31" s="189" t="s">
        <v>5753</v>
      </c>
      <c r="EW31" s="189" t="s">
        <v>19</v>
      </c>
      <c r="EX31" s="189">
        <v>3</v>
      </c>
      <c r="EY31" s="189" t="s">
        <v>5755</v>
      </c>
      <c r="EZ31" s="189" t="s">
        <v>5754</v>
      </c>
      <c r="FA31" s="190">
        <v>44878</v>
      </c>
      <c r="FB31" s="188" t="s">
        <v>2738</v>
      </c>
      <c r="FC31" s="182">
        <v>4</v>
      </c>
      <c r="FD31" s="182" t="s">
        <v>14</v>
      </c>
      <c r="FE31" s="182" t="s">
        <v>2610</v>
      </c>
      <c r="FF31" s="182">
        <v>2</v>
      </c>
      <c r="FG31" s="182" t="s">
        <v>2737</v>
      </c>
      <c r="FH31" s="182" t="s">
        <v>14</v>
      </c>
      <c r="FI31" s="179">
        <v>44773</v>
      </c>
      <c r="FJ31" s="188" t="s">
        <v>374</v>
      </c>
      <c r="FK31" s="189" t="s">
        <v>14</v>
      </c>
      <c r="FL31" s="189">
        <v>0</v>
      </c>
      <c r="FM31" s="189" t="s">
        <v>30</v>
      </c>
      <c r="FN31" s="189">
        <v>2</v>
      </c>
      <c r="FO31" s="189" t="s">
        <v>373</v>
      </c>
      <c r="FP31" s="186">
        <v>0</v>
      </c>
      <c r="FQ31" s="187">
        <v>43511</v>
      </c>
      <c r="FR31" s="188" t="s">
        <v>375</v>
      </c>
      <c r="FS31" s="182" t="s">
        <v>14</v>
      </c>
      <c r="FT31" s="182">
        <v>0</v>
      </c>
      <c r="FU31" s="182" t="s">
        <v>30</v>
      </c>
      <c r="FV31" s="182">
        <v>2</v>
      </c>
      <c r="FW31" s="182" t="s">
        <v>373</v>
      </c>
      <c r="FX31" s="182">
        <v>0</v>
      </c>
      <c r="FY31" s="179">
        <v>43511</v>
      </c>
      <c r="FZ31" s="189" t="s">
        <v>3995</v>
      </c>
      <c r="GA31" s="189">
        <v>2</v>
      </c>
      <c r="GB31" s="189" t="s">
        <v>3959</v>
      </c>
      <c r="GC31" s="189" t="s">
        <v>30</v>
      </c>
      <c r="GD31" s="189">
        <v>2</v>
      </c>
      <c r="GE31" s="189" t="s">
        <v>14</v>
      </c>
      <c r="GF31" s="189" t="s">
        <v>14</v>
      </c>
      <c r="GG31" s="190">
        <v>44858</v>
      </c>
      <c r="GH31" s="188" t="s">
        <v>4002</v>
      </c>
      <c r="GI31" s="182">
        <v>1</v>
      </c>
      <c r="GJ31" s="182" t="s">
        <v>3959</v>
      </c>
      <c r="GK31" s="182" t="s">
        <v>30</v>
      </c>
      <c r="GL31" s="182">
        <v>2</v>
      </c>
      <c r="GM31" s="182" t="s">
        <v>14</v>
      </c>
      <c r="GN31" s="182" t="s">
        <v>14</v>
      </c>
      <c r="GO31" s="179">
        <v>44858</v>
      </c>
      <c r="GP31" s="189" t="s">
        <v>3996</v>
      </c>
      <c r="GQ31" s="189">
        <v>1</v>
      </c>
      <c r="GR31" s="189" t="s">
        <v>3959</v>
      </c>
      <c r="GS31" s="189" t="s">
        <v>30</v>
      </c>
      <c r="GT31" s="189">
        <v>2</v>
      </c>
      <c r="GU31" s="189" t="s">
        <v>14</v>
      </c>
      <c r="GV31" s="189" t="s">
        <v>14</v>
      </c>
      <c r="GW31" s="190">
        <v>44858</v>
      </c>
      <c r="GX31" s="188" t="s">
        <v>4003</v>
      </c>
      <c r="GY31" s="182">
        <v>0</v>
      </c>
      <c r="GZ31" s="182" t="s">
        <v>3959</v>
      </c>
      <c r="HA31" s="182" t="s">
        <v>30</v>
      </c>
      <c r="HB31" s="182">
        <v>2</v>
      </c>
      <c r="HC31" s="182" t="s">
        <v>14</v>
      </c>
      <c r="HD31" s="182" t="s">
        <v>14</v>
      </c>
      <c r="HE31" s="179">
        <v>44858</v>
      </c>
      <c r="HF31" s="189" t="s">
        <v>3994</v>
      </c>
      <c r="HG31" s="189">
        <v>0</v>
      </c>
      <c r="HH31" s="189" t="s">
        <v>3959</v>
      </c>
      <c r="HI31" s="189" t="s">
        <v>30</v>
      </c>
      <c r="HJ31" s="189">
        <v>2</v>
      </c>
      <c r="HK31" s="189" t="s">
        <v>14</v>
      </c>
      <c r="HL31" s="189" t="s">
        <v>14</v>
      </c>
      <c r="HM31" s="190">
        <v>44858</v>
      </c>
      <c r="HN31" s="188" t="s">
        <v>4001</v>
      </c>
      <c r="HO31" s="182">
        <v>1</v>
      </c>
      <c r="HP31" s="182" t="s">
        <v>3959</v>
      </c>
      <c r="HQ31" s="182" t="s">
        <v>30</v>
      </c>
      <c r="HR31" s="182">
        <v>2</v>
      </c>
      <c r="HS31" s="182" t="s">
        <v>14</v>
      </c>
      <c r="HT31" s="182" t="s">
        <v>14</v>
      </c>
      <c r="HU31" s="179">
        <v>44858</v>
      </c>
      <c r="HV31" s="189" t="s">
        <v>3997</v>
      </c>
      <c r="HW31" s="189">
        <v>0</v>
      </c>
      <c r="HX31" s="189" t="s">
        <v>3959</v>
      </c>
      <c r="HY31" s="189" t="s">
        <v>30</v>
      </c>
      <c r="HZ31" s="189">
        <v>2</v>
      </c>
      <c r="IA31" s="189" t="s">
        <v>14</v>
      </c>
      <c r="IB31" s="189" t="s">
        <v>14</v>
      </c>
      <c r="IC31" s="190">
        <v>44858</v>
      </c>
      <c r="ID31" s="188" t="s">
        <v>4000</v>
      </c>
      <c r="IE31" s="182">
        <v>1</v>
      </c>
      <c r="IF31" s="182" t="s">
        <v>3959</v>
      </c>
      <c r="IG31" s="182" t="s">
        <v>30</v>
      </c>
      <c r="IH31" s="182">
        <v>2</v>
      </c>
      <c r="II31" s="182" t="s">
        <v>14</v>
      </c>
      <c r="IJ31" s="182" t="s">
        <v>14</v>
      </c>
      <c r="IK31" s="179">
        <v>44858</v>
      </c>
      <c r="IL31" s="189" t="s">
        <v>3999</v>
      </c>
      <c r="IM31" s="189">
        <v>0</v>
      </c>
      <c r="IN31" s="189" t="s">
        <v>3959</v>
      </c>
      <c r="IO31" s="189" t="s">
        <v>30</v>
      </c>
      <c r="IP31" s="189">
        <v>2</v>
      </c>
      <c r="IQ31" s="189" t="s">
        <v>14</v>
      </c>
      <c r="IR31" s="189" t="s">
        <v>14</v>
      </c>
      <c r="IS31" s="190">
        <v>44858</v>
      </c>
    </row>
    <row r="32" spans="1:253" s="283" customFormat="1" ht="12.95" customHeight="1" x14ac:dyDescent="0.2">
      <c r="A32" s="283" t="s">
        <v>376</v>
      </c>
      <c r="B32" s="283" t="s">
        <v>9385</v>
      </c>
      <c r="C32" s="283" t="s">
        <v>377</v>
      </c>
      <c r="D32" s="283" t="s">
        <v>372</v>
      </c>
      <c r="E32" s="283" t="s">
        <v>8855</v>
      </c>
      <c r="F32" s="283" t="s">
        <v>5749</v>
      </c>
      <c r="G32" s="177">
        <v>44945000</v>
      </c>
      <c r="H32" s="178" t="s">
        <v>5747</v>
      </c>
      <c r="I32" s="178" t="s">
        <v>2610</v>
      </c>
      <c r="J32" s="178">
        <v>2</v>
      </c>
      <c r="K32" s="178" t="s">
        <v>5748</v>
      </c>
      <c r="L32" s="178" t="s">
        <v>2734</v>
      </c>
      <c r="M32" s="179">
        <v>44878</v>
      </c>
      <c r="N32" s="188" t="s">
        <v>2742</v>
      </c>
      <c r="O32" s="180">
        <v>159000</v>
      </c>
      <c r="P32" s="180" t="s">
        <v>2739</v>
      </c>
      <c r="Q32" s="180" t="s">
        <v>19</v>
      </c>
      <c r="R32" s="180">
        <v>3</v>
      </c>
      <c r="S32" s="180" t="s">
        <v>2741</v>
      </c>
      <c r="T32" s="180" t="s">
        <v>2740</v>
      </c>
      <c r="U32" s="181">
        <v>44773</v>
      </c>
      <c r="V32" s="188" t="s">
        <v>2746</v>
      </c>
      <c r="W32" s="178">
        <v>223000</v>
      </c>
      <c r="X32" s="178" t="s">
        <v>2743</v>
      </c>
      <c r="Y32" s="178" t="s">
        <v>19</v>
      </c>
      <c r="Z32" s="178">
        <v>3</v>
      </c>
      <c r="AA32" s="178" t="s">
        <v>2745</v>
      </c>
      <c r="AB32" s="178" t="s">
        <v>2744</v>
      </c>
      <c r="AC32" s="179">
        <v>44773</v>
      </c>
      <c r="AD32" s="188" t="s">
        <v>2750</v>
      </c>
      <c r="AE32" s="186">
        <v>174000</v>
      </c>
      <c r="AF32" s="186" t="s">
        <v>2747</v>
      </c>
      <c r="AG32" s="186" t="s">
        <v>19</v>
      </c>
      <c r="AH32" s="186">
        <v>3</v>
      </c>
      <c r="AI32" s="186" t="s">
        <v>2749</v>
      </c>
      <c r="AJ32" s="186" t="s">
        <v>2748</v>
      </c>
      <c r="AK32" s="187">
        <v>44773</v>
      </c>
      <c r="AL32" s="188" t="s">
        <v>2913</v>
      </c>
      <c r="AM32" s="178" t="s">
        <v>14</v>
      </c>
      <c r="AN32" s="178" t="s">
        <v>14</v>
      </c>
      <c r="AO32" s="178" t="s">
        <v>14</v>
      </c>
      <c r="AP32" s="178" t="s">
        <v>14</v>
      </c>
      <c r="AQ32" s="178" t="s">
        <v>847</v>
      </c>
      <c r="AR32" s="178" t="s">
        <v>14</v>
      </c>
      <c r="AS32" s="179">
        <v>44797</v>
      </c>
      <c r="AT32" s="189" t="s">
        <v>3072</v>
      </c>
      <c r="AU32" s="186" t="s">
        <v>14</v>
      </c>
      <c r="AV32" s="186" t="s">
        <v>14</v>
      </c>
      <c r="AW32" s="186" t="s">
        <v>14</v>
      </c>
      <c r="AX32" s="186" t="s">
        <v>14</v>
      </c>
      <c r="AY32" s="186" t="s">
        <v>14</v>
      </c>
      <c r="AZ32" s="186" t="s">
        <v>14</v>
      </c>
      <c r="BA32" s="187">
        <v>44803</v>
      </c>
      <c r="BB32" s="188" t="s">
        <v>3076</v>
      </c>
      <c r="BC32" s="178" t="s">
        <v>14</v>
      </c>
      <c r="BD32" s="178" t="s">
        <v>14</v>
      </c>
      <c r="BE32" s="178" t="s">
        <v>14</v>
      </c>
      <c r="BF32" s="178" t="s">
        <v>14</v>
      </c>
      <c r="BG32" s="178" t="s">
        <v>14</v>
      </c>
      <c r="BH32" s="178" t="s">
        <v>14</v>
      </c>
      <c r="BI32" s="179">
        <v>44803</v>
      </c>
      <c r="BJ32" s="189" t="s">
        <v>5752</v>
      </c>
      <c r="BK32" s="189">
        <v>0</v>
      </c>
      <c r="BL32" s="189" t="s">
        <v>5750</v>
      </c>
      <c r="BM32" s="189" t="s">
        <v>19</v>
      </c>
      <c r="BN32" s="189">
        <v>3</v>
      </c>
      <c r="BO32" s="189" t="s">
        <v>5751</v>
      </c>
      <c r="BP32" s="186" t="s">
        <v>1233</v>
      </c>
      <c r="BQ32" s="190">
        <v>44878</v>
      </c>
      <c r="BR32" s="188" t="s">
        <v>3074</v>
      </c>
      <c r="BS32" s="182" t="s">
        <v>14</v>
      </c>
      <c r="BT32" s="182" t="s">
        <v>14</v>
      </c>
      <c r="BU32" s="182" t="s">
        <v>14</v>
      </c>
      <c r="BV32" s="182" t="s">
        <v>14</v>
      </c>
      <c r="BW32" s="182" t="s">
        <v>14</v>
      </c>
      <c r="BX32" s="182" t="s">
        <v>14</v>
      </c>
      <c r="BY32" s="179">
        <v>44803</v>
      </c>
      <c r="BZ32" s="189" t="s">
        <v>3073</v>
      </c>
      <c r="CA32" s="189" t="s">
        <v>14</v>
      </c>
      <c r="CB32" s="189" t="s">
        <v>14</v>
      </c>
      <c r="CC32" s="189" t="s">
        <v>14</v>
      </c>
      <c r="CD32" s="189" t="s">
        <v>14</v>
      </c>
      <c r="CE32" s="189" t="s">
        <v>14</v>
      </c>
      <c r="CF32" s="189" t="s">
        <v>14</v>
      </c>
      <c r="CG32" s="190">
        <v>44803</v>
      </c>
      <c r="CH32" s="188" t="s">
        <v>9989</v>
      </c>
      <c r="CI32" s="189" t="e">
        <v>#N/A</v>
      </c>
      <c r="CJ32" s="189" t="e">
        <v>#N/A</v>
      </c>
      <c r="CK32" s="189" t="e">
        <v>#N/A</v>
      </c>
      <c r="CL32" s="189" t="e">
        <v>#N/A</v>
      </c>
      <c r="CM32" s="189" t="e">
        <v>#N/A</v>
      </c>
      <c r="CN32" s="189" t="e">
        <v>#N/A</v>
      </c>
      <c r="CO32" s="191" t="e">
        <v>#N/A</v>
      </c>
      <c r="CP32" s="189" t="s">
        <v>3075</v>
      </c>
      <c r="CQ32" s="182" t="s">
        <v>14</v>
      </c>
      <c r="CR32" s="182" t="s">
        <v>14</v>
      </c>
      <c r="CS32" s="182" t="s">
        <v>14</v>
      </c>
      <c r="CT32" s="182" t="s">
        <v>14</v>
      </c>
      <c r="CU32" s="182" t="s">
        <v>14</v>
      </c>
      <c r="CV32" s="182" t="s">
        <v>14</v>
      </c>
      <c r="CW32" s="179">
        <v>44803</v>
      </c>
      <c r="CX32" s="189" t="s">
        <v>2916</v>
      </c>
      <c r="CY32" s="186">
        <v>90000</v>
      </c>
      <c r="CZ32" s="186" t="s">
        <v>2914</v>
      </c>
      <c r="DA32" s="186" t="s">
        <v>19</v>
      </c>
      <c r="DB32" s="186">
        <v>3</v>
      </c>
      <c r="DC32" s="186" t="s">
        <v>2826</v>
      </c>
      <c r="DD32" s="186" t="s">
        <v>2915</v>
      </c>
      <c r="DE32" s="192">
        <v>44797</v>
      </c>
      <c r="DF32" s="188" t="s">
        <v>2919</v>
      </c>
      <c r="DG32" s="178">
        <v>49000</v>
      </c>
      <c r="DH32" s="182" t="s">
        <v>2917</v>
      </c>
      <c r="DI32" s="182" t="s">
        <v>19</v>
      </c>
      <c r="DJ32" s="182">
        <v>3</v>
      </c>
      <c r="DK32" s="182" t="s">
        <v>2918</v>
      </c>
      <c r="DL32" s="182" t="s">
        <v>2744</v>
      </c>
      <c r="DM32" s="179">
        <v>44797</v>
      </c>
      <c r="DN32" s="189" t="s">
        <v>2922</v>
      </c>
      <c r="DO32" s="186">
        <v>84000</v>
      </c>
      <c r="DP32" s="189" t="s">
        <v>2920</v>
      </c>
      <c r="DQ32" s="189" t="s">
        <v>19</v>
      </c>
      <c r="DR32" s="189">
        <v>3</v>
      </c>
      <c r="DS32" s="189" t="s">
        <v>2824</v>
      </c>
      <c r="DT32" s="189" t="s">
        <v>2921</v>
      </c>
      <c r="DU32" s="190">
        <v>44797</v>
      </c>
      <c r="DV32" s="188" t="s">
        <v>2923</v>
      </c>
      <c r="DW32" s="178">
        <v>90000</v>
      </c>
      <c r="DX32" s="182" t="s">
        <v>2914</v>
      </c>
      <c r="DY32" s="182" t="s">
        <v>19</v>
      </c>
      <c r="DZ32" s="182">
        <v>3</v>
      </c>
      <c r="EA32" s="182" t="s">
        <v>2826</v>
      </c>
      <c r="EB32" s="182" t="s">
        <v>2915</v>
      </c>
      <c r="EC32" s="179">
        <v>44797</v>
      </c>
      <c r="ED32" s="189" t="s">
        <v>2924</v>
      </c>
      <c r="EE32" s="186">
        <v>0</v>
      </c>
      <c r="EF32" s="189" t="s">
        <v>2914</v>
      </c>
      <c r="EG32" s="189" t="s">
        <v>19</v>
      </c>
      <c r="EH32" s="189">
        <v>3</v>
      </c>
      <c r="EI32" s="189" t="s">
        <v>2828</v>
      </c>
      <c r="EJ32" s="189" t="s">
        <v>2915</v>
      </c>
      <c r="EK32" s="190">
        <v>44797</v>
      </c>
      <c r="EL32" s="188" t="s">
        <v>2925</v>
      </c>
      <c r="EM32" s="178">
        <v>0</v>
      </c>
      <c r="EN32" s="182" t="s">
        <v>2914</v>
      </c>
      <c r="EO32" s="182" t="s">
        <v>19</v>
      </c>
      <c r="EP32" s="182">
        <v>3</v>
      </c>
      <c r="EQ32" s="182" t="s">
        <v>2828</v>
      </c>
      <c r="ER32" s="182" t="s">
        <v>2915</v>
      </c>
      <c r="ES32" s="179">
        <v>44797</v>
      </c>
      <c r="ET32" s="189" t="s">
        <v>5756</v>
      </c>
      <c r="EU32" s="189">
        <v>253</v>
      </c>
      <c r="EV32" s="189" t="s">
        <v>5753</v>
      </c>
      <c r="EW32" s="189" t="s">
        <v>19</v>
      </c>
      <c r="EX32" s="189">
        <v>3</v>
      </c>
      <c r="EY32" s="189" t="s">
        <v>5755</v>
      </c>
      <c r="EZ32" s="189" t="s">
        <v>5754</v>
      </c>
      <c r="FA32" s="190">
        <v>44878</v>
      </c>
      <c r="FB32" s="188" t="s">
        <v>2752</v>
      </c>
      <c r="FC32" s="182">
        <v>2</v>
      </c>
      <c r="FD32" s="182" t="s">
        <v>14</v>
      </c>
      <c r="FE32" s="182" t="s">
        <v>19</v>
      </c>
      <c r="FF32" s="182">
        <v>3</v>
      </c>
      <c r="FG32" s="182" t="s">
        <v>2751</v>
      </c>
      <c r="FH32" s="182" t="s">
        <v>14</v>
      </c>
      <c r="FI32" s="179">
        <v>44773</v>
      </c>
      <c r="FJ32" s="188" t="s">
        <v>379</v>
      </c>
      <c r="FK32" s="189">
        <v>0</v>
      </c>
      <c r="FL32" s="189">
        <v>0</v>
      </c>
      <c r="FM32" s="189" t="s">
        <v>30</v>
      </c>
      <c r="FN32" s="189">
        <v>2</v>
      </c>
      <c r="FO32" s="189" t="s">
        <v>378</v>
      </c>
      <c r="FP32" s="186">
        <v>0</v>
      </c>
      <c r="FQ32" s="187">
        <v>43511</v>
      </c>
      <c r="FR32" s="188" t="s">
        <v>380</v>
      </c>
      <c r="FS32" s="182">
        <v>0</v>
      </c>
      <c r="FT32" s="182">
        <v>0</v>
      </c>
      <c r="FU32" s="182" t="s">
        <v>30</v>
      </c>
      <c r="FV32" s="182">
        <v>2</v>
      </c>
      <c r="FW32" s="182" t="s">
        <v>378</v>
      </c>
      <c r="FX32" s="182">
        <v>0</v>
      </c>
      <c r="FY32" s="179">
        <v>43511</v>
      </c>
      <c r="FZ32" s="189" t="s">
        <v>4005</v>
      </c>
      <c r="GA32" s="189">
        <v>2</v>
      </c>
      <c r="GB32" s="189" t="s">
        <v>3959</v>
      </c>
      <c r="GC32" s="189" t="s">
        <v>30</v>
      </c>
      <c r="GD32" s="189">
        <v>2</v>
      </c>
      <c r="GE32" s="189" t="s">
        <v>14</v>
      </c>
      <c r="GF32" s="189" t="s">
        <v>14</v>
      </c>
      <c r="GG32" s="190">
        <v>44858</v>
      </c>
      <c r="GH32" s="188" t="s">
        <v>4011</v>
      </c>
      <c r="GI32" s="182">
        <v>2</v>
      </c>
      <c r="GJ32" s="182" t="s">
        <v>3959</v>
      </c>
      <c r="GK32" s="182" t="s">
        <v>30</v>
      </c>
      <c r="GL32" s="182">
        <v>2</v>
      </c>
      <c r="GM32" s="182" t="s">
        <v>14</v>
      </c>
      <c r="GN32" s="182" t="s">
        <v>14</v>
      </c>
      <c r="GO32" s="179">
        <v>44858</v>
      </c>
      <c r="GP32" s="189" t="s">
        <v>4006</v>
      </c>
      <c r="GQ32" s="189">
        <v>2</v>
      </c>
      <c r="GR32" s="189" t="s">
        <v>3959</v>
      </c>
      <c r="GS32" s="189" t="s">
        <v>30</v>
      </c>
      <c r="GT32" s="189">
        <v>2</v>
      </c>
      <c r="GU32" s="189" t="s">
        <v>14</v>
      </c>
      <c r="GV32" s="189" t="s">
        <v>14</v>
      </c>
      <c r="GW32" s="190">
        <v>44858</v>
      </c>
      <c r="GX32" s="188" t="s">
        <v>4012</v>
      </c>
      <c r="GY32" s="182">
        <v>0</v>
      </c>
      <c r="GZ32" s="182" t="s">
        <v>3959</v>
      </c>
      <c r="HA32" s="182" t="s">
        <v>30</v>
      </c>
      <c r="HB32" s="182">
        <v>2</v>
      </c>
      <c r="HC32" s="182" t="s">
        <v>14</v>
      </c>
      <c r="HD32" s="182" t="s">
        <v>14</v>
      </c>
      <c r="HE32" s="179">
        <v>44858</v>
      </c>
      <c r="HF32" s="189" t="s">
        <v>4004</v>
      </c>
      <c r="HG32" s="189">
        <v>0</v>
      </c>
      <c r="HH32" s="189" t="s">
        <v>3959</v>
      </c>
      <c r="HI32" s="189" t="s">
        <v>30</v>
      </c>
      <c r="HJ32" s="189">
        <v>2</v>
      </c>
      <c r="HK32" s="189" t="s">
        <v>14</v>
      </c>
      <c r="HL32" s="189" t="s">
        <v>14</v>
      </c>
      <c r="HM32" s="190">
        <v>44858</v>
      </c>
      <c r="HN32" s="188" t="s">
        <v>4010</v>
      </c>
      <c r="HO32" s="182">
        <v>2</v>
      </c>
      <c r="HP32" s="182" t="s">
        <v>3959</v>
      </c>
      <c r="HQ32" s="182" t="s">
        <v>30</v>
      </c>
      <c r="HR32" s="182">
        <v>2</v>
      </c>
      <c r="HS32" s="182" t="s">
        <v>14</v>
      </c>
      <c r="HT32" s="182" t="s">
        <v>14</v>
      </c>
      <c r="HU32" s="179">
        <v>44858</v>
      </c>
      <c r="HV32" s="189" t="s">
        <v>4007</v>
      </c>
      <c r="HW32" s="189">
        <v>0</v>
      </c>
      <c r="HX32" s="189" t="s">
        <v>3959</v>
      </c>
      <c r="HY32" s="189" t="s">
        <v>30</v>
      </c>
      <c r="HZ32" s="189">
        <v>2</v>
      </c>
      <c r="IA32" s="189" t="s">
        <v>14</v>
      </c>
      <c r="IB32" s="189" t="s">
        <v>14</v>
      </c>
      <c r="IC32" s="190">
        <v>44858</v>
      </c>
      <c r="ID32" s="188" t="s">
        <v>4009</v>
      </c>
      <c r="IE32" s="182">
        <v>1</v>
      </c>
      <c r="IF32" s="182" t="s">
        <v>3959</v>
      </c>
      <c r="IG32" s="182" t="s">
        <v>30</v>
      </c>
      <c r="IH32" s="182">
        <v>2</v>
      </c>
      <c r="II32" s="182" t="s">
        <v>14</v>
      </c>
      <c r="IJ32" s="182" t="s">
        <v>14</v>
      </c>
      <c r="IK32" s="179">
        <v>44858</v>
      </c>
      <c r="IL32" s="189" t="s">
        <v>4008</v>
      </c>
      <c r="IM32" s="189">
        <v>0</v>
      </c>
      <c r="IN32" s="189" t="s">
        <v>3959</v>
      </c>
      <c r="IO32" s="189" t="s">
        <v>30</v>
      </c>
      <c r="IP32" s="189">
        <v>2</v>
      </c>
      <c r="IQ32" s="189" t="s">
        <v>14</v>
      </c>
      <c r="IR32" s="189" t="s">
        <v>14</v>
      </c>
      <c r="IS32" s="190">
        <v>44858</v>
      </c>
    </row>
    <row r="33" spans="1:253" s="283" customFormat="1" ht="12.95" customHeight="1" x14ac:dyDescent="0.2">
      <c r="A33" s="283" t="s">
        <v>1145</v>
      </c>
      <c r="B33" s="283" t="s">
        <v>9385</v>
      </c>
      <c r="C33" s="283" t="s">
        <v>1146</v>
      </c>
      <c r="D33" s="283" t="s">
        <v>372</v>
      </c>
      <c r="E33" s="283" t="s">
        <v>8855</v>
      </c>
      <c r="F33" s="283" t="s">
        <v>5766</v>
      </c>
      <c r="G33" s="177">
        <v>44945000</v>
      </c>
      <c r="H33" s="178" t="s">
        <v>5747</v>
      </c>
      <c r="I33" s="178" t="s">
        <v>2610</v>
      </c>
      <c r="J33" s="178">
        <v>2</v>
      </c>
      <c r="K33" s="178" t="s">
        <v>5748</v>
      </c>
      <c r="L33" s="178" t="s">
        <v>2734</v>
      </c>
      <c r="M33" s="179">
        <v>44878</v>
      </c>
      <c r="N33" s="188" t="s">
        <v>2007</v>
      </c>
      <c r="O33" s="180">
        <v>2381000</v>
      </c>
      <c r="P33" s="180" t="s">
        <v>2004</v>
      </c>
      <c r="Q33" s="180" t="s">
        <v>30</v>
      </c>
      <c r="R33" s="180">
        <v>2</v>
      </c>
      <c r="S33" s="180" t="s">
        <v>2006</v>
      </c>
      <c r="T33" s="180" t="s">
        <v>2005</v>
      </c>
      <c r="U33" s="181">
        <v>44696</v>
      </c>
      <c r="V33" s="188" t="s">
        <v>5770</v>
      </c>
      <c r="W33" s="178">
        <v>45168000</v>
      </c>
      <c r="X33" s="178" t="s">
        <v>5767</v>
      </c>
      <c r="Y33" s="178" t="s">
        <v>2610</v>
      </c>
      <c r="Z33" s="178">
        <v>2</v>
      </c>
      <c r="AA33" s="178" t="s">
        <v>5769</v>
      </c>
      <c r="AB33" s="178" t="s">
        <v>5768</v>
      </c>
      <c r="AC33" s="179">
        <v>44878</v>
      </c>
      <c r="AD33" s="188" t="s">
        <v>5774</v>
      </c>
      <c r="AE33" s="186">
        <v>436000</v>
      </c>
      <c r="AF33" s="186" t="s">
        <v>5771</v>
      </c>
      <c r="AG33" s="186" t="s">
        <v>19</v>
      </c>
      <c r="AH33" s="186">
        <v>3</v>
      </c>
      <c r="AI33" s="186" t="s">
        <v>5773</v>
      </c>
      <c r="AJ33" s="186" t="s">
        <v>5772</v>
      </c>
      <c r="AK33" s="187">
        <v>44878</v>
      </c>
      <c r="AL33" s="188" t="s">
        <v>2938</v>
      </c>
      <c r="AM33" s="178">
        <v>262000</v>
      </c>
      <c r="AN33" s="178" t="s">
        <v>2936</v>
      </c>
      <c r="AO33" s="178" t="s">
        <v>30</v>
      </c>
      <c r="AP33" s="178">
        <v>2</v>
      </c>
      <c r="AQ33" s="178" t="s">
        <v>2937</v>
      </c>
      <c r="AR33" s="178" t="s">
        <v>2927</v>
      </c>
      <c r="AS33" s="179">
        <v>44797</v>
      </c>
      <c r="AT33" s="189" t="s">
        <v>1153</v>
      </c>
      <c r="AU33" s="186" t="s">
        <v>14</v>
      </c>
      <c r="AV33" s="186" t="s">
        <v>14</v>
      </c>
      <c r="AW33" s="186" t="s">
        <v>14</v>
      </c>
      <c r="AX33" s="186" t="s">
        <v>14</v>
      </c>
      <c r="AY33" s="186" t="s">
        <v>1152</v>
      </c>
      <c r="AZ33" s="186" t="s">
        <v>14</v>
      </c>
      <c r="BA33" s="187">
        <v>44005</v>
      </c>
      <c r="BB33" s="188" t="s">
        <v>1151</v>
      </c>
      <c r="BC33" s="178" t="s">
        <v>14</v>
      </c>
      <c r="BD33" s="178" t="s">
        <v>14</v>
      </c>
      <c r="BE33" s="178" t="s">
        <v>14</v>
      </c>
      <c r="BF33" s="178" t="s">
        <v>14</v>
      </c>
      <c r="BG33" s="178" t="s">
        <v>15</v>
      </c>
      <c r="BH33" s="178" t="s">
        <v>14</v>
      </c>
      <c r="BI33" s="179">
        <v>44005</v>
      </c>
      <c r="BJ33" s="189" t="s">
        <v>5775</v>
      </c>
      <c r="BK33" s="189">
        <v>253</v>
      </c>
      <c r="BL33" s="189" t="s">
        <v>5753</v>
      </c>
      <c r="BM33" s="189" t="s">
        <v>19</v>
      </c>
      <c r="BN33" s="189">
        <v>3</v>
      </c>
      <c r="BO33" s="189" t="s">
        <v>5755</v>
      </c>
      <c r="BP33" s="186" t="s">
        <v>5754</v>
      </c>
      <c r="BQ33" s="190">
        <v>44878</v>
      </c>
      <c r="BR33" s="188" t="s">
        <v>1148</v>
      </c>
      <c r="BS33" s="182" t="s">
        <v>14</v>
      </c>
      <c r="BT33" s="182" t="s">
        <v>14</v>
      </c>
      <c r="BU33" s="182" t="s">
        <v>14</v>
      </c>
      <c r="BV33" s="182" t="s">
        <v>14</v>
      </c>
      <c r="BW33" s="182" t="s">
        <v>1147</v>
      </c>
      <c r="BX33" s="182" t="s">
        <v>14</v>
      </c>
      <c r="BY33" s="179">
        <v>44005</v>
      </c>
      <c r="BZ33" s="189" t="s">
        <v>1149</v>
      </c>
      <c r="CA33" s="189" t="s">
        <v>14</v>
      </c>
      <c r="CB33" s="189" t="s">
        <v>14</v>
      </c>
      <c r="CC33" s="189" t="s">
        <v>14</v>
      </c>
      <c r="CD33" s="189" t="s">
        <v>14</v>
      </c>
      <c r="CE33" s="189" t="s">
        <v>1147</v>
      </c>
      <c r="CF33" s="189" t="s">
        <v>14</v>
      </c>
      <c r="CG33" s="190">
        <v>44005</v>
      </c>
      <c r="CH33" s="188" t="s">
        <v>9990</v>
      </c>
      <c r="CI33" s="189" t="e">
        <v>#N/A</v>
      </c>
      <c r="CJ33" s="189" t="e">
        <v>#N/A</v>
      </c>
      <c r="CK33" s="189" t="e">
        <v>#N/A</v>
      </c>
      <c r="CL33" s="189" t="e">
        <v>#N/A</v>
      </c>
      <c r="CM33" s="189" t="e">
        <v>#N/A</v>
      </c>
      <c r="CN33" s="189" t="e">
        <v>#N/A</v>
      </c>
      <c r="CO33" s="191" t="e">
        <v>#N/A</v>
      </c>
      <c r="CP33" s="189" t="s">
        <v>1150</v>
      </c>
      <c r="CQ33" s="182" t="s">
        <v>14</v>
      </c>
      <c r="CR33" s="182" t="s">
        <v>14</v>
      </c>
      <c r="CS33" s="182" t="s">
        <v>14</v>
      </c>
      <c r="CT33" s="182" t="s">
        <v>14</v>
      </c>
      <c r="CU33" s="182" t="s">
        <v>15</v>
      </c>
      <c r="CV33" s="182" t="s">
        <v>14</v>
      </c>
      <c r="CW33" s="179">
        <v>44005</v>
      </c>
      <c r="CX33" s="189" t="s">
        <v>5779</v>
      </c>
      <c r="CY33" s="186">
        <v>352000</v>
      </c>
      <c r="CZ33" s="186" t="s">
        <v>5777</v>
      </c>
      <c r="DA33" s="186" t="s">
        <v>19</v>
      </c>
      <c r="DB33" s="186">
        <v>3</v>
      </c>
      <c r="DC33" s="186" t="s">
        <v>5788</v>
      </c>
      <c r="DD33" s="186" t="s">
        <v>5778</v>
      </c>
      <c r="DE33" s="192">
        <v>44878</v>
      </c>
      <c r="DF33" s="188" t="s">
        <v>5783</v>
      </c>
      <c r="DG33" s="178">
        <v>44732000</v>
      </c>
      <c r="DH33" s="182" t="s">
        <v>5780</v>
      </c>
      <c r="DI33" s="182" t="s">
        <v>19</v>
      </c>
      <c r="DJ33" s="182">
        <v>3</v>
      </c>
      <c r="DK33" s="182" t="s">
        <v>5782</v>
      </c>
      <c r="DL33" s="182" t="s">
        <v>5781</v>
      </c>
      <c r="DM33" s="179">
        <v>44878</v>
      </c>
      <c r="DN33" s="189" t="s">
        <v>5787</v>
      </c>
      <c r="DO33" s="186">
        <v>84000</v>
      </c>
      <c r="DP33" s="189" t="s">
        <v>5784</v>
      </c>
      <c r="DQ33" s="189" t="s">
        <v>19</v>
      </c>
      <c r="DR33" s="189">
        <v>3</v>
      </c>
      <c r="DS33" s="189" t="s">
        <v>5786</v>
      </c>
      <c r="DT33" s="189" t="s">
        <v>5785</v>
      </c>
      <c r="DU33" s="190">
        <v>44878</v>
      </c>
      <c r="DV33" s="188" t="s">
        <v>5789</v>
      </c>
      <c r="DW33" s="178">
        <v>352000</v>
      </c>
      <c r="DX33" s="182" t="s">
        <v>5777</v>
      </c>
      <c r="DY33" s="182" t="s">
        <v>19</v>
      </c>
      <c r="DZ33" s="182">
        <v>3</v>
      </c>
      <c r="EA33" s="182" t="s">
        <v>5788</v>
      </c>
      <c r="EB33" s="182" t="s">
        <v>5778</v>
      </c>
      <c r="EC33" s="179">
        <v>44878</v>
      </c>
      <c r="ED33" s="189" t="s">
        <v>5791</v>
      </c>
      <c r="EE33" s="186">
        <v>0</v>
      </c>
      <c r="EF33" s="189" t="s">
        <v>5777</v>
      </c>
      <c r="EG33" s="189" t="s">
        <v>19</v>
      </c>
      <c r="EH33" s="189">
        <v>3</v>
      </c>
      <c r="EI33" s="189" t="s">
        <v>5790</v>
      </c>
      <c r="EJ33" s="189" t="s">
        <v>5778</v>
      </c>
      <c r="EK33" s="190">
        <v>44878</v>
      </c>
      <c r="EL33" s="188" t="s">
        <v>5793</v>
      </c>
      <c r="EM33" s="178">
        <v>0</v>
      </c>
      <c r="EN33" s="182" t="s">
        <v>5777</v>
      </c>
      <c r="EO33" s="182" t="s">
        <v>19</v>
      </c>
      <c r="EP33" s="182">
        <v>3</v>
      </c>
      <c r="EQ33" s="182" t="s">
        <v>5792</v>
      </c>
      <c r="ER33" s="182" t="s">
        <v>5778</v>
      </c>
      <c r="ES33" s="179">
        <v>44878</v>
      </c>
      <c r="ET33" s="189" t="s">
        <v>5776</v>
      </c>
      <c r="EU33" s="189">
        <v>253</v>
      </c>
      <c r="EV33" s="189" t="s">
        <v>5753</v>
      </c>
      <c r="EW33" s="189" t="s">
        <v>19</v>
      </c>
      <c r="EX33" s="189">
        <v>3</v>
      </c>
      <c r="EY33" s="189" t="s">
        <v>5755</v>
      </c>
      <c r="EZ33" s="189" t="s">
        <v>5754</v>
      </c>
      <c r="FA33" s="190">
        <v>44878</v>
      </c>
      <c r="FB33" s="188" t="s">
        <v>2011</v>
      </c>
      <c r="FC33" s="182">
        <v>3</v>
      </c>
      <c r="FD33" s="182" t="s">
        <v>2008</v>
      </c>
      <c r="FE33" s="182" t="s">
        <v>74</v>
      </c>
      <c r="FF33" s="182">
        <v>1</v>
      </c>
      <c r="FG33" s="182" t="s">
        <v>2010</v>
      </c>
      <c r="FH33" s="182" t="s">
        <v>2009</v>
      </c>
      <c r="FI33" s="179">
        <v>44696</v>
      </c>
      <c r="FJ33" s="188" t="s">
        <v>1154</v>
      </c>
      <c r="FK33" s="189" t="s">
        <v>14</v>
      </c>
      <c r="FL33" s="189" t="s">
        <v>14</v>
      </c>
      <c r="FM33" s="189" t="s">
        <v>14</v>
      </c>
      <c r="FN33" s="189" t="s">
        <v>14</v>
      </c>
      <c r="FO33" s="189" t="s">
        <v>15</v>
      </c>
      <c r="FP33" s="186" t="s">
        <v>14</v>
      </c>
      <c r="FQ33" s="187">
        <v>44005</v>
      </c>
      <c r="FR33" s="188" t="s">
        <v>1155</v>
      </c>
      <c r="FS33" s="182" t="s">
        <v>14</v>
      </c>
      <c r="FT33" s="182" t="s">
        <v>14</v>
      </c>
      <c r="FU33" s="182" t="s">
        <v>14</v>
      </c>
      <c r="FV33" s="182" t="s">
        <v>14</v>
      </c>
      <c r="FW33" s="182" t="s">
        <v>15</v>
      </c>
      <c r="FX33" s="182" t="s">
        <v>14</v>
      </c>
      <c r="FY33" s="179">
        <v>44005</v>
      </c>
      <c r="FZ33" s="189" t="s">
        <v>4014</v>
      </c>
      <c r="GA33" s="189">
        <v>2</v>
      </c>
      <c r="GB33" s="189" t="s">
        <v>3959</v>
      </c>
      <c r="GC33" s="189" t="s">
        <v>30</v>
      </c>
      <c r="GD33" s="189">
        <v>2</v>
      </c>
      <c r="GE33" s="189" t="s">
        <v>14</v>
      </c>
      <c r="GF33" s="189" t="s">
        <v>14</v>
      </c>
      <c r="GG33" s="190">
        <v>44858</v>
      </c>
      <c r="GH33" s="188" t="s">
        <v>4020</v>
      </c>
      <c r="GI33" s="182">
        <v>2</v>
      </c>
      <c r="GJ33" s="182" t="s">
        <v>3959</v>
      </c>
      <c r="GK33" s="182" t="s">
        <v>30</v>
      </c>
      <c r="GL33" s="182">
        <v>2</v>
      </c>
      <c r="GM33" s="182" t="s">
        <v>14</v>
      </c>
      <c r="GN33" s="182" t="s">
        <v>14</v>
      </c>
      <c r="GO33" s="179">
        <v>44858</v>
      </c>
      <c r="GP33" s="189" t="s">
        <v>4015</v>
      </c>
      <c r="GQ33" s="189">
        <v>2</v>
      </c>
      <c r="GR33" s="189" t="s">
        <v>3959</v>
      </c>
      <c r="GS33" s="189" t="s">
        <v>30</v>
      </c>
      <c r="GT33" s="189">
        <v>2</v>
      </c>
      <c r="GU33" s="189" t="s">
        <v>14</v>
      </c>
      <c r="GV33" s="189" t="s">
        <v>14</v>
      </c>
      <c r="GW33" s="190">
        <v>44858</v>
      </c>
      <c r="GX33" s="188" t="s">
        <v>4021</v>
      </c>
      <c r="GY33" s="182">
        <v>0</v>
      </c>
      <c r="GZ33" s="182" t="s">
        <v>3959</v>
      </c>
      <c r="HA33" s="182" t="s">
        <v>30</v>
      </c>
      <c r="HB33" s="182">
        <v>2</v>
      </c>
      <c r="HC33" s="182" t="s">
        <v>14</v>
      </c>
      <c r="HD33" s="182" t="s">
        <v>14</v>
      </c>
      <c r="HE33" s="179">
        <v>44858</v>
      </c>
      <c r="HF33" s="189" t="s">
        <v>4013</v>
      </c>
      <c r="HG33" s="189">
        <v>0</v>
      </c>
      <c r="HH33" s="189" t="s">
        <v>3959</v>
      </c>
      <c r="HI33" s="189" t="s">
        <v>30</v>
      </c>
      <c r="HJ33" s="189">
        <v>2</v>
      </c>
      <c r="HK33" s="189" t="s">
        <v>14</v>
      </c>
      <c r="HL33" s="189" t="s">
        <v>14</v>
      </c>
      <c r="HM33" s="190">
        <v>44858</v>
      </c>
      <c r="HN33" s="188" t="s">
        <v>4019</v>
      </c>
      <c r="HO33" s="182">
        <v>2</v>
      </c>
      <c r="HP33" s="182" t="s">
        <v>3959</v>
      </c>
      <c r="HQ33" s="182" t="s">
        <v>30</v>
      </c>
      <c r="HR33" s="182">
        <v>2</v>
      </c>
      <c r="HS33" s="182" t="s">
        <v>14</v>
      </c>
      <c r="HT33" s="182" t="s">
        <v>14</v>
      </c>
      <c r="HU33" s="179">
        <v>44858</v>
      </c>
      <c r="HV33" s="189" t="s">
        <v>4016</v>
      </c>
      <c r="HW33" s="189">
        <v>0</v>
      </c>
      <c r="HX33" s="189" t="s">
        <v>3959</v>
      </c>
      <c r="HY33" s="189" t="s">
        <v>30</v>
      </c>
      <c r="HZ33" s="189">
        <v>2</v>
      </c>
      <c r="IA33" s="189" t="s">
        <v>14</v>
      </c>
      <c r="IB33" s="189" t="s">
        <v>14</v>
      </c>
      <c r="IC33" s="190">
        <v>44858</v>
      </c>
      <c r="ID33" s="188" t="s">
        <v>4018</v>
      </c>
      <c r="IE33" s="182">
        <v>1</v>
      </c>
      <c r="IF33" s="182" t="s">
        <v>3959</v>
      </c>
      <c r="IG33" s="182" t="s">
        <v>30</v>
      </c>
      <c r="IH33" s="182">
        <v>2</v>
      </c>
      <c r="II33" s="182" t="s">
        <v>14</v>
      </c>
      <c r="IJ33" s="182" t="s">
        <v>14</v>
      </c>
      <c r="IK33" s="179">
        <v>44858</v>
      </c>
      <c r="IL33" s="189" t="s">
        <v>4017</v>
      </c>
      <c r="IM33" s="189">
        <v>0</v>
      </c>
      <c r="IN33" s="189" t="s">
        <v>3959</v>
      </c>
      <c r="IO33" s="189" t="s">
        <v>30</v>
      </c>
      <c r="IP33" s="189">
        <v>2</v>
      </c>
      <c r="IQ33" s="189" t="s">
        <v>14</v>
      </c>
      <c r="IR33" s="189" t="s">
        <v>14</v>
      </c>
      <c r="IS33" s="190">
        <v>44858</v>
      </c>
    </row>
    <row r="34" spans="1:253" s="283" customFormat="1" ht="12.95" customHeight="1" x14ac:dyDescent="0.2">
      <c r="A34" s="283" t="s">
        <v>4609</v>
      </c>
      <c r="B34" s="283" t="s">
        <v>9385</v>
      </c>
      <c r="C34" s="283" t="s">
        <v>4610</v>
      </c>
      <c r="D34" s="283" t="s">
        <v>4611</v>
      </c>
      <c r="E34" s="283" t="s">
        <v>8856</v>
      </c>
      <c r="F34" s="283" t="s">
        <v>8473</v>
      </c>
      <c r="G34" s="177">
        <v>17643000</v>
      </c>
      <c r="H34" s="178" t="s">
        <v>7956</v>
      </c>
      <c r="I34" s="178" t="s">
        <v>30</v>
      </c>
      <c r="J34" s="178">
        <v>2</v>
      </c>
      <c r="K34" s="178" t="s">
        <v>8472</v>
      </c>
      <c r="L34" s="178" t="s">
        <v>8471</v>
      </c>
      <c r="M34" s="179">
        <v>44895</v>
      </c>
      <c r="N34" s="188" t="s">
        <v>8475</v>
      </c>
      <c r="O34" s="180">
        <v>248360</v>
      </c>
      <c r="P34" s="180" t="s">
        <v>7921</v>
      </c>
      <c r="Q34" s="180" t="s">
        <v>74</v>
      </c>
      <c r="R34" s="180">
        <v>1</v>
      </c>
      <c r="S34" s="180" t="s">
        <v>8474</v>
      </c>
      <c r="T34" s="180" t="s">
        <v>8471</v>
      </c>
      <c r="U34" s="181">
        <v>44895</v>
      </c>
      <c r="V34" s="188" t="s">
        <v>8477</v>
      </c>
      <c r="W34" s="178">
        <v>17643000</v>
      </c>
      <c r="X34" s="178" t="s">
        <v>7956</v>
      </c>
      <c r="Y34" s="178" t="s">
        <v>2610</v>
      </c>
      <c r="Z34" s="178">
        <v>2</v>
      </c>
      <c r="AA34" s="178" t="s">
        <v>8476</v>
      </c>
      <c r="AB34" s="178" t="s">
        <v>8471</v>
      </c>
      <c r="AC34" s="179">
        <v>44895</v>
      </c>
      <c r="AD34" s="188" t="s">
        <v>8481</v>
      </c>
      <c r="AE34" s="186">
        <v>8304000</v>
      </c>
      <c r="AF34" s="186" t="s">
        <v>8478</v>
      </c>
      <c r="AG34" s="186" t="s">
        <v>2610</v>
      </c>
      <c r="AH34" s="186">
        <v>2</v>
      </c>
      <c r="AI34" s="186" t="s">
        <v>8480</v>
      </c>
      <c r="AJ34" s="186" t="s">
        <v>8479</v>
      </c>
      <c r="AK34" s="187">
        <v>44895</v>
      </c>
      <c r="AL34" s="188" t="s">
        <v>8484</v>
      </c>
      <c r="AM34" s="178">
        <v>803000</v>
      </c>
      <c r="AN34" s="178" t="s">
        <v>8482</v>
      </c>
      <c r="AO34" s="178" t="s">
        <v>2610</v>
      </c>
      <c r="AP34" s="178">
        <v>2</v>
      </c>
      <c r="AQ34" s="178" t="s">
        <v>8483</v>
      </c>
      <c r="AR34" s="178" t="s">
        <v>7459</v>
      </c>
      <c r="AS34" s="179">
        <v>44895</v>
      </c>
      <c r="AT34" s="189" t="s">
        <v>8485</v>
      </c>
      <c r="AU34" s="186" t="s">
        <v>14</v>
      </c>
      <c r="AV34" s="186" t="s">
        <v>14</v>
      </c>
      <c r="AW34" s="186" t="s">
        <v>14</v>
      </c>
      <c r="AX34" s="186" t="s">
        <v>14</v>
      </c>
      <c r="AY34" s="186" t="s">
        <v>15</v>
      </c>
      <c r="AZ34" s="186" t="s">
        <v>14</v>
      </c>
      <c r="BA34" s="187">
        <v>44895</v>
      </c>
      <c r="BB34" s="188" t="s">
        <v>8501</v>
      </c>
      <c r="BC34" s="178" t="s">
        <v>14</v>
      </c>
      <c r="BD34" s="178" t="s">
        <v>14</v>
      </c>
      <c r="BE34" s="178" t="s">
        <v>14</v>
      </c>
      <c r="BF34" s="178" t="s">
        <v>14</v>
      </c>
      <c r="BG34" s="178" t="s">
        <v>15</v>
      </c>
      <c r="BH34" s="178" t="s">
        <v>14</v>
      </c>
      <c r="BI34" s="179">
        <v>44895</v>
      </c>
      <c r="BJ34" s="189" t="s">
        <v>8487</v>
      </c>
      <c r="BK34" s="189">
        <v>9</v>
      </c>
      <c r="BL34" s="189" t="s">
        <v>7935</v>
      </c>
      <c r="BM34" s="189" t="s">
        <v>2610</v>
      </c>
      <c r="BN34" s="189">
        <v>2</v>
      </c>
      <c r="BO34" s="189" t="s">
        <v>8486</v>
      </c>
      <c r="BP34" s="186" t="s">
        <v>1440</v>
      </c>
      <c r="BQ34" s="190">
        <v>44895</v>
      </c>
      <c r="BR34" s="188" t="s">
        <v>8502</v>
      </c>
      <c r="BS34" s="182" t="s">
        <v>14</v>
      </c>
      <c r="BT34" s="182" t="s">
        <v>14</v>
      </c>
      <c r="BU34" s="182" t="s">
        <v>14</v>
      </c>
      <c r="BV34" s="182" t="s">
        <v>14</v>
      </c>
      <c r="BW34" s="182" t="s">
        <v>15</v>
      </c>
      <c r="BX34" s="182" t="s">
        <v>14</v>
      </c>
      <c r="BY34" s="179">
        <v>44895</v>
      </c>
      <c r="BZ34" s="189" t="s">
        <v>8503</v>
      </c>
      <c r="CA34" s="189" t="s">
        <v>14</v>
      </c>
      <c r="CB34" s="189" t="s">
        <v>14</v>
      </c>
      <c r="CC34" s="189" t="s">
        <v>14</v>
      </c>
      <c r="CD34" s="189" t="s">
        <v>14</v>
      </c>
      <c r="CE34" s="189" t="s">
        <v>15</v>
      </c>
      <c r="CF34" s="189" t="s">
        <v>14</v>
      </c>
      <c r="CG34" s="190">
        <v>44895</v>
      </c>
      <c r="CH34" s="188" t="s">
        <v>9991</v>
      </c>
      <c r="CI34" s="189" t="e">
        <v>#N/A</v>
      </c>
      <c r="CJ34" s="189" t="e">
        <v>#N/A</v>
      </c>
      <c r="CK34" s="189" t="e">
        <v>#N/A</v>
      </c>
      <c r="CL34" s="189" t="e">
        <v>#N/A</v>
      </c>
      <c r="CM34" s="189" t="e">
        <v>#N/A</v>
      </c>
      <c r="CN34" s="189" t="e">
        <v>#N/A</v>
      </c>
      <c r="CO34" s="191" t="e">
        <v>#N/A</v>
      </c>
      <c r="CP34" s="189" t="s">
        <v>8504</v>
      </c>
      <c r="CQ34" s="182" t="s">
        <v>14</v>
      </c>
      <c r="CR34" s="182" t="s">
        <v>14</v>
      </c>
      <c r="CS34" s="182" t="s">
        <v>14</v>
      </c>
      <c r="CT34" s="182" t="s">
        <v>14</v>
      </c>
      <c r="CU34" s="182" t="s">
        <v>15</v>
      </c>
      <c r="CV34" s="182" t="s">
        <v>14</v>
      </c>
      <c r="CW34" s="179">
        <v>44895</v>
      </c>
      <c r="CX34" s="189" t="s">
        <v>8489</v>
      </c>
      <c r="CY34" s="186">
        <v>873000</v>
      </c>
      <c r="CZ34" s="186" t="s">
        <v>3040</v>
      </c>
      <c r="DA34" s="186" t="s">
        <v>2610</v>
      </c>
      <c r="DB34" s="186">
        <v>2</v>
      </c>
      <c r="DC34" s="186" t="s">
        <v>8492</v>
      </c>
      <c r="DD34" s="186" t="s">
        <v>7459</v>
      </c>
      <c r="DE34" s="192">
        <v>44895</v>
      </c>
      <c r="DF34" s="188" t="s">
        <v>8493</v>
      </c>
      <c r="DG34" s="178">
        <v>9339000</v>
      </c>
      <c r="DH34" s="182" t="s">
        <v>8490</v>
      </c>
      <c r="DI34" s="182" t="s">
        <v>2610</v>
      </c>
      <c r="DJ34" s="182">
        <v>2</v>
      </c>
      <c r="DK34" s="182" t="s">
        <v>8492</v>
      </c>
      <c r="DL34" s="182" t="s">
        <v>8491</v>
      </c>
      <c r="DM34" s="179">
        <v>44895</v>
      </c>
      <c r="DN34" s="189" t="s">
        <v>8494</v>
      </c>
      <c r="DO34" s="186">
        <v>7431000</v>
      </c>
      <c r="DP34" s="189" t="s">
        <v>8490</v>
      </c>
      <c r="DQ34" s="189" t="s">
        <v>2610</v>
      </c>
      <c r="DR34" s="189">
        <v>2</v>
      </c>
      <c r="DS34" s="189" t="s">
        <v>8492</v>
      </c>
      <c r="DT34" s="189" t="s">
        <v>8491</v>
      </c>
      <c r="DU34" s="190">
        <v>44895</v>
      </c>
      <c r="DV34" s="188" t="s">
        <v>8495</v>
      </c>
      <c r="DW34" s="178">
        <v>873000</v>
      </c>
      <c r="DX34" s="182" t="s">
        <v>3040</v>
      </c>
      <c r="DY34" s="182" t="s">
        <v>2610</v>
      </c>
      <c r="DZ34" s="182">
        <v>2</v>
      </c>
      <c r="EA34" s="182" t="s">
        <v>8492</v>
      </c>
      <c r="EB34" s="182" t="s">
        <v>7459</v>
      </c>
      <c r="EC34" s="179">
        <v>44895</v>
      </c>
      <c r="ED34" s="189" t="s">
        <v>8496</v>
      </c>
      <c r="EE34" s="186">
        <v>0</v>
      </c>
      <c r="EF34" s="189" t="s">
        <v>14</v>
      </c>
      <c r="EG34" s="189" t="s">
        <v>14</v>
      </c>
      <c r="EH34" s="189" t="s">
        <v>14</v>
      </c>
      <c r="EI34" s="189" t="s">
        <v>15</v>
      </c>
      <c r="EJ34" s="189" t="s">
        <v>14</v>
      </c>
      <c r="EK34" s="190">
        <v>44895</v>
      </c>
      <c r="EL34" s="188" t="s">
        <v>8497</v>
      </c>
      <c r="EM34" s="178">
        <v>0</v>
      </c>
      <c r="EN34" s="182" t="s">
        <v>14</v>
      </c>
      <c r="EO34" s="182" t="s">
        <v>14</v>
      </c>
      <c r="EP34" s="182" t="s">
        <v>14</v>
      </c>
      <c r="EQ34" s="182" t="s">
        <v>15</v>
      </c>
      <c r="ER34" s="182" t="s">
        <v>14</v>
      </c>
      <c r="ES34" s="179">
        <v>44895</v>
      </c>
      <c r="ET34" s="189" t="s">
        <v>8488</v>
      </c>
      <c r="EU34" s="189">
        <v>9</v>
      </c>
      <c r="EV34" s="189" t="s">
        <v>7935</v>
      </c>
      <c r="EW34" s="189" t="s">
        <v>74</v>
      </c>
      <c r="EX34" s="189">
        <v>1</v>
      </c>
      <c r="EY34" s="189" t="s">
        <v>8486</v>
      </c>
      <c r="EZ34" s="189" t="s">
        <v>1440</v>
      </c>
      <c r="FA34" s="190">
        <v>44895</v>
      </c>
      <c r="FB34" s="188" t="s">
        <v>8498</v>
      </c>
      <c r="FC34" s="182">
        <v>3</v>
      </c>
      <c r="FD34" s="182" t="s">
        <v>8459</v>
      </c>
      <c r="FE34" s="182" t="s">
        <v>74</v>
      </c>
      <c r="FF34" s="182">
        <v>1</v>
      </c>
      <c r="FG34" s="182" t="s">
        <v>8463</v>
      </c>
      <c r="FH34" s="182" t="s">
        <v>7459</v>
      </c>
      <c r="FI34" s="179">
        <v>44895</v>
      </c>
      <c r="FJ34" s="188" t="s">
        <v>8499</v>
      </c>
      <c r="FK34" s="189" t="s">
        <v>14</v>
      </c>
      <c r="FL34" s="189" t="s">
        <v>14</v>
      </c>
      <c r="FM34" s="189" t="s">
        <v>14</v>
      </c>
      <c r="FN34" s="189" t="s">
        <v>14</v>
      </c>
      <c r="FO34" s="189" t="s">
        <v>15</v>
      </c>
      <c r="FP34" s="186" t="s">
        <v>14</v>
      </c>
      <c r="FQ34" s="187">
        <v>44895</v>
      </c>
      <c r="FR34" s="188" t="s">
        <v>8500</v>
      </c>
      <c r="FS34" s="182" t="s">
        <v>14</v>
      </c>
      <c r="FT34" s="182" t="s">
        <v>14</v>
      </c>
      <c r="FU34" s="182" t="s">
        <v>14</v>
      </c>
      <c r="FV34" s="182" t="s">
        <v>14</v>
      </c>
      <c r="FW34" s="182" t="s">
        <v>15</v>
      </c>
      <c r="FX34" s="182" t="s">
        <v>14</v>
      </c>
      <c r="FY34" s="179">
        <v>44895</v>
      </c>
      <c r="FZ34" s="189" t="s">
        <v>4613</v>
      </c>
      <c r="GA34" s="189">
        <v>0</v>
      </c>
      <c r="GB34" s="189" t="s">
        <v>3959</v>
      </c>
      <c r="GC34" s="189" t="s">
        <v>30</v>
      </c>
      <c r="GD34" s="189">
        <v>2</v>
      </c>
      <c r="GE34" s="189" t="s">
        <v>14</v>
      </c>
      <c r="GF34" s="189" t="s">
        <v>14</v>
      </c>
      <c r="GG34" s="190">
        <v>44863</v>
      </c>
      <c r="GH34" s="188" t="s">
        <v>4619</v>
      </c>
      <c r="GI34" s="182">
        <v>0</v>
      </c>
      <c r="GJ34" s="182" t="s">
        <v>3959</v>
      </c>
      <c r="GK34" s="182" t="s">
        <v>30</v>
      </c>
      <c r="GL34" s="182">
        <v>2</v>
      </c>
      <c r="GM34" s="182" t="s">
        <v>14</v>
      </c>
      <c r="GN34" s="182" t="s">
        <v>14</v>
      </c>
      <c r="GO34" s="179">
        <v>44863</v>
      </c>
      <c r="GP34" s="189" t="s">
        <v>4614</v>
      </c>
      <c r="GQ34" s="189">
        <v>0</v>
      </c>
      <c r="GR34" s="189" t="s">
        <v>3959</v>
      </c>
      <c r="GS34" s="189" t="s">
        <v>30</v>
      </c>
      <c r="GT34" s="189">
        <v>2</v>
      </c>
      <c r="GU34" s="189" t="s">
        <v>14</v>
      </c>
      <c r="GV34" s="189" t="s">
        <v>14</v>
      </c>
      <c r="GW34" s="190">
        <v>44863</v>
      </c>
      <c r="GX34" s="188" t="s">
        <v>4620</v>
      </c>
      <c r="GY34" s="182">
        <v>0</v>
      </c>
      <c r="GZ34" s="182" t="s">
        <v>3959</v>
      </c>
      <c r="HA34" s="182" t="s">
        <v>30</v>
      </c>
      <c r="HB34" s="182">
        <v>2</v>
      </c>
      <c r="HC34" s="182" t="s">
        <v>14</v>
      </c>
      <c r="HD34" s="182" t="s">
        <v>14</v>
      </c>
      <c r="HE34" s="179">
        <v>44863</v>
      </c>
      <c r="HF34" s="189" t="s">
        <v>4612</v>
      </c>
      <c r="HG34" s="189">
        <v>0</v>
      </c>
      <c r="HH34" s="189" t="s">
        <v>3959</v>
      </c>
      <c r="HI34" s="189" t="s">
        <v>30</v>
      </c>
      <c r="HJ34" s="189">
        <v>2</v>
      </c>
      <c r="HK34" s="189" t="s">
        <v>14</v>
      </c>
      <c r="HL34" s="189" t="s">
        <v>14</v>
      </c>
      <c r="HM34" s="190">
        <v>44863</v>
      </c>
      <c r="HN34" s="188" t="s">
        <v>4618</v>
      </c>
      <c r="HO34" s="182">
        <v>1</v>
      </c>
      <c r="HP34" s="182" t="s">
        <v>3959</v>
      </c>
      <c r="HQ34" s="182" t="s">
        <v>30</v>
      </c>
      <c r="HR34" s="182">
        <v>2</v>
      </c>
      <c r="HS34" s="182" t="s">
        <v>14</v>
      </c>
      <c r="HT34" s="182" t="s">
        <v>14</v>
      </c>
      <c r="HU34" s="179">
        <v>44863</v>
      </c>
      <c r="HV34" s="189" t="s">
        <v>4615</v>
      </c>
      <c r="HW34" s="189">
        <v>1</v>
      </c>
      <c r="HX34" s="189" t="s">
        <v>3959</v>
      </c>
      <c r="HY34" s="189" t="s">
        <v>30</v>
      </c>
      <c r="HZ34" s="189">
        <v>2</v>
      </c>
      <c r="IA34" s="189" t="s">
        <v>14</v>
      </c>
      <c r="IB34" s="189" t="s">
        <v>14</v>
      </c>
      <c r="IC34" s="190">
        <v>44863</v>
      </c>
      <c r="ID34" s="188" t="s">
        <v>4617</v>
      </c>
      <c r="IE34" s="182">
        <v>1</v>
      </c>
      <c r="IF34" s="182" t="s">
        <v>3959</v>
      </c>
      <c r="IG34" s="182" t="s">
        <v>30</v>
      </c>
      <c r="IH34" s="182">
        <v>2</v>
      </c>
      <c r="II34" s="182" t="s">
        <v>14</v>
      </c>
      <c r="IJ34" s="182" t="s">
        <v>14</v>
      </c>
      <c r="IK34" s="179">
        <v>44863</v>
      </c>
      <c r="IL34" s="189" t="s">
        <v>4616</v>
      </c>
      <c r="IM34" s="189">
        <v>3</v>
      </c>
      <c r="IN34" s="189" t="s">
        <v>3959</v>
      </c>
      <c r="IO34" s="189" t="s">
        <v>30</v>
      </c>
      <c r="IP34" s="189">
        <v>2</v>
      </c>
      <c r="IQ34" s="189" t="s">
        <v>14</v>
      </c>
      <c r="IR34" s="189" t="s">
        <v>14</v>
      </c>
      <c r="IS34" s="190">
        <v>44863</v>
      </c>
    </row>
    <row r="35" spans="1:253" s="283" customFormat="1" ht="12.95" customHeight="1" x14ac:dyDescent="0.2">
      <c r="A35" s="283" t="s">
        <v>170</v>
      </c>
      <c r="B35" s="283" t="s">
        <v>9385</v>
      </c>
      <c r="C35" s="283" t="s">
        <v>171</v>
      </c>
      <c r="D35" s="283" t="s">
        <v>172</v>
      </c>
      <c r="E35" s="283" t="s">
        <v>8857</v>
      </c>
      <c r="F35" s="283" t="s">
        <v>6839</v>
      </c>
      <c r="G35" s="177">
        <v>111624000</v>
      </c>
      <c r="H35" s="178" t="s">
        <v>5747</v>
      </c>
      <c r="I35" s="178" t="s">
        <v>2610</v>
      </c>
      <c r="J35" s="178">
        <v>2</v>
      </c>
      <c r="K35" s="178" t="s">
        <v>6838</v>
      </c>
      <c r="L35" s="178" t="s">
        <v>6837</v>
      </c>
      <c r="M35" s="179">
        <v>44893</v>
      </c>
      <c r="N35" s="188" t="s">
        <v>2756</v>
      </c>
      <c r="O35" s="180">
        <v>91071.77</v>
      </c>
      <c r="P35" s="180" t="s">
        <v>2753</v>
      </c>
      <c r="Q35" s="180" t="s">
        <v>30</v>
      </c>
      <c r="R35" s="180">
        <v>2</v>
      </c>
      <c r="S35" s="180" t="s">
        <v>2755</v>
      </c>
      <c r="T35" s="180" t="s">
        <v>2754</v>
      </c>
      <c r="U35" s="181">
        <v>44773</v>
      </c>
      <c r="V35" s="188" t="s">
        <v>6843</v>
      </c>
      <c r="W35" s="178">
        <v>14134000</v>
      </c>
      <c r="X35" s="178" t="s">
        <v>6840</v>
      </c>
      <c r="Y35" s="178" t="s">
        <v>2610</v>
      </c>
      <c r="Z35" s="178">
        <v>2</v>
      </c>
      <c r="AA35" s="178" t="s">
        <v>6842</v>
      </c>
      <c r="AB35" s="178" t="s">
        <v>6841</v>
      </c>
      <c r="AC35" s="179">
        <v>44893</v>
      </c>
      <c r="AD35" s="188" t="s">
        <v>6847</v>
      </c>
      <c r="AE35" s="186">
        <v>145000</v>
      </c>
      <c r="AF35" s="186" t="s">
        <v>6844</v>
      </c>
      <c r="AG35" s="186" t="s">
        <v>2610</v>
      </c>
      <c r="AH35" s="186">
        <v>2</v>
      </c>
      <c r="AI35" s="186" t="s">
        <v>6846</v>
      </c>
      <c r="AJ35" s="186" t="s">
        <v>6845</v>
      </c>
      <c r="AK35" s="187">
        <v>44893</v>
      </c>
      <c r="AL35" s="188" t="s">
        <v>6848</v>
      </c>
      <c r="AM35" s="178">
        <v>145000</v>
      </c>
      <c r="AN35" s="178" t="s">
        <v>6844</v>
      </c>
      <c r="AO35" s="178" t="s">
        <v>2610</v>
      </c>
      <c r="AP35" s="178">
        <v>2</v>
      </c>
      <c r="AQ35" s="178" t="s">
        <v>6846</v>
      </c>
      <c r="AR35" s="178" t="s">
        <v>6845</v>
      </c>
      <c r="AS35" s="179">
        <v>44893</v>
      </c>
      <c r="AT35" s="189" t="s">
        <v>1068</v>
      </c>
      <c r="AU35" s="186" t="s">
        <v>14</v>
      </c>
      <c r="AV35" s="186" t="s">
        <v>14</v>
      </c>
      <c r="AW35" s="186" t="s">
        <v>14</v>
      </c>
      <c r="AX35" s="186" t="s">
        <v>14</v>
      </c>
      <c r="AY35" s="186" t="s">
        <v>128</v>
      </c>
      <c r="AZ35" s="186" t="s">
        <v>14</v>
      </c>
      <c r="BA35" s="187">
        <v>43950</v>
      </c>
      <c r="BB35" s="188" t="s">
        <v>1067</v>
      </c>
      <c r="BC35" s="178" t="s">
        <v>14</v>
      </c>
      <c r="BD35" s="178" t="s">
        <v>14</v>
      </c>
      <c r="BE35" s="178" t="s">
        <v>14</v>
      </c>
      <c r="BF35" s="178" t="s">
        <v>14</v>
      </c>
      <c r="BG35" s="178" t="s">
        <v>128</v>
      </c>
      <c r="BH35" s="178" t="s">
        <v>14</v>
      </c>
      <c r="BI35" s="179">
        <v>43950</v>
      </c>
      <c r="BJ35" s="189" t="s">
        <v>6850</v>
      </c>
      <c r="BK35" s="189">
        <v>0</v>
      </c>
      <c r="BL35" s="189" t="s">
        <v>5750</v>
      </c>
      <c r="BM35" s="189" t="s">
        <v>19</v>
      </c>
      <c r="BN35" s="189">
        <v>3</v>
      </c>
      <c r="BO35" s="189" t="s">
        <v>6849</v>
      </c>
      <c r="BP35" s="186" t="s">
        <v>1233</v>
      </c>
      <c r="BQ35" s="190">
        <v>44893</v>
      </c>
      <c r="BR35" s="188" t="s">
        <v>1064</v>
      </c>
      <c r="BS35" s="182" t="s">
        <v>14</v>
      </c>
      <c r="BT35" s="182" t="s">
        <v>14</v>
      </c>
      <c r="BU35" s="182" t="s">
        <v>14</v>
      </c>
      <c r="BV35" s="182" t="s">
        <v>14</v>
      </c>
      <c r="BW35" s="182" t="s">
        <v>128</v>
      </c>
      <c r="BX35" s="182" t="s">
        <v>14</v>
      </c>
      <c r="BY35" s="179">
        <v>43950</v>
      </c>
      <c r="BZ35" s="189" t="s">
        <v>1065</v>
      </c>
      <c r="CA35" s="189" t="s">
        <v>14</v>
      </c>
      <c r="CB35" s="189" t="s">
        <v>14</v>
      </c>
      <c r="CC35" s="189" t="s">
        <v>14</v>
      </c>
      <c r="CD35" s="189" t="s">
        <v>14</v>
      </c>
      <c r="CE35" s="189" t="s">
        <v>128</v>
      </c>
      <c r="CF35" s="189" t="s">
        <v>14</v>
      </c>
      <c r="CG35" s="190">
        <v>43950</v>
      </c>
      <c r="CH35" s="188" t="s">
        <v>9992</v>
      </c>
      <c r="CI35" s="189" t="e">
        <v>#N/A</v>
      </c>
      <c r="CJ35" s="189" t="e">
        <v>#N/A</v>
      </c>
      <c r="CK35" s="189" t="e">
        <v>#N/A</v>
      </c>
      <c r="CL35" s="189" t="e">
        <v>#N/A</v>
      </c>
      <c r="CM35" s="189" t="e">
        <v>#N/A</v>
      </c>
      <c r="CN35" s="189" t="e">
        <v>#N/A</v>
      </c>
      <c r="CO35" s="191" t="e">
        <v>#N/A</v>
      </c>
      <c r="CP35" s="189" t="s">
        <v>1066</v>
      </c>
      <c r="CQ35" s="182" t="s">
        <v>14</v>
      </c>
      <c r="CR35" s="182" t="s">
        <v>14</v>
      </c>
      <c r="CS35" s="182" t="s">
        <v>14</v>
      </c>
      <c r="CT35" s="182" t="s">
        <v>14</v>
      </c>
      <c r="CU35" s="182" t="s">
        <v>128</v>
      </c>
      <c r="CV35" s="182" t="s">
        <v>14</v>
      </c>
      <c r="CW35" s="179">
        <v>43950</v>
      </c>
      <c r="CX35" s="189" t="s">
        <v>6853</v>
      </c>
      <c r="CY35" s="186">
        <v>145000</v>
      </c>
      <c r="CZ35" s="186" t="s">
        <v>6844</v>
      </c>
      <c r="DA35" s="186" t="s">
        <v>2610</v>
      </c>
      <c r="DB35" s="186">
        <v>2</v>
      </c>
      <c r="DC35" s="186" t="s">
        <v>2826</v>
      </c>
      <c r="DD35" s="186" t="s">
        <v>6845</v>
      </c>
      <c r="DE35" s="192">
        <v>44893</v>
      </c>
      <c r="DF35" s="188" t="s">
        <v>6854</v>
      </c>
      <c r="DG35" s="178">
        <v>13989000</v>
      </c>
      <c r="DH35" s="182" t="s">
        <v>6840</v>
      </c>
      <c r="DI35" s="182" t="s">
        <v>2610</v>
      </c>
      <c r="DJ35" s="182">
        <v>2</v>
      </c>
      <c r="DK35" s="182" t="s">
        <v>2918</v>
      </c>
      <c r="DL35" s="182" t="s">
        <v>6841</v>
      </c>
      <c r="DM35" s="179">
        <v>44893</v>
      </c>
      <c r="DN35" s="189" t="s">
        <v>6855</v>
      </c>
      <c r="DO35" s="186">
        <v>0</v>
      </c>
      <c r="DP35" s="189" t="s">
        <v>6844</v>
      </c>
      <c r="DQ35" s="189" t="s">
        <v>2610</v>
      </c>
      <c r="DR35" s="189">
        <v>2</v>
      </c>
      <c r="DS35" s="189" t="s">
        <v>2824</v>
      </c>
      <c r="DT35" s="189" t="s">
        <v>6845</v>
      </c>
      <c r="DU35" s="190">
        <v>44893</v>
      </c>
      <c r="DV35" s="188" t="s">
        <v>6856</v>
      </c>
      <c r="DW35" s="178">
        <v>145000</v>
      </c>
      <c r="DX35" s="182" t="s">
        <v>6844</v>
      </c>
      <c r="DY35" s="182" t="s">
        <v>2610</v>
      </c>
      <c r="DZ35" s="182">
        <v>2</v>
      </c>
      <c r="EA35" s="182" t="s">
        <v>2826</v>
      </c>
      <c r="EB35" s="182" t="s">
        <v>6845</v>
      </c>
      <c r="EC35" s="179">
        <v>44893</v>
      </c>
      <c r="ED35" s="189" t="s">
        <v>6857</v>
      </c>
      <c r="EE35" s="186">
        <v>0</v>
      </c>
      <c r="EF35" s="189" t="s">
        <v>6844</v>
      </c>
      <c r="EG35" s="189" t="s">
        <v>2610</v>
      </c>
      <c r="EH35" s="189">
        <v>2</v>
      </c>
      <c r="EI35" s="189" t="s">
        <v>2828</v>
      </c>
      <c r="EJ35" s="189" t="s">
        <v>6845</v>
      </c>
      <c r="EK35" s="190">
        <v>44893</v>
      </c>
      <c r="EL35" s="188" t="s">
        <v>6858</v>
      </c>
      <c r="EM35" s="178">
        <v>0</v>
      </c>
      <c r="EN35" s="182" t="s">
        <v>6844</v>
      </c>
      <c r="EO35" s="182" t="s">
        <v>2610</v>
      </c>
      <c r="EP35" s="182">
        <v>2</v>
      </c>
      <c r="EQ35" s="182" t="s">
        <v>2828</v>
      </c>
      <c r="ER35" s="182" t="s">
        <v>6845</v>
      </c>
      <c r="ES35" s="179">
        <v>44893</v>
      </c>
      <c r="ET35" s="189" t="s">
        <v>6852</v>
      </c>
      <c r="EU35" s="189">
        <v>0</v>
      </c>
      <c r="EV35" s="189" t="s">
        <v>5750</v>
      </c>
      <c r="EW35" s="189" t="s">
        <v>19</v>
      </c>
      <c r="EX35" s="189">
        <v>3</v>
      </c>
      <c r="EY35" s="189" t="s">
        <v>6851</v>
      </c>
      <c r="EZ35" s="189" t="s">
        <v>1233</v>
      </c>
      <c r="FA35" s="190">
        <v>44893</v>
      </c>
      <c r="FB35" s="188" t="s">
        <v>2758</v>
      </c>
      <c r="FC35" s="182">
        <v>2</v>
      </c>
      <c r="FD35" s="182" t="s">
        <v>14</v>
      </c>
      <c r="FE35" s="182" t="s">
        <v>19</v>
      </c>
      <c r="FF35" s="182">
        <v>3</v>
      </c>
      <c r="FG35" s="182" t="s">
        <v>2757</v>
      </c>
      <c r="FH35" s="182" t="s">
        <v>14</v>
      </c>
      <c r="FI35" s="179">
        <v>44773</v>
      </c>
      <c r="FJ35" s="188" t="s">
        <v>173</v>
      </c>
      <c r="FK35" s="189" t="s">
        <v>14</v>
      </c>
      <c r="FL35" s="189">
        <v>0</v>
      </c>
      <c r="FM35" s="189" t="s">
        <v>14</v>
      </c>
      <c r="FN35" s="189" t="s">
        <v>14</v>
      </c>
      <c r="FO35" s="189">
        <v>0</v>
      </c>
      <c r="FP35" s="186">
        <v>0</v>
      </c>
      <c r="FQ35" s="187">
        <v>43507</v>
      </c>
      <c r="FR35" s="188" t="s">
        <v>174</v>
      </c>
      <c r="FS35" s="182" t="s">
        <v>14</v>
      </c>
      <c r="FT35" s="182">
        <v>0</v>
      </c>
      <c r="FU35" s="182" t="s">
        <v>14</v>
      </c>
      <c r="FV35" s="182" t="s">
        <v>14</v>
      </c>
      <c r="FW35" s="182">
        <v>0</v>
      </c>
      <c r="FX35" s="182">
        <v>0</v>
      </c>
      <c r="FY35" s="179">
        <v>43507</v>
      </c>
      <c r="FZ35" s="189" t="s">
        <v>4023</v>
      </c>
      <c r="GA35" s="189">
        <v>0</v>
      </c>
      <c r="GB35" s="189" t="s">
        <v>3959</v>
      </c>
      <c r="GC35" s="189" t="s">
        <v>30</v>
      </c>
      <c r="GD35" s="189">
        <v>2</v>
      </c>
      <c r="GE35" s="189" t="s">
        <v>14</v>
      </c>
      <c r="GF35" s="189" t="s">
        <v>14</v>
      </c>
      <c r="GG35" s="190">
        <v>44858</v>
      </c>
      <c r="GH35" s="188" t="s">
        <v>4029</v>
      </c>
      <c r="GI35" s="182">
        <v>0</v>
      </c>
      <c r="GJ35" s="182" t="s">
        <v>3959</v>
      </c>
      <c r="GK35" s="182" t="s">
        <v>30</v>
      </c>
      <c r="GL35" s="182">
        <v>2</v>
      </c>
      <c r="GM35" s="182" t="s">
        <v>14</v>
      </c>
      <c r="GN35" s="182" t="s">
        <v>14</v>
      </c>
      <c r="GO35" s="179">
        <v>44858</v>
      </c>
      <c r="GP35" s="189" t="s">
        <v>4024</v>
      </c>
      <c r="GQ35" s="189">
        <v>0</v>
      </c>
      <c r="GR35" s="189" t="s">
        <v>3959</v>
      </c>
      <c r="GS35" s="189" t="s">
        <v>30</v>
      </c>
      <c r="GT35" s="189">
        <v>2</v>
      </c>
      <c r="GU35" s="189" t="s">
        <v>14</v>
      </c>
      <c r="GV35" s="189" t="s">
        <v>14</v>
      </c>
      <c r="GW35" s="190">
        <v>44858</v>
      </c>
      <c r="GX35" s="188" t="s">
        <v>4030</v>
      </c>
      <c r="GY35" s="182">
        <v>0</v>
      </c>
      <c r="GZ35" s="182" t="s">
        <v>3959</v>
      </c>
      <c r="HA35" s="182" t="s">
        <v>30</v>
      </c>
      <c r="HB35" s="182">
        <v>2</v>
      </c>
      <c r="HC35" s="182" t="s">
        <v>14</v>
      </c>
      <c r="HD35" s="182" t="s">
        <v>14</v>
      </c>
      <c r="HE35" s="179">
        <v>44858</v>
      </c>
      <c r="HF35" s="189" t="s">
        <v>4022</v>
      </c>
      <c r="HG35" s="189">
        <v>0</v>
      </c>
      <c r="HH35" s="189" t="s">
        <v>3959</v>
      </c>
      <c r="HI35" s="189" t="s">
        <v>30</v>
      </c>
      <c r="HJ35" s="189">
        <v>2</v>
      </c>
      <c r="HK35" s="189" t="s">
        <v>14</v>
      </c>
      <c r="HL35" s="189" t="s">
        <v>14</v>
      </c>
      <c r="HM35" s="190">
        <v>44858</v>
      </c>
      <c r="HN35" s="188" t="s">
        <v>4028</v>
      </c>
      <c r="HO35" s="182">
        <v>0</v>
      </c>
      <c r="HP35" s="182" t="s">
        <v>3959</v>
      </c>
      <c r="HQ35" s="182" t="s">
        <v>30</v>
      </c>
      <c r="HR35" s="182">
        <v>2</v>
      </c>
      <c r="HS35" s="182" t="s">
        <v>14</v>
      </c>
      <c r="HT35" s="182" t="s">
        <v>14</v>
      </c>
      <c r="HU35" s="179">
        <v>44858</v>
      </c>
      <c r="HV35" s="189" t="s">
        <v>4025</v>
      </c>
      <c r="HW35" s="189">
        <v>0</v>
      </c>
      <c r="HX35" s="189" t="s">
        <v>3959</v>
      </c>
      <c r="HY35" s="189" t="s">
        <v>30</v>
      </c>
      <c r="HZ35" s="189">
        <v>2</v>
      </c>
      <c r="IA35" s="189" t="s">
        <v>14</v>
      </c>
      <c r="IB35" s="189" t="s">
        <v>14</v>
      </c>
      <c r="IC35" s="190">
        <v>44858</v>
      </c>
      <c r="ID35" s="188" t="s">
        <v>4027</v>
      </c>
      <c r="IE35" s="182">
        <v>3</v>
      </c>
      <c r="IF35" s="182" t="s">
        <v>3959</v>
      </c>
      <c r="IG35" s="182" t="s">
        <v>30</v>
      </c>
      <c r="IH35" s="182">
        <v>2</v>
      </c>
      <c r="II35" s="182" t="s">
        <v>14</v>
      </c>
      <c r="IJ35" s="182" t="s">
        <v>14</v>
      </c>
      <c r="IK35" s="179">
        <v>44858</v>
      </c>
      <c r="IL35" s="189" t="s">
        <v>4026</v>
      </c>
      <c r="IM35" s="189">
        <v>0</v>
      </c>
      <c r="IN35" s="189" t="s">
        <v>3959</v>
      </c>
      <c r="IO35" s="189" t="s">
        <v>30</v>
      </c>
      <c r="IP35" s="189">
        <v>2</v>
      </c>
      <c r="IQ35" s="189" t="s">
        <v>14</v>
      </c>
      <c r="IR35" s="189" t="s">
        <v>14</v>
      </c>
      <c r="IS35" s="190">
        <v>44858</v>
      </c>
    </row>
    <row r="36" spans="1:253" s="283" customFormat="1" ht="12.95" customHeight="1" x14ac:dyDescent="0.2">
      <c r="A36" s="283" t="s">
        <v>266</v>
      </c>
      <c r="B36" s="283" t="s">
        <v>9438</v>
      </c>
      <c r="C36" s="283" t="s">
        <v>267</v>
      </c>
      <c r="D36" s="283" t="s">
        <v>268</v>
      </c>
      <c r="E36" s="283" t="s">
        <v>8858</v>
      </c>
      <c r="F36" s="283" t="s">
        <v>2015</v>
      </c>
      <c r="G36" s="177">
        <v>6209000</v>
      </c>
      <c r="H36" s="178" t="s">
        <v>2012</v>
      </c>
      <c r="I36" s="178" t="s">
        <v>30</v>
      </c>
      <c r="J36" s="178">
        <v>2</v>
      </c>
      <c r="K36" s="178" t="s">
        <v>2014</v>
      </c>
      <c r="L36" s="178" t="s">
        <v>2013</v>
      </c>
      <c r="M36" s="179">
        <v>44699</v>
      </c>
      <c r="N36" s="188" t="s">
        <v>2019</v>
      </c>
      <c r="O36" s="180">
        <v>101000</v>
      </c>
      <c r="P36" s="180" t="s">
        <v>2016</v>
      </c>
      <c r="Q36" s="180" t="s">
        <v>30</v>
      </c>
      <c r="R36" s="180">
        <v>2</v>
      </c>
      <c r="S36" s="180" t="s">
        <v>2018</v>
      </c>
      <c r="T36" s="180" t="s">
        <v>2017</v>
      </c>
      <c r="U36" s="181">
        <v>44699</v>
      </c>
      <c r="V36" s="188" t="s">
        <v>2021</v>
      </c>
      <c r="W36" s="178">
        <v>6209000</v>
      </c>
      <c r="X36" s="178" t="s">
        <v>2012</v>
      </c>
      <c r="Y36" s="178" t="s">
        <v>30</v>
      </c>
      <c r="Z36" s="178">
        <v>2</v>
      </c>
      <c r="AA36" s="178" t="s">
        <v>2020</v>
      </c>
      <c r="AB36" s="178" t="s">
        <v>2013</v>
      </c>
      <c r="AC36" s="179">
        <v>44699</v>
      </c>
      <c r="AD36" s="188" t="s">
        <v>2025</v>
      </c>
      <c r="AE36" s="186">
        <v>1200000</v>
      </c>
      <c r="AF36" s="186" t="s">
        <v>2022</v>
      </c>
      <c r="AG36" s="186" t="s">
        <v>19</v>
      </c>
      <c r="AH36" s="186">
        <v>3</v>
      </c>
      <c r="AI36" s="186" t="s">
        <v>2024</v>
      </c>
      <c r="AJ36" s="186" t="s">
        <v>2023</v>
      </c>
      <c r="AK36" s="187">
        <v>44699</v>
      </c>
      <c r="AL36" s="188" t="s">
        <v>2029</v>
      </c>
      <c r="AM36" s="178">
        <v>321000</v>
      </c>
      <c r="AN36" s="178" t="s">
        <v>2026</v>
      </c>
      <c r="AO36" s="178" t="s">
        <v>19</v>
      </c>
      <c r="AP36" s="178">
        <v>3</v>
      </c>
      <c r="AQ36" s="178" t="s">
        <v>2028</v>
      </c>
      <c r="AR36" s="178" t="s">
        <v>2027</v>
      </c>
      <c r="AS36" s="179">
        <v>44699</v>
      </c>
      <c r="AT36" s="189" t="s">
        <v>2031</v>
      </c>
      <c r="AU36" s="186" t="s">
        <v>14</v>
      </c>
      <c r="AV36" s="186" t="s">
        <v>847</v>
      </c>
      <c r="AW36" s="186" t="s">
        <v>14</v>
      </c>
      <c r="AX36" s="186" t="s">
        <v>14</v>
      </c>
      <c r="AY36" s="186" t="s">
        <v>2030</v>
      </c>
      <c r="AZ36" s="186" t="s">
        <v>847</v>
      </c>
      <c r="BA36" s="187">
        <v>44699</v>
      </c>
      <c r="BB36" s="188" t="s">
        <v>2040</v>
      </c>
      <c r="BC36" s="178" t="s">
        <v>14</v>
      </c>
      <c r="BD36" s="178" t="s">
        <v>847</v>
      </c>
      <c r="BE36" s="178" t="s">
        <v>14</v>
      </c>
      <c r="BF36" s="178" t="s">
        <v>14</v>
      </c>
      <c r="BG36" s="178" t="s">
        <v>2030</v>
      </c>
      <c r="BH36" s="178" t="s">
        <v>847</v>
      </c>
      <c r="BI36" s="179">
        <v>44699</v>
      </c>
      <c r="BJ36" s="189" t="s">
        <v>3524</v>
      </c>
      <c r="BK36" s="189">
        <v>0</v>
      </c>
      <c r="BL36" s="189" t="s">
        <v>3522</v>
      </c>
      <c r="BM36" s="189" t="s">
        <v>19</v>
      </c>
      <c r="BN36" s="189">
        <v>3</v>
      </c>
      <c r="BO36" s="189" t="s">
        <v>3523</v>
      </c>
      <c r="BP36" s="186" t="s">
        <v>1440</v>
      </c>
      <c r="BQ36" s="190">
        <v>44827</v>
      </c>
      <c r="BR36" s="188" t="s">
        <v>270</v>
      </c>
      <c r="BS36" s="182" t="s">
        <v>14</v>
      </c>
      <c r="BT36" s="182">
        <v>0</v>
      </c>
      <c r="BU36" s="182" t="s">
        <v>30</v>
      </c>
      <c r="BV36" s="182">
        <v>2</v>
      </c>
      <c r="BW36" s="182" t="s">
        <v>269</v>
      </c>
      <c r="BX36" s="182">
        <v>0</v>
      </c>
      <c r="BY36" s="179">
        <v>43509</v>
      </c>
      <c r="BZ36" s="189" t="s">
        <v>271</v>
      </c>
      <c r="CA36" s="189" t="s">
        <v>14</v>
      </c>
      <c r="CB36" s="189">
        <v>0</v>
      </c>
      <c r="CC36" s="189" t="s">
        <v>14</v>
      </c>
      <c r="CD36" s="189" t="s">
        <v>14</v>
      </c>
      <c r="CE36" s="189" t="s">
        <v>269</v>
      </c>
      <c r="CF36" s="189">
        <v>0</v>
      </c>
      <c r="CG36" s="190">
        <v>43509</v>
      </c>
      <c r="CH36" s="188" t="s">
        <v>9993</v>
      </c>
      <c r="CI36" s="189" t="e">
        <v>#N/A</v>
      </c>
      <c r="CJ36" s="189" t="e">
        <v>#N/A</v>
      </c>
      <c r="CK36" s="189" t="e">
        <v>#N/A</v>
      </c>
      <c r="CL36" s="189" t="e">
        <v>#N/A</v>
      </c>
      <c r="CM36" s="189" t="e">
        <v>#N/A</v>
      </c>
      <c r="CN36" s="189" t="e">
        <v>#N/A</v>
      </c>
      <c r="CO36" s="191" t="e">
        <v>#N/A</v>
      </c>
      <c r="CP36" s="189" t="s">
        <v>2041</v>
      </c>
      <c r="CQ36" s="182" t="s">
        <v>14</v>
      </c>
      <c r="CR36" s="182" t="s">
        <v>847</v>
      </c>
      <c r="CS36" s="182" t="s">
        <v>14</v>
      </c>
      <c r="CT36" s="182" t="s">
        <v>14</v>
      </c>
      <c r="CU36" s="182" t="s">
        <v>2030</v>
      </c>
      <c r="CV36" s="182" t="s">
        <v>847</v>
      </c>
      <c r="CW36" s="179">
        <v>44699</v>
      </c>
      <c r="CX36" s="189" t="s">
        <v>3526</v>
      </c>
      <c r="CY36" s="186">
        <v>1200000</v>
      </c>
      <c r="CZ36" s="186" t="s">
        <v>2022</v>
      </c>
      <c r="DA36" s="186" t="s">
        <v>19</v>
      </c>
      <c r="DB36" s="186">
        <v>3</v>
      </c>
      <c r="DC36" s="186" t="s">
        <v>2032</v>
      </c>
      <c r="DD36" s="186" t="s">
        <v>2023</v>
      </c>
      <c r="DE36" s="192">
        <v>44699</v>
      </c>
      <c r="DF36" s="188" t="s">
        <v>2033</v>
      </c>
      <c r="DG36" s="178">
        <v>5009000</v>
      </c>
      <c r="DH36" s="182" t="s">
        <v>2012</v>
      </c>
      <c r="DI36" s="182" t="s">
        <v>30</v>
      </c>
      <c r="DJ36" s="182">
        <v>2</v>
      </c>
      <c r="DK36" s="182" t="s">
        <v>2032</v>
      </c>
      <c r="DL36" s="182" t="s">
        <v>2013</v>
      </c>
      <c r="DM36" s="179">
        <v>44699</v>
      </c>
      <c r="DN36" s="189" t="s">
        <v>2034</v>
      </c>
      <c r="DO36" s="186">
        <v>0</v>
      </c>
      <c r="DP36" s="189" t="s">
        <v>2022</v>
      </c>
      <c r="DQ36" s="189" t="s">
        <v>30</v>
      </c>
      <c r="DR36" s="189">
        <v>2</v>
      </c>
      <c r="DS36" s="189" t="s">
        <v>2032</v>
      </c>
      <c r="DT36" s="189" t="s">
        <v>2023</v>
      </c>
      <c r="DU36" s="190">
        <v>44699</v>
      </c>
      <c r="DV36" s="188" t="s">
        <v>2035</v>
      </c>
      <c r="DW36" s="178">
        <v>1200000</v>
      </c>
      <c r="DX36" s="182" t="s">
        <v>2022</v>
      </c>
      <c r="DY36" s="182" t="s">
        <v>19</v>
      </c>
      <c r="DZ36" s="182">
        <v>3</v>
      </c>
      <c r="EA36" s="182" t="s">
        <v>2032</v>
      </c>
      <c r="EB36" s="182" t="s">
        <v>2023</v>
      </c>
      <c r="EC36" s="179">
        <v>44699</v>
      </c>
      <c r="ED36" s="189" t="s">
        <v>2036</v>
      </c>
      <c r="EE36" s="186">
        <v>0</v>
      </c>
      <c r="EF36" s="189" t="s">
        <v>847</v>
      </c>
      <c r="EG36" s="189" t="s">
        <v>14</v>
      </c>
      <c r="EH36" s="189" t="s">
        <v>14</v>
      </c>
      <c r="EI36" s="189" t="s">
        <v>2032</v>
      </c>
      <c r="EJ36" s="189" t="s">
        <v>847</v>
      </c>
      <c r="EK36" s="190">
        <v>44699</v>
      </c>
      <c r="EL36" s="188" t="s">
        <v>2037</v>
      </c>
      <c r="EM36" s="178">
        <v>0</v>
      </c>
      <c r="EN36" s="182" t="s">
        <v>847</v>
      </c>
      <c r="EO36" s="182" t="s">
        <v>14</v>
      </c>
      <c r="EP36" s="182" t="s">
        <v>14</v>
      </c>
      <c r="EQ36" s="182" t="s">
        <v>2032</v>
      </c>
      <c r="ER36" s="182" t="s">
        <v>847</v>
      </c>
      <c r="ES36" s="179">
        <v>44699</v>
      </c>
      <c r="ET36" s="189" t="s">
        <v>3525</v>
      </c>
      <c r="EU36" s="189">
        <v>0</v>
      </c>
      <c r="EV36" s="189" t="s">
        <v>3522</v>
      </c>
      <c r="EW36" s="189" t="s">
        <v>19</v>
      </c>
      <c r="EX36" s="189">
        <v>3</v>
      </c>
      <c r="EY36" s="189" t="s">
        <v>3523</v>
      </c>
      <c r="EZ36" s="189" t="s">
        <v>1440</v>
      </c>
      <c r="FA36" s="190">
        <v>44827</v>
      </c>
      <c r="FB36" s="188" t="s">
        <v>2039</v>
      </c>
      <c r="FC36" s="182">
        <v>5</v>
      </c>
      <c r="FD36" s="182" t="s">
        <v>847</v>
      </c>
      <c r="FE36" s="182" t="s">
        <v>30</v>
      </c>
      <c r="FF36" s="182">
        <v>2</v>
      </c>
      <c r="FG36" s="182" t="s">
        <v>2038</v>
      </c>
      <c r="FH36" s="182" t="s">
        <v>847</v>
      </c>
      <c r="FI36" s="179">
        <v>44699</v>
      </c>
      <c r="FJ36" s="188" t="s">
        <v>272</v>
      </c>
      <c r="FK36" s="189" t="s">
        <v>14</v>
      </c>
      <c r="FL36" s="189">
        <v>0</v>
      </c>
      <c r="FM36" s="189" t="s">
        <v>30</v>
      </c>
      <c r="FN36" s="189">
        <v>2</v>
      </c>
      <c r="FO36" s="189" t="s">
        <v>269</v>
      </c>
      <c r="FP36" s="186">
        <v>0</v>
      </c>
      <c r="FQ36" s="187">
        <v>43509</v>
      </c>
      <c r="FR36" s="188" t="s">
        <v>273</v>
      </c>
      <c r="FS36" s="182" t="s">
        <v>14</v>
      </c>
      <c r="FT36" s="182">
        <v>0</v>
      </c>
      <c r="FU36" s="182" t="s">
        <v>30</v>
      </c>
      <c r="FV36" s="182">
        <v>2</v>
      </c>
      <c r="FW36" s="182" t="s">
        <v>269</v>
      </c>
      <c r="FX36" s="182">
        <v>0</v>
      </c>
      <c r="FY36" s="179">
        <v>43509</v>
      </c>
      <c r="FZ36" s="189" t="s">
        <v>5096</v>
      </c>
      <c r="GA36" s="189">
        <v>3</v>
      </c>
      <c r="GB36" s="189" t="s">
        <v>3959</v>
      </c>
      <c r="GC36" s="189" t="s">
        <v>30</v>
      </c>
      <c r="GD36" s="189">
        <v>2</v>
      </c>
      <c r="GE36" s="189" t="s">
        <v>14</v>
      </c>
      <c r="GF36" s="189" t="s">
        <v>14</v>
      </c>
      <c r="GG36" s="190">
        <v>44865</v>
      </c>
      <c r="GH36" s="188" t="s">
        <v>5102</v>
      </c>
      <c r="GI36" s="182">
        <v>1</v>
      </c>
      <c r="GJ36" s="182" t="s">
        <v>3959</v>
      </c>
      <c r="GK36" s="182" t="s">
        <v>30</v>
      </c>
      <c r="GL36" s="182">
        <v>2</v>
      </c>
      <c r="GM36" s="182" t="s">
        <v>14</v>
      </c>
      <c r="GN36" s="182" t="s">
        <v>14</v>
      </c>
      <c r="GO36" s="179">
        <v>44865</v>
      </c>
      <c r="GP36" s="189" t="s">
        <v>5097</v>
      </c>
      <c r="GQ36" s="189">
        <v>2</v>
      </c>
      <c r="GR36" s="189" t="s">
        <v>3959</v>
      </c>
      <c r="GS36" s="189" t="s">
        <v>30</v>
      </c>
      <c r="GT36" s="189">
        <v>2</v>
      </c>
      <c r="GU36" s="189" t="s">
        <v>14</v>
      </c>
      <c r="GV36" s="189" t="s">
        <v>14</v>
      </c>
      <c r="GW36" s="190">
        <v>44865</v>
      </c>
      <c r="GX36" s="188" t="s">
        <v>5103</v>
      </c>
      <c r="GY36" s="182">
        <v>0</v>
      </c>
      <c r="GZ36" s="182" t="s">
        <v>3959</v>
      </c>
      <c r="HA36" s="182" t="s">
        <v>30</v>
      </c>
      <c r="HB36" s="182">
        <v>2</v>
      </c>
      <c r="HC36" s="182" t="s">
        <v>14</v>
      </c>
      <c r="HD36" s="182" t="s">
        <v>14</v>
      </c>
      <c r="HE36" s="179">
        <v>44865</v>
      </c>
      <c r="HF36" s="189" t="s">
        <v>5095</v>
      </c>
      <c r="HG36" s="189">
        <v>2</v>
      </c>
      <c r="HH36" s="189" t="s">
        <v>3959</v>
      </c>
      <c r="HI36" s="189" t="s">
        <v>30</v>
      </c>
      <c r="HJ36" s="189">
        <v>2</v>
      </c>
      <c r="HK36" s="189" t="s">
        <v>14</v>
      </c>
      <c r="HL36" s="189" t="s">
        <v>14</v>
      </c>
      <c r="HM36" s="190">
        <v>44865</v>
      </c>
      <c r="HN36" s="188" t="s">
        <v>5101</v>
      </c>
      <c r="HO36" s="182">
        <v>2</v>
      </c>
      <c r="HP36" s="182" t="s">
        <v>3959</v>
      </c>
      <c r="HQ36" s="182" t="s">
        <v>30</v>
      </c>
      <c r="HR36" s="182">
        <v>2</v>
      </c>
      <c r="HS36" s="182" t="s">
        <v>14</v>
      </c>
      <c r="HT36" s="182" t="s">
        <v>14</v>
      </c>
      <c r="HU36" s="179">
        <v>44865</v>
      </c>
      <c r="HV36" s="189" t="s">
        <v>5098</v>
      </c>
      <c r="HW36" s="189">
        <v>0</v>
      </c>
      <c r="HX36" s="189" t="s">
        <v>3959</v>
      </c>
      <c r="HY36" s="189" t="s">
        <v>30</v>
      </c>
      <c r="HZ36" s="189">
        <v>2</v>
      </c>
      <c r="IA36" s="189" t="s">
        <v>14</v>
      </c>
      <c r="IB36" s="189" t="s">
        <v>14</v>
      </c>
      <c r="IC36" s="190">
        <v>44865</v>
      </c>
      <c r="ID36" s="188" t="s">
        <v>5100</v>
      </c>
      <c r="IE36" s="182">
        <v>2</v>
      </c>
      <c r="IF36" s="182" t="s">
        <v>3959</v>
      </c>
      <c r="IG36" s="182" t="s">
        <v>30</v>
      </c>
      <c r="IH36" s="182">
        <v>2</v>
      </c>
      <c r="II36" s="182" t="s">
        <v>14</v>
      </c>
      <c r="IJ36" s="182" t="s">
        <v>14</v>
      </c>
      <c r="IK36" s="179">
        <v>44865</v>
      </c>
      <c r="IL36" s="189" t="s">
        <v>5099</v>
      </c>
      <c r="IM36" s="189">
        <v>3</v>
      </c>
      <c r="IN36" s="189" t="s">
        <v>3959</v>
      </c>
      <c r="IO36" s="189" t="s">
        <v>30</v>
      </c>
      <c r="IP36" s="189">
        <v>2</v>
      </c>
      <c r="IQ36" s="189" t="s">
        <v>14</v>
      </c>
      <c r="IR36" s="189" t="s">
        <v>14</v>
      </c>
      <c r="IS36" s="190">
        <v>44865</v>
      </c>
    </row>
    <row r="37" spans="1:253" s="283" customFormat="1" ht="12.95" customHeight="1" x14ac:dyDescent="0.2">
      <c r="A37" s="283" t="s">
        <v>313</v>
      </c>
      <c r="B37" s="283" t="s">
        <v>9385</v>
      </c>
      <c r="C37" s="283" t="s">
        <v>314</v>
      </c>
      <c r="D37" s="283" t="s">
        <v>315</v>
      </c>
      <c r="E37" s="283" t="s">
        <v>8859</v>
      </c>
      <c r="F37" s="283" t="s">
        <v>5810</v>
      </c>
      <c r="G37" s="177">
        <v>47557000</v>
      </c>
      <c r="H37" s="178" t="s">
        <v>5747</v>
      </c>
      <c r="I37" s="178" t="s">
        <v>2610</v>
      </c>
      <c r="J37" s="178">
        <v>2</v>
      </c>
      <c r="K37" s="178" t="s">
        <v>5809</v>
      </c>
      <c r="L37" s="178" t="s">
        <v>5808</v>
      </c>
      <c r="M37" s="179">
        <v>44878</v>
      </c>
      <c r="N37" s="188" t="s">
        <v>2863</v>
      </c>
      <c r="O37" s="180">
        <v>100000</v>
      </c>
      <c r="P37" s="180" t="s">
        <v>2860</v>
      </c>
      <c r="Q37" s="180" t="s">
        <v>30</v>
      </c>
      <c r="R37" s="180">
        <v>2</v>
      </c>
      <c r="S37" s="180" t="s">
        <v>2862</v>
      </c>
      <c r="T37" s="180" t="s">
        <v>2861</v>
      </c>
      <c r="U37" s="181">
        <v>44773</v>
      </c>
      <c r="V37" s="188" t="s">
        <v>5814</v>
      </c>
      <c r="W37" s="178">
        <v>12147000</v>
      </c>
      <c r="X37" s="178" t="s">
        <v>5811</v>
      </c>
      <c r="Y37" s="178" t="s">
        <v>2610</v>
      </c>
      <c r="Z37" s="178">
        <v>2</v>
      </c>
      <c r="AA37" s="178" t="s">
        <v>5813</v>
      </c>
      <c r="AB37" s="178" t="s">
        <v>5812</v>
      </c>
      <c r="AC37" s="179">
        <v>44878</v>
      </c>
      <c r="AD37" s="188" t="s">
        <v>5818</v>
      </c>
      <c r="AE37" s="186">
        <v>146000</v>
      </c>
      <c r="AF37" s="186" t="s">
        <v>5815</v>
      </c>
      <c r="AG37" s="186" t="s">
        <v>2610</v>
      </c>
      <c r="AH37" s="186">
        <v>2</v>
      </c>
      <c r="AI37" s="186" t="s">
        <v>5817</v>
      </c>
      <c r="AJ37" s="186" t="s">
        <v>5816</v>
      </c>
      <c r="AK37" s="187">
        <v>44878</v>
      </c>
      <c r="AL37" s="188" t="s">
        <v>5819</v>
      </c>
      <c r="AM37" s="178">
        <v>146000</v>
      </c>
      <c r="AN37" s="178" t="s">
        <v>5815</v>
      </c>
      <c r="AO37" s="178" t="s">
        <v>2610</v>
      </c>
      <c r="AP37" s="178">
        <v>2</v>
      </c>
      <c r="AQ37" s="178" t="s">
        <v>5817</v>
      </c>
      <c r="AR37" s="178" t="s">
        <v>5816</v>
      </c>
      <c r="AS37" s="179">
        <v>44878</v>
      </c>
      <c r="AT37" s="189" t="s">
        <v>320</v>
      </c>
      <c r="AU37" s="186" t="s">
        <v>14</v>
      </c>
      <c r="AV37" s="186">
        <v>0</v>
      </c>
      <c r="AW37" s="186" t="s">
        <v>30</v>
      </c>
      <c r="AX37" s="186">
        <v>2</v>
      </c>
      <c r="AY37" s="186">
        <v>0</v>
      </c>
      <c r="AZ37" s="186">
        <v>0</v>
      </c>
      <c r="BA37" s="187">
        <v>43510</v>
      </c>
      <c r="BB37" s="188" t="s">
        <v>319</v>
      </c>
      <c r="BC37" s="178" t="s">
        <v>14</v>
      </c>
      <c r="BD37" s="178">
        <v>0</v>
      </c>
      <c r="BE37" s="178" t="s">
        <v>30</v>
      </c>
      <c r="BF37" s="178">
        <v>2</v>
      </c>
      <c r="BG37" s="178">
        <v>0</v>
      </c>
      <c r="BH37" s="178">
        <v>0</v>
      </c>
      <c r="BI37" s="179">
        <v>43510</v>
      </c>
      <c r="BJ37" s="189" t="s">
        <v>5822</v>
      </c>
      <c r="BK37" s="189">
        <v>142</v>
      </c>
      <c r="BL37" s="189" t="s">
        <v>5820</v>
      </c>
      <c r="BM37" s="189" t="s">
        <v>19</v>
      </c>
      <c r="BN37" s="189">
        <v>3</v>
      </c>
      <c r="BO37" s="189" t="s">
        <v>5821</v>
      </c>
      <c r="BP37" s="186" t="s">
        <v>5800</v>
      </c>
      <c r="BQ37" s="190">
        <v>44878</v>
      </c>
      <c r="BR37" s="188" t="s">
        <v>316</v>
      </c>
      <c r="BS37" s="182" t="s">
        <v>14</v>
      </c>
      <c r="BT37" s="182">
        <v>0</v>
      </c>
      <c r="BU37" s="182" t="s">
        <v>30</v>
      </c>
      <c r="BV37" s="182">
        <v>2</v>
      </c>
      <c r="BW37" s="182">
        <v>0</v>
      </c>
      <c r="BX37" s="182">
        <v>0</v>
      </c>
      <c r="BY37" s="179">
        <v>43510</v>
      </c>
      <c r="BZ37" s="189" t="s">
        <v>317</v>
      </c>
      <c r="CA37" s="189" t="s">
        <v>14</v>
      </c>
      <c r="CB37" s="189">
        <v>0</v>
      </c>
      <c r="CC37" s="189" t="s">
        <v>14</v>
      </c>
      <c r="CD37" s="189" t="s">
        <v>14</v>
      </c>
      <c r="CE37" s="189">
        <v>0</v>
      </c>
      <c r="CF37" s="189">
        <v>0</v>
      </c>
      <c r="CG37" s="190">
        <v>43510</v>
      </c>
      <c r="CH37" s="188" t="s">
        <v>9994</v>
      </c>
      <c r="CI37" s="189" t="e">
        <v>#N/A</v>
      </c>
      <c r="CJ37" s="189" t="e">
        <v>#N/A</v>
      </c>
      <c r="CK37" s="189" t="e">
        <v>#N/A</v>
      </c>
      <c r="CL37" s="189" t="e">
        <v>#N/A</v>
      </c>
      <c r="CM37" s="189" t="e">
        <v>#N/A</v>
      </c>
      <c r="CN37" s="189" t="e">
        <v>#N/A</v>
      </c>
      <c r="CO37" s="191" t="e">
        <v>#N/A</v>
      </c>
      <c r="CP37" s="189" t="s">
        <v>318</v>
      </c>
      <c r="CQ37" s="182" t="s">
        <v>14</v>
      </c>
      <c r="CR37" s="182">
        <v>0</v>
      </c>
      <c r="CS37" s="182" t="s">
        <v>30</v>
      </c>
      <c r="CT37" s="182">
        <v>2</v>
      </c>
      <c r="CU37" s="182">
        <v>0</v>
      </c>
      <c r="CV37" s="182">
        <v>0</v>
      </c>
      <c r="CW37" s="179">
        <v>43510</v>
      </c>
      <c r="CX37" s="189" t="s">
        <v>5827</v>
      </c>
      <c r="CY37" s="186">
        <v>146000</v>
      </c>
      <c r="CZ37" s="186" t="s">
        <v>5815</v>
      </c>
      <c r="DA37" s="186" t="s">
        <v>2610</v>
      </c>
      <c r="DB37" s="186">
        <v>2</v>
      </c>
      <c r="DC37" s="186" t="s">
        <v>2826</v>
      </c>
      <c r="DD37" s="186" t="s">
        <v>5816</v>
      </c>
      <c r="DE37" s="192">
        <v>44878</v>
      </c>
      <c r="DF37" s="188" t="s">
        <v>5828</v>
      </c>
      <c r="DG37" s="178">
        <v>12002000</v>
      </c>
      <c r="DH37" s="182" t="s">
        <v>5811</v>
      </c>
      <c r="DI37" s="182" t="s">
        <v>2610</v>
      </c>
      <c r="DJ37" s="182">
        <v>2</v>
      </c>
      <c r="DK37" s="182" t="s">
        <v>2918</v>
      </c>
      <c r="DL37" s="182" t="s">
        <v>5812</v>
      </c>
      <c r="DM37" s="179">
        <v>44878</v>
      </c>
      <c r="DN37" s="189" t="s">
        <v>5829</v>
      </c>
      <c r="DO37" s="186">
        <v>0</v>
      </c>
      <c r="DP37" s="189" t="s">
        <v>5815</v>
      </c>
      <c r="DQ37" s="189" t="s">
        <v>2610</v>
      </c>
      <c r="DR37" s="189">
        <v>2</v>
      </c>
      <c r="DS37" s="189" t="s">
        <v>2824</v>
      </c>
      <c r="DT37" s="189" t="s">
        <v>5816</v>
      </c>
      <c r="DU37" s="190">
        <v>44878</v>
      </c>
      <c r="DV37" s="188" t="s">
        <v>5830</v>
      </c>
      <c r="DW37" s="178">
        <v>146000</v>
      </c>
      <c r="DX37" s="182" t="s">
        <v>5815</v>
      </c>
      <c r="DY37" s="182" t="s">
        <v>2610</v>
      </c>
      <c r="DZ37" s="182">
        <v>2</v>
      </c>
      <c r="EA37" s="182" t="s">
        <v>2826</v>
      </c>
      <c r="EB37" s="182" t="s">
        <v>5816</v>
      </c>
      <c r="EC37" s="179">
        <v>44878</v>
      </c>
      <c r="ED37" s="189" t="s">
        <v>5831</v>
      </c>
      <c r="EE37" s="186">
        <v>0</v>
      </c>
      <c r="EF37" s="189" t="s">
        <v>5815</v>
      </c>
      <c r="EG37" s="189" t="s">
        <v>2610</v>
      </c>
      <c r="EH37" s="189">
        <v>2</v>
      </c>
      <c r="EI37" s="189" t="s">
        <v>2828</v>
      </c>
      <c r="EJ37" s="189" t="s">
        <v>5816</v>
      </c>
      <c r="EK37" s="190">
        <v>44878</v>
      </c>
      <c r="EL37" s="188" t="s">
        <v>5832</v>
      </c>
      <c r="EM37" s="178">
        <v>0</v>
      </c>
      <c r="EN37" s="182" t="s">
        <v>5815</v>
      </c>
      <c r="EO37" s="182" t="s">
        <v>2610</v>
      </c>
      <c r="EP37" s="182">
        <v>2</v>
      </c>
      <c r="EQ37" s="182" t="s">
        <v>2828</v>
      </c>
      <c r="ER37" s="182" t="s">
        <v>5816</v>
      </c>
      <c r="ES37" s="179">
        <v>44878</v>
      </c>
      <c r="ET37" s="189" t="s">
        <v>5826</v>
      </c>
      <c r="EU37" s="189">
        <v>142</v>
      </c>
      <c r="EV37" s="189" t="s">
        <v>5823</v>
      </c>
      <c r="EW37" s="189" t="s">
        <v>19</v>
      </c>
      <c r="EX37" s="189">
        <v>3</v>
      </c>
      <c r="EY37" s="189" t="s">
        <v>5825</v>
      </c>
      <c r="EZ37" s="189" t="s">
        <v>5824</v>
      </c>
      <c r="FA37" s="190">
        <v>44878</v>
      </c>
      <c r="FB37" s="188" t="s">
        <v>2865</v>
      </c>
      <c r="FC37" s="182">
        <v>3</v>
      </c>
      <c r="FD37" s="182" t="s">
        <v>14</v>
      </c>
      <c r="FE37" s="182" t="s">
        <v>19</v>
      </c>
      <c r="FF37" s="182">
        <v>3</v>
      </c>
      <c r="FG37" s="182" t="s">
        <v>2864</v>
      </c>
      <c r="FH37" s="182" t="s">
        <v>14</v>
      </c>
      <c r="FI37" s="179">
        <v>44773</v>
      </c>
      <c r="FJ37" s="188" t="s">
        <v>321</v>
      </c>
      <c r="FK37" s="189" t="s">
        <v>14</v>
      </c>
      <c r="FL37" s="189">
        <v>0</v>
      </c>
      <c r="FM37" s="189" t="s">
        <v>30</v>
      </c>
      <c r="FN37" s="189">
        <v>2</v>
      </c>
      <c r="FO37" s="189">
        <v>0</v>
      </c>
      <c r="FP37" s="186">
        <v>0</v>
      </c>
      <c r="FQ37" s="187">
        <v>43510</v>
      </c>
      <c r="FR37" s="188" t="s">
        <v>322</v>
      </c>
      <c r="FS37" s="182" t="s">
        <v>14</v>
      </c>
      <c r="FT37" s="182">
        <v>0</v>
      </c>
      <c r="FU37" s="182" t="s">
        <v>30</v>
      </c>
      <c r="FV37" s="182">
        <v>2</v>
      </c>
      <c r="FW37" s="182">
        <v>0</v>
      </c>
      <c r="FX37" s="182">
        <v>0</v>
      </c>
      <c r="FY37" s="179">
        <v>43510</v>
      </c>
      <c r="FZ37" s="189" t="s">
        <v>4087</v>
      </c>
      <c r="GA37" s="189">
        <v>0</v>
      </c>
      <c r="GB37" s="189" t="s">
        <v>3959</v>
      </c>
      <c r="GC37" s="189" t="s">
        <v>30</v>
      </c>
      <c r="GD37" s="189">
        <v>2</v>
      </c>
      <c r="GE37" s="189" t="s">
        <v>14</v>
      </c>
      <c r="GF37" s="189" t="s">
        <v>14</v>
      </c>
      <c r="GG37" s="190">
        <v>44860</v>
      </c>
      <c r="GH37" s="188" t="s">
        <v>4093</v>
      </c>
      <c r="GI37" s="182">
        <v>0</v>
      </c>
      <c r="GJ37" s="182" t="s">
        <v>3959</v>
      </c>
      <c r="GK37" s="182" t="s">
        <v>30</v>
      </c>
      <c r="GL37" s="182">
        <v>2</v>
      </c>
      <c r="GM37" s="182" t="s">
        <v>14</v>
      </c>
      <c r="GN37" s="182" t="s">
        <v>14</v>
      </c>
      <c r="GO37" s="179">
        <v>44860</v>
      </c>
      <c r="GP37" s="189" t="s">
        <v>4088</v>
      </c>
      <c r="GQ37" s="189">
        <v>0</v>
      </c>
      <c r="GR37" s="189" t="s">
        <v>3959</v>
      </c>
      <c r="GS37" s="189" t="s">
        <v>30</v>
      </c>
      <c r="GT37" s="189">
        <v>2</v>
      </c>
      <c r="GU37" s="189" t="s">
        <v>14</v>
      </c>
      <c r="GV37" s="189" t="s">
        <v>14</v>
      </c>
      <c r="GW37" s="190">
        <v>44860</v>
      </c>
      <c r="GX37" s="188" t="s">
        <v>4094</v>
      </c>
      <c r="GY37" s="182">
        <v>0</v>
      </c>
      <c r="GZ37" s="182" t="s">
        <v>3959</v>
      </c>
      <c r="HA37" s="182" t="s">
        <v>30</v>
      </c>
      <c r="HB37" s="182">
        <v>2</v>
      </c>
      <c r="HC37" s="182" t="s">
        <v>14</v>
      </c>
      <c r="HD37" s="182" t="s">
        <v>14</v>
      </c>
      <c r="HE37" s="179">
        <v>44860</v>
      </c>
      <c r="HF37" s="189" t="s">
        <v>4086</v>
      </c>
      <c r="HG37" s="189">
        <v>0</v>
      </c>
      <c r="HH37" s="189" t="s">
        <v>3959</v>
      </c>
      <c r="HI37" s="189" t="s">
        <v>30</v>
      </c>
      <c r="HJ37" s="189">
        <v>2</v>
      </c>
      <c r="HK37" s="189" t="s">
        <v>14</v>
      </c>
      <c r="HL37" s="189" t="s">
        <v>14</v>
      </c>
      <c r="HM37" s="190">
        <v>44860</v>
      </c>
      <c r="HN37" s="188" t="s">
        <v>4092</v>
      </c>
      <c r="HO37" s="182">
        <v>0</v>
      </c>
      <c r="HP37" s="182" t="s">
        <v>3959</v>
      </c>
      <c r="HQ37" s="182" t="s">
        <v>30</v>
      </c>
      <c r="HR37" s="182">
        <v>2</v>
      </c>
      <c r="HS37" s="182" t="s">
        <v>14</v>
      </c>
      <c r="HT37" s="182" t="s">
        <v>14</v>
      </c>
      <c r="HU37" s="179">
        <v>44860</v>
      </c>
      <c r="HV37" s="189" t="s">
        <v>4089</v>
      </c>
      <c r="HW37" s="189">
        <v>0</v>
      </c>
      <c r="HX37" s="189" t="s">
        <v>3959</v>
      </c>
      <c r="HY37" s="189" t="s">
        <v>30</v>
      </c>
      <c r="HZ37" s="189">
        <v>2</v>
      </c>
      <c r="IA37" s="189" t="s">
        <v>14</v>
      </c>
      <c r="IB37" s="189" t="s">
        <v>14</v>
      </c>
      <c r="IC37" s="190">
        <v>44860</v>
      </c>
      <c r="ID37" s="188" t="s">
        <v>4091</v>
      </c>
      <c r="IE37" s="182">
        <v>0</v>
      </c>
      <c r="IF37" s="182" t="s">
        <v>3959</v>
      </c>
      <c r="IG37" s="182" t="s">
        <v>30</v>
      </c>
      <c r="IH37" s="182">
        <v>2</v>
      </c>
      <c r="II37" s="182" t="s">
        <v>14</v>
      </c>
      <c r="IJ37" s="182" t="s">
        <v>14</v>
      </c>
      <c r="IK37" s="179">
        <v>44860</v>
      </c>
      <c r="IL37" s="189" t="s">
        <v>4090</v>
      </c>
      <c r="IM37" s="189">
        <v>1</v>
      </c>
      <c r="IN37" s="189" t="s">
        <v>3959</v>
      </c>
      <c r="IO37" s="189" t="s">
        <v>30</v>
      </c>
      <c r="IP37" s="189">
        <v>2</v>
      </c>
      <c r="IQ37" s="189" t="s">
        <v>14</v>
      </c>
      <c r="IR37" s="189" t="s">
        <v>14</v>
      </c>
      <c r="IS37" s="190">
        <v>44860</v>
      </c>
    </row>
    <row r="38" spans="1:253" s="283" customFormat="1" ht="12.95" customHeight="1" x14ac:dyDescent="0.2">
      <c r="A38" s="283" t="s">
        <v>2250</v>
      </c>
      <c r="B38" s="283" t="s">
        <v>9445</v>
      </c>
      <c r="C38" s="283" t="s">
        <v>2251</v>
      </c>
      <c r="D38" s="283" t="s">
        <v>1158</v>
      </c>
      <c r="E38" s="283" t="s">
        <v>8862</v>
      </c>
      <c r="F38" s="283" t="s">
        <v>8210</v>
      </c>
      <c r="G38" s="177">
        <v>124574000</v>
      </c>
      <c r="H38" s="178" t="s">
        <v>8166</v>
      </c>
      <c r="I38" s="178" t="s">
        <v>2610</v>
      </c>
      <c r="J38" s="178">
        <v>2</v>
      </c>
      <c r="K38" s="178" t="s">
        <v>3672</v>
      </c>
      <c r="L38" s="178" t="s">
        <v>3671</v>
      </c>
      <c r="M38" s="179">
        <v>44895</v>
      </c>
      <c r="N38" s="188" t="s">
        <v>8211</v>
      </c>
      <c r="O38" s="180">
        <v>1128571</v>
      </c>
      <c r="P38" s="180" t="s">
        <v>8181</v>
      </c>
      <c r="Q38" s="180" t="s">
        <v>2610</v>
      </c>
      <c r="R38" s="180">
        <v>2</v>
      </c>
      <c r="S38" s="180" t="s">
        <v>8183</v>
      </c>
      <c r="T38" s="180" t="s">
        <v>8182</v>
      </c>
      <c r="U38" s="181">
        <v>44895</v>
      </c>
      <c r="V38" s="188" t="s">
        <v>8213</v>
      </c>
      <c r="W38" s="178">
        <v>124574000</v>
      </c>
      <c r="X38" s="178" t="s">
        <v>8166</v>
      </c>
      <c r="Y38" s="178" t="s">
        <v>2610</v>
      </c>
      <c r="Z38" s="178">
        <v>2</v>
      </c>
      <c r="AA38" s="178" t="s">
        <v>8212</v>
      </c>
      <c r="AB38" s="178" t="s">
        <v>3671</v>
      </c>
      <c r="AC38" s="179">
        <v>44895</v>
      </c>
      <c r="AD38" s="188" t="s">
        <v>8216</v>
      </c>
      <c r="AE38" s="186">
        <v>96079000</v>
      </c>
      <c r="AF38" s="186" t="s">
        <v>8186</v>
      </c>
      <c r="AG38" s="186" t="s">
        <v>2610</v>
      </c>
      <c r="AH38" s="186">
        <v>2</v>
      </c>
      <c r="AI38" s="186" t="s">
        <v>8215</v>
      </c>
      <c r="AJ38" s="186" t="s">
        <v>8214</v>
      </c>
      <c r="AK38" s="187">
        <v>44895</v>
      </c>
      <c r="AL38" s="188" t="s">
        <v>8220</v>
      </c>
      <c r="AM38" s="178">
        <v>4635000</v>
      </c>
      <c r="AN38" s="178" t="s">
        <v>8217</v>
      </c>
      <c r="AO38" s="178" t="s">
        <v>2610</v>
      </c>
      <c r="AP38" s="178">
        <v>2</v>
      </c>
      <c r="AQ38" s="178" t="s">
        <v>8219</v>
      </c>
      <c r="AR38" s="178" t="s">
        <v>8218</v>
      </c>
      <c r="AS38" s="179">
        <v>44895</v>
      </c>
      <c r="AT38" s="189" t="s">
        <v>8226</v>
      </c>
      <c r="AU38" s="186" t="s">
        <v>14</v>
      </c>
      <c r="AV38" s="186" t="s">
        <v>847</v>
      </c>
      <c r="AW38" s="186" t="s">
        <v>14</v>
      </c>
      <c r="AX38" s="186" t="s">
        <v>14</v>
      </c>
      <c r="AY38" s="186" t="s">
        <v>8225</v>
      </c>
      <c r="AZ38" s="186" t="s">
        <v>847</v>
      </c>
      <c r="BA38" s="187">
        <v>44895</v>
      </c>
      <c r="BB38" s="188" t="s">
        <v>8224</v>
      </c>
      <c r="BC38" s="178">
        <v>2699519</v>
      </c>
      <c r="BD38" s="178" t="s">
        <v>8221</v>
      </c>
      <c r="BE38" s="178" t="s">
        <v>2610</v>
      </c>
      <c r="BF38" s="178">
        <v>2</v>
      </c>
      <c r="BG38" s="178" t="s">
        <v>8223</v>
      </c>
      <c r="BH38" s="178" t="s">
        <v>8222</v>
      </c>
      <c r="BI38" s="179">
        <v>44895</v>
      </c>
      <c r="BJ38" s="189" t="s">
        <v>8228</v>
      </c>
      <c r="BK38" s="189">
        <v>1723</v>
      </c>
      <c r="BL38" s="189" t="s">
        <v>8149</v>
      </c>
      <c r="BM38" s="189" t="s">
        <v>2610</v>
      </c>
      <c r="BN38" s="189">
        <v>2</v>
      </c>
      <c r="BO38" s="189" t="s">
        <v>8227</v>
      </c>
      <c r="BP38" s="186" t="s">
        <v>8150</v>
      </c>
      <c r="BQ38" s="190">
        <v>44895</v>
      </c>
      <c r="BR38" s="188" t="s">
        <v>8232</v>
      </c>
      <c r="BS38" s="182" t="s">
        <v>14</v>
      </c>
      <c r="BT38" s="182" t="s">
        <v>847</v>
      </c>
      <c r="BU38" s="182" t="s">
        <v>14</v>
      </c>
      <c r="BV38" s="182" t="s">
        <v>14</v>
      </c>
      <c r="BW38" s="182" t="s">
        <v>8225</v>
      </c>
      <c r="BX38" s="182" t="s">
        <v>847</v>
      </c>
      <c r="BY38" s="179">
        <v>44895</v>
      </c>
      <c r="BZ38" s="189" t="s">
        <v>8233</v>
      </c>
      <c r="CA38" s="189" t="s">
        <v>14</v>
      </c>
      <c r="CB38" s="189" t="s">
        <v>847</v>
      </c>
      <c r="CC38" s="189" t="s">
        <v>14</v>
      </c>
      <c r="CD38" s="189" t="s">
        <v>14</v>
      </c>
      <c r="CE38" s="189" t="s">
        <v>8225</v>
      </c>
      <c r="CF38" s="189" t="s">
        <v>847</v>
      </c>
      <c r="CG38" s="190">
        <v>44895</v>
      </c>
      <c r="CH38" s="188" t="s">
        <v>9995</v>
      </c>
      <c r="CI38" s="189" t="e">
        <v>#N/A</v>
      </c>
      <c r="CJ38" s="189" t="e">
        <v>#N/A</v>
      </c>
      <c r="CK38" s="189" t="e">
        <v>#N/A</v>
      </c>
      <c r="CL38" s="189" t="e">
        <v>#N/A</v>
      </c>
      <c r="CM38" s="189" t="e">
        <v>#N/A</v>
      </c>
      <c r="CN38" s="189" t="e">
        <v>#N/A</v>
      </c>
      <c r="CO38" s="191" t="e">
        <v>#N/A</v>
      </c>
      <c r="CP38" s="189" t="s">
        <v>8234</v>
      </c>
      <c r="CQ38" s="182">
        <v>3500000</v>
      </c>
      <c r="CR38" s="182" t="s">
        <v>3678</v>
      </c>
      <c r="CS38" s="182" t="s">
        <v>2610</v>
      </c>
      <c r="CT38" s="182">
        <v>2</v>
      </c>
      <c r="CU38" s="182" t="s">
        <v>3680</v>
      </c>
      <c r="CV38" s="182" t="s">
        <v>3679</v>
      </c>
      <c r="CW38" s="179">
        <v>44895</v>
      </c>
      <c r="CX38" s="189" t="s">
        <v>8237</v>
      </c>
      <c r="CY38" s="186">
        <v>28495000</v>
      </c>
      <c r="CZ38" s="186" t="s">
        <v>8235</v>
      </c>
      <c r="DA38" s="186" t="s">
        <v>2610</v>
      </c>
      <c r="DB38" s="186">
        <v>2</v>
      </c>
      <c r="DC38" s="186" t="s">
        <v>8238</v>
      </c>
      <c r="DD38" s="186" t="s">
        <v>8236</v>
      </c>
      <c r="DE38" s="192">
        <v>44895</v>
      </c>
      <c r="DF38" s="188" t="s">
        <v>8239</v>
      </c>
      <c r="DG38" s="178">
        <v>28495000</v>
      </c>
      <c r="DH38" s="182" t="s">
        <v>3670</v>
      </c>
      <c r="DI38" s="182" t="s">
        <v>2610</v>
      </c>
      <c r="DJ38" s="182">
        <v>2</v>
      </c>
      <c r="DK38" s="182" t="s">
        <v>8238</v>
      </c>
      <c r="DL38" s="182" t="s">
        <v>3671</v>
      </c>
      <c r="DM38" s="179">
        <v>44895</v>
      </c>
      <c r="DN38" s="189" t="s">
        <v>8240</v>
      </c>
      <c r="DO38" s="186">
        <v>67584000</v>
      </c>
      <c r="DP38" s="189" t="s">
        <v>3670</v>
      </c>
      <c r="DQ38" s="189" t="s">
        <v>2610</v>
      </c>
      <c r="DR38" s="189">
        <v>2</v>
      </c>
      <c r="DS38" s="189" t="s">
        <v>8238</v>
      </c>
      <c r="DT38" s="189" t="s">
        <v>3671</v>
      </c>
      <c r="DU38" s="190">
        <v>44895</v>
      </c>
      <c r="DV38" s="188" t="s">
        <v>8241</v>
      </c>
      <c r="DW38" s="178">
        <v>26295000</v>
      </c>
      <c r="DX38" s="182" t="s">
        <v>8235</v>
      </c>
      <c r="DY38" s="182" t="s">
        <v>2610</v>
      </c>
      <c r="DZ38" s="182">
        <v>2</v>
      </c>
      <c r="EA38" s="182" t="s">
        <v>8238</v>
      </c>
      <c r="EB38" s="182" t="s">
        <v>8236</v>
      </c>
      <c r="EC38" s="179">
        <v>44895</v>
      </c>
      <c r="ED38" s="189" t="s">
        <v>8242</v>
      </c>
      <c r="EE38" s="186">
        <v>1440000</v>
      </c>
      <c r="EF38" s="189" t="s">
        <v>8137</v>
      </c>
      <c r="EG38" s="189" t="s">
        <v>2610</v>
      </c>
      <c r="EH38" s="189">
        <v>2</v>
      </c>
      <c r="EI38" s="189" t="s">
        <v>8163</v>
      </c>
      <c r="EJ38" s="189" t="s">
        <v>8138</v>
      </c>
      <c r="EK38" s="190">
        <v>44895</v>
      </c>
      <c r="EL38" s="188" t="s">
        <v>8243</v>
      </c>
      <c r="EM38" s="178">
        <v>760000</v>
      </c>
      <c r="EN38" s="182" t="s">
        <v>8137</v>
      </c>
      <c r="EO38" s="182" t="s">
        <v>2610</v>
      </c>
      <c r="EP38" s="182">
        <v>2</v>
      </c>
      <c r="EQ38" s="182" t="s">
        <v>8163</v>
      </c>
      <c r="ER38" s="182" t="s">
        <v>8138</v>
      </c>
      <c r="ES38" s="179">
        <v>44895</v>
      </c>
      <c r="ET38" s="189" t="s">
        <v>8231</v>
      </c>
      <c r="EU38" s="189">
        <v>1723</v>
      </c>
      <c r="EV38" s="189" t="s">
        <v>8229</v>
      </c>
      <c r="EW38" s="189" t="s">
        <v>2610</v>
      </c>
      <c r="EX38" s="189">
        <v>2</v>
      </c>
      <c r="EY38" s="189" t="s">
        <v>8227</v>
      </c>
      <c r="EZ38" s="189" t="s">
        <v>8230</v>
      </c>
      <c r="FA38" s="190">
        <v>44895</v>
      </c>
      <c r="FB38" s="188" t="s">
        <v>2252</v>
      </c>
      <c r="FC38" s="182">
        <v>4</v>
      </c>
      <c r="FD38" s="182" t="s">
        <v>1581</v>
      </c>
      <c r="FE38" s="182" t="s">
        <v>74</v>
      </c>
      <c r="FF38" s="182">
        <v>1</v>
      </c>
      <c r="FG38" s="182" t="s">
        <v>1583</v>
      </c>
      <c r="FH38" s="182" t="s">
        <v>1582</v>
      </c>
      <c r="FI38" s="179">
        <v>44736</v>
      </c>
      <c r="FJ38" s="188" t="s">
        <v>2253</v>
      </c>
      <c r="FK38" s="189" t="s">
        <v>14</v>
      </c>
      <c r="FL38" s="189" t="s">
        <v>14</v>
      </c>
      <c r="FM38" s="189" t="s">
        <v>14</v>
      </c>
      <c r="FN38" s="189" t="s">
        <v>14</v>
      </c>
      <c r="FO38" s="189" t="s">
        <v>14</v>
      </c>
      <c r="FP38" s="186" t="s">
        <v>14</v>
      </c>
      <c r="FQ38" s="187">
        <v>44736</v>
      </c>
      <c r="FR38" s="188" t="s">
        <v>2257</v>
      </c>
      <c r="FS38" s="182">
        <v>10000</v>
      </c>
      <c r="FT38" s="182" t="s">
        <v>2254</v>
      </c>
      <c r="FU38" s="182" t="s">
        <v>19</v>
      </c>
      <c r="FV38" s="182">
        <v>3</v>
      </c>
      <c r="FW38" s="182" t="s">
        <v>2256</v>
      </c>
      <c r="FX38" s="182" t="s">
        <v>2255</v>
      </c>
      <c r="FY38" s="179">
        <v>44736</v>
      </c>
      <c r="FZ38" s="189" t="s">
        <v>5722</v>
      </c>
      <c r="GA38" s="189">
        <v>1</v>
      </c>
      <c r="GB38" s="189" t="s">
        <v>3959</v>
      </c>
      <c r="GC38" s="189" t="s">
        <v>30</v>
      </c>
      <c r="GD38" s="189">
        <v>2</v>
      </c>
      <c r="GE38" s="189" t="s">
        <v>14</v>
      </c>
      <c r="GF38" s="189" t="s">
        <v>14</v>
      </c>
      <c r="GG38" s="190">
        <v>44871</v>
      </c>
      <c r="GH38" s="188" t="s">
        <v>5728</v>
      </c>
      <c r="GI38" s="182">
        <v>2</v>
      </c>
      <c r="GJ38" s="182" t="s">
        <v>3959</v>
      </c>
      <c r="GK38" s="182" t="s">
        <v>30</v>
      </c>
      <c r="GL38" s="182">
        <v>2</v>
      </c>
      <c r="GM38" s="182" t="s">
        <v>14</v>
      </c>
      <c r="GN38" s="182" t="s">
        <v>14</v>
      </c>
      <c r="GO38" s="179">
        <v>44871</v>
      </c>
      <c r="GP38" s="189" t="s">
        <v>5723</v>
      </c>
      <c r="GQ38" s="189">
        <v>3</v>
      </c>
      <c r="GR38" s="189" t="s">
        <v>3959</v>
      </c>
      <c r="GS38" s="189" t="s">
        <v>30</v>
      </c>
      <c r="GT38" s="189">
        <v>2</v>
      </c>
      <c r="GU38" s="189" t="s">
        <v>14</v>
      </c>
      <c r="GV38" s="189" t="s">
        <v>14</v>
      </c>
      <c r="GW38" s="190">
        <v>44871</v>
      </c>
      <c r="GX38" s="188" t="s">
        <v>5729</v>
      </c>
      <c r="GY38" s="182">
        <v>2</v>
      </c>
      <c r="GZ38" s="182" t="s">
        <v>3959</v>
      </c>
      <c r="HA38" s="182" t="s">
        <v>30</v>
      </c>
      <c r="HB38" s="182">
        <v>2</v>
      </c>
      <c r="HC38" s="182" t="s">
        <v>14</v>
      </c>
      <c r="HD38" s="182" t="s">
        <v>14</v>
      </c>
      <c r="HE38" s="179">
        <v>44871</v>
      </c>
      <c r="HF38" s="189" t="s">
        <v>5721</v>
      </c>
      <c r="HG38" s="189">
        <v>3</v>
      </c>
      <c r="HH38" s="189" t="s">
        <v>3959</v>
      </c>
      <c r="HI38" s="189" t="s">
        <v>30</v>
      </c>
      <c r="HJ38" s="189">
        <v>2</v>
      </c>
      <c r="HK38" s="189" t="s">
        <v>14</v>
      </c>
      <c r="HL38" s="189" t="s">
        <v>14</v>
      </c>
      <c r="HM38" s="190">
        <v>44871</v>
      </c>
      <c r="HN38" s="188" t="s">
        <v>5727</v>
      </c>
      <c r="HO38" s="182">
        <v>3</v>
      </c>
      <c r="HP38" s="182" t="s">
        <v>3959</v>
      </c>
      <c r="HQ38" s="182" t="s">
        <v>30</v>
      </c>
      <c r="HR38" s="182">
        <v>2</v>
      </c>
      <c r="HS38" s="182" t="s">
        <v>14</v>
      </c>
      <c r="HT38" s="182" t="s">
        <v>14</v>
      </c>
      <c r="HU38" s="179">
        <v>44871</v>
      </c>
      <c r="HV38" s="189" t="s">
        <v>5724</v>
      </c>
      <c r="HW38" s="189">
        <v>3</v>
      </c>
      <c r="HX38" s="189" t="s">
        <v>3959</v>
      </c>
      <c r="HY38" s="189" t="s">
        <v>30</v>
      </c>
      <c r="HZ38" s="189">
        <v>2</v>
      </c>
      <c r="IA38" s="189" t="s">
        <v>14</v>
      </c>
      <c r="IB38" s="189" t="s">
        <v>14</v>
      </c>
      <c r="IC38" s="190">
        <v>44871</v>
      </c>
      <c r="ID38" s="188" t="s">
        <v>5726</v>
      </c>
      <c r="IE38" s="182">
        <v>3</v>
      </c>
      <c r="IF38" s="182" t="s">
        <v>3959</v>
      </c>
      <c r="IG38" s="182" t="s">
        <v>30</v>
      </c>
      <c r="IH38" s="182">
        <v>2</v>
      </c>
      <c r="II38" s="182" t="s">
        <v>14</v>
      </c>
      <c r="IJ38" s="182" t="s">
        <v>14</v>
      </c>
      <c r="IK38" s="179">
        <v>44871</v>
      </c>
      <c r="IL38" s="189" t="s">
        <v>5725</v>
      </c>
      <c r="IM38" s="189">
        <v>3</v>
      </c>
      <c r="IN38" s="189" t="s">
        <v>3959</v>
      </c>
      <c r="IO38" s="189" t="s">
        <v>30</v>
      </c>
      <c r="IP38" s="189">
        <v>2</v>
      </c>
      <c r="IQ38" s="189" t="s">
        <v>14</v>
      </c>
      <c r="IR38" s="189" t="s">
        <v>14</v>
      </c>
      <c r="IS38" s="190">
        <v>44871</v>
      </c>
    </row>
    <row r="39" spans="1:253" s="283" customFormat="1" ht="12.95" customHeight="1" x14ac:dyDescent="0.2">
      <c r="A39" s="283" t="s">
        <v>1156</v>
      </c>
      <c r="B39" s="283" t="s">
        <v>9385</v>
      </c>
      <c r="C39" s="283" t="s">
        <v>1157</v>
      </c>
      <c r="D39" s="283" t="s">
        <v>1158</v>
      </c>
      <c r="E39" s="283" t="s">
        <v>8862</v>
      </c>
      <c r="F39" s="283" t="s">
        <v>8180</v>
      </c>
      <c r="G39" s="177">
        <v>124574000</v>
      </c>
      <c r="H39" s="178" t="s">
        <v>8166</v>
      </c>
      <c r="I39" s="178" t="s">
        <v>2610</v>
      </c>
      <c r="J39" s="178">
        <v>2</v>
      </c>
      <c r="K39" s="178" t="s">
        <v>3672</v>
      </c>
      <c r="L39" s="178" t="s">
        <v>3671</v>
      </c>
      <c r="M39" s="179">
        <v>44895</v>
      </c>
      <c r="N39" s="188" t="s">
        <v>8184</v>
      </c>
      <c r="O39" s="180">
        <v>1128571</v>
      </c>
      <c r="P39" s="180" t="s">
        <v>8181</v>
      </c>
      <c r="Q39" s="180" t="s">
        <v>2610</v>
      </c>
      <c r="R39" s="180">
        <v>2</v>
      </c>
      <c r="S39" s="180" t="s">
        <v>8183</v>
      </c>
      <c r="T39" s="180" t="s">
        <v>8182</v>
      </c>
      <c r="U39" s="181">
        <v>44895</v>
      </c>
      <c r="V39" s="188" t="s">
        <v>8185</v>
      </c>
      <c r="W39" s="178">
        <v>124574000</v>
      </c>
      <c r="X39" s="178" t="s">
        <v>8166</v>
      </c>
      <c r="Y39" s="178" t="s">
        <v>2610</v>
      </c>
      <c r="Z39" s="178">
        <v>2</v>
      </c>
      <c r="AA39" s="178" t="s">
        <v>3672</v>
      </c>
      <c r="AB39" s="178" t="s">
        <v>3671</v>
      </c>
      <c r="AC39" s="179">
        <v>44895</v>
      </c>
      <c r="AD39" s="188" t="s">
        <v>8189</v>
      </c>
      <c r="AE39" s="186">
        <v>41979000</v>
      </c>
      <c r="AF39" s="186" t="s">
        <v>8186</v>
      </c>
      <c r="AG39" s="186" t="s">
        <v>2610</v>
      </c>
      <c r="AH39" s="186">
        <v>2</v>
      </c>
      <c r="AI39" s="186" t="s">
        <v>8188</v>
      </c>
      <c r="AJ39" s="186" t="s">
        <v>8187</v>
      </c>
      <c r="AK39" s="187">
        <v>44895</v>
      </c>
      <c r="AL39" s="188" t="s">
        <v>8193</v>
      </c>
      <c r="AM39" s="178">
        <v>878000</v>
      </c>
      <c r="AN39" s="178" t="s">
        <v>8190</v>
      </c>
      <c r="AO39" s="178" t="s">
        <v>74</v>
      </c>
      <c r="AP39" s="178">
        <v>1</v>
      </c>
      <c r="AQ39" s="178" t="s">
        <v>8192</v>
      </c>
      <c r="AR39" s="178" t="s">
        <v>8191</v>
      </c>
      <c r="AS39" s="179">
        <v>44895</v>
      </c>
      <c r="AT39" s="189" t="s">
        <v>1484</v>
      </c>
      <c r="AU39" s="186">
        <v>0</v>
      </c>
      <c r="AV39" s="186" t="s">
        <v>14</v>
      </c>
      <c r="AW39" s="186" t="s">
        <v>14</v>
      </c>
      <c r="AX39" s="186" t="s">
        <v>14</v>
      </c>
      <c r="AY39" s="186" t="s">
        <v>14</v>
      </c>
      <c r="AZ39" s="186" t="s">
        <v>14</v>
      </c>
      <c r="BA39" s="187">
        <v>44363</v>
      </c>
      <c r="BB39" s="188" t="s">
        <v>1483</v>
      </c>
      <c r="BC39" s="178">
        <v>0</v>
      </c>
      <c r="BD39" s="178" t="s">
        <v>14</v>
      </c>
      <c r="BE39" s="178" t="s">
        <v>14</v>
      </c>
      <c r="BF39" s="178" t="s">
        <v>14</v>
      </c>
      <c r="BG39" s="178" t="s">
        <v>14</v>
      </c>
      <c r="BH39" s="178" t="s">
        <v>14</v>
      </c>
      <c r="BI39" s="179">
        <v>44363</v>
      </c>
      <c r="BJ39" s="189" t="s">
        <v>3692</v>
      </c>
      <c r="BK39" s="189">
        <v>0</v>
      </c>
      <c r="BL39" s="189" t="s">
        <v>14</v>
      </c>
      <c r="BM39" s="189" t="s">
        <v>2610</v>
      </c>
      <c r="BN39" s="189">
        <v>2</v>
      </c>
      <c r="BO39" s="189" t="s">
        <v>3691</v>
      </c>
      <c r="BP39" s="186" t="s">
        <v>1233</v>
      </c>
      <c r="BQ39" s="190">
        <v>44832</v>
      </c>
      <c r="BR39" s="188" t="s">
        <v>1160</v>
      </c>
      <c r="BS39" s="182" t="s">
        <v>14</v>
      </c>
      <c r="BT39" s="182" t="s">
        <v>14</v>
      </c>
      <c r="BU39" s="182" t="s">
        <v>14</v>
      </c>
      <c r="BV39" s="182" t="s">
        <v>14</v>
      </c>
      <c r="BW39" s="182" t="s">
        <v>1159</v>
      </c>
      <c r="BX39" s="182" t="s">
        <v>14</v>
      </c>
      <c r="BY39" s="179">
        <v>44013</v>
      </c>
      <c r="BZ39" s="189" t="s">
        <v>1161</v>
      </c>
      <c r="CA39" s="189" t="s">
        <v>14</v>
      </c>
      <c r="CB39" s="189" t="s">
        <v>14</v>
      </c>
      <c r="CC39" s="189" t="s">
        <v>14</v>
      </c>
      <c r="CD39" s="189" t="s">
        <v>14</v>
      </c>
      <c r="CE39" s="189" t="s">
        <v>1159</v>
      </c>
      <c r="CF39" s="189" t="s">
        <v>14</v>
      </c>
      <c r="CG39" s="190">
        <v>44013</v>
      </c>
      <c r="CH39" s="188" t="s">
        <v>9996</v>
      </c>
      <c r="CI39" s="189" t="e">
        <v>#N/A</v>
      </c>
      <c r="CJ39" s="189" t="e">
        <v>#N/A</v>
      </c>
      <c r="CK39" s="189" t="e">
        <v>#N/A</v>
      </c>
      <c r="CL39" s="189" t="e">
        <v>#N/A</v>
      </c>
      <c r="CM39" s="189" t="e">
        <v>#N/A</v>
      </c>
      <c r="CN39" s="189" t="e">
        <v>#N/A</v>
      </c>
      <c r="CO39" s="191" t="e">
        <v>#N/A</v>
      </c>
      <c r="CP39" s="189" t="s">
        <v>1163</v>
      </c>
      <c r="CQ39" s="182" t="s">
        <v>14</v>
      </c>
      <c r="CR39" s="182" t="s">
        <v>14</v>
      </c>
      <c r="CS39" s="182" t="s">
        <v>14</v>
      </c>
      <c r="CT39" s="182" t="s">
        <v>14</v>
      </c>
      <c r="CU39" s="182" t="s">
        <v>1162</v>
      </c>
      <c r="CV39" s="182" t="s">
        <v>14</v>
      </c>
      <c r="CW39" s="179">
        <v>44013</v>
      </c>
      <c r="CX39" s="189" t="s">
        <v>8197</v>
      </c>
      <c r="CY39" s="186">
        <v>878000</v>
      </c>
      <c r="CZ39" s="186" t="s">
        <v>8205</v>
      </c>
      <c r="DA39" s="186" t="s">
        <v>2610</v>
      </c>
      <c r="DB39" s="186">
        <v>2</v>
      </c>
      <c r="DC39" s="186" t="s">
        <v>8200</v>
      </c>
      <c r="DD39" s="186" t="s">
        <v>8191</v>
      </c>
      <c r="DE39" s="192">
        <v>44895</v>
      </c>
      <c r="DF39" s="188" t="s">
        <v>8201</v>
      </c>
      <c r="DG39" s="178">
        <v>82595000</v>
      </c>
      <c r="DH39" s="182" t="s">
        <v>8198</v>
      </c>
      <c r="DI39" s="182" t="s">
        <v>2610</v>
      </c>
      <c r="DJ39" s="182">
        <v>2</v>
      </c>
      <c r="DK39" s="182" t="s">
        <v>8200</v>
      </c>
      <c r="DL39" s="182" t="s">
        <v>8199</v>
      </c>
      <c r="DM39" s="179">
        <v>44895</v>
      </c>
      <c r="DN39" s="189" t="s">
        <v>8204</v>
      </c>
      <c r="DO39" s="186">
        <v>41101000</v>
      </c>
      <c r="DP39" s="189" t="s">
        <v>8202</v>
      </c>
      <c r="DQ39" s="189" t="s">
        <v>2610</v>
      </c>
      <c r="DR39" s="189">
        <v>2</v>
      </c>
      <c r="DS39" s="189" t="s">
        <v>8200</v>
      </c>
      <c r="DT39" s="189" t="s">
        <v>8203</v>
      </c>
      <c r="DU39" s="190">
        <v>44895</v>
      </c>
      <c r="DV39" s="188" t="s">
        <v>8206</v>
      </c>
      <c r="DW39" s="178">
        <v>878000</v>
      </c>
      <c r="DX39" s="182" t="s">
        <v>8205</v>
      </c>
      <c r="DY39" s="182" t="s">
        <v>2610</v>
      </c>
      <c r="DZ39" s="182">
        <v>2</v>
      </c>
      <c r="EA39" s="182" t="s">
        <v>8200</v>
      </c>
      <c r="EB39" s="182" t="s">
        <v>8191</v>
      </c>
      <c r="EC39" s="179">
        <v>44895</v>
      </c>
      <c r="ED39" s="189" t="s">
        <v>8208</v>
      </c>
      <c r="EE39" s="186">
        <v>0</v>
      </c>
      <c r="EF39" s="189" t="s">
        <v>8207</v>
      </c>
      <c r="EG39" s="189" t="s">
        <v>19</v>
      </c>
      <c r="EH39" s="189">
        <v>3</v>
      </c>
      <c r="EI39" s="189" t="s">
        <v>8200</v>
      </c>
      <c r="EJ39" s="189" t="s">
        <v>8196</v>
      </c>
      <c r="EK39" s="190">
        <v>44895</v>
      </c>
      <c r="EL39" s="188" t="s">
        <v>8209</v>
      </c>
      <c r="EM39" s="178">
        <v>0</v>
      </c>
      <c r="EN39" s="182" t="s">
        <v>8207</v>
      </c>
      <c r="EO39" s="182" t="s">
        <v>19</v>
      </c>
      <c r="EP39" s="182">
        <v>3</v>
      </c>
      <c r="EQ39" s="182" t="s">
        <v>8200</v>
      </c>
      <c r="ER39" s="182" t="s">
        <v>8196</v>
      </c>
      <c r="ES39" s="179">
        <v>44895</v>
      </c>
      <c r="ET39" s="189" t="s">
        <v>3695</v>
      </c>
      <c r="EU39" s="189">
        <v>992</v>
      </c>
      <c r="EV39" s="189" t="s">
        <v>3693</v>
      </c>
      <c r="EW39" s="189" t="s">
        <v>2610</v>
      </c>
      <c r="EX39" s="189">
        <v>2</v>
      </c>
      <c r="EY39" s="189" t="s">
        <v>3694</v>
      </c>
      <c r="EZ39" s="189" t="s">
        <v>1233</v>
      </c>
      <c r="FA39" s="190">
        <v>44832</v>
      </c>
      <c r="FB39" s="188" t="s">
        <v>1488</v>
      </c>
      <c r="FC39" s="182">
        <v>3</v>
      </c>
      <c r="FD39" s="182" t="s">
        <v>1485</v>
      </c>
      <c r="FE39" s="182" t="s">
        <v>74</v>
      </c>
      <c r="FF39" s="182">
        <v>1</v>
      </c>
      <c r="FG39" s="182" t="s">
        <v>1487</v>
      </c>
      <c r="FH39" s="182" t="s">
        <v>1486</v>
      </c>
      <c r="FI39" s="179">
        <v>44363</v>
      </c>
      <c r="FJ39" s="188" t="s">
        <v>1490</v>
      </c>
      <c r="FK39" s="189">
        <v>0</v>
      </c>
      <c r="FL39" s="189" t="s">
        <v>14</v>
      </c>
      <c r="FM39" s="189" t="s">
        <v>14</v>
      </c>
      <c r="FN39" s="189" t="s">
        <v>14</v>
      </c>
      <c r="FO39" s="189" t="s">
        <v>1489</v>
      </c>
      <c r="FP39" s="186" t="s">
        <v>14</v>
      </c>
      <c r="FQ39" s="187">
        <v>44363</v>
      </c>
      <c r="FR39" s="188" t="s">
        <v>1491</v>
      </c>
      <c r="FS39" s="182">
        <v>0</v>
      </c>
      <c r="FT39" s="182" t="s">
        <v>14</v>
      </c>
      <c r="FU39" s="182" t="s">
        <v>14</v>
      </c>
      <c r="FV39" s="182" t="s">
        <v>14</v>
      </c>
      <c r="FW39" s="182" t="s">
        <v>1489</v>
      </c>
      <c r="FX39" s="182" t="s">
        <v>14</v>
      </c>
      <c r="FY39" s="179">
        <v>44363</v>
      </c>
      <c r="FZ39" s="189" t="s">
        <v>5643</v>
      </c>
      <c r="GA39" s="189">
        <v>2</v>
      </c>
      <c r="GB39" s="189" t="s">
        <v>3959</v>
      </c>
      <c r="GC39" s="189" t="s">
        <v>30</v>
      </c>
      <c r="GD39" s="189">
        <v>2</v>
      </c>
      <c r="GE39" s="189" t="s">
        <v>14</v>
      </c>
      <c r="GF39" s="189" t="s">
        <v>14</v>
      </c>
      <c r="GG39" s="190">
        <v>44868</v>
      </c>
      <c r="GH39" s="188" t="s">
        <v>5649</v>
      </c>
      <c r="GI39" s="182">
        <v>2</v>
      </c>
      <c r="GJ39" s="182" t="s">
        <v>3959</v>
      </c>
      <c r="GK39" s="182" t="s">
        <v>30</v>
      </c>
      <c r="GL39" s="182">
        <v>2</v>
      </c>
      <c r="GM39" s="182" t="s">
        <v>14</v>
      </c>
      <c r="GN39" s="182" t="s">
        <v>14</v>
      </c>
      <c r="GO39" s="179">
        <v>44868</v>
      </c>
      <c r="GP39" s="189" t="s">
        <v>5644</v>
      </c>
      <c r="GQ39" s="189">
        <v>2</v>
      </c>
      <c r="GR39" s="189" t="s">
        <v>3959</v>
      </c>
      <c r="GS39" s="189" t="s">
        <v>30</v>
      </c>
      <c r="GT39" s="189">
        <v>2</v>
      </c>
      <c r="GU39" s="189" t="s">
        <v>14</v>
      </c>
      <c r="GV39" s="189" t="s">
        <v>14</v>
      </c>
      <c r="GW39" s="190">
        <v>44868</v>
      </c>
      <c r="GX39" s="188" t="s">
        <v>5650</v>
      </c>
      <c r="GY39" s="182">
        <v>2</v>
      </c>
      <c r="GZ39" s="182" t="s">
        <v>3959</v>
      </c>
      <c r="HA39" s="182" t="s">
        <v>30</v>
      </c>
      <c r="HB39" s="182">
        <v>2</v>
      </c>
      <c r="HC39" s="182" t="s">
        <v>14</v>
      </c>
      <c r="HD39" s="182" t="s">
        <v>14</v>
      </c>
      <c r="HE39" s="179">
        <v>44868</v>
      </c>
      <c r="HF39" s="189" t="s">
        <v>5642</v>
      </c>
      <c r="HG39" s="189">
        <v>0</v>
      </c>
      <c r="HH39" s="189" t="s">
        <v>3959</v>
      </c>
      <c r="HI39" s="189" t="s">
        <v>30</v>
      </c>
      <c r="HJ39" s="189">
        <v>2</v>
      </c>
      <c r="HK39" s="189" t="s">
        <v>14</v>
      </c>
      <c r="HL39" s="189" t="s">
        <v>14</v>
      </c>
      <c r="HM39" s="190">
        <v>44868</v>
      </c>
      <c r="HN39" s="188" t="s">
        <v>5648</v>
      </c>
      <c r="HO39" s="182">
        <v>3</v>
      </c>
      <c r="HP39" s="182" t="s">
        <v>3959</v>
      </c>
      <c r="HQ39" s="182" t="s">
        <v>30</v>
      </c>
      <c r="HR39" s="182">
        <v>2</v>
      </c>
      <c r="HS39" s="182" t="s">
        <v>14</v>
      </c>
      <c r="HT39" s="182" t="s">
        <v>14</v>
      </c>
      <c r="HU39" s="179">
        <v>44868</v>
      </c>
      <c r="HV39" s="189" t="s">
        <v>5645</v>
      </c>
      <c r="HW39" s="189">
        <v>3</v>
      </c>
      <c r="HX39" s="189" t="s">
        <v>3959</v>
      </c>
      <c r="HY39" s="189" t="s">
        <v>30</v>
      </c>
      <c r="HZ39" s="189">
        <v>2</v>
      </c>
      <c r="IA39" s="189" t="s">
        <v>14</v>
      </c>
      <c r="IB39" s="189" t="s">
        <v>14</v>
      </c>
      <c r="IC39" s="190">
        <v>44868</v>
      </c>
      <c r="ID39" s="188" t="s">
        <v>5647</v>
      </c>
      <c r="IE39" s="182">
        <v>3</v>
      </c>
      <c r="IF39" s="182" t="s">
        <v>3959</v>
      </c>
      <c r="IG39" s="182" t="s">
        <v>30</v>
      </c>
      <c r="IH39" s="182">
        <v>2</v>
      </c>
      <c r="II39" s="182" t="s">
        <v>14</v>
      </c>
      <c r="IJ39" s="182" t="s">
        <v>14</v>
      </c>
      <c r="IK39" s="179">
        <v>44868</v>
      </c>
      <c r="IL39" s="189" t="s">
        <v>5646</v>
      </c>
      <c r="IM39" s="189">
        <v>3</v>
      </c>
      <c r="IN39" s="189" t="s">
        <v>3959</v>
      </c>
      <c r="IO39" s="189" t="s">
        <v>30</v>
      </c>
      <c r="IP39" s="189">
        <v>2</v>
      </c>
      <c r="IQ39" s="189" t="s">
        <v>14</v>
      </c>
      <c r="IR39" s="189" t="s">
        <v>14</v>
      </c>
      <c r="IS39" s="190">
        <v>44868</v>
      </c>
    </row>
    <row r="40" spans="1:253" s="283" customFormat="1" ht="12.95" customHeight="1" x14ac:dyDescent="0.2">
      <c r="A40" s="283" t="s">
        <v>1492</v>
      </c>
      <c r="B40" s="283" t="s">
        <v>9349</v>
      </c>
      <c r="C40" s="283" t="s">
        <v>1493</v>
      </c>
      <c r="D40" s="283" t="s">
        <v>1158</v>
      </c>
      <c r="E40" s="283" t="s">
        <v>8862</v>
      </c>
      <c r="F40" s="283" t="s">
        <v>8167</v>
      </c>
      <c r="G40" s="177">
        <v>124574000</v>
      </c>
      <c r="H40" s="178" t="s">
        <v>8166</v>
      </c>
      <c r="I40" s="178" t="s">
        <v>2610</v>
      </c>
      <c r="J40" s="178">
        <v>2</v>
      </c>
      <c r="K40" s="178" t="s">
        <v>3672</v>
      </c>
      <c r="L40" s="178" t="s">
        <v>3671</v>
      </c>
      <c r="M40" s="179">
        <v>44895</v>
      </c>
      <c r="N40" s="188" t="s">
        <v>3683</v>
      </c>
      <c r="O40" s="180">
        <v>299000</v>
      </c>
      <c r="P40" s="180" t="s">
        <v>3674</v>
      </c>
      <c r="Q40" s="180" t="s">
        <v>19</v>
      </c>
      <c r="R40" s="180">
        <v>3</v>
      </c>
      <c r="S40" s="180" t="s">
        <v>3682</v>
      </c>
      <c r="T40" s="180" t="s">
        <v>3675</v>
      </c>
      <c r="U40" s="181">
        <v>44832</v>
      </c>
      <c r="V40" s="188" t="s">
        <v>3687</v>
      </c>
      <c r="W40" s="178">
        <v>30100000</v>
      </c>
      <c r="X40" s="178" t="s">
        <v>3684</v>
      </c>
      <c r="Y40" s="178" t="s">
        <v>2610</v>
      </c>
      <c r="Z40" s="178">
        <v>2</v>
      </c>
      <c r="AA40" s="178" t="s">
        <v>3686</v>
      </c>
      <c r="AB40" s="178" t="s">
        <v>3685</v>
      </c>
      <c r="AC40" s="179">
        <v>44832</v>
      </c>
      <c r="AD40" s="188" t="s">
        <v>3690</v>
      </c>
      <c r="AE40" s="186">
        <v>30100000</v>
      </c>
      <c r="AF40" s="186" t="s">
        <v>3684</v>
      </c>
      <c r="AG40" s="186" t="s">
        <v>2610</v>
      </c>
      <c r="AH40" s="186">
        <v>2</v>
      </c>
      <c r="AI40" s="186" t="s">
        <v>3689</v>
      </c>
      <c r="AJ40" s="186" t="s">
        <v>3688</v>
      </c>
      <c r="AK40" s="187">
        <v>44832</v>
      </c>
      <c r="AL40" s="188" t="s">
        <v>8171</v>
      </c>
      <c r="AM40" s="178">
        <v>2458000</v>
      </c>
      <c r="AN40" s="178" t="s">
        <v>8168</v>
      </c>
      <c r="AO40" s="178" t="s">
        <v>2610</v>
      </c>
      <c r="AP40" s="178">
        <v>2</v>
      </c>
      <c r="AQ40" s="178" t="s">
        <v>8170</v>
      </c>
      <c r="AR40" s="178" t="s">
        <v>8169</v>
      </c>
      <c r="AS40" s="179">
        <v>44895</v>
      </c>
      <c r="AT40" s="189" t="s">
        <v>1495</v>
      </c>
      <c r="AU40" s="186">
        <v>0</v>
      </c>
      <c r="AV40" s="186" t="s">
        <v>14</v>
      </c>
      <c r="AW40" s="186" t="s">
        <v>14</v>
      </c>
      <c r="AX40" s="186" t="s">
        <v>14</v>
      </c>
      <c r="AY40" s="186" t="s">
        <v>15</v>
      </c>
      <c r="AZ40" s="186" t="s">
        <v>14</v>
      </c>
      <c r="BA40" s="187">
        <v>44363</v>
      </c>
      <c r="BB40" s="188" t="s">
        <v>1494</v>
      </c>
      <c r="BC40" s="178">
        <v>0</v>
      </c>
      <c r="BD40" s="178" t="s">
        <v>14</v>
      </c>
      <c r="BE40" s="178" t="s">
        <v>14</v>
      </c>
      <c r="BF40" s="178" t="s">
        <v>14</v>
      </c>
      <c r="BG40" s="178" t="s">
        <v>15</v>
      </c>
      <c r="BH40" s="178" t="s">
        <v>14</v>
      </c>
      <c r="BI40" s="179">
        <v>44363</v>
      </c>
      <c r="BJ40" s="189" t="s">
        <v>8177</v>
      </c>
      <c r="BK40" s="189">
        <v>190</v>
      </c>
      <c r="BL40" s="189" t="s">
        <v>8175</v>
      </c>
      <c r="BM40" s="189" t="s">
        <v>2610</v>
      </c>
      <c r="BN40" s="189">
        <v>2</v>
      </c>
      <c r="BO40" s="189" t="s">
        <v>8176</v>
      </c>
      <c r="BP40" s="186" t="s">
        <v>1233</v>
      </c>
      <c r="BQ40" s="190">
        <v>44895</v>
      </c>
      <c r="BR40" s="188" t="s">
        <v>9997</v>
      </c>
      <c r="BS40" s="182" t="e">
        <v>#N/A</v>
      </c>
      <c r="BT40" s="182" t="e">
        <v>#N/A</v>
      </c>
      <c r="BU40" s="182" t="e">
        <v>#N/A</v>
      </c>
      <c r="BV40" s="182" t="e">
        <v>#N/A</v>
      </c>
      <c r="BW40" s="182" t="e">
        <v>#N/A</v>
      </c>
      <c r="BX40" s="182" t="e">
        <v>#N/A</v>
      </c>
      <c r="BY40" s="179" t="e">
        <v>#N/A</v>
      </c>
      <c r="BZ40" s="189" t="s">
        <v>9998</v>
      </c>
      <c r="CA40" s="189" t="e">
        <v>#N/A</v>
      </c>
      <c r="CB40" s="189" t="e">
        <v>#N/A</v>
      </c>
      <c r="CC40" s="189" t="e">
        <v>#N/A</v>
      </c>
      <c r="CD40" s="189" t="e">
        <v>#N/A</v>
      </c>
      <c r="CE40" s="189" t="e">
        <v>#N/A</v>
      </c>
      <c r="CF40" s="189" t="e">
        <v>#N/A</v>
      </c>
      <c r="CG40" s="190" t="e">
        <v>#N/A</v>
      </c>
      <c r="CH40" s="188" t="s">
        <v>9999</v>
      </c>
      <c r="CI40" s="189" t="e">
        <v>#N/A</v>
      </c>
      <c r="CJ40" s="189" t="e">
        <v>#N/A</v>
      </c>
      <c r="CK40" s="189" t="e">
        <v>#N/A</v>
      </c>
      <c r="CL40" s="189" t="e">
        <v>#N/A</v>
      </c>
      <c r="CM40" s="189" t="e">
        <v>#N/A</v>
      </c>
      <c r="CN40" s="189" t="e">
        <v>#N/A</v>
      </c>
      <c r="CO40" s="191" t="e">
        <v>#N/A</v>
      </c>
      <c r="CP40" s="189" t="s">
        <v>10000</v>
      </c>
      <c r="CQ40" s="182" t="e">
        <v>#N/A</v>
      </c>
      <c r="CR40" s="182" t="e">
        <v>#N/A</v>
      </c>
      <c r="CS40" s="182" t="e">
        <v>#N/A</v>
      </c>
      <c r="CT40" s="182" t="e">
        <v>#N/A</v>
      </c>
      <c r="CU40" s="182" t="e">
        <v>#N/A</v>
      </c>
      <c r="CV40" s="182" t="e">
        <v>#N/A</v>
      </c>
      <c r="CW40" s="179" t="e">
        <v>#N/A</v>
      </c>
      <c r="CX40" s="189" t="s">
        <v>3950</v>
      </c>
      <c r="CY40" s="186">
        <v>9400000</v>
      </c>
      <c r="CZ40" s="186" t="s">
        <v>3948</v>
      </c>
      <c r="DA40" s="186" t="s">
        <v>2610</v>
      </c>
      <c r="DB40" s="186">
        <v>2</v>
      </c>
      <c r="DC40" s="186" t="s">
        <v>3951</v>
      </c>
      <c r="DD40" s="186" t="s">
        <v>3949</v>
      </c>
      <c r="DE40" s="192">
        <v>44854</v>
      </c>
      <c r="DF40" s="188" t="s">
        <v>3952</v>
      </c>
      <c r="DG40" s="178">
        <v>0</v>
      </c>
      <c r="DH40" s="182" t="s">
        <v>3684</v>
      </c>
      <c r="DI40" s="182" t="s">
        <v>2610</v>
      </c>
      <c r="DJ40" s="182">
        <v>2</v>
      </c>
      <c r="DK40" s="182" t="s">
        <v>3951</v>
      </c>
      <c r="DL40" s="182" t="s">
        <v>3685</v>
      </c>
      <c r="DM40" s="179">
        <v>44854</v>
      </c>
      <c r="DN40" s="189" t="s">
        <v>3953</v>
      </c>
      <c r="DO40" s="186">
        <v>20700000</v>
      </c>
      <c r="DP40" s="189" t="s">
        <v>3684</v>
      </c>
      <c r="DQ40" s="189" t="s">
        <v>2610</v>
      </c>
      <c r="DR40" s="189">
        <v>2</v>
      </c>
      <c r="DS40" s="189" t="s">
        <v>3951</v>
      </c>
      <c r="DT40" s="189" t="s">
        <v>3685</v>
      </c>
      <c r="DU40" s="190">
        <v>44854</v>
      </c>
      <c r="DV40" s="188" t="s">
        <v>3954</v>
      </c>
      <c r="DW40" s="178">
        <v>7000000</v>
      </c>
      <c r="DX40" s="182" t="s">
        <v>3948</v>
      </c>
      <c r="DY40" s="182" t="s">
        <v>2610</v>
      </c>
      <c r="DZ40" s="182">
        <v>2</v>
      </c>
      <c r="EA40" s="182" t="s">
        <v>3951</v>
      </c>
      <c r="EB40" s="182" t="s">
        <v>3949</v>
      </c>
      <c r="EC40" s="179">
        <v>44854</v>
      </c>
      <c r="ED40" s="189" t="s">
        <v>3955</v>
      </c>
      <c r="EE40" s="186">
        <v>1900000</v>
      </c>
      <c r="EF40" s="189" t="s">
        <v>3948</v>
      </c>
      <c r="EG40" s="189" t="s">
        <v>2610</v>
      </c>
      <c r="EH40" s="189">
        <v>2</v>
      </c>
      <c r="EI40" s="189" t="s">
        <v>3951</v>
      </c>
      <c r="EJ40" s="189" t="s">
        <v>3949</v>
      </c>
      <c r="EK40" s="190">
        <v>44854</v>
      </c>
      <c r="EL40" s="188" t="s">
        <v>3957</v>
      </c>
      <c r="EM40" s="178">
        <v>500000</v>
      </c>
      <c r="EN40" s="182" t="s">
        <v>3948</v>
      </c>
      <c r="EO40" s="182" t="s">
        <v>2610</v>
      </c>
      <c r="EP40" s="182">
        <v>2</v>
      </c>
      <c r="EQ40" s="182" t="s">
        <v>3951</v>
      </c>
      <c r="ER40" s="182" t="s">
        <v>3956</v>
      </c>
      <c r="ES40" s="179">
        <v>44854</v>
      </c>
      <c r="ET40" s="189" t="s">
        <v>8179</v>
      </c>
      <c r="EU40" s="189">
        <v>1723</v>
      </c>
      <c r="EV40" s="189" t="s">
        <v>8149</v>
      </c>
      <c r="EW40" s="189" t="s">
        <v>2610</v>
      </c>
      <c r="EX40" s="189">
        <v>2</v>
      </c>
      <c r="EY40" s="189" t="s">
        <v>8178</v>
      </c>
      <c r="EZ40" s="189" t="s">
        <v>8150</v>
      </c>
      <c r="FA40" s="190">
        <v>44895</v>
      </c>
      <c r="FB40" s="188" t="s">
        <v>1584</v>
      </c>
      <c r="FC40" s="182">
        <v>4</v>
      </c>
      <c r="FD40" s="182" t="s">
        <v>1581</v>
      </c>
      <c r="FE40" s="182" t="s">
        <v>74</v>
      </c>
      <c r="FF40" s="182">
        <v>1</v>
      </c>
      <c r="FG40" s="182" t="s">
        <v>1583</v>
      </c>
      <c r="FH40" s="182" t="s">
        <v>1582</v>
      </c>
      <c r="FI40" s="179">
        <v>44514</v>
      </c>
      <c r="FJ40" s="188" t="s">
        <v>1497</v>
      </c>
      <c r="FK40" s="189">
        <v>0</v>
      </c>
      <c r="FL40" s="189" t="s">
        <v>14</v>
      </c>
      <c r="FM40" s="189" t="s">
        <v>14</v>
      </c>
      <c r="FN40" s="189" t="s">
        <v>14</v>
      </c>
      <c r="FO40" s="189" t="s">
        <v>1496</v>
      </c>
      <c r="FP40" s="186" t="s">
        <v>14</v>
      </c>
      <c r="FQ40" s="187">
        <v>44363</v>
      </c>
      <c r="FR40" s="188" t="s">
        <v>1861</v>
      </c>
      <c r="FS40" s="182">
        <v>210000</v>
      </c>
      <c r="FT40" s="182" t="s">
        <v>1858</v>
      </c>
      <c r="FU40" s="182" t="s">
        <v>19</v>
      </c>
      <c r="FV40" s="182">
        <v>3</v>
      </c>
      <c r="FW40" s="182" t="s">
        <v>1860</v>
      </c>
      <c r="FX40" s="182" t="s">
        <v>1859</v>
      </c>
      <c r="FY40" s="179">
        <v>44648</v>
      </c>
      <c r="FZ40" s="189" t="s">
        <v>5704</v>
      </c>
      <c r="GA40" s="189">
        <v>2</v>
      </c>
      <c r="GB40" s="189" t="s">
        <v>3959</v>
      </c>
      <c r="GC40" s="189" t="s">
        <v>30</v>
      </c>
      <c r="GD40" s="189">
        <v>2</v>
      </c>
      <c r="GE40" s="189" t="s">
        <v>14</v>
      </c>
      <c r="GF40" s="189" t="s">
        <v>14</v>
      </c>
      <c r="GG40" s="190">
        <v>44869</v>
      </c>
      <c r="GH40" s="188" t="s">
        <v>5710</v>
      </c>
      <c r="GI40" s="182">
        <v>3</v>
      </c>
      <c r="GJ40" s="182" t="s">
        <v>3959</v>
      </c>
      <c r="GK40" s="182" t="s">
        <v>30</v>
      </c>
      <c r="GL40" s="182">
        <v>2</v>
      </c>
      <c r="GM40" s="182" t="s">
        <v>14</v>
      </c>
      <c r="GN40" s="182" t="s">
        <v>14</v>
      </c>
      <c r="GO40" s="179">
        <v>44869</v>
      </c>
      <c r="GP40" s="189" t="s">
        <v>5705</v>
      </c>
      <c r="GQ40" s="189">
        <v>3</v>
      </c>
      <c r="GR40" s="189" t="s">
        <v>3959</v>
      </c>
      <c r="GS40" s="189" t="s">
        <v>30</v>
      </c>
      <c r="GT40" s="189">
        <v>2</v>
      </c>
      <c r="GU40" s="189" t="s">
        <v>14</v>
      </c>
      <c r="GV40" s="189" t="s">
        <v>14</v>
      </c>
      <c r="GW40" s="190">
        <v>44869</v>
      </c>
      <c r="GX40" s="188" t="s">
        <v>5711</v>
      </c>
      <c r="GY40" s="182">
        <v>2</v>
      </c>
      <c r="GZ40" s="182" t="s">
        <v>3959</v>
      </c>
      <c r="HA40" s="182" t="s">
        <v>30</v>
      </c>
      <c r="HB40" s="182">
        <v>2</v>
      </c>
      <c r="HC40" s="182" t="s">
        <v>14</v>
      </c>
      <c r="HD40" s="182" t="s">
        <v>14</v>
      </c>
      <c r="HE40" s="179">
        <v>44869</v>
      </c>
      <c r="HF40" s="189" t="s">
        <v>5703</v>
      </c>
      <c r="HG40" s="189">
        <v>2</v>
      </c>
      <c r="HH40" s="189" t="s">
        <v>3959</v>
      </c>
      <c r="HI40" s="189" t="s">
        <v>30</v>
      </c>
      <c r="HJ40" s="189">
        <v>2</v>
      </c>
      <c r="HK40" s="189" t="s">
        <v>14</v>
      </c>
      <c r="HL40" s="189" t="s">
        <v>14</v>
      </c>
      <c r="HM40" s="190">
        <v>44869</v>
      </c>
      <c r="HN40" s="188" t="s">
        <v>5709</v>
      </c>
      <c r="HO40" s="182">
        <v>3</v>
      </c>
      <c r="HP40" s="182" t="s">
        <v>3959</v>
      </c>
      <c r="HQ40" s="182" t="s">
        <v>30</v>
      </c>
      <c r="HR40" s="182">
        <v>2</v>
      </c>
      <c r="HS40" s="182" t="s">
        <v>14</v>
      </c>
      <c r="HT40" s="182" t="s">
        <v>14</v>
      </c>
      <c r="HU40" s="179">
        <v>44869</v>
      </c>
      <c r="HV40" s="189" t="s">
        <v>5706</v>
      </c>
      <c r="HW40" s="189">
        <v>3</v>
      </c>
      <c r="HX40" s="189" t="s">
        <v>3959</v>
      </c>
      <c r="HY40" s="189" t="s">
        <v>30</v>
      </c>
      <c r="HZ40" s="189">
        <v>2</v>
      </c>
      <c r="IA40" s="189" t="s">
        <v>14</v>
      </c>
      <c r="IB40" s="189" t="s">
        <v>14</v>
      </c>
      <c r="IC40" s="190">
        <v>44869</v>
      </c>
      <c r="ID40" s="188" t="s">
        <v>5708</v>
      </c>
      <c r="IE40" s="182">
        <v>3</v>
      </c>
      <c r="IF40" s="182" t="s">
        <v>3959</v>
      </c>
      <c r="IG40" s="182" t="s">
        <v>30</v>
      </c>
      <c r="IH40" s="182">
        <v>2</v>
      </c>
      <c r="II40" s="182" t="s">
        <v>14</v>
      </c>
      <c r="IJ40" s="182" t="s">
        <v>14</v>
      </c>
      <c r="IK40" s="179">
        <v>44869</v>
      </c>
      <c r="IL40" s="189" t="s">
        <v>5707</v>
      </c>
      <c r="IM40" s="189">
        <v>3</v>
      </c>
      <c r="IN40" s="189" t="s">
        <v>3959</v>
      </c>
      <c r="IO40" s="189" t="s">
        <v>30</v>
      </c>
      <c r="IP40" s="189">
        <v>2</v>
      </c>
      <c r="IQ40" s="189" t="s">
        <v>14</v>
      </c>
      <c r="IR40" s="189" t="s">
        <v>14</v>
      </c>
      <c r="IS40" s="190">
        <v>44869</v>
      </c>
    </row>
    <row r="41" spans="1:253" s="283" customFormat="1" ht="12.95" customHeight="1" x14ac:dyDescent="0.2">
      <c r="A41" s="283" t="s">
        <v>1779</v>
      </c>
      <c r="B41" s="283" t="s">
        <v>9342</v>
      </c>
      <c r="C41" s="283" t="s">
        <v>1780</v>
      </c>
      <c r="D41" s="283" t="s">
        <v>1158</v>
      </c>
      <c r="E41" s="283" t="s">
        <v>8862</v>
      </c>
      <c r="F41" s="283" t="s">
        <v>3673</v>
      </c>
      <c r="G41" s="177">
        <v>123516000</v>
      </c>
      <c r="H41" s="178" t="s">
        <v>3670</v>
      </c>
      <c r="I41" s="178" t="s">
        <v>2610</v>
      </c>
      <c r="J41" s="178">
        <v>2</v>
      </c>
      <c r="K41" s="178" t="s">
        <v>3672</v>
      </c>
      <c r="L41" s="178" t="s">
        <v>3671</v>
      </c>
      <c r="M41" s="179">
        <v>44832</v>
      </c>
      <c r="N41" s="188" t="s">
        <v>3677</v>
      </c>
      <c r="O41" s="180">
        <v>784300</v>
      </c>
      <c r="P41" s="180" t="s">
        <v>3674</v>
      </c>
      <c r="Q41" s="180" t="s">
        <v>19</v>
      </c>
      <c r="R41" s="180">
        <v>3</v>
      </c>
      <c r="S41" s="180" t="s">
        <v>3676</v>
      </c>
      <c r="T41" s="180" t="s">
        <v>3675</v>
      </c>
      <c r="U41" s="181">
        <v>44832</v>
      </c>
      <c r="V41" s="188" t="s">
        <v>8136</v>
      </c>
      <c r="W41" s="178">
        <v>60000000</v>
      </c>
      <c r="X41" s="178" t="s">
        <v>3684</v>
      </c>
      <c r="Y41" s="178" t="s">
        <v>2610</v>
      </c>
      <c r="Z41" s="178">
        <v>2</v>
      </c>
      <c r="AA41" s="178" t="s">
        <v>8135</v>
      </c>
      <c r="AB41" s="178" t="s">
        <v>8134</v>
      </c>
      <c r="AC41" s="179">
        <v>44895</v>
      </c>
      <c r="AD41" s="188" t="s">
        <v>8140</v>
      </c>
      <c r="AE41" s="186">
        <v>24000000</v>
      </c>
      <c r="AF41" s="186" t="s">
        <v>8137</v>
      </c>
      <c r="AG41" s="186" t="s">
        <v>74</v>
      </c>
      <c r="AH41" s="186">
        <v>1</v>
      </c>
      <c r="AI41" s="186" t="s">
        <v>8139</v>
      </c>
      <c r="AJ41" s="186" t="s">
        <v>8138</v>
      </c>
      <c r="AK41" s="187">
        <v>44895</v>
      </c>
      <c r="AL41" s="188" t="s">
        <v>3947</v>
      </c>
      <c r="AM41" s="178">
        <v>1300000</v>
      </c>
      <c r="AN41" s="178" t="s">
        <v>3944</v>
      </c>
      <c r="AO41" s="178" t="s">
        <v>2610</v>
      </c>
      <c r="AP41" s="178">
        <v>2</v>
      </c>
      <c r="AQ41" s="178" t="s">
        <v>3946</v>
      </c>
      <c r="AR41" s="178" t="s">
        <v>3945</v>
      </c>
      <c r="AS41" s="179">
        <v>44854</v>
      </c>
      <c r="AT41" s="189" t="s">
        <v>3280</v>
      </c>
      <c r="AU41" s="186" t="s">
        <v>14</v>
      </c>
      <c r="AV41" s="186" t="s">
        <v>14</v>
      </c>
      <c r="AW41" s="186" t="s">
        <v>14</v>
      </c>
      <c r="AX41" s="186" t="s">
        <v>14</v>
      </c>
      <c r="AY41" s="186" t="s">
        <v>3279</v>
      </c>
      <c r="AZ41" s="186" t="s">
        <v>14</v>
      </c>
      <c r="BA41" s="187">
        <v>44805</v>
      </c>
      <c r="BB41" s="188" t="s">
        <v>8144</v>
      </c>
      <c r="BC41" s="178">
        <v>2206719</v>
      </c>
      <c r="BD41" s="178" t="s">
        <v>8141</v>
      </c>
      <c r="BE41" s="178" t="s">
        <v>2610</v>
      </c>
      <c r="BF41" s="178">
        <v>2</v>
      </c>
      <c r="BG41" s="178" t="s">
        <v>8143</v>
      </c>
      <c r="BH41" s="178" t="s">
        <v>8142</v>
      </c>
      <c r="BI41" s="179">
        <v>44895</v>
      </c>
      <c r="BJ41" s="189" t="s">
        <v>8148</v>
      </c>
      <c r="BK41" s="189">
        <v>74</v>
      </c>
      <c r="BL41" s="189" t="s">
        <v>8145</v>
      </c>
      <c r="BM41" s="189" t="s">
        <v>2610</v>
      </c>
      <c r="BN41" s="189">
        <v>2</v>
      </c>
      <c r="BO41" s="189" t="s">
        <v>8147</v>
      </c>
      <c r="BP41" s="186" t="s">
        <v>8146</v>
      </c>
      <c r="BQ41" s="190">
        <v>44895</v>
      </c>
      <c r="BR41" s="188" t="s">
        <v>1781</v>
      </c>
      <c r="BS41" s="182" t="s">
        <v>14</v>
      </c>
      <c r="BT41" s="182" t="s">
        <v>14</v>
      </c>
      <c r="BU41" s="182">
        <v>0</v>
      </c>
      <c r="BV41" s="182">
        <v>0</v>
      </c>
      <c r="BW41" s="182" t="s">
        <v>14</v>
      </c>
      <c r="BX41" s="182" t="s">
        <v>14</v>
      </c>
      <c r="BY41" s="179">
        <v>44600</v>
      </c>
      <c r="BZ41" s="189" t="s">
        <v>1782</v>
      </c>
      <c r="CA41" s="189" t="s">
        <v>14</v>
      </c>
      <c r="CB41" s="189" t="s">
        <v>14</v>
      </c>
      <c r="CC41" s="189">
        <v>0</v>
      </c>
      <c r="CD41" s="189">
        <v>0</v>
      </c>
      <c r="CE41" s="189" t="s">
        <v>14</v>
      </c>
      <c r="CF41" s="189" t="s">
        <v>14</v>
      </c>
      <c r="CG41" s="190">
        <v>44600</v>
      </c>
      <c r="CH41" s="188" t="s">
        <v>10001</v>
      </c>
      <c r="CI41" s="189" t="e">
        <v>#N/A</v>
      </c>
      <c r="CJ41" s="189" t="e">
        <v>#N/A</v>
      </c>
      <c r="CK41" s="189" t="e">
        <v>#N/A</v>
      </c>
      <c r="CL41" s="189" t="e">
        <v>#N/A</v>
      </c>
      <c r="CM41" s="189" t="e">
        <v>#N/A</v>
      </c>
      <c r="CN41" s="189" t="e">
        <v>#N/A</v>
      </c>
      <c r="CO41" s="191" t="e">
        <v>#N/A</v>
      </c>
      <c r="CP41" s="189" t="s">
        <v>3681</v>
      </c>
      <c r="CQ41" s="182">
        <v>3500000</v>
      </c>
      <c r="CR41" s="182" t="s">
        <v>3678</v>
      </c>
      <c r="CS41" s="182" t="s">
        <v>2610</v>
      </c>
      <c r="CT41" s="182">
        <v>2</v>
      </c>
      <c r="CU41" s="182" t="s">
        <v>3680</v>
      </c>
      <c r="CV41" s="182" t="s">
        <v>3679</v>
      </c>
      <c r="CW41" s="179">
        <v>44832</v>
      </c>
      <c r="CX41" s="189" t="s">
        <v>8153</v>
      </c>
      <c r="CY41" s="186">
        <v>9900000</v>
      </c>
      <c r="CZ41" s="186" t="s">
        <v>8137</v>
      </c>
      <c r="DA41" s="186" t="s">
        <v>2610</v>
      </c>
      <c r="DB41" s="186">
        <v>2</v>
      </c>
      <c r="DC41" s="186" t="s">
        <v>8161</v>
      </c>
      <c r="DD41" s="186" t="s">
        <v>8138</v>
      </c>
      <c r="DE41" s="192">
        <v>44895</v>
      </c>
      <c r="DF41" s="188" t="s">
        <v>8157</v>
      </c>
      <c r="DG41" s="178">
        <v>36000000</v>
      </c>
      <c r="DH41" s="182" t="s">
        <v>8154</v>
      </c>
      <c r="DI41" s="182" t="s">
        <v>19</v>
      </c>
      <c r="DJ41" s="182">
        <v>3</v>
      </c>
      <c r="DK41" s="182" t="s">
        <v>8156</v>
      </c>
      <c r="DL41" s="182" t="s">
        <v>8155</v>
      </c>
      <c r="DM41" s="179">
        <v>44895</v>
      </c>
      <c r="DN41" s="189" t="s">
        <v>8160</v>
      </c>
      <c r="DO41" s="186">
        <v>14100000</v>
      </c>
      <c r="DP41" s="189" t="s">
        <v>8158</v>
      </c>
      <c r="DQ41" s="189" t="s">
        <v>19</v>
      </c>
      <c r="DR41" s="189">
        <v>3</v>
      </c>
      <c r="DS41" s="189" t="s">
        <v>3517</v>
      </c>
      <c r="DT41" s="189" t="s">
        <v>8159</v>
      </c>
      <c r="DU41" s="190">
        <v>44895</v>
      </c>
      <c r="DV41" s="188" t="s">
        <v>8162</v>
      </c>
      <c r="DW41" s="178">
        <v>7700000</v>
      </c>
      <c r="DX41" s="182" t="s">
        <v>8137</v>
      </c>
      <c r="DY41" s="182" t="s">
        <v>2610</v>
      </c>
      <c r="DZ41" s="182">
        <v>2</v>
      </c>
      <c r="EA41" s="182" t="s">
        <v>8161</v>
      </c>
      <c r="EB41" s="182" t="s">
        <v>8138</v>
      </c>
      <c r="EC41" s="179">
        <v>44895</v>
      </c>
      <c r="ED41" s="189" t="s">
        <v>8164</v>
      </c>
      <c r="EE41" s="186">
        <v>1440000</v>
      </c>
      <c r="EF41" s="189" t="s">
        <v>8137</v>
      </c>
      <c r="EG41" s="189" t="s">
        <v>2610</v>
      </c>
      <c r="EH41" s="189">
        <v>2</v>
      </c>
      <c r="EI41" s="189" t="s">
        <v>8163</v>
      </c>
      <c r="EJ41" s="189" t="s">
        <v>8138</v>
      </c>
      <c r="EK41" s="190">
        <v>44895</v>
      </c>
      <c r="EL41" s="188" t="s">
        <v>8165</v>
      </c>
      <c r="EM41" s="178">
        <v>760000</v>
      </c>
      <c r="EN41" s="182" t="s">
        <v>8137</v>
      </c>
      <c r="EO41" s="182" t="s">
        <v>2610</v>
      </c>
      <c r="EP41" s="182">
        <v>2</v>
      </c>
      <c r="EQ41" s="182" t="s">
        <v>8163</v>
      </c>
      <c r="ER41" s="182" t="s">
        <v>8138</v>
      </c>
      <c r="ES41" s="179">
        <v>44895</v>
      </c>
      <c r="ET41" s="189" t="s">
        <v>8152</v>
      </c>
      <c r="EU41" s="189">
        <v>1723</v>
      </c>
      <c r="EV41" s="189" t="s">
        <v>8149</v>
      </c>
      <c r="EW41" s="189" t="s">
        <v>2610</v>
      </c>
      <c r="EX41" s="189">
        <v>2</v>
      </c>
      <c r="EY41" s="189" t="s">
        <v>8151</v>
      </c>
      <c r="EZ41" s="189" t="s">
        <v>8150</v>
      </c>
      <c r="FA41" s="190">
        <v>44895</v>
      </c>
      <c r="FB41" s="188" t="s">
        <v>1784</v>
      </c>
      <c r="FC41" s="182">
        <v>3</v>
      </c>
      <c r="FD41" s="182" t="s">
        <v>14</v>
      </c>
      <c r="FE41" s="182" t="s">
        <v>30</v>
      </c>
      <c r="FF41" s="182">
        <v>2</v>
      </c>
      <c r="FG41" s="182" t="s">
        <v>1783</v>
      </c>
      <c r="FH41" s="182" t="s">
        <v>14</v>
      </c>
      <c r="FI41" s="179">
        <v>44600</v>
      </c>
      <c r="FJ41" s="188" t="s">
        <v>1785</v>
      </c>
      <c r="FK41" s="189" t="s">
        <v>14</v>
      </c>
      <c r="FL41" s="189" t="s">
        <v>14</v>
      </c>
      <c r="FM41" s="189">
        <v>0</v>
      </c>
      <c r="FN41" s="189">
        <v>0</v>
      </c>
      <c r="FO41" s="189" t="s">
        <v>14</v>
      </c>
      <c r="FP41" s="186" t="s">
        <v>14</v>
      </c>
      <c r="FQ41" s="187">
        <v>44600</v>
      </c>
      <c r="FR41" s="188" t="s">
        <v>1786</v>
      </c>
      <c r="FS41" s="182" t="s">
        <v>14</v>
      </c>
      <c r="FT41" s="182" t="s">
        <v>14</v>
      </c>
      <c r="FU41" s="182">
        <v>0</v>
      </c>
      <c r="FV41" s="182">
        <v>0</v>
      </c>
      <c r="FW41" s="182" t="s">
        <v>14</v>
      </c>
      <c r="FX41" s="182" t="s">
        <v>14</v>
      </c>
      <c r="FY41" s="179">
        <v>44600</v>
      </c>
      <c r="FZ41" s="189" t="s">
        <v>5713</v>
      </c>
      <c r="GA41" s="189">
        <v>2</v>
      </c>
      <c r="GB41" s="189" t="s">
        <v>3959</v>
      </c>
      <c r="GC41" s="189" t="s">
        <v>30</v>
      </c>
      <c r="GD41" s="189">
        <v>2</v>
      </c>
      <c r="GE41" s="189" t="s">
        <v>14</v>
      </c>
      <c r="GF41" s="189" t="s">
        <v>14</v>
      </c>
      <c r="GG41" s="190">
        <v>44869</v>
      </c>
      <c r="GH41" s="188" t="s">
        <v>5719</v>
      </c>
      <c r="GI41" s="182">
        <v>2</v>
      </c>
      <c r="GJ41" s="182" t="s">
        <v>3959</v>
      </c>
      <c r="GK41" s="182" t="s">
        <v>30</v>
      </c>
      <c r="GL41" s="182">
        <v>2</v>
      </c>
      <c r="GM41" s="182" t="s">
        <v>14</v>
      </c>
      <c r="GN41" s="182" t="s">
        <v>14</v>
      </c>
      <c r="GO41" s="179">
        <v>44869</v>
      </c>
      <c r="GP41" s="189" t="s">
        <v>5714</v>
      </c>
      <c r="GQ41" s="189">
        <v>2</v>
      </c>
      <c r="GR41" s="189" t="s">
        <v>3959</v>
      </c>
      <c r="GS41" s="189" t="s">
        <v>30</v>
      </c>
      <c r="GT41" s="189">
        <v>2</v>
      </c>
      <c r="GU41" s="189" t="s">
        <v>14</v>
      </c>
      <c r="GV41" s="189" t="s">
        <v>14</v>
      </c>
      <c r="GW41" s="190">
        <v>44869</v>
      </c>
      <c r="GX41" s="188" t="s">
        <v>5720</v>
      </c>
      <c r="GY41" s="182">
        <v>2</v>
      </c>
      <c r="GZ41" s="182" t="s">
        <v>3959</v>
      </c>
      <c r="HA41" s="182" t="s">
        <v>30</v>
      </c>
      <c r="HB41" s="182">
        <v>2</v>
      </c>
      <c r="HC41" s="182" t="s">
        <v>14</v>
      </c>
      <c r="HD41" s="182" t="s">
        <v>14</v>
      </c>
      <c r="HE41" s="179">
        <v>44869</v>
      </c>
      <c r="HF41" s="189" t="s">
        <v>5712</v>
      </c>
      <c r="HG41" s="189">
        <v>1</v>
      </c>
      <c r="HH41" s="189" t="s">
        <v>3959</v>
      </c>
      <c r="HI41" s="189" t="s">
        <v>30</v>
      </c>
      <c r="HJ41" s="189">
        <v>2</v>
      </c>
      <c r="HK41" s="189" t="s">
        <v>14</v>
      </c>
      <c r="HL41" s="189" t="s">
        <v>14</v>
      </c>
      <c r="HM41" s="190">
        <v>44869</v>
      </c>
      <c r="HN41" s="188" t="s">
        <v>5718</v>
      </c>
      <c r="HO41" s="182">
        <v>1</v>
      </c>
      <c r="HP41" s="182" t="s">
        <v>3959</v>
      </c>
      <c r="HQ41" s="182" t="s">
        <v>30</v>
      </c>
      <c r="HR41" s="182">
        <v>2</v>
      </c>
      <c r="HS41" s="182" t="s">
        <v>14</v>
      </c>
      <c r="HT41" s="182" t="s">
        <v>14</v>
      </c>
      <c r="HU41" s="179">
        <v>44869</v>
      </c>
      <c r="HV41" s="189" t="s">
        <v>5715</v>
      </c>
      <c r="HW41" s="189">
        <v>3</v>
      </c>
      <c r="HX41" s="189" t="s">
        <v>3959</v>
      </c>
      <c r="HY41" s="189" t="s">
        <v>30</v>
      </c>
      <c r="HZ41" s="189">
        <v>2</v>
      </c>
      <c r="IA41" s="189" t="s">
        <v>14</v>
      </c>
      <c r="IB41" s="189" t="s">
        <v>14</v>
      </c>
      <c r="IC41" s="190">
        <v>44869</v>
      </c>
      <c r="ID41" s="188" t="s">
        <v>5717</v>
      </c>
      <c r="IE41" s="182">
        <v>3</v>
      </c>
      <c r="IF41" s="182" t="s">
        <v>3959</v>
      </c>
      <c r="IG41" s="182" t="s">
        <v>30</v>
      </c>
      <c r="IH41" s="182">
        <v>2</v>
      </c>
      <c r="II41" s="182" t="s">
        <v>14</v>
      </c>
      <c r="IJ41" s="182" t="s">
        <v>14</v>
      </c>
      <c r="IK41" s="179">
        <v>44869</v>
      </c>
      <c r="IL41" s="189" t="s">
        <v>5716</v>
      </c>
      <c r="IM41" s="189">
        <v>3</v>
      </c>
      <c r="IN41" s="189" t="s">
        <v>3959</v>
      </c>
      <c r="IO41" s="189" t="s">
        <v>30</v>
      </c>
      <c r="IP41" s="189">
        <v>2</v>
      </c>
      <c r="IQ41" s="189" t="s">
        <v>14</v>
      </c>
      <c r="IR41" s="189" t="s">
        <v>14</v>
      </c>
      <c r="IS41" s="190">
        <v>44869</v>
      </c>
    </row>
    <row r="42" spans="1:253" s="283" customFormat="1" ht="12.95" customHeight="1" x14ac:dyDescent="0.2">
      <c r="A42" s="283" t="s">
        <v>3192</v>
      </c>
      <c r="B42" s="283" t="s">
        <v>9376</v>
      </c>
      <c r="C42" s="283" t="s">
        <v>3193</v>
      </c>
      <c r="D42" s="283" t="s">
        <v>3194</v>
      </c>
      <c r="E42" s="283" t="s">
        <v>8881</v>
      </c>
      <c r="F42" s="283" t="s">
        <v>3198</v>
      </c>
      <c r="G42" s="177">
        <v>2492000</v>
      </c>
      <c r="H42" s="178" t="s">
        <v>3195</v>
      </c>
      <c r="I42" s="178" t="s">
        <v>30</v>
      </c>
      <c r="J42" s="178">
        <v>2</v>
      </c>
      <c r="K42" s="178" t="s">
        <v>3197</v>
      </c>
      <c r="L42" s="178" t="s">
        <v>3196</v>
      </c>
      <c r="M42" s="179">
        <v>44804</v>
      </c>
      <c r="N42" s="188" t="s">
        <v>3201</v>
      </c>
      <c r="O42" s="180">
        <v>10120</v>
      </c>
      <c r="P42" s="180" t="s">
        <v>2780</v>
      </c>
      <c r="Q42" s="180" t="s">
        <v>74</v>
      </c>
      <c r="R42" s="180">
        <v>1</v>
      </c>
      <c r="S42" s="180" t="s">
        <v>3200</v>
      </c>
      <c r="T42" s="180" t="s">
        <v>3199</v>
      </c>
      <c r="U42" s="181">
        <v>44804</v>
      </c>
      <c r="V42" s="188" t="s">
        <v>3203</v>
      </c>
      <c r="W42" s="178">
        <v>2492000</v>
      </c>
      <c r="X42" s="178" t="s">
        <v>3195</v>
      </c>
      <c r="Y42" s="178" t="s">
        <v>30</v>
      </c>
      <c r="Z42" s="178">
        <v>2</v>
      </c>
      <c r="AA42" s="178" t="s">
        <v>3202</v>
      </c>
      <c r="AB42" s="178" t="s">
        <v>3196</v>
      </c>
      <c r="AC42" s="179">
        <v>44804</v>
      </c>
      <c r="AD42" s="188" t="s">
        <v>3206</v>
      </c>
      <c r="AE42" s="186">
        <v>44000</v>
      </c>
      <c r="AF42" s="186" t="s">
        <v>3204</v>
      </c>
      <c r="AG42" s="186" t="s">
        <v>30</v>
      </c>
      <c r="AH42" s="186">
        <v>2</v>
      </c>
      <c r="AI42" s="186" t="s">
        <v>2494</v>
      </c>
      <c r="AJ42" s="186" t="s">
        <v>3205</v>
      </c>
      <c r="AK42" s="187">
        <v>44804</v>
      </c>
      <c r="AL42" s="188" t="s">
        <v>5700</v>
      </c>
      <c r="AM42" s="178">
        <v>6000</v>
      </c>
      <c r="AN42" s="178" t="s">
        <v>5697</v>
      </c>
      <c r="AO42" s="178" t="s">
        <v>74</v>
      </c>
      <c r="AP42" s="178">
        <v>1</v>
      </c>
      <c r="AQ42" s="178" t="s">
        <v>5699</v>
      </c>
      <c r="AR42" s="178" t="s">
        <v>5698</v>
      </c>
      <c r="AS42" s="179">
        <v>44869</v>
      </c>
      <c r="AT42" s="189" t="s">
        <v>3207</v>
      </c>
      <c r="AU42" s="186" t="s">
        <v>14</v>
      </c>
      <c r="AV42" s="186" t="s">
        <v>14</v>
      </c>
      <c r="AW42" s="186" t="s">
        <v>14</v>
      </c>
      <c r="AX42" s="186" t="s">
        <v>14</v>
      </c>
      <c r="AY42" s="186" t="s">
        <v>14</v>
      </c>
      <c r="AZ42" s="186" t="s">
        <v>14</v>
      </c>
      <c r="BA42" s="187">
        <v>44804</v>
      </c>
      <c r="BB42" s="188" t="s">
        <v>3208</v>
      </c>
      <c r="BC42" s="178" t="s">
        <v>14</v>
      </c>
      <c r="BD42" s="178" t="s">
        <v>14</v>
      </c>
      <c r="BE42" s="178" t="s">
        <v>14</v>
      </c>
      <c r="BF42" s="178" t="s">
        <v>14</v>
      </c>
      <c r="BG42" s="178" t="s">
        <v>14</v>
      </c>
      <c r="BH42" s="178" t="s">
        <v>14</v>
      </c>
      <c r="BI42" s="179">
        <v>44804</v>
      </c>
      <c r="BJ42" s="189" t="s">
        <v>3210</v>
      </c>
      <c r="BK42" s="189">
        <v>11</v>
      </c>
      <c r="BL42" s="189" t="s">
        <v>3204</v>
      </c>
      <c r="BM42" s="189" t="s">
        <v>30</v>
      </c>
      <c r="BN42" s="189">
        <v>2</v>
      </c>
      <c r="BO42" s="189" t="s">
        <v>3209</v>
      </c>
      <c r="BP42" s="186" t="s">
        <v>3205</v>
      </c>
      <c r="BQ42" s="190">
        <v>44804</v>
      </c>
      <c r="BR42" s="188" t="s">
        <v>3211</v>
      </c>
      <c r="BS42" s="182" t="s">
        <v>14</v>
      </c>
      <c r="BT42" s="182" t="s">
        <v>14</v>
      </c>
      <c r="BU42" s="182" t="s">
        <v>14</v>
      </c>
      <c r="BV42" s="182" t="s">
        <v>14</v>
      </c>
      <c r="BW42" s="182" t="s">
        <v>14</v>
      </c>
      <c r="BX42" s="182" t="s">
        <v>14</v>
      </c>
      <c r="BY42" s="179">
        <v>44804</v>
      </c>
      <c r="BZ42" s="189" t="s">
        <v>3212</v>
      </c>
      <c r="CA42" s="189" t="s">
        <v>14</v>
      </c>
      <c r="CB42" s="189" t="s">
        <v>14</v>
      </c>
      <c r="CC42" s="189" t="s">
        <v>14</v>
      </c>
      <c r="CD42" s="189" t="s">
        <v>14</v>
      </c>
      <c r="CE42" s="189" t="s">
        <v>14</v>
      </c>
      <c r="CF42" s="189" t="s">
        <v>14</v>
      </c>
      <c r="CG42" s="190">
        <v>44804</v>
      </c>
      <c r="CH42" s="188" t="s">
        <v>10002</v>
      </c>
      <c r="CI42" s="189" t="e">
        <v>#N/A</v>
      </c>
      <c r="CJ42" s="189" t="e">
        <v>#N/A</v>
      </c>
      <c r="CK42" s="189" t="e">
        <v>#N/A</v>
      </c>
      <c r="CL42" s="189" t="e">
        <v>#N/A</v>
      </c>
      <c r="CM42" s="189" t="e">
        <v>#N/A</v>
      </c>
      <c r="CN42" s="189" t="e">
        <v>#N/A</v>
      </c>
      <c r="CO42" s="191" t="e">
        <v>#N/A</v>
      </c>
      <c r="CP42" s="189" t="s">
        <v>3213</v>
      </c>
      <c r="CQ42" s="182" t="s">
        <v>14</v>
      </c>
      <c r="CR42" s="182" t="s">
        <v>14</v>
      </c>
      <c r="CS42" s="182" t="s">
        <v>14</v>
      </c>
      <c r="CT42" s="182" t="s">
        <v>14</v>
      </c>
      <c r="CU42" s="182" t="s">
        <v>14</v>
      </c>
      <c r="CV42" s="182" t="s">
        <v>14</v>
      </c>
      <c r="CW42" s="179">
        <v>44804</v>
      </c>
      <c r="CX42" s="189" t="s">
        <v>3214</v>
      </c>
      <c r="CY42" s="186">
        <v>44000</v>
      </c>
      <c r="CZ42" s="186" t="s">
        <v>3204</v>
      </c>
      <c r="DA42" s="186" t="s">
        <v>30</v>
      </c>
      <c r="DB42" s="186">
        <v>2</v>
      </c>
      <c r="DC42" s="186" t="s">
        <v>3218</v>
      </c>
      <c r="DD42" s="186" t="s">
        <v>3205</v>
      </c>
      <c r="DE42" s="192">
        <v>44804</v>
      </c>
      <c r="DF42" s="188" t="s">
        <v>3216</v>
      </c>
      <c r="DG42" s="178">
        <v>2448000</v>
      </c>
      <c r="DH42" s="182" t="s">
        <v>3204</v>
      </c>
      <c r="DI42" s="182" t="s">
        <v>30</v>
      </c>
      <c r="DJ42" s="182">
        <v>2</v>
      </c>
      <c r="DK42" s="182" t="s">
        <v>3215</v>
      </c>
      <c r="DL42" s="182" t="s">
        <v>3205</v>
      </c>
      <c r="DM42" s="179">
        <v>44804</v>
      </c>
      <c r="DN42" s="189" t="s">
        <v>3217</v>
      </c>
      <c r="DO42" s="186">
        <v>0</v>
      </c>
      <c r="DP42" s="189" t="s">
        <v>3204</v>
      </c>
      <c r="DQ42" s="189" t="s">
        <v>30</v>
      </c>
      <c r="DR42" s="189">
        <v>2</v>
      </c>
      <c r="DS42" s="189" t="s">
        <v>3215</v>
      </c>
      <c r="DT42" s="189" t="s">
        <v>3205</v>
      </c>
      <c r="DU42" s="190">
        <v>44804</v>
      </c>
      <c r="DV42" s="188" t="s">
        <v>3219</v>
      </c>
      <c r="DW42" s="178">
        <v>38000</v>
      </c>
      <c r="DX42" s="182" t="s">
        <v>3204</v>
      </c>
      <c r="DY42" s="182" t="s">
        <v>30</v>
      </c>
      <c r="DZ42" s="182">
        <v>2</v>
      </c>
      <c r="EA42" s="182" t="s">
        <v>3218</v>
      </c>
      <c r="EB42" s="182" t="s">
        <v>3205</v>
      </c>
      <c r="EC42" s="179">
        <v>44804</v>
      </c>
      <c r="ED42" s="189" t="s">
        <v>3221</v>
      </c>
      <c r="EE42" s="186">
        <v>6000</v>
      </c>
      <c r="EF42" s="189" t="s">
        <v>3204</v>
      </c>
      <c r="EG42" s="189" t="s">
        <v>30</v>
      </c>
      <c r="EH42" s="189">
        <v>2</v>
      </c>
      <c r="EI42" s="189" t="s">
        <v>3220</v>
      </c>
      <c r="EJ42" s="189" t="s">
        <v>3205</v>
      </c>
      <c r="EK42" s="190">
        <v>44804</v>
      </c>
      <c r="EL42" s="188" t="s">
        <v>3222</v>
      </c>
      <c r="EM42" s="178">
        <v>0</v>
      </c>
      <c r="EN42" s="182" t="s">
        <v>3204</v>
      </c>
      <c r="EO42" s="182" t="s">
        <v>30</v>
      </c>
      <c r="EP42" s="182">
        <v>2</v>
      </c>
      <c r="EQ42" s="182" t="s">
        <v>3215</v>
      </c>
      <c r="ER42" s="182" t="s">
        <v>3205</v>
      </c>
      <c r="ES42" s="179">
        <v>44804</v>
      </c>
      <c r="ET42" s="189" t="s">
        <v>3223</v>
      </c>
      <c r="EU42" s="189">
        <v>11</v>
      </c>
      <c r="EV42" s="189" t="s">
        <v>3204</v>
      </c>
      <c r="EW42" s="189" t="s">
        <v>30</v>
      </c>
      <c r="EX42" s="189">
        <v>2</v>
      </c>
      <c r="EY42" s="189" t="s">
        <v>3209</v>
      </c>
      <c r="EZ42" s="189" t="s">
        <v>3205</v>
      </c>
      <c r="FA42" s="190">
        <v>44804</v>
      </c>
      <c r="FB42" s="188" t="s">
        <v>5702</v>
      </c>
      <c r="FC42" s="182">
        <v>2</v>
      </c>
      <c r="FD42" s="182" t="s">
        <v>5697</v>
      </c>
      <c r="FE42" s="182" t="s">
        <v>74</v>
      </c>
      <c r="FF42" s="182">
        <v>1</v>
      </c>
      <c r="FG42" s="182" t="s">
        <v>5701</v>
      </c>
      <c r="FH42" s="182" t="s">
        <v>5698</v>
      </c>
      <c r="FI42" s="179">
        <v>44869</v>
      </c>
      <c r="FJ42" s="188" t="s">
        <v>3224</v>
      </c>
      <c r="FK42" s="189" t="s">
        <v>14</v>
      </c>
      <c r="FL42" s="189" t="s">
        <v>14</v>
      </c>
      <c r="FM42" s="189" t="s">
        <v>14</v>
      </c>
      <c r="FN42" s="189" t="s">
        <v>14</v>
      </c>
      <c r="FO42" s="189" t="s">
        <v>14</v>
      </c>
      <c r="FP42" s="186" t="s">
        <v>14</v>
      </c>
      <c r="FQ42" s="187">
        <v>44804</v>
      </c>
      <c r="FR42" s="188" t="s">
        <v>3225</v>
      </c>
      <c r="FS42" s="182" t="s">
        <v>14</v>
      </c>
      <c r="FT42" s="182" t="s">
        <v>14</v>
      </c>
      <c r="FU42" s="182" t="s">
        <v>14</v>
      </c>
      <c r="FV42" s="182" t="s">
        <v>14</v>
      </c>
      <c r="FW42" s="182" t="s">
        <v>14</v>
      </c>
      <c r="FX42" s="182" t="s">
        <v>14</v>
      </c>
      <c r="FY42" s="179">
        <v>44804</v>
      </c>
      <c r="FZ42" s="189" t="s">
        <v>4622</v>
      </c>
      <c r="GA42" s="189">
        <v>0</v>
      </c>
      <c r="GB42" s="189" t="s">
        <v>3959</v>
      </c>
      <c r="GC42" s="189" t="s">
        <v>30</v>
      </c>
      <c r="GD42" s="189">
        <v>2</v>
      </c>
      <c r="GE42" s="189" t="s">
        <v>14</v>
      </c>
      <c r="GF42" s="189" t="s">
        <v>14</v>
      </c>
      <c r="GG42" s="190">
        <v>44863</v>
      </c>
      <c r="GH42" s="188" t="s">
        <v>4628</v>
      </c>
      <c r="GI42" s="182">
        <v>0</v>
      </c>
      <c r="GJ42" s="182" t="s">
        <v>3959</v>
      </c>
      <c r="GK42" s="182" t="s">
        <v>30</v>
      </c>
      <c r="GL42" s="182">
        <v>2</v>
      </c>
      <c r="GM42" s="182" t="s">
        <v>14</v>
      </c>
      <c r="GN42" s="182" t="s">
        <v>14</v>
      </c>
      <c r="GO42" s="179">
        <v>44863</v>
      </c>
      <c r="GP42" s="189" t="s">
        <v>4623</v>
      </c>
      <c r="GQ42" s="189">
        <v>0</v>
      </c>
      <c r="GR42" s="189" t="s">
        <v>3959</v>
      </c>
      <c r="GS42" s="189" t="s">
        <v>30</v>
      </c>
      <c r="GT42" s="189">
        <v>2</v>
      </c>
      <c r="GU42" s="189" t="s">
        <v>14</v>
      </c>
      <c r="GV42" s="189" t="s">
        <v>14</v>
      </c>
      <c r="GW42" s="190">
        <v>44863</v>
      </c>
      <c r="GX42" s="188" t="s">
        <v>4629</v>
      </c>
      <c r="GY42" s="182">
        <v>0</v>
      </c>
      <c r="GZ42" s="182" t="s">
        <v>3959</v>
      </c>
      <c r="HA42" s="182" t="s">
        <v>30</v>
      </c>
      <c r="HB42" s="182">
        <v>2</v>
      </c>
      <c r="HC42" s="182" t="s">
        <v>14</v>
      </c>
      <c r="HD42" s="182" t="s">
        <v>14</v>
      </c>
      <c r="HE42" s="179">
        <v>44863</v>
      </c>
      <c r="HF42" s="189" t="s">
        <v>4621</v>
      </c>
      <c r="HG42" s="189">
        <v>0</v>
      </c>
      <c r="HH42" s="189" t="s">
        <v>3959</v>
      </c>
      <c r="HI42" s="189" t="s">
        <v>30</v>
      </c>
      <c r="HJ42" s="189">
        <v>2</v>
      </c>
      <c r="HK42" s="189" t="s">
        <v>14</v>
      </c>
      <c r="HL42" s="189" t="s">
        <v>14</v>
      </c>
      <c r="HM42" s="190">
        <v>44863</v>
      </c>
      <c r="HN42" s="188" t="s">
        <v>4627</v>
      </c>
      <c r="HO42" s="182">
        <v>0</v>
      </c>
      <c r="HP42" s="182" t="s">
        <v>3959</v>
      </c>
      <c r="HQ42" s="182" t="s">
        <v>30</v>
      </c>
      <c r="HR42" s="182">
        <v>2</v>
      </c>
      <c r="HS42" s="182" t="s">
        <v>14</v>
      </c>
      <c r="HT42" s="182" t="s">
        <v>14</v>
      </c>
      <c r="HU42" s="179">
        <v>44863</v>
      </c>
      <c r="HV42" s="189" t="s">
        <v>4624</v>
      </c>
      <c r="HW42" s="189">
        <v>0</v>
      </c>
      <c r="HX42" s="189" t="s">
        <v>3959</v>
      </c>
      <c r="HY42" s="189" t="s">
        <v>30</v>
      </c>
      <c r="HZ42" s="189">
        <v>2</v>
      </c>
      <c r="IA42" s="189" t="s">
        <v>14</v>
      </c>
      <c r="IB42" s="189" t="s">
        <v>14</v>
      </c>
      <c r="IC42" s="190">
        <v>44863</v>
      </c>
      <c r="ID42" s="188" t="s">
        <v>4626</v>
      </c>
      <c r="IE42" s="182">
        <v>0</v>
      </c>
      <c r="IF42" s="182" t="s">
        <v>3959</v>
      </c>
      <c r="IG42" s="182" t="s">
        <v>30</v>
      </c>
      <c r="IH42" s="182">
        <v>2</v>
      </c>
      <c r="II42" s="182" t="s">
        <v>14</v>
      </c>
      <c r="IJ42" s="182" t="s">
        <v>14</v>
      </c>
      <c r="IK42" s="179">
        <v>44863</v>
      </c>
      <c r="IL42" s="189" t="s">
        <v>4625</v>
      </c>
      <c r="IM42" s="189">
        <v>0</v>
      </c>
      <c r="IN42" s="189" t="s">
        <v>3959</v>
      </c>
      <c r="IO42" s="189" t="s">
        <v>30</v>
      </c>
      <c r="IP42" s="189">
        <v>2</v>
      </c>
      <c r="IQ42" s="189" t="s">
        <v>14</v>
      </c>
      <c r="IR42" s="189" t="s">
        <v>14</v>
      </c>
      <c r="IS42" s="190">
        <v>44863</v>
      </c>
    </row>
    <row r="43" spans="1:253" s="283" customFormat="1" ht="12.95" customHeight="1" x14ac:dyDescent="0.2">
      <c r="A43" s="283" t="s">
        <v>101</v>
      </c>
      <c r="B43" s="283" t="s">
        <v>9385</v>
      </c>
      <c r="C43" s="283" t="s">
        <v>102</v>
      </c>
      <c r="D43" s="283" t="s">
        <v>103</v>
      </c>
      <c r="E43" s="283" t="s">
        <v>8886</v>
      </c>
      <c r="F43" s="283" t="s">
        <v>7705</v>
      </c>
      <c r="G43" s="177">
        <v>10432000</v>
      </c>
      <c r="H43" s="178" t="s">
        <v>7702</v>
      </c>
      <c r="I43" s="178" t="s">
        <v>74</v>
      </c>
      <c r="J43" s="178">
        <v>1</v>
      </c>
      <c r="K43" s="178" t="s">
        <v>7704</v>
      </c>
      <c r="L43" s="178" t="s">
        <v>7703</v>
      </c>
      <c r="M43" s="179">
        <v>44894</v>
      </c>
      <c r="N43" s="188" t="s">
        <v>7709</v>
      </c>
      <c r="O43" s="180">
        <v>3364</v>
      </c>
      <c r="P43" s="180" t="s">
        <v>7706</v>
      </c>
      <c r="Q43" s="180" t="s">
        <v>74</v>
      </c>
      <c r="R43" s="180">
        <v>1</v>
      </c>
      <c r="S43" s="180" t="s">
        <v>7708</v>
      </c>
      <c r="T43" s="180" t="s">
        <v>7707</v>
      </c>
      <c r="U43" s="181">
        <v>44894</v>
      </c>
      <c r="V43" s="188" t="s">
        <v>7713</v>
      </c>
      <c r="W43" s="178">
        <v>405000</v>
      </c>
      <c r="X43" s="178" t="s">
        <v>7710</v>
      </c>
      <c r="Y43" s="178" t="s">
        <v>2610</v>
      </c>
      <c r="Z43" s="178">
        <v>2</v>
      </c>
      <c r="AA43" s="178" t="s">
        <v>7712</v>
      </c>
      <c r="AB43" s="178" t="s">
        <v>7711</v>
      </c>
      <c r="AC43" s="179">
        <v>44894</v>
      </c>
      <c r="AD43" s="188" t="s">
        <v>7715</v>
      </c>
      <c r="AE43" s="186">
        <v>160000</v>
      </c>
      <c r="AF43" s="186" t="s">
        <v>7710</v>
      </c>
      <c r="AG43" s="186" t="s">
        <v>2610</v>
      </c>
      <c r="AH43" s="186">
        <v>2</v>
      </c>
      <c r="AI43" s="186" t="s">
        <v>7714</v>
      </c>
      <c r="AJ43" s="186" t="s">
        <v>7711</v>
      </c>
      <c r="AK43" s="187">
        <v>44894</v>
      </c>
      <c r="AL43" s="188" t="s">
        <v>7717</v>
      </c>
      <c r="AM43" s="178">
        <v>160000</v>
      </c>
      <c r="AN43" s="178" t="s">
        <v>7710</v>
      </c>
      <c r="AO43" s="178" t="s">
        <v>2610</v>
      </c>
      <c r="AP43" s="178">
        <v>2</v>
      </c>
      <c r="AQ43" s="178" t="s">
        <v>7716</v>
      </c>
      <c r="AR43" s="178" t="s">
        <v>7711</v>
      </c>
      <c r="AS43" s="179">
        <v>44894</v>
      </c>
      <c r="AT43" s="189" t="s">
        <v>713</v>
      </c>
      <c r="AU43" s="186">
        <v>0</v>
      </c>
      <c r="AV43" s="186" t="s">
        <v>14</v>
      </c>
      <c r="AW43" s="186" t="s">
        <v>14</v>
      </c>
      <c r="AX43" s="186" t="s">
        <v>14</v>
      </c>
      <c r="AY43" s="186" t="s">
        <v>14</v>
      </c>
      <c r="AZ43" s="186" t="s">
        <v>14</v>
      </c>
      <c r="BA43" s="187">
        <v>43585</v>
      </c>
      <c r="BB43" s="188" t="s">
        <v>109</v>
      </c>
      <c r="BC43" s="178" t="s">
        <v>14</v>
      </c>
      <c r="BD43" s="178">
        <v>0</v>
      </c>
      <c r="BE43" s="178" t="s">
        <v>14</v>
      </c>
      <c r="BF43" s="178" t="s">
        <v>14</v>
      </c>
      <c r="BG43" s="178">
        <v>0</v>
      </c>
      <c r="BH43" s="178">
        <v>0</v>
      </c>
      <c r="BI43" s="179">
        <v>43501</v>
      </c>
      <c r="BJ43" s="189" t="s">
        <v>7721</v>
      </c>
      <c r="BK43" s="189">
        <v>1</v>
      </c>
      <c r="BL43" s="189" t="s">
        <v>7718</v>
      </c>
      <c r="BM43" s="189" t="s">
        <v>19</v>
      </c>
      <c r="BN43" s="189">
        <v>3</v>
      </c>
      <c r="BO43" s="189" t="s">
        <v>7720</v>
      </c>
      <c r="BP43" s="186" t="s">
        <v>7719</v>
      </c>
      <c r="BQ43" s="190">
        <v>44894</v>
      </c>
      <c r="BR43" s="188" t="s">
        <v>104</v>
      </c>
      <c r="BS43" s="182" t="s">
        <v>14</v>
      </c>
      <c r="BT43" s="182">
        <v>0</v>
      </c>
      <c r="BU43" s="182" t="s">
        <v>14</v>
      </c>
      <c r="BV43" s="182" t="s">
        <v>14</v>
      </c>
      <c r="BW43" s="182">
        <v>0</v>
      </c>
      <c r="BX43" s="182">
        <v>0</v>
      </c>
      <c r="BY43" s="179">
        <v>43501</v>
      </c>
      <c r="BZ43" s="189" t="s">
        <v>105</v>
      </c>
      <c r="CA43" s="189" t="s">
        <v>14</v>
      </c>
      <c r="CB43" s="189">
        <v>0</v>
      </c>
      <c r="CC43" s="189" t="s">
        <v>14</v>
      </c>
      <c r="CD43" s="189" t="s">
        <v>14</v>
      </c>
      <c r="CE43" s="189">
        <v>0</v>
      </c>
      <c r="CF43" s="189">
        <v>0</v>
      </c>
      <c r="CG43" s="190">
        <v>43501</v>
      </c>
      <c r="CH43" s="188" t="s">
        <v>10003</v>
      </c>
      <c r="CI43" s="189" t="e">
        <v>#N/A</v>
      </c>
      <c r="CJ43" s="189" t="e">
        <v>#N/A</v>
      </c>
      <c r="CK43" s="189" t="e">
        <v>#N/A</v>
      </c>
      <c r="CL43" s="189" t="e">
        <v>#N/A</v>
      </c>
      <c r="CM43" s="189" t="e">
        <v>#N/A</v>
      </c>
      <c r="CN43" s="189" t="e">
        <v>#N/A</v>
      </c>
      <c r="CO43" s="191" t="e">
        <v>#N/A</v>
      </c>
      <c r="CP43" s="189" t="s">
        <v>108</v>
      </c>
      <c r="CQ43" s="182" t="s">
        <v>14</v>
      </c>
      <c r="CR43" s="182">
        <v>0</v>
      </c>
      <c r="CS43" s="182" t="s">
        <v>14</v>
      </c>
      <c r="CT43" s="182" t="s">
        <v>14</v>
      </c>
      <c r="CU43" s="182">
        <v>0</v>
      </c>
      <c r="CV43" s="182">
        <v>0</v>
      </c>
      <c r="CW43" s="179">
        <v>43501</v>
      </c>
      <c r="CX43" s="189" t="s">
        <v>7726</v>
      </c>
      <c r="CY43" s="186">
        <v>19000</v>
      </c>
      <c r="CZ43" s="186" t="s">
        <v>7723</v>
      </c>
      <c r="DA43" s="186" t="s">
        <v>19</v>
      </c>
      <c r="DB43" s="186">
        <v>3</v>
      </c>
      <c r="DC43" s="186" t="s">
        <v>7725</v>
      </c>
      <c r="DD43" s="186" t="s">
        <v>7724</v>
      </c>
      <c r="DE43" s="192">
        <v>44894</v>
      </c>
      <c r="DF43" s="188" t="s">
        <v>7727</v>
      </c>
      <c r="DG43" s="178">
        <v>245000</v>
      </c>
      <c r="DH43" s="182" t="s">
        <v>7723</v>
      </c>
      <c r="DI43" s="182" t="s">
        <v>19</v>
      </c>
      <c r="DJ43" s="182">
        <v>3</v>
      </c>
      <c r="DK43" s="182" t="s">
        <v>7725</v>
      </c>
      <c r="DL43" s="182" t="s">
        <v>7724</v>
      </c>
      <c r="DM43" s="179">
        <v>44894</v>
      </c>
      <c r="DN43" s="189" t="s">
        <v>7728</v>
      </c>
      <c r="DO43" s="186">
        <v>141000</v>
      </c>
      <c r="DP43" s="189" t="s">
        <v>7723</v>
      </c>
      <c r="DQ43" s="189" t="s">
        <v>19</v>
      </c>
      <c r="DR43" s="189">
        <v>3</v>
      </c>
      <c r="DS43" s="189" t="s">
        <v>7725</v>
      </c>
      <c r="DT43" s="189" t="s">
        <v>7724</v>
      </c>
      <c r="DU43" s="190">
        <v>44894</v>
      </c>
      <c r="DV43" s="188" t="s">
        <v>7729</v>
      </c>
      <c r="DW43" s="178">
        <v>19000</v>
      </c>
      <c r="DX43" s="182" t="s">
        <v>7723</v>
      </c>
      <c r="DY43" s="182" t="s">
        <v>19</v>
      </c>
      <c r="DZ43" s="182">
        <v>3</v>
      </c>
      <c r="EA43" s="182" t="s">
        <v>7725</v>
      </c>
      <c r="EB43" s="182" t="s">
        <v>7724</v>
      </c>
      <c r="EC43" s="179">
        <v>44894</v>
      </c>
      <c r="ED43" s="189" t="s">
        <v>7730</v>
      </c>
      <c r="EE43" s="186">
        <v>0</v>
      </c>
      <c r="EF43" s="189" t="s">
        <v>7723</v>
      </c>
      <c r="EG43" s="189" t="s">
        <v>19</v>
      </c>
      <c r="EH43" s="189">
        <v>3</v>
      </c>
      <c r="EI43" s="189" t="s">
        <v>7725</v>
      </c>
      <c r="EJ43" s="189" t="s">
        <v>7724</v>
      </c>
      <c r="EK43" s="190">
        <v>44894</v>
      </c>
      <c r="EL43" s="188" t="s">
        <v>7731</v>
      </c>
      <c r="EM43" s="178">
        <v>0</v>
      </c>
      <c r="EN43" s="182" t="s">
        <v>7723</v>
      </c>
      <c r="EO43" s="182" t="s">
        <v>19</v>
      </c>
      <c r="EP43" s="182">
        <v>3</v>
      </c>
      <c r="EQ43" s="182" t="s">
        <v>7725</v>
      </c>
      <c r="ER43" s="182" t="s">
        <v>7724</v>
      </c>
      <c r="ES43" s="179">
        <v>44894</v>
      </c>
      <c r="ET43" s="189" t="s">
        <v>7722</v>
      </c>
      <c r="EU43" s="189">
        <v>1</v>
      </c>
      <c r="EV43" s="189" t="s">
        <v>7718</v>
      </c>
      <c r="EW43" s="189" t="s">
        <v>19</v>
      </c>
      <c r="EX43" s="189">
        <v>3</v>
      </c>
      <c r="EY43" s="189" t="s">
        <v>7720</v>
      </c>
      <c r="EZ43" s="189" t="s">
        <v>7720</v>
      </c>
      <c r="FA43" s="190">
        <v>44894</v>
      </c>
      <c r="FB43" s="188" t="s">
        <v>107</v>
      </c>
      <c r="FC43" s="182">
        <v>2</v>
      </c>
      <c r="FD43" s="182">
        <v>0</v>
      </c>
      <c r="FE43" s="182" t="s">
        <v>30</v>
      </c>
      <c r="FF43" s="182">
        <v>2</v>
      </c>
      <c r="FG43" s="182" t="s">
        <v>106</v>
      </c>
      <c r="FH43" s="182">
        <v>0</v>
      </c>
      <c r="FI43" s="179">
        <v>43501</v>
      </c>
      <c r="FJ43" s="188" t="s">
        <v>110</v>
      </c>
      <c r="FK43" s="189" t="s">
        <v>14</v>
      </c>
      <c r="FL43" s="189">
        <v>0</v>
      </c>
      <c r="FM43" s="189" t="s">
        <v>14</v>
      </c>
      <c r="FN43" s="189" t="s">
        <v>14</v>
      </c>
      <c r="FO43" s="189">
        <v>0</v>
      </c>
      <c r="FP43" s="186">
        <v>0</v>
      </c>
      <c r="FQ43" s="187">
        <v>43501</v>
      </c>
      <c r="FR43" s="188" t="s">
        <v>111</v>
      </c>
      <c r="FS43" s="182" t="s">
        <v>14</v>
      </c>
      <c r="FT43" s="182">
        <v>0</v>
      </c>
      <c r="FU43" s="182" t="s">
        <v>14</v>
      </c>
      <c r="FV43" s="182" t="s">
        <v>14</v>
      </c>
      <c r="FW43" s="182">
        <v>0</v>
      </c>
      <c r="FX43" s="182">
        <v>0</v>
      </c>
      <c r="FY43" s="179">
        <v>43501</v>
      </c>
      <c r="FZ43" s="189" t="s">
        <v>5105</v>
      </c>
      <c r="GA43" s="189">
        <v>1</v>
      </c>
      <c r="GB43" s="189" t="s">
        <v>3959</v>
      </c>
      <c r="GC43" s="189" t="s">
        <v>30</v>
      </c>
      <c r="GD43" s="189">
        <v>2</v>
      </c>
      <c r="GE43" s="189" t="s">
        <v>14</v>
      </c>
      <c r="GF43" s="189" t="s">
        <v>14</v>
      </c>
      <c r="GG43" s="190">
        <v>44865</v>
      </c>
      <c r="GH43" s="188" t="s">
        <v>5111</v>
      </c>
      <c r="GI43" s="182">
        <v>0</v>
      </c>
      <c r="GJ43" s="182" t="s">
        <v>3959</v>
      </c>
      <c r="GK43" s="182" t="s">
        <v>30</v>
      </c>
      <c r="GL43" s="182">
        <v>2</v>
      </c>
      <c r="GM43" s="182" t="s">
        <v>14</v>
      </c>
      <c r="GN43" s="182" t="s">
        <v>14</v>
      </c>
      <c r="GO43" s="179">
        <v>44865</v>
      </c>
      <c r="GP43" s="189" t="s">
        <v>5106</v>
      </c>
      <c r="GQ43" s="189">
        <v>1</v>
      </c>
      <c r="GR43" s="189" t="s">
        <v>3959</v>
      </c>
      <c r="GS43" s="189" t="s">
        <v>30</v>
      </c>
      <c r="GT43" s="189">
        <v>2</v>
      </c>
      <c r="GU43" s="189" t="s">
        <v>14</v>
      </c>
      <c r="GV43" s="189" t="s">
        <v>14</v>
      </c>
      <c r="GW43" s="190">
        <v>44865</v>
      </c>
      <c r="GX43" s="188" t="s">
        <v>5112</v>
      </c>
      <c r="GY43" s="182">
        <v>0</v>
      </c>
      <c r="GZ43" s="182" t="s">
        <v>3959</v>
      </c>
      <c r="HA43" s="182" t="s">
        <v>30</v>
      </c>
      <c r="HB43" s="182">
        <v>2</v>
      </c>
      <c r="HC43" s="182" t="s">
        <v>14</v>
      </c>
      <c r="HD43" s="182" t="s">
        <v>14</v>
      </c>
      <c r="HE43" s="179">
        <v>44865</v>
      </c>
      <c r="HF43" s="189" t="s">
        <v>5104</v>
      </c>
      <c r="HG43" s="189">
        <v>2</v>
      </c>
      <c r="HH43" s="189" t="s">
        <v>3959</v>
      </c>
      <c r="HI43" s="189" t="s">
        <v>30</v>
      </c>
      <c r="HJ43" s="189">
        <v>2</v>
      </c>
      <c r="HK43" s="189" t="s">
        <v>14</v>
      </c>
      <c r="HL43" s="189" t="s">
        <v>14</v>
      </c>
      <c r="HM43" s="190">
        <v>44865</v>
      </c>
      <c r="HN43" s="188" t="s">
        <v>5110</v>
      </c>
      <c r="HO43" s="182">
        <v>0</v>
      </c>
      <c r="HP43" s="182" t="s">
        <v>3959</v>
      </c>
      <c r="HQ43" s="182" t="s">
        <v>30</v>
      </c>
      <c r="HR43" s="182">
        <v>2</v>
      </c>
      <c r="HS43" s="182" t="s">
        <v>14</v>
      </c>
      <c r="HT43" s="182" t="s">
        <v>14</v>
      </c>
      <c r="HU43" s="179">
        <v>44865</v>
      </c>
      <c r="HV43" s="189" t="s">
        <v>5107</v>
      </c>
      <c r="HW43" s="189">
        <v>0</v>
      </c>
      <c r="HX43" s="189" t="s">
        <v>3959</v>
      </c>
      <c r="HY43" s="189" t="s">
        <v>30</v>
      </c>
      <c r="HZ43" s="189">
        <v>2</v>
      </c>
      <c r="IA43" s="189" t="s">
        <v>14</v>
      </c>
      <c r="IB43" s="189" t="s">
        <v>14</v>
      </c>
      <c r="IC43" s="190">
        <v>44865</v>
      </c>
      <c r="ID43" s="188" t="s">
        <v>5109</v>
      </c>
      <c r="IE43" s="182">
        <v>0</v>
      </c>
      <c r="IF43" s="182" t="s">
        <v>3959</v>
      </c>
      <c r="IG43" s="182" t="s">
        <v>30</v>
      </c>
      <c r="IH43" s="182">
        <v>2</v>
      </c>
      <c r="II43" s="182" t="s">
        <v>14</v>
      </c>
      <c r="IJ43" s="182" t="s">
        <v>14</v>
      </c>
      <c r="IK43" s="179">
        <v>44865</v>
      </c>
      <c r="IL43" s="189" t="s">
        <v>5108</v>
      </c>
      <c r="IM43" s="189">
        <v>0</v>
      </c>
      <c r="IN43" s="189" t="s">
        <v>3959</v>
      </c>
      <c r="IO43" s="189" t="s">
        <v>30</v>
      </c>
      <c r="IP43" s="189">
        <v>2</v>
      </c>
      <c r="IQ43" s="189" t="s">
        <v>14</v>
      </c>
      <c r="IR43" s="189" t="s">
        <v>14</v>
      </c>
      <c r="IS43" s="190">
        <v>44865</v>
      </c>
    </row>
    <row r="44" spans="1:253" s="283" customFormat="1" ht="12.95" customHeight="1" x14ac:dyDescent="0.2">
      <c r="A44" s="283" t="s">
        <v>4630</v>
      </c>
      <c r="B44" s="283" t="s">
        <v>9463</v>
      </c>
      <c r="C44" s="283" t="s">
        <v>4631</v>
      </c>
      <c r="D44" s="283" t="s">
        <v>4632</v>
      </c>
      <c r="E44" s="283" t="s">
        <v>8889</v>
      </c>
      <c r="F44" s="283" t="s">
        <v>6348</v>
      </c>
      <c r="G44" s="177">
        <v>17100000</v>
      </c>
      <c r="H44" s="178" t="s">
        <v>6203</v>
      </c>
      <c r="I44" s="178" t="s">
        <v>2610</v>
      </c>
      <c r="J44" s="178">
        <v>2</v>
      </c>
      <c r="K44" s="178" t="s">
        <v>6347</v>
      </c>
      <c r="L44" s="178" t="s">
        <v>6273</v>
      </c>
      <c r="M44" s="179">
        <v>44889</v>
      </c>
      <c r="N44" s="188" t="s">
        <v>6351</v>
      </c>
      <c r="O44" s="180">
        <v>107160</v>
      </c>
      <c r="P44" s="180" t="s">
        <v>2780</v>
      </c>
      <c r="Q44" s="180" t="s">
        <v>2610</v>
      </c>
      <c r="R44" s="180">
        <v>2</v>
      </c>
      <c r="S44" s="180" t="s">
        <v>6350</v>
      </c>
      <c r="T44" s="180" t="s">
        <v>6349</v>
      </c>
      <c r="U44" s="181">
        <v>44889</v>
      </c>
      <c r="V44" s="188" t="s">
        <v>6352</v>
      </c>
      <c r="W44" s="178">
        <v>17100000</v>
      </c>
      <c r="X44" s="178" t="s">
        <v>6203</v>
      </c>
      <c r="Y44" s="178" t="s">
        <v>2610</v>
      </c>
      <c r="Z44" s="178">
        <v>2</v>
      </c>
      <c r="AA44" s="178" t="s">
        <v>6347</v>
      </c>
      <c r="AB44" s="178" t="s">
        <v>6273</v>
      </c>
      <c r="AC44" s="179">
        <v>44889</v>
      </c>
      <c r="AD44" s="188" t="s">
        <v>6354</v>
      </c>
      <c r="AE44" s="186">
        <v>5700000</v>
      </c>
      <c r="AF44" s="186" t="s">
        <v>6203</v>
      </c>
      <c r="AG44" s="186" t="s">
        <v>2610</v>
      </c>
      <c r="AH44" s="186">
        <v>2</v>
      </c>
      <c r="AI44" s="186" t="s">
        <v>6353</v>
      </c>
      <c r="AJ44" s="186" t="s">
        <v>6273</v>
      </c>
      <c r="AK44" s="187">
        <v>44889</v>
      </c>
      <c r="AL44" s="188" t="s">
        <v>6357</v>
      </c>
      <c r="AM44" s="178">
        <v>242000</v>
      </c>
      <c r="AN44" s="178" t="s">
        <v>6203</v>
      </c>
      <c r="AO44" s="178" t="s">
        <v>2610</v>
      </c>
      <c r="AP44" s="178">
        <v>2</v>
      </c>
      <c r="AQ44" s="178" t="s">
        <v>6356</v>
      </c>
      <c r="AR44" s="178" t="s">
        <v>6355</v>
      </c>
      <c r="AS44" s="179">
        <v>44889</v>
      </c>
      <c r="AT44" s="189" t="s">
        <v>6358</v>
      </c>
      <c r="AU44" s="186" t="s">
        <v>14</v>
      </c>
      <c r="AV44" s="186" t="s">
        <v>14</v>
      </c>
      <c r="AW44" s="186" t="s">
        <v>14</v>
      </c>
      <c r="AX44" s="186" t="s">
        <v>14</v>
      </c>
      <c r="AY44" s="186" t="s">
        <v>6002</v>
      </c>
      <c r="AZ44" s="186" t="s">
        <v>14</v>
      </c>
      <c r="BA44" s="187">
        <v>44889</v>
      </c>
      <c r="BB44" s="188" t="s">
        <v>6374</v>
      </c>
      <c r="BC44" s="178">
        <v>7505</v>
      </c>
      <c r="BD44" s="178" t="s">
        <v>6371</v>
      </c>
      <c r="BE44" s="178" t="s">
        <v>2610</v>
      </c>
      <c r="BF44" s="178">
        <v>2</v>
      </c>
      <c r="BG44" s="178" t="s">
        <v>6373</v>
      </c>
      <c r="BH44" s="178" t="s">
        <v>6372</v>
      </c>
      <c r="BI44" s="179">
        <v>44889</v>
      </c>
      <c r="BJ44" s="189" t="s">
        <v>6359</v>
      </c>
      <c r="BK44" s="189">
        <v>683</v>
      </c>
      <c r="BL44" s="189" t="s">
        <v>6050</v>
      </c>
      <c r="BM44" s="189" t="s">
        <v>2610</v>
      </c>
      <c r="BN44" s="189">
        <v>2</v>
      </c>
      <c r="BO44" s="189" t="s">
        <v>6006</v>
      </c>
      <c r="BP44" s="186" t="s">
        <v>1440</v>
      </c>
      <c r="BQ44" s="190">
        <v>44889</v>
      </c>
      <c r="BR44" s="188" t="s">
        <v>6376</v>
      </c>
      <c r="BS44" s="182">
        <v>56769</v>
      </c>
      <c r="BT44" s="182" t="s">
        <v>6203</v>
      </c>
      <c r="BU44" s="182" t="s">
        <v>2610</v>
      </c>
      <c r="BV44" s="182">
        <v>2</v>
      </c>
      <c r="BW44" s="182" t="s">
        <v>6375</v>
      </c>
      <c r="BX44" s="182" t="s">
        <v>6355</v>
      </c>
      <c r="BY44" s="179">
        <v>44889</v>
      </c>
      <c r="BZ44" s="189" t="s">
        <v>6378</v>
      </c>
      <c r="CA44" s="189">
        <v>33</v>
      </c>
      <c r="CB44" s="189" t="s">
        <v>6203</v>
      </c>
      <c r="CC44" s="189" t="s">
        <v>2610</v>
      </c>
      <c r="CD44" s="189">
        <v>2</v>
      </c>
      <c r="CE44" s="189" t="s">
        <v>6377</v>
      </c>
      <c r="CF44" s="189" t="s">
        <v>6355</v>
      </c>
      <c r="CG44" s="190">
        <v>44889</v>
      </c>
      <c r="CH44" s="188" t="s">
        <v>10004</v>
      </c>
      <c r="CI44" s="189" t="e">
        <v>#N/A</v>
      </c>
      <c r="CJ44" s="189" t="e">
        <v>#N/A</v>
      </c>
      <c r="CK44" s="189" t="e">
        <v>#N/A</v>
      </c>
      <c r="CL44" s="189" t="e">
        <v>#N/A</v>
      </c>
      <c r="CM44" s="189" t="e">
        <v>#N/A</v>
      </c>
      <c r="CN44" s="189" t="e">
        <v>#N/A</v>
      </c>
      <c r="CO44" s="191" t="e">
        <v>#N/A</v>
      </c>
      <c r="CP44" s="189" t="s">
        <v>6380</v>
      </c>
      <c r="CQ44" s="182">
        <v>367600000</v>
      </c>
      <c r="CR44" s="182" t="s">
        <v>6203</v>
      </c>
      <c r="CS44" s="182" t="s">
        <v>2610</v>
      </c>
      <c r="CT44" s="182">
        <v>2</v>
      </c>
      <c r="CU44" s="182" t="s">
        <v>6379</v>
      </c>
      <c r="CV44" s="182" t="s">
        <v>6355</v>
      </c>
      <c r="CW44" s="179">
        <v>44889</v>
      </c>
      <c r="CX44" s="189" t="s">
        <v>6361</v>
      </c>
      <c r="CY44" s="186">
        <v>3800000</v>
      </c>
      <c r="CZ44" s="186" t="s">
        <v>6203</v>
      </c>
      <c r="DA44" s="186" t="s">
        <v>2610</v>
      </c>
      <c r="DB44" s="186">
        <v>2</v>
      </c>
      <c r="DC44" s="186" t="s">
        <v>6291</v>
      </c>
      <c r="DD44" s="186" t="s">
        <v>6355</v>
      </c>
      <c r="DE44" s="192">
        <v>44889</v>
      </c>
      <c r="DF44" s="188" t="s">
        <v>6362</v>
      </c>
      <c r="DG44" s="178">
        <v>11400000</v>
      </c>
      <c r="DH44" s="182" t="s">
        <v>6203</v>
      </c>
      <c r="DI44" s="182" t="s">
        <v>2610</v>
      </c>
      <c r="DJ44" s="182">
        <v>2</v>
      </c>
      <c r="DK44" s="182" t="s">
        <v>2673</v>
      </c>
      <c r="DL44" s="182" t="s">
        <v>6355</v>
      </c>
      <c r="DM44" s="179">
        <v>44889</v>
      </c>
      <c r="DN44" s="189" t="s">
        <v>6363</v>
      </c>
      <c r="DO44" s="186">
        <v>1900000</v>
      </c>
      <c r="DP44" s="189" t="s">
        <v>6203</v>
      </c>
      <c r="DQ44" s="189" t="s">
        <v>2610</v>
      </c>
      <c r="DR44" s="189">
        <v>2</v>
      </c>
      <c r="DS44" s="189" t="s">
        <v>6056</v>
      </c>
      <c r="DT44" s="189" t="s">
        <v>6355</v>
      </c>
      <c r="DU44" s="190">
        <v>44889</v>
      </c>
      <c r="DV44" s="188" t="s">
        <v>6364</v>
      </c>
      <c r="DW44" s="178">
        <v>3800000</v>
      </c>
      <c r="DX44" s="182" t="s">
        <v>6203</v>
      </c>
      <c r="DY44" s="182" t="s">
        <v>2610</v>
      </c>
      <c r="DZ44" s="182">
        <v>2</v>
      </c>
      <c r="EA44" s="182" t="s">
        <v>6291</v>
      </c>
      <c r="EB44" s="182" t="s">
        <v>6355</v>
      </c>
      <c r="EC44" s="179">
        <v>44889</v>
      </c>
      <c r="ED44" s="189" t="s">
        <v>6365</v>
      </c>
      <c r="EE44" s="186">
        <v>0</v>
      </c>
      <c r="EF44" s="189" t="s">
        <v>14</v>
      </c>
      <c r="EG44" s="189">
        <v>0</v>
      </c>
      <c r="EH44" s="189">
        <v>0</v>
      </c>
      <c r="EI44" s="189" t="s">
        <v>6019</v>
      </c>
      <c r="EJ44" s="189" t="s">
        <v>14</v>
      </c>
      <c r="EK44" s="190">
        <v>44889</v>
      </c>
      <c r="EL44" s="188" t="s">
        <v>6366</v>
      </c>
      <c r="EM44" s="178">
        <v>0</v>
      </c>
      <c r="EN44" s="182" t="s">
        <v>14</v>
      </c>
      <c r="EO44" s="182">
        <v>0</v>
      </c>
      <c r="EP44" s="182">
        <v>0</v>
      </c>
      <c r="EQ44" s="182" t="s">
        <v>6021</v>
      </c>
      <c r="ER44" s="182" t="s">
        <v>14</v>
      </c>
      <c r="ES44" s="179">
        <v>44889</v>
      </c>
      <c r="ET44" s="189" t="s">
        <v>6360</v>
      </c>
      <c r="EU44" s="189">
        <v>683</v>
      </c>
      <c r="EV44" s="189" t="s">
        <v>6050</v>
      </c>
      <c r="EW44" s="189" t="s">
        <v>2610</v>
      </c>
      <c r="EX44" s="189">
        <v>2</v>
      </c>
      <c r="EY44" s="189" t="s">
        <v>6006</v>
      </c>
      <c r="EZ44" s="189" t="s">
        <v>1440</v>
      </c>
      <c r="FA44" s="190">
        <v>44889</v>
      </c>
      <c r="FB44" s="188" t="s">
        <v>6368</v>
      </c>
      <c r="FC44" s="182">
        <v>5</v>
      </c>
      <c r="FD44" s="182" t="s">
        <v>6203</v>
      </c>
      <c r="FE44" s="182" t="s">
        <v>2610</v>
      </c>
      <c r="FF44" s="182">
        <v>2</v>
      </c>
      <c r="FG44" s="182" t="s">
        <v>6367</v>
      </c>
      <c r="FH44" s="182" t="s">
        <v>6355</v>
      </c>
      <c r="FI44" s="179">
        <v>44889</v>
      </c>
      <c r="FJ44" s="188" t="s">
        <v>6369</v>
      </c>
      <c r="FK44" s="189" t="s">
        <v>14</v>
      </c>
      <c r="FL44" s="189" t="s">
        <v>14</v>
      </c>
      <c r="FM44" s="189" t="s">
        <v>14</v>
      </c>
      <c r="FN44" s="189" t="s">
        <v>14</v>
      </c>
      <c r="FO44" s="189" t="s">
        <v>6173</v>
      </c>
      <c r="FP44" s="186" t="s">
        <v>14</v>
      </c>
      <c r="FQ44" s="187">
        <v>44889</v>
      </c>
      <c r="FR44" s="188" t="s">
        <v>6370</v>
      </c>
      <c r="FS44" s="182" t="s">
        <v>14</v>
      </c>
      <c r="FT44" s="182" t="s">
        <v>14</v>
      </c>
      <c r="FU44" s="182" t="s">
        <v>14</v>
      </c>
      <c r="FV44" s="182" t="s">
        <v>14</v>
      </c>
      <c r="FW44" s="182" t="s">
        <v>6175</v>
      </c>
      <c r="FX44" s="182" t="s">
        <v>14</v>
      </c>
      <c r="FY44" s="179">
        <v>44889</v>
      </c>
      <c r="FZ44" s="189" t="s">
        <v>4634</v>
      </c>
      <c r="GA44" s="189">
        <v>0</v>
      </c>
      <c r="GB44" s="189" t="s">
        <v>3959</v>
      </c>
      <c r="GC44" s="189" t="s">
        <v>30</v>
      </c>
      <c r="GD44" s="189">
        <v>2</v>
      </c>
      <c r="GE44" s="189" t="s">
        <v>14</v>
      </c>
      <c r="GF44" s="189" t="s">
        <v>14</v>
      </c>
      <c r="GG44" s="190">
        <v>44863</v>
      </c>
      <c r="GH44" s="188" t="s">
        <v>4640</v>
      </c>
      <c r="GI44" s="182">
        <v>0</v>
      </c>
      <c r="GJ44" s="182" t="s">
        <v>3959</v>
      </c>
      <c r="GK44" s="182" t="s">
        <v>30</v>
      </c>
      <c r="GL44" s="182">
        <v>2</v>
      </c>
      <c r="GM44" s="182" t="s">
        <v>14</v>
      </c>
      <c r="GN44" s="182" t="s">
        <v>14</v>
      </c>
      <c r="GO44" s="179">
        <v>44863</v>
      </c>
      <c r="GP44" s="189" t="s">
        <v>4635</v>
      </c>
      <c r="GQ44" s="189">
        <v>0</v>
      </c>
      <c r="GR44" s="189" t="s">
        <v>3959</v>
      </c>
      <c r="GS44" s="189" t="s">
        <v>30</v>
      </c>
      <c r="GT44" s="189">
        <v>2</v>
      </c>
      <c r="GU44" s="189" t="s">
        <v>14</v>
      </c>
      <c r="GV44" s="189" t="s">
        <v>14</v>
      </c>
      <c r="GW44" s="190">
        <v>44863</v>
      </c>
      <c r="GX44" s="188" t="s">
        <v>4641</v>
      </c>
      <c r="GY44" s="182">
        <v>0</v>
      </c>
      <c r="GZ44" s="182" t="s">
        <v>3959</v>
      </c>
      <c r="HA44" s="182" t="s">
        <v>30</v>
      </c>
      <c r="HB44" s="182">
        <v>2</v>
      </c>
      <c r="HC44" s="182" t="s">
        <v>14</v>
      </c>
      <c r="HD44" s="182" t="s">
        <v>14</v>
      </c>
      <c r="HE44" s="179">
        <v>44863</v>
      </c>
      <c r="HF44" s="189" t="s">
        <v>4633</v>
      </c>
      <c r="HG44" s="189">
        <v>0</v>
      </c>
      <c r="HH44" s="189" t="s">
        <v>3959</v>
      </c>
      <c r="HI44" s="189" t="s">
        <v>30</v>
      </c>
      <c r="HJ44" s="189">
        <v>2</v>
      </c>
      <c r="HK44" s="189" t="s">
        <v>14</v>
      </c>
      <c r="HL44" s="189" t="s">
        <v>14</v>
      </c>
      <c r="HM44" s="190">
        <v>44863</v>
      </c>
      <c r="HN44" s="188" t="s">
        <v>4639</v>
      </c>
      <c r="HO44" s="182">
        <v>1</v>
      </c>
      <c r="HP44" s="182" t="s">
        <v>3959</v>
      </c>
      <c r="HQ44" s="182" t="s">
        <v>30</v>
      </c>
      <c r="HR44" s="182">
        <v>2</v>
      </c>
      <c r="HS44" s="182" t="s">
        <v>14</v>
      </c>
      <c r="HT44" s="182" t="s">
        <v>14</v>
      </c>
      <c r="HU44" s="179">
        <v>44863</v>
      </c>
      <c r="HV44" s="189" t="s">
        <v>4636</v>
      </c>
      <c r="HW44" s="189">
        <v>1</v>
      </c>
      <c r="HX44" s="189" t="s">
        <v>3959</v>
      </c>
      <c r="HY44" s="189" t="s">
        <v>30</v>
      </c>
      <c r="HZ44" s="189">
        <v>2</v>
      </c>
      <c r="IA44" s="189" t="s">
        <v>14</v>
      </c>
      <c r="IB44" s="189" t="s">
        <v>14</v>
      </c>
      <c r="IC44" s="190">
        <v>44863</v>
      </c>
      <c r="ID44" s="188" t="s">
        <v>4638</v>
      </c>
      <c r="IE44" s="182">
        <v>0</v>
      </c>
      <c r="IF44" s="182" t="s">
        <v>3959</v>
      </c>
      <c r="IG44" s="182" t="s">
        <v>30</v>
      </c>
      <c r="IH44" s="182">
        <v>2</v>
      </c>
      <c r="II44" s="182" t="s">
        <v>14</v>
      </c>
      <c r="IJ44" s="182" t="s">
        <v>14</v>
      </c>
      <c r="IK44" s="179">
        <v>44863</v>
      </c>
      <c r="IL44" s="189" t="s">
        <v>4637</v>
      </c>
      <c r="IM44" s="189">
        <v>3</v>
      </c>
      <c r="IN44" s="189" t="s">
        <v>3959</v>
      </c>
      <c r="IO44" s="189" t="s">
        <v>30</v>
      </c>
      <c r="IP44" s="189">
        <v>2</v>
      </c>
      <c r="IQ44" s="189" t="s">
        <v>14</v>
      </c>
      <c r="IR44" s="189" t="s">
        <v>14</v>
      </c>
      <c r="IS44" s="190">
        <v>44863</v>
      </c>
    </row>
    <row r="45" spans="1:253" s="283" customFormat="1" ht="12.95" customHeight="1" x14ac:dyDescent="0.2">
      <c r="A45" s="283" t="s">
        <v>4642</v>
      </c>
      <c r="B45" s="283" t="s">
        <v>9465</v>
      </c>
      <c r="C45" s="283" t="s">
        <v>4643</v>
      </c>
      <c r="D45" s="283" t="s">
        <v>4644</v>
      </c>
      <c r="E45" s="283" t="s">
        <v>8892</v>
      </c>
      <c r="F45" s="283" t="s">
        <v>6381</v>
      </c>
      <c r="G45" s="177">
        <v>9400000</v>
      </c>
      <c r="H45" s="178" t="s">
        <v>6203</v>
      </c>
      <c r="I45" s="178" t="s">
        <v>2610</v>
      </c>
      <c r="J45" s="178">
        <v>2</v>
      </c>
      <c r="K45" s="178" t="s">
        <v>6347</v>
      </c>
      <c r="L45" s="178" t="s">
        <v>6273</v>
      </c>
      <c r="M45" s="179">
        <v>44889</v>
      </c>
      <c r="N45" s="188" t="s">
        <v>6383</v>
      </c>
      <c r="O45" s="180">
        <v>111890</v>
      </c>
      <c r="P45" s="180" t="s">
        <v>2780</v>
      </c>
      <c r="Q45" s="180" t="s">
        <v>2610</v>
      </c>
      <c r="R45" s="180">
        <v>2</v>
      </c>
      <c r="S45" s="180" t="s">
        <v>6350</v>
      </c>
      <c r="T45" s="180" t="s">
        <v>6382</v>
      </c>
      <c r="U45" s="181">
        <v>44889</v>
      </c>
      <c r="V45" s="188" t="s">
        <v>6384</v>
      </c>
      <c r="W45" s="178">
        <v>9400000</v>
      </c>
      <c r="X45" s="178" t="s">
        <v>6203</v>
      </c>
      <c r="Y45" s="178" t="s">
        <v>2610</v>
      </c>
      <c r="Z45" s="178">
        <v>2</v>
      </c>
      <c r="AA45" s="178" t="s">
        <v>6347</v>
      </c>
      <c r="AB45" s="178" t="s">
        <v>6273</v>
      </c>
      <c r="AC45" s="179">
        <v>44889</v>
      </c>
      <c r="AD45" s="188" t="s">
        <v>6386</v>
      </c>
      <c r="AE45" s="186">
        <v>4000000</v>
      </c>
      <c r="AF45" s="186" t="s">
        <v>6203</v>
      </c>
      <c r="AG45" s="186" t="s">
        <v>2610</v>
      </c>
      <c r="AH45" s="186">
        <v>2</v>
      </c>
      <c r="AI45" s="186" t="s">
        <v>6385</v>
      </c>
      <c r="AJ45" s="186" t="s">
        <v>6273</v>
      </c>
      <c r="AK45" s="187">
        <v>44889</v>
      </c>
      <c r="AL45" s="188" t="s">
        <v>6388</v>
      </c>
      <c r="AM45" s="178">
        <v>247000</v>
      </c>
      <c r="AN45" s="178" t="s">
        <v>6282</v>
      </c>
      <c r="AO45" s="178" t="s">
        <v>2610</v>
      </c>
      <c r="AP45" s="178">
        <v>2</v>
      </c>
      <c r="AQ45" s="178" t="s">
        <v>6387</v>
      </c>
      <c r="AR45" s="178" t="s">
        <v>6044</v>
      </c>
      <c r="AS45" s="179">
        <v>44889</v>
      </c>
      <c r="AT45" s="189" t="s">
        <v>6389</v>
      </c>
      <c r="AU45" s="186" t="s">
        <v>14</v>
      </c>
      <c r="AV45" s="186" t="s">
        <v>14</v>
      </c>
      <c r="AW45" s="186" t="s">
        <v>14</v>
      </c>
      <c r="AX45" s="186" t="s">
        <v>14</v>
      </c>
      <c r="AY45" s="186" t="s">
        <v>6002</v>
      </c>
      <c r="AZ45" s="186" t="s">
        <v>14</v>
      </c>
      <c r="BA45" s="187">
        <v>44889</v>
      </c>
      <c r="BB45" s="188" t="s">
        <v>6406</v>
      </c>
      <c r="BC45" s="178">
        <v>3232</v>
      </c>
      <c r="BD45" s="178" t="s">
        <v>6403</v>
      </c>
      <c r="BE45" s="178" t="s">
        <v>2610</v>
      </c>
      <c r="BF45" s="178">
        <v>2</v>
      </c>
      <c r="BG45" s="178" t="s">
        <v>6405</v>
      </c>
      <c r="BH45" s="178" t="s">
        <v>6404</v>
      </c>
      <c r="BI45" s="179">
        <v>44889</v>
      </c>
      <c r="BJ45" s="189" t="s">
        <v>6390</v>
      </c>
      <c r="BK45" s="189">
        <v>572</v>
      </c>
      <c r="BL45" s="189" t="s">
        <v>6050</v>
      </c>
      <c r="BM45" s="189" t="s">
        <v>2610</v>
      </c>
      <c r="BN45" s="189">
        <v>2</v>
      </c>
      <c r="BO45" s="189" t="s">
        <v>6006</v>
      </c>
      <c r="BP45" s="186" t="s">
        <v>1440</v>
      </c>
      <c r="BQ45" s="190">
        <v>44889</v>
      </c>
      <c r="BR45" s="188" t="s">
        <v>6408</v>
      </c>
      <c r="BS45" s="182">
        <v>414</v>
      </c>
      <c r="BT45" s="182" t="s">
        <v>6203</v>
      </c>
      <c r="BU45" s="182" t="s">
        <v>2610</v>
      </c>
      <c r="BV45" s="182">
        <v>2</v>
      </c>
      <c r="BW45" s="182" t="s">
        <v>6407</v>
      </c>
      <c r="BX45" s="182" t="s">
        <v>6398</v>
      </c>
      <c r="BY45" s="179">
        <v>44889</v>
      </c>
      <c r="BZ45" s="189" t="s">
        <v>6409</v>
      </c>
      <c r="CA45" s="189">
        <v>414</v>
      </c>
      <c r="CB45" s="189" t="s">
        <v>6203</v>
      </c>
      <c r="CC45" s="189" t="s">
        <v>2610</v>
      </c>
      <c r="CD45" s="189">
        <v>2</v>
      </c>
      <c r="CE45" s="189" t="s">
        <v>6407</v>
      </c>
      <c r="CF45" s="189" t="s">
        <v>6398</v>
      </c>
      <c r="CG45" s="190">
        <v>44889</v>
      </c>
      <c r="CH45" s="188" t="s">
        <v>10005</v>
      </c>
      <c r="CI45" s="189" t="e">
        <v>#N/A</v>
      </c>
      <c r="CJ45" s="189" t="e">
        <v>#N/A</v>
      </c>
      <c r="CK45" s="189" t="e">
        <v>#N/A</v>
      </c>
      <c r="CL45" s="189" t="e">
        <v>#N/A</v>
      </c>
      <c r="CM45" s="189" t="e">
        <v>#N/A</v>
      </c>
      <c r="CN45" s="189" t="e">
        <v>#N/A</v>
      </c>
      <c r="CO45" s="191" t="e">
        <v>#N/A</v>
      </c>
      <c r="CP45" s="189" t="s">
        <v>6411</v>
      </c>
      <c r="CQ45" s="182">
        <v>2258000000</v>
      </c>
      <c r="CR45" s="182" t="s">
        <v>6203</v>
      </c>
      <c r="CS45" s="182" t="s">
        <v>2610</v>
      </c>
      <c r="CT45" s="182">
        <v>2</v>
      </c>
      <c r="CU45" s="182" t="s">
        <v>6410</v>
      </c>
      <c r="CV45" s="182" t="s">
        <v>6398</v>
      </c>
      <c r="CW45" s="179">
        <v>44889</v>
      </c>
      <c r="CX45" s="189" t="s">
        <v>6392</v>
      </c>
      <c r="CY45" s="186">
        <v>2800000</v>
      </c>
      <c r="CZ45" s="186" t="s">
        <v>6203</v>
      </c>
      <c r="DA45" s="186" t="s">
        <v>2610</v>
      </c>
      <c r="DB45" s="186">
        <v>2</v>
      </c>
      <c r="DC45" s="186" t="s">
        <v>6291</v>
      </c>
      <c r="DD45" s="186" t="s">
        <v>6273</v>
      </c>
      <c r="DE45" s="192">
        <v>44889</v>
      </c>
      <c r="DF45" s="188" t="s">
        <v>6393</v>
      </c>
      <c r="DG45" s="178">
        <v>5400000</v>
      </c>
      <c r="DH45" s="182" t="s">
        <v>6203</v>
      </c>
      <c r="DI45" s="182" t="s">
        <v>2610</v>
      </c>
      <c r="DJ45" s="182">
        <v>2</v>
      </c>
      <c r="DK45" s="182" t="s">
        <v>2673</v>
      </c>
      <c r="DL45" s="182" t="s">
        <v>6273</v>
      </c>
      <c r="DM45" s="179">
        <v>44889</v>
      </c>
      <c r="DN45" s="189" t="s">
        <v>6394</v>
      </c>
      <c r="DO45" s="186">
        <v>1200000</v>
      </c>
      <c r="DP45" s="189" t="s">
        <v>6203</v>
      </c>
      <c r="DQ45" s="189" t="s">
        <v>2610</v>
      </c>
      <c r="DR45" s="189">
        <v>2</v>
      </c>
      <c r="DS45" s="189" t="s">
        <v>6056</v>
      </c>
      <c r="DT45" s="189" t="s">
        <v>6273</v>
      </c>
      <c r="DU45" s="190">
        <v>44889</v>
      </c>
      <c r="DV45" s="188" t="s">
        <v>6395</v>
      </c>
      <c r="DW45" s="178">
        <v>2800000</v>
      </c>
      <c r="DX45" s="182" t="s">
        <v>6203</v>
      </c>
      <c r="DY45" s="182" t="s">
        <v>2610</v>
      </c>
      <c r="DZ45" s="182">
        <v>2</v>
      </c>
      <c r="EA45" s="182" t="s">
        <v>6291</v>
      </c>
      <c r="EB45" s="182" t="s">
        <v>6273</v>
      </c>
      <c r="EC45" s="179">
        <v>44889</v>
      </c>
      <c r="ED45" s="189" t="s">
        <v>6396</v>
      </c>
      <c r="EE45" s="186">
        <v>0</v>
      </c>
      <c r="EF45" s="189" t="s">
        <v>14</v>
      </c>
      <c r="EG45" s="189" t="s">
        <v>14</v>
      </c>
      <c r="EH45" s="189" t="s">
        <v>14</v>
      </c>
      <c r="EI45" s="189" t="s">
        <v>6019</v>
      </c>
      <c r="EJ45" s="189" t="s">
        <v>14</v>
      </c>
      <c r="EK45" s="190">
        <v>44889</v>
      </c>
      <c r="EL45" s="188" t="s">
        <v>6397</v>
      </c>
      <c r="EM45" s="178">
        <v>0</v>
      </c>
      <c r="EN45" s="182" t="s">
        <v>14</v>
      </c>
      <c r="EO45" s="182" t="s">
        <v>14</v>
      </c>
      <c r="EP45" s="182" t="s">
        <v>14</v>
      </c>
      <c r="EQ45" s="182" t="s">
        <v>6021</v>
      </c>
      <c r="ER45" s="182" t="s">
        <v>14</v>
      </c>
      <c r="ES45" s="179">
        <v>44889</v>
      </c>
      <c r="ET45" s="189" t="s">
        <v>6391</v>
      </c>
      <c r="EU45" s="189">
        <v>572</v>
      </c>
      <c r="EV45" s="189" t="s">
        <v>6050</v>
      </c>
      <c r="EW45" s="189" t="s">
        <v>2610</v>
      </c>
      <c r="EX45" s="189">
        <v>2</v>
      </c>
      <c r="EY45" s="189" t="s">
        <v>6006</v>
      </c>
      <c r="EZ45" s="189" t="s">
        <v>1440</v>
      </c>
      <c r="FA45" s="190">
        <v>44889</v>
      </c>
      <c r="FB45" s="188" t="s">
        <v>6400</v>
      </c>
      <c r="FC45" s="182">
        <v>3</v>
      </c>
      <c r="FD45" s="182" t="s">
        <v>6203</v>
      </c>
      <c r="FE45" s="182" t="s">
        <v>2610</v>
      </c>
      <c r="FF45" s="182">
        <v>2</v>
      </c>
      <c r="FG45" s="182" t="s">
        <v>6399</v>
      </c>
      <c r="FH45" s="182" t="s">
        <v>6398</v>
      </c>
      <c r="FI45" s="179">
        <v>44889</v>
      </c>
      <c r="FJ45" s="188" t="s">
        <v>6401</v>
      </c>
      <c r="FK45" s="189" t="s">
        <v>14</v>
      </c>
      <c r="FL45" s="189" t="s">
        <v>14</v>
      </c>
      <c r="FM45" s="189" t="s">
        <v>14</v>
      </c>
      <c r="FN45" s="189" t="s">
        <v>14</v>
      </c>
      <c r="FO45" s="189" t="s">
        <v>6173</v>
      </c>
      <c r="FP45" s="186" t="s">
        <v>14</v>
      </c>
      <c r="FQ45" s="187">
        <v>44889</v>
      </c>
      <c r="FR45" s="188" t="s">
        <v>6402</v>
      </c>
      <c r="FS45" s="182" t="s">
        <v>14</v>
      </c>
      <c r="FT45" s="182" t="s">
        <v>14</v>
      </c>
      <c r="FU45" s="182" t="s">
        <v>14</v>
      </c>
      <c r="FV45" s="182" t="s">
        <v>14</v>
      </c>
      <c r="FW45" s="182" t="s">
        <v>6175</v>
      </c>
      <c r="FX45" s="182" t="s">
        <v>14</v>
      </c>
      <c r="FY45" s="179">
        <v>44889</v>
      </c>
      <c r="FZ45" s="189" t="s">
        <v>4646</v>
      </c>
      <c r="GA45" s="189">
        <v>0</v>
      </c>
      <c r="GB45" s="189" t="s">
        <v>3959</v>
      </c>
      <c r="GC45" s="189" t="s">
        <v>30</v>
      </c>
      <c r="GD45" s="189">
        <v>2</v>
      </c>
      <c r="GE45" s="189" t="s">
        <v>14</v>
      </c>
      <c r="GF45" s="189" t="s">
        <v>14</v>
      </c>
      <c r="GG45" s="190">
        <v>44863</v>
      </c>
      <c r="GH45" s="188" t="s">
        <v>4652</v>
      </c>
      <c r="GI45" s="182">
        <v>1</v>
      </c>
      <c r="GJ45" s="182" t="s">
        <v>3959</v>
      </c>
      <c r="GK45" s="182" t="s">
        <v>30</v>
      </c>
      <c r="GL45" s="182">
        <v>2</v>
      </c>
      <c r="GM45" s="182" t="s">
        <v>14</v>
      </c>
      <c r="GN45" s="182" t="s">
        <v>14</v>
      </c>
      <c r="GO45" s="179">
        <v>44863</v>
      </c>
      <c r="GP45" s="189" t="s">
        <v>4647</v>
      </c>
      <c r="GQ45" s="189">
        <v>0</v>
      </c>
      <c r="GR45" s="189" t="s">
        <v>3959</v>
      </c>
      <c r="GS45" s="189" t="s">
        <v>30</v>
      </c>
      <c r="GT45" s="189">
        <v>2</v>
      </c>
      <c r="GU45" s="189" t="s">
        <v>14</v>
      </c>
      <c r="GV45" s="189" t="s">
        <v>14</v>
      </c>
      <c r="GW45" s="190">
        <v>44863</v>
      </c>
      <c r="GX45" s="188" t="s">
        <v>4653</v>
      </c>
      <c r="GY45" s="182">
        <v>0</v>
      </c>
      <c r="GZ45" s="182" t="s">
        <v>3959</v>
      </c>
      <c r="HA45" s="182" t="s">
        <v>30</v>
      </c>
      <c r="HB45" s="182">
        <v>2</v>
      </c>
      <c r="HC45" s="182" t="s">
        <v>14</v>
      </c>
      <c r="HD45" s="182" t="s">
        <v>14</v>
      </c>
      <c r="HE45" s="179">
        <v>44863</v>
      </c>
      <c r="HF45" s="189" t="s">
        <v>4645</v>
      </c>
      <c r="HG45" s="189">
        <v>0</v>
      </c>
      <c r="HH45" s="189" t="s">
        <v>3959</v>
      </c>
      <c r="HI45" s="189" t="s">
        <v>30</v>
      </c>
      <c r="HJ45" s="189">
        <v>2</v>
      </c>
      <c r="HK45" s="189" t="s">
        <v>14</v>
      </c>
      <c r="HL45" s="189" t="s">
        <v>14</v>
      </c>
      <c r="HM45" s="190">
        <v>44863</v>
      </c>
      <c r="HN45" s="188" t="s">
        <v>4651</v>
      </c>
      <c r="HO45" s="182">
        <v>2</v>
      </c>
      <c r="HP45" s="182" t="s">
        <v>3959</v>
      </c>
      <c r="HQ45" s="182" t="s">
        <v>30</v>
      </c>
      <c r="HR45" s="182">
        <v>2</v>
      </c>
      <c r="HS45" s="182" t="s">
        <v>14</v>
      </c>
      <c r="HT45" s="182" t="s">
        <v>14</v>
      </c>
      <c r="HU45" s="179">
        <v>44863</v>
      </c>
      <c r="HV45" s="189" t="s">
        <v>4648</v>
      </c>
      <c r="HW45" s="189">
        <v>1</v>
      </c>
      <c r="HX45" s="189" t="s">
        <v>3959</v>
      </c>
      <c r="HY45" s="189" t="s">
        <v>30</v>
      </c>
      <c r="HZ45" s="189">
        <v>2</v>
      </c>
      <c r="IA45" s="189" t="s">
        <v>14</v>
      </c>
      <c r="IB45" s="189" t="s">
        <v>14</v>
      </c>
      <c r="IC45" s="190">
        <v>44863</v>
      </c>
      <c r="ID45" s="188" t="s">
        <v>4650</v>
      </c>
      <c r="IE45" s="182">
        <v>0</v>
      </c>
      <c r="IF45" s="182" t="s">
        <v>3959</v>
      </c>
      <c r="IG45" s="182" t="s">
        <v>30</v>
      </c>
      <c r="IH45" s="182">
        <v>2</v>
      </c>
      <c r="II45" s="182" t="s">
        <v>14</v>
      </c>
      <c r="IJ45" s="182" t="s">
        <v>14</v>
      </c>
      <c r="IK45" s="179">
        <v>44863</v>
      </c>
      <c r="IL45" s="189" t="s">
        <v>4649</v>
      </c>
      <c r="IM45" s="189">
        <v>3</v>
      </c>
      <c r="IN45" s="189" t="s">
        <v>3959</v>
      </c>
      <c r="IO45" s="189" t="s">
        <v>30</v>
      </c>
      <c r="IP45" s="189">
        <v>2</v>
      </c>
      <c r="IQ45" s="189" t="s">
        <v>14</v>
      </c>
      <c r="IR45" s="189" t="s">
        <v>14</v>
      </c>
      <c r="IS45" s="190">
        <v>44863</v>
      </c>
    </row>
    <row r="46" spans="1:253" s="283" customFormat="1" ht="12.95" customHeight="1" x14ac:dyDescent="0.2">
      <c r="A46" s="283" t="s">
        <v>4654</v>
      </c>
      <c r="B46" s="283" t="s">
        <v>9467</v>
      </c>
      <c r="C46" s="283" t="s">
        <v>4655</v>
      </c>
      <c r="D46" s="283" t="s">
        <v>4656</v>
      </c>
      <c r="E46" s="283" t="s">
        <v>8895</v>
      </c>
      <c r="F46" s="283" t="s">
        <v>6184</v>
      </c>
      <c r="G46" s="177">
        <v>11400000</v>
      </c>
      <c r="H46" s="178" t="s">
        <v>6181</v>
      </c>
      <c r="I46" s="178" t="s">
        <v>2610</v>
      </c>
      <c r="J46" s="178">
        <v>2</v>
      </c>
      <c r="K46" s="178" t="s">
        <v>6183</v>
      </c>
      <c r="L46" s="178" t="s">
        <v>6182</v>
      </c>
      <c r="M46" s="179">
        <v>44889</v>
      </c>
      <c r="N46" s="188" t="s">
        <v>6187</v>
      </c>
      <c r="O46" s="180">
        <v>27560</v>
      </c>
      <c r="P46" s="180" t="s">
        <v>1541</v>
      </c>
      <c r="Q46" s="180" t="s">
        <v>2610</v>
      </c>
      <c r="R46" s="180">
        <v>2</v>
      </c>
      <c r="S46" s="180" t="s">
        <v>6186</v>
      </c>
      <c r="T46" s="180" t="s">
        <v>6185</v>
      </c>
      <c r="U46" s="181">
        <v>44889</v>
      </c>
      <c r="V46" s="188" t="s">
        <v>6188</v>
      </c>
      <c r="W46" s="178">
        <v>11400000</v>
      </c>
      <c r="X46" s="178" t="s">
        <v>6181</v>
      </c>
      <c r="Y46" s="178" t="s">
        <v>2610</v>
      </c>
      <c r="Z46" s="178">
        <v>2</v>
      </c>
      <c r="AA46" s="178" t="s">
        <v>6183</v>
      </c>
      <c r="AB46" s="178" t="s">
        <v>6182</v>
      </c>
      <c r="AC46" s="179">
        <v>44889</v>
      </c>
      <c r="AD46" s="188" t="s">
        <v>6190</v>
      </c>
      <c r="AE46" s="186">
        <v>8200000</v>
      </c>
      <c r="AF46" s="186" t="s">
        <v>6181</v>
      </c>
      <c r="AG46" s="186" t="s">
        <v>2610</v>
      </c>
      <c r="AH46" s="186">
        <v>2</v>
      </c>
      <c r="AI46" s="186" t="s">
        <v>6189</v>
      </c>
      <c r="AJ46" s="186" t="s">
        <v>6182</v>
      </c>
      <c r="AK46" s="187">
        <v>44889</v>
      </c>
      <c r="AL46" s="188" t="s">
        <v>6193</v>
      </c>
      <c r="AM46" s="178">
        <v>96000</v>
      </c>
      <c r="AN46" s="178" t="s">
        <v>6157</v>
      </c>
      <c r="AO46" s="178" t="s">
        <v>2610</v>
      </c>
      <c r="AP46" s="178">
        <v>2</v>
      </c>
      <c r="AQ46" s="178" t="s">
        <v>6192</v>
      </c>
      <c r="AR46" s="178" t="s">
        <v>6191</v>
      </c>
      <c r="AS46" s="179">
        <v>44889</v>
      </c>
      <c r="AT46" s="189" t="s">
        <v>6196</v>
      </c>
      <c r="AU46" s="186">
        <v>13017</v>
      </c>
      <c r="AV46" s="186" t="s">
        <v>6181</v>
      </c>
      <c r="AW46" s="186" t="s">
        <v>2610</v>
      </c>
      <c r="AX46" s="186">
        <v>2</v>
      </c>
      <c r="AY46" s="186" t="s">
        <v>6195</v>
      </c>
      <c r="AZ46" s="186" t="s">
        <v>6194</v>
      </c>
      <c r="BA46" s="187">
        <v>44889</v>
      </c>
      <c r="BB46" s="188" t="s">
        <v>6220</v>
      </c>
      <c r="BC46" s="178" t="s">
        <v>14</v>
      </c>
      <c r="BD46" s="178" t="s">
        <v>14</v>
      </c>
      <c r="BE46" s="178" t="s">
        <v>14</v>
      </c>
      <c r="BF46" s="178" t="s">
        <v>14</v>
      </c>
      <c r="BG46" s="178" t="s">
        <v>6219</v>
      </c>
      <c r="BH46" s="178" t="s">
        <v>14</v>
      </c>
      <c r="BI46" s="179">
        <v>44889</v>
      </c>
      <c r="BJ46" s="189" t="s">
        <v>6198</v>
      </c>
      <c r="BK46" s="189">
        <v>2457</v>
      </c>
      <c r="BL46" s="189" t="s">
        <v>6181</v>
      </c>
      <c r="BM46" s="189" t="s">
        <v>2610</v>
      </c>
      <c r="BN46" s="189">
        <v>2</v>
      </c>
      <c r="BO46" s="189" t="s">
        <v>6197</v>
      </c>
      <c r="BP46" s="186" t="s">
        <v>6194</v>
      </c>
      <c r="BQ46" s="190">
        <v>44889</v>
      </c>
      <c r="BR46" s="188" t="s">
        <v>6223</v>
      </c>
      <c r="BS46" s="182">
        <v>77006</v>
      </c>
      <c r="BT46" s="182" t="s">
        <v>6203</v>
      </c>
      <c r="BU46" s="182" t="s">
        <v>2610</v>
      </c>
      <c r="BV46" s="182">
        <v>2</v>
      </c>
      <c r="BW46" s="182" t="s">
        <v>6222</v>
      </c>
      <c r="BX46" s="182" t="s">
        <v>6221</v>
      </c>
      <c r="BY46" s="179">
        <v>44889</v>
      </c>
      <c r="BZ46" s="189" t="s">
        <v>6227</v>
      </c>
      <c r="CA46" s="189">
        <v>53093</v>
      </c>
      <c r="CB46" s="189" t="s">
        <v>6224</v>
      </c>
      <c r="CC46" s="189" t="s">
        <v>2610</v>
      </c>
      <c r="CD46" s="189">
        <v>2</v>
      </c>
      <c r="CE46" s="189" t="s">
        <v>6226</v>
      </c>
      <c r="CF46" s="189" t="s">
        <v>6225</v>
      </c>
      <c r="CG46" s="190">
        <v>44889</v>
      </c>
      <c r="CH46" s="188" t="s">
        <v>10006</v>
      </c>
      <c r="CI46" s="189" t="e">
        <v>#N/A</v>
      </c>
      <c r="CJ46" s="189" t="e">
        <v>#N/A</v>
      </c>
      <c r="CK46" s="189" t="e">
        <v>#N/A</v>
      </c>
      <c r="CL46" s="189" t="e">
        <v>#N/A</v>
      </c>
      <c r="CM46" s="189" t="e">
        <v>#N/A</v>
      </c>
      <c r="CN46" s="189" t="e">
        <v>#N/A</v>
      </c>
      <c r="CO46" s="191" t="e">
        <v>#N/A</v>
      </c>
      <c r="CP46" s="189" t="s">
        <v>6230</v>
      </c>
      <c r="CQ46" s="182">
        <v>1500000000</v>
      </c>
      <c r="CR46" s="182" t="s">
        <v>6203</v>
      </c>
      <c r="CS46" s="182" t="s">
        <v>19</v>
      </c>
      <c r="CT46" s="182">
        <v>3</v>
      </c>
      <c r="CU46" s="182" t="s">
        <v>6229</v>
      </c>
      <c r="CV46" s="182" t="s">
        <v>6228</v>
      </c>
      <c r="CW46" s="179">
        <v>44889</v>
      </c>
      <c r="CX46" s="189" t="s">
        <v>6204</v>
      </c>
      <c r="CY46" s="186">
        <v>4400000</v>
      </c>
      <c r="CZ46" s="186" t="s">
        <v>6181</v>
      </c>
      <c r="DA46" s="186" t="s">
        <v>2610</v>
      </c>
      <c r="DB46" s="186">
        <v>2</v>
      </c>
      <c r="DC46" s="186" t="s">
        <v>6209</v>
      </c>
      <c r="DD46" s="186" t="s">
        <v>6182</v>
      </c>
      <c r="DE46" s="192">
        <v>44889</v>
      </c>
      <c r="DF46" s="188" t="s">
        <v>6206</v>
      </c>
      <c r="DG46" s="178">
        <v>3200000</v>
      </c>
      <c r="DH46" s="182" t="s">
        <v>6181</v>
      </c>
      <c r="DI46" s="182" t="s">
        <v>2610</v>
      </c>
      <c r="DJ46" s="182">
        <v>2</v>
      </c>
      <c r="DK46" s="182" t="s">
        <v>6205</v>
      </c>
      <c r="DL46" s="182" t="s">
        <v>6182</v>
      </c>
      <c r="DM46" s="179">
        <v>44889</v>
      </c>
      <c r="DN46" s="189" t="s">
        <v>6208</v>
      </c>
      <c r="DO46" s="183">
        <v>3800000</v>
      </c>
      <c r="DP46" s="189" t="s">
        <v>6181</v>
      </c>
      <c r="DQ46" s="189" t="s">
        <v>2610</v>
      </c>
      <c r="DR46" s="189">
        <v>2</v>
      </c>
      <c r="DS46" s="189" t="s">
        <v>6207</v>
      </c>
      <c r="DT46" s="189" t="s">
        <v>6182</v>
      </c>
      <c r="DU46" s="190">
        <v>44889</v>
      </c>
      <c r="DV46" s="188" t="s">
        <v>6210</v>
      </c>
      <c r="DW46" s="178">
        <v>1900000</v>
      </c>
      <c r="DX46" s="182" t="s">
        <v>6181</v>
      </c>
      <c r="DY46" s="182" t="s">
        <v>2610</v>
      </c>
      <c r="DZ46" s="182">
        <v>2</v>
      </c>
      <c r="EA46" s="182" t="s">
        <v>6209</v>
      </c>
      <c r="EB46" s="182" t="s">
        <v>6182</v>
      </c>
      <c r="EC46" s="179">
        <v>44889</v>
      </c>
      <c r="ED46" s="189" t="s">
        <v>6212</v>
      </c>
      <c r="EE46" s="186">
        <v>1500000</v>
      </c>
      <c r="EF46" s="189" t="s">
        <v>6181</v>
      </c>
      <c r="EG46" s="189" t="s">
        <v>2610</v>
      </c>
      <c r="EH46" s="189">
        <v>2</v>
      </c>
      <c r="EI46" s="189" t="s">
        <v>6211</v>
      </c>
      <c r="EJ46" s="189" t="s">
        <v>6182</v>
      </c>
      <c r="EK46" s="190">
        <v>44889</v>
      </c>
      <c r="EL46" s="188" t="s">
        <v>6214</v>
      </c>
      <c r="EM46" s="178">
        <v>1000000</v>
      </c>
      <c r="EN46" s="182" t="s">
        <v>6181</v>
      </c>
      <c r="EO46" s="182" t="s">
        <v>2610</v>
      </c>
      <c r="EP46" s="182">
        <v>2</v>
      </c>
      <c r="EQ46" s="182" t="s">
        <v>6213</v>
      </c>
      <c r="ER46" s="182" t="s">
        <v>6182</v>
      </c>
      <c r="ES46" s="179">
        <v>44889</v>
      </c>
      <c r="ET46" s="189" t="s">
        <v>6202</v>
      </c>
      <c r="EU46" s="189">
        <v>4705</v>
      </c>
      <c r="EV46" s="189" t="s">
        <v>6199</v>
      </c>
      <c r="EW46" s="189" t="s">
        <v>2610</v>
      </c>
      <c r="EX46" s="189">
        <v>2</v>
      </c>
      <c r="EY46" s="189" t="s">
        <v>6201</v>
      </c>
      <c r="EZ46" s="189" t="s">
        <v>6200</v>
      </c>
      <c r="FA46" s="190">
        <v>44889</v>
      </c>
      <c r="FB46" s="188" t="s">
        <v>6216</v>
      </c>
      <c r="FC46" s="182">
        <v>5</v>
      </c>
      <c r="FD46" s="182" t="s">
        <v>6181</v>
      </c>
      <c r="FE46" s="182" t="s">
        <v>2610</v>
      </c>
      <c r="FF46" s="182">
        <v>2</v>
      </c>
      <c r="FG46" s="182" t="s">
        <v>6215</v>
      </c>
      <c r="FH46" s="182" t="s">
        <v>6182</v>
      </c>
      <c r="FI46" s="179">
        <v>44889</v>
      </c>
      <c r="FJ46" s="188" t="s">
        <v>6217</v>
      </c>
      <c r="FK46" s="189" t="s">
        <v>14</v>
      </c>
      <c r="FL46" s="189" t="s">
        <v>14</v>
      </c>
      <c r="FM46" s="189" t="s">
        <v>14</v>
      </c>
      <c r="FN46" s="189" t="s">
        <v>14</v>
      </c>
      <c r="FO46" s="189" t="s">
        <v>6173</v>
      </c>
      <c r="FP46" s="186" t="s">
        <v>14</v>
      </c>
      <c r="FQ46" s="187">
        <v>44889</v>
      </c>
      <c r="FR46" s="188" t="s">
        <v>6218</v>
      </c>
      <c r="FS46" s="182" t="s">
        <v>14</v>
      </c>
      <c r="FT46" s="182" t="s">
        <v>14</v>
      </c>
      <c r="FU46" s="182" t="s">
        <v>14</v>
      </c>
      <c r="FV46" s="182" t="s">
        <v>14</v>
      </c>
      <c r="FW46" s="182" t="s">
        <v>6175</v>
      </c>
      <c r="FX46" s="182" t="s">
        <v>14</v>
      </c>
      <c r="FY46" s="179">
        <v>44889</v>
      </c>
      <c r="FZ46" s="189" t="s">
        <v>4658</v>
      </c>
      <c r="GA46" s="189">
        <v>0</v>
      </c>
      <c r="GB46" s="189" t="s">
        <v>3959</v>
      </c>
      <c r="GC46" s="189" t="s">
        <v>30</v>
      </c>
      <c r="GD46" s="189">
        <v>2</v>
      </c>
      <c r="GE46" s="189" t="s">
        <v>14</v>
      </c>
      <c r="GF46" s="189" t="s">
        <v>14</v>
      </c>
      <c r="GG46" s="190">
        <v>44863</v>
      </c>
      <c r="GH46" s="188" t="s">
        <v>4664</v>
      </c>
      <c r="GI46" s="182">
        <v>2</v>
      </c>
      <c r="GJ46" s="182" t="s">
        <v>3959</v>
      </c>
      <c r="GK46" s="182" t="s">
        <v>30</v>
      </c>
      <c r="GL46" s="182">
        <v>2</v>
      </c>
      <c r="GM46" s="182" t="s">
        <v>14</v>
      </c>
      <c r="GN46" s="182" t="s">
        <v>14</v>
      </c>
      <c r="GO46" s="179">
        <v>44863</v>
      </c>
      <c r="GP46" s="189" t="s">
        <v>4659</v>
      </c>
      <c r="GQ46" s="189">
        <v>1</v>
      </c>
      <c r="GR46" s="189" t="s">
        <v>3959</v>
      </c>
      <c r="GS46" s="189" t="s">
        <v>30</v>
      </c>
      <c r="GT46" s="189">
        <v>2</v>
      </c>
      <c r="GU46" s="189" t="s">
        <v>14</v>
      </c>
      <c r="GV46" s="189" t="s">
        <v>14</v>
      </c>
      <c r="GW46" s="190">
        <v>44863</v>
      </c>
      <c r="GX46" s="188" t="s">
        <v>4665</v>
      </c>
      <c r="GY46" s="182">
        <v>0</v>
      </c>
      <c r="GZ46" s="182" t="s">
        <v>3959</v>
      </c>
      <c r="HA46" s="182" t="s">
        <v>30</v>
      </c>
      <c r="HB46" s="182">
        <v>2</v>
      </c>
      <c r="HC46" s="182" t="s">
        <v>14</v>
      </c>
      <c r="HD46" s="182" t="s">
        <v>14</v>
      </c>
      <c r="HE46" s="179">
        <v>44863</v>
      </c>
      <c r="HF46" s="189" t="s">
        <v>4657</v>
      </c>
      <c r="HG46" s="189">
        <v>0</v>
      </c>
      <c r="HH46" s="189" t="s">
        <v>3959</v>
      </c>
      <c r="HI46" s="189" t="s">
        <v>30</v>
      </c>
      <c r="HJ46" s="189">
        <v>2</v>
      </c>
      <c r="HK46" s="189" t="s">
        <v>14</v>
      </c>
      <c r="HL46" s="189" t="s">
        <v>14</v>
      </c>
      <c r="HM46" s="190">
        <v>44863</v>
      </c>
      <c r="HN46" s="188" t="s">
        <v>4663</v>
      </c>
      <c r="HO46" s="182">
        <v>2</v>
      </c>
      <c r="HP46" s="182" t="s">
        <v>3959</v>
      </c>
      <c r="HQ46" s="182" t="s">
        <v>30</v>
      </c>
      <c r="HR46" s="182">
        <v>2</v>
      </c>
      <c r="HS46" s="182" t="s">
        <v>14</v>
      </c>
      <c r="HT46" s="182" t="s">
        <v>14</v>
      </c>
      <c r="HU46" s="179">
        <v>44863</v>
      </c>
      <c r="HV46" s="189" t="s">
        <v>4660</v>
      </c>
      <c r="HW46" s="189">
        <v>3</v>
      </c>
      <c r="HX46" s="189" t="s">
        <v>3959</v>
      </c>
      <c r="HY46" s="189" t="s">
        <v>30</v>
      </c>
      <c r="HZ46" s="189">
        <v>2</v>
      </c>
      <c r="IA46" s="189" t="s">
        <v>14</v>
      </c>
      <c r="IB46" s="189" t="s">
        <v>14</v>
      </c>
      <c r="IC46" s="190">
        <v>44863</v>
      </c>
      <c r="ID46" s="188" t="s">
        <v>4662</v>
      </c>
      <c r="IE46" s="182">
        <v>0</v>
      </c>
      <c r="IF46" s="182" t="s">
        <v>3959</v>
      </c>
      <c r="IG46" s="182" t="s">
        <v>30</v>
      </c>
      <c r="IH46" s="182">
        <v>2</v>
      </c>
      <c r="II46" s="182" t="s">
        <v>14</v>
      </c>
      <c r="IJ46" s="182" t="s">
        <v>14</v>
      </c>
      <c r="IK46" s="179">
        <v>44863</v>
      </c>
      <c r="IL46" s="189" t="s">
        <v>4661</v>
      </c>
      <c r="IM46" s="189">
        <v>3</v>
      </c>
      <c r="IN46" s="189" t="s">
        <v>3959</v>
      </c>
      <c r="IO46" s="189" t="s">
        <v>30</v>
      </c>
      <c r="IP46" s="189">
        <v>2</v>
      </c>
      <c r="IQ46" s="189" t="s">
        <v>14</v>
      </c>
      <c r="IR46" s="189" t="s">
        <v>14</v>
      </c>
      <c r="IS46" s="190">
        <v>44863</v>
      </c>
    </row>
    <row r="47" spans="1:253" s="283" customFormat="1" ht="12.95" customHeight="1" x14ac:dyDescent="0.2">
      <c r="A47" s="283" t="s">
        <v>4666</v>
      </c>
      <c r="B47" s="283" t="s">
        <v>9335</v>
      </c>
      <c r="C47" s="283" t="s">
        <v>4667</v>
      </c>
      <c r="D47" s="283" t="s">
        <v>4656</v>
      </c>
      <c r="E47" s="283" t="s">
        <v>8895</v>
      </c>
      <c r="F47" s="283" t="s">
        <v>6231</v>
      </c>
      <c r="G47" s="177">
        <v>11400000</v>
      </c>
      <c r="H47" s="178" t="s">
        <v>6181</v>
      </c>
      <c r="I47" s="178" t="s">
        <v>2610</v>
      </c>
      <c r="J47" s="178">
        <v>2</v>
      </c>
      <c r="K47" s="178" t="s">
        <v>6183</v>
      </c>
      <c r="L47" s="178" t="s">
        <v>6182</v>
      </c>
      <c r="M47" s="179">
        <v>44889</v>
      </c>
      <c r="N47" s="188" t="s">
        <v>6235</v>
      </c>
      <c r="O47" s="180">
        <v>12851</v>
      </c>
      <c r="P47" s="180" t="s">
        <v>6232</v>
      </c>
      <c r="Q47" s="180" t="s">
        <v>2610</v>
      </c>
      <c r="R47" s="180">
        <v>2</v>
      </c>
      <c r="S47" s="180" t="s">
        <v>6234</v>
      </c>
      <c r="T47" s="180" t="s">
        <v>6233</v>
      </c>
      <c r="U47" s="181">
        <v>44889</v>
      </c>
      <c r="V47" s="188" t="s">
        <v>6239</v>
      </c>
      <c r="W47" s="178">
        <v>6429000</v>
      </c>
      <c r="X47" s="178" t="s">
        <v>6236</v>
      </c>
      <c r="Y47" s="178" t="s">
        <v>2610</v>
      </c>
      <c r="Z47" s="178">
        <v>2</v>
      </c>
      <c r="AA47" s="178" t="s">
        <v>6238</v>
      </c>
      <c r="AB47" s="178" t="s">
        <v>6237</v>
      </c>
      <c r="AC47" s="179">
        <v>44889</v>
      </c>
      <c r="AD47" s="188" t="s">
        <v>6243</v>
      </c>
      <c r="AE47" s="186">
        <v>690000</v>
      </c>
      <c r="AF47" s="186" t="s">
        <v>6240</v>
      </c>
      <c r="AG47" s="186" t="s">
        <v>2610</v>
      </c>
      <c r="AH47" s="186">
        <v>2</v>
      </c>
      <c r="AI47" s="186" t="s">
        <v>6242</v>
      </c>
      <c r="AJ47" s="186" t="s">
        <v>6241</v>
      </c>
      <c r="AK47" s="187">
        <v>44889</v>
      </c>
      <c r="AL47" s="188" t="s">
        <v>6245</v>
      </c>
      <c r="AM47" s="178">
        <v>17000</v>
      </c>
      <c r="AN47" s="178" t="s">
        <v>6157</v>
      </c>
      <c r="AO47" s="178" t="s">
        <v>2610</v>
      </c>
      <c r="AP47" s="178">
        <v>2</v>
      </c>
      <c r="AQ47" s="178" t="s">
        <v>6244</v>
      </c>
      <c r="AR47" s="178" t="s">
        <v>6191</v>
      </c>
      <c r="AS47" s="179">
        <v>44889</v>
      </c>
      <c r="AT47" s="189" t="s">
        <v>6247</v>
      </c>
      <c r="AU47" s="186">
        <v>12763</v>
      </c>
      <c r="AV47" s="186" t="s">
        <v>6240</v>
      </c>
      <c r="AW47" s="186" t="s">
        <v>2610</v>
      </c>
      <c r="AX47" s="186">
        <v>2</v>
      </c>
      <c r="AY47" s="186" t="s">
        <v>6246</v>
      </c>
      <c r="AZ47" s="186" t="s">
        <v>6241</v>
      </c>
      <c r="BA47" s="187">
        <v>44889</v>
      </c>
      <c r="BB47" s="188" t="s">
        <v>6266</v>
      </c>
      <c r="BC47" s="178" t="s">
        <v>14</v>
      </c>
      <c r="BD47" s="178" t="s">
        <v>14</v>
      </c>
      <c r="BE47" s="178" t="s">
        <v>14</v>
      </c>
      <c r="BF47" s="178" t="s">
        <v>14</v>
      </c>
      <c r="BG47" s="178" t="s">
        <v>6219</v>
      </c>
      <c r="BH47" s="178" t="s">
        <v>14</v>
      </c>
      <c r="BI47" s="179">
        <v>44889</v>
      </c>
      <c r="BJ47" s="189" t="s">
        <v>6248</v>
      </c>
      <c r="BK47" s="189">
        <v>2248</v>
      </c>
      <c r="BL47" s="189" t="s">
        <v>6240</v>
      </c>
      <c r="BM47" s="189" t="s">
        <v>2610</v>
      </c>
      <c r="BN47" s="189">
        <v>2</v>
      </c>
      <c r="BO47" s="189" t="s">
        <v>6246</v>
      </c>
      <c r="BP47" s="186" t="s">
        <v>6241</v>
      </c>
      <c r="BQ47" s="190">
        <v>44889</v>
      </c>
      <c r="BR47" s="188" t="s">
        <v>6268</v>
      </c>
      <c r="BS47" s="182">
        <v>83858</v>
      </c>
      <c r="BT47" s="182" t="s">
        <v>6240</v>
      </c>
      <c r="BU47" s="182" t="s">
        <v>2610</v>
      </c>
      <c r="BV47" s="182">
        <v>2</v>
      </c>
      <c r="BW47" s="182" t="s">
        <v>6267</v>
      </c>
      <c r="BX47" s="182" t="s">
        <v>6241</v>
      </c>
      <c r="BY47" s="179">
        <v>44889</v>
      </c>
      <c r="BZ47" s="189" t="s">
        <v>6270</v>
      </c>
      <c r="CA47" s="189">
        <v>53815</v>
      </c>
      <c r="CB47" s="189" t="s">
        <v>6240</v>
      </c>
      <c r="CC47" s="189" t="s">
        <v>2610</v>
      </c>
      <c r="CD47" s="189">
        <v>2</v>
      </c>
      <c r="CE47" s="189" t="s">
        <v>6269</v>
      </c>
      <c r="CF47" s="189" t="s">
        <v>6241</v>
      </c>
      <c r="CG47" s="190">
        <v>44889</v>
      </c>
      <c r="CH47" s="188" t="s">
        <v>10007</v>
      </c>
      <c r="CI47" s="189" t="e">
        <v>#N/A</v>
      </c>
      <c r="CJ47" s="189" t="e">
        <v>#N/A</v>
      </c>
      <c r="CK47" s="189" t="e">
        <v>#N/A</v>
      </c>
      <c r="CL47" s="189" t="e">
        <v>#N/A</v>
      </c>
      <c r="CM47" s="189" t="e">
        <v>#N/A</v>
      </c>
      <c r="CN47" s="189" t="e">
        <v>#N/A</v>
      </c>
      <c r="CO47" s="191" t="e">
        <v>#N/A</v>
      </c>
      <c r="CP47" s="189" t="s">
        <v>6272</v>
      </c>
      <c r="CQ47" s="182">
        <v>1500000000</v>
      </c>
      <c r="CR47" s="182" t="s">
        <v>6240</v>
      </c>
      <c r="CS47" s="182" t="s">
        <v>2610</v>
      </c>
      <c r="CT47" s="182">
        <v>2</v>
      </c>
      <c r="CU47" s="182" t="s">
        <v>6271</v>
      </c>
      <c r="CV47" s="182" t="s">
        <v>6241</v>
      </c>
      <c r="CW47" s="179">
        <v>44889</v>
      </c>
      <c r="CX47" s="189" t="s">
        <v>6254</v>
      </c>
      <c r="CY47" s="186">
        <v>650000</v>
      </c>
      <c r="CZ47" s="186" t="s">
        <v>6203</v>
      </c>
      <c r="DA47" s="186" t="s">
        <v>2610</v>
      </c>
      <c r="DB47" s="186">
        <v>2</v>
      </c>
      <c r="DC47" s="186" t="s">
        <v>6253</v>
      </c>
      <c r="DD47" s="186" t="s">
        <v>6252</v>
      </c>
      <c r="DE47" s="192">
        <v>44889</v>
      </c>
      <c r="DF47" s="188" t="s">
        <v>6256</v>
      </c>
      <c r="DG47" s="178">
        <v>5739000</v>
      </c>
      <c r="DH47" s="182" t="s">
        <v>6203</v>
      </c>
      <c r="DI47" s="182" t="s">
        <v>2610</v>
      </c>
      <c r="DJ47" s="182">
        <v>2</v>
      </c>
      <c r="DK47" s="182" t="s">
        <v>6255</v>
      </c>
      <c r="DL47" s="182" t="s">
        <v>6252</v>
      </c>
      <c r="DM47" s="179">
        <v>44889</v>
      </c>
      <c r="DN47" s="189" t="s">
        <v>6258</v>
      </c>
      <c r="DO47" s="186">
        <v>40000</v>
      </c>
      <c r="DP47" s="189" t="s">
        <v>6203</v>
      </c>
      <c r="DQ47" s="189" t="s">
        <v>2610</v>
      </c>
      <c r="DR47" s="189">
        <v>2</v>
      </c>
      <c r="DS47" s="189" t="s">
        <v>6257</v>
      </c>
      <c r="DT47" s="189" t="s">
        <v>6252</v>
      </c>
      <c r="DU47" s="190">
        <v>44889</v>
      </c>
      <c r="DV47" s="188" t="s">
        <v>6259</v>
      </c>
      <c r="DW47" s="178">
        <v>650000</v>
      </c>
      <c r="DX47" s="182" t="s">
        <v>6203</v>
      </c>
      <c r="DY47" s="182" t="s">
        <v>2610</v>
      </c>
      <c r="DZ47" s="182">
        <v>2</v>
      </c>
      <c r="EA47" s="182" t="s">
        <v>6253</v>
      </c>
      <c r="EB47" s="182" t="s">
        <v>6252</v>
      </c>
      <c r="EC47" s="179">
        <v>44889</v>
      </c>
      <c r="ED47" s="189" t="s">
        <v>6260</v>
      </c>
      <c r="EE47" s="186">
        <v>0</v>
      </c>
      <c r="EF47" s="189" t="s">
        <v>14</v>
      </c>
      <c r="EG47" s="189" t="s">
        <v>14</v>
      </c>
      <c r="EH47" s="189" t="s">
        <v>14</v>
      </c>
      <c r="EI47" s="189" t="s">
        <v>6019</v>
      </c>
      <c r="EJ47" s="189" t="s">
        <v>14</v>
      </c>
      <c r="EK47" s="190">
        <v>44889</v>
      </c>
      <c r="EL47" s="188" t="s">
        <v>6261</v>
      </c>
      <c r="EM47" s="178">
        <v>0</v>
      </c>
      <c r="EN47" s="182" t="s">
        <v>14</v>
      </c>
      <c r="EO47" s="182" t="s">
        <v>14</v>
      </c>
      <c r="EP47" s="182" t="s">
        <v>14</v>
      </c>
      <c r="EQ47" s="182" t="s">
        <v>6021</v>
      </c>
      <c r="ER47" s="182" t="s">
        <v>14</v>
      </c>
      <c r="ES47" s="179">
        <v>44889</v>
      </c>
      <c r="ET47" s="189" t="s">
        <v>6251</v>
      </c>
      <c r="EU47" s="189">
        <v>4705</v>
      </c>
      <c r="EV47" s="189" t="s">
        <v>6249</v>
      </c>
      <c r="EW47" s="189" t="s">
        <v>2610</v>
      </c>
      <c r="EX47" s="189">
        <v>2</v>
      </c>
      <c r="EY47" s="189" t="s">
        <v>6250</v>
      </c>
      <c r="EZ47" s="189" t="s">
        <v>6241</v>
      </c>
      <c r="FA47" s="190">
        <v>44889</v>
      </c>
      <c r="FB47" s="188" t="s">
        <v>6263</v>
      </c>
      <c r="FC47" s="182">
        <v>3</v>
      </c>
      <c r="FD47" s="182" t="s">
        <v>6203</v>
      </c>
      <c r="FE47" s="182" t="s">
        <v>2610</v>
      </c>
      <c r="FF47" s="182">
        <v>2</v>
      </c>
      <c r="FG47" s="182" t="s">
        <v>6262</v>
      </c>
      <c r="FH47" s="182" t="s">
        <v>6252</v>
      </c>
      <c r="FI47" s="179">
        <v>44889</v>
      </c>
      <c r="FJ47" s="188" t="s">
        <v>6264</v>
      </c>
      <c r="FK47" s="189" t="s">
        <v>14</v>
      </c>
      <c r="FL47" s="189" t="s">
        <v>14</v>
      </c>
      <c r="FM47" s="189" t="s">
        <v>14</v>
      </c>
      <c r="FN47" s="189" t="s">
        <v>14</v>
      </c>
      <c r="FO47" s="189" t="s">
        <v>6173</v>
      </c>
      <c r="FP47" s="186" t="s">
        <v>14</v>
      </c>
      <c r="FQ47" s="187">
        <v>44889</v>
      </c>
      <c r="FR47" s="188" t="s">
        <v>6265</v>
      </c>
      <c r="FS47" s="182" t="s">
        <v>14</v>
      </c>
      <c r="FT47" s="182" t="s">
        <v>14</v>
      </c>
      <c r="FU47" s="182" t="s">
        <v>14</v>
      </c>
      <c r="FV47" s="182" t="s">
        <v>14</v>
      </c>
      <c r="FW47" s="182" t="s">
        <v>6175</v>
      </c>
      <c r="FX47" s="182" t="s">
        <v>14</v>
      </c>
      <c r="FY47" s="179">
        <v>44889</v>
      </c>
      <c r="FZ47" s="189" t="s">
        <v>4669</v>
      </c>
      <c r="GA47" s="189">
        <v>0</v>
      </c>
      <c r="GB47" s="189" t="s">
        <v>3959</v>
      </c>
      <c r="GC47" s="189" t="s">
        <v>30</v>
      </c>
      <c r="GD47" s="189">
        <v>2</v>
      </c>
      <c r="GE47" s="189" t="s">
        <v>14</v>
      </c>
      <c r="GF47" s="189" t="s">
        <v>14</v>
      </c>
      <c r="GG47" s="190">
        <v>44863</v>
      </c>
      <c r="GH47" s="188" t="s">
        <v>4675</v>
      </c>
      <c r="GI47" s="182">
        <v>2</v>
      </c>
      <c r="GJ47" s="182" t="s">
        <v>3959</v>
      </c>
      <c r="GK47" s="182" t="s">
        <v>30</v>
      </c>
      <c r="GL47" s="182">
        <v>2</v>
      </c>
      <c r="GM47" s="182" t="s">
        <v>14</v>
      </c>
      <c r="GN47" s="182" t="s">
        <v>14</v>
      </c>
      <c r="GO47" s="179">
        <v>44863</v>
      </c>
      <c r="GP47" s="189" t="s">
        <v>4670</v>
      </c>
      <c r="GQ47" s="189">
        <v>1</v>
      </c>
      <c r="GR47" s="189" t="s">
        <v>3959</v>
      </c>
      <c r="GS47" s="189" t="s">
        <v>30</v>
      </c>
      <c r="GT47" s="189">
        <v>2</v>
      </c>
      <c r="GU47" s="189" t="s">
        <v>14</v>
      </c>
      <c r="GV47" s="189" t="s">
        <v>14</v>
      </c>
      <c r="GW47" s="190">
        <v>44863</v>
      </c>
      <c r="GX47" s="188" t="s">
        <v>4676</v>
      </c>
      <c r="GY47" s="182">
        <v>0</v>
      </c>
      <c r="GZ47" s="182" t="s">
        <v>3959</v>
      </c>
      <c r="HA47" s="182" t="s">
        <v>30</v>
      </c>
      <c r="HB47" s="182">
        <v>2</v>
      </c>
      <c r="HC47" s="182" t="s">
        <v>14</v>
      </c>
      <c r="HD47" s="182" t="s">
        <v>14</v>
      </c>
      <c r="HE47" s="179">
        <v>44863</v>
      </c>
      <c r="HF47" s="189" t="s">
        <v>4668</v>
      </c>
      <c r="HG47" s="189">
        <v>0</v>
      </c>
      <c r="HH47" s="189" t="s">
        <v>3959</v>
      </c>
      <c r="HI47" s="189" t="s">
        <v>30</v>
      </c>
      <c r="HJ47" s="189">
        <v>2</v>
      </c>
      <c r="HK47" s="189" t="s">
        <v>14</v>
      </c>
      <c r="HL47" s="189" t="s">
        <v>14</v>
      </c>
      <c r="HM47" s="190">
        <v>44863</v>
      </c>
      <c r="HN47" s="188" t="s">
        <v>4674</v>
      </c>
      <c r="HO47" s="182">
        <v>2</v>
      </c>
      <c r="HP47" s="182" t="s">
        <v>3959</v>
      </c>
      <c r="HQ47" s="182" t="s">
        <v>30</v>
      </c>
      <c r="HR47" s="182">
        <v>2</v>
      </c>
      <c r="HS47" s="182" t="s">
        <v>14</v>
      </c>
      <c r="HT47" s="182" t="s">
        <v>14</v>
      </c>
      <c r="HU47" s="179">
        <v>44863</v>
      </c>
      <c r="HV47" s="189" t="s">
        <v>4671</v>
      </c>
      <c r="HW47" s="189">
        <v>3</v>
      </c>
      <c r="HX47" s="189" t="s">
        <v>3959</v>
      </c>
      <c r="HY47" s="189" t="s">
        <v>30</v>
      </c>
      <c r="HZ47" s="189">
        <v>2</v>
      </c>
      <c r="IA47" s="189" t="s">
        <v>14</v>
      </c>
      <c r="IB47" s="189" t="s">
        <v>14</v>
      </c>
      <c r="IC47" s="190">
        <v>44863</v>
      </c>
      <c r="ID47" s="188" t="s">
        <v>4673</v>
      </c>
      <c r="IE47" s="182">
        <v>0</v>
      </c>
      <c r="IF47" s="182" t="s">
        <v>3959</v>
      </c>
      <c r="IG47" s="182" t="s">
        <v>30</v>
      </c>
      <c r="IH47" s="182">
        <v>2</v>
      </c>
      <c r="II47" s="182" t="s">
        <v>14</v>
      </c>
      <c r="IJ47" s="182" t="s">
        <v>14</v>
      </c>
      <c r="IK47" s="179">
        <v>44863</v>
      </c>
      <c r="IL47" s="189" t="s">
        <v>4672</v>
      </c>
      <c r="IM47" s="189">
        <v>3</v>
      </c>
      <c r="IN47" s="189" t="s">
        <v>3959</v>
      </c>
      <c r="IO47" s="189" t="s">
        <v>30</v>
      </c>
      <c r="IP47" s="189">
        <v>2</v>
      </c>
      <c r="IQ47" s="189" t="s">
        <v>14</v>
      </c>
      <c r="IR47" s="189" t="s">
        <v>14</v>
      </c>
      <c r="IS47" s="190">
        <v>44863</v>
      </c>
    </row>
    <row r="48" spans="1:253" s="283" customFormat="1" ht="12.95" customHeight="1" x14ac:dyDescent="0.2">
      <c r="A48" s="283" t="s">
        <v>2759</v>
      </c>
      <c r="B48" s="283" t="s">
        <v>9349</v>
      </c>
      <c r="C48" s="283" t="s">
        <v>2760</v>
      </c>
      <c r="D48" s="283" t="s">
        <v>2761</v>
      </c>
      <c r="E48" s="283" t="s">
        <v>8896</v>
      </c>
      <c r="F48" s="283" t="s">
        <v>7864</v>
      </c>
      <c r="G48" s="177">
        <v>10181000</v>
      </c>
      <c r="H48" s="178" t="s">
        <v>5747</v>
      </c>
      <c r="I48" s="178" t="s">
        <v>74</v>
      </c>
      <c r="J48" s="178">
        <v>1</v>
      </c>
      <c r="K48" s="178" t="s">
        <v>7863</v>
      </c>
      <c r="L48" s="178" t="s">
        <v>7862</v>
      </c>
      <c r="M48" s="179">
        <v>44894</v>
      </c>
      <c r="N48" s="188" t="s">
        <v>2765</v>
      </c>
      <c r="O48" s="180">
        <v>5936</v>
      </c>
      <c r="P48" s="180" t="s">
        <v>2762</v>
      </c>
      <c r="Q48" s="180" t="s">
        <v>30</v>
      </c>
      <c r="R48" s="180">
        <v>2</v>
      </c>
      <c r="S48" s="180" t="s">
        <v>2764</v>
      </c>
      <c r="T48" s="180" t="s">
        <v>2763</v>
      </c>
      <c r="U48" s="181">
        <v>44773</v>
      </c>
      <c r="V48" s="188" t="s">
        <v>7868</v>
      </c>
      <c r="W48" s="178">
        <v>2335000</v>
      </c>
      <c r="X48" s="178" t="s">
        <v>7865</v>
      </c>
      <c r="Y48" s="178" t="s">
        <v>2610</v>
      </c>
      <c r="Z48" s="178">
        <v>2</v>
      </c>
      <c r="AA48" s="178" t="s">
        <v>7867</v>
      </c>
      <c r="AB48" s="178" t="s">
        <v>7866</v>
      </c>
      <c r="AC48" s="179">
        <v>44894</v>
      </c>
      <c r="AD48" s="188" t="s">
        <v>7870</v>
      </c>
      <c r="AE48" s="186">
        <v>1590000</v>
      </c>
      <c r="AF48" s="186" t="s">
        <v>7827</v>
      </c>
      <c r="AG48" s="186" t="s">
        <v>2610</v>
      </c>
      <c r="AH48" s="186">
        <v>2</v>
      </c>
      <c r="AI48" s="186" t="s">
        <v>7869</v>
      </c>
      <c r="AJ48" s="186" t="s">
        <v>2763</v>
      </c>
      <c r="AK48" s="187">
        <v>44894</v>
      </c>
      <c r="AL48" s="188" t="s">
        <v>7871</v>
      </c>
      <c r="AM48" s="178">
        <v>1590000</v>
      </c>
      <c r="AN48" s="178" t="s">
        <v>7827</v>
      </c>
      <c r="AO48" s="178" t="s">
        <v>2610</v>
      </c>
      <c r="AP48" s="178">
        <v>2</v>
      </c>
      <c r="AQ48" s="178" t="s">
        <v>7869</v>
      </c>
      <c r="AR48" s="178" t="s">
        <v>2763</v>
      </c>
      <c r="AS48" s="179">
        <v>44894</v>
      </c>
      <c r="AT48" s="189" t="s">
        <v>10008</v>
      </c>
      <c r="AU48" s="186" t="e">
        <v>#N/A</v>
      </c>
      <c r="AV48" s="186" t="e">
        <v>#N/A</v>
      </c>
      <c r="AW48" s="186" t="e">
        <v>#N/A</v>
      </c>
      <c r="AX48" s="186" t="e">
        <v>#N/A</v>
      </c>
      <c r="AY48" s="186" t="e">
        <v>#N/A</v>
      </c>
      <c r="AZ48" s="186" t="e">
        <v>#N/A</v>
      </c>
      <c r="BA48" s="187" t="e">
        <v>#N/A</v>
      </c>
      <c r="BB48" s="188" t="s">
        <v>10009</v>
      </c>
      <c r="BC48" s="178" t="e">
        <v>#N/A</v>
      </c>
      <c r="BD48" s="178" t="e">
        <v>#N/A</v>
      </c>
      <c r="BE48" s="178" t="e">
        <v>#N/A</v>
      </c>
      <c r="BF48" s="178" t="e">
        <v>#N/A</v>
      </c>
      <c r="BG48" s="178" t="e">
        <v>#N/A</v>
      </c>
      <c r="BH48" s="178" t="e">
        <v>#N/A</v>
      </c>
      <c r="BI48" s="179" t="e">
        <v>#N/A</v>
      </c>
      <c r="BJ48" s="189" t="s">
        <v>7872</v>
      </c>
      <c r="BK48" s="189">
        <v>0</v>
      </c>
      <c r="BL48" s="189" t="s">
        <v>7831</v>
      </c>
      <c r="BM48" s="189" t="s">
        <v>2610</v>
      </c>
      <c r="BN48" s="189">
        <v>2</v>
      </c>
      <c r="BO48" s="189" t="s">
        <v>7832</v>
      </c>
      <c r="BP48" s="186" t="s">
        <v>1440</v>
      </c>
      <c r="BQ48" s="190">
        <v>44894</v>
      </c>
      <c r="BR48" s="188" t="s">
        <v>10010</v>
      </c>
      <c r="BS48" s="182" t="e">
        <v>#N/A</v>
      </c>
      <c r="BT48" s="182" t="e">
        <v>#N/A</v>
      </c>
      <c r="BU48" s="182" t="e">
        <v>#N/A</v>
      </c>
      <c r="BV48" s="182" t="e">
        <v>#N/A</v>
      </c>
      <c r="BW48" s="182" t="e">
        <v>#N/A</v>
      </c>
      <c r="BX48" s="182" t="e">
        <v>#N/A</v>
      </c>
      <c r="BY48" s="179" t="e">
        <v>#N/A</v>
      </c>
      <c r="BZ48" s="189" t="s">
        <v>10011</v>
      </c>
      <c r="CA48" s="189" t="e">
        <v>#N/A</v>
      </c>
      <c r="CB48" s="189" t="e">
        <v>#N/A</v>
      </c>
      <c r="CC48" s="189" t="e">
        <v>#N/A</v>
      </c>
      <c r="CD48" s="189" t="e">
        <v>#N/A</v>
      </c>
      <c r="CE48" s="189" t="e">
        <v>#N/A</v>
      </c>
      <c r="CF48" s="189" t="e">
        <v>#N/A</v>
      </c>
      <c r="CG48" s="190" t="e">
        <v>#N/A</v>
      </c>
      <c r="CH48" s="188" t="s">
        <v>10012</v>
      </c>
      <c r="CI48" s="189" t="e">
        <v>#N/A</v>
      </c>
      <c r="CJ48" s="189" t="e">
        <v>#N/A</v>
      </c>
      <c r="CK48" s="189" t="e">
        <v>#N/A</v>
      </c>
      <c r="CL48" s="189" t="e">
        <v>#N/A</v>
      </c>
      <c r="CM48" s="189" t="e">
        <v>#N/A</v>
      </c>
      <c r="CN48" s="189" t="e">
        <v>#N/A</v>
      </c>
      <c r="CO48" s="191" t="e">
        <v>#N/A</v>
      </c>
      <c r="CP48" s="189" t="s">
        <v>10013</v>
      </c>
      <c r="CQ48" s="182" t="e">
        <v>#N/A</v>
      </c>
      <c r="CR48" s="182" t="e">
        <v>#N/A</v>
      </c>
      <c r="CS48" s="182" t="e">
        <v>#N/A</v>
      </c>
      <c r="CT48" s="182" t="e">
        <v>#N/A</v>
      </c>
      <c r="CU48" s="182" t="e">
        <v>#N/A</v>
      </c>
      <c r="CV48" s="182" t="e">
        <v>#N/A</v>
      </c>
      <c r="CW48" s="179" t="e">
        <v>#N/A</v>
      </c>
      <c r="CX48" s="189" t="s">
        <v>7875</v>
      </c>
      <c r="CY48" s="186">
        <v>1590000</v>
      </c>
      <c r="CZ48" s="186" t="s">
        <v>7827</v>
      </c>
      <c r="DA48" s="186" t="s">
        <v>2610</v>
      </c>
      <c r="DB48" s="186">
        <v>2</v>
      </c>
      <c r="DC48" s="186" t="s">
        <v>2826</v>
      </c>
      <c r="DD48" s="186" t="s">
        <v>2763</v>
      </c>
      <c r="DE48" s="192">
        <v>44894</v>
      </c>
      <c r="DF48" s="188" t="s">
        <v>7876</v>
      </c>
      <c r="DG48" s="178">
        <v>745000</v>
      </c>
      <c r="DH48" s="182" t="s">
        <v>7865</v>
      </c>
      <c r="DI48" s="182" t="s">
        <v>2610</v>
      </c>
      <c r="DJ48" s="182">
        <v>2</v>
      </c>
      <c r="DK48" s="182" t="s">
        <v>6759</v>
      </c>
      <c r="DL48" s="182" t="s">
        <v>7866</v>
      </c>
      <c r="DM48" s="179">
        <v>44894</v>
      </c>
      <c r="DN48" s="189" t="s">
        <v>7877</v>
      </c>
      <c r="DO48" s="186">
        <v>0</v>
      </c>
      <c r="DP48" s="189" t="s">
        <v>7827</v>
      </c>
      <c r="DQ48" s="189" t="s">
        <v>2610</v>
      </c>
      <c r="DR48" s="189">
        <v>2</v>
      </c>
      <c r="DS48" s="189" t="s">
        <v>6761</v>
      </c>
      <c r="DT48" s="189" t="s">
        <v>2763</v>
      </c>
      <c r="DU48" s="190">
        <v>44894</v>
      </c>
      <c r="DV48" s="188" t="s">
        <v>7878</v>
      </c>
      <c r="DW48" s="178">
        <v>1590000</v>
      </c>
      <c r="DX48" s="182" t="s">
        <v>7827</v>
      </c>
      <c r="DY48" s="182" t="s">
        <v>2610</v>
      </c>
      <c r="DZ48" s="182">
        <v>2</v>
      </c>
      <c r="EA48" s="182" t="s">
        <v>2826</v>
      </c>
      <c r="EB48" s="182" t="s">
        <v>2763</v>
      </c>
      <c r="EC48" s="179">
        <v>44894</v>
      </c>
      <c r="ED48" s="189" t="s">
        <v>7879</v>
      </c>
      <c r="EE48" s="186">
        <v>0</v>
      </c>
      <c r="EF48" s="189" t="s">
        <v>7827</v>
      </c>
      <c r="EG48" s="189" t="s">
        <v>2610</v>
      </c>
      <c r="EH48" s="189">
        <v>2</v>
      </c>
      <c r="EI48" s="189" t="s">
        <v>2828</v>
      </c>
      <c r="EJ48" s="189" t="s">
        <v>2763</v>
      </c>
      <c r="EK48" s="190">
        <v>44894</v>
      </c>
      <c r="EL48" s="188" t="s">
        <v>7880</v>
      </c>
      <c r="EM48" s="178">
        <v>0</v>
      </c>
      <c r="EN48" s="182" t="s">
        <v>7827</v>
      </c>
      <c r="EO48" s="182" t="s">
        <v>2610</v>
      </c>
      <c r="EP48" s="182">
        <v>2</v>
      </c>
      <c r="EQ48" s="182" t="s">
        <v>2828</v>
      </c>
      <c r="ER48" s="182" t="s">
        <v>2763</v>
      </c>
      <c r="ES48" s="179">
        <v>44894</v>
      </c>
      <c r="ET48" s="189" t="s">
        <v>7874</v>
      </c>
      <c r="EU48" s="189">
        <v>0</v>
      </c>
      <c r="EV48" s="189" t="s">
        <v>7831</v>
      </c>
      <c r="EW48" s="189" t="s">
        <v>2610</v>
      </c>
      <c r="EX48" s="189">
        <v>2</v>
      </c>
      <c r="EY48" s="189" t="s">
        <v>7873</v>
      </c>
      <c r="EZ48" s="189" t="s">
        <v>1440</v>
      </c>
      <c r="FA48" s="190">
        <v>44894</v>
      </c>
      <c r="FB48" s="188" t="s">
        <v>2767</v>
      </c>
      <c r="FC48" s="182">
        <v>2</v>
      </c>
      <c r="FD48" s="182" t="s">
        <v>14</v>
      </c>
      <c r="FE48" s="182" t="s">
        <v>30</v>
      </c>
      <c r="FF48" s="182">
        <v>2</v>
      </c>
      <c r="FG48" s="182" t="s">
        <v>2766</v>
      </c>
      <c r="FH48" s="182" t="s">
        <v>14</v>
      </c>
      <c r="FI48" s="179">
        <v>44773</v>
      </c>
      <c r="FJ48" s="188" t="s">
        <v>10014</v>
      </c>
      <c r="FK48" s="189" t="e">
        <v>#N/A</v>
      </c>
      <c r="FL48" s="189" t="e">
        <v>#N/A</v>
      </c>
      <c r="FM48" s="189" t="e">
        <v>#N/A</v>
      </c>
      <c r="FN48" s="189" t="e">
        <v>#N/A</v>
      </c>
      <c r="FO48" s="189" t="e">
        <v>#N/A</v>
      </c>
      <c r="FP48" s="186" t="e">
        <v>#N/A</v>
      </c>
      <c r="FQ48" s="187" t="e">
        <v>#N/A</v>
      </c>
      <c r="FR48" s="188" t="s">
        <v>10015</v>
      </c>
      <c r="FS48" s="182" t="e">
        <v>#N/A</v>
      </c>
      <c r="FT48" s="182" t="e">
        <v>#N/A</v>
      </c>
      <c r="FU48" s="182" t="e">
        <v>#N/A</v>
      </c>
      <c r="FV48" s="182" t="e">
        <v>#N/A</v>
      </c>
      <c r="FW48" s="182" t="e">
        <v>#N/A</v>
      </c>
      <c r="FX48" s="182" t="e">
        <v>#N/A</v>
      </c>
      <c r="FY48" s="179" t="e">
        <v>#N/A</v>
      </c>
      <c r="FZ48" s="189" t="s">
        <v>4331</v>
      </c>
      <c r="GA48" s="189">
        <v>0</v>
      </c>
      <c r="GB48" s="189" t="s">
        <v>3959</v>
      </c>
      <c r="GC48" s="189" t="s">
        <v>30</v>
      </c>
      <c r="GD48" s="189">
        <v>2</v>
      </c>
      <c r="GE48" s="189" t="s">
        <v>14</v>
      </c>
      <c r="GF48" s="189" t="s">
        <v>14</v>
      </c>
      <c r="GG48" s="190">
        <v>44862</v>
      </c>
      <c r="GH48" s="188" t="s">
        <v>4337</v>
      </c>
      <c r="GI48" s="182">
        <v>0</v>
      </c>
      <c r="GJ48" s="182" t="s">
        <v>3959</v>
      </c>
      <c r="GK48" s="182" t="s">
        <v>30</v>
      </c>
      <c r="GL48" s="182">
        <v>2</v>
      </c>
      <c r="GM48" s="182" t="s">
        <v>14</v>
      </c>
      <c r="GN48" s="182" t="s">
        <v>14</v>
      </c>
      <c r="GO48" s="179">
        <v>44862</v>
      </c>
      <c r="GP48" s="189" t="s">
        <v>4332</v>
      </c>
      <c r="GQ48" s="189">
        <v>0</v>
      </c>
      <c r="GR48" s="189" t="s">
        <v>3959</v>
      </c>
      <c r="GS48" s="189" t="s">
        <v>30</v>
      </c>
      <c r="GT48" s="189">
        <v>2</v>
      </c>
      <c r="GU48" s="189" t="s">
        <v>14</v>
      </c>
      <c r="GV48" s="189" t="s">
        <v>14</v>
      </c>
      <c r="GW48" s="190">
        <v>44862</v>
      </c>
      <c r="GX48" s="188" t="s">
        <v>4338</v>
      </c>
      <c r="GY48" s="182">
        <v>0</v>
      </c>
      <c r="GZ48" s="182" t="s">
        <v>3959</v>
      </c>
      <c r="HA48" s="182" t="s">
        <v>30</v>
      </c>
      <c r="HB48" s="182">
        <v>2</v>
      </c>
      <c r="HC48" s="182" t="s">
        <v>14</v>
      </c>
      <c r="HD48" s="182" t="s">
        <v>14</v>
      </c>
      <c r="HE48" s="179">
        <v>44862</v>
      </c>
      <c r="HF48" s="189" t="s">
        <v>4330</v>
      </c>
      <c r="HG48" s="189">
        <v>0</v>
      </c>
      <c r="HH48" s="189" t="s">
        <v>3959</v>
      </c>
      <c r="HI48" s="189" t="s">
        <v>30</v>
      </c>
      <c r="HJ48" s="189">
        <v>2</v>
      </c>
      <c r="HK48" s="189" t="s">
        <v>14</v>
      </c>
      <c r="HL48" s="189" t="s">
        <v>14</v>
      </c>
      <c r="HM48" s="190">
        <v>44862</v>
      </c>
      <c r="HN48" s="188" t="s">
        <v>4336</v>
      </c>
      <c r="HO48" s="182">
        <v>0</v>
      </c>
      <c r="HP48" s="182" t="s">
        <v>3959</v>
      </c>
      <c r="HQ48" s="182" t="s">
        <v>30</v>
      </c>
      <c r="HR48" s="182">
        <v>2</v>
      </c>
      <c r="HS48" s="182" t="s">
        <v>14</v>
      </c>
      <c r="HT48" s="182" t="s">
        <v>14</v>
      </c>
      <c r="HU48" s="179">
        <v>44862</v>
      </c>
      <c r="HV48" s="189" t="s">
        <v>4333</v>
      </c>
      <c r="HW48" s="189">
        <v>0</v>
      </c>
      <c r="HX48" s="189" t="s">
        <v>3959</v>
      </c>
      <c r="HY48" s="189" t="s">
        <v>30</v>
      </c>
      <c r="HZ48" s="189">
        <v>2</v>
      </c>
      <c r="IA48" s="189" t="s">
        <v>14</v>
      </c>
      <c r="IB48" s="189" t="s">
        <v>14</v>
      </c>
      <c r="IC48" s="190">
        <v>44862</v>
      </c>
      <c r="ID48" s="188" t="s">
        <v>4335</v>
      </c>
      <c r="IE48" s="182">
        <v>0</v>
      </c>
      <c r="IF48" s="182" t="s">
        <v>3959</v>
      </c>
      <c r="IG48" s="182" t="s">
        <v>30</v>
      </c>
      <c r="IH48" s="182">
        <v>2</v>
      </c>
      <c r="II48" s="182" t="s">
        <v>14</v>
      </c>
      <c r="IJ48" s="182" t="s">
        <v>14</v>
      </c>
      <c r="IK48" s="179">
        <v>44862</v>
      </c>
      <c r="IL48" s="189" t="s">
        <v>4334</v>
      </c>
      <c r="IM48" s="189">
        <v>0</v>
      </c>
      <c r="IN48" s="189" t="s">
        <v>3959</v>
      </c>
      <c r="IO48" s="189" t="s">
        <v>30</v>
      </c>
      <c r="IP48" s="189">
        <v>2</v>
      </c>
      <c r="IQ48" s="189" t="s">
        <v>14</v>
      </c>
      <c r="IR48" s="189" t="s">
        <v>14</v>
      </c>
      <c r="IS48" s="190">
        <v>44862</v>
      </c>
    </row>
    <row r="49" spans="1:253" s="283" customFormat="1" ht="12.95" customHeight="1" x14ac:dyDescent="0.2">
      <c r="A49" s="283" t="s">
        <v>816</v>
      </c>
      <c r="B49" s="283" t="s">
        <v>9479</v>
      </c>
      <c r="C49" s="283" t="s">
        <v>817</v>
      </c>
      <c r="D49" s="283" t="s">
        <v>818</v>
      </c>
      <c r="E49" s="283" t="s">
        <v>8897</v>
      </c>
      <c r="F49" s="283" t="s">
        <v>1954</v>
      </c>
      <c r="G49" s="177">
        <v>270213000</v>
      </c>
      <c r="H49" s="178" t="s">
        <v>1951</v>
      </c>
      <c r="I49" s="178" t="s">
        <v>30</v>
      </c>
      <c r="J49" s="178">
        <v>2</v>
      </c>
      <c r="K49" s="178" t="s">
        <v>1953</v>
      </c>
      <c r="L49" s="178" t="s">
        <v>1952</v>
      </c>
      <c r="M49" s="179">
        <v>44683</v>
      </c>
      <c r="N49" s="188" t="s">
        <v>1958</v>
      </c>
      <c r="O49" s="180">
        <v>421991</v>
      </c>
      <c r="P49" s="180" t="s">
        <v>1955</v>
      </c>
      <c r="Q49" s="180" t="s">
        <v>74</v>
      </c>
      <c r="R49" s="180">
        <v>1</v>
      </c>
      <c r="S49" s="180" t="s">
        <v>1957</v>
      </c>
      <c r="T49" s="180" t="s">
        <v>1956</v>
      </c>
      <c r="U49" s="181">
        <v>44683</v>
      </c>
      <c r="V49" s="188" t="s">
        <v>1960</v>
      </c>
      <c r="W49" s="178">
        <v>5438000</v>
      </c>
      <c r="X49" s="178" t="s">
        <v>1955</v>
      </c>
      <c r="Y49" s="178" t="s">
        <v>30</v>
      </c>
      <c r="Z49" s="178">
        <v>2</v>
      </c>
      <c r="AA49" s="178" t="s">
        <v>1959</v>
      </c>
      <c r="AB49" s="178" t="s">
        <v>1956</v>
      </c>
      <c r="AC49" s="179">
        <v>44683</v>
      </c>
      <c r="AD49" s="188" t="s">
        <v>1962</v>
      </c>
      <c r="AE49" s="186">
        <v>5438000</v>
      </c>
      <c r="AF49" s="186" t="s">
        <v>1955</v>
      </c>
      <c r="AG49" s="186" t="s">
        <v>30</v>
      </c>
      <c r="AH49" s="186">
        <v>2</v>
      </c>
      <c r="AI49" s="186" t="s">
        <v>1961</v>
      </c>
      <c r="AJ49" s="186" t="s">
        <v>1956</v>
      </c>
      <c r="AK49" s="187">
        <v>44683</v>
      </c>
      <c r="AL49" s="188" t="s">
        <v>1809</v>
      </c>
      <c r="AM49" s="178">
        <v>100000</v>
      </c>
      <c r="AN49" s="178" t="s">
        <v>1806</v>
      </c>
      <c r="AO49" s="178" t="s">
        <v>19</v>
      </c>
      <c r="AP49" s="178">
        <v>3</v>
      </c>
      <c r="AQ49" s="178" t="s">
        <v>1808</v>
      </c>
      <c r="AR49" s="178" t="s">
        <v>1807</v>
      </c>
      <c r="AS49" s="179">
        <v>44628</v>
      </c>
      <c r="AT49" s="189" t="s">
        <v>825</v>
      </c>
      <c r="AU49" s="186" t="s">
        <v>14</v>
      </c>
      <c r="AV49" s="186" t="s">
        <v>14</v>
      </c>
      <c r="AW49" s="186" t="s">
        <v>14</v>
      </c>
      <c r="AX49" s="186" t="s">
        <v>14</v>
      </c>
      <c r="AY49" s="186" t="s">
        <v>812</v>
      </c>
      <c r="AZ49" s="186" t="s">
        <v>14</v>
      </c>
      <c r="BA49" s="187">
        <v>43676</v>
      </c>
      <c r="BB49" s="188" t="s">
        <v>824</v>
      </c>
      <c r="BC49" s="178" t="s">
        <v>14</v>
      </c>
      <c r="BD49" s="178" t="s">
        <v>14</v>
      </c>
      <c r="BE49" s="178" t="s">
        <v>14</v>
      </c>
      <c r="BF49" s="178" t="s">
        <v>14</v>
      </c>
      <c r="BG49" s="178" t="s">
        <v>812</v>
      </c>
      <c r="BH49" s="178" t="s">
        <v>14</v>
      </c>
      <c r="BI49" s="179">
        <v>43676</v>
      </c>
      <c r="BJ49" s="189" t="s">
        <v>6995</v>
      </c>
      <c r="BK49" s="189">
        <v>34</v>
      </c>
      <c r="BL49" s="189" t="s">
        <v>6976</v>
      </c>
      <c r="BM49" s="189" t="s">
        <v>19</v>
      </c>
      <c r="BN49" s="189">
        <v>3</v>
      </c>
      <c r="BO49" s="189" t="s">
        <v>6994</v>
      </c>
      <c r="BP49" s="186" t="s">
        <v>1233</v>
      </c>
      <c r="BQ49" s="190">
        <v>44893</v>
      </c>
      <c r="BR49" s="188" t="s">
        <v>819</v>
      </c>
      <c r="BS49" s="182" t="s">
        <v>14</v>
      </c>
      <c r="BT49" s="182" t="s">
        <v>14</v>
      </c>
      <c r="BU49" s="182" t="s">
        <v>14</v>
      </c>
      <c r="BV49" s="182" t="s">
        <v>14</v>
      </c>
      <c r="BW49" s="182" t="s">
        <v>812</v>
      </c>
      <c r="BX49" s="182" t="s">
        <v>14</v>
      </c>
      <c r="BY49" s="179">
        <v>43676</v>
      </c>
      <c r="BZ49" s="189" t="s">
        <v>820</v>
      </c>
      <c r="CA49" s="189" t="s">
        <v>14</v>
      </c>
      <c r="CB49" s="189" t="s">
        <v>14</v>
      </c>
      <c r="CC49" s="189" t="s">
        <v>14</v>
      </c>
      <c r="CD49" s="189" t="s">
        <v>14</v>
      </c>
      <c r="CE49" s="189" t="s">
        <v>812</v>
      </c>
      <c r="CF49" s="189" t="s">
        <v>14</v>
      </c>
      <c r="CG49" s="190">
        <v>43676</v>
      </c>
      <c r="CH49" s="188" t="s">
        <v>10016</v>
      </c>
      <c r="CI49" s="189" t="e">
        <v>#N/A</v>
      </c>
      <c r="CJ49" s="189" t="e">
        <v>#N/A</v>
      </c>
      <c r="CK49" s="189" t="e">
        <v>#N/A</v>
      </c>
      <c r="CL49" s="189" t="e">
        <v>#N/A</v>
      </c>
      <c r="CM49" s="189" t="e">
        <v>#N/A</v>
      </c>
      <c r="CN49" s="189" t="e">
        <v>#N/A</v>
      </c>
      <c r="CO49" s="191" t="e">
        <v>#N/A</v>
      </c>
      <c r="CP49" s="189" t="s">
        <v>823</v>
      </c>
      <c r="CQ49" s="182" t="s">
        <v>14</v>
      </c>
      <c r="CR49" s="182" t="s">
        <v>14</v>
      </c>
      <c r="CS49" s="182" t="s">
        <v>14</v>
      </c>
      <c r="CT49" s="182" t="s">
        <v>14</v>
      </c>
      <c r="CU49" s="182" t="s">
        <v>812</v>
      </c>
      <c r="CV49" s="182" t="s">
        <v>14</v>
      </c>
      <c r="CW49" s="179">
        <v>43676</v>
      </c>
      <c r="CX49" s="189" t="s">
        <v>1963</v>
      </c>
      <c r="CY49" s="186">
        <v>100000</v>
      </c>
      <c r="CZ49" s="186" t="s">
        <v>1806</v>
      </c>
      <c r="DA49" s="186" t="s">
        <v>19</v>
      </c>
      <c r="DB49" s="186">
        <v>3</v>
      </c>
      <c r="DC49" s="186" t="s">
        <v>1964</v>
      </c>
      <c r="DD49" s="186" t="s">
        <v>1807</v>
      </c>
      <c r="DE49" s="192">
        <v>44683</v>
      </c>
      <c r="DF49" s="188" t="s">
        <v>2108</v>
      </c>
      <c r="DG49" s="178">
        <v>0</v>
      </c>
      <c r="DH49" s="182" t="s">
        <v>14</v>
      </c>
      <c r="DI49" s="182" t="s">
        <v>19</v>
      </c>
      <c r="DJ49" s="182">
        <v>3</v>
      </c>
      <c r="DK49" s="182" t="s">
        <v>2107</v>
      </c>
      <c r="DL49" s="182" t="s">
        <v>14</v>
      </c>
      <c r="DM49" s="179">
        <v>44718</v>
      </c>
      <c r="DN49" s="189" t="s">
        <v>2106</v>
      </c>
      <c r="DO49" s="186">
        <v>5338000</v>
      </c>
      <c r="DP49" s="189" t="s">
        <v>2103</v>
      </c>
      <c r="DQ49" s="189" t="s">
        <v>30</v>
      </c>
      <c r="DR49" s="189">
        <v>2</v>
      </c>
      <c r="DS49" s="189" t="s">
        <v>2105</v>
      </c>
      <c r="DT49" s="189" t="s">
        <v>2104</v>
      </c>
      <c r="DU49" s="190">
        <v>44712</v>
      </c>
      <c r="DV49" s="188" t="s">
        <v>1965</v>
      </c>
      <c r="DW49" s="178">
        <v>100000</v>
      </c>
      <c r="DX49" s="182" t="s">
        <v>1806</v>
      </c>
      <c r="DY49" s="182" t="s">
        <v>19</v>
      </c>
      <c r="DZ49" s="182">
        <v>3</v>
      </c>
      <c r="EA49" s="182" t="s">
        <v>1964</v>
      </c>
      <c r="EB49" s="182" t="s">
        <v>1807</v>
      </c>
      <c r="EC49" s="179">
        <v>44683</v>
      </c>
      <c r="ED49" s="189" t="s">
        <v>1967</v>
      </c>
      <c r="EE49" s="186">
        <v>0</v>
      </c>
      <c r="EF49" s="189" t="s">
        <v>14</v>
      </c>
      <c r="EG49" s="189" t="s">
        <v>19</v>
      </c>
      <c r="EH49" s="189">
        <v>3</v>
      </c>
      <c r="EI49" s="189" t="s">
        <v>1966</v>
      </c>
      <c r="EJ49" s="189" t="s">
        <v>14</v>
      </c>
      <c r="EK49" s="190">
        <v>44683</v>
      </c>
      <c r="EL49" s="188" t="s">
        <v>1968</v>
      </c>
      <c r="EM49" s="178">
        <v>0</v>
      </c>
      <c r="EN49" s="182" t="s">
        <v>14</v>
      </c>
      <c r="EO49" s="182" t="s">
        <v>19</v>
      </c>
      <c r="EP49" s="182">
        <v>3</v>
      </c>
      <c r="EQ49" s="182" t="s">
        <v>1966</v>
      </c>
      <c r="ER49" s="182" t="s">
        <v>14</v>
      </c>
      <c r="ES49" s="179">
        <v>44683</v>
      </c>
      <c r="ET49" s="189" t="s">
        <v>6996</v>
      </c>
      <c r="EU49" s="189">
        <v>305</v>
      </c>
      <c r="EV49" s="189" t="s">
        <v>6976</v>
      </c>
      <c r="EW49" s="189" t="s">
        <v>19</v>
      </c>
      <c r="EX49" s="189">
        <v>3</v>
      </c>
      <c r="EY49" s="189" t="s">
        <v>6994</v>
      </c>
      <c r="EZ49" s="189" t="s">
        <v>1233</v>
      </c>
      <c r="FA49" s="190">
        <v>44893</v>
      </c>
      <c r="FB49" s="188" t="s">
        <v>822</v>
      </c>
      <c r="FC49" s="182">
        <v>4</v>
      </c>
      <c r="FD49" s="182" t="s">
        <v>14</v>
      </c>
      <c r="FE49" s="182" t="s">
        <v>74</v>
      </c>
      <c r="FF49" s="182">
        <v>1</v>
      </c>
      <c r="FG49" s="182" t="s">
        <v>821</v>
      </c>
      <c r="FH49" s="182" t="s">
        <v>14</v>
      </c>
      <c r="FI49" s="179">
        <v>43676</v>
      </c>
      <c r="FJ49" s="188" t="s">
        <v>826</v>
      </c>
      <c r="FK49" s="189" t="s">
        <v>14</v>
      </c>
      <c r="FL49" s="189" t="s">
        <v>14</v>
      </c>
      <c r="FM49" s="189" t="s">
        <v>14</v>
      </c>
      <c r="FN49" s="189" t="s">
        <v>14</v>
      </c>
      <c r="FO49" s="189" t="s">
        <v>812</v>
      </c>
      <c r="FP49" s="186" t="s">
        <v>14</v>
      </c>
      <c r="FQ49" s="187">
        <v>43676</v>
      </c>
      <c r="FR49" s="188" t="s">
        <v>827</v>
      </c>
      <c r="FS49" s="182" t="s">
        <v>14</v>
      </c>
      <c r="FT49" s="182" t="s">
        <v>14</v>
      </c>
      <c r="FU49" s="182" t="s">
        <v>14</v>
      </c>
      <c r="FV49" s="182" t="s">
        <v>14</v>
      </c>
      <c r="FW49" s="182" t="s">
        <v>812</v>
      </c>
      <c r="FX49" s="182" t="s">
        <v>14</v>
      </c>
      <c r="FY49" s="179">
        <v>43676</v>
      </c>
      <c r="FZ49" s="189" t="s">
        <v>5114</v>
      </c>
      <c r="GA49" s="189">
        <v>1</v>
      </c>
      <c r="GB49" s="189" t="s">
        <v>3959</v>
      </c>
      <c r="GC49" s="189" t="s">
        <v>30</v>
      </c>
      <c r="GD49" s="189">
        <v>2</v>
      </c>
      <c r="GE49" s="189" t="s">
        <v>14</v>
      </c>
      <c r="GF49" s="189" t="s">
        <v>14</v>
      </c>
      <c r="GG49" s="190">
        <v>44865</v>
      </c>
      <c r="GH49" s="188" t="s">
        <v>5120</v>
      </c>
      <c r="GI49" s="182">
        <v>2</v>
      </c>
      <c r="GJ49" s="182" t="s">
        <v>3959</v>
      </c>
      <c r="GK49" s="182" t="s">
        <v>30</v>
      </c>
      <c r="GL49" s="182">
        <v>2</v>
      </c>
      <c r="GM49" s="182" t="s">
        <v>14</v>
      </c>
      <c r="GN49" s="182" t="s">
        <v>14</v>
      </c>
      <c r="GO49" s="179">
        <v>44865</v>
      </c>
      <c r="GP49" s="189" t="s">
        <v>5115</v>
      </c>
      <c r="GQ49" s="189">
        <v>2</v>
      </c>
      <c r="GR49" s="189" t="s">
        <v>3959</v>
      </c>
      <c r="GS49" s="189" t="s">
        <v>30</v>
      </c>
      <c r="GT49" s="189">
        <v>2</v>
      </c>
      <c r="GU49" s="189" t="s">
        <v>14</v>
      </c>
      <c r="GV49" s="189" t="s">
        <v>14</v>
      </c>
      <c r="GW49" s="190">
        <v>44865</v>
      </c>
      <c r="GX49" s="188" t="s">
        <v>5121</v>
      </c>
      <c r="GY49" s="182">
        <v>0</v>
      </c>
      <c r="GZ49" s="182" t="s">
        <v>3959</v>
      </c>
      <c r="HA49" s="182" t="s">
        <v>30</v>
      </c>
      <c r="HB49" s="182">
        <v>2</v>
      </c>
      <c r="HC49" s="182" t="s">
        <v>14</v>
      </c>
      <c r="HD49" s="182" t="s">
        <v>14</v>
      </c>
      <c r="HE49" s="179">
        <v>44865</v>
      </c>
      <c r="HF49" s="189" t="s">
        <v>5113</v>
      </c>
      <c r="HG49" s="189">
        <v>2</v>
      </c>
      <c r="HH49" s="189" t="s">
        <v>3959</v>
      </c>
      <c r="HI49" s="189" t="s">
        <v>30</v>
      </c>
      <c r="HJ49" s="189">
        <v>2</v>
      </c>
      <c r="HK49" s="189" t="s">
        <v>14</v>
      </c>
      <c r="HL49" s="189" t="s">
        <v>14</v>
      </c>
      <c r="HM49" s="190">
        <v>44865</v>
      </c>
      <c r="HN49" s="188" t="s">
        <v>5119</v>
      </c>
      <c r="HO49" s="182">
        <v>3</v>
      </c>
      <c r="HP49" s="182" t="s">
        <v>3959</v>
      </c>
      <c r="HQ49" s="182" t="s">
        <v>30</v>
      </c>
      <c r="HR49" s="182">
        <v>2</v>
      </c>
      <c r="HS49" s="182" t="s">
        <v>14</v>
      </c>
      <c r="HT49" s="182" t="s">
        <v>14</v>
      </c>
      <c r="HU49" s="179">
        <v>44865</v>
      </c>
      <c r="HV49" s="189" t="s">
        <v>5116</v>
      </c>
      <c r="HW49" s="189">
        <v>1</v>
      </c>
      <c r="HX49" s="189" t="s">
        <v>3959</v>
      </c>
      <c r="HY49" s="189" t="s">
        <v>30</v>
      </c>
      <c r="HZ49" s="189">
        <v>2</v>
      </c>
      <c r="IA49" s="189" t="s">
        <v>14</v>
      </c>
      <c r="IB49" s="189" t="s">
        <v>14</v>
      </c>
      <c r="IC49" s="190">
        <v>44865</v>
      </c>
      <c r="ID49" s="188" t="s">
        <v>5118</v>
      </c>
      <c r="IE49" s="182">
        <v>0</v>
      </c>
      <c r="IF49" s="182" t="s">
        <v>3959</v>
      </c>
      <c r="IG49" s="182" t="s">
        <v>30</v>
      </c>
      <c r="IH49" s="182">
        <v>2</v>
      </c>
      <c r="II49" s="182" t="s">
        <v>14</v>
      </c>
      <c r="IJ49" s="182" t="s">
        <v>14</v>
      </c>
      <c r="IK49" s="179">
        <v>44865</v>
      </c>
      <c r="IL49" s="189" t="s">
        <v>5117</v>
      </c>
      <c r="IM49" s="189">
        <v>3</v>
      </c>
      <c r="IN49" s="189" t="s">
        <v>3959</v>
      </c>
      <c r="IO49" s="189" t="s">
        <v>30</v>
      </c>
      <c r="IP49" s="189">
        <v>2</v>
      </c>
      <c r="IQ49" s="189" t="s">
        <v>14</v>
      </c>
      <c r="IR49" s="189" t="s">
        <v>14</v>
      </c>
      <c r="IS49" s="190">
        <v>44865</v>
      </c>
    </row>
    <row r="50" spans="1:253" s="283" customFormat="1" ht="12.95" customHeight="1" x14ac:dyDescent="0.2">
      <c r="A50" s="283" t="s">
        <v>1368</v>
      </c>
      <c r="B50" s="283" t="s">
        <v>9484</v>
      </c>
      <c r="C50" s="283" t="s">
        <v>1369</v>
      </c>
      <c r="D50" s="283" t="s">
        <v>818</v>
      </c>
      <c r="E50" s="283" t="s">
        <v>8897</v>
      </c>
      <c r="F50" s="283" t="s">
        <v>6914</v>
      </c>
      <c r="G50" s="177">
        <v>270213000</v>
      </c>
      <c r="H50" s="178" t="s">
        <v>1951</v>
      </c>
      <c r="I50" s="178" t="s">
        <v>2610</v>
      </c>
      <c r="J50" s="178">
        <v>2</v>
      </c>
      <c r="K50" s="178" t="s">
        <v>6913</v>
      </c>
      <c r="L50" s="178" t="s">
        <v>1952</v>
      </c>
      <c r="M50" s="179">
        <v>44893</v>
      </c>
      <c r="N50" s="188" t="s">
        <v>6918</v>
      </c>
      <c r="O50" s="180">
        <v>435319</v>
      </c>
      <c r="P50" s="180" t="s">
        <v>6915</v>
      </c>
      <c r="Q50" s="180" t="s">
        <v>74</v>
      </c>
      <c r="R50" s="180">
        <v>1</v>
      </c>
      <c r="S50" s="180" t="s">
        <v>6917</v>
      </c>
      <c r="T50" s="180" t="s">
        <v>6916</v>
      </c>
      <c r="U50" s="181">
        <v>44893</v>
      </c>
      <c r="V50" s="188" t="s">
        <v>6920</v>
      </c>
      <c r="W50" s="178">
        <v>22299000</v>
      </c>
      <c r="X50" s="178" t="s">
        <v>6915</v>
      </c>
      <c r="Y50" s="178" t="s">
        <v>2610</v>
      </c>
      <c r="Z50" s="178">
        <v>2</v>
      </c>
      <c r="AA50" s="178" t="s">
        <v>6919</v>
      </c>
      <c r="AB50" s="178" t="s">
        <v>6916</v>
      </c>
      <c r="AC50" s="179">
        <v>44893</v>
      </c>
      <c r="AD50" s="188" t="s">
        <v>6924</v>
      </c>
      <c r="AE50" s="186">
        <v>7238000</v>
      </c>
      <c r="AF50" s="186" t="s">
        <v>6921</v>
      </c>
      <c r="AG50" s="186" t="s">
        <v>2610</v>
      </c>
      <c r="AH50" s="186">
        <v>2</v>
      </c>
      <c r="AI50" s="186" t="s">
        <v>6923</v>
      </c>
      <c r="AJ50" s="186" t="s">
        <v>6922</v>
      </c>
      <c r="AK50" s="187">
        <v>44893</v>
      </c>
      <c r="AL50" s="188" t="s">
        <v>6928</v>
      </c>
      <c r="AM50" s="178">
        <v>162000</v>
      </c>
      <c r="AN50" s="178" t="s">
        <v>6925</v>
      </c>
      <c r="AO50" s="178" t="s">
        <v>19</v>
      </c>
      <c r="AP50" s="178">
        <v>3</v>
      </c>
      <c r="AQ50" s="178" t="s">
        <v>6927</v>
      </c>
      <c r="AR50" s="178" t="s">
        <v>6926</v>
      </c>
      <c r="AS50" s="179">
        <v>44893</v>
      </c>
      <c r="AT50" s="189" t="s">
        <v>6932</v>
      </c>
      <c r="AU50" s="186">
        <v>2000</v>
      </c>
      <c r="AV50" s="186" t="s">
        <v>6929</v>
      </c>
      <c r="AW50" s="186" t="s">
        <v>2610</v>
      </c>
      <c r="AX50" s="186">
        <v>2</v>
      </c>
      <c r="AY50" s="186" t="s">
        <v>6931</v>
      </c>
      <c r="AZ50" s="186" t="s">
        <v>6930</v>
      </c>
      <c r="BA50" s="187">
        <v>44893</v>
      </c>
      <c r="BB50" s="188" t="s">
        <v>10017</v>
      </c>
      <c r="BC50" s="178" t="e">
        <v>#N/A</v>
      </c>
      <c r="BD50" s="178" t="e">
        <v>#N/A</v>
      </c>
      <c r="BE50" s="178" t="e">
        <v>#N/A</v>
      </c>
      <c r="BF50" s="178" t="e">
        <v>#N/A</v>
      </c>
      <c r="BG50" s="178" t="e">
        <v>#N/A</v>
      </c>
      <c r="BH50" s="178" t="e">
        <v>#N/A</v>
      </c>
      <c r="BI50" s="179" t="e">
        <v>#N/A</v>
      </c>
      <c r="BJ50" s="189" t="s">
        <v>6935</v>
      </c>
      <c r="BK50" s="189">
        <v>305</v>
      </c>
      <c r="BL50" s="189" t="s">
        <v>6933</v>
      </c>
      <c r="BM50" s="189" t="s">
        <v>19</v>
      </c>
      <c r="BN50" s="189">
        <v>3</v>
      </c>
      <c r="BO50" s="189" t="s">
        <v>2553</v>
      </c>
      <c r="BP50" s="186" t="s">
        <v>6934</v>
      </c>
      <c r="BQ50" s="190">
        <v>44893</v>
      </c>
      <c r="BR50" s="188" t="s">
        <v>10018</v>
      </c>
      <c r="BS50" s="182" t="e">
        <v>#N/A</v>
      </c>
      <c r="BT50" s="182" t="e">
        <v>#N/A</v>
      </c>
      <c r="BU50" s="182" t="e">
        <v>#N/A</v>
      </c>
      <c r="BV50" s="182" t="e">
        <v>#N/A</v>
      </c>
      <c r="BW50" s="182" t="e">
        <v>#N/A</v>
      </c>
      <c r="BX50" s="182" t="e">
        <v>#N/A</v>
      </c>
      <c r="BY50" s="179" t="e">
        <v>#N/A</v>
      </c>
      <c r="BZ50" s="189" t="s">
        <v>10019</v>
      </c>
      <c r="CA50" s="189" t="e">
        <v>#N/A</v>
      </c>
      <c r="CB50" s="189" t="e">
        <v>#N/A</v>
      </c>
      <c r="CC50" s="189" t="e">
        <v>#N/A</v>
      </c>
      <c r="CD50" s="189" t="e">
        <v>#N/A</v>
      </c>
      <c r="CE50" s="189" t="e">
        <v>#N/A</v>
      </c>
      <c r="CF50" s="189" t="e">
        <v>#N/A</v>
      </c>
      <c r="CG50" s="190" t="e">
        <v>#N/A</v>
      </c>
      <c r="CH50" s="188" t="s">
        <v>10020</v>
      </c>
      <c r="CI50" s="189" t="e">
        <v>#N/A</v>
      </c>
      <c r="CJ50" s="189" t="e">
        <v>#N/A</v>
      </c>
      <c r="CK50" s="189" t="e">
        <v>#N/A</v>
      </c>
      <c r="CL50" s="189" t="e">
        <v>#N/A</v>
      </c>
      <c r="CM50" s="189" t="e">
        <v>#N/A</v>
      </c>
      <c r="CN50" s="189" t="e">
        <v>#N/A</v>
      </c>
      <c r="CO50" s="191" t="e">
        <v>#N/A</v>
      </c>
      <c r="CP50" s="189" t="s">
        <v>10021</v>
      </c>
      <c r="CQ50" s="182" t="e">
        <v>#N/A</v>
      </c>
      <c r="CR50" s="182" t="e">
        <v>#N/A</v>
      </c>
      <c r="CS50" s="182" t="e">
        <v>#N/A</v>
      </c>
      <c r="CT50" s="182" t="e">
        <v>#N/A</v>
      </c>
      <c r="CU50" s="182" t="e">
        <v>#N/A</v>
      </c>
      <c r="CV50" s="182" t="e">
        <v>#N/A</v>
      </c>
      <c r="CW50" s="179" t="e">
        <v>#N/A</v>
      </c>
      <c r="CX50" s="189" t="s">
        <v>6938</v>
      </c>
      <c r="CY50" s="186">
        <v>162000</v>
      </c>
      <c r="CZ50" s="186" t="s">
        <v>6947</v>
      </c>
      <c r="DA50" s="186" t="s">
        <v>2610</v>
      </c>
      <c r="DB50" s="186">
        <v>2</v>
      </c>
      <c r="DC50" s="186" t="s">
        <v>6949</v>
      </c>
      <c r="DD50" s="186" t="s">
        <v>6948</v>
      </c>
      <c r="DE50" s="192">
        <v>44893</v>
      </c>
      <c r="DF50" s="188" t="s">
        <v>6942</v>
      </c>
      <c r="DG50" s="178">
        <v>15061000</v>
      </c>
      <c r="DH50" s="182" t="s">
        <v>6939</v>
      </c>
      <c r="DI50" s="182" t="s">
        <v>19</v>
      </c>
      <c r="DJ50" s="182">
        <v>3</v>
      </c>
      <c r="DK50" s="182" t="s">
        <v>6941</v>
      </c>
      <c r="DL50" s="182" t="s">
        <v>6940</v>
      </c>
      <c r="DM50" s="179">
        <v>44893</v>
      </c>
      <c r="DN50" s="189" t="s">
        <v>6946</v>
      </c>
      <c r="DO50" s="186">
        <v>7076000</v>
      </c>
      <c r="DP50" s="189" t="s">
        <v>6943</v>
      </c>
      <c r="DQ50" s="189" t="s">
        <v>2610</v>
      </c>
      <c r="DR50" s="189">
        <v>2</v>
      </c>
      <c r="DS50" s="189" t="s">
        <v>6945</v>
      </c>
      <c r="DT50" s="189" t="s">
        <v>6944</v>
      </c>
      <c r="DU50" s="190">
        <v>44893</v>
      </c>
      <c r="DV50" s="188" t="s">
        <v>6950</v>
      </c>
      <c r="DW50" s="178">
        <v>162000</v>
      </c>
      <c r="DX50" s="182" t="s">
        <v>6947</v>
      </c>
      <c r="DY50" s="182" t="s">
        <v>2610</v>
      </c>
      <c r="DZ50" s="182">
        <v>2</v>
      </c>
      <c r="EA50" s="182" t="s">
        <v>6949</v>
      </c>
      <c r="EB50" s="182" t="s">
        <v>6948</v>
      </c>
      <c r="EC50" s="179">
        <v>44893</v>
      </c>
      <c r="ED50" s="189" t="s">
        <v>6952</v>
      </c>
      <c r="EE50" s="186">
        <v>0</v>
      </c>
      <c r="EF50" s="189" t="s">
        <v>14</v>
      </c>
      <c r="EG50" s="189" t="s">
        <v>19</v>
      </c>
      <c r="EH50" s="189">
        <v>3</v>
      </c>
      <c r="EI50" s="189" t="s">
        <v>6951</v>
      </c>
      <c r="EJ50" s="189" t="s">
        <v>14</v>
      </c>
      <c r="EK50" s="190">
        <v>44893</v>
      </c>
      <c r="EL50" s="188" t="s">
        <v>6953</v>
      </c>
      <c r="EM50" s="178">
        <v>0</v>
      </c>
      <c r="EN50" s="182" t="s">
        <v>14</v>
      </c>
      <c r="EO50" s="182" t="s">
        <v>19</v>
      </c>
      <c r="EP50" s="182">
        <v>3</v>
      </c>
      <c r="EQ50" s="182" t="s">
        <v>6951</v>
      </c>
      <c r="ER50" s="182" t="s">
        <v>14</v>
      </c>
      <c r="ES50" s="179">
        <v>44893</v>
      </c>
      <c r="ET50" s="189" t="s">
        <v>6937</v>
      </c>
      <c r="EU50" s="189">
        <v>305</v>
      </c>
      <c r="EV50" s="189" t="s">
        <v>6933</v>
      </c>
      <c r="EW50" s="189" t="s">
        <v>19</v>
      </c>
      <c r="EX50" s="189">
        <v>3</v>
      </c>
      <c r="EY50" s="189" t="s">
        <v>6936</v>
      </c>
      <c r="EZ50" s="189" t="s">
        <v>6934</v>
      </c>
      <c r="FA50" s="190">
        <v>44893</v>
      </c>
      <c r="FB50" s="188" t="s">
        <v>6957</v>
      </c>
      <c r="FC50" s="182">
        <v>4</v>
      </c>
      <c r="FD50" s="182" t="s">
        <v>6954</v>
      </c>
      <c r="FE50" s="182" t="s">
        <v>2610</v>
      </c>
      <c r="FF50" s="182">
        <v>2</v>
      </c>
      <c r="FG50" s="182" t="s">
        <v>6956</v>
      </c>
      <c r="FH50" s="182" t="s">
        <v>6955</v>
      </c>
      <c r="FI50" s="179">
        <v>44893</v>
      </c>
      <c r="FJ50" s="188" t="s">
        <v>1370</v>
      </c>
      <c r="FK50" s="189" t="s">
        <v>14</v>
      </c>
      <c r="FL50" s="189" t="s">
        <v>1349</v>
      </c>
      <c r="FM50" s="189" t="s">
        <v>14</v>
      </c>
      <c r="FN50" s="189" t="s">
        <v>14</v>
      </c>
      <c r="FO50" s="189" t="s">
        <v>14</v>
      </c>
      <c r="FP50" s="186" t="s">
        <v>14</v>
      </c>
      <c r="FQ50" s="187">
        <v>44227</v>
      </c>
      <c r="FR50" s="188" t="s">
        <v>1371</v>
      </c>
      <c r="FS50" s="182" t="s">
        <v>14</v>
      </c>
      <c r="FT50" s="182" t="s">
        <v>1349</v>
      </c>
      <c r="FU50" s="182" t="s">
        <v>14</v>
      </c>
      <c r="FV50" s="182" t="s">
        <v>14</v>
      </c>
      <c r="FW50" s="182" t="s">
        <v>14</v>
      </c>
      <c r="FX50" s="182" t="s">
        <v>14</v>
      </c>
      <c r="FY50" s="179">
        <v>44227</v>
      </c>
      <c r="FZ50" s="189" t="s">
        <v>7904</v>
      </c>
      <c r="GA50" s="189">
        <v>1</v>
      </c>
      <c r="GB50" s="189" t="s">
        <v>3959</v>
      </c>
      <c r="GC50" s="189" t="s">
        <v>30</v>
      </c>
      <c r="GD50" s="189">
        <v>2</v>
      </c>
      <c r="GE50" s="189" t="s">
        <v>14</v>
      </c>
      <c r="GF50" s="189" t="s">
        <v>14</v>
      </c>
      <c r="GG50" s="190">
        <v>44894</v>
      </c>
      <c r="GH50" s="188" t="s">
        <v>7910</v>
      </c>
      <c r="GI50" s="182">
        <v>2</v>
      </c>
      <c r="GJ50" s="182" t="s">
        <v>3959</v>
      </c>
      <c r="GK50" s="182" t="s">
        <v>30</v>
      </c>
      <c r="GL50" s="182">
        <v>2</v>
      </c>
      <c r="GM50" s="182" t="s">
        <v>14</v>
      </c>
      <c r="GN50" s="182" t="s">
        <v>14</v>
      </c>
      <c r="GO50" s="179">
        <v>44894</v>
      </c>
      <c r="GP50" s="189" t="s">
        <v>7905</v>
      </c>
      <c r="GQ50" s="189">
        <v>2</v>
      </c>
      <c r="GR50" s="189" t="s">
        <v>3959</v>
      </c>
      <c r="GS50" s="189" t="s">
        <v>30</v>
      </c>
      <c r="GT50" s="189">
        <v>2</v>
      </c>
      <c r="GU50" s="189" t="s">
        <v>14</v>
      </c>
      <c r="GV50" s="189" t="s">
        <v>14</v>
      </c>
      <c r="GW50" s="190">
        <v>44894</v>
      </c>
      <c r="GX50" s="188" t="s">
        <v>7911</v>
      </c>
      <c r="GY50" s="182">
        <v>0</v>
      </c>
      <c r="GZ50" s="182" t="s">
        <v>3959</v>
      </c>
      <c r="HA50" s="182" t="s">
        <v>30</v>
      </c>
      <c r="HB50" s="182">
        <v>2</v>
      </c>
      <c r="HC50" s="182" t="s">
        <v>14</v>
      </c>
      <c r="HD50" s="182" t="s">
        <v>14</v>
      </c>
      <c r="HE50" s="179">
        <v>44894</v>
      </c>
      <c r="HF50" s="189" t="s">
        <v>7903</v>
      </c>
      <c r="HG50" s="189">
        <v>2</v>
      </c>
      <c r="HH50" s="189" t="s">
        <v>3959</v>
      </c>
      <c r="HI50" s="189" t="s">
        <v>30</v>
      </c>
      <c r="HJ50" s="189">
        <v>2</v>
      </c>
      <c r="HK50" s="189" t="s">
        <v>14</v>
      </c>
      <c r="HL50" s="189" t="s">
        <v>14</v>
      </c>
      <c r="HM50" s="190">
        <v>44894</v>
      </c>
      <c r="HN50" s="188" t="s">
        <v>7909</v>
      </c>
      <c r="HO50" s="182">
        <v>3</v>
      </c>
      <c r="HP50" s="182" t="s">
        <v>3959</v>
      </c>
      <c r="HQ50" s="182" t="s">
        <v>30</v>
      </c>
      <c r="HR50" s="182">
        <v>2</v>
      </c>
      <c r="HS50" s="182" t="s">
        <v>14</v>
      </c>
      <c r="HT50" s="182" t="s">
        <v>14</v>
      </c>
      <c r="HU50" s="179">
        <v>44894</v>
      </c>
      <c r="HV50" s="189" t="s">
        <v>7906</v>
      </c>
      <c r="HW50" s="189">
        <v>1</v>
      </c>
      <c r="HX50" s="189" t="s">
        <v>3959</v>
      </c>
      <c r="HY50" s="189" t="s">
        <v>30</v>
      </c>
      <c r="HZ50" s="189">
        <v>2</v>
      </c>
      <c r="IA50" s="189" t="s">
        <v>14</v>
      </c>
      <c r="IB50" s="189" t="s">
        <v>14</v>
      </c>
      <c r="IC50" s="190">
        <v>44894</v>
      </c>
      <c r="ID50" s="188" t="s">
        <v>7908</v>
      </c>
      <c r="IE50" s="182">
        <v>0</v>
      </c>
      <c r="IF50" s="182" t="s">
        <v>3959</v>
      </c>
      <c r="IG50" s="182" t="s">
        <v>30</v>
      </c>
      <c r="IH50" s="182">
        <v>2</v>
      </c>
      <c r="II50" s="182" t="s">
        <v>14</v>
      </c>
      <c r="IJ50" s="182" t="s">
        <v>14</v>
      </c>
      <c r="IK50" s="179">
        <v>44894</v>
      </c>
      <c r="IL50" s="189" t="s">
        <v>7907</v>
      </c>
      <c r="IM50" s="189">
        <v>3</v>
      </c>
      <c r="IN50" s="189" t="s">
        <v>3959</v>
      </c>
      <c r="IO50" s="189" t="s">
        <v>30</v>
      </c>
      <c r="IP50" s="189">
        <v>2</v>
      </c>
      <c r="IQ50" s="189" t="s">
        <v>14</v>
      </c>
      <c r="IR50" s="189" t="s">
        <v>14</v>
      </c>
      <c r="IS50" s="190">
        <v>44894</v>
      </c>
    </row>
    <row r="51" spans="1:253" s="283" customFormat="1" ht="12.95" customHeight="1" x14ac:dyDescent="0.2">
      <c r="A51" s="283" t="s">
        <v>6958</v>
      </c>
      <c r="B51" s="283" t="s">
        <v>9335</v>
      </c>
      <c r="C51" s="283" t="s">
        <v>6959</v>
      </c>
      <c r="D51" s="283" t="s">
        <v>818</v>
      </c>
      <c r="E51" s="283" t="s">
        <v>8897</v>
      </c>
      <c r="F51" s="283" t="s">
        <v>6960</v>
      </c>
      <c r="G51" s="177">
        <v>270213000</v>
      </c>
      <c r="H51" s="178" t="s">
        <v>1951</v>
      </c>
      <c r="I51" s="178" t="s">
        <v>2610</v>
      </c>
      <c r="J51" s="178">
        <v>2</v>
      </c>
      <c r="K51" s="178" t="s">
        <v>6913</v>
      </c>
      <c r="L51" s="178" t="s">
        <v>1952</v>
      </c>
      <c r="M51" s="179">
        <v>44893</v>
      </c>
      <c r="N51" s="188" t="s">
        <v>6963</v>
      </c>
      <c r="O51" s="180">
        <v>13328</v>
      </c>
      <c r="P51" s="180" t="s">
        <v>6915</v>
      </c>
      <c r="Q51" s="180" t="s">
        <v>74</v>
      </c>
      <c r="R51" s="180">
        <v>1</v>
      </c>
      <c r="S51" s="180" t="s">
        <v>6962</v>
      </c>
      <c r="T51" s="180" t="s">
        <v>6961</v>
      </c>
      <c r="U51" s="181">
        <v>44893</v>
      </c>
      <c r="V51" s="188" t="s">
        <v>6965</v>
      </c>
      <c r="W51" s="178">
        <v>16861000</v>
      </c>
      <c r="X51" s="178" t="s">
        <v>6915</v>
      </c>
      <c r="Y51" s="178" t="s">
        <v>2610</v>
      </c>
      <c r="Z51" s="178">
        <v>2</v>
      </c>
      <c r="AA51" s="178" t="s">
        <v>6964</v>
      </c>
      <c r="AB51" s="178" t="s">
        <v>6961</v>
      </c>
      <c r="AC51" s="179">
        <v>44893</v>
      </c>
      <c r="AD51" s="188" t="s">
        <v>6969</v>
      </c>
      <c r="AE51" s="186">
        <v>1800000</v>
      </c>
      <c r="AF51" s="186" t="s">
        <v>6966</v>
      </c>
      <c r="AG51" s="186" t="s">
        <v>2610</v>
      </c>
      <c r="AH51" s="186">
        <v>2</v>
      </c>
      <c r="AI51" s="186" t="s">
        <v>6968</v>
      </c>
      <c r="AJ51" s="186" t="s">
        <v>6967</v>
      </c>
      <c r="AK51" s="187">
        <v>44893</v>
      </c>
      <c r="AL51" s="188" t="s">
        <v>6971</v>
      </c>
      <c r="AM51" s="178">
        <v>62000</v>
      </c>
      <c r="AN51" s="178" t="s">
        <v>6929</v>
      </c>
      <c r="AO51" s="178" t="s">
        <v>2610</v>
      </c>
      <c r="AP51" s="178">
        <v>2</v>
      </c>
      <c r="AQ51" s="178" t="s">
        <v>6970</v>
      </c>
      <c r="AR51" s="178" t="s">
        <v>6930</v>
      </c>
      <c r="AS51" s="179">
        <v>44893</v>
      </c>
      <c r="AT51" s="189" t="s">
        <v>6973</v>
      </c>
      <c r="AU51" s="186">
        <v>2000</v>
      </c>
      <c r="AV51" s="186" t="s">
        <v>6929</v>
      </c>
      <c r="AW51" s="186" t="s">
        <v>2610</v>
      </c>
      <c r="AX51" s="186">
        <v>2</v>
      </c>
      <c r="AY51" s="186" t="s">
        <v>6972</v>
      </c>
      <c r="AZ51" s="186" t="s">
        <v>6930</v>
      </c>
      <c r="BA51" s="187">
        <v>44893</v>
      </c>
      <c r="BB51" s="188" t="s">
        <v>10022</v>
      </c>
      <c r="BC51" s="178" t="e">
        <v>#N/A</v>
      </c>
      <c r="BD51" s="178" t="e">
        <v>#N/A</v>
      </c>
      <c r="BE51" s="178" t="e">
        <v>#N/A</v>
      </c>
      <c r="BF51" s="178" t="e">
        <v>#N/A</v>
      </c>
      <c r="BG51" s="178" t="e">
        <v>#N/A</v>
      </c>
      <c r="BH51" s="178" t="e">
        <v>#N/A</v>
      </c>
      <c r="BI51" s="179" t="e">
        <v>#N/A</v>
      </c>
      <c r="BJ51" s="189" t="s">
        <v>6975</v>
      </c>
      <c r="BK51" s="189">
        <v>271</v>
      </c>
      <c r="BL51" s="189" t="s">
        <v>6929</v>
      </c>
      <c r="BM51" s="189" t="s">
        <v>2610</v>
      </c>
      <c r="BN51" s="189">
        <v>2</v>
      </c>
      <c r="BO51" s="189" t="s">
        <v>6974</v>
      </c>
      <c r="BP51" s="186" t="s">
        <v>6930</v>
      </c>
      <c r="BQ51" s="190">
        <v>44893</v>
      </c>
      <c r="BR51" s="188" t="s">
        <v>10023</v>
      </c>
      <c r="BS51" s="182" t="e">
        <v>#N/A</v>
      </c>
      <c r="BT51" s="182" t="e">
        <v>#N/A</v>
      </c>
      <c r="BU51" s="182" t="e">
        <v>#N/A</v>
      </c>
      <c r="BV51" s="182" t="e">
        <v>#N/A</v>
      </c>
      <c r="BW51" s="182" t="e">
        <v>#N/A</v>
      </c>
      <c r="BX51" s="182" t="e">
        <v>#N/A</v>
      </c>
      <c r="BY51" s="179" t="e">
        <v>#N/A</v>
      </c>
      <c r="BZ51" s="189" t="s">
        <v>10024</v>
      </c>
      <c r="CA51" s="189" t="e">
        <v>#N/A</v>
      </c>
      <c r="CB51" s="189" t="e">
        <v>#N/A</v>
      </c>
      <c r="CC51" s="189" t="e">
        <v>#N/A</v>
      </c>
      <c r="CD51" s="189" t="e">
        <v>#N/A</v>
      </c>
      <c r="CE51" s="189" t="e">
        <v>#N/A</v>
      </c>
      <c r="CF51" s="189" t="e">
        <v>#N/A</v>
      </c>
      <c r="CG51" s="190" t="e">
        <v>#N/A</v>
      </c>
      <c r="CH51" s="188" t="s">
        <v>10025</v>
      </c>
      <c r="CI51" s="189" t="e">
        <v>#N/A</v>
      </c>
      <c r="CJ51" s="189" t="e">
        <v>#N/A</v>
      </c>
      <c r="CK51" s="189" t="e">
        <v>#N/A</v>
      </c>
      <c r="CL51" s="189" t="e">
        <v>#N/A</v>
      </c>
      <c r="CM51" s="189" t="e">
        <v>#N/A</v>
      </c>
      <c r="CN51" s="189" t="e">
        <v>#N/A</v>
      </c>
      <c r="CO51" s="191" t="e">
        <v>#N/A</v>
      </c>
      <c r="CP51" s="189" t="s">
        <v>10026</v>
      </c>
      <c r="CQ51" s="182" t="e">
        <v>#N/A</v>
      </c>
      <c r="CR51" s="182" t="e">
        <v>#N/A</v>
      </c>
      <c r="CS51" s="182" t="e">
        <v>#N/A</v>
      </c>
      <c r="CT51" s="182" t="e">
        <v>#N/A</v>
      </c>
      <c r="CU51" s="182" t="e">
        <v>#N/A</v>
      </c>
      <c r="CV51" s="182" t="e">
        <v>#N/A</v>
      </c>
      <c r="CW51" s="179" t="e">
        <v>#N/A</v>
      </c>
      <c r="CX51" s="189" t="s">
        <v>6979</v>
      </c>
      <c r="CY51" s="186">
        <v>62000</v>
      </c>
      <c r="CZ51" s="186" t="s">
        <v>6929</v>
      </c>
      <c r="DA51" s="186" t="s">
        <v>2610</v>
      </c>
      <c r="DB51" s="186">
        <v>2</v>
      </c>
      <c r="DC51" s="186" t="s">
        <v>6984</v>
      </c>
      <c r="DD51" s="186" t="s">
        <v>6930</v>
      </c>
      <c r="DE51" s="192">
        <v>44893</v>
      </c>
      <c r="DF51" s="188" t="s">
        <v>6981</v>
      </c>
      <c r="DG51" s="178">
        <v>15061000</v>
      </c>
      <c r="DH51" s="182" t="s">
        <v>6939</v>
      </c>
      <c r="DI51" s="182" t="s">
        <v>2610</v>
      </c>
      <c r="DJ51" s="182">
        <v>2</v>
      </c>
      <c r="DK51" s="182" t="s">
        <v>6980</v>
      </c>
      <c r="DL51" s="182" t="s">
        <v>6940</v>
      </c>
      <c r="DM51" s="179">
        <v>44893</v>
      </c>
      <c r="DN51" s="189" t="s">
        <v>6983</v>
      </c>
      <c r="DO51" s="186">
        <v>1738000</v>
      </c>
      <c r="DP51" s="189" t="s">
        <v>6939</v>
      </c>
      <c r="DQ51" s="189" t="s">
        <v>2610</v>
      </c>
      <c r="DR51" s="189">
        <v>2</v>
      </c>
      <c r="DS51" s="189" t="s">
        <v>6982</v>
      </c>
      <c r="DT51" s="189" t="s">
        <v>6940</v>
      </c>
      <c r="DU51" s="190">
        <v>44893</v>
      </c>
      <c r="DV51" s="188" t="s">
        <v>6985</v>
      </c>
      <c r="DW51" s="178">
        <v>62000</v>
      </c>
      <c r="DX51" s="182" t="s">
        <v>6929</v>
      </c>
      <c r="DY51" s="182" t="s">
        <v>2610</v>
      </c>
      <c r="DZ51" s="182">
        <v>2</v>
      </c>
      <c r="EA51" s="182" t="s">
        <v>6984</v>
      </c>
      <c r="EB51" s="182" t="s">
        <v>6930</v>
      </c>
      <c r="EC51" s="179">
        <v>44893</v>
      </c>
      <c r="ED51" s="189" t="s">
        <v>6987</v>
      </c>
      <c r="EE51" s="186">
        <v>0</v>
      </c>
      <c r="EF51" s="189" t="s">
        <v>14</v>
      </c>
      <c r="EG51" s="189">
        <v>0</v>
      </c>
      <c r="EH51" s="189">
        <v>0</v>
      </c>
      <c r="EI51" s="189" t="s">
        <v>6986</v>
      </c>
      <c r="EJ51" s="189" t="s">
        <v>14</v>
      </c>
      <c r="EK51" s="190">
        <v>44893</v>
      </c>
      <c r="EL51" s="188" t="s">
        <v>6989</v>
      </c>
      <c r="EM51" s="178">
        <v>0</v>
      </c>
      <c r="EN51" s="182" t="s">
        <v>14</v>
      </c>
      <c r="EO51" s="182">
        <v>0</v>
      </c>
      <c r="EP51" s="182">
        <v>0</v>
      </c>
      <c r="EQ51" s="182" t="s">
        <v>6988</v>
      </c>
      <c r="ER51" s="182" t="s">
        <v>14</v>
      </c>
      <c r="ES51" s="179">
        <v>44893</v>
      </c>
      <c r="ET51" s="189" t="s">
        <v>6978</v>
      </c>
      <c r="EU51" s="189">
        <v>305</v>
      </c>
      <c r="EV51" s="189" t="s">
        <v>6976</v>
      </c>
      <c r="EW51" s="189" t="s">
        <v>19</v>
      </c>
      <c r="EX51" s="189">
        <v>3</v>
      </c>
      <c r="EY51" s="189" t="s">
        <v>6977</v>
      </c>
      <c r="EZ51" s="189" t="s">
        <v>1233</v>
      </c>
      <c r="FA51" s="190">
        <v>44893</v>
      </c>
      <c r="FB51" s="188" t="s">
        <v>6993</v>
      </c>
      <c r="FC51" s="182">
        <v>4</v>
      </c>
      <c r="FD51" s="182" t="s">
        <v>6990</v>
      </c>
      <c r="FE51" s="182" t="s">
        <v>2610</v>
      </c>
      <c r="FF51" s="182">
        <v>2</v>
      </c>
      <c r="FG51" s="182" t="s">
        <v>6992</v>
      </c>
      <c r="FH51" s="182" t="s">
        <v>6991</v>
      </c>
      <c r="FI51" s="179">
        <v>44893</v>
      </c>
      <c r="FJ51" s="188" t="s">
        <v>10027</v>
      </c>
      <c r="FK51" s="189" t="e">
        <v>#N/A</v>
      </c>
      <c r="FL51" s="189" t="e">
        <v>#N/A</v>
      </c>
      <c r="FM51" s="189" t="e">
        <v>#N/A</v>
      </c>
      <c r="FN51" s="189" t="e">
        <v>#N/A</v>
      </c>
      <c r="FO51" s="189" t="e">
        <v>#N/A</v>
      </c>
      <c r="FP51" s="186" t="e">
        <v>#N/A</v>
      </c>
      <c r="FQ51" s="187" t="e">
        <v>#N/A</v>
      </c>
      <c r="FR51" s="188" t="s">
        <v>10028</v>
      </c>
      <c r="FS51" s="182" t="e">
        <v>#N/A</v>
      </c>
      <c r="FT51" s="182" t="e">
        <v>#N/A</v>
      </c>
      <c r="FU51" s="182" t="e">
        <v>#N/A</v>
      </c>
      <c r="FV51" s="182" t="e">
        <v>#N/A</v>
      </c>
      <c r="FW51" s="182" t="e">
        <v>#N/A</v>
      </c>
      <c r="FX51" s="182" t="e">
        <v>#N/A</v>
      </c>
      <c r="FY51" s="179" t="e">
        <v>#N/A</v>
      </c>
      <c r="FZ51" s="189" t="s">
        <v>7913</v>
      </c>
      <c r="GA51" s="189">
        <v>1</v>
      </c>
      <c r="GB51" s="189" t="s">
        <v>3959</v>
      </c>
      <c r="GC51" s="189" t="s">
        <v>30</v>
      </c>
      <c r="GD51" s="189">
        <v>2</v>
      </c>
      <c r="GE51" s="189" t="s">
        <v>14</v>
      </c>
      <c r="GF51" s="189" t="s">
        <v>14</v>
      </c>
      <c r="GG51" s="190">
        <v>44894</v>
      </c>
      <c r="GH51" s="188" t="s">
        <v>7919</v>
      </c>
      <c r="GI51" s="182">
        <v>0</v>
      </c>
      <c r="GJ51" s="182" t="s">
        <v>3959</v>
      </c>
      <c r="GK51" s="182" t="s">
        <v>30</v>
      </c>
      <c r="GL51" s="182">
        <v>2</v>
      </c>
      <c r="GM51" s="182" t="s">
        <v>14</v>
      </c>
      <c r="GN51" s="182" t="s">
        <v>14</v>
      </c>
      <c r="GO51" s="179">
        <v>44894</v>
      </c>
      <c r="GP51" s="189" t="s">
        <v>7914</v>
      </c>
      <c r="GQ51" s="189">
        <v>0</v>
      </c>
      <c r="GR51" s="189" t="s">
        <v>3959</v>
      </c>
      <c r="GS51" s="189" t="s">
        <v>30</v>
      </c>
      <c r="GT51" s="189">
        <v>2</v>
      </c>
      <c r="GU51" s="189" t="s">
        <v>14</v>
      </c>
      <c r="GV51" s="189" t="s">
        <v>14</v>
      </c>
      <c r="GW51" s="190">
        <v>44894</v>
      </c>
      <c r="GX51" s="188" t="s">
        <v>7920</v>
      </c>
      <c r="GY51" s="182">
        <v>0</v>
      </c>
      <c r="GZ51" s="182" t="s">
        <v>3959</v>
      </c>
      <c r="HA51" s="182" t="s">
        <v>30</v>
      </c>
      <c r="HB51" s="182">
        <v>2</v>
      </c>
      <c r="HC51" s="182" t="s">
        <v>14</v>
      </c>
      <c r="HD51" s="182" t="s">
        <v>14</v>
      </c>
      <c r="HE51" s="179">
        <v>44894</v>
      </c>
      <c r="HF51" s="189" t="s">
        <v>7912</v>
      </c>
      <c r="HG51" s="189">
        <v>0</v>
      </c>
      <c r="HH51" s="189" t="s">
        <v>3959</v>
      </c>
      <c r="HI51" s="189" t="s">
        <v>30</v>
      </c>
      <c r="HJ51" s="189">
        <v>2</v>
      </c>
      <c r="HK51" s="189" t="s">
        <v>14</v>
      </c>
      <c r="HL51" s="189" t="s">
        <v>14</v>
      </c>
      <c r="HM51" s="190">
        <v>44894</v>
      </c>
      <c r="HN51" s="188" t="s">
        <v>7918</v>
      </c>
      <c r="HO51" s="182">
        <v>0</v>
      </c>
      <c r="HP51" s="182" t="s">
        <v>3959</v>
      </c>
      <c r="HQ51" s="182" t="s">
        <v>30</v>
      </c>
      <c r="HR51" s="182">
        <v>2</v>
      </c>
      <c r="HS51" s="182" t="s">
        <v>14</v>
      </c>
      <c r="HT51" s="182" t="s">
        <v>14</v>
      </c>
      <c r="HU51" s="179">
        <v>44894</v>
      </c>
      <c r="HV51" s="189" t="s">
        <v>7915</v>
      </c>
      <c r="HW51" s="189">
        <v>0</v>
      </c>
      <c r="HX51" s="189" t="s">
        <v>3959</v>
      </c>
      <c r="HY51" s="189" t="s">
        <v>30</v>
      </c>
      <c r="HZ51" s="189">
        <v>2</v>
      </c>
      <c r="IA51" s="189" t="s">
        <v>14</v>
      </c>
      <c r="IB51" s="189" t="s">
        <v>14</v>
      </c>
      <c r="IC51" s="190">
        <v>44894</v>
      </c>
      <c r="ID51" s="188" t="s">
        <v>7917</v>
      </c>
      <c r="IE51" s="182">
        <v>0</v>
      </c>
      <c r="IF51" s="182" t="s">
        <v>3959</v>
      </c>
      <c r="IG51" s="182" t="s">
        <v>30</v>
      </c>
      <c r="IH51" s="182">
        <v>2</v>
      </c>
      <c r="II51" s="182" t="s">
        <v>14</v>
      </c>
      <c r="IJ51" s="182" t="s">
        <v>14</v>
      </c>
      <c r="IK51" s="179">
        <v>44894</v>
      </c>
      <c r="IL51" s="189" t="s">
        <v>7916</v>
      </c>
      <c r="IM51" s="189">
        <v>3</v>
      </c>
      <c r="IN51" s="189" t="s">
        <v>3959</v>
      </c>
      <c r="IO51" s="189" t="s">
        <v>30</v>
      </c>
      <c r="IP51" s="189">
        <v>2</v>
      </c>
      <c r="IQ51" s="189" t="s">
        <v>14</v>
      </c>
      <c r="IR51" s="189" t="s">
        <v>14</v>
      </c>
      <c r="IS51" s="190">
        <v>44894</v>
      </c>
    </row>
    <row r="52" spans="1:253" s="283" customFormat="1" ht="12.95" customHeight="1" x14ac:dyDescent="0.2">
      <c r="A52" s="283" t="s">
        <v>655</v>
      </c>
      <c r="B52" s="283" t="s">
        <v>9494</v>
      </c>
      <c r="C52" s="283" t="s">
        <v>656</v>
      </c>
      <c r="D52" s="283" t="s">
        <v>657</v>
      </c>
      <c r="E52" s="283" t="s">
        <v>8898</v>
      </c>
      <c r="F52" s="283" t="s">
        <v>1335</v>
      </c>
      <c r="G52" s="177">
        <v>1353520000</v>
      </c>
      <c r="H52" s="178" t="s">
        <v>1332</v>
      </c>
      <c r="I52" s="178" t="s">
        <v>30</v>
      </c>
      <c r="J52" s="178">
        <v>2</v>
      </c>
      <c r="K52" s="178" t="s">
        <v>1334</v>
      </c>
      <c r="L52" s="178" t="s">
        <v>1333</v>
      </c>
      <c r="M52" s="179">
        <v>44223</v>
      </c>
      <c r="N52" s="188" t="s">
        <v>1339</v>
      </c>
      <c r="O52" s="180">
        <v>222236</v>
      </c>
      <c r="P52" s="180" t="s">
        <v>1336</v>
      </c>
      <c r="Q52" s="180" t="s">
        <v>30</v>
      </c>
      <c r="R52" s="180">
        <v>2</v>
      </c>
      <c r="S52" s="180" t="s">
        <v>1338</v>
      </c>
      <c r="T52" s="180" t="s">
        <v>1337</v>
      </c>
      <c r="U52" s="181">
        <v>44223</v>
      </c>
      <c r="V52" s="188" t="s">
        <v>1341</v>
      </c>
      <c r="W52" s="178">
        <v>12541000</v>
      </c>
      <c r="X52" s="178" t="s">
        <v>1336</v>
      </c>
      <c r="Y52" s="178" t="s">
        <v>30</v>
      </c>
      <c r="Z52" s="178">
        <v>2</v>
      </c>
      <c r="AA52" s="178" t="s">
        <v>1340</v>
      </c>
      <c r="AB52" s="178" t="s">
        <v>1337</v>
      </c>
      <c r="AC52" s="179">
        <v>44223</v>
      </c>
      <c r="AD52" s="188" t="s">
        <v>1343</v>
      </c>
      <c r="AE52" s="186" t="s">
        <v>14</v>
      </c>
      <c r="AF52" s="186" t="s">
        <v>14</v>
      </c>
      <c r="AG52" s="186" t="s">
        <v>14</v>
      </c>
      <c r="AH52" s="186" t="s">
        <v>14</v>
      </c>
      <c r="AI52" s="186" t="s">
        <v>1342</v>
      </c>
      <c r="AJ52" s="186" t="s">
        <v>14</v>
      </c>
      <c r="AK52" s="187">
        <v>44223</v>
      </c>
      <c r="AL52" s="188" t="s">
        <v>1353</v>
      </c>
      <c r="AM52" s="178" t="s">
        <v>14</v>
      </c>
      <c r="AN52" s="178" t="s">
        <v>14</v>
      </c>
      <c r="AO52" s="178" t="s">
        <v>14</v>
      </c>
      <c r="AP52" s="178" t="s">
        <v>14</v>
      </c>
      <c r="AQ52" s="178" t="s">
        <v>1352</v>
      </c>
      <c r="AR52" s="178" t="s">
        <v>14</v>
      </c>
      <c r="AS52" s="179">
        <v>44223</v>
      </c>
      <c r="AT52" s="189" t="s">
        <v>664</v>
      </c>
      <c r="AU52" s="186" t="s">
        <v>14</v>
      </c>
      <c r="AV52" s="186" t="s">
        <v>14</v>
      </c>
      <c r="AW52" s="186" t="s">
        <v>14</v>
      </c>
      <c r="AX52" s="186" t="s">
        <v>14</v>
      </c>
      <c r="AY52" s="186" t="s">
        <v>14</v>
      </c>
      <c r="AZ52" s="186" t="s">
        <v>14</v>
      </c>
      <c r="BA52" s="187">
        <v>43553</v>
      </c>
      <c r="BB52" s="188" t="s">
        <v>663</v>
      </c>
      <c r="BC52" s="178" t="s">
        <v>14</v>
      </c>
      <c r="BD52" s="178">
        <v>0</v>
      </c>
      <c r="BE52" s="178" t="s">
        <v>14</v>
      </c>
      <c r="BF52" s="178" t="s">
        <v>14</v>
      </c>
      <c r="BG52" s="178" t="s">
        <v>662</v>
      </c>
      <c r="BH52" s="178" t="s">
        <v>14</v>
      </c>
      <c r="BI52" s="179">
        <v>43553</v>
      </c>
      <c r="BJ52" s="189" t="s">
        <v>8266</v>
      </c>
      <c r="BK52" s="189">
        <v>161</v>
      </c>
      <c r="BL52" s="189" t="s">
        <v>6528</v>
      </c>
      <c r="BM52" s="189" t="s">
        <v>19</v>
      </c>
      <c r="BN52" s="189">
        <v>3</v>
      </c>
      <c r="BO52" s="189" t="s">
        <v>8265</v>
      </c>
      <c r="BP52" s="186" t="s">
        <v>8264</v>
      </c>
      <c r="BQ52" s="190">
        <v>44895</v>
      </c>
      <c r="BR52" s="188" t="s">
        <v>658</v>
      </c>
      <c r="BS52" s="182" t="s">
        <v>14</v>
      </c>
      <c r="BT52" s="182">
        <v>0</v>
      </c>
      <c r="BU52" s="182" t="s">
        <v>14</v>
      </c>
      <c r="BV52" s="182" t="s">
        <v>14</v>
      </c>
      <c r="BW52" s="182">
        <v>0</v>
      </c>
      <c r="BX52" s="182">
        <v>0</v>
      </c>
      <c r="BY52" s="179">
        <v>43553</v>
      </c>
      <c r="BZ52" s="189" t="s">
        <v>660</v>
      </c>
      <c r="CA52" s="189" t="s">
        <v>14</v>
      </c>
      <c r="CB52" s="189" t="s">
        <v>14</v>
      </c>
      <c r="CC52" s="189" t="s">
        <v>14</v>
      </c>
      <c r="CD52" s="189" t="s">
        <v>14</v>
      </c>
      <c r="CE52" s="189" t="s">
        <v>14</v>
      </c>
      <c r="CF52" s="189" t="s">
        <v>14</v>
      </c>
      <c r="CG52" s="190">
        <v>43553</v>
      </c>
      <c r="CH52" s="188" t="s">
        <v>10029</v>
      </c>
      <c r="CI52" s="189" t="e">
        <v>#N/A</v>
      </c>
      <c r="CJ52" s="189" t="e">
        <v>#N/A</v>
      </c>
      <c r="CK52" s="189" t="e">
        <v>#N/A</v>
      </c>
      <c r="CL52" s="189" t="e">
        <v>#N/A</v>
      </c>
      <c r="CM52" s="189" t="e">
        <v>#N/A</v>
      </c>
      <c r="CN52" s="189" t="e">
        <v>#N/A</v>
      </c>
      <c r="CO52" s="191" t="e">
        <v>#N/A</v>
      </c>
      <c r="CP52" s="189" t="s">
        <v>661</v>
      </c>
      <c r="CQ52" s="182" t="s">
        <v>14</v>
      </c>
      <c r="CR52" s="182">
        <v>0</v>
      </c>
      <c r="CS52" s="182" t="s">
        <v>14</v>
      </c>
      <c r="CT52" s="182" t="s">
        <v>14</v>
      </c>
      <c r="CU52" s="182">
        <v>0</v>
      </c>
      <c r="CV52" s="182">
        <v>0</v>
      </c>
      <c r="CW52" s="179">
        <v>43553</v>
      </c>
      <c r="CX52" s="189" t="s">
        <v>1346</v>
      </c>
      <c r="CY52" s="186" t="s">
        <v>14</v>
      </c>
      <c r="CZ52" s="186" t="s">
        <v>14</v>
      </c>
      <c r="DA52" s="186" t="s">
        <v>14</v>
      </c>
      <c r="DB52" s="186" t="s">
        <v>14</v>
      </c>
      <c r="DC52" s="186" t="s">
        <v>1344</v>
      </c>
      <c r="DD52" s="186" t="s">
        <v>14</v>
      </c>
      <c r="DE52" s="192">
        <v>44223</v>
      </c>
      <c r="DF52" s="188" t="s">
        <v>1347</v>
      </c>
      <c r="DG52" s="178">
        <v>12541000</v>
      </c>
      <c r="DH52" s="182" t="s">
        <v>1336</v>
      </c>
      <c r="DI52" s="182" t="s">
        <v>30</v>
      </c>
      <c r="DJ52" s="182">
        <v>2</v>
      </c>
      <c r="DK52" s="182" t="s">
        <v>1344</v>
      </c>
      <c r="DL52" s="182" t="s">
        <v>1337</v>
      </c>
      <c r="DM52" s="179">
        <v>44223</v>
      </c>
      <c r="DN52" s="189" t="s">
        <v>1348</v>
      </c>
      <c r="DO52" s="186" t="s">
        <v>14</v>
      </c>
      <c r="DP52" s="189" t="s">
        <v>14</v>
      </c>
      <c r="DQ52" s="189" t="s">
        <v>14</v>
      </c>
      <c r="DR52" s="189" t="s">
        <v>14</v>
      </c>
      <c r="DS52" s="189" t="s">
        <v>1344</v>
      </c>
      <c r="DT52" s="189" t="s">
        <v>14</v>
      </c>
      <c r="DU52" s="190">
        <v>44223</v>
      </c>
      <c r="DV52" s="188" t="s">
        <v>1345</v>
      </c>
      <c r="DW52" s="178" t="s">
        <v>14</v>
      </c>
      <c r="DX52" s="182" t="s">
        <v>14</v>
      </c>
      <c r="DY52" s="182" t="s">
        <v>14</v>
      </c>
      <c r="DZ52" s="182" t="s">
        <v>14</v>
      </c>
      <c r="EA52" s="182" t="s">
        <v>1344</v>
      </c>
      <c r="EB52" s="182" t="s">
        <v>14</v>
      </c>
      <c r="EC52" s="179">
        <v>44223</v>
      </c>
      <c r="ED52" s="189" t="s">
        <v>1350</v>
      </c>
      <c r="EE52" s="186" t="s">
        <v>14</v>
      </c>
      <c r="EF52" s="189" t="s">
        <v>1349</v>
      </c>
      <c r="EG52" s="189" t="s">
        <v>14</v>
      </c>
      <c r="EH52" s="189" t="s">
        <v>14</v>
      </c>
      <c r="EI52" s="189" t="s">
        <v>1344</v>
      </c>
      <c r="EJ52" s="189" t="s">
        <v>14</v>
      </c>
      <c r="EK52" s="190">
        <v>44223</v>
      </c>
      <c r="EL52" s="188" t="s">
        <v>1351</v>
      </c>
      <c r="EM52" s="178" t="s">
        <v>14</v>
      </c>
      <c r="EN52" s="182" t="s">
        <v>14</v>
      </c>
      <c r="EO52" s="182" t="s">
        <v>14</v>
      </c>
      <c r="EP52" s="182" t="s">
        <v>14</v>
      </c>
      <c r="EQ52" s="182" t="s">
        <v>1344</v>
      </c>
      <c r="ER52" s="182" t="s">
        <v>14</v>
      </c>
      <c r="ES52" s="179">
        <v>44223</v>
      </c>
      <c r="ET52" s="189" t="s">
        <v>8268</v>
      </c>
      <c r="EU52" s="189">
        <v>161</v>
      </c>
      <c r="EV52" s="189" t="s">
        <v>6528</v>
      </c>
      <c r="EW52" s="189" t="s">
        <v>19</v>
      </c>
      <c r="EX52" s="189">
        <v>3</v>
      </c>
      <c r="EY52" s="189" t="s">
        <v>8267</v>
      </c>
      <c r="EZ52" s="189" t="s">
        <v>8264</v>
      </c>
      <c r="FA52" s="190">
        <v>44895</v>
      </c>
      <c r="FB52" s="188" t="s">
        <v>907</v>
      </c>
      <c r="FC52" s="182" t="s">
        <v>14</v>
      </c>
      <c r="FD52" s="182" t="s">
        <v>14</v>
      </c>
      <c r="FE52" s="182" t="s">
        <v>14</v>
      </c>
      <c r="FF52" s="182" t="s">
        <v>14</v>
      </c>
      <c r="FG52" s="182" t="s">
        <v>906</v>
      </c>
      <c r="FH52" s="182" t="s">
        <v>14</v>
      </c>
      <c r="FI52" s="179">
        <v>43796</v>
      </c>
      <c r="FJ52" s="188" t="s">
        <v>665</v>
      </c>
      <c r="FK52" s="189" t="s">
        <v>14</v>
      </c>
      <c r="FL52" s="189">
        <v>0</v>
      </c>
      <c r="FM52" s="189" t="s">
        <v>30</v>
      </c>
      <c r="FN52" s="189">
        <v>2</v>
      </c>
      <c r="FO52" s="189">
        <v>0</v>
      </c>
      <c r="FP52" s="186">
        <v>0</v>
      </c>
      <c r="FQ52" s="187">
        <v>43553</v>
      </c>
      <c r="FR52" s="188" t="s">
        <v>666</v>
      </c>
      <c r="FS52" s="182" t="s">
        <v>14</v>
      </c>
      <c r="FT52" s="182">
        <v>0</v>
      </c>
      <c r="FU52" s="182" t="s">
        <v>30</v>
      </c>
      <c r="FV52" s="182">
        <v>2</v>
      </c>
      <c r="FW52" s="182">
        <v>0</v>
      </c>
      <c r="FX52" s="182">
        <v>0</v>
      </c>
      <c r="FY52" s="179">
        <v>43553</v>
      </c>
      <c r="FZ52" s="189" t="s">
        <v>5123</v>
      </c>
      <c r="GA52" s="189">
        <v>1</v>
      </c>
      <c r="GB52" s="189" t="s">
        <v>3959</v>
      </c>
      <c r="GC52" s="189" t="s">
        <v>30</v>
      </c>
      <c r="GD52" s="189">
        <v>2</v>
      </c>
      <c r="GE52" s="189" t="s">
        <v>14</v>
      </c>
      <c r="GF52" s="189" t="s">
        <v>14</v>
      </c>
      <c r="GG52" s="190">
        <v>44865</v>
      </c>
      <c r="GH52" s="188" t="s">
        <v>5129</v>
      </c>
      <c r="GI52" s="182">
        <v>1</v>
      </c>
      <c r="GJ52" s="182" t="s">
        <v>3959</v>
      </c>
      <c r="GK52" s="182" t="s">
        <v>30</v>
      </c>
      <c r="GL52" s="182">
        <v>2</v>
      </c>
      <c r="GM52" s="182" t="s">
        <v>14</v>
      </c>
      <c r="GN52" s="182" t="s">
        <v>14</v>
      </c>
      <c r="GO52" s="179">
        <v>44865</v>
      </c>
      <c r="GP52" s="189" t="s">
        <v>5124</v>
      </c>
      <c r="GQ52" s="189">
        <v>0</v>
      </c>
      <c r="GR52" s="189" t="s">
        <v>3959</v>
      </c>
      <c r="GS52" s="189" t="s">
        <v>30</v>
      </c>
      <c r="GT52" s="189">
        <v>2</v>
      </c>
      <c r="GU52" s="189" t="s">
        <v>14</v>
      </c>
      <c r="GV52" s="189" t="s">
        <v>14</v>
      </c>
      <c r="GW52" s="190">
        <v>44865</v>
      </c>
      <c r="GX52" s="188" t="s">
        <v>5130</v>
      </c>
      <c r="GY52" s="182">
        <v>0</v>
      </c>
      <c r="GZ52" s="182" t="s">
        <v>3959</v>
      </c>
      <c r="HA52" s="182" t="s">
        <v>30</v>
      </c>
      <c r="HB52" s="182">
        <v>2</v>
      </c>
      <c r="HC52" s="182" t="s">
        <v>14</v>
      </c>
      <c r="HD52" s="182" t="s">
        <v>14</v>
      </c>
      <c r="HE52" s="179">
        <v>44865</v>
      </c>
      <c r="HF52" s="189" t="s">
        <v>5122</v>
      </c>
      <c r="HG52" s="189">
        <v>0</v>
      </c>
      <c r="HH52" s="189" t="s">
        <v>3959</v>
      </c>
      <c r="HI52" s="189" t="s">
        <v>30</v>
      </c>
      <c r="HJ52" s="189">
        <v>2</v>
      </c>
      <c r="HK52" s="189" t="s">
        <v>14</v>
      </c>
      <c r="HL52" s="189" t="s">
        <v>14</v>
      </c>
      <c r="HM52" s="190">
        <v>44865</v>
      </c>
      <c r="HN52" s="188" t="s">
        <v>5128</v>
      </c>
      <c r="HO52" s="182">
        <v>2</v>
      </c>
      <c r="HP52" s="182" t="s">
        <v>3959</v>
      </c>
      <c r="HQ52" s="182" t="s">
        <v>30</v>
      </c>
      <c r="HR52" s="182">
        <v>2</v>
      </c>
      <c r="HS52" s="182" t="s">
        <v>14</v>
      </c>
      <c r="HT52" s="182" t="s">
        <v>14</v>
      </c>
      <c r="HU52" s="179">
        <v>44865</v>
      </c>
      <c r="HV52" s="189" t="s">
        <v>5125</v>
      </c>
      <c r="HW52" s="189">
        <v>0</v>
      </c>
      <c r="HX52" s="189" t="s">
        <v>3959</v>
      </c>
      <c r="HY52" s="189" t="s">
        <v>30</v>
      </c>
      <c r="HZ52" s="189">
        <v>2</v>
      </c>
      <c r="IA52" s="189" t="s">
        <v>14</v>
      </c>
      <c r="IB52" s="189" t="s">
        <v>14</v>
      </c>
      <c r="IC52" s="190">
        <v>44865</v>
      </c>
      <c r="ID52" s="188" t="s">
        <v>5127</v>
      </c>
      <c r="IE52" s="182">
        <v>1</v>
      </c>
      <c r="IF52" s="182" t="s">
        <v>3959</v>
      </c>
      <c r="IG52" s="182" t="s">
        <v>30</v>
      </c>
      <c r="IH52" s="182">
        <v>2</v>
      </c>
      <c r="II52" s="182" t="s">
        <v>14</v>
      </c>
      <c r="IJ52" s="182" t="s">
        <v>14</v>
      </c>
      <c r="IK52" s="179">
        <v>44865</v>
      </c>
      <c r="IL52" s="189" t="s">
        <v>5126</v>
      </c>
      <c r="IM52" s="189">
        <v>1</v>
      </c>
      <c r="IN52" s="189" t="s">
        <v>3959</v>
      </c>
      <c r="IO52" s="189" t="s">
        <v>30</v>
      </c>
      <c r="IP52" s="189">
        <v>2</v>
      </c>
      <c r="IQ52" s="189" t="s">
        <v>14</v>
      </c>
      <c r="IR52" s="189" t="s">
        <v>14</v>
      </c>
      <c r="IS52" s="190">
        <v>44865</v>
      </c>
    </row>
    <row r="53" spans="1:253" s="283" customFormat="1" ht="12.95" customHeight="1" x14ac:dyDescent="0.2">
      <c r="A53" s="283" t="s">
        <v>1030</v>
      </c>
      <c r="B53" s="283" t="s">
        <v>9385</v>
      </c>
      <c r="C53" s="283" t="s">
        <v>1031</v>
      </c>
      <c r="D53" s="283" t="s">
        <v>1032</v>
      </c>
      <c r="E53" s="283" t="s">
        <v>8901</v>
      </c>
      <c r="F53" s="283" t="s">
        <v>2204</v>
      </c>
      <c r="G53" s="177">
        <v>86023000</v>
      </c>
      <c r="H53" s="178" t="s">
        <v>2201</v>
      </c>
      <c r="I53" s="178" t="s">
        <v>74</v>
      </c>
      <c r="J53" s="178">
        <v>1</v>
      </c>
      <c r="K53" s="178" t="s">
        <v>2203</v>
      </c>
      <c r="L53" s="178" t="s">
        <v>2202</v>
      </c>
      <c r="M53" s="179">
        <v>44733</v>
      </c>
      <c r="N53" s="188" t="s">
        <v>1406</v>
      </c>
      <c r="O53" s="180">
        <v>239561</v>
      </c>
      <c r="P53" s="180" t="s">
        <v>1403</v>
      </c>
      <c r="Q53" s="180" t="s">
        <v>19</v>
      </c>
      <c r="R53" s="180">
        <v>3</v>
      </c>
      <c r="S53" s="180" t="s">
        <v>1405</v>
      </c>
      <c r="T53" s="180" t="s">
        <v>1404</v>
      </c>
      <c r="U53" s="181">
        <v>44270</v>
      </c>
      <c r="V53" s="188" t="s">
        <v>1408</v>
      </c>
      <c r="W53" s="178">
        <v>24823000</v>
      </c>
      <c r="X53" s="178" t="s">
        <v>1403</v>
      </c>
      <c r="Y53" s="178" t="s">
        <v>19</v>
      </c>
      <c r="Z53" s="178">
        <v>3</v>
      </c>
      <c r="AA53" s="178" t="s">
        <v>1407</v>
      </c>
      <c r="AB53" s="178" t="s">
        <v>1404</v>
      </c>
      <c r="AC53" s="179">
        <v>44270</v>
      </c>
      <c r="AD53" s="188" t="s">
        <v>2208</v>
      </c>
      <c r="AE53" s="186">
        <v>2880000</v>
      </c>
      <c r="AF53" s="186" t="s">
        <v>2205</v>
      </c>
      <c r="AG53" s="186" t="s">
        <v>19</v>
      </c>
      <c r="AH53" s="186">
        <v>3</v>
      </c>
      <c r="AI53" s="186" t="s">
        <v>2207</v>
      </c>
      <c r="AJ53" s="186" t="s">
        <v>2206</v>
      </c>
      <c r="AK53" s="187">
        <v>44733</v>
      </c>
      <c r="AL53" s="188" t="s">
        <v>2210</v>
      </c>
      <c r="AM53" s="178">
        <v>2880000</v>
      </c>
      <c r="AN53" s="178" t="s">
        <v>2205</v>
      </c>
      <c r="AO53" s="178" t="s">
        <v>19</v>
      </c>
      <c r="AP53" s="178">
        <v>3</v>
      </c>
      <c r="AQ53" s="178" t="s">
        <v>2209</v>
      </c>
      <c r="AR53" s="178" t="s">
        <v>2206</v>
      </c>
      <c r="AS53" s="179">
        <v>44733</v>
      </c>
      <c r="AT53" s="189" t="s">
        <v>1037</v>
      </c>
      <c r="AU53" s="186" t="s">
        <v>14</v>
      </c>
      <c r="AV53" s="186" t="s">
        <v>14</v>
      </c>
      <c r="AW53" s="186" t="s">
        <v>14</v>
      </c>
      <c r="AX53" s="186" t="s">
        <v>14</v>
      </c>
      <c r="AY53" s="186" t="s">
        <v>14</v>
      </c>
      <c r="AZ53" s="186" t="s">
        <v>14</v>
      </c>
      <c r="BA53" s="187">
        <v>43920</v>
      </c>
      <c r="BB53" s="188" t="s">
        <v>1036</v>
      </c>
      <c r="BC53" s="178" t="s">
        <v>14</v>
      </c>
      <c r="BD53" s="178" t="s">
        <v>14</v>
      </c>
      <c r="BE53" s="178" t="s">
        <v>14</v>
      </c>
      <c r="BF53" s="178" t="s">
        <v>14</v>
      </c>
      <c r="BG53" s="178" t="s">
        <v>14</v>
      </c>
      <c r="BH53" s="178" t="s">
        <v>14</v>
      </c>
      <c r="BI53" s="179">
        <v>43920</v>
      </c>
      <c r="BJ53" s="189" t="s">
        <v>1888</v>
      </c>
      <c r="BK53" s="189" t="s">
        <v>14</v>
      </c>
      <c r="BL53" s="189" t="s">
        <v>847</v>
      </c>
      <c r="BM53" s="189" t="s">
        <v>14</v>
      </c>
      <c r="BN53" s="189" t="s">
        <v>14</v>
      </c>
      <c r="BO53" s="189" t="s">
        <v>1887</v>
      </c>
      <c r="BP53" s="186" t="s">
        <v>847</v>
      </c>
      <c r="BQ53" s="190">
        <v>44657</v>
      </c>
      <c r="BR53" s="188" t="s">
        <v>1033</v>
      </c>
      <c r="BS53" s="182" t="s">
        <v>14</v>
      </c>
      <c r="BT53" s="182" t="s">
        <v>14</v>
      </c>
      <c r="BU53" s="182" t="s">
        <v>14</v>
      </c>
      <c r="BV53" s="182" t="s">
        <v>14</v>
      </c>
      <c r="BW53" s="182" t="s">
        <v>14</v>
      </c>
      <c r="BX53" s="182" t="s">
        <v>14</v>
      </c>
      <c r="BY53" s="179">
        <v>43920</v>
      </c>
      <c r="BZ53" s="189" t="s">
        <v>1034</v>
      </c>
      <c r="CA53" s="189" t="s">
        <v>14</v>
      </c>
      <c r="CB53" s="189" t="s">
        <v>14</v>
      </c>
      <c r="CC53" s="189" t="s">
        <v>14</v>
      </c>
      <c r="CD53" s="189" t="s">
        <v>14</v>
      </c>
      <c r="CE53" s="189" t="s">
        <v>14</v>
      </c>
      <c r="CF53" s="189" t="s">
        <v>14</v>
      </c>
      <c r="CG53" s="190">
        <v>43920</v>
      </c>
      <c r="CH53" s="188" t="s">
        <v>10030</v>
      </c>
      <c r="CI53" s="189" t="e">
        <v>#N/A</v>
      </c>
      <c r="CJ53" s="189" t="e">
        <v>#N/A</v>
      </c>
      <c r="CK53" s="189" t="e">
        <v>#N/A</v>
      </c>
      <c r="CL53" s="189" t="e">
        <v>#N/A</v>
      </c>
      <c r="CM53" s="189" t="e">
        <v>#N/A</v>
      </c>
      <c r="CN53" s="189" t="e">
        <v>#N/A</v>
      </c>
      <c r="CO53" s="191" t="e">
        <v>#N/A</v>
      </c>
      <c r="CP53" s="189" t="s">
        <v>1035</v>
      </c>
      <c r="CQ53" s="182" t="s">
        <v>14</v>
      </c>
      <c r="CR53" s="182" t="s">
        <v>14</v>
      </c>
      <c r="CS53" s="182" t="s">
        <v>14</v>
      </c>
      <c r="CT53" s="182" t="s">
        <v>14</v>
      </c>
      <c r="CU53" s="182" t="s">
        <v>14</v>
      </c>
      <c r="CV53" s="182" t="s">
        <v>14</v>
      </c>
      <c r="CW53" s="179">
        <v>43920</v>
      </c>
      <c r="CX53" s="189" t="s">
        <v>2211</v>
      </c>
      <c r="CY53" s="186">
        <v>2880000</v>
      </c>
      <c r="CZ53" s="186" t="s">
        <v>2205</v>
      </c>
      <c r="DA53" s="186" t="s">
        <v>19</v>
      </c>
      <c r="DB53" s="186">
        <v>3</v>
      </c>
      <c r="DC53" s="186" t="s">
        <v>1891</v>
      </c>
      <c r="DD53" s="186" t="s">
        <v>1890</v>
      </c>
      <c r="DE53" s="192">
        <v>44733</v>
      </c>
      <c r="DF53" s="188" t="s">
        <v>2212</v>
      </c>
      <c r="DG53" s="178">
        <v>21943000</v>
      </c>
      <c r="DH53" s="182" t="s">
        <v>2205</v>
      </c>
      <c r="DI53" s="182" t="s">
        <v>19</v>
      </c>
      <c r="DJ53" s="182">
        <v>3</v>
      </c>
      <c r="DK53" s="182" t="s">
        <v>1891</v>
      </c>
      <c r="DL53" s="182" t="s">
        <v>1890</v>
      </c>
      <c r="DM53" s="179">
        <v>44733</v>
      </c>
      <c r="DN53" s="189" t="s">
        <v>1892</v>
      </c>
      <c r="DO53" s="186">
        <v>0</v>
      </c>
      <c r="DP53" s="189" t="s">
        <v>1889</v>
      </c>
      <c r="DQ53" s="189" t="s">
        <v>19</v>
      </c>
      <c r="DR53" s="189">
        <v>3</v>
      </c>
      <c r="DS53" s="189" t="s">
        <v>1891</v>
      </c>
      <c r="DT53" s="189" t="s">
        <v>1890</v>
      </c>
      <c r="DU53" s="190">
        <v>44657</v>
      </c>
      <c r="DV53" s="188" t="s">
        <v>2213</v>
      </c>
      <c r="DW53" s="178">
        <v>780000</v>
      </c>
      <c r="DX53" s="182" t="s">
        <v>2205</v>
      </c>
      <c r="DY53" s="182" t="s">
        <v>19</v>
      </c>
      <c r="DZ53" s="182">
        <v>3</v>
      </c>
      <c r="EA53" s="182" t="s">
        <v>1891</v>
      </c>
      <c r="EB53" s="182" t="s">
        <v>1890</v>
      </c>
      <c r="EC53" s="179">
        <v>44733</v>
      </c>
      <c r="ED53" s="189" t="s">
        <v>2214</v>
      </c>
      <c r="EE53" s="186">
        <v>2100000</v>
      </c>
      <c r="EF53" s="189" t="s">
        <v>2205</v>
      </c>
      <c r="EG53" s="189" t="s">
        <v>19</v>
      </c>
      <c r="EH53" s="189">
        <v>3</v>
      </c>
      <c r="EI53" s="189" t="s">
        <v>1891</v>
      </c>
      <c r="EJ53" s="189" t="s">
        <v>1890</v>
      </c>
      <c r="EK53" s="190">
        <v>44733</v>
      </c>
      <c r="EL53" s="188" t="s">
        <v>1893</v>
      </c>
      <c r="EM53" s="178">
        <v>0</v>
      </c>
      <c r="EN53" s="182" t="s">
        <v>1889</v>
      </c>
      <c r="EO53" s="182" t="s">
        <v>19</v>
      </c>
      <c r="EP53" s="182">
        <v>3</v>
      </c>
      <c r="EQ53" s="182" t="s">
        <v>1891</v>
      </c>
      <c r="ER53" s="182" t="s">
        <v>1890</v>
      </c>
      <c r="ES53" s="179">
        <v>44657</v>
      </c>
      <c r="ET53" s="189" t="s">
        <v>4224</v>
      </c>
      <c r="EU53" s="189">
        <v>95</v>
      </c>
      <c r="EV53" s="189" t="s">
        <v>4208</v>
      </c>
      <c r="EW53" s="189" t="s">
        <v>2610</v>
      </c>
      <c r="EX53" s="189">
        <v>2</v>
      </c>
      <c r="EY53" s="189" t="s">
        <v>4223</v>
      </c>
      <c r="EZ53" s="189" t="s">
        <v>1233</v>
      </c>
      <c r="FA53" s="190">
        <v>44861</v>
      </c>
      <c r="FB53" s="188" t="s">
        <v>1412</v>
      </c>
      <c r="FC53" s="182">
        <v>2</v>
      </c>
      <c r="FD53" s="182" t="s">
        <v>1409</v>
      </c>
      <c r="FE53" s="182" t="s">
        <v>19</v>
      </c>
      <c r="FF53" s="182">
        <v>3</v>
      </c>
      <c r="FG53" s="182" t="s">
        <v>1411</v>
      </c>
      <c r="FH53" s="182" t="s">
        <v>1410</v>
      </c>
      <c r="FI53" s="179">
        <v>44270</v>
      </c>
      <c r="FJ53" s="188" t="s">
        <v>1038</v>
      </c>
      <c r="FK53" s="189" t="s">
        <v>14</v>
      </c>
      <c r="FL53" s="189" t="s">
        <v>14</v>
      </c>
      <c r="FM53" s="189" t="s">
        <v>14</v>
      </c>
      <c r="FN53" s="189" t="s">
        <v>14</v>
      </c>
      <c r="FO53" s="189" t="s">
        <v>14</v>
      </c>
      <c r="FP53" s="186" t="s">
        <v>14</v>
      </c>
      <c r="FQ53" s="187">
        <v>43920</v>
      </c>
      <c r="FR53" s="188" t="s">
        <v>1039</v>
      </c>
      <c r="FS53" s="182" t="s">
        <v>14</v>
      </c>
      <c r="FT53" s="182" t="s">
        <v>14</v>
      </c>
      <c r="FU53" s="182" t="s">
        <v>14</v>
      </c>
      <c r="FV53" s="182" t="s">
        <v>14</v>
      </c>
      <c r="FW53" s="182" t="s">
        <v>14</v>
      </c>
      <c r="FX53" s="182" t="s">
        <v>14</v>
      </c>
      <c r="FY53" s="179">
        <v>43920</v>
      </c>
      <c r="FZ53" s="189" t="s">
        <v>5132</v>
      </c>
      <c r="GA53" s="189">
        <v>1</v>
      </c>
      <c r="GB53" s="189" t="s">
        <v>3959</v>
      </c>
      <c r="GC53" s="189" t="s">
        <v>30</v>
      </c>
      <c r="GD53" s="189">
        <v>2</v>
      </c>
      <c r="GE53" s="189" t="s">
        <v>14</v>
      </c>
      <c r="GF53" s="189" t="s">
        <v>14</v>
      </c>
      <c r="GG53" s="190">
        <v>44865</v>
      </c>
      <c r="GH53" s="188" t="s">
        <v>5138</v>
      </c>
      <c r="GI53" s="182">
        <v>1</v>
      </c>
      <c r="GJ53" s="182" t="s">
        <v>3959</v>
      </c>
      <c r="GK53" s="182" t="s">
        <v>30</v>
      </c>
      <c r="GL53" s="182">
        <v>2</v>
      </c>
      <c r="GM53" s="182" t="s">
        <v>14</v>
      </c>
      <c r="GN53" s="182" t="s">
        <v>14</v>
      </c>
      <c r="GO53" s="179">
        <v>44865</v>
      </c>
      <c r="GP53" s="189" t="s">
        <v>5133</v>
      </c>
      <c r="GQ53" s="189">
        <v>1</v>
      </c>
      <c r="GR53" s="189" t="s">
        <v>3959</v>
      </c>
      <c r="GS53" s="189" t="s">
        <v>30</v>
      </c>
      <c r="GT53" s="189">
        <v>2</v>
      </c>
      <c r="GU53" s="189" t="s">
        <v>14</v>
      </c>
      <c r="GV53" s="189" t="s">
        <v>14</v>
      </c>
      <c r="GW53" s="190">
        <v>44865</v>
      </c>
      <c r="GX53" s="188" t="s">
        <v>5139</v>
      </c>
      <c r="GY53" s="182">
        <v>0</v>
      </c>
      <c r="GZ53" s="182" t="s">
        <v>3959</v>
      </c>
      <c r="HA53" s="182" t="s">
        <v>30</v>
      </c>
      <c r="HB53" s="182">
        <v>2</v>
      </c>
      <c r="HC53" s="182" t="s">
        <v>14</v>
      </c>
      <c r="HD53" s="182" t="s">
        <v>14</v>
      </c>
      <c r="HE53" s="179">
        <v>44865</v>
      </c>
      <c r="HF53" s="189" t="s">
        <v>5131</v>
      </c>
      <c r="HG53" s="189">
        <v>2</v>
      </c>
      <c r="HH53" s="189" t="s">
        <v>3959</v>
      </c>
      <c r="HI53" s="189" t="s">
        <v>30</v>
      </c>
      <c r="HJ53" s="189">
        <v>2</v>
      </c>
      <c r="HK53" s="189" t="s">
        <v>14</v>
      </c>
      <c r="HL53" s="189" t="s">
        <v>14</v>
      </c>
      <c r="HM53" s="190">
        <v>44865</v>
      </c>
      <c r="HN53" s="188" t="s">
        <v>5137</v>
      </c>
      <c r="HO53" s="182">
        <v>1</v>
      </c>
      <c r="HP53" s="182" t="s">
        <v>3959</v>
      </c>
      <c r="HQ53" s="182" t="s">
        <v>30</v>
      </c>
      <c r="HR53" s="182">
        <v>2</v>
      </c>
      <c r="HS53" s="182" t="s">
        <v>14</v>
      </c>
      <c r="HT53" s="182" t="s">
        <v>14</v>
      </c>
      <c r="HU53" s="179">
        <v>44865</v>
      </c>
      <c r="HV53" s="189" t="s">
        <v>5134</v>
      </c>
      <c r="HW53" s="189">
        <v>0</v>
      </c>
      <c r="HX53" s="189" t="s">
        <v>3959</v>
      </c>
      <c r="HY53" s="189" t="s">
        <v>30</v>
      </c>
      <c r="HZ53" s="189">
        <v>2</v>
      </c>
      <c r="IA53" s="189" t="s">
        <v>14</v>
      </c>
      <c r="IB53" s="189" t="s">
        <v>14</v>
      </c>
      <c r="IC53" s="190">
        <v>44865</v>
      </c>
      <c r="ID53" s="188" t="s">
        <v>5136</v>
      </c>
      <c r="IE53" s="182">
        <v>1</v>
      </c>
      <c r="IF53" s="182" t="s">
        <v>3959</v>
      </c>
      <c r="IG53" s="182" t="s">
        <v>30</v>
      </c>
      <c r="IH53" s="182">
        <v>2</v>
      </c>
      <c r="II53" s="182" t="s">
        <v>14</v>
      </c>
      <c r="IJ53" s="182" t="s">
        <v>14</v>
      </c>
      <c r="IK53" s="179">
        <v>44865</v>
      </c>
      <c r="IL53" s="189" t="s">
        <v>5135</v>
      </c>
      <c r="IM53" s="189">
        <v>0</v>
      </c>
      <c r="IN53" s="189" t="s">
        <v>3959</v>
      </c>
      <c r="IO53" s="189" t="s">
        <v>30</v>
      </c>
      <c r="IP53" s="189">
        <v>2</v>
      </c>
      <c r="IQ53" s="189" t="s">
        <v>14</v>
      </c>
      <c r="IR53" s="189" t="s">
        <v>14</v>
      </c>
      <c r="IS53" s="190">
        <v>44865</v>
      </c>
    </row>
    <row r="54" spans="1:253" s="283" customFormat="1" ht="12.95" customHeight="1" x14ac:dyDescent="0.2">
      <c r="A54" s="283" t="s">
        <v>1069</v>
      </c>
      <c r="B54" s="283" t="s">
        <v>9505</v>
      </c>
      <c r="C54" s="283" t="s">
        <v>1070</v>
      </c>
      <c r="D54" s="283" t="s">
        <v>383</v>
      </c>
      <c r="E54" s="283" t="s">
        <v>8902</v>
      </c>
      <c r="F54" s="283" t="s">
        <v>7282</v>
      </c>
      <c r="G54" s="177">
        <v>41191000</v>
      </c>
      <c r="H54" s="178" t="s">
        <v>7252</v>
      </c>
      <c r="I54" s="178" t="s">
        <v>74</v>
      </c>
      <c r="J54" s="178">
        <v>1</v>
      </c>
      <c r="K54" s="178" t="s">
        <v>7253</v>
      </c>
      <c r="L54" s="178" t="s">
        <v>7281</v>
      </c>
      <c r="M54" s="179">
        <v>44893</v>
      </c>
      <c r="N54" s="188" t="s">
        <v>7283</v>
      </c>
      <c r="O54" s="180">
        <v>383312</v>
      </c>
      <c r="P54" s="180" t="s">
        <v>7255</v>
      </c>
      <c r="Q54" s="180" t="s">
        <v>2610</v>
      </c>
      <c r="R54" s="180">
        <v>2</v>
      </c>
      <c r="S54" s="180" t="s">
        <v>7257</v>
      </c>
      <c r="T54" s="180" t="s">
        <v>7256</v>
      </c>
      <c r="U54" s="181">
        <v>44893</v>
      </c>
      <c r="V54" s="188" t="s">
        <v>7285</v>
      </c>
      <c r="W54" s="178">
        <v>45729000</v>
      </c>
      <c r="X54" s="178" t="s">
        <v>7259</v>
      </c>
      <c r="Y54" s="178" t="s">
        <v>19</v>
      </c>
      <c r="Z54" s="178">
        <v>3</v>
      </c>
      <c r="AA54" s="178" t="s">
        <v>7284</v>
      </c>
      <c r="AB54" s="178" t="s">
        <v>7260</v>
      </c>
      <c r="AC54" s="179">
        <v>44893</v>
      </c>
      <c r="AD54" s="188" t="s">
        <v>7289</v>
      </c>
      <c r="AE54" s="186">
        <v>5822000</v>
      </c>
      <c r="AF54" s="186" t="s">
        <v>7286</v>
      </c>
      <c r="AG54" s="186" t="s">
        <v>19</v>
      </c>
      <c r="AH54" s="186">
        <v>3</v>
      </c>
      <c r="AI54" s="186" t="s">
        <v>7288</v>
      </c>
      <c r="AJ54" s="186" t="s">
        <v>7287</v>
      </c>
      <c r="AK54" s="187">
        <v>44893</v>
      </c>
      <c r="AL54" s="188" t="s">
        <v>7293</v>
      </c>
      <c r="AM54" s="178">
        <v>8514000</v>
      </c>
      <c r="AN54" s="178" t="s">
        <v>7290</v>
      </c>
      <c r="AO54" s="178" t="s">
        <v>19</v>
      </c>
      <c r="AP54" s="178">
        <v>3</v>
      </c>
      <c r="AQ54" s="178" t="s">
        <v>7292</v>
      </c>
      <c r="AR54" s="178" t="s">
        <v>7291</v>
      </c>
      <c r="AS54" s="179">
        <v>44893</v>
      </c>
      <c r="AT54" s="189" t="s">
        <v>1082</v>
      </c>
      <c r="AU54" s="186" t="s">
        <v>14</v>
      </c>
      <c r="AV54" s="186" t="s">
        <v>14</v>
      </c>
      <c r="AW54" s="186" t="s">
        <v>14</v>
      </c>
      <c r="AX54" s="186" t="s">
        <v>14</v>
      </c>
      <c r="AY54" s="186" t="s">
        <v>1081</v>
      </c>
      <c r="AZ54" s="186" t="s">
        <v>14</v>
      </c>
      <c r="BA54" s="187">
        <v>43950</v>
      </c>
      <c r="BB54" s="188" t="s">
        <v>1080</v>
      </c>
      <c r="BC54" s="178" t="s">
        <v>14</v>
      </c>
      <c r="BD54" s="178" t="s">
        <v>14</v>
      </c>
      <c r="BE54" s="178" t="s">
        <v>14</v>
      </c>
      <c r="BF54" s="178" t="s">
        <v>14</v>
      </c>
      <c r="BG54" s="178" t="s">
        <v>14</v>
      </c>
      <c r="BH54" s="178" t="s">
        <v>14</v>
      </c>
      <c r="BI54" s="179">
        <v>43950</v>
      </c>
      <c r="BJ54" s="189" t="s">
        <v>7295</v>
      </c>
      <c r="BK54" s="189">
        <v>232</v>
      </c>
      <c r="BL54" s="189" t="s">
        <v>7294</v>
      </c>
      <c r="BM54" s="189" t="s">
        <v>2610</v>
      </c>
      <c r="BN54" s="189">
        <v>2</v>
      </c>
      <c r="BO54" s="189" t="s">
        <v>7270</v>
      </c>
      <c r="BP54" s="186" t="s">
        <v>470</v>
      </c>
      <c r="BQ54" s="190">
        <v>44893</v>
      </c>
      <c r="BR54" s="188" t="s">
        <v>1072</v>
      </c>
      <c r="BS54" s="182" t="s">
        <v>14</v>
      </c>
      <c r="BT54" s="182" t="s">
        <v>14</v>
      </c>
      <c r="BU54" s="182" t="s">
        <v>14</v>
      </c>
      <c r="BV54" s="182" t="s">
        <v>14</v>
      </c>
      <c r="BW54" s="182" t="s">
        <v>1071</v>
      </c>
      <c r="BX54" s="182" t="s">
        <v>14</v>
      </c>
      <c r="BY54" s="179">
        <v>43950</v>
      </c>
      <c r="BZ54" s="189" t="s">
        <v>1073</v>
      </c>
      <c r="CA54" s="189" t="s">
        <v>14</v>
      </c>
      <c r="CB54" s="189" t="s">
        <v>14</v>
      </c>
      <c r="CC54" s="189" t="s">
        <v>14</v>
      </c>
      <c r="CD54" s="189" t="s">
        <v>14</v>
      </c>
      <c r="CE54" s="189" t="s">
        <v>1071</v>
      </c>
      <c r="CF54" s="189" t="s">
        <v>14</v>
      </c>
      <c r="CG54" s="190">
        <v>43950</v>
      </c>
      <c r="CH54" s="188" t="s">
        <v>10031</v>
      </c>
      <c r="CI54" s="189" t="e">
        <v>#N/A</v>
      </c>
      <c r="CJ54" s="189" t="e">
        <v>#N/A</v>
      </c>
      <c r="CK54" s="189" t="e">
        <v>#N/A</v>
      </c>
      <c r="CL54" s="189" t="e">
        <v>#N/A</v>
      </c>
      <c r="CM54" s="189" t="e">
        <v>#N/A</v>
      </c>
      <c r="CN54" s="189" t="e">
        <v>#N/A</v>
      </c>
      <c r="CO54" s="191" t="e">
        <v>#N/A</v>
      </c>
      <c r="CP54" s="189" t="s">
        <v>1079</v>
      </c>
      <c r="CQ54" s="182">
        <v>133900</v>
      </c>
      <c r="CR54" s="182" t="s">
        <v>1076</v>
      </c>
      <c r="CS54" s="182" t="s">
        <v>19</v>
      </c>
      <c r="CT54" s="182">
        <v>3</v>
      </c>
      <c r="CU54" s="182" t="s">
        <v>1078</v>
      </c>
      <c r="CV54" s="182" t="s">
        <v>1077</v>
      </c>
      <c r="CW54" s="179">
        <v>43950</v>
      </c>
      <c r="CX54" s="189" t="s">
        <v>7301</v>
      </c>
      <c r="CY54" s="186">
        <v>2762000</v>
      </c>
      <c r="CZ54" s="186" t="s">
        <v>7299</v>
      </c>
      <c r="DA54" s="186" t="s">
        <v>19</v>
      </c>
      <c r="DB54" s="186">
        <v>3</v>
      </c>
      <c r="DC54" s="186" t="s">
        <v>7306</v>
      </c>
      <c r="DD54" s="186" t="s">
        <v>7300</v>
      </c>
      <c r="DE54" s="192">
        <v>44893</v>
      </c>
      <c r="DF54" s="188" t="s">
        <v>7303</v>
      </c>
      <c r="DG54" s="178">
        <v>39908000</v>
      </c>
      <c r="DH54" s="182" t="s">
        <v>7299</v>
      </c>
      <c r="DI54" s="182" t="s">
        <v>19</v>
      </c>
      <c r="DJ54" s="182">
        <v>3</v>
      </c>
      <c r="DK54" s="182" t="s">
        <v>7302</v>
      </c>
      <c r="DL54" s="182" t="s">
        <v>7300</v>
      </c>
      <c r="DM54" s="179">
        <v>44893</v>
      </c>
      <c r="DN54" s="189" t="s">
        <v>7305</v>
      </c>
      <c r="DO54" s="186">
        <v>3061000</v>
      </c>
      <c r="DP54" s="189" t="s">
        <v>7299</v>
      </c>
      <c r="DQ54" s="189" t="s">
        <v>19</v>
      </c>
      <c r="DR54" s="189">
        <v>3</v>
      </c>
      <c r="DS54" s="189" t="s">
        <v>7304</v>
      </c>
      <c r="DT54" s="189" t="s">
        <v>7300</v>
      </c>
      <c r="DU54" s="190">
        <v>44893</v>
      </c>
      <c r="DV54" s="188" t="s">
        <v>7307</v>
      </c>
      <c r="DW54" s="178">
        <v>2234000</v>
      </c>
      <c r="DX54" s="182" t="s">
        <v>7299</v>
      </c>
      <c r="DY54" s="182" t="s">
        <v>19</v>
      </c>
      <c r="DZ54" s="182">
        <v>3</v>
      </c>
      <c r="EA54" s="182" t="s">
        <v>7306</v>
      </c>
      <c r="EB54" s="182" t="s">
        <v>7300</v>
      </c>
      <c r="EC54" s="179">
        <v>44893</v>
      </c>
      <c r="ED54" s="189" t="s">
        <v>7308</v>
      </c>
      <c r="EE54" s="186">
        <v>382000</v>
      </c>
      <c r="EF54" s="189" t="s">
        <v>7299</v>
      </c>
      <c r="EG54" s="189" t="s">
        <v>19</v>
      </c>
      <c r="EH54" s="189">
        <v>3</v>
      </c>
      <c r="EI54" s="189" t="s">
        <v>7306</v>
      </c>
      <c r="EJ54" s="189" t="s">
        <v>7300</v>
      </c>
      <c r="EK54" s="190">
        <v>44893</v>
      </c>
      <c r="EL54" s="188" t="s">
        <v>7309</v>
      </c>
      <c r="EM54" s="178">
        <v>146000</v>
      </c>
      <c r="EN54" s="182" t="s">
        <v>7299</v>
      </c>
      <c r="EO54" s="182" t="s">
        <v>19</v>
      </c>
      <c r="EP54" s="182">
        <v>3</v>
      </c>
      <c r="EQ54" s="182" t="s">
        <v>7306</v>
      </c>
      <c r="ER54" s="182" t="s">
        <v>7300</v>
      </c>
      <c r="ES54" s="179">
        <v>44893</v>
      </c>
      <c r="ET54" s="189" t="s">
        <v>7298</v>
      </c>
      <c r="EU54" s="189">
        <v>232</v>
      </c>
      <c r="EV54" s="189" t="s">
        <v>7296</v>
      </c>
      <c r="EW54" s="189" t="s">
        <v>2610</v>
      </c>
      <c r="EX54" s="189">
        <v>2</v>
      </c>
      <c r="EY54" s="189" t="s">
        <v>7297</v>
      </c>
      <c r="EZ54" s="189" t="s">
        <v>470</v>
      </c>
      <c r="FA54" s="190">
        <v>44893</v>
      </c>
      <c r="FB54" s="188" t="s">
        <v>1075</v>
      </c>
      <c r="FC54" s="182">
        <v>5</v>
      </c>
      <c r="FD54" s="182" t="s">
        <v>979</v>
      </c>
      <c r="FE54" s="182" t="s">
        <v>74</v>
      </c>
      <c r="FF54" s="182">
        <v>1</v>
      </c>
      <c r="FG54" s="182" t="s">
        <v>1074</v>
      </c>
      <c r="FH54" s="182" t="s">
        <v>980</v>
      </c>
      <c r="FI54" s="179">
        <v>43950</v>
      </c>
      <c r="FJ54" s="188" t="s">
        <v>1167</v>
      </c>
      <c r="FK54" s="189">
        <v>1500000</v>
      </c>
      <c r="FL54" s="189" t="s">
        <v>1164</v>
      </c>
      <c r="FM54" s="189" t="s">
        <v>19</v>
      </c>
      <c r="FN54" s="189">
        <v>3</v>
      </c>
      <c r="FO54" s="189" t="s">
        <v>1166</v>
      </c>
      <c r="FP54" s="186" t="s">
        <v>1165</v>
      </c>
      <c r="FQ54" s="187">
        <v>44015</v>
      </c>
      <c r="FR54" s="188" t="s">
        <v>1169</v>
      </c>
      <c r="FS54" s="182">
        <v>300000</v>
      </c>
      <c r="FT54" s="182" t="s">
        <v>1164</v>
      </c>
      <c r="FU54" s="182" t="s">
        <v>19</v>
      </c>
      <c r="FV54" s="182">
        <v>3</v>
      </c>
      <c r="FW54" s="182" t="s">
        <v>1168</v>
      </c>
      <c r="FX54" s="182" t="s">
        <v>1165</v>
      </c>
      <c r="FY54" s="179">
        <v>44015</v>
      </c>
      <c r="FZ54" s="189" t="s">
        <v>5141</v>
      </c>
      <c r="GA54" s="189">
        <v>0</v>
      </c>
      <c r="GB54" s="189" t="s">
        <v>3959</v>
      </c>
      <c r="GC54" s="189" t="s">
        <v>30</v>
      </c>
      <c r="GD54" s="189">
        <v>2</v>
      </c>
      <c r="GE54" s="189" t="s">
        <v>14</v>
      </c>
      <c r="GF54" s="189" t="s">
        <v>14</v>
      </c>
      <c r="GG54" s="190">
        <v>44865</v>
      </c>
      <c r="GH54" s="188" t="s">
        <v>5147</v>
      </c>
      <c r="GI54" s="182">
        <v>2</v>
      </c>
      <c r="GJ54" s="182" t="s">
        <v>3959</v>
      </c>
      <c r="GK54" s="182" t="s">
        <v>30</v>
      </c>
      <c r="GL54" s="182">
        <v>2</v>
      </c>
      <c r="GM54" s="182" t="s">
        <v>14</v>
      </c>
      <c r="GN54" s="182" t="s">
        <v>14</v>
      </c>
      <c r="GO54" s="179">
        <v>44865</v>
      </c>
      <c r="GP54" s="189" t="s">
        <v>5142</v>
      </c>
      <c r="GQ54" s="189">
        <v>2</v>
      </c>
      <c r="GR54" s="189" t="s">
        <v>3959</v>
      </c>
      <c r="GS54" s="189" t="s">
        <v>30</v>
      </c>
      <c r="GT54" s="189">
        <v>2</v>
      </c>
      <c r="GU54" s="189" t="s">
        <v>14</v>
      </c>
      <c r="GV54" s="189" t="s">
        <v>14</v>
      </c>
      <c r="GW54" s="190">
        <v>44865</v>
      </c>
      <c r="GX54" s="188" t="s">
        <v>5148</v>
      </c>
      <c r="GY54" s="182">
        <v>0</v>
      </c>
      <c r="GZ54" s="182" t="s">
        <v>3959</v>
      </c>
      <c r="HA54" s="182" t="s">
        <v>30</v>
      </c>
      <c r="HB54" s="182">
        <v>2</v>
      </c>
      <c r="HC54" s="182" t="s">
        <v>14</v>
      </c>
      <c r="HD54" s="182" t="s">
        <v>14</v>
      </c>
      <c r="HE54" s="179">
        <v>44865</v>
      </c>
      <c r="HF54" s="189" t="s">
        <v>5140</v>
      </c>
      <c r="HG54" s="189">
        <v>2</v>
      </c>
      <c r="HH54" s="189" t="s">
        <v>3959</v>
      </c>
      <c r="HI54" s="189" t="s">
        <v>30</v>
      </c>
      <c r="HJ54" s="189">
        <v>2</v>
      </c>
      <c r="HK54" s="189" t="s">
        <v>14</v>
      </c>
      <c r="HL54" s="189" t="s">
        <v>14</v>
      </c>
      <c r="HM54" s="190">
        <v>44865</v>
      </c>
      <c r="HN54" s="188" t="s">
        <v>5146</v>
      </c>
      <c r="HO54" s="182">
        <v>3</v>
      </c>
      <c r="HP54" s="182" t="s">
        <v>3959</v>
      </c>
      <c r="HQ54" s="182" t="s">
        <v>30</v>
      </c>
      <c r="HR54" s="182">
        <v>2</v>
      </c>
      <c r="HS54" s="182" t="s">
        <v>14</v>
      </c>
      <c r="HT54" s="182" t="s">
        <v>14</v>
      </c>
      <c r="HU54" s="179">
        <v>44865</v>
      </c>
      <c r="HV54" s="189" t="s">
        <v>5143</v>
      </c>
      <c r="HW54" s="189">
        <v>2</v>
      </c>
      <c r="HX54" s="189" t="s">
        <v>3959</v>
      </c>
      <c r="HY54" s="189" t="s">
        <v>30</v>
      </c>
      <c r="HZ54" s="189">
        <v>2</v>
      </c>
      <c r="IA54" s="189" t="s">
        <v>14</v>
      </c>
      <c r="IB54" s="189" t="s">
        <v>14</v>
      </c>
      <c r="IC54" s="190">
        <v>44865</v>
      </c>
      <c r="ID54" s="188" t="s">
        <v>5145</v>
      </c>
      <c r="IE54" s="182">
        <v>3</v>
      </c>
      <c r="IF54" s="182" t="s">
        <v>3959</v>
      </c>
      <c r="IG54" s="182" t="s">
        <v>30</v>
      </c>
      <c r="IH54" s="182">
        <v>2</v>
      </c>
      <c r="II54" s="182" t="s">
        <v>14</v>
      </c>
      <c r="IJ54" s="182" t="s">
        <v>14</v>
      </c>
      <c r="IK54" s="179">
        <v>44865</v>
      </c>
      <c r="IL54" s="189" t="s">
        <v>5144</v>
      </c>
      <c r="IM54" s="189">
        <v>1</v>
      </c>
      <c r="IN54" s="189" t="s">
        <v>3959</v>
      </c>
      <c r="IO54" s="189" t="s">
        <v>30</v>
      </c>
      <c r="IP54" s="189">
        <v>2</v>
      </c>
      <c r="IQ54" s="189" t="s">
        <v>14</v>
      </c>
      <c r="IR54" s="189" t="s">
        <v>14</v>
      </c>
      <c r="IS54" s="190">
        <v>44865</v>
      </c>
    </row>
    <row r="55" spans="1:253" s="283" customFormat="1" ht="12.95" customHeight="1" x14ac:dyDescent="0.2">
      <c r="A55" s="283" t="s">
        <v>381</v>
      </c>
      <c r="B55" s="283" t="s">
        <v>9509</v>
      </c>
      <c r="C55" s="283" t="s">
        <v>382</v>
      </c>
      <c r="D55" s="283" t="s">
        <v>383</v>
      </c>
      <c r="E55" s="283" t="s">
        <v>8902</v>
      </c>
      <c r="F55" s="283" t="s">
        <v>7254</v>
      </c>
      <c r="G55" s="177">
        <v>41191000</v>
      </c>
      <c r="H55" s="178" t="s">
        <v>7252</v>
      </c>
      <c r="I55" s="178" t="s">
        <v>74</v>
      </c>
      <c r="J55" s="178">
        <v>1</v>
      </c>
      <c r="K55" s="178" t="s">
        <v>7253</v>
      </c>
      <c r="L55" s="178" t="s">
        <v>7253</v>
      </c>
      <c r="M55" s="179">
        <v>44893</v>
      </c>
      <c r="N55" s="188" t="s">
        <v>7258</v>
      </c>
      <c r="O55" s="180">
        <v>383312</v>
      </c>
      <c r="P55" s="180" t="s">
        <v>7255</v>
      </c>
      <c r="Q55" s="180" t="s">
        <v>2610</v>
      </c>
      <c r="R55" s="180">
        <v>2</v>
      </c>
      <c r="S55" s="180" t="s">
        <v>7257</v>
      </c>
      <c r="T55" s="180" t="s">
        <v>7256</v>
      </c>
      <c r="U55" s="181">
        <v>44893</v>
      </c>
      <c r="V55" s="188" t="s">
        <v>7262</v>
      </c>
      <c r="W55" s="178">
        <v>40576000</v>
      </c>
      <c r="X55" s="178" t="s">
        <v>7259</v>
      </c>
      <c r="Y55" s="178" t="s">
        <v>19</v>
      </c>
      <c r="Z55" s="178">
        <v>3</v>
      </c>
      <c r="AA55" s="178" t="s">
        <v>7261</v>
      </c>
      <c r="AB55" s="178" t="s">
        <v>7260</v>
      </c>
      <c r="AC55" s="179">
        <v>44893</v>
      </c>
      <c r="AD55" s="188" t="s">
        <v>7264</v>
      </c>
      <c r="AE55" s="186">
        <v>5300000</v>
      </c>
      <c r="AF55" s="186" t="s">
        <v>1879</v>
      </c>
      <c r="AG55" s="186" t="s">
        <v>19</v>
      </c>
      <c r="AH55" s="186">
        <v>3</v>
      </c>
      <c r="AI55" s="186" t="s">
        <v>7263</v>
      </c>
      <c r="AJ55" s="186" t="s">
        <v>1880</v>
      </c>
      <c r="AK55" s="187">
        <v>44893</v>
      </c>
      <c r="AL55" s="188" t="s">
        <v>7268</v>
      </c>
      <c r="AM55" s="178">
        <v>8252000</v>
      </c>
      <c r="AN55" s="178" t="s">
        <v>7265</v>
      </c>
      <c r="AO55" s="178">
        <v>0</v>
      </c>
      <c r="AP55" s="178">
        <v>0</v>
      </c>
      <c r="AQ55" s="178" t="s">
        <v>7267</v>
      </c>
      <c r="AR55" s="178" t="s">
        <v>7266</v>
      </c>
      <c r="AS55" s="179">
        <v>44893</v>
      </c>
      <c r="AT55" s="189" t="s">
        <v>630</v>
      </c>
      <c r="AU55" s="186" t="s">
        <v>14</v>
      </c>
      <c r="AV55" s="186" t="s">
        <v>14</v>
      </c>
      <c r="AW55" s="186" t="s">
        <v>30</v>
      </c>
      <c r="AX55" s="186">
        <v>2</v>
      </c>
      <c r="AY55" s="186" t="s">
        <v>629</v>
      </c>
      <c r="AZ55" s="186" t="s">
        <v>14</v>
      </c>
      <c r="BA55" s="187">
        <v>43524</v>
      </c>
      <c r="BB55" s="188" t="s">
        <v>386</v>
      </c>
      <c r="BC55" s="178" t="s">
        <v>14</v>
      </c>
      <c r="BD55" s="178">
        <v>0</v>
      </c>
      <c r="BE55" s="178" t="s">
        <v>30</v>
      </c>
      <c r="BF55" s="178">
        <v>2</v>
      </c>
      <c r="BG55" s="178">
        <v>0</v>
      </c>
      <c r="BH55" s="178">
        <v>0</v>
      </c>
      <c r="BI55" s="179">
        <v>43511</v>
      </c>
      <c r="BJ55" s="189" t="s">
        <v>7271</v>
      </c>
      <c r="BK55" s="189">
        <v>232</v>
      </c>
      <c r="BL55" s="189" t="s">
        <v>7269</v>
      </c>
      <c r="BM55" s="189" t="s">
        <v>2610</v>
      </c>
      <c r="BN55" s="189">
        <v>2</v>
      </c>
      <c r="BO55" s="189" t="s">
        <v>7270</v>
      </c>
      <c r="BP55" s="186" t="s">
        <v>470</v>
      </c>
      <c r="BQ55" s="190">
        <v>44893</v>
      </c>
      <c r="BR55" s="188" t="s">
        <v>384</v>
      </c>
      <c r="BS55" s="182" t="s">
        <v>14</v>
      </c>
      <c r="BT55" s="182">
        <v>0</v>
      </c>
      <c r="BU55" s="182" t="s">
        <v>30</v>
      </c>
      <c r="BV55" s="182">
        <v>2</v>
      </c>
      <c r="BW55" s="182">
        <v>0</v>
      </c>
      <c r="BX55" s="182">
        <v>0</v>
      </c>
      <c r="BY55" s="179">
        <v>43511</v>
      </c>
      <c r="BZ55" s="189" t="s">
        <v>385</v>
      </c>
      <c r="CA55" s="189" t="s">
        <v>14</v>
      </c>
      <c r="CB55" s="189" t="s">
        <v>14</v>
      </c>
      <c r="CC55" s="189" t="s">
        <v>14</v>
      </c>
      <c r="CD55" s="189" t="s">
        <v>14</v>
      </c>
      <c r="CE55" s="189" t="s">
        <v>14</v>
      </c>
      <c r="CF55" s="189" t="s">
        <v>14</v>
      </c>
      <c r="CG55" s="190">
        <v>43511</v>
      </c>
      <c r="CH55" s="188" t="s">
        <v>10032</v>
      </c>
      <c r="CI55" s="189" t="e">
        <v>#N/A</v>
      </c>
      <c r="CJ55" s="189" t="e">
        <v>#N/A</v>
      </c>
      <c r="CK55" s="189" t="e">
        <v>#N/A</v>
      </c>
      <c r="CL55" s="189" t="e">
        <v>#N/A</v>
      </c>
      <c r="CM55" s="189" t="e">
        <v>#N/A</v>
      </c>
      <c r="CN55" s="189" t="e">
        <v>#N/A</v>
      </c>
      <c r="CO55" s="191" t="e">
        <v>#N/A</v>
      </c>
      <c r="CP55" s="189" t="s">
        <v>1085</v>
      </c>
      <c r="CQ55" s="182">
        <v>133900</v>
      </c>
      <c r="CR55" s="182" t="s">
        <v>1083</v>
      </c>
      <c r="CS55" s="182" t="s">
        <v>19</v>
      </c>
      <c r="CT55" s="182">
        <v>3</v>
      </c>
      <c r="CU55" s="182" t="s">
        <v>1078</v>
      </c>
      <c r="CV55" s="182" t="s">
        <v>1084</v>
      </c>
      <c r="CW55" s="179">
        <v>43950</v>
      </c>
      <c r="CX55" s="189" t="s">
        <v>7274</v>
      </c>
      <c r="CY55" s="186">
        <v>2500000</v>
      </c>
      <c r="CZ55" s="186" t="s">
        <v>1879</v>
      </c>
      <c r="DA55" s="186" t="s">
        <v>74</v>
      </c>
      <c r="DB55" s="186">
        <v>1</v>
      </c>
      <c r="DC55" s="186" t="s">
        <v>1881</v>
      </c>
      <c r="DD55" s="186" t="s">
        <v>1880</v>
      </c>
      <c r="DE55" s="192">
        <v>44893</v>
      </c>
      <c r="DF55" s="188" t="s">
        <v>7276</v>
      </c>
      <c r="DG55" s="178">
        <v>35276000</v>
      </c>
      <c r="DH55" s="182" t="s">
        <v>1879</v>
      </c>
      <c r="DI55" s="182" t="s">
        <v>74</v>
      </c>
      <c r="DJ55" s="182">
        <v>1</v>
      </c>
      <c r="DK55" s="182" t="s">
        <v>7275</v>
      </c>
      <c r="DL55" s="182" t="s">
        <v>1880</v>
      </c>
      <c r="DM55" s="179">
        <v>44893</v>
      </c>
      <c r="DN55" s="189" t="s">
        <v>7278</v>
      </c>
      <c r="DO55" s="186">
        <v>2800000</v>
      </c>
      <c r="DP55" s="189" t="s">
        <v>1879</v>
      </c>
      <c r="DQ55" s="189" t="s">
        <v>74</v>
      </c>
      <c r="DR55" s="189">
        <v>1</v>
      </c>
      <c r="DS55" s="189" t="s">
        <v>7277</v>
      </c>
      <c r="DT55" s="189" t="s">
        <v>1880</v>
      </c>
      <c r="DU55" s="190">
        <v>44893</v>
      </c>
      <c r="DV55" s="188" t="s">
        <v>7279</v>
      </c>
      <c r="DW55" s="178">
        <v>2150000</v>
      </c>
      <c r="DX55" s="182" t="s">
        <v>1879</v>
      </c>
      <c r="DY55" s="182" t="s">
        <v>74</v>
      </c>
      <c r="DZ55" s="182">
        <v>1</v>
      </c>
      <c r="EA55" s="182" t="s">
        <v>1881</v>
      </c>
      <c r="EB55" s="182" t="s">
        <v>1880</v>
      </c>
      <c r="EC55" s="179">
        <v>44893</v>
      </c>
      <c r="ED55" s="189" t="s">
        <v>1882</v>
      </c>
      <c r="EE55" s="186">
        <v>225000</v>
      </c>
      <c r="EF55" s="189" t="s">
        <v>1879</v>
      </c>
      <c r="EG55" s="189" t="s">
        <v>74</v>
      </c>
      <c r="EH55" s="189">
        <v>1</v>
      </c>
      <c r="EI55" s="189" t="s">
        <v>1881</v>
      </c>
      <c r="EJ55" s="189" t="s">
        <v>1880</v>
      </c>
      <c r="EK55" s="190">
        <v>44656</v>
      </c>
      <c r="EL55" s="188" t="s">
        <v>7280</v>
      </c>
      <c r="EM55" s="178">
        <v>125000</v>
      </c>
      <c r="EN55" s="182" t="s">
        <v>1879</v>
      </c>
      <c r="EO55" s="182" t="s">
        <v>74</v>
      </c>
      <c r="EP55" s="182">
        <v>1</v>
      </c>
      <c r="EQ55" s="182" t="s">
        <v>1881</v>
      </c>
      <c r="ER55" s="182" t="s">
        <v>1880</v>
      </c>
      <c r="ES55" s="179">
        <v>44893</v>
      </c>
      <c r="ET55" s="189" t="s">
        <v>7273</v>
      </c>
      <c r="EU55" s="189">
        <v>232</v>
      </c>
      <c r="EV55" s="189" t="s">
        <v>7269</v>
      </c>
      <c r="EW55" s="189" t="s">
        <v>2610</v>
      </c>
      <c r="EX55" s="189">
        <v>2</v>
      </c>
      <c r="EY55" s="189" t="s">
        <v>7272</v>
      </c>
      <c r="EZ55" s="189" t="s">
        <v>470</v>
      </c>
      <c r="FA55" s="190">
        <v>44893</v>
      </c>
      <c r="FB55" s="188" t="s">
        <v>982</v>
      </c>
      <c r="FC55" s="182">
        <v>5</v>
      </c>
      <c r="FD55" s="182" t="s">
        <v>979</v>
      </c>
      <c r="FE55" s="182" t="s">
        <v>74</v>
      </c>
      <c r="FF55" s="182">
        <v>1</v>
      </c>
      <c r="FG55" s="182" t="s">
        <v>981</v>
      </c>
      <c r="FH55" s="182" t="s">
        <v>980</v>
      </c>
      <c r="FI55" s="179">
        <v>43867</v>
      </c>
      <c r="FJ55" s="188" t="s">
        <v>1171</v>
      </c>
      <c r="FK55" s="189">
        <v>1500000</v>
      </c>
      <c r="FL55" s="189" t="s">
        <v>1164</v>
      </c>
      <c r="FM55" s="189" t="s">
        <v>19</v>
      </c>
      <c r="FN55" s="189">
        <v>3</v>
      </c>
      <c r="FO55" s="189" t="s">
        <v>1170</v>
      </c>
      <c r="FP55" s="186" t="s">
        <v>1165</v>
      </c>
      <c r="FQ55" s="187">
        <v>44015</v>
      </c>
      <c r="FR55" s="188" t="s">
        <v>1173</v>
      </c>
      <c r="FS55" s="182">
        <v>300000</v>
      </c>
      <c r="FT55" s="182" t="s">
        <v>1164</v>
      </c>
      <c r="FU55" s="182" t="s">
        <v>19</v>
      </c>
      <c r="FV55" s="182">
        <v>3</v>
      </c>
      <c r="FW55" s="182" t="s">
        <v>1172</v>
      </c>
      <c r="FX55" s="182" t="s">
        <v>1165</v>
      </c>
      <c r="FY55" s="179">
        <v>44015</v>
      </c>
      <c r="FZ55" s="189" t="s">
        <v>5150</v>
      </c>
      <c r="GA55" s="189">
        <v>0</v>
      </c>
      <c r="GB55" s="189" t="s">
        <v>3959</v>
      </c>
      <c r="GC55" s="189" t="s">
        <v>30</v>
      </c>
      <c r="GD55" s="189">
        <v>2</v>
      </c>
      <c r="GE55" s="189" t="s">
        <v>14</v>
      </c>
      <c r="GF55" s="189" t="s">
        <v>14</v>
      </c>
      <c r="GG55" s="190">
        <v>44865</v>
      </c>
      <c r="GH55" s="188" t="s">
        <v>5156</v>
      </c>
      <c r="GI55" s="182">
        <v>2</v>
      </c>
      <c r="GJ55" s="182" t="s">
        <v>3959</v>
      </c>
      <c r="GK55" s="182" t="s">
        <v>30</v>
      </c>
      <c r="GL55" s="182">
        <v>2</v>
      </c>
      <c r="GM55" s="182" t="s">
        <v>14</v>
      </c>
      <c r="GN55" s="182" t="s">
        <v>14</v>
      </c>
      <c r="GO55" s="179">
        <v>44865</v>
      </c>
      <c r="GP55" s="189" t="s">
        <v>5151</v>
      </c>
      <c r="GQ55" s="189">
        <v>2</v>
      </c>
      <c r="GR55" s="189" t="s">
        <v>3959</v>
      </c>
      <c r="GS55" s="189" t="s">
        <v>30</v>
      </c>
      <c r="GT55" s="189">
        <v>2</v>
      </c>
      <c r="GU55" s="189" t="s">
        <v>14</v>
      </c>
      <c r="GV55" s="189" t="s">
        <v>14</v>
      </c>
      <c r="GW55" s="190">
        <v>44865</v>
      </c>
      <c r="GX55" s="188" t="s">
        <v>5157</v>
      </c>
      <c r="GY55" s="182">
        <v>0</v>
      </c>
      <c r="GZ55" s="182" t="s">
        <v>3959</v>
      </c>
      <c r="HA55" s="182" t="s">
        <v>30</v>
      </c>
      <c r="HB55" s="182">
        <v>2</v>
      </c>
      <c r="HC55" s="182" t="s">
        <v>14</v>
      </c>
      <c r="HD55" s="182" t="s">
        <v>14</v>
      </c>
      <c r="HE55" s="179">
        <v>44865</v>
      </c>
      <c r="HF55" s="189" t="s">
        <v>5149</v>
      </c>
      <c r="HG55" s="189">
        <v>2</v>
      </c>
      <c r="HH55" s="189" t="s">
        <v>3959</v>
      </c>
      <c r="HI55" s="189" t="s">
        <v>30</v>
      </c>
      <c r="HJ55" s="189">
        <v>2</v>
      </c>
      <c r="HK55" s="189" t="s">
        <v>14</v>
      </c>
      <c r="HL55" s="189" t="s">
        <v>14</v>
      </c>
      <c r="HM55" s="190">
        <v>44865</v>
      </c>
      <c r="HN55" s="188" t="s">
        <v>5155</v>
      </c>
      <c r="HO55" s="182">
        <v>3</v>
      </c>
      <c r="HP55" s="182" t="s">
        <v>3959</v>
      </c>
      <c r="HQ55" s="182" t="s">
        <v>30</v>
      </c>
      <c r="HR55" s="182">
        <v>2</v>
      </c>
      <c r="HS55" s="182" t="s">
        <v>14</v>
      </c>
      <c r="HT55" s="182" t="s">
        <v>14</v>
      </c>
      <c r="HU55" s="179">
        <v>44865</v>
      </c>
      <c r="HV55" s="189" t="s">
        <v>5152</v>
      </c>
      <c r="HW55" s="189">
        <v>2</v>
      </c>
      <c r="HX55" s="189" t="s">
        <v>3959</v>
      </c>
      <c r="HY55" s="189" t="s">
        <v>30</v>
      </c>
      <c r="HZ55" s="189">
        <v>2</v>
      </c>
      <c r="IA55" s="189" t="s">
        <v>14</v>
      </c>
      <c r="IB55" s="189" t="s">
        <v>14</v>
      </c>
      <c r="IC55" s="190">
        <v>44865</v>
      </c>
      <c r="ID55" s="188" t="s">
        <v>5154</v>
      </c>
      <c r="IE55" s="182">
        <v>3</v>
      </c>
      <c r="IF55" s="182" t="s">
        <v>3959</v>
      </c>
      <c r="IG55" s="182" t="s">
        <v>30</v>
      </c>
      <c r="IH55" s="182">
        <v>2</v>
      </c>
      <c r="II55" s="182" t="s">
        <v>14</v>
      </c>
      <c r="IJ55" s="182" t="s">
        <v>14</v>
      </c>
      <c r="IK55" s="179">
        <v>44865</v>
      </c>
      <c r="IL55" s="189" t="s">
        <v>5153</v>
      </c>
      <c r="IM55" s="189">
        <v>1</v>
      </c>
      <c r="IN55" s="189" t="s">
        <v>3959</v>
      </c>
      <c r="IO55" s="189" t="s">
        <v>30</v>
      </c>
      <c r="IP55" s="189">
        <v>2</v>
      </c>
      <c r="IQ55" s="189" t="s">
        <v>14</v>
      </c>
      <c r="IR55" s="189" t="s">
        <v>14</v>
      </c>
      <c r="IS55" s="190">
        <v>44865</v>
      </c>
    </row>
    <row r="56" spans="1:253" s="283" customFormat="1" ht="12.95" customHeight="1" x14ac:dyDescent="0.2">
      <c r="A56" s="283" t="s">
        <v>387</v>
      </c>
      <c r="B56" s="283" t="s">
        <v>9385</v>
      </c>
      <c r="C56" s="283" t="s">
        <v>388</v>
      </c>
      <c r="D56" s="283" t="s">
        <v>383</v>
      </c>
      <c r="E56" s="283" t="s">
        <v>8902</v>
      </c>
      <c r="F56" s="283" t="s">
        <v>7310</v>
      </c>
      <c r="G56" s="177">
        <v>41191000</v>
      </c>
      <c r="H56" s="178" t="s">
        <v>7252</v>
      </c>
      <c r="I56" s="178" t="s">
        <v>74</v>
      </c>
      <c r="J56" s="178">
        <v>1</v>
      </c>
      <c r="K56" s="178" t="s">
        <v>7253</v>
      </c>
      <c r="L56" s="178" t="s">
        <v>7281</v>
      </c>
      <c r="M56" s="179">
        <v>44893</v>
      </c>
      <c r="N56" s="188" t="s">
        <v>7314</v>
      </c>
      <c r="O56" s="180">
        <v>38650</v>
      </c>
      <c r="P56" s="180" t="s">
        <v>7311</v>
      </c>
      <c r="Q56" s="180" t="s">
        <v>74</v>
      </c>
      <c r="R56" s="180">
        <v>1</v>
      </c>
      <c r="S56" s="180" t="s">
        <v>7313</v>
      </c>
      <c r="T56" s="180" t="s">
        <v>7312</v>
      </c>
      <c r="U56" s="181">
        <v>44893</v>
      </c>
      <c r="V56" s="188" t="s">
        <v>7318</v>
      </c>
      <c r="W56" s="178">
        <v>5154000</v>
      </c>
      <c r="X56" s="178" t="s">
        <v>7315</v>
      </c>
      <c r="Y56" s="178" t="s">
        <v>19</v>
      </c>
      <c r="Z56" s="178">
        <v>3</v>
      </c>
      <c r="AA56" s="178" t="s">
        <v>7317</v>
      </c>
      <c r="AB56" s="178" t="s">
        <v>7316</v>
      </c>
      <c r="AC56" s="179">
        <v>44893</v>
      </c>
      <c r="AD56" s="188" t="s">
        <v>7322</v>
      </c>
      <c r="AE56" s="186">
        <v>522000</v>
      </c>
      <c r="AF56" s="186" t="s">
        <v>7319</v>
      </c>
      <c r="AG56" s="186" t="s">
        <v>2610</v>
      </c>
      <c r="AH56" s="186">
        <v>2</v>
      </c>
      <c r="AI56" s="186" t="s">
        <v>7321</v>
      </c>
      <c r="AJ56" s="186" t="s">
        <v>7320</v>
      </c>
      <c r="AK56" s="187">
        <v>44893</v>
      </c>
      <c r="AL56" s="188" t="s">
        <v>7326</v>
      </c>
      <c r="AM56" s="178">
        <v>261000</v>
      </c>
      <c r="AN56" s="178" t="s">
        <v>7323</v>
      </c>
      <c r="AO56" s="178" t="s">
        <v>2610</v>
      </c>
      <c r="AP56" s="178">
        <v>2</v>
      </c>
      <c r="AQ56" s="178" t="s">
        <v>7325</v>
      </c>
      <c r="AR56" s="178" t="s">
        <v>7324</v>
      </c>
      <c r="AS56" s="179">
        <v>44893</v>
      </c>
      <c r="AT56" s="189" t="s">
        <v>398</v>
      </c>
      <c r="AU56" s="186" t="s">
        <v>14</v>
      </c>
      <c r="AV56" s="186">
        <v>0</v>
      </c>
      <c r="AW56" s="186" t="s">
        <v>30</v>
      </c>
      <c r="AX56" s="186">
        <v>2</v>
      </c>
      <c r="AY56" s="186">
        <v>0</v>
      </c>
      <c r="AZ56" s="186">
        <v>0</v>
      </c>
      <c r="BA56" s="187">
        <v>43511</v>
      </c>
      <c r="BB56" s="188" t="s">
        <v>397</v>
      </c>
      <c r="BC56" s="178" t="s">
        <v>14</v>
      </c>
      <c r="BD56" s="178">
        <v>0</v>
      </c>
      <c r="BE56" s="178" t="s">
        <v>30</v>
      </c>
      <c r="BF56" s="178">
        <v>2</v>
      </c>
      <c r="BG56" s="178">
        <v>0</v>
      </c>
      <c r="BH56" s="178">
        <v>0</v>
      </c>
      <c r="BI56" s="179">
        <v>43511</v>
      </c>
      <c r="BJ56" s="189" t="s">
        <v>7327</v>
      </c>
      <c r="BK56" s="189">
        <v>0</v>
      </c>
      <c r="BL56" s="189" t="s">
        <v>847</v>
      </c>
      <c r="BM56" s="189" t="s">
        <v>14</v>
      </c>
      <c r="BN56" s="189" t="s">
        <v>14</v>
      </c>
      <c r="BO56" s="189" t="s">
        <v>847</v>
      </c>
      <c r="BP56" s="186" t="s">
        <v>847</v>
      </c>
      <c r="BQ56" s="190">
        <v>44893</v>
      </c>
      <c r="BR56" s="188" t="s">
        <v>390</v>
      </c>
      <c r="BS56" s="182" t="s">
        <v>14</v>
      </c>
      <c r="BT56" s="182">
        <v>0</v>
      </c>
      <c r="BU56" s="182" t="s">
        <v>30</v>
      </c>
      <c r="BV56" s="182">
        <v>2</v>
      </c>
      <c r="BW56" s="182" t="s">
        <v>389</v>
      </c>
      <c r="BX56" s="182">
        <v>0</v>
      </c>
      <c r="BY56" s="179">
        <v>43511</v>
      </c>
      <c r="BZ56" s="189" t="s">
        <v>391</v>
      </c>
      <c r="CA56" s="189">
        <v>0</v>
      </c>
      <c r="CB56" s="189" t="s">
        <v>14</v>
      </c>
      <c r="CC56" s="189" t="s">
        <v>30</v>
      </c>
      <c r="CD56" s="189">
        <v>2</v>
      </c>
      <c r="CE56" s="189" t="s">
        <v>14</v>
      </c>
      <c r="CF56" s="189" t="s">
        <v>14</v>
      </c>
      <c r="CG56" s="190">
        <v>43511</v>
      </c>
      <c r="CH56" s="188" t="s">
        <v>10033</v>
      </c>
      <c r="CI56" s="189" t="e">
        <v>#N/A</v>
      </c>
      <c r="CJ56" s="189" t="e">
        <v>#N/A</v>
      </c>
      <c r="CK56" s="189" t="e">
        <v>#N/A</v>
      </c>
      <c r="CL56" s="189" t="e">
        <v>#N/A</v>
      </c>
      <c r="CM56" s="189" t="e">
        <v>#N/A</v>
      </c>
      <c r="CN56" s="189" t="e">
        <v>#N/A</v>
      </c>
      <c r="CO56" s="191" t="e">
        <v>#N/A</v>
      </c>
      <c r="CP56" s="189" t="s">
        <v>396</v>
      </c>
      <c r="CQ56" s="182" t="s">
        <v>14</v>
      </c>
      <c r="CR56" s="182">
        <v>0</v>
      </c>
      <c r="CS56" s="182" t="s">
        <v>30</v>
      </c>
      <c r="CT56" s="182">
        <v>2</v>
      </c>
      <c r="CU56" s="182" t="s">
        <v>389</v>
      </c>
      <c r="CV56" s="182">
        <v>0</v>
      </c>
      <c r="CW56" s="179">
        <v>43511</v>
      </c>
      <c r="CX56" s="189" t="s">
        <v>7329</v>
      </c>
      <c r="CY56" s="186">
        <v>493000</v>
      </c>
      <c r="CZ56" s="186" t="s">
        <v>7330</v>
      </c>
      <c r="DA56" s="186" t="s">
        <v>19</v>
      </c>
      <c r="DB56" s="186">
        <v>3</v>
      </c>
      <c r="DC56" s="186" t="s">
        <v>7336</v>
      </c>
      <c r="DD56" s="186" t="s">
        <v>7331</v>
      </c>
      <c r="DE56" s="192">
        <v>44893</v>
      </c>
      <c r="DF56" s="188" t="s">
        <v>7333</v>
      </c>
      <c r="DG56" s="178">
        <v>4632000</v>
      </c>
      <c r="DH56" s="182" t="s">
        <v>7330</v>
      </c>
      <c r="DI56" s="182" t="s">
        <v>19</v>
      </c>
      <c r="DJ56" s="182">
        <v>3</v>
      </c>
      <c r="DK56" s="182" t="s">
        <v>7332</v>
      </c>
      <c r="DL56" s="182" t="s">
        <v>7331</v>
      </c>
      <c r="DM56" s="179">
        <v>44893</v>
      </c>
      <c r="DN56" s="189" t="s">
        <v>7335</v>
      </c>
      <c r="DO56" s="186">
        <v>29000</v>
      </c>
      <c r="DP56" s="189" t="s">
        <v>7330</v>
      </c>
      <c r="DQ56" s="189" t="s">
        <v>19</v>
      </c>
      <c r="DR56" s="189">
        <v>3</v>
      </c>
      <c r="DS56" s="189" t="s">
        <v>7334</v>
      </c>
      <c r="DT56" s="189" t="s">
        <v>7331</v>
      </c>
      <c r="DU56" s="190">
        <v>44893</v>
      </c>
      <c r="DV56" s="188" t="s">
        <v>7337</v>
      </c>
      <c r="DW56" s="178">
        <v>315000</v>
      </c>
      <c r="DX56" s="182" t="s">
        <v>7330</v>
      </c>
      <c r="DY56" s="182" t="s">
        <v>19</v>
      </c>
      <c r="DZ56" s="182">
        <v>3</v>
      </c>
      <c r="EA56" s="182" t="s">
        <v>7336</v>
      </c>
      <c r="EB56" s="182" t="s">
        <v>7331</v>
      </c>
      <c r="EC56" s="179">
        <v>44893</v>
      </c>
      <c r="ED56" s="189" t="s">
        <v>7338</v>
      </c>
      <c r="EE56" s="186">
        <v>157000</v>
      </c>
      <c r="EF56" s="189" t="s">
        <v>7330</v>
      </c>
      <c r="EG56" s="189" t="s">
        <v>19</v>
      </c>
      <c r="EH56" s="189">
        <v>3</v>
      </c>
      <c r="EI56" s="189" t="s">
        <v>7336</v>
      </c>
      <c r="EJ56" s="189" t="s">
        <v>7331</v>
      </c>
      <c r="EK56" s="190">
        <v>44893</v>
      </c>
      <c r="EL56" s="188" t="s">
        <v>7339</v>
      </c>
      <c r="EM56" s="178">
        <v>21000</v>
      </c>
      <c r="EN56" s="182" t="s">
        <v>7330</v>
      </c>
      <c r="EO56" s="182" t="s">
        <v>19</v>
      </c>
      <c r="EP56" s="182">
        <v>3</v>
      </c>
      <c r="EQ56" s="182" t="s">
        <v>7336</v>
      </c>
      <c r="ER56" s="182" t="s">
        <v>7331</v>
      </c>
      <c r="ES56" s="179">
        <v>44893</v>
      </c>
      <c r="ET56" s="189" t="s">
        <v>7328</v>
      </c>
      <c r="EU56" s="189">
        <v>232</v>
      </c>
      <c r="EV56" s="189" t="s">
        <v>7269</v>
      </c>
      <c r="EW56" s="189" t="s">
        <v>2610</v>
      </c>
      <c r="EX56" s="189">
        <v>2</v>
      </c>
      <c r="EY56" s="189" t="s">
        <v>7272</v>
      </c>
      <c r="EZ56" s="189" t="s">
        <v>470</v>
      </c>
      <c r="FA56" s="190">
        <v>44893</v>
      </c>
      <c r="FB56" s="188" t="s">
        <v>395</v>
      </c>
      <c r="FC56" s="182">
        <v>5</v>
      </c>
      <c r="FD56" s="182" t="s">
        <v>392</v>
      </c>
      <c r="FE56" s="182" t="s">
        <v>30</v>
      </c>
      <c r="FF56" s="182">
        <v>2</v>
      </c>
      <c r="FG56" s="182" t="s">
        <v>394</v>
      </c>
      <c r="FH56" s="182" t="s">
        <v>393</v>
      </c>
      <c r="FI56" s="179">
        <v>43511</v>
      </c>
      <c r="FJ56" s="188" t="s">
        <v>1177</v>
      </c>
      <c r="FK56" s="189" t="s">
        <v>14</v>
      </c>
      <c r="FL56" s="189" t="s">
        <v>1174</v>
      </c>
      <c r="FM56" s="189" t="s">
        <v>14</v>
      </c>
      <c r="FN56" s="189" t="s">
        <v>14</v>
      </c>
      <c r="FO56" s="189" t="s">
        <v>1176</v>
      </c>
      <c r="FP56" s="186" t="s">
        <v>1175</v>
      </c>
      <c r="FQ56" s="187">
        <v>44015</v>
      </c>
      <c r="FR56" s="188" t="s">
        <v>1179</v>
      </c>
      <c r="FS56" s="182">
        <v>0</v>
      </c>
      <c r="FT56" s="182" t="s">
        <v>1174</v>
      </c>
      <c r="FU56" s="182" t="s">
        <v>30</v>
      </c>
      <c r="FV56" s="182">
        <v>2</v>
      </c>
      <c r="FW56" s="182" t="s">
        <v>1178</v>
      </c>
      <c r="FX56" s="182" t="s">
        <v>1175</v>
      </c>
      <c r="FY56" s="179">
        <v>44015</v>
      </c>
      <c r="FZ56" s="189" t="s">
        <v>5159</v>
      </c>
      <c r="GA56" s="189">
        <v>0</v>
      </c>
      <c r="GB56" s="189" t="s">
        <v>3959</v>
      </c>
      <c r="GC56" s="189" t="s">
        <v>30</v>
      </c>
      <c r="GD56" s="189">
        <v>2</v>
      </c>
      <c r="GE56" s="189" t="s">
        <v>14</v>
      </c>
      <c r="GF56" s="189" t="s">
        <v>14</v>
      </c>
      <c r="GG56" s="190">
        <v>44865</v>
      </c>
      <c r="GH56" s="188" t="s">
        <v>5165</v>
      </c>
      <c r="GI56" s="182">
        <v>2</v>
      </c>
      <c r="GJ56" s="182" t="s">
        <v>3959</v>
      </c>
      <c r="GK56" s="182" t="s">
        <v>30</v>
      </c>
      <c r="GL56" s="182">
        <v>2</v>
      </c>
      <c r="GM56" s="182" t="s">
        <v>14</v>
      </c>
      <c r="GN56" s="182" t="s">
        <v>14</v>
      </c>
      <c r="GO56" s="179">
        <v>44865</v>
      </c>
      <c r="GP56" s="189" t="s">
        <v>5160</v>
      </c>
      <c r="GQ56" s="189">
        <v>1</v>
      </c>
      <c r="GR56" s="189" t="s">
        <v>3959</v>
      </c>
      <c r="GS56" s="189" t="s">
        <v>30</v>
      </c>
      <c r="GT56" s="189">
        <v>2</v>
      </c>
      <c r="GU56" s="189" t="s">
        <v>14</v>
      </c>
      <c r="GV56" s="189" t="s">
        <v>14</v>
      </c>
      <c r="GW56" s="190">
        <v>44865</v>
      </c>
      <c r="GX56" s="188" t="s">
        <v>5166</v>
      </c>
      <c r="GY56" s="182">
        <v>0</v>
      </c>
      <c r="GZ56" s="182" t="s">
        <v>3959</v>
      </c>
      <c r="HA56" s="182" t="s">
        <v>30</v>
      </c>
      <c r="HB56" s="182">
        <v>2</v>
      </c>
      <c r="HC56" s="182" t="s">
        <v>14</v>
      </c>
      <c r="HD56" s="182" t="s">
        <v>14</v>
      </c>
      <c r="HE56" s="179">
        <v>44865</v>
      </c>
      <c r="HF56" s="189" t="s">
        <v>5158</v>
      </c>
      <c r="HG56" s="189">
        <v>0</v>
      </c>
      <c r="HH56" s="189" t="s">
        <v>3959</v>
      </c>
      <c r="HI56" s="189" t="s">
        <v>30</v>
      </c>
      <c r="HJ56" s="189">
        <v>2</v>
      </c>
      <c r="HK56" s="189" t="s">
        <v>14</v>
      </c>
      <c r="HL56" s="189" t="s">
        <v>14</v>
      </c>
      <c r="HM56" s="190">
        <v>44865</v>
      </c>
      <c r="HN56" s="188" t="s">
        <v>5164</v>
      </c>
      <c r="HO56" s="182">
        <v>0</v>
      </c>
      <c r="HP56" s="182" t="s">
        <v>3959</v>
      </c>
      <c r="HQ56" s="182" t="s">
        <v>30</v>
      </c>
      <c r="HR56" s="182">
        <v>2</v>
      </c>
      <c r="HS56" s="182" t="s">
        <v>14</v>
      </c>
      <c r="HT56" s="182" t="s">
        <v>14</v>
      </c>
      <c r="HU56" s="179">
        <v>44865</v>
      </c>
      <c r="HV56" s="189" t="s">
        <v>5161</v>
      </c>
      <c r="HW56" s="189">
        <v>0</v>
      </c>
      <c r="HX56" s="189" t="s">
        <v>3959</v>
      </c>
      <c r="HY56" s="189" t="s">
        <v>30</v>
      </c>
      <c r="HZ56" s="189">
        <v>2</v>
      </c>
      <c r="IA56" s="189" t="s">
        <v>14</v>
      </c>
      <c r="IB56" s="189" t="s">
        <v>14</v>
      </c>
      <c r="IC56" s="190">
        <v>44865</v>
      </c>
      <c r="ID56" s="188" t="s">
        <v>5163</v>
      </c>
      <c r="IE56" s="182">
        <v>3</v>
      </c>
      <c r="IF56" s="182" t="s">
        <v>3959</v>
      </c>
      <c r="IG56" s="182" t="s">
        <v>30</v>
      </c>
      <c r="IH56" s="182">
        <v>2</v>
      </c>
      <c r="II56" s="182" t="s">
        <v>14</v>
      </c>
      <c r="IJ56" s="182" t="s">
        <v>14</v>
      </c>
      <c r="IK56" s="179">
        <v>44865</v>
      </c>
      <c r="IL56" s="189" t="s">
        <v>5162</v>
      </c>
      <c r="IM56" s="189">
        <v>0</v>
      </c>
      <c r="IN56" s="189" t="s">
        <v>3959</v>
      </c>
      <c r="IO56" s="189" t="s">
        <v>30</v>
      </c>
      <c r="IP56" s="189">
        <v>2</v>
      </c>
      <c r="IQ56" s="189" t="s">
        <v>14</v>
      </c>
      <c r="IR56" s="189" t="s">
        <v>14</v>
      </c>
      <c r="IS56" s="190">
        <v>44865</v>
      </c>
    </row>
    <row r="57" spans="1:253" s="283" customFormat="1" ht="12.95" customHeight="1" x14ac:dyDescent="0.2">
      <c r="A57" s="283" t="s">
        <v>399</v>
      </c>
      <c r="B57" s="283" t="s">
        <v>9385</v>
      </c>
      <c r="C57" s="283" t="s">
        <v>400</v>
      </c>
      <c r="D57" s="283" t="s">
        <v>401</v>
      </c>
      <c r="E57" s="283" t="s">
        <v>8907</v>
      </c>
      <c r="F57" s="283" t="s">
        <v>6813</v>
      </c>
      <c r="G57" s="177">
        <v>60251000</v>
      </c>
      <c r="H57" s="178" t="s">
        <v>6810</v>
      </c>
      <c r="I57" s="178" t="s">
        <v>2610</v>
      </c>
      <c r="J57" s="178">
        <v>2</v>
      </c>
      <c r="K57" s="178" t="s">
        <v>6812</v>
      </c>
      <c r="L57" s="178" t="s">
        <v>6811</v>
      </c>
      <c r="M57" s="179">
        <v>44893</v>
      </c>
      <c r="N57" s="188" t="s">
        <v>2771</v>
      </c>
      <c r="O57" s="180">
        <v>41055</v>
      </c>
      <c r="P57" s="180" t="s">
        <v>2768</v>
      </c>
      <c r="Q57" s="180" t="s">
        <v>30</v>
      </c>
      <c r="R57" s="180">
        <v>2</v>
      </c>
      <c r="S57" s="180" t="s">
        <v>2770</v>
      </c>
      <c r="T57" s="180" t="s">
        <v>2769</v>
      </c>
      <c r="U57" s="181">
        <v>44773</v>
      </c>
      <c r="V57" s="188" t="s">
        <v>6816</v>
      </c>
      <c r="W57" s="178">
        <v>6730000</v>
      </c>
      <c r="X57" s="178" t="s">
        <v>6814</v>
      </c>
      <c r="Y57" s="178" t="s">
        <v>2610</v>
      </c>
      <c r="Z57" s="178">
        <v>2</v>
      </c>
      <c r="AA57" s="178" t="s">
        <v>6815</v>
      </c>
      <c r="AB57" s="178" t="s">
        <v>2769</v>
      </c>
      <c r="AC57" s="179">
        <v>44893</v>
      </c>
      <c r="AD57" s="188" t="s">
        <v>6820</v>
      </c>
      <c r="AE57" s="186">
        <v>227000</v>
      </c>
      <c r="AF57" s="186" t="s">
        <v>6817</v>
      </c>
      <c r="AG57" s="186" t="s">
        <v>2610</v>
      </c>
      <c r="AH57" s="186">
        <v>2</v>
      </c>
      <c r="AI57" s="186" t="s">
        <v>6819</v>
      </c>
      <c r="AJ57" s="186" t="s">
        <v>6818</v>
      </c>
      <c r="AK57" s="187">
        <v>44893</v>
      </c>
      <c r="AL57" s="188" t="s">
        <v>6822</v>
      </c>
      <c r="AM57" s="178">
        <v>227000</v>
      </c>
      <c r="AN57" s="178" t="s">
        <v>6817</v>
      </c>
      <c r="AO57" s="178" t="s">
        <v>2610</v>
      </c>
      <c r="AP57" s="178">
        <v>2</v>
      </c>
      <c r="AQ57" s="178" t="s">
        <v>6821</v>
      </c>
      <c r="AR57" s="178" t="s">
        <v>6818</v>
      </c>
      <c r="AS57" s="179">
        <v>44893</v>
      </c>
      <c r="AT57" s="189" t="s">
        <v>407</v>
      </c>
      <c r="AU57" s="186" t="s">
        <v>14</v>
      </c>
      <c r="AV57" s="186">
        <v>0</v>
      </c>
      <c r="AW57" s="186" t="s">
        <v>30</v>
      </c>
      <c r="AX57" s="186">
        <v>2</v>
      </c>
      <c r="AY57" s="186" t="s">
        <v>15</v>
      </c>
      <c r="AZ57" s="186">
        <v>0</v>
      </c>
      <c r="BA57" s="187">
        <v>43511</v>
      </c>
      <c r="BB57" s="188" t="s">
        <v>406</v>
      </c>
      <c r="BC57" s="178" t="s">
        <v>14</v>
      </c>
      <c r="BD57" s="178">
        <v>0</v>
      </c>
      <c r="BE57" s="178" t="s">
        <v>30</v>
      </c>
      <c r="BF57" s="178">
        <v>2</v>
      </c>
      <c r="BG57" s="178" t="s">
        <v>15</v>
      </c>
      <c r="BH57" s="178">
        <v>0</v>
      </c>
      <c r="BI57" s="179">
        <v>43511</v>
      </c>
      <c r="BJ57" s="189" t="s">
        <v>6824</v>
      </c>
      <c r="BK57" s="189">
        <v>781</v>
      </c>
      <c r="BL57" s="189" t="s">
        <v>6797</v>
      </c>
      <c r="BM57" s="189" t="s">
        <v>2610</v>
      </c>
      <c r="BN57" s="189">
        <v>2</v>
      </c>
      <c r="BO57" s="189" t="s">
        <v>6823</v>
      </c>
      <c r="BP57" s="186" t="s">
        <v>6798</v>
      </c>
      <c r="BQ57" s="190">
        <v>44893</v>
      </c>
      <c r="BR57" s="188" t="s">
        <v>402</v>
      </c>
      <c r="BS57" s="182" t="s">
        <v>14</v>
      </c>
      <c r="BT57" s="182">
        <v>0</v>
      </c>
      <c r="BU57" s="182" t="s">
        <v>30</v>
      </c>
      <c r="BV57" s="182">
        <v>2</v>
      </c>
      <c r="BW57" s="182" t="s">
        <v>15</v>
      </c>
      <c r="BX57" s="182">
        <v>0</v>
      </c>
      <c r="BY57" s="179">
        <v>43511</v>
      </c>
      <c r="BZ57" s="189" t="s">
        <v>404</v>
      </c>
      <c r="CA57" s="189">
        <v>0</v>
      </c>
      <c r="CB57" s="189" t="s">
        <v>14</v>
      </c>
      <c r="CC57" s="189" t="s">
        <v>30</v>
      </c>
      <c r="CD57" s="189">
        <v>2</v>
      </c>
      <c r="CE57" s="189" t="s">
        <v>403</v>
      </c>
      <c r="CF57" s="189" t="s">
        <v>14</v>
      </c>
      <c r="CG57" s="190">
        <v>43511</v>
      </c>
      <c r="CH57" s="188" t="s">
        <v>10034</v>
      </c>
      <c r="CI57" s="189" t="e">
        <v>#N/A</v>
      </c>
      <c r="CJ57" s="189" t="e">
        <v>#N/A</v>
      </c>
      <c r="CK57" s="189" t="e">
        <v>#N/A</v>
      </c>
      <c r="CL57" s="189" t="e">
        <v>#N/A</v>
      </c>
      <c r="CM57" s="189" t="e">
        <v>#N/A</v>
      </c>
      <c r="CN57" s="189" t="e">
        <v>#N/A</v>
      </c>
      <c r="CO57" s="191" t="e">
        <v>#N/A</v>
      </c>
      <c r="CP57" s="189" t="s">
        <v>405</v>
      </c>
      <c r="CQ57" s="182" t="s">
        <v>14</v>
      </c>
      <c r="CR57" s="182">
        <v>0</v>
      </c>
      <c r="CS57" s="182" t="s">
        <v>30</v>
      </c>
      <c r="CT57" s="182">
        <v>2</v>
      </c>
      <c r="CU57" s="182" t="s">
        <v>15</v>
      </c>
      <c r="CV57" s="182">
        <v>0</v>
      </c>
      <c r="CW57" s="179">
        <v>43511</v>
      </c>
      <c r="CX57" s="189" t="s">
        <v>6827</v>
      </c>
      <c r="CY57" s="186">
        <v>227000</v>
      </c>
      <c r="CZ57" s="186" t="s">
        <v>6817</v>
      </c>
      <c r="DA57" s="186" t="s">
        <v>2610</v>
      </c>
      <c r="DB57" s="186">
        <v>2</v>
      </c>
      <c r="DC57" s="186" t="s">
        <v>2826</v>
      </c>
      <c r="DD57" s="186" t="s">
        <v>6818</v>
      </c>
      <c r="DE57" s="192">
        <v>44893</v>
      </c>
      <c r="DF57" s="188" t="s">
        <v>6831</v>
      </c>
      <c r="DG57" s="178">
        <v>6503000</v>
      </c>
      <c r="DH57" s="182" t="s">
        <v>6828</v>
      </c>
      <c r="DI57" s="182" t="s">
        <v>2610</v>
      </c>
      <c r="DJ57" s="182">
        <v>2</v>
      </c>
      <c r="DK57" s="182" t="s">
        <v>6830</v>
      </c>
      <c r="DL57" s="182" t="s">
        <v>6829</v>
      </c>
      <c r="DM57" s="179">
        <v>44893</v>
      </c>
      <c r="DN57" s="189" t="s">
        <v>6833</v>
      </c>
      <c r="DO57" s="186">
        <v>0</v>
      </c>
      <c r="DP57" s="189" t="s">
        <v>6817</v>
      </c>
      <c r="DQ57" s="189" t="s">
        <v>2610</v>
      </c>
      <c r="DR57" s="189">
        <v>2</v>
      </c>
      <c r="DS57" s="189" t="s">
        <v>6832</v>
      </c>
      <c r="DT57" s="189" t="s">
        <v>6818</v>
      </c>
      <c r="DU57" s="190">
        <v>44893</v>
      </c>
      <c r="DV57" s="188" t="s">
        <v>6834</v>
      </c>
      <c r="DW57" s="178">
        <v>227000</v>
      </c>
      <c r="DX57" s="182" t="s">
        <v>6817</v>
      </c>
      <c r="DY57" s="182" t="s">
        <v>2610</v>
      </c>
      <c r="DZ57" s="182">
        <v>2</v>
      </c>
      <c r="EA57" s="182" t="s">
        <v>2826</v>
      </c>
      <c r="EB57" s="182" t="s">
        <v>6818</v>
      </c>
      <c r="EC57" s="179">
        <v>44893</v>
      </c>
      <c r="ED57" s="189" t="s">
        <v>6835</v>
      </c>
      <c r="EE57" s="186">
        <v>0</v>
      </c>
      <c r="EF57" s="189" t="s">
        <v>6817</v>
      </c>
      <c r="EG57" s="189" t="s">
        <v>2610</v>
      </c>
      <c r="EH57" s="189">
        <v>2</v>
      </c>
      <c r="EI57" s="189" t="s">
        <v>2828</v>
      </c>
      <c r="EJ57" s="189" t="s">
        <v>6818</v>
      </c>
      <c r="EK57" s="190">
        <v>44893</v>
      </c>
      <c r="EL57" s="188" t="s">
        <v>6836</v>
      </c>
      <c r="EM57" s="178">
        <v>0</v>
      </c>
      <c r="EN57" s="182" t="s">
        <v>6817</v>
      </c>
      <c r="EO57" s="182" t="s">
        <v>2610</v>
      </c>
      <c r="EP57" s="182">
        <v>2</v>
      </c>
      <c r="EQ57" s="182" t="s">
        <v>2828</v>
      </c>
      <c r="ER57" s="182" t="s">
        <v>6818</v>
      </c>
      <c r="ES57" s="179">
        <v>44893</v>
      </c>
      <c r="ET57" s="189" t="s">
        <v>6826</v>
      </c>
      <c r="EU57" s="189">
        <v>781</v>
      </c>
      <c r="EV57" s="189" t="s">
        <v>6788</v>
      </c>
      <c r="EW57" s="189" t="s">
        <v>2610</v>
      </c>
      <c r="EX57" s="189">
        <v>2</v>
      </c>
      <c r="EY57" s="189" t="s">
        <v>6825</v>
      </c>
      <c r="EZ57" s="189" t="s">
        <v>6798</v>
      </c>
      <c r="FA57" s="190">
        <v>44893</v>
      </c>
      <c r="FB57" s="188" t="s">
        <v>2775</v>
      </c>
      <c r="FC57" s="182">
        <v>3</v>
      </c>
      <c r="FD57" s="182" t="s">
        <v>2772</v>
      </c>
      <c r="FE57" s="182" t="s">
        <v>30</v>
      </c>
      <c r="FF57" s="182">
        <v>2</v>
      </c>
      <c r="FG57" s="182" t="s">
        <v>2774</v>
      </c>
      <c r="FH57" s="182" t="s">
        <v>2773</v>
      </c>
      <c r="FI57" s="179">
        <v>44773</v>
      </c>
      <c r="FJ57" s="188" t="s">
        <v>408</v>
      </c>
      <c r="FK57" s="189" t="s">
        <v>14</v>
      </c>
      <c r="FL57" s="189">
        <v>0</v>
      </c>
      <c r="FM57" s="189" t="s">
        <v>30</v>
      </c>
      <c r="FN57" s="189">
        <v>2</v>
      </c>
      <c r="FO57" s="189" t="s">
        <v>389</v>
      </c>
      <c r="FP57" s="186">
        <v>0</v>
      </c>
      <c r="FQ57" s="187">
        <v>43511</v>
      </c>
      <c r="FR57" s="188" t="s">
        <v>409</v>
      </c>
      <c r="FS57" s="182" t="s">
        <v>14</v>
      </c>
      <c r="FT57" s="182">
        <v>0</v>
      </c>
      <c r="FU57" s="182" t="s">
        <v>30</v>
      </c>
      <c r="FV57" s="182">
        <v>2</v>
      </c>
      <c r="FW57" s="182" t="s">
        <v>389</v>
      </c>
      <c r="FX57" s="182">
        <v>0</v>
      </c>
      <c r="FY57" s="179">
        <v>43511</v>
      </c>
      <c r="FZ57" s="189" t="s">
        <v>4096</v>
      </c>
      <c r="GA57" s="189">
        <v>0</v>
      </c>
      <c r="GB57" s="189" t="s">
        <v>3959</v>
      </c>
      <c r="GC57" s="189" t="s">
        <v>30</v>
      </c>
      <c r="GD57" s="189">
        <v>2</v>
      </c>
      <c r="GE57" s="189" t="s">
        <v>14</v>
      </c>
      <c r="GF57" s="189" t="s">
        <v>14</v>
      </c>
      <c r="GG57" s="190">
        <v>44860</v>
      </c>
      <c r="GH57" s="188" t="s">
        <v>4102</v>
      </c>
      <c r="GI57" s="182">
        <v>0</v>
      </c>
      <c r="GJ57" s="182" t="s">
        <v>3959</v>
      </c>
      <c r="GK57" s="182" t="s">
        <v>30</v>
      </c>
      <c r="GL57" s="182">
        <v>2</v>
      </c>
      <c r="GM57" s="182" t="s">
        <v>14</v>
      </c>
      <c r="GN57" s="182" t="s">
        <v>14</v>
      </c>
      <c r="GO57" s="179">
        <v>44860</v>
      </c>
      <c r="GP57" s="189" t="s">
        <v>4097</v>
      </c>
      <c r="GQ57" s="189">
        <v>1</v>
      </c>
      <c r="GR57" s="189" t="s">
        <v>3959</v>
      </c>
      <c r="GS57" s="189" t="s">
        <v>30</v>
      </c>
      <c r="GT57" s="189">
        <v>2</v>
      </c>
      <c r="GU57" s="189" t="s">
        <v>14</v>
      </c>
      <c r="GV57" s="189" t="s">
        <v>14</v>
      </c>
      <c r="GW57" s="190">
        <v>44860</v>
      </c>
      <c r="GX57" s="188" t="s">
        <v>4103</v>
      </c>
      <c r="GY57" s="182">
        <v>0</v>
      </c>
      <c r="GZ57" s="182" t="s">
        <v>3959</v>
      </c>
      <c r="HA57" s="182" t="s">
        <v>30</v>
      </c>
      <c r="HB57" s="182">
        <v>2</v>
      </c>
      <c r="HC57" s="182" t="s">
        <v>14</v>
      </c>
      <c r="HD57" s="182" t="s">
        <v>14</v>
      </c>
      <c r="HE57" s="179">
        <v>44860</v>
      </c>
      <c r="HF57" s="189" t="s">
        <v>4095</v>
      </c>
      <c r="HG57" s="189">
        <v>0</v>
      </c>
      <c r="HH57" s="189" t="s">
        <v>3959</v>
      </c>
      <c r="HI57" s="189" t="s">
        <v>30</v>
      </c>
      <c r="HJ57" s="189">
        <v>2</v>
      </c>
      <c r="HK57" s="189" t="s">
        <v>14</v>
      </c>
      <c r="HL57" s="189" t="s">
        <v>14</v>
      </c>
      <c r="HM57" s="190">
        <v>44860</v>
      </c>
      <c r="HN57" s="188" t="s">
        <v>4101</v>
      </c>
      <c r="HO57" s="182">
        <v>0</v>
      </c>
      <c r="HP57" s="182" t="s">
        <v>3959</v>
      </c>
      <c r="HQ57" s="182" t="s">
        <v>30</v>
      </c>
      <c r="HR57" s="182">
        <v>2</v>
      </c>
      <c r="HS57" s="182" t="s">
        <v>14</v>
      </c>
      <c r="HT57" s="182" t="s">
        <v>14</v>
      </c>
      <c r="HU57" s="179">
        <v>44860</v>
      </c>
      <c r="HV57" s="189" t="s">
        <v>4098</v>
      </c>
      <c r="HW57" s="189">
        <v>0</v>
      </c>
      <c r="HX57" s="189" t="s">
        <v>3959</v>
      </c>
      <c r="HY57" s="189" t="s">
        <v>30</v>
      </c>
      <c r="HZ57" s="189">
        <v>2</v>
      </c>
      <c r="IA57" s="189" t="s">
        <v>14</v>
      </c>
      <c r="IB57" s="189" t="s">
        <v>14</v>
      </c>
      <c r="IC57" s="190">
        <v>44860</v>
      </c>
      <c r="ID57" s="188" t="s">
        <v>4100</v>
      </c>
      <c r="IE57" s="182">
        <v>0</v>
      </c>
      <c r="IF57" s="182" t="s">
        <v>3959</v>
      </c>
      <c r="IG57" s="182" t="s">
        <v>30</v>
      </c>
      <c r="IH57" s="182">
        <v>2</v>
      </c>
      <c r="II57" s="182" t="s">
        <v>14</v>
      </c>
      <c r="IJ57" s="182" t="s">
        <v>14</v>
      </c>
      <c r="IK57" s="179">
        <v>44860</v>
      </c>
      <c r="IL57" s="189" t="s">
        <v>4099</v>
      </c>
      <c r="IM57" s="189">
        <v>1</v>
      </c>
      <c r="IN57" s="189" t="s">
        <v>3959</v>
      </c>
      <c r="IO57" s="189" t="s">
        <v>30</v>
      </c>
      <c r="IP57" s="189">
        <v>2</v>
      </c>
      <c r="IQ57" s="189" t="s">
        <v>14</v>
      </c>
      <c r="IR57" s="189" t="s">
        <v>14</v>
      </c>
      <c r="IS57" s="190">
        <v>44860</v>
      </c>
    </row>
    <row r="58" spans="1:253" s="283" customFormat="1" ht="12.95" customHeight="1" x14ac:dyDescent="0.2">
      <c r="A58" s="283" t="s">
        <v>125</v>
      </c>
      <c r="B58" s="283" t="s">
        <v>9385</v>
      </c>
      <c r="C58" s="283" t="s">
        <v>126</v>
      </c>
      <c r="D58" s="283" t="s">
        <v>127</v>
      </c>
      <c r="E58" s="283" t="s">
        <v>8910</v>
      </c>
      <c r="F58" s="283" t="s">
        <v>7483</v>
      </c>
      <c r="G58" s="177">
        <v>10806000</v>
      </c>
      <c r="H58" s="178" t="s">
        <v>7480</v>
      </c>
      <c r="I58" s="178" t="s">
        <v>2610</v>
      </c>
      <c r="J58" s="178">
        <v>2</v>
      </c>
      <c r="K58" s="178" t="s">
        <v>7482</v>
      </c>
      <c r="L58" s="178" t="s">
        <v>7481</v>
      </c>
      <c r="M58" s="179">
        <v>44894</v>
      </c>
      <c r="N58" s="188" t="s">
        <v>7487</v>
      </c>
      <c r="O58" s="180">
        <v>40463</v>
      </c>
      <c r="P58" s="180" t="s">
        <v>7484</v>
      </c>
      <c r="Q58" s="180" t="s">
        <v>74</v>
      </c>
      <c r="R58" s="180">
        <v>1</v>
      </c>
      <c r="S58" s="180" t="s">
        <v>7486</v>
      </c>
      <c r="T58" s="180" t="s">
        <v>7485</v>
      </c>
      <c r="U58" s="181">
        <v>44894</v>
      </c>
      <c r="V58" s="188" t="s">
        <v>7489</v>
      </c>
      <c r="W58" s="178">
        <v>8708000</v>
      </c>
      <c r="X58" s="178" t="s">
        <v>7484</v>
      </c>
      <c r="Y58" s="178" t="s">
        <v>2610</v>
      </c>
      <c r="Z58" s="178">
        <v>2</v>
      </c>
      <c r="AA58" s="178" t="s">
        <v>7488</v>
      </c>
      <c r="AB58" s="178" t="s">
        <v>7485</v>
      </c>
      <c r="AC58" s="179">
        <v>44894</v>
      </c>
      <c r="AD58" s="188" t="s">
        <v>7493</v>
      </c>
      <c r="AE58" s="186">
        <v>1839000</v>
      </c>
      <c r="AF58" s="186" t="s">
        <v>7490</v>
      </c>
      <c r="AG58" s="186" t="s">
        <v>19</v>
      </c>
      <c r="AH58" s="186">
        <v>3</v>
      </c>
      <c r="AI58" s="186" t="s">
        <v>7492</v>
      </c>
      <c r="AJ58" s="186" t="s">
        <v>7491</v>
      </c>
      <c r="AK58" s="187">
        <v>44894</v>
      </c>
      <c r="AL58" s="188" t="s">
        <v>7495</v>
      </c>
      <c r="AM58" s="178">
        <v>1319000</v>
      </c>
      <c r="AN58" s="178" t="s">
        <v>7490</v>
      </c>
      <c r="AO58" s="178" t="s">
        <v>19</v>
      </c>
      <c r="AP58" s="178">
        <v>3</v>
      </c>
      <c r="AQ58" s="178" t="s">
        <v>7494</v>
      </c>
      <c r="AR58" s="178" t="s">
        <v>7491</v>
      </c>
      <c r="AS58" s="179">
        <v>44894</v>
      </c>
      <c r="AT58" s="189" t="s">
        <v>1235</v>
      </c>
      <c r="AU58" s="186" t="s">
        <v>14</v>
      </c>
      <c r="AV58" s="186" t="s">
        <v>1232</v>
      </c>
      <c r="AW58" s="186" t="s">
        <v>14</v>
      </c>
      <c r="AX58" s="186" t="s">
        <v>14</v>
      </c>
      <c r="AY58" s="186" t="s">
        <v>1234</v>
      </c>
      <c r="AZ58" s="186" t="s">
        <v>1233</v>
      </c>
      <c r="BA58" s="187">
        <v>44102</v>
      </c>
      <c r="BB58" s="188" t="s">
        <v>1090</v>
      </c>
      <c r="BC58" s="178" t="s">
        <v>14</v>
      </c>
      <c r="BD58" s="178" t="s">
        <v>14</v>
      </c>
      <c r="BE58" s="178" t="s">
        <v>14</v>
      </c>
      <c r="BF58" s="178" t="s">
        <v>14</v>
      </c>
      <c r="BG58" s="178" t="s">
        <v>128</v>
      </c>
      <c r="BH58" s="178" t="s">
        <v>14</v>
      </c>
      <c r="BI58" s="179">
        <v>43950</v>
      </c>
      <c r="BJ58" s="189" t="s">
        <v>1290</v>
      </c>
      <c r="BK58" s="189">
        <v>0</v>
      </c>
      <c r="BL58" s="189" t="s">
        <v>1287</v>
      </c>
      <c r="BM58" s="189" t="s">
        <v>19</v>
      </c>
      <c r="BN58" s="189">
        <v>3</v>
      </c>
      <c r="BO58" s="189" t="s">
        <v>1288</v>
      </c>
      <c r="BP58" s="186" t="s">
        <v>1233</v>
      </c>
      <c r="BQ58" s="190">
        <v>44165</v>
      </c>
      <c r="BR58" s="188" t="s">
        <v>1087</v>
      </c>
      <c r="BS58" s="182" t="s">
        <v>14</v>
      </c>
      <c r="BT58" s="182" t="s">
        <v>14</v>
      </c>
      <c r="BU58" s="182" t="s">
        <v>14</v>
      </c>
      <c r="BV58" s="182" t="s">
        <v>14</v>
      </c>
      <c r="BW58" s="182" t="s">
        <v>1086</v>
      </c>
      <c r="BX58" s="182" t="s">
        <v>14</v>
      </c>
      <c r="BY58" s="179">
        <v>43950</v>
      </c>
      <c r="BZ58" s="189" t="s">
        <v>1089</v>
      </c>
      <c r="CA58" s="189" t="s">
        <v>14</v>
      </c>
      <c r="CB58" s="189" t="s">
        <v>14</v>
      </c>
      <c r="CC58" s="189" t="s">
        <v>14</v>
      </c>
      <c r="CD58" s="189" t="s">
        <v>14</v>
      </c>
      <c r="CE58" s="189" t="s">
        <v>1088</v>
      </c>
      <c r="CF58" s="189" t="s">
        <v>14</v>
      </c>
      <c r="CG58" s="190">
        <v>43950</v>
      </c>
      <c r="CH58" s="188" t="s">
        <v>10035</v>
      </c>
      <c r="CI58" s="189" t="e">
        <v>#N/A</v>
      </c>
      <c r="CJ58" s="189" t="e">
        <v>#N/A</v>
      </c>
      <c r="CK58" s="189" t="e">
        <v>#N/A</v>
      </c>
      <c r="CL58" s="189" t="e">
        <v>#N/A</v>
      </c>
      <c r="CM58" s="189" t="e">
        <v>#N/A</v>
      </c>
      <c r="CN58" s="189" t="e">
        <v>#N/A</v>
      </c>
      <c r="CO58" s="191" t="e">
        <v>#N/A</v>
      </c>
      <c r="CP58" s="189" t="s">
        <v>1187</v>
      </c>
      <c r="CQ58" s="182" t="s">
        <v>14</v>
      </c>
      <c r="CR58" s="182" t="s">
        <v>1184</v>
      </c>
      <c r="CS58" s="182" t="s">
        <v>14</v>
      </c>
      <c r="CT58" s="182" t="s">
        <v>14</v>
      </c>
      <c r="CU58" s="182" t="s">
        <v>1186</v>
      </c>
      <c r="CV58" s="182" t="s">
        <v>1185</v>
      </c>
      <c r="CW58" s="179">
        <v>44015</v>
      </c>
      <c r="CX58" s="189" t="s">
        <v>7499</v>
      </c>
      <c r="CY58" s="186">
        <v>777000</v>
      </c>
      <c r="CZ58" s="186" t="s">
        <v>7496</v>
      </c>
      <c r="DA58" s="186" t="s">
        <v>19</v>
      </c>
      <c r="DB58" s="186">
        <v>3</v>
      </c>
      <c r="DC58" s="186" t="s">
        <v>7498</v>
      </c>
      <c r="DD58" s="186" t="s">
        <v>7497</v>
      </c>
      <c r="DE58" s="192">
        <v>44894</v>
      </c>
      <c r="DF58" s="188" t="s">
        <v>7501</v>
      </c>
      <c r="DG58" s="178">
        <v>6869000</v>
      </c>
      <c r="DH58" s="182" t="s">
        <v>7496</v>
      </c>
      <c r="DI58" s="182" t="s">
        <v>19</v>
      </c>
      <c r="DJ58" s="182">
        <v>3</v>
      </c>
      <c r="DK58" s="182" t="s">
        <v>7500</v>
      </c>
      <c r="DL58" s="182" t="s">
        <v>7497</v>
      </c>
      <c r="DM58" s="179">
        <v>44894</v>
      </c>
      <c r="DN58" s="189" t="s">
        <v>7503</v>
      </c>
      <c r="DO58" s="186">
        <v>1062000</v>
      </c>
      <c r="DP58" s="189" t="s">
        <v>7496</v>
      </c>
      <c r="DQ58" s="189" t="s">
        <v>19</v>
      </c>
      <c r="DR58" s="189">
        <v>3</v>
      </c>
      <c r="DS58" s="189" t="s">
        <v>7502</v>
      </c>
      <c r="DT58" s="189" t="s">
        <v>7497</v>
      </c>
      <c r="DU58" s="190">
        <v>44894</v>
      </c>
      <c r="DV58" s="188" t="s">
        <v>7504</v>
      </c>
      <c r="DW58" s="178">
        <v>622000</v>
      </c>
      <c r="DX58" s="182" t="s">
        <v>7496</v>
      </c>
      <c r="DY58" s="182" t="s">
        <v>19</v>
      </c>
      <c r="DZ58" s="182">
        <v>3</v>
      </c>
      <c r="EA58" s="182" t="s">
        <v>7498</v>
      </c>
      <c r="EB58" s="182" t="s">
        <v>7497</v>
      </c>
      <c r="EC58" s="179">
        <v>44894</v>
      </c>
      <c r="ED58" s="189" t="s">
        <v>7505</v>
      </c>
      <c r="EE58" s="186">
        <v>155000</v>
      </c>
      <c r="EF58" s="189" t="s">
        <v>7496</v>
      </c>
      <c r="EG58" s="189" t="s">
        <v>19</v>
      </c>
      <c r="EH58" s="189">
        <v>3</v>
      </c>
      <c r="EI58" s="189" t="s">
        <v>7498</v>
      </c>
      <c r="EJ58" s="189" t="s">
        <v>7497</v>
      </c>
      <c r="EK58" s="190">
        <v>44894</v>
      </c>
      <c r="EL58" s="188" t="s">
        <v>7506</v>
      </c>
      <c r="EM58" s="178">
        <v>0</v>
      </c>
      <c r="EN58" s="182" t="s">
        <v>7496</v>
      </c>
      <c r="EO58" s="182" t="s">
        <v>19</v>
      </c>
      <c r="EP58" s="182">
        <v>3</v>
      </c>
      <c r="EQ58" s="182" t="s">
        <v>7498</v>
      </c>
      <c r="ER58" s="182" t="s">
        <v>7497</v>
      </c>
      <c r="ES58" s="179">
        <v>44894</v>
      </c>
      <c r="ET58" s="189" t="s">
        <v>1289</v>
      </c>
      <c r="EU58" s="189">
        <v>0</v>
      </c>
      <c r="EV58" s="189" t="s">
        <v>1287</v>
      </c>
      <c r="EW58" s="189" t="s">
        <v>19</v>
      </c>
      <c r="EX58" s="189">
        <v>3</v>
      </c>
      <c r="EY58" s="189" t="s">
        <v>1288</v>
      </c>
      <c r="EZ58" s="189" t="s">
        <v>1233</v>
      </c>
      <c r="FA58" s="190">
        <v>44165</v>
      </c>
      <c r="FB58" s="188" t="s">
        <v>1183</v>
      </c>
      <c r="FC58" s="182">
        <v>2</v>
      </c>
      <c r="FD58" s="182" t="s">
        <v>1180</v>
      </c>
      <c r="FE58" s="182" t="s">
        <v>30</v>
      </c>
      <c r="FF58" s="182">
        <v>2</v>
      </c>
      <c r="FG58" s="182" t="s">
        <v>1182</v>
      </c>
      <c r="FH58" s="182" t="s">
        <v>1181</v>
      </c>
      <c r="FI58" s="179">
        <v>44015</v>
      </c>
      <c r="FJ58" s="188" t="s">
        <v>129</v>
      </c>
      <c r="FK58" s="189" t="s">
        <v>14</v>
      </c>
      <c r="FL58" s="189">
        <v>0</v>
      </c>
      <c r="FM58" s="189" t="s">
        <v>14</v>
      </c>
      <c r="FN58" s="189" t="s">
        <v>14</v>
      </c>
      <c r="FO58" s="189" t="s">
        <v>128</v>
      </c>
      <c r="FP58" s="186">
        <v>0</v>
      </c>
      <c r="FQ58" s="187">
        <v>43503</v>
      </c>
      <c r="FR58" s="188" t="s">
        <v>130</v>
      </c>
      <c r="FS58" s="182" t="s">
        <v>14</v>
      </c>
      <c r="FT58" s="182">
        <v>0</v>
      </c>
      <c r="FU58" s="182" t="s">
        <v>14</v>
      </c>
      <c r="FV58" s="182" t="s">
        <v>14</v>
      </c>
      <c r="FW58" s="182" t="s">
        <v>128</v>
      </c>
      <c r="FX58" s="182">
        <v>0</v>
      </c>
      <c r="FY58" s="179">
        <v>43503</v>
      </c>
      <c r="FZ58" s="189" t="s">
        <v>5168</v>
      </c>
      <c r="GA58" s="189">
        <v>0</v>
      </c>
      <c r="GB58" s="189" t="s">
        <v>3959</v>
      </c>
      <c r="GC58" s="189" t="s">
        <v>30</v>
      </c>
      <c r="GD58" s="189">
        <v>2</v>
      </c>
      <c r="GE58" s="189" t="s">
        <v>14</v>
      </c>
      <c r="GF58" s="189" t="s">
        <v>14</v>
      </c>
      <c r="GG58" s="190">
        <v>44865</v>
      </c>
      <c r="GH58" s="188" t="s">
        <v>5174</v>
      </c>
      <c r="GI58" s="182">
        <v>0</v>
      </c>
      <c r="GJ58" s="182" t="s">
        <v>3959</v>
      </c>
      <c r="GK58" s="182" t="s">
        <v>30</v>
      </c>
      <c r="GL58" s="182">
        <v>2</v>
      </c>
      <c r="GM58" s="182" t="s">
        <v>14</v>
      </c>
      <c r="GN58" s="182" t="s">
        <v>14</v>
      </c>
      <c r="GO58" s="179">
        <v>44865</v>
      </c>
      <c r="GP58" s="189" t="s">
        <v>5169</v>
      </c>
      <c r="GQ58" s="189">
        <v>0</v>
      </c>
      <c r="GR58" s="189" t="s">
        <v>3959</v>
      </c>
      <c r="GS58" s="189" t="s">
        <v>30</v>
      </c>
      <c r="GT58" s="189">
        <v>2</v>
      </c>
      <c r="GU58" s="189" t="s">
        <v>14</v>
      </c>
      <c r="GV58" s="189" t="s">
        <v>14</v>
      </c>
      <c r="GW58" s="190">
        <v>44865</v>
      </c>
      <c r="GX58" s="188" t="s">
        <v>5175</v>
      </c>
      <c r="GY58" s="182">
        <v>0</v>
      </c>
      <c r="GZ58" s="182" t="s">
        <v>3959</v>
      </c>
      <c r="HA58" s="182" t="s">
        <v>30</v>
      </c>
      <c r="HB58" s="182">
        <v>2</v>
      </c>
      <c r="HC58" s="182" t="s">
        <v>14</v>
      </c>
      <c r="HD58" s="182" t="s">
        <v>14</v>
      </c>
      <c r="HE58" s="179">
        <v>44865</v>
      </c>
      <c r="HF58" s="189" t="s">
        <v>5167</v>
      </c>
      <c r="HG58" s="189">
        <v>0</v>
      </c>
      <c r="HH58" s="189" t="s">
        <v>3959</v>
      </c>
      <c r="HI58" s="189" t="s">
        <v>30</v>
      </c>
      <c r="HJ58" s="189">
        <v>2</v>
      </c>
      <c r="HK58" s="189" t="s">
        <v>14</v>
      </c>
      <c r="HL58" s="189" t="s">
        <v>14</v>
      </c>
      <c r="HM58" s="190">
        <v>44865</v>
      </c>
      <c r="HN58" s="188" t="s">
        <v>5173</v>
      </c>
      <c r="HO58" s="182">
        <v>1</v>
      </c>
      <c r="HP58" s="182" t="s">
        <v>3959</v>
      </c>
      <c r="HQ58" s="182" t="s">
        <v>30</v>
      </c>
      <c r="HR58" s="182">
        <v>2</v>
      </c>
      <c r="HS58" s="182" t="s">
        <v>14</v>
      </c>
      <c r="HT58" s="182" t="s">
        <v>14</v>
      </c>
      <c r="HU58" s="179">
        <v>44865</v>
      </c>
      <c r="HV58" s="189" t="s">
        <v>5170</v>
      </c>
      <c r="HW58" s="189">
        <v>0</v>
      </c>
      <c r="HX58" s="189" t="s">
        <v>3959</v>
      </c>
      <c r="HY58" s="189" t="s">
        <v>30</v>
      </c>
      <c r="HZ58" s="189">
        <v>2</v>
      </c>
      <c r="IA58" s="189" t="s">
        <v>14</v>
      </c>
      <c r="IB58" s="189" t="s">
        <v>14</v>
      </c>
      <c r="IC58" s="190">
        <v>44865</v>
      </c>
      <c r="ID58" s="188" t="s">
        <v>5172</v>
      </c>
      <c r="IE58" s="182">
        <v>2</v>
      </c>
      <c r="IF58" s="182" t="s">
        <v>3959</v>
      </c>
      <c r="IG58" s="182" t="s">
        <v>30</v>
      </c>
      <c r="IH58" s="182">
        <v>2</v>
      </c>
      <c r="II58" s="182" t="s">
        <v>14</v>
      </c>
      <c r="IJ58" s="182" t="s">
        <v>14</v>
      </c>
      <c r="IK58" s="179">
        <v>44865</v>
      </c>
      <c r="IL58" s="189" t="s">
        <v>5171</v>
      </c>
      <c r="IM58" s="189">
        <v>0</v>
      </c>
      <c r="IN58" s="189" t="s">
        <v>3959</v>
      </c>
      <c r="IO58" s="189" t="s">
        <v>30</v>
      </c>
      <c r="IP58" s="189">
        <v>2</v>
      </c>
      <c r="IQ58" s="189" t="s">
        <v>14</v>
      </c>
      <c r="IR58" s="189" t="s">
        <v>14</v>
      </c>
      <c r="IS58" s="190">
        <v>44865</v>
      </c>
    </row>
    <row r="59" spans="1:253" s="283" customFormat="1" ht="12.95" customHeight="1" x14ac:dyDescent="0.2">
      <c r="A59" s="283" t="s">
        <v>1560</v>
      </c>
      <c r="B59" s="283" t="s">
        <v>9522</v>
      </c>
      <c r="C59" s="283" t="s">
        <v>1561</v>
      </c>
      <c r="D59" s="283" t="s">
        <v>412</v>
      </c>
      <c r="E59" s="283" t="s">
        <v>8915</v>
      </c>
      <c r="F59" s="283" t="s">
        <v>2222</v>
      </c>
      <c r="G59" s="177">
        <v>56168000</v>
      </c>
      <c r="H59" s="178" t="s">
        <v>2219</v>
      </c>
      <c r="I59" s="178" t="s">
        <v>30</v>
      </c>
      <c r="J59" s="178">
        <v>2</v>
      </c>
      <c r="K59" s="178" t="s">
        <v>2221</v>
      </c>
      <c r="L59" s="178" t="s">
        <v>2220</v>
      </c>
      <c r="M59" s="179">
        <v>44736</v>
      </c>
      <c r="N59" s="188" t="s">
        <v>2226</v>
      </c>
      <c r="O59" s="180">
        <v>519240</v>
      </c>
      <c r="P59" s="180" t="s">
        <v>2223</v>
      </c>
      <c r="Q59" s="180" t="s">
        <v>74</v>
      </c>
      <c r="R59" s="180">
        <v>1</v>
      </c>
      <c r="S59" s="180" t="s">
        <v>2225</v>
      </c>
      <c r="T59" s="180" t="s">
        <v>2224</v>
      </c>
      <c r="U59" s="181">
        <v>44736</v>
      </c>
      <c r="V59" s="188" t="s">
        <v>3874</v>
      </c>
      <c r="W59" s="178">
        <v>16922000</v>
      </c>
      <c r="X59" s="178" t="s">
        <v>3871</v>
      </c>
      <c r="Y59" s="178" t="s">
        <v>2610</v>
      </c>
      <c r="Z59" s="178">
        <v>2</v>
      </c>
      <c r="AA59" s="178" t="s">
        <v>3873</v>
      </c>
      <c r="AB59" s="178" t="s">
        <v>3872</v>
      </c>
      <c r="AC59" s="179">
        <v>44837</v>
      </c>
      <c r="AD59" s="188" t="s">
        <v>3878</v>
      </c>
      <c r="AE59" s="186">
        <v>16922000</v>
      </c>
      <c r="AF59" s="186" t="s">
        <v>3875</v>
      </c>
      <c r="AG59" s="186" t="s">
        <v>2610</v>
      </c>
      <c r="AH59" s="186">
        <v>2</v>
      </c>
      <c r="AI59" s="186" t="s">
        <v>3877</v>
      </c>
      <c r="AJ59" s="186" t="s">
        <v>3876</v>
      </c>
      <c r="AK59" s="187">
        <v>44837</v>
      </c>
      <c r="AL59" s="188" t="s">
        <v>3294</v>
      </c>
      <c r="AM59" s="178">
        <v>555000</v>
      </c>
      <c r="AN59" s="178" t="s">
        <v>2685</v>
      </c>
      <c r="AO59" s="178" t="s">
        <v>2610</v>
      </c>
      <c r="AP59" s="178">
        <v>2</v>
      </c>
      <c r="AQ59" s="178" t="s">
        <v>3293</v>
      </c>
      <c r="AR59" s="178" t="s">
        <v>3292</v>
      </c>
      <c r="AS59" s="179">
        <v>44809</v>
      </c>
      <c r="AT59" s="189" t="s">
        <v>2228</v>
      </c>
      <c r="AU59" s="186" t="s">
        <v>14</v>
      </c>
      <c r="AV59" s="186" t="s">
        <v>847</v>
      </c>
      <c r="AW59" s="186" t="s">
        <v>14</v>
      </c>
      <c r="AX59" s="186" t="s">
        <v>14</v>
      </c>
      <c r="AY59" s="186" t="s">
        <v>2227</v>
      </c>
      <c r="AZ59" s="186" t="s">
        <v>847</v>
      </c>
      <c r="BA59" s="187">
        <v>44736</v>
      </c>
      <c r="BB59" s="188" t="s">
        <v>3291</v>
      </c>
      <c r="BC59" s="178">
        <v>1000538</v>
      </c>
      <c r="BD59" s="178" t="s">
        <v>3273</v>
      </c>
      <c r="BE59" s="178" t="s">
        <v>2610</v>
      </c>
      <c r="BF59" s="178">
        <v>2</v>
      </c>
      <c r="BG59" s="178" t="s">
        <v>3290</v>
      </c>
      <c r="BH59" s="178" t="s">
        <v>3274</v>
      </c>
      <c r="BI59" s="179">
        <v>44809</v>
      </c>
      <c r="BJ59" s="189" t="s">
        <v>3288</v>
      </c>
      <c r="BK59" s="189" t="s">
        <v>14</v>
      </c>
      <c r="BL59" s="189" t="s">
        <v>14</v>
      </c>
      <c r="BM59" s="189" t="s">
        <v>14</v>
      </c>
      <c r="BN59" s="189" t="s">
        <v>14</v>
      </c>
      <c r="BO59" s="189" t="s">
        <v>3285</v>
      </c>
      <c r="BP59" s="186" t="s">
        <v>14</v>
      </c>
      <c r="BQ59" s="190">
        <v>44809</v>
      </c>
      <c r="BR59" s="188" t="s">
        <v>1563</v>
      </c>
      <c r="BS59" s="182">
        <v>0</v>
      </c>
      <c r="BT59" s="182" t="s">
        <v>14</v>
      </c>
      <c r="BU59" s="182" t="s">
        <v>14</v>
      </c>
      <c r="BV59" s="182" t="s">
        <v>14</v>
      </c>
      <c r="BW59" s="182" t="s">
        <v>1562</v>
      </c>
      <c r="BX59" s="182" t="s">
        <v>14</v>
      </c>
      <c r="BY59" s="179">
        <v>44456</v>
      </c>
      <c r="BZ59" s="189" t="s">
        <v>1564</v>
      </c>
      <c r="CA59" s="189">
        <v>0</v>
      </c>
      <c r="CB59" s="189" t="s">
        <v>14</v>
      </c>
      <c r="CC59" s="189" t="s">
        <v>14</v>
      </c>
      <c r="CD59" s="189" t="s">
        <v>14</v>
      </c>
      <c r="CE59" s="189" t="s">
        <v>1562</v>
      </c>
      <c r="CF59" s="189" t="s">
        <v>14</v>
      </c>
      <c r="CG59" s="190">
        <v>44456</v>
      </c>
      <c r="CH59" s="188" t="s">
        <v>10036</v>
      </c>
      <c r="CI59" s="189" t="e">
        <v>#N/A</v>
      </c>
      <c r="CJ59" s="189" t="e">
        <v>#N/A</v>
      </c>
      <c r="CK59" s="189" t="e">
        <v>#N/A</v>
      </c>
      <c r="CL59" s="189" t="e">
        <v>#N/A</v>
      </c>
      <c r="CM59" s="189" t="e">
        <v>#N/A</v>
      </c>
      <c r="CN59" s="189" t="e">
        <v>#N/A</v>
      </c>
      <c r="CO59" s="191" t="e">
        <v>#N/A</v>
      </c>
      <c r="CP59" s="189" t="s">
        <v>1565</v>
      </c>
      <c r="CQ59" s="182">
        <v>0</v>
      </c>
      <c r="CR59" s="182" t="s">
        <v>14</v>
      </c>
      <c r="CS59" s="182" t="s">
        <v>14</v>
      </c>
      <c r="CT59" s="182" t="s">
        <v>14</v>
      </c>
      <c r="CU59" s="182" t="s">
        <v>1562</v>
      </c>
      <c r="CV59" s="182" t="s">
        <v>14</v>
      </c>
      <c r="CW59" s="179">
        <v>44456</v>
      </c>
      <c r="CX59" s="189" t="s">
        <v>3562</v>
      </c>
      <c r="CY59" s="186">
        <v>4923000</v>
      </c>
      <c r="CZ59" s="186" t="s">
        <v>3560</v>
      </c>
      <c r="DA59" s="186" t="s">
        <v>2610</v>
      </c>
      <c r="DB59" s="186">
        <v>2</v>
      </c>
      <c r="DC59" s="186" t="s">
        <v>3565</v>
      </c>
      <c r="DD59" s="186" t="s">
        <v>3561</v>
      </c>
      <c r="DE59" s="192">
        <v>44831</v>
      </c>
      <c r="DF59" s="188" t="s">
        <v>3566</v>
      </c>
      <c r="DG59" s="178">
        <v>0</v>
      </c>
      <c r="DH59" s="182" t="s">
        <v>3563</v>
      </c>
      <c r="DI59" s="182" t="s">
        <v>2610</v>
      </c>
      <c r="DJ59" s="182">
        <v>2</v>
      </c>
      <c r="DK59" s="182" t="s">
        <v>3565</v>
      </c>
      <c r="DL59" s="182" t="s">
        <v>3564</v>
      </c>
      <c r="DM59" s="179">
        <v>44831</v>
      </c>
      <c r="DN59" s="189" t="s">
        <v>3568</v>
      </c>
      <c r="DO59" s="186">
        <v>11999000</v>
      </c>
      <c r="DP59" s="189" t="s">
        <v>3563</v>
      </c>
      <c r="DQ59" s="189" t="s">
        <v>2610</v>
      </c>
      <c r="DR59" s="189">
        <v>2</v>
      </c>
      <c r="DS59" s="189" t="s">
        <v>3565</v>
      </c>
      <c r="DT59" s="189" t="s">
        <v>3567</v>
      </c>
      <c r="DU59" s="190">
        <v>44831</v>
      </c>
      <c r="DV59" s="188" t="s">
        <v>3569</v>
      </c>
      <c r="DW59" s="178">
        <v>3711000</v>
      </c>
      <c r="DX59" s="182" t="s">
        <v>3560</v>
      </c>
      <c r="DY59" s="182" t="s">
        <v>2610</v>
      </c>
      <c r="DZ59" s="182">
        <v>2</v>
      </c>
      <c r="EA59" s="182" t="s">
        <v>3565</v>
      </c>
      <c r="EB59" s="182" t="s">
        <v>3561</v>
      </c>
      <c r="EC59" s="179">
        <v>44831</v>
      </c>
      <c r="ED59" s="189" t="s">
        <v>3571</v>
      </c>
      <c r="EE59" s="186">
        <v>1212000</v>
      </c>
      <c r="EF59" s="189" t="s">
        <v>3570</v>
      </c>
      <c r="EG59" s="189" t="s">
        <v>2610</v>
      </c>
      <c r="EH59" s="189">
        <v>2</v>
      </c>
      <c r="EI59" s="189" t="s">
        <v>3565</v>
      </c>
      <c r="EJ59" s="189" t="s">
        <v>3561</v>
      </c>
      <c r="EK59" s="190">
        <v>44831</v>
      </c>
      <c r="EL59" s="188" t="s">
        <v>3572</v>
      </c>
      <c r="EM59" s="178">
        <v>0</v>
      </c>
      <c r="EN59" s="182" t="s">
        <v>3570</v>
      </c>
      <c r="EO59" s="182" t="s">
        <v>19</v>
      </c>
      <c r="EP59" s="182">
        <v>3</v>
      </c>
      <c r="EQ59" s="182" t="s">
        <v>3565</v>
      </c>
      <c r="ER59" s="182" t="s">
        <v>3561</v>
      </c>
      <c r="ES59" s="179">
        <v>44831</v>
      </c>
      <c r="ET59" s="189" t="s">
        <v>3289</v>
      </c>
      <c r="EU59" s="189" t="s">
        <v>14</v>
      </c>
      <c r="EV59" s="189" t="s">
        <v>14</v>
      </c>
      <c r="EW59" s="189" t="s">
        <v>14</v>
      </c>
      <c r="EX59" s="189" t="s">
        <v>14</v>
      </c>
      <c r="EY59" s="189" t="s">
        <v>3285</v>
      </c>
      <c r="EZ59" s="189" t="s">
        <v>14</v>
      </c>
      <c r="FA59" s="190">
        <v>44809</v>
      </c>
      <c r="FB59" s="188" t="s">
        <v>2231</v>
      </c>
      <c r="FC59" s="182">
        <v>2</v>
      </c>
      <c r="FD59" s="182" t="s">
        <v>847</v>
      </c>
      <c r="FE59" s="182" t="s">
        <v>30</v>
      </c>
      <c r="FF59" s="182">
        <v>2</v>
      </c>
      <c r="FG59" s="182" t="s">
        <v>2230</v>
      </c>
      <c r="FH59" s="182" t="s">
        <v>2229</v>
      </c>
      <c r="FI59" s="179">
        <v>44736</v>
      </c>
      <c r="FJ59" s="188" t="s">
        <v>1566</v>
      </c>
      <c r="FK59" s="189">
        <v>0</v>
      </c>
      <c r="FL59" s="189" t="s">
        <v>14</v>
      </c>
      <c r="FM59" s="189" t="s">
        <v>14</v>
      </c>
      <c r="FN59" s="189" t="s">
        <v>14</v>
      </c>
      <c r="FO59" s="189" t="s">
        <v>1562</v>
      </c>
      <c r="FP59" s="186" t="s">
        <v>14</v>
      </c>
      <c r="FQ59" s="187">
        <v>44456</v>
      </c>
      <c r="FR59" s="188" t="s">
        <v>1567</v>
      </c>
      <c r="FS59" s="182">
        <v>0</v>
      </c>
      <c r="FT59" s="182" t="s">
        <v>14</v>
      </c>
      <c r="FU59" s="182" t="s">
        <v>14</v>
      </c>
      <c r="FV59" s="182" t="s">
        <v>14</v>
      </c>
      <c r="FW59" s="182" t="s">
        <v>1562</v>
      </c>
      <c r="FX59" s="182" t="s">
        <v>14</v>
      </c>
      <c r="FY59" s="179">
        <v>44456</v>
      </c>
      <c r="FZ59" s="189" t="s">
        <v>4340</v>
      </c>
      <c r="GA59" s="189">
        <v>1</v>
      </c>
      <c r="GB59" s="189" t="s">
        <v>3959</v>
      </c>
      <c r="GC59" s="189" t="s">
        <v>30</v>
      </c>
      <c r="GD59" s="189">
        <v>2</v>
      </c>
      <c r="GE59" s="189" t="s">
        <v>14</v>
      </c>
      <c r="GF59" s="189" t="s">
        <v>14</v>
      </c>
      <c r="GG59" s="190">
        <v>44862</v>
      </c>
      <c r="GH59" s="188" t="s">
        <v>4346</v>
      </c>
      <c r="GI59" s="182">
        <v>1</v>
      </c>
      <c r="GJ59" s="182" t="s">
        <v>3959</v>
      </c>
      <c r="GK59" s="182" t="s">
        <v>30</v>
      </c>
      <c r="GL59" s="182">
        <v>2</v>
      </c>
      <c r="GM59" s="182" t="s">
        <v>14</v>
      </c>
      <c r="GN59" s="182" t="s">
        <v>14</v>
      </c>
      <c r="GO59" s="179">
        <v>44862</v>
      </c>
      <c r="GP59" s="189" t="s">
        <v>4341</v>
      </c>
      <c r="GQ59" s="189">
        <v>0</v>
      </c>
      <c r="GR59" s="189" t="s">
        <v>3959</v>
      </c>
      <c r="GS59" s="189" t="s">
        <v>30</v>
      </c>
      <c r="GT59" s="189">
        <v>2</v>
      </c>
      <c r="GU59" s="189" t="s">
        <v>14</v>
      </c>
      <c r="GV59" s="189" t="s">
        <v>14</v>
      </c>
      <c r="GW59" s="190">
        <v>44862</v>
      </c>
      <c r="GX59" s="188" t="s">
        <v>4347</v>
      </c>
      <c r="GY59" s="182">
        <v>0</v>
      </c>
      <c r="GZ59" s="182" t="s">
        <v>3959</v>
      </c>
      <c r="HA59" s="182" t="s">
        <v>30</v>
      </c>
      <c r="HB59" s="182">
        <v>2</v>
      </c>
      <c r="HC59" s="182" t="s">
        <v>14</v>
      </c>
      <c r="HD59" s="182" t="s">
        <v>14</v>
      </c>
      <c r="HE59" s="179">
        <v>44862</v>
      </c>
      <c r="HF59" s="189" t="s">
        <v>4339</v>
      </c>
      <c r="HG59" s="189">
        <v>2</v>
      </c>
      <c r="HH59" s="189" t="s">
        <v>3959</v>
      </c>
      <c r="HI59" s="189" t="s">
        <v>30</v>
      </c>
      <c r="HJ59" s="189">
        <v>2</v>
      </c>
      <c r="HK59" s="189" t="s">
        <v>14</v>
      </c>
      <c r="HL59" s="189" t="s">
        <v>14</v>
      </c>
      <c r="HM59" s="190">
        <v>44862</v>
      </c>
      <c r="HN59" s="188" t="s">
        <v>4345</v>
      </c>
      <c r="HO59" s="182">
        <v>2</v>
      </c>
      <c r="HP59" s="182" t="s">
        <v>3959</v>
      </c>
      <c r="HQ59" s="182" t="s">
        <v>30</v>
      </c>
      <c r="HR59" s="182">
        <v>2</v>
      </c>
      <c r="HS59" s="182" t="s">
        <v>14</v>
      </c>
      <c r="HT59" s="182" t="s">
        <v>14</v>
      </c>
      <c r="HU59" s="179">
        <v>44862</v>
      </c>
      <c r="HV59" s="189" t="s">
        <v>4342</v>
      </c>
      <c r="HW59" s="189">
        <v>3</v>
      </c>
      <c r="HX59" s="189" t="s">
        <v>3959</v>
      </c>
      <c r="HY59" s="189" t="s">
        <v>30</v>
      </c>
      <c r="HZ59" s="189">
        <v>2</v>
      </c>
      <c r="IA59" s="189" t="s">
        <v>14</v>
      </c>
      <c r="IB59" s="189" t="s">
        <v>14</v>
      </c>
      <c r="IC59" s="190">
        <v>44862</v>
      </c>
      <c r="ID59" s="188" t="s">
        <v>4344</v>
      </c>
      <c r="IE59" s="182">
        <v>1</v>
      </c>
      <c r="IF59" s="182" t="s">
        <v>3959</v>
      </c>
      <c r="IG59" s="182" t="s">
        <v>30</v>
      </c>
      <c r="IH59" s="182">
        <v>2</v>
      </c>
      <c r="II59" s="182" t="s">
        <v>14</v>
      </c>
      <c r="IJ59" s="182" t="s">
        <v>14</v>
      </c>
      <c r="IK59" s="179">
        <v>44862</v>
      </c>
      <c r="IL59" s="189" t="s">
        <v>4343</v>
      </c>
      <c r="IM59" s="189">
        <v>0</v>
      </c>
      <c r="IN59" s="189" t="s">
        <v>3959</v>
      </c>
      <c r="IO59" s="189" t="s">
        <v>30</v>
      </c>
      <c r="IP59" s="189">
        <v>2</v>
      </c>
      <c r="IQ59" s="189" t="s">
        <v>14</v>
      </c>
      <c r="IR59" s="189" t="s">
        <v>14</v>
      </c>
      <c r="IS59" s="190">
        <v>44862</v>
      </c>
    </row>
    <row r="60" spans="1:253" s="283" customFormat="1" ht="12.95" customHeight="1" x14ac:dyDescent="0.2">
      <c r="A60" s="283" t="s">
        <v>410</v>
      </c>
      <c r="B60" s="283" t="s">
        <v>9385</v>
      </c>
      <c r="C60" s="283" t="s">
        <v>411</v>
      </c>
      <c r="D60" s="283" t="s">
        <v>412</v>
      </c>
      <c r="E60" s="283" t="s">
        <v>8915</v>
      </c>
      <c r="F60" s="283" t="s">
        <v>2239</v>
      </c>
      <c r="G60" s="177">
        <v>56168000</v>
      </c>
      <c r="H60" s="178" t="s">
        <v>2219</v>
      </c>
      <c r="I60" s="178" t="s">
        <v>30</v>
      </c>
      <c r="J60" s="178">
        <v>2</v>
      </c>
      <c r="K60" s="178" t="s">
        <v>2221</v>
      </c>
      <c r="L60" s="178" t="s">
        <v>2220</v>
      </c>
      <c r="M60" s="179">
        <v>44736</v>
      </c>
      <c r="N60" s="188" t="s">
        <v>2243</v>
      </c>
      <c r="O60" s="180">
        <v>38244</v>
      </c>
      <c r="P60" s="180" t="s">
        <v>2240</v>
      </c>
      <c r="Q60" s="180" t="s">
        <v>30</v>
      </c>
      <c r="R60" s="180">
        <v>2</v>
      </c>
      <c r="S60" s="180" t="s">
        <v>2242</v>
      </c>
      <c r="T60" s="180" t="s">
        <v>2241</v>
      </c>
      <c r="U60" s="181">
        <v>44736</v>
      </c>
      <c r="V60" s="188" t="s">
        <v>3298</v>
      </c>
      <c r="W60" s="178">
        <v>1114000</v>
      </c>
      <c r="X60" s="178" t="s">
        <v>3295</v>
      </c>
      <c r="Y60" s="178" t="s">
        <v>2610</v>
      </c>
      <c r="Z60" s="178">
        <v>2</v>
      </c>
      <c r="AA60" s="178" t="s">
        <v>3297</v>
      </c>
      <c r="AB60" s="178" t="s">
        <v>3296</v>
      </c>
      <c r="AC60" s="179">
        <v>44809</v>
      </c>
      <c r="AD60" s="188" t="s">
        <v>6072</v>
      </c>
      <c r="AE60" s="186">
        <v>568000</v>
      </c>
      <c r="AF60" s="186" t="s">
        <v>5873</v>
      </c>
      <c r="AG60" s="186" t="s">
        <v>30</v>
      </c>
      <c r="AH60" s="186">
        <v>2</v>
      </c>
      <c r="AI60" s="186" t="s">
        <v>6071</v>
      </c>
      <c r="AJ60" s="186" t="s">
        <v>6070</v>
      </c>
      <c r="AK60" s="187">
        <v>44889</v>
      </c>
      <c r="AL60" s="188" t="s">
        <v>6073</v>
      </c>
      <c r="AM60" s="178">
        <v>568000</v>
      </c>
      <c r="AN60" s="178" t="s">
        <v>5873</v>
      </c>
      <c r="AO60" s="178" t="s">
        <v>30</v>
      </c>
      <c r="AP60" s="178">
        <v>2</v>
      </c>
      <c r="AQ60" s="178" t="s">
        <v>6071</v>
      </c>
      <c r="AR60" s="178" t="s">
        <v>6070</v>
      </c>
      <c r="AS60" s="179">
        <v>44889</v>
      </c>
      <c r="AT60" s="189" t="s">
        <v>2245</v>
      </c>
      <c r="AU60" s="186" t="s">
        <v>14</v>
      </c>
      <c r="AV60" s="186" t="s">
        <v>847</v>
      </c>
      <c r="AW60" s="186" t="s">
        <v>14</v>
      </c>
      <c r="AX60" s="186" t="s">
        <v>14</v>
      </c>
      <c r="AY60" s="186">
        <v>0</v>
      </c>
      <c r="AZ60" s="186" t="s">
        <v>2244</v>
      </c>
      <c r="BA60" s="187">
        <v>44736</v>
      </c>
      <c r="BB60" s="188" t="s">
        <v>3052</v>
      </c>
      <c r="BC60" s="178" t="s">
        <v>14</v>
      </c>
      <c r="BD60" s="178" t="s">
        <v>14</v>
      </c>
      <c r="BE60" s="178" t="s">
        <v>14</v>
      </c>
      <c r="BF60" s="178" t="s">
        <v>14</v>
      </c>
      <c r="BG60" s="178" t="s">
        <v>3051</v>
      </c>
      <c r="BH60" s="178" t="s">
        <v>14</v>
      </c>
      <c r="BI60" s="179">
        <v>44803</v>
      </c>
      <c r="BJ60" s="189" t="s">
        <v>2246</v>
      </c>
      <c r="BK60" s="189" t="s">
        <v>14</v>
      </c>
      <c r="BL60" s="189" t="s">
        <v>847</v>
      </c>
      <c r="BM60" s="189" t="s">
        <v>14</v>
      </c>
      <c r="BN60" s="189" t="s">
        <v>14</v>
      </c>
      <c r="BO60" s="189">
        <v>0</v>
      </c>
      <c r="BP60" s="186" t="s">
        <v>2244</v>
      </c>
      <c r="BQ60" s="190">
        <v>44736</v>
      </c>
      <c r="BR60" s="188" t="s">
        <v>1568</v>
      </c>
      <c r="BS60" s="182">
        <v>0</v>
      </c>
      <c r="BT60" s="182" t="s">
        <v>14</v>
      </c>
      <c r="BU60" s="182" t="s">
        <v>14</v>
      </c>
      <c r="BV60" s="182" t="s">
        <v>14</v>
      </c>
      <c r="BW60" s="182" t="s">
        <v>1562</v>
      </c>
      <c r="BX60" s="182" t="s">
        <v>14</v>
      </c>
      <c r="BY60" s="179">
        <v>44456</v>
      </c>
      <c r="BZ60" s="189" t="s">
        <v>1569</v>
      </c>
      <c r="CA60" s="189">
        <v>0</v>
      </c>
      <c r="CB60" s="189" t="s">
        <v>14</v>
      </c>
      <c r="CC60" s="189" t="s">
        <v>14</v>
      </c>
      <c r="CD60" s="189" t="s">
        <v>14</v>
      </c>
      <c r="CE60" s="189" t="s">
        <v>1562</v>
      </c>
      <c r="CF60" s="189" t="s">
        <v>14</v>
      </c>
      <c r="CG60" s="190">
        <v>44456</v>
      </c>
      <c r="CH60" s="188" t="s">
        <v>10037</v>
      </c>
      <c r="CI60" s="189" t="e">
        <v>#N/A</v>
      </c>
      <c r="CJ60" s="189" t="e">
        <v>#N/A</v>
      </c>
      <c r="CK60" s="189" t="e">
        <v>#N/A</v>
      </c>
      <c r="CL60" s="189" t="e">
        <v>#N/A</v>
      </c>
      <c r="CM60" s="189" t="e">
        <v>#N/A</v>
      </c>
      <c r="CN60" s="189" t="e">
        <v>#N/A</v>
      </c>
      <c r="CO60" s="191" t="e">
        <v>#N/A</v>
      </c>
      <c r="CP60" s="189" t="s">
        <v>1570</v>
      </c>
      <c r="CQ60" s="182">
        <v>0</v>
      </c>
      <c r="CR60" s="182" t="s">
        <v>14</v>
      </c>
      <c r="CS60" s="182" t="s">
        <v>14</v>
      </c>
      <c r="CT60" s="182" t="s">
        <v>14</v>
      </c>
      <c r="CU60" s="182" t="s">
        <v>1562</v>
      </c>
      <c r="CV60" s="182" t="s">
        <v>14</v>
      </c>
      <c r="CW60" s="179">
        <v>44456</v>
      </c>
      <c r="CX60" s="189" t="s">
        <v>3299</v>
      </c>
      <c r="CY60" s="186">
        <v>555000</v>
      </c>
      <c r="CZ60" s="186" t="s">
        <v>2685</v>
      </c>
      <c r="DA60" s="186" t="s">
        <v>2610</v>
      </c>
      <c r="DB60" s="186">
        <v>2</v>
      </c>
      <c r="DC60" s="186" t="s">
        <v>3302</v>
      </c>
      <c r="DD60" s="186" t="s">
        <v>3292</v>
      </c>
      <c r="DE60" s="192">
        <v>44809</v>
      </c>
      <c r="DF60" s="188" t="s">
        <v>3303</v>
      </c>
      <c r="DG60" s="178">
        <v>559000</v>
      </c>
      <c r="DH60" s="182" t="s">
        <v>3300</v>
      </c>
      <c r="DI60" s="182" t="s">
        <v>2610</v>
      </c>
      <c r="DJ60" s="182">
        <v>2</v>
      </c>
      <c r="DK60" s="182" t="s">
        <v>3302</v>
      </c>
      <c r="DL60" s="182" t="s">
        <v>3301</v>
      </c>
      <c r="DM60" s="179">
        <v>44809</v>
      </c>
      <c r="DN60" s="189" t="s">
        <v>3305</v>
      </c>
      <c r="DO60" s="186">
        <v>0</v>
      </c>
      <c r="DP60" s="189" t="s">
        <v>3300</v>
      </c>
      <c r="DQ60" s="189" t="s">
        <v>2610</v>
      </c>
      <c r="DR60" s="189">
        <v>2</v>
      </c>
      <c r="DS60" s="189" t="s">
        <v>3302</v>
      </c>
      <c r="DT60" s="189" t="s">
        <v>3304</v>
      </c>
      <c r="DU60" s="190">
        <v>44809</v>
      </c>
      <c r="DV60" s="188" t="s">
        <v>3306</v>
      </c>
      <c r="DW60" s="178">
        <v>555000</v>
      </c>
      <c r="DX60" s="182" t="s">
        <v>2685</v>
      </c>
      <c r="DY60" s="182" t="s">
        <v>2610</v>
      </c>
      <c r="DZ60" s="182">
        <v>2</v>
      </c>
      <c r="EA60" s="182" t="s">
        <v>3302</v>
      </c>
      <c r="EB60" s="182" t="s">
        <v>3292</v>
      </c>
      <c r="EC60" s="179">
        <v>44809</v>
      </c>
      <c r="ED60" s="189" t="s">
        <v>3307</v>
      </c>
      <c r="EE60" s="186">
        <v>0</v>
      </c>
      <c r="EF60" s="189" t="s">
        <v>847</v>
      </c>
      <c r="EG60" s="189" t="s">
        <v>14</v>
      </c>
      <c r="EH60" s="189" t="s">
        <v>14</v>
      </c>
      <c r="EI60" s="189" t="s">
        <v>3302</v>
      </c>
      <c r="EJ60" s="189" t="s">
        <v>847</v>
      </c>
      <c r="EK60" s="190">
        <v>44809</v>
      </c>
      <c r="EL60" s="188" t="s">
        <v>3308</v>
      </c>
      <c r="EM60" s="178">
        <v>0</v>
      </c>
      <c r="EN60" s="182" t="s">
        <v>847</v>
      </c>
      <c r="EO60" s="182" t="s">
        <v>14</v>
      </c>
      <c r="EP60" s="182" t="s">
        <v>14</v>
      </c>
      <c r="EQ60" s="182" t="s">
        <v>3302</v>
      </c>
      <c r="ER60" s="182" t="s">
        <v>847</v>
      </c>
      <c r="ES60" s="179">
        <v>44809</v>
      </c>
      <c r="ET60" s="189" t="s">
        <v>2247</v>
      </c>
      <c r="EU60" s="189" t="s">
        <v>14</v>
      </c>
      <c r="EV60" s="189" t="s">
        <v>847</v>
      </c>
      <c r="EW60" s="189" t="s">
        <v>14</v>
      </c>
      <c r="EX60" s="189" t="s">
        <v>14</v>
      </c>
      <c r="EY60" s="189">
        <v>0</v>
      </c>
      <c r="EZ60" s="189" t="s">
        <v>2244</v>
      </c>
      <c r="FA60" s="190">
        <v>44736</v>
      </c>
      <c r="FB60" s="188" t="s">
        <v>2249</v>
      </c>
      <c r="FC60" s="182">
        <v>2</v>
      </c>
      <c r="FD60" s="182" t="s">
        <v>847</v>
      </c>
      <c r="FE60" s="182" t="s">
        <v>74</v>
      </c>
      <c r="FF60" s="182">
        <v>1</v>
      </c>
      <c r="FG60" s="182" t="s">
        <v>2248</v>
      </c>
      <c r="FH60" s="182" t="s">
        <v>847</v>
      </c>
      <c r="FI60" s="179">
        <v>44736</v>
      </c>
      <c r="FJ60" s="188" t="s">
        <v>1576</v>
      </c>
      <c r="FK60" s="189">
        <v>0</v>
      </c>
      <c r="FL60" s="189" t="s">
        <v>14</v>
      </c>
      <c r="FM60" s="189" t="s">
        <v>14</v>
      </c>
      <c r="FN60" s="189" t="s">
        <v>14</v>
      </c>
      <c r="FO60" s="189" t="s">
        <v>1562</v>
      </c>
      <c r="FP60" s="186" t="s">
        <v>14</v>
      </c>
      <c r="FQ60" s="187">
        <v>44456</v>
      </c>
      <c r="FR60" s="188" t="s">
        <v>413</v>
      </c>
      <c r="FS60" s="182" t="s">
        <v>14</v>
      </c>
      <c r="FT60" s="182">
        <v>0</v>
      </c>
      <c r="FU60" s="182" t="s">
        <v>14</v>
      </c>
      <c r="FV60" s="182" t="s">
        <v>14</v>
      </c>
      <c r="FW60" s="182" t="s">
        <v>15</v>
      </c>
      <c r="FX60" s="182">
        <v>0</v>
      </c>
      <c r="FY60" s="179">
        <v>43511</v>
      </c>
      <c r="FZ60" s="189" t="s">
        <v>4349</v>
      </c>
      <c r="GA60" s="189">
        <v>1</v>
      </c>
      <c r="GB60" s="189" t="s">
        <v>3959</v>
      </c>
      <c r="GC60" s="189" t="s">
        <v>30</v>
      </c>
      <c r="GD60" s="189">
        <v>2</v>
      </c>
      <c r="GE60" s="189" t="s">
        <v>14</v>
      </c>
      <c r="GF60" s="189" t="s">
        <v>14</v>
      </c>
      <c r="GG60" s="190">
        <v>44862</v>
      </c>
      <c r="GH60" s="188" t="s">
        <v>4355</v>
      </c>
      <c r="GI60" s="182">
        <v>1</v>
      </c>
      <c r="GJ60" s="182" t="s">
        <v>3959</v>
      </c>
      <c r="GK60" s="182" t="s">
        <v>30</v>
      </c>
      <c r="GL60" s="182">
        <v>2</v>
      </c>
      <c r="GM60" s="182" t="s">
        <v>14</v>
      </c>
      <c r="GN60" s="182" t="s">
        <v>14</v>
      </c>
      <c r="GO60" s="179">
        <v>44862</v>
      </c>
      <c r="GP60" s="189" t="s">
        <v>4350</v>
      </c>
      <c r="GQ60" s="189">
        <v>0</v>
      </c>
      <c r="GR60" s="189" t="s">
        <v>3959</v>
      </c>
      <c r="GS60" s="189" t="s">
        <v>30</v>
      </c>
      <c r="GT60" s="189">
        <v>2</v>
      </c>
      <c r="GU60" s="189" t="s">
        <v>14</v>
      </c>
      <c r="GV60" s="189" t="s">
        <v>14</v>
      </c>
      <c r="GW60" s="190">
        <v>44862</v>
      </c>
      <c r="GX60" s="188" t="s">
        <v>4356</v>
      </c>
      <c r="GY60" s="182">
        <v>0</v>
      </c>
      <c r="GZ60" s="182" t="s">
        <v>3959</v>
      </c>
      <c r="HA60" s="182" t="s">
        <v>30</v>
      </c>
      <c r="HB60" s="182">
        <v>2</v>
      </c>
      <c r="HC60" s="182" t="s">
        <v>14</v>
      </c>
      <c r="HD60" s="182" t="s">
        <v>14</v>
      </c>
      <c r="HE60" s="179">
        <v>44862</v>
      </c>
      <c r="HF60" s="189" t="s">
        <v>4348</v>
      </c>
      <c r="HG60" s="189">
        <v>2</v>
      </c>
      <c r="HH60" s="189" t="s">
        <v>3959</v>
      </c>
      <c r="HI60" s="189" t="s">
        <v>30</v>
      </c>
      <c r="HJ60" s="189">
        <v>2</v>
      </c>
      <c r="HK60" s="189" t="s">
        <v>14</v>
      </c>
      <c r="HL60" s="189" t="s">
        <v>14</v>
      </c>
      <c r="HM60" s="190">
        <v>44862</v>
      </c>
      <c r="HN60" s="188" t="s">
        <v>4354</v>
      </c>
      <c r="HO60" s="182">
        <v>1</v>
      </c>
      <c r="HP60" s="182" t="s">
        <v>3959</v>
      </c>
      <c r="HQ60" s="182" t="s">
        <v>30</v>
      </c>
      <c r="HR60" s="182">
        <v>2</v>
      </c>
      <c r="HS60" s="182" t="s">
        <v>14</v>
      </c>
      <c r="HT60" s="182" t="s">
        <v>14</v>
      </c>
      <c r="HU60" s="179">
        <v>44862</v>
      </c>
      <c r="HV60" s="189" t="s">
        <v>4351</v>
      </c>
      <c r="HW60" s="189">
        <v>1</v>
      </c>
      <c r="HX60" s="189" t="s">
        <v>3959</v>
      </c>
      <c r="HY60" s="189" t="s">
        <v>30</v>
      </c>
      <c r="HZ60" s="189">
        <v>2</v>
      </c>
      <c r="IA60" s="189" t="s">
        <v>14</v>
      </c>
      <c r="IB60" s="189" t="s">
        <v>14</v>
      </c>
      <c r="IC60" s="190">
        <v>44862</v>
      </c>
      <c r="ID60" s="188" t="s">
        <v>4353</v>
      </c>
      <c r="IE60" s="182">
        <v>1</v>
      </c>
      <c r="IF60" s="182" t="s">
        <v>3959</v>
      </c>
      <c r="IG60" s="182" t="s">
        <v>30</v>
      </c>
      <c r="IH60" s="182">
        <v>2</v>
      </c>
      <c r="II60" s="182" t="s">
        <v>14</v>
      </c>
      <c r="IJ60" s="182" t="s">
        <v>14</v>
      </c>
      <c r="IK60" s="179">
        <v>44862</v>
      </c>
      <c r="IL60" s="189" t="s">
        <v>4352</v>
      </c>
      <c r="IM60" s="189">
        <v>0</v>
      </c>
      <c r="IN60" s="189" t="s">
        <v>3959</v>
      </c>
      <c r="IO60" s="189" t="s">
        <v>30</v>
      </c>
      <c r="IP60" s="189">
        <v>2</v>
      </c>
      <c r="IQ60" s="189" t="s">
        <v>14</v>
      </c>
      <c r="IR60" s="189" t="s">
        <v>14</v>
      </c>
      <c r="IS60" s="190">
        <v>44862</v>
      </c>
    </row>
    <row r="61" spans="1:253" s="283" customFormat="1" ht="12.95" customHeight="1" x14ac:dyDescent="0.2">
      <c r="A61" s="283" t="s">
        <v>1571</v>
      </c>
      <c r="B61" s="283" t="s">
        <v>9342</v>
      </c>
      <c r="C61" s="283" t="s">
        <v>1572</v>
      </c>
      <c r="D61" s="283" t="s">
        <v>412</v>
      </c>
      <c r="E61" s="283" t="s">
        <v>8915</v>
      </c>
      <c r="F61" s="283" t="s">
        <v>7882</v>
      </c>
      <c r="G61" s="177">
        <v>54432000</v>
      </c>
      <c r="H61" s="178" t="s">
        <v>7881</v>
      </c>
      <c r="I61" s="178" t="s">
        <v>2610</v>
      </c>
      <c r="J61" s="178">
        <v>2</v>
      </c>
      <c r="K61" s="178" t="s">
        <v>2221</v>
      </c>
      <c r="L61" s="178" t="s">
        <v>2220</v>
      </c>
      <c r="M61" s="179">
        <v>44894</v>
      </c>
      <c r="N61" s="188" t="s">
        <v>2234</v>
      </c>
      <c r="O61" s="180">
        <v>519240</v>
      </c>
      <c r="P61" s="180" t="s">
        <v>2232</v>
      </c>
      <c r="Q61" s="180" t="s">
        <v>74</v>
      </c>
      <c r="R61" s="180">
        <v>1</v>
      </c>
      <c r="S61" s="180" t="s">
        <v>2225</v>
      </c>
      <c r="T61" s="180" t="s">
        <v>2233</v>
      </c>
      <c r="U61" s="181">
        <v>44736</v>
      </c>
      <c r="V61" s="188" t="s">
        <v>7886</v>
      </c>
      <c r="W61" s="178">
        <v>16834000</v>
      </c>
      <c r="X61" s="178" t="s">
        <v>7883</v>
      </c>
      <c r="Y61" s="178" t="s">
        <v>2610</v>
      </c>
      <c r="Z61" s="178">
        <v>2</v>
      </c>
      <c r="AA61" s="178" t="s">
        <v>7885</v>
      </c>
      <c r="AB61" s="178" t="s">
        <v>7884</v>
      </c>
      <c r="AC61" s="179">
        <v>44894</v>
      </c>
      <c r="AD61" s="188" t="s">
        <v>7888</v>
      </c>
      <c r="AE61" s="186">
        <v>16834000</v>
      </c>
      <c r="AF61" s="186" t="s">
        <v>3875</v>
      </c>
      <c r="AG61" s="186" t="s">
        <v>2610</v>
      </c>
      <c r="AH61" s="186">
        <v>2</v>
      </c>
      <c r="AI61" s="186" t="s">
        <v>7887</v>
      </c>
      <c r="AJ61" s="186" t="s">
        <v>3876</v>
      </c>
      <c r="AK61" s="187">
        <v>44894</v>
      </c>
      <c r="AL61" s="188" t="s">
        <v>2235</v>
      </c>
      <c r="AM61" s="178" t="s">
        <v>14</v>
      </c>
      <c r="AN61" s="178" t="s">
        <v>847</v>
      </c>
      <c r="AO61" s="178" t="s">
        <v>14</v>
      </c>
      <c r="AP61" s="178" t="s">
        <v>14</v>
      </c>
      <c r="AQ61" s="178" t="s">
        <v>2227</v>
      </c>
      <c r="AR61" s="178" t="s">
        <v>847</v>
      </c>
      <c r="AS61" s="179">
        <v>44736</v>
      </c>
      <c r="AT61" s="189" t="s">
        <v>2236</v>
      </c>
      <c r="AU61" s="186" t="s">
        <v>14</v>
      </c>
      <c r="AV61" s="186" t="s">
        <v>847</v>
      </c>
      <c r="AW61" s="186" t="s">
        <v>14</v>
      </c>
      <c r="AX61" s="186" t="s">
        <v>14</v>
      </c>
      <c r="AY61" s="186" t="s">
        <v>2227</v>
      </c>
      <c r="AZ61" s="186" t="s">
        <v>847</v>
      </c>
      <c r="BA61" s="187">
        <v>44736</v>
      </c>
      <c r="BB61" s="188" t="s">
        <v>7901</v>
      </c>
      <c r="BC61" s="178">
        <v>1000189</v>
      </c>
      <c r="BD61" s="178" t="s">
        <v>3570</v>
      </c>
      <c r="BE61" s="178" t="s">
        <v>2610</v>
      </c>
      <c r="BF61" s="178">
        <v>2</v>
      </c>
      <c r="BG61" s="178" t="s">
        <v>7900</v>
      </c>
      <c r="BH61" s="178" t="s">
        <v>7889</v>
      </c>
      <c r="BI61" s="179">
        <v>44894</v>
      </c>
      <c r="BJ61" s="189" t="s">
        <v>3286</v>
      </c>
      <c r="BK61" s="189" t="s">
        <v>14</v>
      </c>
      <c r="BL61" s="189" t="s">
        <v>14</v>
      </c>
      <c r="BM61" s="189" t="s">
        <v>14</v>
      </c>
      <c r="BN61" s="189" t="s">
        <v>14</v>
      </c>
      <c r="BO61" s="189" t="s">
        <v>3285</v>
      </c>
      <c r="BP61" s="186" t="s">
        <v>14</v>
      </c>
      <c r="BQ61" s="190">
        <v>44809</v>
      </c>
      <c r="BR61" s="188" t="s">
        <v>1573</v>
      </c>
      <c r="BS61" s="182">
        <v>0</v>
      </c>
      <c r="BT61" s="182" t="s">
        <v>14</v>
      </c>
      <c r="BU61" s="182" t="s">
        <v>14</v>
      </c>
      <c r="BV61" s="182" t="s">
        <v>14</v>
      </c>
      <c r="BW61" s="182" t="s">
        <v>1562</v>
      </c>
      <c r="BX61" s="182" t="s">
        <v>14</v>
      </c>
      <c r="BY61" s="179">
        <v>44456</v>
      </c>
      <c r="BZ61" s="189" t="s">
        <v>1574</v>
      </c>
      <c r="CA61" s="189">
        <v>0</v>
      </c>
      <c r="CB61" s="189" t="s">
        <v>14</v>
      </c>
      <c r="CC61" s="189" t="s">
        <v>14</v>
      </c>
      <c r="CD61" s="189" t="s">
        <v>14</v>
      </c>
      <c r="CE61" s="189" t="s">
        <v>1562</v>
      </c>
      <c r="CF61" s="189" t="s">
        <v>14</v>
      </c>
      <c r="CG61" s="190">
        <v>44456</v>
      </c>
      <c r="CH61" s="188" t="s">
        <v>10038</v>
      </c>
      <c r="CI61" s="189" t="e">
        <v>#N/A</v>
      </c>
      <c r="CJ61" s="189" t="e">
        <v>#N/A</v>
      </c>
      <c r="CK61" s="189" t="e">
        <v>#N/A</v>
      </c>
      <c r="CL61" s="189" t="e">
        <v>#N/A</v>
      </c>
      <c r="CM61" s="189" t="e">
        <v>#N/A</v>
      </c>
      <c r="CN61" s="189" t="e">
        <v>#N/A</v>
      </c>
      <c r="CO61" s="191" t="e">
        <v>#N/A</v>
      </c>
      <c r="CP61" s="189" t="s">
        <v>1575</v>
      </c>
      <c r="CQ61" s="182">
        <v>0</v>
      </c>
      <c r="CR61" s="182" t="s">
        <v>14</v>
      </c>
      <c r="CS61" s="182" t="s">
        <v>14</v>
      </c>
      <c r="CT61" s="182" t="s">
        <v>14</v>
      </c>
      <c r="CU61" s="182" t="s">
        <v>1562</v>
      </c>
      <c r="CV61" s="182" t="s">
        <v>14</v>
      </c>
      <c r="CW61" s="179">
        <v>44456</v>
      </c>
      <c r="CX61" s="189" t="s">
        <v>7890</v>
      </c>
      <c r="CY61" s="186">
        <v>4355000</v>
      </c>
      <c r="CZ61" s="186" t="s">
        <v>3570</v>
      </c>
      <c r="DA61" s="186" t="s">
        <v>2610</v>
      </c>
      <c r="DB61" s="186">
        <v>2</v>
      </c>
      <c r="DC61" s="186" t="s">
        <v>5605</v>
      </c>
      <c r="DD61" s="186" t="s">
        <v>7889</v>
      </c>
      <c r="DE61" s="192">
        <v>44894</v>
      </c>
      <c r="DF61" s="188" t="s">
        <v>7893</v>
      </c>
      <c r="DG61" s="178">
        <v>0</v>
      </c>
      <c r="DH61" s="182" t="s">
        <v>7891</v>
      </c>
      <c r="DI61" s="182" t="s">
        <v>2610</v>
      </c>
      <c r="DJ61" s="182">
        <v>2</v>
      </c>
      <c r="DK61" s="182" t="s">
        <v>5605</v>
      </c>
      <c r="DL61" s="182" t="s">
        <v>7892</v>
      </c>
      <c r="DM61" s="179">
        <v>44894</v>
      </c>
      <c r="DN61" s="189" t="s">
        <v>7896</v>
      </c>
      <c r="DO61" s="186">
        <v>12479000</v>
      </c>
      <c r="DP61" s="189" t="s">
        <v>7894</v>
      </c>
      <c r="DQ61" s="189" t="s">
        <v>2610</v>
      </c>
      <c r="DR61" s="189">
        <v>2</v>
      </c>
      <c r="DS61" s="189" t="s">
        <v>5605</v>
      </c>
      <c r="DT61" s="189" t="s">
        <v>7895</v>
      </c>
      <c r="DU61" s="190">
        <v>44894</v>
      </c>
      <c r="DV61" s="188" t="s">
        <v>7897</v>
      </c>
      <c r="DW61" s="178">
        <v>3143000</v>
      </c>
      <c r="DX61" s="182" t="s">
        <v>3570</v>
      </c>
      <c r="DY61" s="182" t="s">
        <v>2610</v>
      </c>
      <c r="DZ61" s="182">
        <v>2</v>
      </c>
      <c r="EA61" s="182" t="s">
        <v>5605</v>
      </c>
      <c r="EB61" s="182" t="s">
        <v>7889</v>
      </c>
      <c r="EC61" s="179">
        <v>44894</v>
      </c>
      <c r="ED61" s="189" t="s">
        <v>7898</v>
      </c>
      <c r="EE61" s="186">
        <v>1212000</v>
      </c>
      <c r="EF61" s="189" t="s">
        <v>3570</v>
      </c>
      <c r="EG61" s="189" t="s">
        <v>2610</v>
      </c>
      <c r="EH61" s="189">
        <v>2</v>
      </c>
      <c r="EI61" s="189" t="s">
        <v>5605</v>
      </c>
      <c r="EJ61" s="189" t="s">
        <v>7889</v>
      </c>
      <c r="EK61" s="190">
        <v>44894</v>
      </c>
      <c r="EL61" s="188" t="s">
        <v>7899</v>
      </c>
      <c r="EM61" s="178">
        <v>0</v>
      </c>
      <c r="EN61" s="182" t="s">
        <v>3570</v>
      </c>
      <c r="EO61" s="182" t="s">
        <v>2610</v>
      </c>
      <c r="EP61" s="182">
        <v>2</v>
      </c>
      <c r="EQ61" s="182" t="s">
        <v>5605</v>
      </c>
      <c r="ER61" s="182" t="s">
        <v>7889</v>
      </c>
      <c r="ES61" s="179">
        <v>44894</v>
      </c>
      <c r="ET61" s="189" t="s">
        <v>3287</v>
      </c>
      <c r="EU61" s="189" t="s">
        <v>14</v>
      </c>
      <c r="EV61" s="189" t="s">
        <v>14</v>
      </c>
      <c r="EW61" s="189" t="s">
        <v>14</v>
      </c>
      <c r="EX61" s="189" t="s">
        <v>14</v>
      </c>
      <c r="EY61" s="189" t="s">
        <v>3285</v>
      </c>
      <c r="EZ61" s="189" t="s">
        <v>14</v>
      </c>
      <c r="FA61" s="190">
        <v>44809</v>
      </c>
      <c r="FB61" s="188" t="s">
        <v>2238</v>
      </c>
      <c r="FC61" s="182">
        <v>2</v>
      </c>
      <c r="FD61" s="182" t="s">
        <v>847</v>
      </c>
      <c r="FE61" s="182" t="s">
        <v>74</v>
      </c>
      <c r="FF61" s="182">
        <v>1</v>
      </c>
      <c r="FG61" s="182" t="s">
        <v>2237</v>
      </c>
      <c r="FH61" s="182" t="s">
        <v>847</v>
      </c>
      <c r="FI61" s="179">
        <v>44736</v>
      </c>
      <c r="FJ61" s="188" t="s">
        <v>1577</v>
      </c>
      <c r="FK61" s="189">
        <v>0</v>
      </c>
      <c r="FL61" s="189" t="s">
        <v>14</v>
      </c>
      <c r="FM61" s="189" t="s">
        <v>14</v>
      </c>
      <c r="FN61" s="189" t="s">
        <v>14</v>
      </c>
      <c r="FO61" s="189" t="s">
        <v>1562</v>
      </c>
      <c r="FP61" s="186" t="s">
        <v>14</v>
      </c>
      <c r="FQ61" s="187">
        <v>44456</v>
      </c>
      <c r="FR61" s="188" t="s">
        <v>1578</v>
      </c>
      <c r="FS61" s="182">
        <v>0</v>
      </c>
      <c r="FT61" s="182" t="s">
        <v>14</v>
      </c>
      <c r="FU61" s="182" t="s">
        <v>14</v>
      </c>
      <c r="FV61" s="182" t="s">
        <v>14</v>
      </c>
      <c r="FW61" s="182" t="s">
        <v>1562</v>
      </c>
      <c r="FX61" s="182" t="s">
        <v>14</v>
      </c>
      <c r="FY61" s="179">
        <v>44456</v>
      </c>
      <c r="FZ61" s="189" t="s">
        <v>4358</v>
      </c>
      <c r="GA61" s="189">
        <v>1</v>
      </c>
      <c r="GB61" s="189" t="s">
        <v>3959</v>
      </c>
      <c r="GC61" s="189" t="s">
        <v>30</v>
      </c>
      <c r="GD61" s="189">
        <v>2</v>
      </c>
      <c r="GE61" s="189" t="s">
        <v>14</v>
      </c>
      <c r="GF61" s="189" t="s">
        <v>14</v>
      </c>
      <c r="GG61" s="190">
        <v>44862</v>
      </c>
      <c r="GH61" s="188" t="s">
        <v>4364</v>
      </c>
      <c r="GI61" s="182">
        <v>1</v>
      </c>
      <c r="GJ61" s="182" t="s">
        <v>3959</v>
      </c>
      <c r="GK61" s="182" t="s">
        <v>30</v>
      </c>
      <c r="GL61" s="182">
        <v>2</v>
      </c>
      <c r="GM61" s="182" t="s">
        <v>14</v>
      </c>
      <c r="GN61" s="182" t="s">
        <v>14</v>
      </c>
      <c r="GO61" s="179">
        <v>44862</v>
      </c>
      <c r="GP61" s="189" t="s">
        <v>4359</v>
      </c>
      <c r="GQ61" s="189">
        <v>0</v>
      </c>
      <c r="GR61" s="189" t="s">
        <v>3959</v>
      </c>
      <c r="GS61" s="189" t="s">
        <v>30</v>
      </c>
      <c r="GT61" s="189">
        <v>2</v>
      </c>
      <c r="GU61" s="189" t="s">
        <v>14</v>
      </c>
      <c r="GV61" s="189" t="s">
        <v>14</v>
      </c>
      <c r="GW61" s="190">
        <v>44862</v>
      </c>
      <c r="GX61" s="188" t="s">
        <v>4365</v>
      </c>
      <c r="GY61" s="182">
        <v>0</v>
      </c>
      <c r="GZ61" s="182" t="s">
        <v>3959</v>
      </c>
      <c r="HA61" s="182" t="s">
        <v>30</v>
      </c>
      <c r="HB61" s="182">
        <v>2</v>
      </c>
      <c r="HC61" s="182" t="s">
        <v>14</v>
      </c>
      <c r="HD61" s="182" t="s">
        <v>14</v>
      </c>
      <c r="HE61" s="179">
        <v>44862</v>
      </c>
      <c r="HF61" s="189" t="s">
        <v>4357</v>
      </c>
      <c r="HG61" s="189">
        <v>0</v>
      </c>
      <c r="HH61" s="189" t="s">
        <v>3959</v>
      </c>
      <c r="HI61" s="189" t="s">
        <v>30</v>
      </c>
      <c r="HJ61" s="189">
        <v>2</v>
      </c>
      <c r="HK61" s="189" t="s">
        <v>14</v>
      </c>
      <c r="HL61" s="189" t="s">
        <v>14</v>
      </c>
      <c r="HM61" s="190">
        <v>44862</v>
      </c>
      <c r="HN61" s="188" t="s">
        <v>4363</v>
      </c>
      <c r="HO61" s="182">
        <v>2</v>
      </c>
      <c r="HP61" s="182" t="s">
        <v>3959</v>
      </c>
      <c r="HQ61" s="182" t="s">
        <v>30</v>
      </c>
      <c r="HR61" s="182">
        <v>2</v>
      </c>
      <c r="HS61" s="182" t="s">
        <v>14</v>
      </c>
      <c r="HT61" s="182" t="s">
        <v>14</v>
      </c>
      <c r="HU61" s="179">
        <v>44862</v>
      </c>
      <c r="HV61" s="189" t="s">
        <v>4360</v>
      </c>
      <c r="HW61" s="189">
        <v>3</v>
      </c>
      <c r="HX61" s="189" t="s">
        <v>3959</v>
      </c>
      <c r="HY61" s="189" t="s">
        <v>30</v>
      </c>
      <c r="HZ61" s="189">
        <v>2</v>
      </c>
      <c r="IA61" s="189" t="s">
        <v>14</v>
      </c>
      <c r="IB61" s="189" t="s">
        <v>14</v>
      </c>
      <c r="IC61" s="190">
        <v>44862</v>
      </c>
      <c r="ID61" s="188" t="s">
        <v>4362</v>
      </c>
      <c r="IE61" s="182">
        <v>1</v>
      </c>
      <c r="IF61" s="182" t="s">
        <v>3959</v>
      </c>
      <c r="IG61" s="182" t="s">
        <v>30</v>
      </c>
      <c r="IH61" s="182">
        <v>2</v>
      </c>
      <c r="II61" s="182" t="s">
        <v>14</v>
      </c>
      <c r="IJ61" s="182" t="s">
        <v>14</v>
      </c>
      <c r="IK61" s="179">
        <v>44862</v>
      </c>
      <c r="IL61" s="189" t="s">
        <v>4361</v>
      </c>
      <c r="IM61" s="189">
        <v>0</v>
      </c>
      <c r="IN61" s="189" t="s">
        <v>3959</v>
      </c>
      <c r="IO61" s="189" t="s">
        <v>30</v>
      </c>
      <c r="IP61" s="189">
        <v>2</v>
      </c>
      <c r="IQ61" s="189" t="s">
        <v>14</v>
      </c>
      <c r="IR61" s="189" t="s">
        <v>14</v>
      </c>
      <c r="IS61" s="190">
        <v>44862</v>
      </c>
    </row>
    <row r="62" spans="1:253" s="283" customFormat="1" ht="12.95" customHeight="1" x14ac:dyDescent="0.2">
      <c r="A62" s="283" t="s">
        <v>1120</v>
      </c>
      <c r="B62" s="283" t="s">
        <v>9385</v>
      </c>
      <c r="C62" s="283" t="s">
        <v>1121</v>
      </c>
      <c r="D62" s="283" t="s">
        <v>1093</v>
      </c>
      <c r="E62" s="283" t="s">
        <v>8930</v>
      </c>
      <c r="F62" s="283" t="s">
        <v>7530</v>
      </c>
      <c r="G62" s="177">
        <v>6769000</v>
      </c>
      <c r="H62" s="178" t="s">
        <v>7507</v>
      </c>
      <c r="I62" s="178" t="s">
        <v>2610</v>
      </c>
      <c r="J62" s="178">
        <v>2</v>
      </c>
      <c r="K62" s="178" t="s">
        <v>7509</v>
      </c>
      <c r="L62" s="178" t="s">
        <v>7508</v>
      </c>
      <c r="M62" s="179">
        <v>44894</v>
      </c>
      <c r="N62" s="188" t="s">
        <v>7532</v>
      </c>
      <c r="O62" s="180">
        <v>10450</v>
      </c>
      <c r="P62" s="180" t="s">
        <v>7511</v>
      </c>
      <c r="Q62" s="180" t="s">
        <v>74</v>
      </c>
      <c r="R62" s="180">
        <v>1</v>
      </c>
      <c r="S62" s="180" t="s">
        <v>7531</v>
      </c>
      <c r="T62" s="180" t="s">
        <v>7512</v>
      </c>
      <c r="U62" s="181">
        <v>44894</v>
      </c>
      <c r="V62" s="188" t="s">
        <v>7534</v>
      </c>
      <c r="W62" s="178">
        <v>6769000</v>
      </c>
      <c r="X62" s="178" t="s">
        <v>7507</v>
      </c>
      <c r="Y62" s="178" t="s">
        <v>2610</v>
      </c>
      <c r="Z62" s="178">
        <v>2</v>
      </c>
      <c r="AA62" s="178" t="s">
        <v>7533</v>
      </c>
      <c r="AB62" s="178" t="s">
        <v>7508</v>
      </c>
      <c r="AC62" s="179">
        <v>44894</v>
      </c>
      <c r="AD62" s="188" t="s">
        <v>7538</v>
      </c>
      <c r="AE62" s="186">
        <v>6244000</v>
      </c>
      <c r="AF62" s="186" t="s">
        <v>7535</v>
      </c>
      <c r="AG62" s="186" t="s">
        <v>19</v>
      </c>
      <c r="AH62" s="186">
        <v>3</v>
      </c>
      <c r="AI62" s="186" t="s">
        <v>7537</v>
      </c>
      <c r="AJ62" s="186" t="s">
        <v>7536</v>
      </c>
      <c r="AK62" s="187">
        <v>44894</v>
      </c>
      <c r="AL62" s="188" t="s">
        <v>7542</v>
      </c>
      <c r="AM62" s="178">
        <v>1529000</v>
      </c>
      <c r="AN62" s="178" t="s">
        <v>7539</v>
      </c>
      <c r="AO62" s="178" t="s">
        <v>19</v>
      </c>
      <c r="AP62" s="178">
        <v>3</v>
      </c>
      <c r="AQ62" s="178" t="s">
        <v>7541</v>
      </c>
      <c r="AR62" s="178" t="s">
        <v>7540</v>
      </c>
      <c r="AS62" s="179">
        <v>44894</v>
      </c>
      <c r="AT62" s="189" t="s">
        <v>1136</v>
      </c>
      <c r="AU62" s="186" t="s">
        <v>14</v>
      </c>
      <c r="AV62" s="186" t="s">
        <v>14</v>
      </c>
      <c r="AW62" s="186" t="s">
        <v>14</v>
      </c>
      <c r="AX62" s="186" t="s">
        <v>14</v>
      </c>
      <c r="AY62" s="186" t="s">
        <v>15</v>
      </c>
      <c r="AZ62" s="186" t="s">
        <v>14</v>
      </c>
      <c r="BA62" s="187">
        <v>43987</v>
      </c>
      <c r="BB62" s="188" t="s">
        <v>1135</v>
      </c>
      <c r="BC62" s="178">
        <v>0</v>
      </c>
      <c r="BD62" s="178" t="s">
        <v>1122</v>
      </c>
      <c r="BE62" s="178" t="s">
        <v>19</v>
      </c>
      <c r="BF62" s="178">
        <v>3</v>
      </c>
      <c r="BG62" s="178" t="s">
        <v>1134</v>
      </c>
      <c r="BH62" s="178" t="s">
        <v>470</v>
      </c>
      <c r="BI62" s="179">
        <v>43987</v>
      </c>
      <c r="BJ62" s="189" t="s">
        <v>1906</v>
      </c>
      <c r="BK62" s="189" t="s">
        <v>14</v>
      </c>
      <c r="BL62" s="189" t="s">
        <v>847</v>
      </c>
      <c r="BM62" s="189" t="s">
        <v>14</v>
      </c>
      <c r="BN62" s="189" t="s">
        <v>14</v>
      </c>
      <c r="BO62" s="189" t="s">
        <v>847</v>
      </c>
      <c r="BP62" s="186" t="s">
        <v>847</v>
      </c>
      <c r="BQ62" s="190">
        <v>44664</v>
      </c>
      <c r="BR62" s="188" t="s">
        <v>1124</v>
      </c>
      <c r="BS62" s="182" t="s">
        <v>14</v>
      </c>
      <c r="BT62" s="182" t="s">
        <v>1122</v>
      </c>
      <c r="BU62" s="182" t="s">
        <v>14</v>
      </c>
      <c r="BV62" s="182" t="s">
        <v>14</v>
      </c>
      <c r="BW62" s="182" t="s">
        <v>1123</v>
      </c>
      <c r="BX62" s="182" t="s">
        <v>470</v>
      </c>
      <c r="BY62" s="179">
        <v>43987</v>
      </c>
      <c r="BZ62" s="189" t="s">
        <v>1125</v>
      </c>
      <c r="CA62" s="189" t="s">
        <v>14</v>
      </c>
      <c r="CB62" s="189" t="s">
        <v>1122</v>
      </c>
      <c r="CC62" s="189" t="s">
        <v>14</v>
      </c>
      <c r="CD62" s="189" t="s">
        <v>14</v>
      </c>
      <c r="CE62" s="189" t="s">
        <v>1123</v>
      </c>
      <c r="CF62" s="189" t="s">
        <v>470</v>
      </c>
      <c r="CG62" s="190">
        <v>43987</v>
      </c>
      <c r="CH62" s="188" t="s">
        <v>10039</v>
      </c>
      <c r="CI62" s="189" t="e">
        <v>#N/A</v>
      </c>
      <c r="CJ62" s="189" t="e">
        <v>#N/A</v>
      </c>
      <c r="CK62" s="189" t="e">
        <v>#N/A</v>
      </c>
      <c r="CL62" s="189" t="e">
        <v>#N/A</v>
      </c>
      <c r="CM62" s="189" t="e">
        <v>#N/A</v>
      </c>
      <c r="CN62" s="189" t="e">
        <v>#N/A</v>
      </c>
      <c r="CO62" s="191" t="e">
        <v>#N/A</v>
      </c>
      <c r="CP62" s="189" t="s">
        <v>1133</v>
      </c>
      <c r="CQ62" s="182" t="s">
        <v>14</v>
      </c>
      <c r="CR62" s="182" t="s">
        <v>1130</v>
      </c>
      <c r="CS62" s="182" t="s">
        <v>14</v>
      </c>
      <c r="CT62" s="182" t="s">
        <v>14</v>
      </c>
      <c r="CU62" s="182" t="s">
        <v>1132</v>
      </c>
      <c r="CV62" s="182" t="s">
        <v>1131</v>
      </c>
      <c r="CW62" s="179">
        <v>43987</v>
      </c>
      <c r="CX62" s="189" t="s">
        <v>7544</v>
      </c>
      <c r="CY62" s="186">
        <v>1529000</v>
      </c>
      <c r="CZ62" s="186" t="s">
        <v>1907</v>
      </c>
      <c r="DA62" s="186" t="s">
        <v>19</v>
      </c>
      <c r="DB62" s="186">
        <v>3</v>
      </c>
      <c r="DC62" s="186" t="s">
        <v>1909</v>
      </c>
      <c r="DD62" s="186" t="s">
        <v>1908</v>
      </c>
      <c r="DE62" s="192">
        <v>44664</v>
      </c>
      <c r="DF62" s="188" t="s">
        <v>7545</v>
      </c>
      <c r="DG62" s="178">
        <v>525000</v>
      </c>
      <c r="DH62" s="182" t="s">
        <v>1907</v>
      </c>
      <c r="DI62" s="182" t="s">
        <v>19</v>
      </c>
      <c r="DJ62" s="182">
        <v>3</v>
      </c>
      <c r="DK62" s="182" t="s">
        <v>1909</v>
      </c>
      <c r="DL62" s="182" t="s">
        <v>1908</v>
      </c>
      <c r="DM62" s="179">
        <v>44894</v>
      </c>
      <c r="DN62" s="189" t="s">
        <v>7546</v>
      </c>
      <c r="DO62" s="186">
        <v>4715000</v>
      </c>
      <c r="DP62" s="189" t="s">
        <v>1907</v>
      </c>
      <c r="DQ62" s="189" t="s">
        <v>19</v>
      </c>
      <c r="DR62" s="189">
        <v>3</v>
      </c>
      <c r="DS62" s="189" t="s">
        <v>1909</v>
      </c>
      <c r="DT62" s="189" t="s">
        <v>1908</v>
      </c>
      <c r="DU62" s="190">
        <v>44894</v>
      </c>
      <c r="DV62" s="188" t="s">
        <v>1910</v>
      </c>
      <c r="DW62" s="178">
        <v>780000</v>
      </c>
      <c r="DX62" s="182" t="s">
        <v>1907</v>
      </c>
      <c r="DY62" s="182" t="s">
        <v>19</v>
      </c>
      <c r="DZ62" s="182">
        <v>3</v>
      </c>
      <c r="EA62" s="182" t="s">
        <v>1909</v>
      </c>
      <c r="EB62" s="182" t="s">
        <v>1908</v>
      </c>
      <c r="EC62" s="179">
        <v>44664</v>
      </c>
      <c r="ED62" s="189" t="s">
        <v>1911</v>
      </c>
      <c r="EE62" s="186">
        <v>703000</v>
      </c>
      <c r="EF62" s="189" t="s">
        <v>1907</v>
      </c>
      <c r="EG62" s="189" t="s">
        <v>19</v>
      </c>
      <c r="EH62" s="189">
        <v>3</v>
      </c>
      <c r="EI62" s="189" t="s">
        <v>1909</v>
      </c>
      <c r="EJ62" s="189" t="s">
        <v>1908</v>
      </c>
      <c r="EK62" s="190">
        <v>44664</v>
      </c>
      <c r="EL62" s="188" t="s">
        <v>7547</v>
      </c>
      <c r="EM62" s="178">
        <v>46000</v>
      </c>
      <c r="EN62" s="182" t="s">
        <v>1907</v>
      </c>
      <c r="EO62" s="182" t="s">
        <v>19</v>
      </c>
      <c r="EP62" s="182">
        <v>3</v>
      </c>
      <c r="EQ62" s="182" t="s">
        <v>1909</v>
      </c>
      <c r="ER62" s="182" t="s">
        <v>1908</v>
      </c>
      <c r="ES62" s="179">
        <v>44894</v>
      </c>
      <c r="ET62" s="189" t="s">
        <v>7543</v>
      </c>
      <c r="EU62" s="189">
        <v>235</v>
      </c>
      <c r="EV62" s="189" t="s">
        <v>7269</v>
      </c>
      <c r="EW62" s="189" t="s">
        <v>19</v>
      </c>
      <c r="EX62" s="189">
        <v>3</v>
      </c>
      <c r="EY62" s="189" t="s">
        <v>7520</v>
      </c>
      <c r="EZ62" s="189" t="s">
        <v>470</v>
      </c>
      <c r="FA62" s="190">
        <v>44894</v>
      </c>
      <c r="FB62" s="188" t="s">
        <v>1129</v>
      </c>
      <c r="FC62" s="182">
        <v>2</v>
      </c>
      <c r="FD62" s="182" t="s">
        <v>1126</v>
      </c>
      <c r="FE62" s="182" t="s">
        <v>74</v>
      </c>
      <c r="FF62" s="182">
        <v>1</v>
      </c>
      <c r="FG62" s="182" t="s">
        <v>1128</v>
      </c>
      <c r="FH62" s="182" t="s">
        <v>1127</v>
      </c>
      <c r="FI62" s="179">
        <v>43987</v>
      </c>
      <c r="FJ62" s="188" t="s">
        <v>1137</v>
      </c>
      <c r="FK62" s="189" t="s">
        <v>14</v>
      </c>
      <c r="FL62" s="189" t="s">
        <v>14</v>
      </c>
      <c r="FM62" s="189" t="s">
        <v>14</v>
      </c>
      <c r="FN62" s="189" t="s">
        <v>14</v>
      </c>
      <c r="FO62" s="189" t="s">
        <v>1102</v>
      </c>
      <c r="FP62" s="186" t="s">
        <v>14</v>
      </c>
      <c r="FQ62" s="187">
        <v>43987</v>
      </c>
      <c r="FR62" s="188" t="s">
        <v>1138</v>
      </c>
      <c r="FS62" s="182" t="s">
        <v>14</v>
      </c>
      <c r="FT62" s="182" t="s">
        <v>14</v>
      </c>
      <c r="FU62" s="182" t="s">
        <v>14</v>
      </c>
      <c r="FV62" s="182" t="s">
        <v>14</v>
      </c>
      <c r="FW62" s="182" t="s">
        <v>1102</v>
      </c>
      <c r="FX62" s="182" t="s">
        <v>14</v>
      </c>
      <c r="FY62" s="179">
        <v>43987</v>
      </c>
      <c r="FZ62" s="189" t="s">
        <v>5177</v>
      </c>
      <c r="GA62" s="189">
        <v>0</v>
      </c>
      <c r="GB62" s="189" t="s">
        <v>3959</v>
      </c>
      <c r="GC62" s="189" t="s">
        <v>30</v>
      </c>
      <c r="GD62" s="189">
        <v>2</v>
      </c>
      <c r="GE62" s="189" t="s">
        <v>14</v>
      </c>
      <c r="GF62" s="189" t="s">
        <v>14</v>
      </c>
      <c r="GG62" s="190">
        <v>44865</v>
      </c>
      <c r="GH62" s="188" t="s">
        <v>5183</v>
      </c>
      <c r="GI62" s="182">
        <v>0</v>
      </c>
      <c r="GJ62" s="182" t="s">
        <v>3959</v>
      </c>
      <c r="GK62" s="182" t="s">
        <v>30</v>
      </c>
      <c r="GL62" s="182">
        <v>2</v>
      </c>
      <c r="GM62" s="182" t="s">
        <v>14</v>
      </c>
      <c r="GN62" s="182" t="s">
        <v>14</v>
      </c>
      <c r="GO62" s="179">
        <v>44865</v>
      </c>
      <c r="GP62" s="189" t="s">
        <v>5178</v>
      </c>
      <c r="GQ62" s="189">
        <v>0</v>
      </c>
      <c r="GR62" s="189" t="s">
        <v>3959</v>
      </c>
      <c r="GS62" s="189" t="s">
        <v>30</v>
      </c>
      <c r="GT62" s="189">
        <v>2</v>
      </c>
      <c r="GU62" s="189" t="s">
        <v>14</v>
      </c>
      <c r="GV62" s="189" t="s">
        <v>14</v>
      </c>
      <c r="GW62" s="190">
        <v>44865</v>
      </c>
      <c r="GX62" s="188" t="s">
        <v>5184</v>
      </c>
      <c r="GY62" s="182">
        <v>0</v>
      </c>
      <c r="GZ62" s="182" t="s">
        <v>3959</v>
      </c>
      <c r="HA62" s="182" t="s">
        <v>30</v>
      </c>
      <c r="HB62" s="182">
        <v>2</v>
      </c>
      <c r="HC62" s="182" t="s">
        <v>14</v>
      </c>
      <c r="HD62" s="182" t="s">
        <v>14</v>
      </c>
      <c r="HE62" s="179">
        <v>44865</v>
      </c>
      <c r="HF62" s="189" t="s">
        <v>5176</v>
      </c>
      <c r="HG62" s="189">
        <v>1</v>
      </c>
      <c r="HH62" s="189" t="s">
        <v>3959</v>
      </c>
      <c r="HI62" s="189" t="s">
        <v>30</v>
      </c>
      <c r="HJ62" s="189">
        <v>2</v>
      </c>
      <c r="HK62" s="189" t="s">
        <v>14</v>
      </c>
      <c r="HL62" s="189" t="s">
        <v>14</v>
      </c>
      <c r="HM62" s="190">
        <v>44865</v>
      </c>
      <c r="HN62" s="188" t="s">
        <v>5182</v>
      </c>
      <c r="HO62" s="182">
        <v>2</v>
      </c>
      <c r="HP62" s="182" t="s">
        <v>3959</v>
      </c>
      <c r="HQ62" s="182" t="s">
        <v>30</v>
      </c>
      <c r="HR62" s="182">
        <v>2</v>
      </c>
      <c r="HS62" s="182" t="s">
        <v>14</v>
      </c>
      <c r="HT62" s="182" t="s">
        <v>14</v>
      </c>
      <c r="HU62" s="179">
        <v>44865</v>
      </c>
      <c r="HV62" s="189" t="s">
        <v>5179</v>
      </c>
      <c r="HW62" s="189">
        <v>0</v>
      </c>
      <c r="HX62" s="189" t="s">
        <v>3959</v>
      </c>
      <c r="HY62" s="189" t="s">
        <v>30</v>
      </c>
      <c r="HZ62" s="189">
        <v>2</v>
      </c>
      <c r="IA62" s="189" t="s">
        <v>14</v>
      </c>
      <c r="IB62" s="189" t="s">
        <v>14</v>
      </c>
      <c r="IC62" s="190">
        <v>44865</v>
      </c>
      <c r="ID62" s="188" t="s">
        <v>5181</v>
      </c>
      <c r="IE62" s="182">
        <v>3</v>
      </c>
      <c r="IF62" s="182" t="s">
        <v>3959</v>
      </c>
      <c r="IG62" s="182" t="s">
        <v>30</v>
      </c>
      <c r="IH62" s="182">
        <v>2</v>
      </c>
      <c r="II62" s="182" t="s">
        <v>14</v>
      </c>
      <c r="IJ62" s="182" t="s">
        <v>14</v>
      </c>
      <c r="IK62" s="179">
        <v>44865</v>
      </c>
      <c r="IL62" s="189" t="s">
        <v>5180</v>
      </c>
      <c r="IM62" s="189">
        <v>0</v>
      </c>
      <c r="IN62" s="189" t="s">
        <v>3959</v>
      </c>
      <c r="IO62" s="189" t="s">
        <v>30</v>
      </c>
      <c r="IP62" s="189">
        <v>2</v>
      </c>
      <c r="IQ62" s="189" t="s">
        <v>14</v>
      </c>
      <c r="IR62" s="189" t="s">
        <v>14</v>
      </c>
      <c r="IS62" s="190">
        <v>44865</v>
      </c>
    </row>
    <row r="63" spans="1:253" s="283" customFormat="1" ht="12.95" customHeight="1" x14ac:dyDescent="0.2">
      <c r="A63" s="283" t="s">
        <v>1091</v>
      </c>
      <c r="B63" s="283" t="s">
        <v>9535</v>
      </c>
      <c r="C63" s="283" t="s">
        <v>1092</v>
      </c>
      <c r="D63" s="283" t="s">
        <v>1093</v>
      </c>
      <c r="E63" s="283" t="s">
        <v>8930</v>
      </c>
      <c r="F63" s="283" t="s">
        <v>7510</v>
      </c>
      <c r="G63" s="177">
        <v>6769000</v>
      </c>
      <c r="H63" s="178" t="s">
        <v>7507</v>
      </c>
      <c r="I63" s="178" t="s">
        <v>2610</v>
      </c>
      <c r="J63" s="178">
        <v>2</v>
      </c>
      <c r="K63" s="178" t="s">
        <v>7509</v>
      </c>
      <c r="L63" s="178" t="s">
        <v>7508</v>
      </c>
      <c r="M63" s="179">
        <v>44894</v>
      </c>
      <c r="N63" s="188" t="s">
        <v>7514</v>
      </c>
      <c r="O63" s="180">
        <v>10450</v>
      </c>
      <c r="P63" s="180" t="s">
        <v>7511</v>
      </c>
      <c r="Q63" s="180" t="s">
        <v>74</v>
      </c>
      <c r="R63" s="180">
        <v>1</v>
      </c>
      <c r="S63" s="180" t="s">
        <v>7513</v>
      </c>
      <c r="T63" s="180" t="s">
        <v>7512</v>
      </c>
      <c r="U63" s="181">
        <v>44894</v>
      </c>
      <c r="V63" s="188" t="s">
        <v>7516</v>
      </c>
      <c r="W63" s="178">
        <v>6769000</v>
      </c>
      <c r="X63" s="178" t="s">
        <v>7507</v>
      </c>
      <c r="Y63" s="178" t="s">
        <v>2610</v>
      </c>
      <c r="Z63" s="178">
        <v>2</v>
      </c>
      <c r="AA63" s="178" t="s">
        <v>7515</v>
      </c>
      <c r="AB63" s="178" t="s">
        <v>7508</v>
      </c>
      <c r="AC63" s="179">
        <v>44894</v>
      </c>
      <c r="AD63" s="188" t="s">
        <v>7519</v>
      </c>
      <c r="AE63" s="186">
        <v>6244000</v>
      </c>
      <c r="AF63" s="186" t="s">
        <v>1907</v>
      </c>
      <c r="AG63" s="186" t="s">
        <v>19</v>
      </c>
      <c r="AH63" s="186">
        <v>3</v>
      </c>
      <c r="AI63" s="186" t="s">
        <v>7518</v>
      </c>
      <c r="AJ63" s="186" t="s">
        <v>7517</v>
      </c>
      <c r="AK63" s="187">
        <v>44894</v>
      </c>
      <c r="AL63" s="188" t="s">
        <v>1905</v>
      </c>
      <c r="AM63" s="178" t="s">
        <v>14</v>
      </c>
      <c r="AN63" s="178" t="s">
        <v>847</v>
      </c>
      <c r="AO63" s="178" t="s">
        <v>14</v>
      </c>
      <c r="AP63" s="178" t="s">
        <v>14</v>
      </c>
      <c r="AQ63" s="178" t="s">
        <v>1904</v>
      </c>
      <c r="AR63" s="178" t="s">
        <v>847</v>
      </c>
      <c r="AS63" s="179">
        <v>44664</v>
      </c>
      <c r="AT63" s="189" t="s">
        <v>1242</v>
      </c>
      <c r="AU63" s="186" t="s">
        <v>14</v>
      </c>
      <c r="AV63" s="186" t="s">
        <v>1240</v>
      </c>
      <c r="AW63" s="186" t="s">
        <v>14</v>
      </c>
      <c r="AX63" s="186" t="s">
        <v>14</v>
      </c>
      <c r="AY63" s="186" t="s">
        <v>1241</v>
      </c>
      <c r="AZ63" s="186" t="s">
        <v>470</v>
      </c>
      <c r="BA63" s="187">
        <v>44104</v>
      </c>
      <c r="BB63" s="188" t="s">
        <v>1101</v>
      </c>
      <c r="BC63" s="178" t="s">
        <v>14</v>
      </c>
      <c r="BD63" s="178" t="s">
        <v>14</v>
      </c>
      <c r="BE63" s="178" t="s">
        <v>14</v>
      </c>
      <c r="BF63" s="178" t="s">
        <v>14</v>
      </c>
      <c r="BG63" s="178" t="s">
        <v>570</v>
      </c>
      <c r="BH63" s="178" t="s">
        <v>570</v>
      </c>
      <c r="BI63" s="179">
        <v>43950</v>
      </c>
      <c r="BJ63" s="189" t="s">
        <v>7521</v>
      </c>
      <c r="BK63" s="189">
        <v>235</v>
      </c>
      <c r="BL63" s="189" t="s">
        <v>7269</v>
      </c>
      <c r="BM63" s="189" t="s">
        <v>19</v>
      </c>
      <c r="BN63" s="189">
        <v>3</v>
      </c>
      <c r="BO63" s="189" t="s">
        <v>7520</v>
      </c>
      <c r="BP63" s="186" t="s">
        <v>470</v>
      </c>
      <c r="BQ63" s="190">
        <v>44894</v>
      </c>
      <c r="BR63" s="188" t="s">
        <v>1191</v>
      </c>
      <c r="BS63" s="182" t="s">
        <v>14</v>
      </c>
      <c r="BT63" s="182" t="s">
        <v>1188</v>
      </c>
      <c r="BU63" s="182" t="s">
        <v>14</v>
      </c>
      <c r="BV63" s="182" t="s">
        <v>14</v>
      </c>
      <c r="BW63" s="182" t="s">
        <v>1190</v>
      </c>
      <c r="BX63" s="182" t="s">
        <v>1189</v>
      </c>
      <c r="BY63" s="179">
        <v>44015</v>
      </c>
      <c r="BZ63" s="189" t="s">
        <v>1193</v>
      </c>
      <c r="CA63" s="189" t="s">
        <v>14</v>
      </c>
      <c r="CB63" s="189" t="s">
        <v>1188</v>
      </c>
      <c r="CC63" s="189" t="s">
        <v>14</v>
      </c>
      <c r="CD63" s="189" t="s">
        <v>14</v>
      </c>
      <c r="CE63" s="189" t="s">
        <v>1192</v>
      </c>
      <c r="CF63" s="189" t="s">
        <v>1189</v>
      </c>
      <c r="CG63" s="190">
        <v>44015</v>
      </c>
      <c r="CH63" s="188" t="s">
        <v>10040</v>
      </c>
      <c r="CI63" s="189" t="e">
        <v>#N/A</v>
      </c>
      <c r="CJ63" s="189" t="e">
        <v>#N/A</v>
      </c>
      <c r="CK63" s="189" t="e">
        <v>#N/A</v>
      </c>
      <c r="CL63" s="189" t="e">
        <v>#N/A</v>
      </c>
      <c r="CM63" s="189" t="e">
        <v>#N/A</v>
      </c>
      <c r="CN63" s="189" t="e">
        <v>#N/A</v>
      </c>
      <c r="CO63" s="191" t="e">
        <v>#N/A</v>
      </c>
      <c r="CP63" s="189" t="s">
        <v>1100</v>
      </c>
      <c r="CQ63" s="182" t="s">
        <v>14</v>
      </c>
      <c r="CR63" s="182" t="s">
        <v>14</v>
      </c>
      <c r="CS63" s="182" t="s">
        <v>14</v>
      </c>
      <c r="CT63" s="182" t="s">
        <v>14</v>
      </c>
      <c r="CU63" s="182" t="s">
        <v>1099</v>
      </c>
      <c r="CV63" s="182" t="s">
        <v>1098</v>
      </c>
      <c r="CW63" s="179">
        <v>43950</v>
      </c>
      <c r="CX63" s="189" t="s">
        <v>7523</v>
      </c>
      <c r="CY63" s="186">
        <v>3210000</v>
      </c>
      <c r="CZ63" s="186" t="s">
        <v>1907</v>
      </c>
      <c r="DA63" s="186" t="s">
        <v>19</v>
      </c>
      <c r="DB63" s="186">
        <v>3</v>
      </c>
      <c r="DC63" s="186" t="s">
        <v>7524</v>
      </c>
      <c r="DD63" s="186" t="s">
        <v>7517</v>
      </c>
      <c r="DE63" s="192">
        <v>44894</v>
      </c>
      <c r="DF63" s="188" t="s">
        <v>7525</v>
      </c>
      <c r="DG63" s="178">
        <v>525000</v>
      </c>
      <c r="DH63" s="182" t="s">
        <v>1907</v>
      </c>
      <c r="DI63" s="182" t="s">
        <v>19</v>
      </c>
      <c r="DJ63" s="182">
        <v>3</v>
      </c>
      <c r="DK63" s="182" t="s">
        <v>7524</v>
      </c>
      <c r="DL63" s="182" t="s">
        <v>7517</v>
      </c>
      <c r="DM63" s="179">
        <v>44894</v>
      </c>
      <c r="DN63" s="189" t="s">
        <v>7526</v>
      </c>
      <c r="DO63" s="186">
        <v>3035000</v>
      </c>
      <c r="DP63" s="189" t="s">
        <v>1907</v>
      </c>
      <c r="DQ63" s="189" t="s">
        <v>19</v>
      </c>
      <c r="DR63" s="189">
        <v>3</v>
      </c>
      <c r="DS63" s="189" t="s">
        <v>7524</v>
      </c>
      <c r="DT63" s="189" t="s">
        <v>7517</v>
      </c>
      <c r="DU63" s="190">
        <v>44894</v>
      </c>
      <c r="DV63" s="188" t="s">
        <v>7527</v>
      </c>
      <c r="DW63" s="178">
        <v>1889000</v>
      </c>
      <c r="DX63" s="182" t="s">
        <v>1907</v>
      </c>
      <c r="DY63" s="182" t="s">
        <v>19</v>
      </c>
      <c r="DZ63" s="182">
        <v>3</v>
      </c>
      <c r="EA63" s="182" t="s">
        <v>7524</v>
      </c>
      <c r="EB63" s="182" t="s">
        <v>7517</v>
      </c>
      <c r="EC63" s="179">
        <v>44894</v>
      </c>
      <c r="ED63" s="189" t="s">
        <v>7528</v>
      </c>
      <c r="EE63" s="186">
        <v>1275000</v>
      </c>
      <c r="EF63" s="189" t="s">
        <v>1907</v>
      </c>
      <c r="EG63" s="189" t="s">
        <v>19</v>
      </c>
      <c r="EH63" s="189">
        <v>3</v>
      </c>
      <c r="EI63" s="189" t="s">
        <v>7524</v>
      </c>
      <c r="EJ63" s="189" t="s">
        <v>7517</v>
      </c>
      <c r="EK63" s="190">
        <v>44894</v>
      </c>
      <c r="EL63" s="188" t="s">
        <v>7529</v>
      </c>
      <c r="EM63" s="178">
        <v>46000</v>
      </c>
      <c r="EN63" s="182" t="s">
        <v>1907</v>
      </c>
      <c r="EO63" s="182" t="s">
        <v>19</v>
      </c>
      <c r="EP63" s="182">
        <v>3</v>
      </c>
      <c r="EQ63" s="182" t="s">
        <v>7524</v>
      </c>
      <c r="ER63" s="182" t="s">
        <v>7517</v>
      </c>
      <c r="ES63" s="179">
        <v>44894</v>
      </c>
      <c r="ET63" s="189" t="s">
        <v>7522</v>
      </c>
      <c r="EU63" s="189">
        <v>235</v>
      </c>
      <c r="EV63" s="189" t="s">
        <v>7269</v>
      </c>
      <c r="EW63" s="189" t="s">
        <v>19</v>
      </c>
      <c r="EX63" s="189">
        <v>3</v>
      </c>
      <c r="EY63" s="189" t="s">
        <v>7520</v>
      </c>
      <c r="EZ63" s="189" t="s">
        <v>470</v>
      </c>
      <c r="FA63" s="190">
        <v>44894</v>
      </c>
      <c r="FB63" s="188" t="s">
        <v>1097</v>
      </c>
      <c r="FC63" s="182">
        <v>3</v>
      </c>
      <c r="FD63" s="182" t="s">
        <v>1094</v>
      </c>
      <c r="FE63" s="182" t="s">
        <v>74</v>
      </c>
      <c r="FF63" s="182">
        <v>1</v>
      </c>
      <c r="FG63" s="182" t="s">
        <v>1096</v>
      </c>
      <c r="FH63" s="182" t="s">
        <v>1095</v>
      </c>
      <c r="FI63" s="179">
        <v>43950</v>
      </c>
      <c r="FJ63" s="188" t="s">
        <v>1103</v>
      </c>
      <c r="FK63" s="189" t="s">
        <v>14</v>
      </c>
      <c r="FL63" s="189" t="s">
        <v>14</v>
      </c>
      <c r="FM63" s="189" t="s">
        <v>14</v>
      </c>
      <c r="FN63" s="189" t="s">
        <v>14</v>
      </c>
      <c r="FO63" s="189" t="s">
        <v>1102</v>
      </c>
      <c r="FP63" s="186" t="s">
        <v>570</v>
      </c>
      <c r="FQ63" s="187">
        <v>43950</v>
      </c>
      <c r="FR63" s="188" t="s">
        <v>1104</v>
      </c>
      <c r="FS63" s="182" t="s">
        <v>14</v>
      </c>
      <c r="FT63" s="182" t="s">
        <v>14</v>
      </c>
      <c r="FU63" s="182" t="s">
        <v>14</v>
      </c>
      <c r="FV63" s="182" t="s">
        <v>14</v>
      </c>
      <c r="FW63" s="182" t="s">
        <v>1102</v>
      </c>
      <c r="FX63" s="182" t="s">
        <v>570</v>
      </c>
      <c r="FY63" s="179">
        <v>43950</v>
      </c>
      <c r="FZ63" s="189" t="s">
        <v>5186</v>
      </c>
      <c r="GA63" s="189">
        <v>0</v>
      </c>
      <c r="GB63" s="189" t="s">
        <v>3959</v>
      </c>
      <c r="GC63" s="189" t="s">
        <v>30</v>
      </c>
      <c r="GD63" s="189">
        <v>2</v>
      </c>
      <c r="GE63" s="189" t="s">
        <v>14</v>
      </c>
      <c r="GF63" s="189" t="s">
        <v>14</v>
      </c>
      <c r="GG63" s="190">
        <v>44865</v>
      </c>
      <c r="GH63" s="188" t="s">
        <v>5192</v>
      </c>
      <c r="GI63" s="182">
        <v>0</v>
      </c>
      <c r="GJ63" s="182" t="s">
        <v>3959</v>
      </c>
      <c r="GK63" s="182" t="s">
        <v>30</v>
      </c>
      <c r="GL63" s="182">
        <v>2</v>
      </c>
      <c r="GM63" s="182" t="s">
        <v>14</v>
      </c>
      <c r="GN63" s="182" t="s">
        <v>14</v>
      </c>
      <c r="GO63" s="179">
        <v>44865</v>
      </c>
      <c r="GP63" s="189" t="s">
        <v>5187</v>
      </c>
      <c r="GQ63" s="189">
        <v>1</v>
      </c>
      <c r="GR63" s="189" t="s">
        <v>3959</v>
      </c>
      <c r="GS63" s="189" t="s">
        <v>30</v>
      </c>
      <c r="GT63" s="189">
        <v>2</v>
      </c>
      <c r="GU63" s="189" t="s">
        <v>14</v>
      </c>
      <c r="GV63" s="189" t="s">
        <v>14</v>
      </c>
      <c r="GW63" s="190">
        <v>44865</v>
      </c>
      <c r="GX63" s="188" t="s">
        <v>5193</v>
      </c>
      <c r="GY63" s="182">
        <v>0</v>
      </c>
      <c r="GZ63" s="182" t="s">
        <v>3959</v>
      </c>
      <c r="HA63" s="182" t="s">
        <v>30</v>
      </c>
      <c r="HB63" s="182">
        <v>2</v>
      </c>
      <c r="HC63" s="182" t="s">
        <v>14</v>
      </c>
      <c r="HD63" s="182" t="s">
        <v>14</v>
      </c>
      <c r="HE63" s="179">
        <v>44865</v>
      </c>
      <c r="HF63" s="189" t="s">
        <v>5185</v>
      </c>
      <c r="HG63" s="189">
        <v>1</v>
      </c>
      <c r="HH63" s="189" t="s">
        <v>3959</v>
      </c>
      <c r="HI63" s="189" t="s">
        <v>30</v>
      </c>
      <c r="HJ63" s="189">
        <v>2</v>
      </c>
      <c r="HK63" s="189" t="s">
        <v>14</v>
      </c>
      <c r="HL63" s="189" t="s">
        <v>14</v>
      </c>
      <c r="HM63" s="190">
        <v>44865</v>
      </c>
      <c r="HN63" s="188" t="s">
        <v>5191</v>
      </c>
      <c r="HO63" s="182">
        <v>2</v>
      </c>
      <c r="HP63" s="182" t="s">
        <v>3959</v>
      </c>
      <c r="HQ63" s="182" t="s">
        <v>30</v>
      </c>
      <c r="HR63" s="182">
        <v>2</v>
      </c>
      <c r="HS63" s="182" t="s">
        <v>14</v>
      </c>
      <c r="HT63" s="182" t="s">
        <v>14</v>
      </c>
      <c r="HU63" s="179">
        <v>44865</v>
      </c>
      <c r="HV63" s="189" t="s">
        <v>5188</v>
      </c>
      <c r="HW63" s="189">
        <v>0</v>
      </c>
      <c r="HX63" s="189" t="s">
        <v>3959</v>
      </c>
      <c r="HY63" s="189" t="s">
        <v>30</v>
      </c>
      <c r="HZ63" s="189">
        <v>2</v>
      </c>
      <c r="IA63" s="189" t="s">
        <v>14</v>
      </c>
      <c r="IB63" s="189" t="s">
        <v>14</v>
      </c>
      <c r="IC63" s="190">
        <v>44865</v>
      </c>
      <c r="ID63" s="188" t="s">
        <v>5190</v>
      </c>
      <c r="IE63" s="182">
        <v>3</v>
      </c>
      <c r="IF63" s="182" t="s">
        <v>3959</v>
      </c>
      <c r="IG63" s="182" t="s">
        <v>30</v>
      </c>
      <c r="IH63" s="182">
        <v>2</v>
      </c>
      <c r="II63" s="182" t="s">
        <v>14</v>
      </c>
      <c r="IJ63" s="182" t="s">
        <v>14</v>
      </c>
      <c r="IK63" s="179">
        <v>44865</v>
      </c>
      <c r="IL63" s="189" t="s">
        <v>5189</v>
      </c>
      <c r="IM63" s="189">
        <v>0</v>
      </c>
      <c r="IN63" s="189" t="s">
        <v>3959</v>
      </c>
      <c r="IO63" s="189" t="s">
        <v>30</v>
      </c>
      <c r="IP63" s="189">
        <v>2</v>
      </c>
      <c r="IQ63" s="189" t="s">
        <v>14</v>
      </c>
      <c r="IR63" s="189" t="s">
        <v>14</v>
      </c>
      <c r="IS63" s="190">
        <v>44865</v>
      </c>
    </row>
    <row r="64" spans="1:253" s="283" customFormat="1" ht="12.95" customHeight="1" x14ac:dyDescent="0.2">
      <c r="A64" s="283" t="s">
        <v>131</v>
      </c>
      <c r="B64" s="283" t="s">
        <v>9409</v>
      </c>
      <c r="C64" s="283" t="s">
        <v>132</v>
      </c>
      <c r="D64" s="283" t="s">
        <v>133</v>
      </c>
      <c r="E64" s="283" t="s">
        <v>8933</v>
      </c>
      <c r="F64" s="283" t="s">
        <v>2779</v>
      </c>
      <c r="G64" s="185">
        <v>8200000</v>
      </c>
      <c r="H64" s="186" t="s">
        <v>2776</v>
      </c>
      <c r="I64" s="186" t="s">
        <v>30</v>
      </c>
      <c r="J64" s="186">
        <v>2</v>
      </c>
      <c r="K64" s="186" t="s">
        <v>2778</v>
      </c>
      <c r="L64" s="186" t="s">
        <v>2777</v>
      </c>
      <c r="M64" s="187">
        <v>44773</v>
      </c>
      <c r="N64" s="188" t="s">
        <v>2783</v>
      </c>
      <c r="O64" s="186">
        <v>1759540</v>
      </c>
      <c r="P64" s="186" t="s">
        <v>2780</v>
      </c>
      <c r="Q64" s="186" t="s">
        <v>74</v>
      </c>
      <c r="R64" s="186">
        <v>1</v>
      </c>
      <c r="S64" s="186" t="s">
        <v>2782</v>
      </c>
      <c r="T64" s="186" t="s">
        <v>2781</v>
      </c>
      <c r="U64" s="187">
        <v>44773</v>
      </c>
      <c r="V64" s="188" t="s">
        <v>2785</v>
      </c>
      <c r="W64" s="186">
        <v>8200000</v>
      </c>
      <c r="X64" s="186" t="s">
        <v>2776</v>
      </c>
      <c r="Y64" s="186" t="s">
        <v>30</v>
      </c>
      <c r="Z64" s="186">
        <v>2</v>
      </c>
      <c r="AA64" s="186" t="s">
        <v>2784</v>
      </c>
      <c r="AB64" s="186" t="s">
        <v>2777</v>
      </c>
      <c r="AC64" s="187">
        <v>44773</v>
      </c>
      <c r="AD64" s="188" t="s">
        <v>2787</v>
      </c>
      <c r="AE64" s="186">
        <v>3772000</v>
      </c>
      <c r="AF64" s="186" t="s">
        <v>2776</v>
      </c>
      <c r="AG64" s="186" t="s">
        <v>74</v>
      </c>
      <c r="AH64" s="186">
        <v>1</v>
      </c>
      <c r="AI64" s="186" t="s">
        <v>2786</v>
      </c>
      <c r="AJ64" s="186" t="s">
        <v>2777</v>
      </c>
      <c r="AK64" s="187">
        <v>44773</v>
      </c>
      <c r="AL64" s="188" t="s">
        <v>6787</v>
      </c>
      <c r="AM64" s="186">
        <v>1564000</v>
      </c>
      <c r="AN64" s="186" t="s">
        <v>6784</v>
      </c>
      <c r="AO64" s="186" t="s">
        <v>2610</v>
      </c>
      <c r="AP64" s="186">
        <v>2</v>
      </c>
      <c r="AQ64" s="186" t="s">
        <v>6786</v>
      </c>
      <c r="AR64" s="186" t="s">
        <v>6785</v>
      </c>
      <c r="AS64" s="187">
        <v>44893</v>
      </c>
      <c r="AT64" s="189" t="s">
        <v>884</v>
      </c>
      <c r="AU64" s="186" t="s">
        <v>14</v>
      </c>
      <c r="AV64" s="186" t="s">
        <v>14</v>
      </c>
      <c r="AW64" s="186" t="s">
        <v>14</v>
      </c>
      <c r="AX64" s="186" t="s">
        <v>14</v>
      </c>
      <c r="AY64" s="186" t="s">
        <v>883</v>
      </c>
      <c r="AZ64" s="186" t="s">
        <v>14</v>
      </c>
      <c r="BA64" s="187">
        <v>43767</v>
      </c>
      <c r="BB64" s="188" t="s">
        <v>137</v>
      </c>
      <c r="BC64" s="186" t="s">
        <v>14</v>
      </c>
      <c r="BD64" s="186">
        <v>0</v>
      </c>
      <c r="BE64" s="186" t="s">
        <v>14</v>
      </c>
      <c r="BF64" s="186" t="s">
        <v>14</v>
      </c>
      <c r="BG64" s="186" t="s">
        <v>15</v>
      </c>
      <c r="BH64" s="186">
        <v>0</v>
      </c>
      <c r="BI64" s="187">
        <v>43503</v>
      </c>
      <c r="BJ64" s="189" t="s">
        <v>6791</v>
      </c>
      <c r="BK64" s="189">
        <v>801</v>
      </c>
      <c r="BL64" s="189" t="s">
        <v>6788</v>
      </c>
      <c r="BM64" s="189" t="s">
        <v>19</v>
      </c>
      <c r="BN64" s="189">
        <v>3</v>
      </c>
      <c r="BO64" s="189" t="s">
        <v>6790</v>
      </c>
      <c r="BP64" s="186" t="s">
        <v>6789</v>
      </c>
      <c r="BQ64" s="190">
        <v>44893</v>
      </c>
      <c r="BR64" s="188" t="s">
        <v>134</v>
      </c>
      <c r="BS64" s="189" t="s">
        <v>14</v>
      </c>
      <c r="BT64" s="189">
        <v>0</v>
      </c>
      <c r="BU64" s="189" t="s">
        <v>14</v>
      </c>
      <c r="BV64" s="189" t="s">
        <v>14</v>
      </c>
      <c r="BW64" s="189" t="s">
        <v>15</v>
      </c>
      <c r="BX64" s="189">
        <v>0</v>
      </c>
      <c r="BY64" s="187">
        <v>43503</v>
      </c>
      <c r="BZ64" s="189" t="s">
        <v>135</v>
      </c>
      <c r="CA64" s="189" t="s">
        <v>14</v>
      </c>
      <c r="CB64" s="189">
        <v>0</v>
      </c>
      <c r="CC64" s="189" t="s">
        <v>14</v>
      </c>
      <c r="CD64" s="189" t="s">
        <v>14</v>
      </c>
      <c r="CE64" s="189" t="s">
        <v>15</v>
      </c>
      <c r="CF64" s="189">
        <v>0</v>
      </c>
      <c r="CG64" s="190">
        <v>43503</v>
      </c>
      <c r="CH64" s="188" t="s">
        <v>10041</v>
      </c>
      <c r="CI64" s="189" t="e">
        <v>#N/A</v>
      </c>
      <c r="CJ64" s="189" t="e">
        <v>#N/A</v>
      </c>
      <c r="CK64" s="189" t="e">
        <v>#N/A</v>
      </c>
      <c r="CL64" s="189" t="e">
        <v>#N/A</v>
      </c>
      <c r="CM64" s="189" t="e">
        <v>#N/A</v>
      </c>
      <c r="CN64" s="189" t="e">
        <v>#N/A</v>
      </c>
      <c r="CO64" s="191" t="e">
        <v>#N/A</v>
      </c>
      <c r="CP64" s="189" t="s">
        <v>136</v>
      </c>
      <c r="CQ64" s="189" t="s">
        <v>14</v>
      </c>
      <c r="CR64" s="189">
        <v>0</v>
      </c>
      <c r="CS64" s="189" t="s">
        <v>14</v>
      </c>
      <c r="CT64" s="189" t="s">
        <v>14</v>
      </c>
      <c r="CU64" s="189" t="s">
        <v>15</v>
      </c>
      <c r="CV64" s="189">
        <v>0</v>
      </c>
      <c r="CW64" s="187">
        <v>43503</v>
      </c>
      <c r="CX64" s="189" t="s">
        <v>2788</v>
      </c>
      <c r="CY64" s="186">
        <v>820000</v>
      </c>
      <c r="CZ64" s="186" t="s">
        <v>2776</v>
      </c>
      <c r="DA64" s="186" t="s">
        <v>74</v>
      </c>
      <c r="DB64" s="186">
        <v>1</v>
      </c>
      <c r="DC64" s="186" t="s">
        <v>2793</v>
      </c>
      <c r="DD64" s="186" t="s">
        <v>2777</v>
      </c>
      <c r="DE64" s="192">
        <v>44773</v>
      </c>
      <c r="DF64" s="188" t="s">
        <v>2790</v>
      </c>
      <c r="DG64" s="186">
        <v>4428000</v>
      </c>
      <c r="DH64" s="189" t="s">
        <v>2776</v>
      </c>
      <c r="DI64" s="189" t="s">
        <v>74</v>
      </c>
      <c r="DJ64" s="189">
        <v>1</v>
      </c>
      <c r="DK64" s="189" t="s">
        <v>2789</v>
      </c>
      <c r="DL64" s="189" t="s">
        <v>2777</v>
      </c>
      <c r="DM64" s="187">
        <v>44773</v>
      </c>
      <c r="DN64" s="189" t="s">
        <v>2792</v>
      </c>
      <c r="DO64" s="186">
        <v>2952000</v>
      </c>
      <c r="DP64" s="189" t="s">
        <v>2776</v>
      </c>
      <c r="DQ64" s="189" t="s">
        <v>74</v>
      </c>
      <c r="DR64" s="189">
        <v>1</v>
      </c>
      <c r="DS64" s="189" t="s">
        <v>2791</v>
      </c>
      <c r="DT64" s="189" t="s">
        <v>2777</v>
      </c>
      <c r="DU64" s="190">
        <v>44773</v>
      </c>
      <c r="DV64" s="188" t="s">
        <v>2794</v>
      </c>
      <c r="DW64" s="186">
        <v>738000</v>
      </c>
      <c r="DX64" s="189" t="s">
        <v>2776</v>
      </c>
      <c r="DY64" s="189" t="s">
        <v>74</v>
      </c>
      <c r="DZ64" s="189">
        <v>1</v>
      </c>
      <c r="EA64" s="189" t="s">
        <v>2793</v>
      </c>
      <c r="EB64" s="189" t="s">
        <v>2777</v>
      </c>
      <c r="EC64" s="187">
        <v>44773</v>
      </c>
      <c r="ED64" s="189" t="s">
        <v>2796</v>
      </c>
      <c r="EE64" s="186">
        <v>82000</v>
      </c>
      <c r="EF64" s="189" t="s">
        <v>2776</v>
      </c>
      <c r="EG64" s="189" t="s">
        <v>74</v>
      </c>
      <c r="EH64" s="189">
        <v>1</v>
      </c>
      <c r="EI64" s="189" t="s">
        <v>2795</v>
      </c>
      <c r="EJ64" s="189" t="s">
        <v>2777</v>
      </c>
      <c r="EK64" s="190">
        <v>44773</v>
      </c>
      <c r="EL64" s="188" t="s">
        <v>2798</v>
      </c>
      <c r="EM64" s="186">
        <v>0</v>
      </c>
      <c r="EN64" s="189" t="s">
        <v>2776</v>
      </c>
      <c r="EO64" s="189" t="s">
        <v>74</v>
      </c>
      <c r="EP64" s="189">
        <v>1</v>
      </c>
      <c r="EQ64" s="189" t="s">
        <v>2797</v>
      </c>
      <c r="ER64" s="189" t="s">
        <v>2777</v>
      </c>
      <c r="ES64" s="187">
        <v>44773</v>
      </c>
      <c r="ET64" s="189" t="s">
        <v>6793</v>
      </c>
      <c r="EU64" s="189">
        <v>801</v>
      </c>
      <c r="EV64" s="189" t="s">
        <v>6788</v>
      </c>
      <c r="EW64" s="189" t="s">
        <v>19</v>
      </c>
      <c r="EX64" s="189">
        <v>3</v>
      </c>
      <c r="EY64" s="189" t="s">
        <v>6792</v>
      </c>
      <c r="EZ64" s="189" t="s">
        <v>6789</v>
      </c>
      <c r="FA64" s="190">
        <v>44893</v>
      </c>
      <c r="FB64" s="188" t="s">
        <v>2800</v>
      </c>
      <c r="FC64" s="189">
        <v>7</v>
      </c>
      <c r="FD64" s="189" t="s">
        <v>14</v>
      </c>
      <c r="FE64" s="189" t="s">
        <v>19</v>
      </c>
      <c r="FF64" s="189">
        <v>3</v>
      </c>
      <c r="FG64" s="189" t="s">
        <v>2799</v>
      </c>
      <c r="FH64" s="189" t="s">
        <v>14</v>
      </c>
      <c r="FI64" s="187">
        <v>44773</v>
      </c>
      <c r="FJ64" s="188" t="s">
        <v>1197</v>
      </c>
      <c r="FK64" s="189">
        <v>198000</v>
      </c>
      <c r="FL64" s="189" t="s">
        <v>1194</v>
      </c>
      <c r="FM64" s="189" t="s">
        <v>19</v>
      </c>
      <c r="FN64" s="189">
        <v>3</v>
      </c>
      <c r="FO64" s="189" t="s">
        <v>1196</v>
      </c>
      <c r="FP64" s="186" t="s">
        <v>1195</v>
      </c>
      <c r="FQ64" s="187">
        <v>44015</v>
      </c>
      <c r="FR64" s="188" t="s">
        <v>1198</v>
      </c>
      <c r="FS64" s="189">
        <v>633000</v>
      </c>
      <c r="FT64" s="189" t="s">
        <v>1194</v>
      </c>
      <c r="FU64" s="189" t="s">
        <v>19</v>
      </c>
      <c r="FV64" s="189">
        <v>3</v>
      </c>
      <c r="FW64" s="189" t="s">
        <v>1196</v>
      </c>
      <c r="FX64" s="189" t="s">
        <v>1195</v>
      </c>
      <c r="FY64" s="187">
        <v>44015</v>
      </c>
      <c r="FZ64" s="189" t="s">
        <v>4105</v>
      </c>
      <c r="GA64" s="189">
        <v>1</v>
      </c>
      <c r="GB64" s="189" t="s">
        <v>3959</v>
      </c>
      <c r="GC64" s="189" t="s">
        <v>30</v>
      </c>
      <c r="GD64" s="189">
        <v>2</v>
      </c>
      <c r="GE64" s="189" t="s">
        <v>14</v>
      </c>
      <c r="GF64" s="189" t="s">
        <v>14</v>
      </c>
      <c r="GG64" s="190">
        <v>44860</v>
      </c>
      <c r="GH64" s="188" t="s">
        <v>4111</v>
      </c>
      <c r="GI64" s="189">
        <v>3</v>
      </c>
      <c r="GJ64" s="189" t="s">
        <v>3959</v>
      </c>
      <c r="GK64" s="189" t="s">
        <v>30</v>
      </c>
      <c r="GL64" s="189">
        <v>2</v>
      </c>
      <c r="GM64" s="189" t="s">
        <v>14</v>
      </c>
      <c r="GN64" s="189" t="s">
        <v>14</v>
      </c>
      <c r="GO64" s="187">
        <v>44860</v>
      </c>
      <c r="GP64" s="189" t="s">
        <v>4106</v>
      </c>
      <c r="GQ64" s="189">
        <v>2</v>
      </c>
      <c r="GR64" s="189" t="s">
        <v>3959</v>
      </c>
      <c r="GS64" s="189" t="s">
        <v>30</v>
      </c>
      <c r="GT64" s="189">
        <v>2</v>
      </c>
      <c r="GU64" s="189" t="s">
        <v>14</v>
      </c>
      <c r="GV64" s="189" t="s">
        <v>14</v>
      </c>
      <c r="GW64" s="190">
        <v>44860</v>
      </c>
      <c r="GX64" s="188" t="s">
        <v>4112</v>
      </c>
      <c r="GY64" s="189">
        <v>0</v>
      </c>
      <c r="GZ64" s="189" t="s">
        <v>3959</v>
      </c>
      <c r="HA64" s="189" t="s">
        <v>30</v>
      </c>
      <c r="HB64" s="189">
        <v>2</v>
      </c>
      <c r="HC64" s="189" t="s">
        <v>14</v>
      </c>
      <c r="HD64" s="189" t="s">
        <v>14</v>
      </c>
      <c r="HE64" s="187">
        <v>44860</v>
      </c>
      <c r="HF64" s="189" t="s">
        <v>4104</v>
      </c>
      <c r="HG64" s="189">
        <v>2</v>
      </c>
      <c r="HH64" s="189" t="s">
        <v>3959</v>
      </c>
      <c r="HI64" s="189" t="s">
        <v>30</v>
      </c>
      <c r="HJ64" s="189">
        <v>2</v>
      </c>
      <c r="HK64" s="189" t="s">
        <v>14</v>
      </c>
      <c r="HL64" s="189" t="s">
        <v>14</v>
      </c>
      <c r="HM64" s="190">
        <v>44860</v>
      </c>
      <c r="HN64" s="188" t="s">
        <v>4110</v>
      </c>
      <c r="HO64" s="189">
        <v>3</v>
      </c>
      <c r="HP64" s="189" t="s">
        <v>3959</v>
      </c>
      <c r="HQ64" s="189" t="s">
        <v>30</v>
      </c>
      <c r="HR64" s="189">
        <v>2</v>
      </c>
      <c r="HS64" s="189" t="s">
        <v>14</v>
      </c>
      <c r="HT64" s="189" t="s">
        <v>14</v>
      </c>
      <c r="HU64" s="187">
        <v>44860</v>
      </c>
      <c r="HV64" s="189" t="s">
        <v>4107</v>
      </c>
      <c r="HW64" s="189">
        <v>2</v>
      </c>
      <c r="HX64" s="189" t="s">
        <v>3959</v>
      </c>
      <c r="HY64" s="189" t="s">
        <v>30</v>
      </c>
      <c r="HZ64" s="189">
        <v>2</v>
      </c>
      <c r="IA64" s="189" t="s">
        <v>14</v>
      </c>
      <c r="IB64" s="189" t="s">
        <v>14</v>
      </c>
      <c r="IC64" s="190">
        <v>44860</v>
      </c>
      <c r="ID64" s="188" t="s">
        <v>4109</v>
      </c>
      <c r="IE64" s="189">
        <v>1</v>
      </c>
      <c r="IF64" s="189" t="s">
        <v>3959</v>
      </c>
      <c r="IG64" s="189" t="s">
        <v>30</v>
      </c>
      <c r="IH64" s="189">
        <v>2</v>
      </c>
      <c r="II64" s="189" t="s">
        <v>14</v>
      </c>
      <c r="IJ64" s="189" t="s">
        <v>14</v>
      </c>
      <c r="IK64" s="187">
        <v>44860</v>
      </c>
      <c r="IL64" s="189" t="s">
        <v>4108</v>
      </c>
      <c r="IM64" s="189">
        <v>1</v>
      </c>
      <c r="IN64" s="189" t="s">
        <v>3959</v>
      </c>
      <c r="IO64" s="189" t="s">
        <v>30</v>
      </c>
      <c r="IP64" s="189">
        <v>2</v>
      </c>
      <c r="IQ64" s="189" t="s">
        <v>14</v>
      </c>
      <c r="IR64" s="189" t="s">
        <v>14</v>
      </c>
      <c r="IS64" s="190">
        <v>44860</v>
      </c>
    </row>
    <row r="65" spans="1:253" s="283" customFormat="1" ht="12.95" customHeight="1" x14ac:dyDescent="0.2">
      <c r="A65" s="283" t="s">
        <v>138</v>
      </c>
      <c r="B65" s="283" t="s">
        <v>9385</v>
      </c>
      <c r="C65" s="283" t="s">
        <v>139</v>
      </c>
      <c r="D65" s="283" t="s">
        <v>133</v>
      </c>
      <c r="E65" s="283" t="s">
        <v>8933</v>
      </c>
      <c r="F65" s="283" t="s">
        <v>2801</v>
      </c>
      <c r="G65" s="177">
        <v>8200000</v>
      </c>
      <c r="H65" s="178" t="s">
        <v>2776</v>
      </c>
      <c r="I65" s="178" t="s">
        <v>30</v>
      </c>
      <c r="J65" s="178">
        <v>2</v>
      </c>
      <c r="K65" s="178" t="s">
        <v>2778</v>
      </c>
      <c r="L65" s="178" t="s">
        <v>2777</v>
      </c>
      <c r="M65" s="179">
        <v>44773</v>
      </c>
      <c r="N65" s="188" t="s">
        <v>2802</v>
      </c>
      <c r="O65" s="180">
        <v>1759540</v>
      </c>
      <c r="P65" s="180" t="s">
        <v>2780</v>
      </c>
      <c r="Q65" s="180" t="s">
        <v>74</v>
      </c>
      <c r="R65" s="180">
        <v>1</v>
      </c>
      <c r="S65" s="180" t="s">
        <v>2782</v>
      </c>
      <c r="T65" s="180" t="s">
        <v>2781</v>
      </c>
      <c r="U65" s="181">
        <v>44773</v>
      </c>
      <c r="V65" s="188" t="s">
        <v>2804</v>
      </c>
      <c r="W65" s="178">
        <v>8200000</v>
      </c>
      <c r="X65" s="178" t="s">
        <v>2776</v>
      </c>
      <c r="Y65" s="178" t="s">
        <v>30</v>
      </c>
      <c r="Z65" s="178">
        <v>2</v>
      </c>
      <c r="AA65" s="178" t="s">
        <v>2803</v>
      </c>
      <c r="AB65" s="178" t="s">
        <v>2777</v>
      </c>
      <c r="AC65" s="179">
        <v>44773</v>
      </c>
      <c r="AD65" s="188" t="s">
        <v>6795</v>
      </c>
      <c r="AE65" s="186">
        <v>723000</v>
      </c>
      <c r="AF65" s="186" t="s">
        <v>6784</v>
      </c>
      <c r="AG65" s="186" t="s">
        <v>2610</v>
      </c>
      <c r="AH65" s="186">
        <v>2</v>
      </c>
      <c r="AI65" s="186" t="s">
        <v>6794</v>
      </c>
      <c r="AJ65" s="186" t="s">
        <v>6785</v>
      </c>
      <c r="AK65" s="187">
        <v>44893</v>
      </c>
      <c r="AL65" s="188" t="s">
        <v>6796</v>
      </c>
      <c r="AM65" s="178">
        <v>723000</v>
      </c>
      <c r="AN65" s="178" t="s">
        <v>6784</v>
      </c>
      <c r="AO65" s="178" t="s">
        <v>2610</v>
      </c>
      <c r="AP65" s="178">
        <v>2</v>
      </c>
      <c r="AQ65" s="178" t="s">
        <v>6794</v>
      </c>
      <c r="AR65" s="178" t="s">
        <v>6785</v>
      </c>
      <c r="AS65" s="179">
        <v>44893</v>
      </c>
      <c r="AT65" s="189" t="s">
        <v>144</v>
      </c>
      <c r="AU65" s="186" t="s">
        <v>14</v>
      </c>
      <c r="AV65" s="186">
        <v>0</v>
      </c>
      <c r="AW65" s="186" t="s">
        <v>14</v>
      </c>
      <c r="AX65" s="186" t="s">
        <v>14</v>
      </c>
      <c r="AY65" s="186" t="s">
        <v>15</v>
      </c>
      <c r="AZ65" s="186">
        <v>0</v>
      </c>
      <c r="BA65" s="187">
        <v>43503</v>
      </c>
      <c r="BB65" s="188" t="s">
        <v>143</v>
      </c>
      <c r="BC65" s="178" t="s">
        <v>14</v>
      </c>
      <c r="BD65" s="178">
        <v>0</v>
      </c>
      <c r="BE65" s="178" t="s">
        <v>14</v>
      </c>
      <c r="BF65" s="178" t="s">
        <v>14</v>
      </c>
      <c r="BG65" s="178" t="s">
        <v>15</v>
      </c>
      <c r="BH65" s="178">
        <v>0</v>
      </c>
      <c r="BI65" s="179">
        <v>43503</v>
      </c>
      <c r="BJ65" s="189" t="s">
        <v>6800</v>
      </c>
      <c r="BK65" s="189">
        <v>781</v>
      </c>
      <c r="BL65" s="189" t="s">
        <v>6797</v>
      </c>
      <c r="BM65" s="189" t="s">
        <v>19</v>
      </c>
      <c r="BN65" s="189">
        <v>3</v>
      </c>
      <c r="BO65" s="189" t="s">
        <v>6799</v>
      </c>
      <c r="BP65" s="186" t="s">
        <v>6798</v>
      </c>
      <c r="BQ65" s="190">
        <v>44893</v>
      </c>
      <c r="BR65" s="188" t="s">
        <v>140</v>
      </c>
      <c r="BS65" s="182" t="s">
        <v>14</v>
      </c>
      <c r="BT65" s="182">
        <v>0</v>
      </c>
      <c r="BU65" s="182" t="s">
        <v>14</v>
      </c>
      <c r="BV65" s="182" t="s">
        <v>14</v>
      </c>
      <c r="BW65" s="182" t="s">
        <v>15</v>
      </c>
      <c r="BX65" s="182">
        <v>0</v>
      </c>
      <c r="BY65" s="179">
        <v>43503</v>
      </c>
      <c r="BZ65" s="189" t="s">
        <v>141</v>
      </c>
      <c r="CA65" s="189" t="s">
        <v>14</v>
      </c>
      <c r="CB65" s="189">
        <v>0</v>
      </c>
      <c r="CC65" s="189" t="s">
        <v>14</v>
      </c>
      <c r="CD65" s="189" t="s">
        <v>14</v>
      </c>
      <c r="CE65" s="189" t="s">
        <v>15</v>
      </c>
      <c r="CF65" s="189">
        <v>0</v>
      </c>
      <c r="CG65" s="190">
        <v>43503</v>
      </c>
      <c r="CH65" s="188" t="s">
        <v>10042</v>
      </c>
      <c r="CI65" s="189" t="e">
        <v>#N/A</v>
      </c>
      <c r="CJ65" s="189" t="e">
        <v>#N/A</v>
      </c>
      <c r="CK65" s="189" t="e">
        <v>#N/A</v>
      </c>
      <c r="CL65" s="189" t="e">
        <v>#N/A</v>
      </c>
      <c r="CM65" s="189" t="e">
        <v>#N/A</v>
      </c>
      <c r="CN65" s="189" t="e">
        <v>#N/A</v>
      </c>
      <c r="CO65" s="191" t="e">
        <v>#N/A</v>
      </c>
      <c r="CP65" s="189" t="s">
        <v>142</v>
      </c>
      <c r="CQ65" s="182" t="s">
        <v>14</v>
      </c>
      <c r="CR65" s="182">
        <v>0</v>
      </c>
      <c r="CS65" s="182" t="s">
        <v>14</v>
      </c>
      <c r="CT65" s="182" t="s">
        <v>14</v>
      </c>
      <c r="CU65" s="182" t="s">
        <v>15</v>
      </c>
      <c r="CV65" s="182">
        <v>0</v>
      </c>
      <c r="CW65" s="179">
        <v>43503</v>
      </c>
      <c r="CX65" s="189" t="s">
        <v>6802</v>
      </c>
      <c r="CY65" s="186">
        <v>723000</v>
      </c>
      <c r="CZ65" s="186" t="s">
        <v>6784</v>
      </c>
      <c r="DA65" s="186" t="s">
        <v>2610</v>
      </c>
      <c r="DB65" s="186">
        <v>2</v>
      </c>
      <c r="DC65" s="186" t="s">
        <v>2826</v>
      </c>
      <c r="DD65" s="186" t="s">
        <v>6785</v>
      </c>
      <c r="DE65" s="192">
        <v>44893</v>
      </c>
      <c r="DF65" s="188" t="s">
        <v>6805</v>
      </c>
      <c r="DG65" s="178">
        <v>7477000</v>
      </c>
      <c r="DH65" s="182" t="s">
        <v>6803</v>
      </c>
      <c r="DI65" s="182" t="s">
        <v>2610</v>
      </c>
      <c r="DJ65" s="182">
        <v>2</v>
      </c>
      <c r="DK65" s="182" t="s">
        <v>2918</v>
      </c>
      <c r="DL65" s="182" t="s">
        <v>6804</v>
      </c>
      <c r="DM65" s="179">
        <v>44893</v>
      </c>
      <c r="DN65" s="189" t="s">
        <v>6806</v>
      </c>
      <c r="DO65" s="186">
        <v>0</v>
      </c>
      <c r="DP65" s="189" t="s">
        <v>6784</v>
      </c>
      <c r="DQ65" s="189" t="s">
        <v>2610</v>
      </c>
      <c r="DR65" s="189">
        <v>2</v>
      </c>
      <c r="DS65" s="189" t="s">
        <v>2824</v>
      </c>
      <c r="DT65" s="189" t="s">
        <v>6785</v>
      </c>
      <c r="DU65" s="190">
        <v>44893</v>
      </c>
      <c r="DV65" s="188" t="s">
        <v>6807</v>
      </c>
      <c r="DW65" s="178">
        <v>723000</v>
      </c>
      <c r="DX65" s="182" t="s">
        <v>6784</v>
      </c>
      <c r="DY65" s="182" t="s">
        <v>2610</v>
      </c>
      <c r="DZ65" s="182">
        <v>2</v>
      </c>
      <c r="EA65" s="182" t="s">
        <v>2826</v>
      </c>
      <c r="EB65" s="182" t="s">
        <v>6785</v>
      </c>
      <c r="EC65" s="179">
        <v>44893</v>
      </c>
      <c r="ED65" s="189" t="s">
        <v>6808</v>
      </c>
      <c r="EE65" s="186">
        <v>0</v>
      </c>
      <c r="EF65" s="189" t="s">
        <v>6784</v>
      </c>
      <c r="EG65" s="189" t="s">
        <v>2610</v>
      </c>
      <c r="EH65" s="189">
        <v>2</v>
      </c>
      <c r="EI65" s="189" t="s">
        <v>2828</v>
      </c>
      <c r="EJ65" s="189" t="s">
        <v>6785</v>
      </c>
      <c r="EK65" s="190">
        <v>44893</v>
      </c>
      <c r="EL65" s="188" t="s">
        <v>6809</v>
      </c>
      <c r="EM65" s="178">
        <v>0</v>
      </c>
      <c r="EN65" s="182" t="s">
        <v>6784</v>
      </c>
      <c r="EO65" s="182" t="s">
        <v>2610</v>
      </c>
      <c r="EP65" s="182">
        <v>2</v>
      </c>
      <c r="EQ65" s="182" t="s">
        <v>2828</v>
      </c>
      <c r="ER65" s="182" t="s">
        <v>6785</v>
      </c>
      <c r="ES65" s="179">
        <v>44893</v>
      </c>
      <c r="ET65" s="189" t="s">
        <v>6801</v>
      </c>
      <c r="EU65" s="189">
        <v>781</v>
      </c>
      <c r="EV65" s="189" t="s">
        <v>6788</v>
      </c>
      <c r="EW65" s="189" t="s">
        <v>19</v>
      </c>
      <c r="EX65" s="189">
        <v>3</v>
      </c>
      <c r="EY65" s="189" t="s">
        <v>6792</v>
      </c>
      <c r="EZ65" s="189" t="s">
        <v>6789</v>
      </c>
      <c r="FA65" s="190">
        <v>44893</v>
      </c>
      <c r="FB65" s="188" t="s">
        <v>2806</v>
      </c>
      <c r="FC65" s="182">
        <v>4</v>
      </c>
      <c r="FD65" s="182" t="s">
        <v>14</v>
      </c>
      <c r="FE65" s="182" t="s">
        <v>74</v>
      </c>
      <c r="FF65" s="182">
        <v>1</v>
      </c>
      <c r="FG65" s="182" t="s">
        <v>2805</v>
      </c>
      <c r="FH65" s="182" t="s">
        <v>14</v>
      </c>
      <c r="FI65" s="179">
        <v>44773</v>
      </c>
      <c r="FJ65" s="188" t="s">
        <v>1200</v>
      </c>
      <c r="FK65" s="189">
        <v>79000</v>
      </c>
      <c r="FL65" s="189" t="s">
        <v>1194</v>
      </c>
      <c r="FM65" s="189" t="s">
        <v>19</v>
      </c>
      <c r="FN65" s="189">
        <v>3</v>
      </c>
      <c r="FO65" s="189" t="s">
        <v>1199</v>
      </c>
      <c r="FP65" s="186" t="s">
        <v>1195</v>
      </c>
      <c r="FQ65" s="187">
        <v>44015</v>
      </c>
      <c r="FR65" s="188" t="s">
        <v>1201</v>
      </c>
      <c r="FS65" s="182">
        <v>229000</v>
      </c>
      <c r="FT65" s="182" t="s">
        <v>1194</v>
      </c>
      <c r="FU65" s="182" t="s">
        <v>19</v>
      </c>
      <c r="FV65" s="182">
        <v>3</v>
      </c>
      <c r="FW65" s="182" t="s">
        <v>1199</v>
      </c>
      <c r="FX65" s="182" t="s">
        <v>1195</v>
      </c>
      <c r="FY65" s="179">
        <v>44015</v>
      </c>
      <c r="FZ65" s="189" t="s">
        <v>4114</v>
      </c>
      <c r="GA65" s="189">
        <v>1</v>
      </c>
      <c r="GB65" s="189" t="s">
        <v>3959</v>
      </c>
      <c r="GC65" s="189" t="s">
        <v>30</v>
      </c>
      <c r="GD65" s="189">
        <v>2</v>
      </c>
      <c r="GE65" s="189" t="s">
        <v>14</v>
      </c>
      <c r="GF65" s="189" t="s">
        <v>14</v>
      </c>
      <c r="GG65" s="190">
        <v>44860</v>
      </c>
      <c r="GH65" s="188" t="s">
        <v>4120</v>
      </c>
      <c r="GI65" s="182">
        <v>3</v>
      </c>
      <c r="GJ65" s="182" t="s">
        <v>3959</v>
      </c>
      <c r="GK65" s="182" t="s">
        <v>30</v>
      </c>
      <c r="GL65" s="182">
        <v>2</v>
      </c>
      <c r="GM65" s="182" t="s">
        <v>14</v>
      </c>
      <c r="GN65" s="182" t="s">
        <v>14</v>
      </c>
      <c r="GO65" s="179">
        <v>44860</v>
      </c>
      <c r="GP65" s="189" t="s">
        <v>4115</v>
      </c>
      <c r="GQ65" s="189">
        <v>2</v>
      </c>
      <c r="GR65" s="189" t="s">
        <v>3959</v>
      </c>
      <c r="GS65" s="189" t="s">
        <v>30</v>
      </c>
      <c r="GT65" s="189">
        <v>2</v>
      </c>
      <c r="GU65" s="189" t="s">
        <v>14</v>
      </c>
      <c r="GV65" s="189" t="s">
        <v>14</v>
      </c>
      <c r="GW65" s="190">
        <v>44860</v>
      </c>
      <c r="GX65" s="188" t="s">
        <v>4121</v>
      </c>
      <c r="GY65" s="182">
        <v>0</v>
      </c>
      <c r="GZ65" s="182" t="s">
        <v>3959</v>
      </c>
      <c r="HA65" s="182" t="s">
        <v>30</v>
      </c>
      <c r="HB65" s="182">
        <v>2</v>
      </c>
      <c r="HC65" s="182" t="s">
        <v>14</v>
      </c>
      <c r="HD65" s="182" t="s">
        <v>14</v>
      </c>
      <c r="HE65" s="179">
        <v>44860</v>
      </c>
      <c r="HF65" s="189" t="s">
        <v>4113</v>
      </c>
      <c r="HG65" s="189">
        <v>2</v>
      </c>
      <c r="HH65" s="189" t="s">
        <v>3959</v>
      </c>
      <c r="HI65" s="189" t="s">
        <v>30</v>
      </c>
      <c r="HJ65" s="189">
        <v>2</v>
      </c>
      <c r="HK65" s="189" t="s">
        <v>14</v>
      </c>
      <c r="HL65" s="189" t="s">
        <v>14</v>
      </c>
      <c r="HM65" s="190">
        <v>44860</v>
      </c>
      <c r="HN65" s="188" t="s">
        <v>4119</v>
      </c>
      <c r="HO65" s="182">
        <v>3</v>
      </c>
      <c r="HP65" s="182" t="s">
        <v>3959</v>
      </c>
      <c r="HQ65" s="182" t="s">
        <v>30</v>
      </c>
      <c r="HR65" s="182">
        <v>2</v>
      </c>
      <c r="HS65" s="182" t="s">
        <v>14</v>
      </c>
      <c r="HT65" s="182" t="s">
        <v>14</v>
      </c>
      <c r="HU65" s="179">
        <v>44860</v>
      </c>
      <c r="HV65" s="189" t="s">
        <v>4116</v>
      </c>
      <c r="HW65" s="189">
        <v>2</v>
      </c>
      <c r="HX65" s="189" t="s">
        <v>3959</v>
      </c>
      <c r="HY65" s="189" t="s">
        <v>30</v>
      </c>
      <c r="HZ65" s="189">
        <v>2</v>
      </c>
      <c r="IA65" s="189" t="s">
        <v>14</v>
      </c>
      <c r="IB65" s="189" t="s">
        <v>14</v>
      </c>
      <c r="IC65" s="190">
        <v>44860</v>
      </c>
      <c r="ID65" s="188" t="s">
        <v>4118</v>
      </c>
      <c r="IE65" s="182">
        <v>1</v>
      </c>
      <c r="IF65" s="182" t="s">
        <v>3959</v>
      </c>
      <c r="IG65" s="182" t="s">
        <v>30</v>
      </c>
      <c r="IH65" s="182">
        <v>2</v>
      </c>
      <c r="II65" s="182" t="s">
        <v>14</v>
      </c>
      <c r="IJ65" s="182" t="s">
        <v>14</v>
      </c>
      <c r="IK65" s="179">
        <v>44860</v>
      </c>
      <c r="IL65" s="189" t="s">
        <v>4117</v>
      </c>
      <c r="IM65" s="189">
        <v>1</v>
      </c>
      <c r="IN65" s="189" t="s">
        <v>3959</v>
      </c>
      <c r="IO65" s="189" t="s">
        <v>30</v>
      </c>
      <c r="IP65" s="189">
        <v>2</v>
      </c>
      <c r="IQ65" s="189" t="s">
        <v>14</v>
      </c>
      <c r="IR65" s="189" t="s">
        <v>14</v>
      </c>
      <c r="IS65" s="190">
        <v>44860</v>
      </c>
    </row>
    <row r="66" spans="1:253" s="283" customFormat="1" ht="12.95" customHeight="1" x14ac:dyDescent="0.2">
      <c r="A66" s="283" t="s">
        <v>2178</v>
      </c>
      <c r="B66" s="283" t="s">
        <v>9541</v>
      </c>
      <c r="C66" s="283" t="s">
        <v>2179</v>
      </c>
      <c r="D66" s="283" t="s">
        <v>2180</v>
      </c>
      <c r="E66" s="283" t="s">
        <v>8938</v>
      </c>
      <c r="F66" s="283" t="s">
        <v>2184</v>
      </c>
      <c r="G66" s="177">
        <v>22156000</v>
      </c>
      <c r="H66" s="178" t="s">
        <v>2181</v>
      </c>
      <c r="I66" s="178" t="s">
        <v>74</v>
      </c>
      <c r="J66" s="178">
        <v>1</v>
      </c>
      <c r="K66" s="178" t="s">
        <v>2183</v>
      </c>
      <c r="L66" s="178" t="s">
        <v>2182</v>
      </c>
      <c r="M66" s="179">
        <v>44732</v>
      </c>
      <c r="N66" s="188" t="s">
        <v>2188</v>
      </c>
      <c r="O66" s="180">
        <v>62705</v>
      </c>
      <c r="P66" s="180" t="s">
        <v>2185</v>
      </c>
      <c r="Q66" s="180" t="s">
        <v>74</v>
      </c>
      <c r="R66" s="180">
        <v>1</v>
      </c>
      <c r="S66" s="180" t="s">
        <v>2187</v>
      </c>
      <c r="T66" s="180" t="s">
        <v>2186</v>
      </c>
      <c r="U66" s="181">
        <v>44732</v>
      </c>
      <c r="V66" s="188" t="s">
        <v>6543</v>
      </c>
      <c r="W66" s="178">
        <v>22156000</v>
      </c>
      <c r="X66" s="178" t="s">
        <v>2181</v>
      </c>
      <c r="Y66" s="178" t="s">
        <v>74</v>
      </c>
      <c r="Z66" s="178">
        <v>1</v>
      </c>
      <c r="AA66" s="178" t="s">
        <v>6542</v>
      </c>
      <c r="AB66" s="178" t="s">
        <v>2182</v>
      </c>
      <c r="AC66" s="179">
        <v>44889</v>
      </c>
      <c r="AD66" s="188" t="s">
        <v>6545</v>
      </c>
      <c r="AE66" s="186">
        <v>22156000</v>
      </c>
      <c r="AF66" s="186" t="s">
        <v>2181</v>
      </c>
      <c r="AG66" s="186" t="s">
        <v>74</v>
      </c>
      <c r="AH66" s="186">
        <v>1</v>
      </c>
      <c r="AI66" s="186" t="s">
        <v>6544</v>
      </c>
      <c r="AJ66" s="186" t="s">
        <v>2182</v>
      </c>
      <c r="AK66" s="187">
        <v>44889</v>
      </c>
      <c r="AL66" s="188" t="s">
        <v>2192</v>
      </c>
      <c r="AM66" s="178">
        <v>0</v>
      </c>
      <c r="AN66" s="178" t="s">
        <v>2189</v>
      </c>
      <c r="AO66" s="178" t="s">
        <v>19</v>
      </c>
      <c r="AP66" s="178">
        <v>3</v>
      </c>
      <c r="AQ66" s="178" t="s">
        <v>2191</v>
      </c>
      <c r="AR66" s="178" t="s">
        <v>2190</v>
      </c>
      <c r="AS66" s="179">
        <v>44732</v>
      </c>
      <c r="AT66" s="189" t="s">
        <v>6547</v>
      </c>
      <c r="AU66" s="186">
        <v>369</v>
      </c>
      <c r="AV66" s="186" t="s">
        <v>6528</v>
      </c>
      <c r="AW66" s="186" t="s">
        <v>2610</v>
      </c>
      <c r="AX66" s="186">
        <v>2</v>
      </c>
      <c r="AY66" s="186" t="s">
        <v>6546</v>
      </c>
      <c r="AZ66" s="186" t="s">
        <v>1233</v>
      </c>
      <c r="BA66" s="187">
        <v>44889</v>
      </c>
      <c r="BB66" s="188" t="s">
        <v>10043</v>
      </c>
      <c r="BC66" s="178" t="e">
        <v>#N/A</v>
      </c>
      <c r="BD66" s="178" t="e">
        <v>#N/A</v>
      </c>
      <c r="BE66" s="178" t="e">
        <v>#N/A</v>
      </c>
      <c r="BF66" s="178" t="e">
        <v>#N/A</v>
      </c>
      <c r="BG66" s="178" t="e">
        <v>#N/A</v>
      </c>
      <c r="BH66" s="178" t="e">
        <v>#N/A</v>
      </c>
      <c r="BI66" s="179" t="e">
        <v>#N/A</v>
      </c>
      <c r="BJ66" s="189" t="s">
        <v>6549</v>
      </c>
      <c r="BK66" s="189">
        <v>10</v>
      </c>
      <c r="BL66" s="189" t="s">
        <v>6528</v>
      </c>
      <c r="BM66" s="189" t="s">
        <v>2610</v>
      </c>
      <c r="BN66" s="189">
        <v>2</v>
      </c>
      <c r="BO66" s="189" t="s">
        <v>6548</v>
      </c>
      <c r="BP66" s="186" t="s">
        <v>1233</v>
      </c>
      <c r="BQ66" s="190">
        <v>44889</v>
      </c>
      <c r="BR66" s="188" t="s">
        <v>10044</v>
      </c>
      <c r="BS66" s="182" t="e">
        <v>#N/A</v>
      </c>
      <c r="BT66" s="182" t="e">
        <v>#N/A</v>
      </c>
      <c r="BU66" s="182" t="e">
        <v>#N/A</v>
      </c>
      <c r="BV66" s="182" t="e">
        <v>#N/A</v>
      </c>
      <c r="BW66" s="182" t="e">
        <v>#N/A</v>
      </c>
      <c r="BX66" s="182" t="e">
        <v>#N/A</v>
      </c>
      <c r="BY66" s="179" t="e">
        <v>#N/A</v>
      </c>
      <c r="BZ66" s="189" t="s">
        <v>10045</v>
      </c>
      <c r="CA66" s="189" t="e">
        <v>#N/A</v>
      </c>
      <c r="CB66" s="189" t="e">
        <v>#N/A</v>
      </c>
      <c r="CC66" s="189" t="e">
        <v>#N/A</v>
      </c>
      <c r="CD66" s="189" t="e">
        <v>#N/A</v>
      </c>
      <c r="CE66" s="189" t="e">
        <v>#N/A</v>
      </c>
      <c r="CF66" s="189" t="e">
        <v>#N/A</v>
      </c>
      <c r="CG66" s="190" t="e">
        <v>#N/A</v>
      </c>
      <c r="CH66" s="188" t="s">
        <v>10046</v>
      </c>
      <c r="CI66" s="189" t="e">
        <v>#N/A</v>
      </c>
      <c r="CJ66" s="189" t="e">
        <v>#N/A</v>
      </c>
      <c r="CK66" s="189" t="e">
        <v>#N/A</v>
      </c>
      <c r="CL66" s="189" t="e">
        <v>#N/A</v>
      </c>
      <c r="CM66" s="189" t="e">
        <v>#N/A</v>
      </c>
      <c r="CN66" s="189" t="e">
        <v>#N/A</v>
      </c>
      <c r="CO66" s="191" t="e">
        <v>#N/A</v>
      </c>
      <c r="CP66" s="189" t="s">
        <v>10047</v>
      </c>
      <c r="CQ66" s="182" t="e">
        <v>#N/A</v>
      </c>
      <c r="CR66" s="182" t="e">
        <v>#N/A</v>
      </c>
      <c r="CS66" s="182" t="e">
        <v>#N/A</v>
      </c>
      <c r="CT66" s="182" t="e">
        <v>#N/A</v>
      </c>
      <c r="CU66" s="182" t="e">
        <v>#N/A</v>
      </c>
      <c r="CV66" s="182" t="e">
        <v>#N/A</v>
      </c>
      <c r="CW66" s="179" t="e">
        <v>#N/A</v>
      </c>
      <c r="CX66" s="189" t="s">
        <v>6552</v>
      </c>
      <c r="CY66" s="186">
        <v>7000000</v>
      </c>
      <c r="CZ66" s="186" t="s">
        <v>6551</v>
      </c>
      <c r="DA66" s="186" t="s">
        <v>2610</v>
      </c>
      <c r="DB66" s="186">
        <v>2</v>
      </c>
      <c r="DC66" s="186" t="s">
        <v>6556</v>
      </c>
      <c r="DD66" s="186" t="s">
        <v>2198</v>
      </c>
      <c r="DE66" s="192">
        <v>44889</v>
      </c>
      <c r="DF66" s="188" t="s">
        <v>2196</v>
      </c>
      <c r="DG66" s="178">
        <v>0</v>
      </c>
      <c r="DH66" s="182" t="s">
        <v>2193</v>
      </c>
      <c r="DI66" s="182" t="s">
        <v>30</v>
      </c>
      <c r="DJ66" s="182">
        <v>2</v>
      </c>
      <c r="DK66" s="182" t="s">
        <v>2195</v>
      </c>
      <c r="DL66" s="182" t="s">
        <v>2194</v>
      </c>
      <c r="DM66" s="179">
        <v>44732</v>
      </c>
      <c r="DN66" s="189" t="s">
        <v>6555</v>
      </c>
      <c r="DO66" s="186">
        <v>15156000</v>
      </c>
      <c r="DP66" s="189" t="s">
        <v>6553</v>
      </c>
      <c r="DQ66" s="189" t="s">
        <v>2610</v>
      </c>
      <c r="DR66" s="189">
        <v>2</v>
      </c>
      <c r="DS66" s="189" t="s">
        <v>6554</v>
      </c>
      <c r="DT66" s="189" t="s">
        <v>2194</v>
      </c>
      <c r="DU66" s="190">
        <v>44889</v>
      </c>
      <c r="DV66" s="188" t="s">
        <v>6557</v>
      </c>
      <c r="DW66" s="178">
        <v>3600000</v>
      </c>
      <c r="DX66" s="182" t="s">
        <v>6551</v>
      </c>
      <c r="DY66" s="182" t="s">
        <v>2610</v>
      </c>
      <c r="DZ66" s="182">
        <v>2</v>
      </c>
      <c r="EA66" s="182" t="s">
        <v>6556</v>
      </c>
      <c r="EB66" s="182" t="s">
        <v>2198</v>
      </c>
      <c r="EC66" s="179">
        <v>44889</v>
      </c>
      <c r="ED66" s="189" t="s">
        <v>6559</v>
      </c>
      <c r="EE66" s="186">
        <v>3344000</v>
      </c>
      <c r="EF66" s="189" t="s">
        <v>6551</v>
      </c>
      <c r="EG66" s="189" t="s">
        <v>2610</v>
      </c>
      <c r="EH66" s="189">
        <v>2</v>
      </c>
      <c r="EI66" s="189" t="s">
        <v>6558</v>
      </c>
      <c r="EJ66" s="189" t="s">
        <v>2198</v>
      </c>
      <c r="EK66" s="190">
        <v>44889</v>
      </c>
      <c r="EL66" s="188" t="s">
        <v>6561</v>
      </c>
      <c r="EM66" s="178">
        <v>56000</v>
      </c>
      <c r="EN66" s="182" t="s">
        <v>2197</v>
      </c>
      <c r="EO66" s="182" t="s">
        <v>2610</v>
      </c>
      <c r="EP66" s="182">
        <v>2</v>
      </c>
      <c r="EQ66" s="182" t="s">
        <v>6560</v>
      </c>
      <c r="ER66" s="182" t="s">
        <v>2198</v>
      </c>
      <c r="ES66" s="179">
        <v>44889</v>
      </c>
      <c r="ET66" s="189" t="s">
        <v>6550</v>
      </c>
      <c r="EU66" s="189">
        <v>10</v>
      </c>
      <c r="EV66" s="189" t="s">
        <v>6528</v>
      </c>
      <c r="EW66" s="189" t="s">
        <v>2610</v>
      </c>
      <c r="EX66" s="189">
        <v>2</v>
      </c>
      <c r="EY66" s="189" t="s">
        <v>6548</v>
      </c>
      <c r="EZ66" s="189" t="s">
        <v>1233</v>
      </c>
      <c r="FA66" s="190">
        <v>44889</v>
      </c>
      <c r="FB66" s="188" t="s">
        <v>2200</v>
      </c>
      <c r="FC66" s="182">
        <v>1</v>
      </c>
      <c r="FD66" s="182" t="s">
        <v>2197</v>
      </c>
      <c r="FE66" s="182" t="s">
        <v>74</v>
      </c>
      <c r="FF66" s="182">
        <v>1</v>
      </c>
      <c r="FG66" s="182" t="s">
        <v>2199</v>
      </c>
      <c r="FH66" s="182" t="s">
        <v>2198</v>
      </c>
      <c r="FI66" s="179">
        <v>44732</v>
      </c>
      <c r="FJ66" s="188" t="s">
        <v>10048</v>
      </c>
      <c r="FK66" s="189" t="e">
        <v>#N/A</v>
      </c>
      <c r="FL66" s="189" t="e">
        <v>#N/A</v>
      </c>
      <c r="FM66" s="189" t="e">
        <v>#N/A</v>
      </c>
      <c r="FN66" s="189" t="e">
        <v>#N/A</v>
      </c>
      <c r="FO66" s="189" t="e">
        <v>#N/A</v>
      </c>
      <c r="FP66" s="186" t="e">
        <v>#N/A</v>
      </c>
      <c r="FQ66" s="187" t="e">
        <v>#N/A</v>
      </c>
      <c r="FR66" s="188" t="s">
        <v>10049</v>
      </c>
      <c r="FS66" s="182" t="e">
        <v>#N/A</v>
      </c>
      <c r="FT66" s="182" t="e">
        <v>#N/A</v>
      </c>
      <c r="FU66" s="182" t="e">
        <v>#N/A</v>
      </c>
      <c r="FV66" s="182" t="e">
        <v>#N/A</v>
      </c>
      <c r="FW66" s="182" t="e">
        <v>#N/A</v>
      </c>
      <c r="FX66" s="182" t="e">
        <v>#N/A</v>
      </c>
      <c r="FY66" s="179" t="e">
        <v>#N/A</v>
      </c>
      <c r="FZ66" s="189" t="s">
        <v>5195</v>
      </c>
      <c r="GA66" s="189">
        <v>0</v>
      </c>
      <c r="GB66" s="189" t="s">
        <v>3959</v>
      </c>
      <c r="GC66" s="189" t="s">
        <v>30</v>
      </c>
      <c r="GD66" s="189">
        <v>2</v>
      </c>
      <c r="GE66" s="189" t="s">
        <v>14</v>
      </c>
      <c r="GF66" s="189" t="s">
        <v>14</v>
      </c>
      <c r="GG66" s="190">
        <v>44865</v>
      </c>
      <c r="GH66" s="188" t="s">
        <v>5201</v>
      </c>
      <c r="GI66" s="182">
        <v>0</v>
      </c>
      <c r="GJ66" s="182" t="s">
        <v>3959</v>
      </c>
      <c r="GK66" s="182" t="s">
        <v>30</v>
      </c>
      <c r="GL66" s="182">
        <v>2</v>
      </c>
      <c r="GM66" s="182" t="s">
        <v>14</v>
      </c>
      <c r="GN66" s="182" t="s">
        <v>14</v>
      </c>
      <c r="GO66" s="179">
        <v>44865</v>
      </c>
      <c r="GP66" s="189" t="s">
        <v>5196</v>
      </c>
      <c r="GQ66" s="189">
        <v>0</v>
      </c>
      <c r="GR66" s="189" t="s">
        <v>3959</v>
      </c>
      <c r="GS66" s="189" t="s">
        <v>30</v>
      </c>
      <c r="GT66" s="189">
        <v>2</v>
      </c>
      <c r="GU66" s="189" t="s">
        <v>14</v>
      </c>
      <c r="GV66" s="189" t="s">
        <v>14</v>
      </c>
      <c r="GW66" s="190">
        <v>44865</v>
      </c>
      <c r="GX66" s="188" t="s">
        <v>5202</v>
      </c>
      <c r="GY66" s="182">
        <v>0</v>
      </c>
      <c r="GZ66" s="182" t="s">
        <v>3959</v>
      </c>
      <c r="HA66" s="182" t="s">
        <v>30</v>
      </c>
      <c r="HB66" s="182">
        <v>2</v>
      </c>
      <c r="HC66" s="182" t="s">
        <v>14</v>
      </c>
      <c r="HD66" s="182" t="s">
        <v>14</v>
      </c>
      <c r="HE66" s="179">
        <v>44865</v>
      </c>
      <c r="HF66" s="189" t="s">
        <v>5194</v>
      </c>
      <c r="HG66" s="189">
        <v>0</v>
      </c>
      <c r="HH66" s="189" t="s">
        <v>3959</v>
      </c>
      <c r="HI66" s="189" t="s">
        <v>30</v>
      </c>
      <c r="HJ66" s="189">
        <v>2</v>
      </c>
      <c r="HK66" s="189" t="s">
        <v>14</v>
      </c>
      <c r="HL66" s="189" t="s">
        <v>14</v>
      </c>
      <c r="HM66" s="190">
        <v>44865</v>
      </c>
      <c r="HN66" s="188" t="s">
        <v>5200</v>
      </c>
      <c r="HO66" s="182">
        <v>0</v>
      </c>
      <c r="HP66" s="182" t="s">
        <v>3959</v>
      </c>
      <c r="HQ66" s="182" t="s">
        <v>30</v>
      </c>
      <c r="HR66" s="182">
        <v>2</v>
      </c>
      <c r="HS66" s="182" t="s">
        <v>14</v>
      </c>
      <c r="HT66" s="182" t="s">
        <v>14</v>
      </c>
      <c r="HU66" s="179">
        <v>44865</v>
      </c>
      <c r="HV66" s="189" t="s">
        <v>5197</v>
      </c>
      <c r="HW66" s="189">
        <v>0</v>
      </c>
      <c r="HX66" s="189" t="s">
        <v>3959</v>
      </c>
      <c r="HY66" s="189" t="s">
        <v>30</v>
      </c>
      <c r="HZ66" s="189">
        <v>2</v>
      </c>
      <c r="IA66" s="189" t="s">
        <v>14</v>
      </c>
      <c r="IB66" s="189" t="s">
        <v>14</v>
      </c>
      <c r="IC66" s="190">
        <v>44865</v>
      </c>
      <c r="ID66" s="188" t="s">
        <v>5199</v>
      </c>
      <c r="IE66" s="182">
        <v>2</v>
      </c>
      <c r="IF66" s="182" t="s">
        <v>3959</v>
      </c>
      <c r="IG66" s="182" t="s">
        <v>30</v>
      </c>
      <c r="IH66" s="182">
        <v>2</v>
      </c>
      <c r="II66" s="182" t="s">
        <v>14</v>
      </c>
      <c r="IJ66" s="182" t="s">
        <v>14</v>
      </c>
      <c r="IK66" s="179">
        <v>44865</v>
      </c>
      <c r="IL66" s="189" t="s">
        <v>5198</v>
      </c>
      <c r="IM66" s="189">
        <v>2</v>
      </c>
      <c r="IN66" s="189" t="s">
        <v>3959</v>
      </c>
      <c r="IO66" s="189" t="s">
        <v>30</v>
      </c>
      <c r="IP66" s="189">
        <v>2</v>
      </c>
      <c r="IQ66" s="189" t="s">
        <v>14</v>
      </c>
      <c r="IR66" s="189" t="s">
        <v>14</v>
      </c>
      <c r="IS66" s="190">
        <v>44865</v>
      </c>
    </row>
    <row r="67" spans="1:253" s="283" customFormat="1" ht="12.95" customHeight="1" x14ac:dyDescent="0.2">
      <c r="A67" s="283" t="s">
        <v>4976</v>
      </c>
      <c r="B67" s="283" t="s">
        <v>9545</v>
      </c>
      <c r="C67" s="283" t="s">
        <v>4977</v>
      </c>
      <c r="D67" s="283" t="s">
        <v>4978</v>
      </c>
      <c r="E67" s="283" t="s">
        <v>8939</v>
      </c>
      <c r="F67" s="283" t="s">
        <v>4982</v>
      </c>
      <c r="G67" s="177">
        <v>2315000</v>
      </c>
      <c r="H67" s="178" t="s">
        <v>4979</v>
      </c>
      <c r="I67" s="178" t="s">
        <v>2610</v>
      </c>
      <c r="J67" s="178">
        <v>2</v>
      </c>
      <c r="K67" s="178" t="s">
        <v>4981</v>
      </c>
      <c r="L67" s="178" t="s">
        <v>4980</v>
      </c>
      <c r="M67" s="179">
        <v>44865</v>
      </c>
      <c r="N67" s="188" t="s">
        <v>6999</v>
      </c>
      <c r="O67" s="180">
        <v>25760</v>
      </c>
      <c r="P67" s="180" t="s">
        <v>6997</v>
      </c>
      <c r="Q67" s="180" t="s">
        <v>19</v>
      </c>
      <c r="R67" s="180">
        <v>3</v>
      </c>
      <c r="S67" s="180" t="s">
        <v>6998</v>
      </c>
      <c r="T67" s="180" t="s">
        <v>4980</v>
      </c>
      <c r="U67" s="181">
        <v>44893</v>
      </c>
      <c r="V67" s="188" t="s">
        <v>7003</v>
      </c>
      <c r="W67" s="178">
        <v>1485000</v>
      </c>
      <c r="X67" s="178" t="s">
        <v>7000</v>
      </c>
      <c r="Y67" s="178" t="s">
        <v>2610</v>
      </c>
      <c r="Z67" s="178">
        <v>2</v>
      </c>
      <c r="AA67" s="178" t="s">
        <v>7002</v>
      </c>
      <c r="AB67" s="178" t="s">
        <v>7001</v>
      </c>
      <c r="AC67" s="179">
        <v>44893</v>
      </c>
      <c r="AD67" s="188" t="s">
        <v>7004</v>
      </c>
      <c r="AE67" s="186">
        <v>830000</v>
      </c>
      <c r="AF67" s="186" t="s">
        <v>7000</v>
      </c>
      <c r="AG67" s="186" t="s">
        <v>2610</v>
      </c>
      <c r="AH67" s="186">
        <v>2</v>
      </c>
      <c r="AI67" s="186" t="s">
        <v>1625</v>
      </c>
      <c r="AJ67" s="186" t="s">
        <v>7001</v>
      </c>
      <c r="AK67" s="187">
        <v>44893</v>
      </c>
      <c r="AL67" s="188" t="s">
        <v>7006</v>
      </c>
      <c r="AM67" s="178" t="s">
        <v>14</v>
      </c>
      <c r="AN67" s="178" t="s">
        <v>847</v>
      </c>
      <c r="AO67" s="178" t="s">
        <v>14</v>
      </c>
      <c r="AP67" s="178" t="s">
        <v>14</v>
      </c>
      <c r="AQ67" s="178" t="s">
        <v>7005</v>
      </c>
      <c r="AR67" s="178" t="s">
        <v>847</v>
      </c>
      <c r="AS67" s="179">
        <v>44893</v>
      </c>
      <c r="AT67" s="189" t="s">
        <v>7008</v>
      </c>
      <c r="AU67" s="186" t="s">
        <v>14</v>
      </c>
      <c r="AV67" s="186" t="s">
        <v>847</v>
      </c>
      <c r="AW67" s="186" t="s">
        <v>14</v>
      </c>
      <c r="AX67" s="186" t="s">
        <v>14</v>
      </c>
      <c r="AY67" s="186" t="s">
        <v>7005</v>
      </c>
      <c r="AZ67" s="186" t="s">
        <v>847</v>
      </c>
      <c r="BA67" s="187">
        <v>44893</v>
      </c>
      <c r="BB67" s="188" t="s">
        <v>7007</v>
      </c>
      <c r="BC67" s="178" t="s">
        <v>14</v>
      </c>
      <c r="BD67" s="178" t="s">
        <v>847</v>
      </c>
      <c r="BE67" s="178" t="s">
        <v>14</v>
      </c>
      <c r="BF67" s="178" t="s">
        <v>14</v>
      </c>
      <c r="BG67" s="178" t="s">
        <v>7005</v>
      </c>
      <c r="BH67" s="178" t="s">
        <v>847</v>
      </c>
      <c r="BI67" s="179">
        <v>44893</v>
      </c>
      <c r="BJ67" s="189" t="s">
        <v>7009</v>
      </c>
      <c r="BK67" s="189" t="s">
        <v>14</v>
      </c>
      <c r="BL67" s="189" t="s">
        <v>847</v>
      </c>
      <c r="BM67" s="189" t="s">
        <v>14</v>
      </c>
      <c r="BN67" s="189" t="s">
        <v>14</v>
      </c>
      <c r="BO67" s="189" t="s">
        <v>7005</v>
      </c>
      <c r="BP67" s="186" t="s">
        <v>847</v>
      </c>
      <c r="BQ67" s="190">
        <v>44893</v>
      </c>
      <c r="BR67" s="188" t="s">
        <v>7011</v>
      </c>
      <c r="BS67" s="182" t="s">
        <v>14</v>
      </c>
      <c r="BT67" s="182" t="s">
        <v>847</v>
      </c>
      <c r="BU67" s="182" t="s">
        <v>14</v>
      </c>
      <c r="BV67" s="182" t="s">
        <v>14</v>
      </c>
      <c r="BW67" s="182" t="s">
        <v>7005</v>
      </c>
      <c r="BX67" s="182" t="s">
        <v>847</v>
      </c>
      <c r="BY67" s="179">
        <v>44893</v>
      </c>
      <c r="BZ67" s="189" t="s">
        <v>7012</v>
      </c>
      <c r="CA67" s="189" t="s">
        <v>14</v>
      </c>
      <c r="CB67" s="189" t="s">
        <v>847</v>
      </c>
      <c r="CC67" s="189" t="s">
        <v>14</v>
      </c>
      <c r="CD67" s="189" t="s">
        <v>14</v>
      </c>
      <c r="CE67" s="189" t="s">
        <v>7005</v>
      </c>
      <c r="CF67" s="189" t="s">
        <v>847</v>
      </c>
      <c r="CG67" s="190">
        <v>44893</v>
      </c>
      <c r="CH67" s="188" t="s">
        <v>10050</v>
      </c>
      <c r="CI67" s="189" t="e">
        <v>#N/A</v>
      </c>
      <c r="CJ67" s="189" t="e">
        <v>#N/A</v>
      </c>
      <c r="CK67" s="189" t="e">
        <v>#N/A</v>
      </c>
      <c r="CL67" s="189" t="e">
        <v>#N/A</v>
      </c>
      <c r="CM67" s="189" t="e">
        <v>#N/A</v>
      </c>
      <c r="CN67" s="189" t="e">
        <v>#N/A</v>
      </c>
      <c r="CO67" s="191" t="e">
        <v>#N/A</v>
      </c>
      <c r="CP67" s="189" t="s">
        <v>7013</v>
      </c>
      <c r="CQ67" s="182" t="s">
        <v>14</v>
      </c>
      <c r="CR67" s="182" t="s">
        <v>847</v>
      </c>
      <c r="CS67" s="182" t="s">
        <v>14</v>
      </c>
      <c r="CT67" s="182" t="s">
        <v>14</v>
      </c>
      <c r="CU67" s="182" t="s">
        <v>7005</v>
      </c>
      <c r="CV67" s="182" t="s">
        <v>847</v>
      </c>
      <c r="CW67" s="179">
        <v>44893</v>
      </c>
      <c r="CX67" s="189" t="s">
        <v>7014</v>
      </c>
      <c r="CY67" s="186">
        <v>319000</v>
      </c>
      <c r="CZ67" s="186" t="s">
        <v>7000</v>
      </c>
      <c r="DA67" s="186" t="s">
        <v>2610</v>
      </c>
      <c r="DB67" s="186">
        <v>2</v>
      </c>
      <c r="DC67" s="186" t="s">
        <v>7019</v>
      </c>
      <c r="DD67" s="186" t="s">
        <v>7001</v>
      </c>
      <c r="DE67" s="192">
        <v>44893</v>
      </c>
      <c r="DF67" s="188" t="s">
        <v>7016</v>
      </c>
      <c r="DG67" s="178">
        <v>655000</v>
      </c>
      <c r="DH67" s="182" t="s">
        <v>7000</v>
      </c>
      <c r="DI67" s="182" t="s">
        <v>2610</v>
      </c>
      <c r="DJ67" s="182">
        <v>2</v>
      </c>
      <c r="DK67" s="182" t="s">
        <v>7015</v>
      </c>
      <c r="DL67" s="182" t="s">
        <v>7001</v>
      </c>
      <c r="DM67" s="179">
        <v>44893</v>
      </c>
      <c r="DN67" s="189" t="s">
        <v>7018</v>
      </c>
      <c r="DO67" s="186">
        <v>511000</v>
      </c>
      <c r="DP67" s="189" t="s">
        <v>7000</v>
      </c>
      <c r="DQ67" s="189" t="s">
        <v>2610</v>
      </c>
      <c r="DR67" s="189">
        <v>2</v>
      </c>
      <c r="DS67" s="189" t="s">
        <v>7017</v>
      </c>
      <c r="DT67" s="189" t="s">
        <v>7001</v>
      </c>
      <c r="DU67" s="190">
        <v>44893</v>
      </c>
      <c r="DV67" s="188" t="s">
        <v>7020</v>
      </c>
      <c r="DW67" s="178">
        <v>319000</v>
      </c>
      <c r="DX67" s="182" t="s">
        <v>7000</v>
      </c>
      <c r="DY67" s="182" t="s">
        <v>2610</v>
      </c>
      <c r="DZ67" s="182">
        <v>2</v>
      </c>
      <c r="EA67" s="182" t="s">
        <v>7019</v>
      </c>
      <c r="EB67" s="182" t="s">
        <v>7001</v>
      </c>
      <c r="EC67" s="179">
        <v>44893</v>
      </c>
      <c r="ED67" s="189" t="s">
        <v>7022</v>
      </c>
      <c r="EE67" s="186">
        <v>0</v>
      </c>
      <c r="EF67" s="189" t="s">
        <v>7000</v>
      </c>
      <c r="EG67" s="189" t="s">
        <v>2610</v>
      </c>
      <c r="EH67" s="189">
        <v>2</v>
      </c>
      <c r="EI67" s="189" t="s">
        <v>7021</v>
      </c>
      <c r="EJ67" s="189" t="s">
        <v>7001</v>
      </c>
      <c r="EK67" s="190">
        <v>44893</v>
      </c>
      <c r="EL67" s="188" t="s">
        <v>7024</v>
      </c>
      <c r="EM67" s="178">
        <v>0</v>
      </c>
      <c r="EN67" s="182" t="s">
        <v>7000</v>
      </c>
      <c r="EO67" s="182" t="s">
        <v>2610</v>
      </c>
      <c r="EP67" s="182">
        <v>2</v>
      </c>
      <c r="EQ67" s="182" t="s">
        <v>7023</v>
      </c>
      <c r="ER67" s="182" t="s">
        <v>7001</v>
      </c>
      <c r="ES67" s="179">
        <v>44893</v>
      </c>
      <c r="ET67" s="189" t="s">
        <v>7010</v>
      </c>
      <c r="EU67" s="189" t="s">
        <v>14</v>
      </c>
      <c r="EV67" s="189" t="s">
        <v>847</v>
      </c>
      <c r="EW67" s="189" t="s">
        <v>14</v>
      </c>
      <c r="EX67" s="189" t="s">
        <v>14</v>
      </c>
      <c r="EY67" s="189" t="s">
        <v>7005</v>
      </c>
      <c r="EZ67" s="189" t="s">
        <v>847</v>
      </c>
      <c r="FA67" s="190">
        <v>44893</v>
      </c>
      <c r="FB67" s="188" t="s">
        <v>7026</v>
      </c>
      <c r="FC67" s="182">
        <v>1</v>
      </c>
      <c r="FD67" s="182" t="s">
        <v>14</v>
      </c>
      <c r="FE67" s="182" t="s">
        <v>74</v>
      </c>
      <c r="FF67" s="182">
        <v>1</v>
      </c>
      <c r="FG67" s="182" t="s">
        <v>7025</v>
      </c>
      <c r="FH67" s="182" t="s">
        <v>14</v>
      </c>
      <c r="FI67" s="179">
        <v>44893</v>
      </c>
      <c r="FJ67" s="188" t="s">
        <v>7027</v>
      </c>
      <c r="FK67" s="189" t="s">
        <v>14</v>
      </c>
      <c r="FL67" s="189" t="s">
        <v>847</v>
      </c>
      <c r="FM67" s="189" t="s">
        <v>14</v>
      </c>
      <c r="FN67" s="189" t="s">
        <v>14</v>
      </c>
      <c r="FO67" s="189" t="s">
        <v>7005</v>
      </c>
      <c r="FP67" s="186" t="s">
        <v>847</v>
      </c>
      <c r="FQ67" s="187">
        <v>44893</v>
      </c>
      <c r="FR67" s="188" t="s">
        <v>7028</v>
      </c>
      <c r="FS67" s="182" t="s">
        <v>14</v>
      </c>
      <c r="FT67" s="182" t="s">
        <v>847</v>
      </c>
      <c r="FU67" s="182" t="s">
        <v>14</v>
      </c>
      <c r="FV67" s="182" t="s">
        <v>14</v>
      </c>
      <c r="FW67" s="182" t="s">
        <v>7005</v>
      </c>
      <c r="FX67" s="182" t="s">
        <v>847</v>
      </c>
      <c r="FY67" s="179">
        <v>44893</v>
      </c>
      <c r="FZ67" s="189" t="s">
        <v>8568</v>
      </c>
      <c r="GA67" s="189">
        <v>0</v>
      </c>
      <c r="GB67" s="189" t="s">
        <v>3959</v>
      </c>
      <c r="GC67" s="189" t="s">
        <v>30</v>
      </c>
      <c r="GD67" s="189">
        <v>2</v>
      </c>
      <c r="GE67" s="189" t="s">
        <v>14</v>
      </c>
      <c r="GF67" s="189" t="s">
        <v>14</v>
      </c>
      <c r="GG67" s="190">
        <v>44895</v>
      </c>
      <c r="GH67" s="188" t="s">
        <v>8574</v>
      </c>
      <c r="GI67" s="182">
        <v>0</v>
      </c>
      <c r="GJ67" s="182" t="s">
        <v>3959</v>
      </c>
      <c r="GK67" s="182" t="s">
        <v>30</v>
      </c>
      <c r="GL67" s="182">
        <v>2</v>
      </c>
      <c r="GM67" s="182" t="s">
        <v>14</v>
      </c>
      <c r="GN67" s="182" t="s">
        <v>14</v>
      </c>
      <c r="GO67" s="179">
        <v>44895</v>
      </c>
      <c r="GP67" s="189" t="s">
        <v>8569</v>
      </c>
      <c r="GQ67" s="189">
        <v>0</v>
      </c>
      <c r="GR67" s="189" t="s">
        <v>3959</v>
      </c>
      <c r="GS67" s="189" t="s">
        <v>30</v>
      </c>
      <c r="GT67" s="189">
        <v>2</v>
      </c>
      <c r="GU67" s="189" t="s">
        <v>14</v>
      </c>
      <c r="GV67" s="189" t="s">
        <v>14</v>
      </c>
      <c r="GW67" s="190">
        <v>44895</v>
      </c>
      <c r="GX67" s="188" t="s">
        <v>8575</v>
      </c>
      <c r="GY67" s="182">
        <v>0</v>
      </c>
      <c r="GZ67" s="182" t="s">
        <v>3959</v>
      </c>
      <c r="HA67" s="182" t="s">
        <v>30</v>
      </c>
      <c r="HB67" s="182">
        <v>2</v>
      </c>
      <c r="HC67" s="182" t="s">
        <v>14</v>
      </c>
      <c r="HD67" s="182" t="s">
        <v>14</v>
      </c>
      <c r="HE67" s="179">
        <v>44895</v>
      </c>
      <c r="HF67" s="189" t="s">
        <v>8567</v>
      </c>
      <c r="HG67" s="189">
        <v>0</v>
      </c>
      <c r="HH67" s="189" t="s">
        <v>3959</v>
      </c>
      <c r="HI67" s="189" t="s">
        <v>30</v>
      </c>
      <c r="HJ67" s="189">
        <v>2</v>
      </c>
      <c r="HK67" s="189" t="s">
        <v>14</v>
      </c>
      <c r="HL67" s="189" t="s">
        <v>14</v>
      </c>
      <c r="HM67" s="190">
        <v>44895</v>
      </c>
      <c r="HN67" s="188" t="s">
        <v>8573</v>
      </c>
      <c r="HO67" s="182">
        <v>0</v>
      </c>
      <c r="HP67" s="182" t="s">
        <v>3959</v>
      </c>
      <c r="HQ67" s="182" t="s">
        <v>30</v>
      </c>
      <c r="HR67" s="182">
        <v>2</v>
      </c>
      <c r="HS67" s="182" t="s">
        <v>14</v>
      </c>
      <c r="HT67" s="182" t="s">
        <v>14</v>
      </c>
      <c r="HU67" s="179">
        <v>44895</v>
      </c>
      <c r="HV67" s="189" t="s">
        <v>8570</v>
      </c>
      <c r="HW67" s="189">
        <v>0</v>
      </c>
      <c r="HX67" s="189" t="s">
        <v>3959</v>
      </c>
      <c r="HY67" s="189" t="s">
        <v>30</v>
      </c>
      <c r="HZ67" s="189">
        <v>2</v>
      </c>
      <c r="IA67" s="189" t="s">
        <v>14</v>
      </c>
      <c r="IB67" s="189" t="s">
        <v>14</v>
      </c>
      <c r="IC67" s="190">
        <v>44895</v>
      </c>
      <c r="ID67" s="188" t="s">
        <v>8572</v>
      </c>
      <c r="IE67" s="182">
        <v>0</v>
      </c>
      <c r="IF67" s="182" t="s">
        <v>3959</v>
      </c>
      <c r="IG67" s="182" t="s">
        <v>30</v>
      </c>
      <c r="IH67" s="182">
        <v>2</v>
      </c>
      <c r="II67" s="182" t="s">
        <v>14</v>
      </c>
      <c r="IJ67" s="182" t="s">
        <v>14</v>
      </c>
      <c r="IK67" s="179">
        <v>44895</v>
      </c>
      <c r="IL67" s="189" t="s">
        <v>8571</v>
      </c>
      <c r="IM67" s="189">
        <v>0</v>
      </c>
      <c r="IN67" s="189" t="s">
        <v>3959</v>
      </c>
      <c r="IO67" s="189" t="s">
        <v>30</v>
      </c>
      <c r="IP67" s="189">
        <v>2</v>
      </c>
      <c r="IQ67" s="189" t="s">
        <v>14</v>
      </c>
      <c r="IR67" s="189" t="s">
        <v>14</v>
      </c>
      <c r="IS67" s="190">
        <v>44895</v>
      </c>
    </row>
    <row r="68" spans="1:253" s="283" customFormat="1" ht="12.95" customHeight="1" x14ac:dyDescent="0.2">
      <c r="A68" s="283" t="s">
        <v>414</v>
      </c>
      <c r="B68" s="283" t="s">
        <v>9385</v>
      </c>
      <c r="C68" s="283" t="s">
        <v>415</v>
      </c>
      <c r="D68" s="283" t="s">
        <v>416</v>
      </c>
      <c r="E68" s="283" t="s">
        <v>8946</v>
      </c>
      <c r="F68" s="283" t="s">
        <v>5796</v>
      </c>
      <c r="G68" s="177">
        <v>37480000</v>
      </c>
      <c r="H68" s="178" t="s">
        <v>5747</v>
      </c>
      <c r="I68" s="178" t="s">
        <v>2610</v>
      </c>
      <c r="J68" s="178">
        <v>2</v>
      </c>
      <c r="K68" s="178" t="s">
        <v>5795</v>
      </c>
      <c r="L68" s="178" t="s">
        <v>5794</v>
      </c>
      <c r="M68" s="179">
        <v>44878</v>
      </c>
      <c r="N68" s="188" t="s">
        <v>2817</v>
      </c>
      <c r="O68" s="180">
        <v>446300</v>
      </c>
      <c r="P68" s="180" t="s">
        <v>2780</v>
      </c>
      <c r="Q68" s="180" t="s">
        <v>30</v>
      </c>
      <c r="R68" s="180">
        <v>2</v>
      </c>
      <c r="S68" s="180" t="s">
        <v>2816</v>
      </c>
      <c r="T68" s="180" t="s">
        <v>2815</v>
      </c>
      <c r="U68" s="181">
        <v>44773</v>
      </c>
      <c r="V68" s="188" t="s">
        <v>5798</v>
      </c>
      <c r="W68" s="178">
        <v>37480000</v>
      </c>
      <c r="X68" s="178" t="s">
        <v>5747</v>
      </c>
      <c r="Y68" s="178" t="s">
        <v>2610</v>
      </c>
      <c r="Z68" s="178">
        <v>2</v>
      </c>
      <c r="AA68" s="178" t="s">
        <v>5797</v>
      </c>
      <c r="AB68" s="178" t="s">
        <v>5794</v>
      </c>
      <c r="AC68" s="179">
        <v>44878</v>
      </c>
      <c r="AD68" s="188" t="s">
        <v>2821</v>
      </c>
      <c r="AE68" s="186">
        <v>21000</v>
      </c>
      <c r="AF68" s="186" t="s">
        <v>2818</v>
      </c>
      <c r="AG68" s="186" t="s">
        <v>19</v>
      </c>
      <c r="AH68" s="186">
        <v>3</v>
      </c>
      <c r="AI68" s="186" t="s">
        <v>2820</v>
      </c>
      <c r="AJ68" s="186" t="s">
        <v>2819</v>
      </c>
      <c r="AK68" s="187">
        <v>44773</v>
      </c>
      <c r="AL68" s="188" t="s">
        <v>2822</v>
      </c>
      <c r="AM68" s="178">
        <v>21000</v>
      </c>
      <c r="AN68" s="178" t="s">
        <v>2818</v>
      </c>
      <c r="AO68" s="178" t="s">
        <v>19</v>
      </c>
      <c r="AP68" s="178">
        <v>3</v>
      </c>
      <c r="AQ68" s="178" t="s">
        <v>2820</v>
      </c>
      <c r="AR68" s="178" t="s">
        <v>2819</v>
      </c>
      <c r="AS68" s="179">
        <v>44773</v>
      </c>
      <c r="AT68" s="189" t="s">
        <v>909</v>
      </c>
      <c r="AU68" s="186" t="s">
        <v>14</v>
      </c>
      <c r="AV68" s="186" t="s">
        <v>14</v>
      </c>
      <c r="AW68" s="186" t="s">
        <v>14</v>
      </c>
      <c r="AX68" s="186" t="s">
        <v>14</v>
      </c>
      <c r="AY68" s="186" t="s">
        <v>14</v>
      </c>
      <c r="AZ68" s="186" t="s">
        <v>14</v>
      </c>
      <c r="BA68" s="187">
        <v>43798</v>
      </c>
      <c r="BB68" s="188" t="s">
        <v>908</v>
      </c>
      <c r="BC68" s="178" t="s">
        <v>14</v>
      </c>
      <c r="BD68" s="178" t="s">
        <v>14</v>
      </c>
      <c r="BE68" s="178" t="s">
        <v>14</v>
      </c>
      <c r="BF68" s="178" t="s">
        <v>14</v>
      </c>
      <c r="BG68" s="178" t="s">
        <v>14</v>
      </c>
      <c r="BH68" s="178" t="s">
        <v>14</v>
      </c>
      <c r="BI68" s="179">
        <v>43798</v>
      </c>
      <c r="BJ68" s="189" t="s">
        <v>5802</v>
      </c>
      <c r="BK68" s="189">
        <v>142</v>
      </c>
      <c r="BL68" s="189" t="s">
        <v>5799</v>
      </c>
      <c r="BM68" s="189" t="s">
        <v>19</v>
      </c>
      <c r="BN68" s="189">
        <v>3</v>
      </c>
      <c r="BO68" s="189" t="s">
        <v>5801</v>
      </c>
      <c r="BP68" s="186" t="s">
        <v>5800</v>
      </c>
      <c r="BQ68" s="190">
        <v>44878</v>
      </c>
      <c r="BR68" s="188" t="s">
        <v>418</v>
      </c>
      <c r="BS68" s="182">
        <v>0</v>
      </c>
      <c r="BT68" s="182">
        <v>0</v>
      </c>
      <c r="BU68" s="182" t="s">
        <v>30</v>
      </c>
      <c r="BV68" s="182">
        <v>2</v>
      </c>
      <c r="BW68" s="182" t="s">
        <v>417</v>
      </c>
      <c r="BX68" s="182">
        <v>0</v>
      </c>
      <c r="BY68" s="179">
        <v>43511</v>
      </c>
      <c r="BZ68" s="189" t="s">
        <v>419</v>
      </c>
      <c r="CA68" s="189">
        <v>0</v>
      </c>
      <c r="CB68" s="189">
        <v>0</v>
      </c>
      <c r="CC68" s="189" t="s">
        <v>30</v>
      </c>
      <c r="CD68" s="189">
        <v>2</v>
      </c>
      <c r="CE68" s="189" t="s">
        <v>417</v>
      </c>
      <c r="CF68" s="189">
        <v>0</v>
      </c>
      <c r="CG68" s="190">
        <v>43511</v>
      </c>
      <c r="CH68" s="188" t="s">
        <v>10051</v>
      </c>
      <c r="CI68" s="189" t="e">
        <v>#N/A</v>
      </c>
      <c r="CJ68" s="189" t="e">
        <v>#N/A</v>
      </c>
      <c r="CK68" s="189" t="e">
        <v>#N/A</v>
      </c>
      <c r="CL68" s="189" t="e">
        <v>#N/A</v>
      </c>
      <c r="CM68" s="189" t="e">
        <v>#N/A</v>
      </c>
      <c r="CN68" s="189" t="e">
        <v>#N/A</v>
      </c>
      <c r="CO68" s="191" t="e">
        <v>#N/A</v>
      </c>
      <c r="CP68" s="189" t="s">
        <v>421</v>
      </c>
      <c r="CQ68" s="182">
        <v>0</v>
      </c>
      <c r="CR68" s="182">
        <v>0</v>
      </c>
      <c r="CS68" s="182" t="s">
        <v>30</v>
      </c>
      <c r="CT68" s="182">
        <v>2</v>
      </c>
      <c r="CU68" s="182" t="s">
        <v>420</v>
      </c>
      <c r="CV68" s="182">
        <v>0</v>
      </c>
      <c r="CW68" s="179">
        <v>43511</v>
      </c>
      <c r="CX68" s="189" t="s">
        <v>2823</v>
      </c>
      <c r="CY68" s="186">
        <v>21000</v>
      </c>
      <c r="CZ68" s="186" t="s">
        <v>2818</v>
      </c>
      <c r="DA68" s="186" t="s">
        <v>19</v>
      </c>
      <c r="DB68" s="186">
        <v>3</v>
      </c>
      <c r="DC68" s="186" t="s">
        <v>2826</v>
      </c>
      <c r="DD68" s="186" t="s">
        <v>2819</v>
      </c>
      <c r="DE68" s="192">
        <v>44773</v>
      </c>
      <c r="DF68" s="188" t="s">
        <v>5807</v>
      </c>
      <c r="DG68" s="178">
        <v>37459000</v>
      </c>
      <c r="DH68" s="182" t="s">
        <v>5747</v>
      </c>
      <c r="DI68" s="182" t="s">
        <v>19</v>
      </c>
      <c r="DJ68" s="182">
        <v>3</v>
      </c>
      <c r="DK68" s="182" t="s">
        <v>2918</v>
      </c>
      <c r="DL68" s="182" t="s">
        <v>5794</v>
      </c>
      <c r="DM68" s="179">
        <v>44878</v>
      </c>
      <c r="DN68" s="189" t="s">
        <v>2825</v>
      </c>
      <c r="DO68" s="186">
        <v>0</v>
      </c>
      <c r="DP68" s="189" t="s">
        <v>2818</v>
      </c>
      <c r="DQ68" s="189" t="s">
        <v>19</v>
      </c>
      <c r="DR68" s="189">
        <v>3</v>
      </c>
      <c r="DS68" s="189" t="s">
        <v>2824</v>
      </c>
      <c r="DT68" s="189" t="s">
        <v>2819</v>
      </c>
      <c r="DU68" s="190">
        <v>44773</v>
      </c>
      <c r="DV68" s="188" t="s">
        <v>2827</v>
      </c>
      <c r="DW68" s="178">
        <v>21000</v>
      </c>
      <c r="DX68" s="182" t="s">
        <v>2818</v>
      </c>
      <c r="DY68" s="182" t="s">
        <v>19</v>
      </c>
      <c r="DZ68" s="182">
        <v>3</v>
      </c>
      <c r="EA68" s="182" t="s">
        <v>2826</v>
      </c>
      <c r="EB68" s="182" t="s">
        <v>2819</v>
      </c>
      <c r="EC68" s="179">
        <v>44773</v>
      </c>
      <c r="ED68" s="189" t="s">
        <v>2829</v>
      </c>
      <c r="EE68" s="186">
        <v>0</v>
      </c>
      <c r="EF68" s="189" t="s">
        <v>2818</v>
      </c>
      <c r="EG68" s="189" t="s">
        <v>19</v>
      </c>
      <c r="EH68" s="189">
        <v>3</v>
      </c>
      <c r="EI68" s="189" t="s">
        <v>2828</v>
      </c>
      <c r="EJ68" s="189" t="s">
        <v>2819</v>
      </c>
      <c r="EK68" s="190">
        <v>44773</v>
      </c>
      <c r="EL68" s="188" t="s">
        <v>2830</v>
      </c>
      <c r="EM68" s="178">
        <v>0</v>
      </c>
      <c r="EN68" s="182" t="s">
        <v>2818</v>
      </c>
      <c r="EO68" s="182" t="s">
        <v>19</v>
      </c>
      <c r="EP68" s="182">
        <v>3</v>
      </c>
      <c r="EQ68" s="182" t="s">
        <v>2828</v>
      </c>
      <c r="ER68" s="182" t="s">
        <v>2819</v>
      </c>
      <c r="ES68" s="179">
        <v>44773</v>
      </c>
      <c r="ET68" s="189" t="s">
        <v>5806</v>
      </c>
      <c r="EU68" s="189">
        <v>168</v>
      </c>
      <c r="EV68" s="189" t="s">
        <v>5803</v>
      </c>
      <c r="EW68" s="189" t="s">
        <v>19</v>
      </c>
      <c r="EX68" s="189">
        <v>3</v>
      </c>
      <c r="EY68" s="189" t="s">
        <v>5805</v>
      </c>
      <c r="EZ68" s="189" t="s">
        <v>5804</v>
      </c>
      <c r="FA68" s="190">
        <v>44878</v>
      </c>
      <c r="FB68" s="188" t="s">
        <v>2832</v>
      </c>
      <c r="FC68" s="182">
        <v>4</v>
      </c>
      <c r="FD68" s="182" t="s">
        <v>14</v>
      </c>
      <c r="FE68" s="182" t="s">
        <v>19</v>
      </c>
      <c r="FF68" s="182">
        <v>3</v>
      </c>
      <c r="FG68" s="182" t="s">
        <v>2831</v>
      </c>
      <c r="FH68" s="182" t="s">
        <v>14</v>
      </c>
      <c r="FI68" s="179">
        <v>44773</v>
      </c>
      <c r="FJ68" s="188" t="s">
        <v>423</v>
      </c>
      <c r="FK68" s="189">
        <v>0</v>
      </c>
      <c r="FL68" s="189">
        <v>0</v>
      </c>
      <c r="FM68" s="189" t="s">
        <v>30</v>
      </c>
      <c r="FN68" s="189">
        <v>2</v>
      </c>
      <c r="FO68" s="189" t="s">
        <v>422</v>
      </c>
      <c r="FP68" s="186">
        <v>0</v>
      </c>
      <c r="FQ68" s="187">
        <v>43511</v>
      </c>
      <c r="FR68" s="188" t="s">
        <v>424</v>
      </c>
      <c r="FS68" s="182">
        <v>0</v>
      </c>
      <c r="FT68" s="182">
        <v>0</v>
      </c>
      <c r="FU68" s="182" t="s">
        <v>30</v>
      </c>
      <c r="FV68" s="182">
        <v>2</v>
      </c>
      <c r="FW68" s="182" t="s">
        <v>422</v>
      </c>
      <c r="FX68" s="182">
        <v>0</v>
      </c>
      <c r="FY68" s="179">
        <v>43511</v>
      </c>
      <c r="FZ68" s="189" t="s">
        <v>4032</v>
      </c>
      <c r="GA68" s="189">
        <v>0</v>
      </c>
      <c r="GB68" s="189" t="s">
        <v>3959</v>
      </c>
      <c r="GC68" s="189" t="s">
        <v>30</v>
      </c>
      <c r="GD68" s="189">
        <v>2</v>
      </c>
      <c r="GE68" s="189" t="s">
        <v>14</v>
      </c>
      <c r="GF68" s="189" t="s">
        <v>14</v>
      </c>
      <c r="GG68" s="190">
        <v>44858</v>
      </c>
      <c r="GH68" s="188" t="s">
        <v>4038</v>
      </c>
      <c r="GI68" s="182">
        <v>0</v>
      </c>
      <c r="GJ68" s="182" t="s">
        <v>3959</v>
      </c>
      <c r="GK68" s="182" t="s">
        <v>30</v>
      </c>
      <c r="GL68" s="182">
        <v>2</v>
      </c>
      <c r="GM68" s="182" t="s">
        <v>14</v>
      </c>
      <c r="GN68" s="182" t="s">
        <v>14</v>
      </c>
      <c r="GO68" s="179">
        <v>44858</v>
      </c>
      <c r="GP68" s="189" t="s">
        <v>4033</v>
      </c>
      <c r="GQ68" s="189">
        <v>0</v>
      </c>
      <c r="GR68" s="189" t="s">
        <v>3959</v>
      </c>
      <c r="GS68" s="189" t="s">
        <v>30</v>
      </c>
      <c r="GT68" s="189">
        <v>2</v>
      </c>
      <c r="GU68" s="189" t="s">
        <v>14</v>
      </c>
      <c r="GV68" s="189" t="s">
        <v>14</v>
      </c>
      <c r="GW68" s="190">
        <v>44858</v>
      </c>
      <c r="GX68" s="188" t="s">
        <v>4039</v>
      </c>
      <c r="GY68" s="182">
        <v>0</v>
      </c>
      <c r="GZ68" s="182" t="s">
        <v>3959</v>
      </c>
      <c r="HA68" s="182" t="s">
        <v>30</v>
      </c>
      <c r="HB68" s="182">
        <v>2</v>
      </c>
      <c r="HC68" s="182" t="s">
        <v>14</v>
      </c>
      <c r="HD68" s="182" t="s">
        <v>14</v>
      </c>
      <c r="HE68" s="179">
        <v>44858</v>
      </c>
      <c r="HF68" s="189" t="s">
        <v>4031</v>
      </c>
      <c r="HG68" s="189">
        <v>1</v>
      </c>
      <c r="HH68" s="189" t="s">
        <v>3959</v>
      </c>
      <c r="HI68" s="189" t="s">
        <v>30</v>
      </c>
      <c r="HJ68" s="189">
        <v>2</v>
      </c>
      <c r="HK68" s="189" t="s">
        <v>14</v>
      </c>
      <c r="HL68" s="189" t="s">
        <v>14</v>
      </c>
      <c r="HM68" s="190">
        <v>44858</v>
      </c>
      <c r="HN68" s="188" t="s">
        <v>4037</v>
      </c>
      <c r="HO68" s="182">
        <v>1</v>
      </c>
      <c r="HP68" s="182" t="s">
        <v>3959</v>
      </c>
      <c r="HQ68" s="182" t="s">
        <v>30</v>
      </c>
      <c r="HR68" s="182">
        <v>2</v>
      </c>
      <c r="HS68" s="182" t="s">
        <v>14</v>
      </c>
      <c r="HT68" s="182" t="s">
        <v>14</v>
      </c>
      <c r="HU68" s="179">
        <v>44858</v>
      </c>
      <c r="HV68" s="189" t="s">
        <v>4034</v>
      </c>
      <c r="HW68" s="189">
        <v>0</v>
      </c>
      <c r="HX68" s="189" t="s">
        <v>3959</v>
      </c>
      <c r="HY68" s="189" t="s">
        <v>30</v>
      </c>
      <c r="HZ68" s="189">
        <v>2</v>
      </c>
      <c r="IA68" s="189" t="s">
        <v>14</v>
      </c>
      <c r="IB68" s="189" t="s">
        <v>14</v>
      </c>
      <c r="IC68" s="190">
        <v>44858</v>
      </c>
      <c r="ID68" s="188" t="s">
        <v>4036</v>
      </c>
      <c r="IE68" s="182">
        <v>1</v>
      </c>
      <c r="IF68" s="182" t="s">
        <v>3959</v>
      </c>
      <c r="IG68" s="182" t="s">
        <v>30</v>
      </c>
      <c r="IH68" s="182">
        <v>2</v>
      </c>
      <c r="II68" s="182" t="s">
        <v>14</v>
      </c>
      <c r="IJ68" s="182" t="s">
        <v>14</v>
      </c>
      <c r="IK68" s="179">
        <v>44858</v>
      </c>
      <c r="IL68" s="189" t="s">
        <v>4035</v>
      </c>
      <c r="IM68" s="189">
        <v>1</v>
      </c>
      <c r="IN68" s="189" t="s">
        <v>3959</v>
      </c>
      <c r="IO68" s="189" t="s">
        <v>30</v>
      </c>
      <c r="IP68" s="189">
        <v>2</v>
      </c>
      <c r="IQ68" s="189" t="s">
        <v>14</v>
      </c>
      <c r="IR68" s="189" t="s">
        <v>14</v>
      </c>
      <c r="IS68" s="190">
        <v>44858</v>
      </c>
    </row>
    <row r="69" spans="1:253" s="283" customFormat="1" ht="12.95" customHeight="1" x14ac:dyDescent="0.2">
      <c r="A69" s="283" t="s">
        <v>2807</v>
      </c>
      <c r="B69" s="283" t="s">
        <v>9551</v>
      </c>
      <c r="C69" s="283" t="s">
        <v>2808</v>
      </c>
      <c r="D69" s="283" t="s">
        <v>2809</v>
      </c>
      <c r="E69" s="283" t="s">
        <v>8947</v>
      </c>
      <c r="F69" s="283" t="s">
        <v>6076</v>
      </c>
      <c r="G69" s="177">
        <v>3445000</v>
      </c>
      <c r="H69" s="178" t="s">
        <v>5747</v>
      </c>
      <c r="I69" s="178" t="s">
        <v>30</v>
      </c>
      <c r="J69" s="178">
        <v>2</v>
      </c>
      <c r="K69" s="178" t="s">
        <v>6075</v>
      </c>
      <c r="L69" s="178" t="s">
        <v>6074</v>
      </c>
      <c r="M69" s="179">
        <v>44889</v>
      </c>
      <c r="N69" s="188" t="s">
        <v>2813</v>
      </c>
      <c r="O69" s="180">
        <v>1595</v>
      </c>
      <c r="P69" s="180" t="s">
        <v>2810</v>
      </c>
      <c r="Q69" s="180" t="s">
        <v>30</v>
      </c>
      <c r="R69" s="180">
        <v>2</v>
      </c>
      <c r="S69" s="180" t="s">
        <v>2812</v>
      </c>
      <c r="T69" s="180" t="s">
        <v>2811</v>
      </c>
      <c r="U69" s="181">
        <v>44773</v>
      </c>
      <c r="V69" s="188" t="s">
        <v>7826</v>
      </c>
      <c r="W69" s="178">
        <v>807000</v>
      </c>
      <c r="X69" s="178" t="s">
        <v>7823</v>
      </c>
      <c r="Y69" s="178" t="s">
        <v>2610</v>
      </c>
      <c r="Z69" s="178">
        <v>2</v>
      </c>
      <c r="AA69" s="178" t="s">
        <v>7825</v>
      </c>
      <c r="AB69" s="178" t="s">
        <v>7824</v>
      </c>
      <c r="AC69" s="179">
        <v>44894</v>
      </c>
      <c r="AD69" s="188" t="s">
        <v>7829</v>
      </c>
      <c r="AE69" s="186">
        <v>698000</v>
      </c>
      <c r="AF69" s="186" t="s">
        <v>7827</v>
      </c>
      <c r="AG69" s="186" t="s">
        <v>2610</v>
      </c>
      <c r="AH69" s="186">
        <v>2</v>
      </c>
      <c r="AI69" s="186" t="s">
        <v>7828</v>
      </c>
      <c r="AJ69" s="186" t="s">
        <v>2763</v>
      </c>
      <c r="AK69" s="187">
        <v>44894</v>
      </c>
      <c r="AL69" s="188" t="s">
        <v>7830</v>
      </c>
      <c r="AM69" s="178">
        <v>698000</v>
      </c>
      <c r="AN69" s="178" t="s">
        <v>7827</v>
      </c>
      <c r="AO69" s="178" t="s">
        <v>2610</v>
      </c>
      <c r="AP69" s="178">
        <v>2</v>
      </c>
      <c r="AQ69" s="178" t="s">
        <v>7828</v>
      </c>
      <c r="AR69" s="178" t="s">
        <v>2763</v>
      </c>
      <c r="AS69" s="179">
        <v>44894</v>
      </c>
      <c r="AT69" s="189" t="s">
        <v>10052</v>
      </c>
      <c r="AU69" s="186" t="e">
        <v>#N/A</v>
      </c>
      <c r="AV69" s="186" t="e">
        <v>#N/A</v>
      </c>
      <c r="AW69" s="186" t="e">
        <v>#N/A</v>
      </c>
      <c r="AX69" s="186" t="e">
        <v>#N/A</v>
      </c>
      <c r="AY69" s="186" t="e">
        <v>#N/A</v>
      </c>
      <c r="AZ69" s="186" t="e">
        <v>#N/A</v>
      </c>
      <c r="BA69" s="187" t="e">
        <v>#N/A</v>
      </c>
      <c r="BB69" s="188" t="s">
        <v>10053</v>
      </c>
      <c r="BC69" s="178" t="e">
        <v>#N/A</v>
      </c>
      <c r="BD69" s="178" t="e">
        <v>#N/A</v>
      </c>
      <c r="BE69" s="178" t="e">
        <v>#N/A</v>
      </c>
      <c r="BF69" s="178" t="e">
        <v>#N/A</v>
      </c>
      <c r="BG69" s="178" t="e">
        <v>#N/A</v>
      </c>
      <c r="BH69" s="178" t="e">
        <v>#N/A</v>
      </c>
      <c r="BI69" s="179" t="e">
        <v>#N/A</v>
      </c>
      <c r="BJ69" s="189" t="s">
        <v>7833</v>
      </c>
      <c r="BK69" s="189">
        <v>0</v>
      </c>
      <c r="BL69" s="189" t="s">
        <v>7831</v>
      </c>
      <c r="BM69" s="189" t="s">
        <v>2610</v>
      </c>
      <c r="BN69" s="189">
        <v>2</v>
      </c>
      <c r="BO69" s="189" t="s">
        <v>7832</v>
      </c>
      <c r="BP69" s="186" t="s">
        <v>1233</v>
      </c>
      <c r="BQ69" s="190">
        <v>44894</v>
      </c>
      <c r="BR69" s="188" t="s">
        <v>10054</v>
      </c>
      <c r="BS69" s="182" t="e">
        <v>#N/A</v>
      </c>
      <c r="BT69" s="182" t="e">
        <v>#N/A</v>
      </c>
      <c r="BU69" s="182" t="e">
        <v>#N/A</v>
      </c>
      <c r="BV69" s="182" t="e">
        <v>#N/A</v>
      </c>
      <c r="BW69" s="182" t="e">
        <v>#N/A</v>
      </c>
      <c r="BX69" s="182" t="e">
        <v>#N/A</v>
      </c>
      <c r="BY69" s="179" t="e">
        <v>#N/A</v>
      </c>
      <c r="BZ69" s="189" t="s">
        <v>10055</v>
      </c>
      <c r="CA69" s="189" t="e">
        <v>#N/A</v>
      </c>
      <c r="CB69" s="189" t="e">
        <v>#N/A</v>
      </c>
      <c r="CC69" s="189" t="e">
        <v>#N/A</v>
      </c>
      <c r="CD69" s="189" t="e">
        <v>#N/A</v>
      </c>
      <c r="CE69" s="189" t="e">
        <v>#N/A</v>
      </c>
      <c r="CF69" s="189" t="e">
        <v>#N/A</v>
      </c>
      <c r="CG69" s="190" t="e">
        <v>#N/A</v>
      </c>
      <c r="CH69" s="188" t="s">
        <v>10056</v>
      </c>
      <c r="CI69" s="189" t="e">
        <v>#N/A</v>
      </c>
      <c r="CJ69" s="189" t="e">
        <v>#N/A</v>
      </c>
      <c r="CK69" s="189" t="e">
        <v>#N/A</v>
      </c>
      <c r="CL69" s="189" t="e">
        <v>#N/A</v>
      </c>
      <c r="CM69" s="189" t="e">
        <v>#N/A</v>
      </c>
      <c r="CN69" s="189" t="e">
        <v>#N/A</v>
      </c>
      <c r="CO69" s="191" t="e">
        <v>#N/A</v>
      </c>
      <c r="CP69" s="189" t="s">
        <v>10057</v>
      </c>
      <c r="CQ69" s="182" t="e">
        <v>#N/A</v>
      </c>
      <c r="CR69" s="182" t="e">
        <v>#N/A</v>
      </c>
      <c r="CS69" s="182" t="e">
        <v>#N/A</v>
      </c>
      <c r="CT69" s="182" t="e">
        <v>#N/A</v>
      </c>
      <c r="CU69" s="182" t="e">
        <v>#N/A</v>
      </c>
      <c r="CV69" s="182" t="e">
        <v>#N/A</v>
      </c>
      <c r="CW69" s="179" t="e">
        <v>#N/A</v>
      </c>
      <c r="CX69" s="189" t="s">
        <v>7836</v>
      </c>
      <c r="CY69" s="186">
        <v>698000</v>
      </c>
      <c r="CZ69" s="186" t="s">
        <v>7827</v>
      </c>
      <c r="DA69" s="186" t="s">
        <v>2610</v>
      </c>
      <c r="DB69" s="186">
        <v>2</v>
      </c>
      <c r="DC69" s="186" t="s">
        <v>2826</v>
      </c>
      <c r="DD69" s="186" t="s">
        <v>2763</v>
      </c>
      <c r="DE69" s="192">
        <v>44894</v>
      </c>
      <c r="DF69" s="188" t="s">
        <v>7837</v>
      </c>
      <c r="DG69" s="178">
        <v>110000</v>
      </c>
      <c r="DH69" s="182" t="s">
        <v>7823</v>
      </c>
      <c r="DI69" s="182" t="s">
        <v>2610</v>
      </c>
      <c r="DJ69" s="182">
        <v>2</v>
      </c>
      <c r="DK69" s="182" t="s">
        <v>6759</v>
      </c>
      <c r="DL69" s="182" t="s">
        <v>7824</v>
      </c>
      <c r="DM69" s="179">
        <v>44894</v>
      </c>
      <c r="DN69" s="189" t="s">
        <v>7838</v>
      </c>
      <c r="DO69" s="186">
        <v>0</v>
      </c>
      <c r="DP69" s="189" t="s">
        <v>7827</v>
      </c>
      <c r="DQ69" s="189" t="s">
        <v>2610</v>
      </c>
      <c r="DR69" s="189">
        <v>2</v>
      </c>
      <c r="DS69" s="189" t="s">
        <v>6761</v>
      </c>
      <c r="DT69" s="189" t="s">
        <v>2763</v>
      </c>
      <c r="DU69" s="190">
        <v>44894</v>
      </c>
      <c r="DV69" s="188" t="s">
        <v>7839</v>
      </c>
      <c r="DW69" s="178">
        <v>698000</v>
      </c>
      <c r="DX69" s="182" t="s">
        <v>7827</v>
      </c>
      <c r="DY69" s="182" t="s">
        <v>2610</v>
      </c>
      <c r="DZ69" s="182">
        <v>2</v>
      </c>
      <c r="EA69" s="182" t="s">
        <v>2826</v>
      </c>
      <c r="EB69" s="182" t="s">
        <v>2763</v>
      </c>
      <c r="EC69" s="179">
        <v>44894</v>
      </c>
      <c r="ED69" s="189" t="s">
        <v>7840</v>
      </c>
      <c r="EE69" s="186">
        <v>0</v>
      </c>
      <c r="EF69" s="189" t="s">
        <v>7827</v>
      </c>
      <c r="EG69" s="189" t="s">
        <v>2610</v>
      </c>
      <c r="EH69" s="189">
        <v>2</v>
      </c>
      <c r="EI69" s="189" t="s">
        <v>2828</v>
      </c>
      <c r="EJ69" s="189" t="s">
        <v>2763</v>
      </c>
      <c r="EK69" s="190">
        <v>44894</v>
      </c>
      <c r="EL69" s="188" t="s">
        <v>7841</v>
      </c>
      <c r="EM69" s="178">
        <v>0</v>
      </c>
      <c r="EN69" s="182" t="s">
        <v>7827</v>
      </c>
      <c r="EO69" s="182" t="s">
        <v>2610</v>
      </c>
      <c r="EP69" s="182">
        <v>2</v>
      </c>
      <c r="EQ69" s="182" t="s">
        <v>2828</v>
      </c>
      <c r="ER69" s="182" t="s">
        <v>2763</v>
      </c>
      <c r="ES69" s="179">
        <v>44894</v>
      </c>
      <c r="ET69" s="189" t="s">
        <v>7835</v>
      </c>
      <c r="EU69" s="189">
        <v>0</v>
      </c>
      <c r="EV69" s="189" t="s">
        <v>7831</v>
      </c>
      <c r="EW69" s="189" t="s">
        <v>2610</v>
      </c>
      <c r="EX69" s="189">
        <v>2</v>
      </c>
      <c r="EY69" s="189" t="s">
        <v>7834</v>
      </c>
      <c r="EZ69" s="189" t="s">
        <v>1233</v>
      </c>
      <c r="FA69" s="190">
        <v>44894</v>
      </c>
      <c r="FB69" s="188" t="s">
        <v>2814</v>
      </c>
      <c r="FC69" s="182">
        <v>2</v>
      </c>
      <c r="FD69" s="182" t="s">
        <v>14</v>
      </c>
      <c r="FE69" s="182" t="s">
        <v>30</v>
      </c>
      <c r="FF69" s="182">
        <v>2</v>
      </c>
      <c r="FG69" s="182" t="s">
        <v>2766</v>
      </c>
      <c r="FH69" s="182" t="s">
        <v>14</v>
      </c>
      <c r="FI69" s="179">
        <v>44773</v>
      </c>
      <c r="FJ69" s="188" t="s">
        <v>10058</v>
      </c>
      <c r="FK69" s="189" t="e">
        <v>#N/A</v>
      </c>
      <c r="FL69" s="189" t="e">
        <v>#N/A</v>
      </c>
      <c r="FM69" s="189" t="e">
        <v>#N/A</v>
      </c>
      <c r="FN69" s="189" t="e">
        <v>#N/A</v>
      </c>
      <c r="FO69" s="189" t="e">
        <v>#N/A</v>
      </c>
      <c r="FP69" s="186" t="e">
        <v>#N/A</v>
      </c>
      <c r="FQ69" s="187" t="e">
        <v>#N/A</v>
      </c>
      <c r="FR69" s="188" t="s">
        <v>10059</v>
      </c>
      <c r="FS69" s="182" t="e">
        <v>#N/A</v>
      </c>
      <c r="FT69" s="182" t="e">
        <v>#N/A</v>
      </c>
      <c r="FU69" s="182" t="e">
        <v>#N/A</v>
      </c>
      <c r="FV69" s="182" t="e">
        <v>#N/A</v>
      </c>
      <c r="FW69" s="182" t="e">
        <v>#N/A</v>
      </c>
      <c r="FX69" s="182" t="e">
        <v>#N/A</v>
      </c>
      <c r="FY69" s="179" t="e">
        <v>#N/A</v>
      </c>
      <c r="FZ69" s="189" t="s">
        <v>4367</v>
      </c>
      <c r="GA69" s="189">
        <v>0</v>
      </c>
      <c r="GB69" s="189" t="s">
        <v>3959</v>
      </c>
      <c r="GC69" s="189" t="s">
        <v>30</v>
      </c>
      <c r="GD69" s="189">
        <v>2</v>
      </c>
      <c r="GE69" s="189" t="s">
        <v>14</v>
      </c>
      <c r="GF69" s="189" t="s">
        <v>14</v>
      </c>
      <c r="GG69" s="190">
        <v>44862</v>
      </c>
      <c r="GH69" s="188" t="s">
        <v>4373</v>
      </c>
      <c r="GI69" s="182">
        <v>1</v>
      </c>
      <c r="GJ69" s="182" t="s">
        <v>3959</v>
      </c>
      <c r="GK69" s="182" t="s">
        <v>30</v>
      </c>
      <c r="GL69" s="182">
        <v>2</v>
      </c>
      <c r="GM69" s="182" t="s">
        <v>14</v>
      </c>
      <c r="GN69" s="182" t="s">
        <v>14</v>
      </c>
      <c r="GO69" s="179">
        <v>44862</v>
      </c>
      <c r="GP69" s="189" t="s">
        <v>4368</v>
      </c>
      <c r="GQ69" s="189">
        <v>0</v>
      </c>
      <c r="GR69" s="189" t="s">
        <v>3959</v>
      </c>
      <c r="GS69" s="189" t="s">
        <v>30</v>
      </c>
      <c r="GT69" s="189">
        <v>2</v>
      </c>
      <c r="GU69" s="189" t="s">
        <v>14</v>
      </c>
      <c r="GV69" s="189" t="s">
        <v>14</v>
      </c>
      <c r="GW69" s="190">
        <v>44862</v>
      </c>
      <c r="GX69" s="188" t="s">
        <v>4374</v>
      </c>
      <c r="GY69" s="182">
        <v>0</v>
      </c>
      <c r="GZ69" s="182" t="s">
        <v>3959</v>
      </c>
      <c r="HA69" s="182" t="s">
        <v>30</v>
      </c>
      <c r="HB69" s="182">
        <v>2</v>
      </c>
      <c r="HC69" s="182" t="s">
        <v>14</v>
      </c>
      <c r="HD69" s="182" t="s">
        <v>14</v>
      </c>
      <c r="HE69" s="179">
        <v>44862</v>
      </c>
      <c r="HF69" s="189" t="s">
        <v>4366</v>
      </c>
      <c r="HG69" s="189">
        <v>0</v>
      </c>
      <c r="HH69" s="189" t="s">
        <v>3959</v>
      </c>
      <c r="HI69" s="189" t="s">
        <v>30</v>
      </c>
      <c r="HJ69" s="189">
        <v>2</v>
      </c>
      <c r="HK69" s="189" t="s">
        <v>14</v>
      </c>
      <c r="HL69" s="189" t="s">
        <v>14</v>
      </c>
      <c r="HM69" s="190">
        <v>44862</v>
      </c>
      <c r="HN69" s="188" t="s">
        <v>4372</v>
      </c>
      <c r="HO69" s="182">
        <v>0</v>
      </c>
      <c r="HP69" s="182" t="s">
        <v>3959</v>
      </c>
      <c r="HQ69" s="182" t="s">
        <v>30</v>
      </c>
      <c r="HR69" s="182">
        <v>2</v>
      </c>
      <c r="HS69" s="182" t="s">
        <v>14</v>
      </c>
      <c r="HT69" s="182" t="s">
        <v>14</v>
      </c>
      <c r="HU69" s="179">
        <v>44862</v>
      </c>
      <c r="HV69" s="189" t="s">
        <v>4369</v>
      </c>
      <c r="HW69" s="189">
        <v>0</v>
      </c>
      <c r="HX69" s="189" t="s">
        <v>3959</v>
      </c>
      <c r="HY69" s="189" t="s">
        <v>30</v>
      </c>
      <c r="HZ69" s="189">
        <v>2</v>
      </c>
      <c r="IA69" s="189" t="s">
        <v>14</v>
      </c>
      <c r="IB69" s="189" t="s">
        <v>14</v>
      </c>
      <c r="IC69" s="190">
        <v>44862</v>
      </c>
      <c r="ID69" s="188" t="s">
        <v>4371</v>
      </c>
      <c r="IE69" s="182">
        <v>0</v>
      </c>
      <c r="IF69" s="182" t="s">
        <v>3959</v>
      </c>
      <c r="IG69" s="182" t="s">
        <v>30</v>
      </c>
      <c r="IH69" s="182">
        <v>2</v>
      </c>
      <c r="II69" s="182" t="s">
        <v>14</v>
      </c>
      <c r="IJ69" s="182" t="s">
        <v>14</v>
      </c>
      <c r="IK69" s="179">
        <v>44862</v>
      </c>
      <c r="IL69" s="189" t="s">
        <v>4370</v>
      </c>
      <c r="IM69" s="189">
        <v>0</v>
      </c>
      <c r="IN69" s="189" t="s">
        <v>3959</v>
      </c>
      <c r="IO69" s="189" t="s">
        <v>30</v>
      </c>
      <c r="IP69" s="189">
        <v>2</v>
      </c>
      <c r="IQ69" s="189" t="s">
        <v>14</v>
      </c>
      <c r="IR69" s="189" t="s">
        <v>14</v>
      </c>
      <c r="IS69" s="190">
        <v>44862</v>
      </c>
    </row>
    <row r="70" spans="1:253" s="283" customFormat="1" ht="12.95" customHeight="1" x14ac:dyDescent="0.2">
      <c r="A70" s="283" t="s">
        <v>3645</v>
      </c>
      <c r="B70" s="283" t="s">
        <v>9557</v>
      </c>
      <c r="C70" s="283" t="s">
        <v>3646</v>
      </c>
      <c r="D70" s="283" t="s">
        <v>3575</v>
      </c>
      <c r="E70" s="283" t="s">
        <v>8948</v>
      </c>
      <c r="F70" s="283" t="s">
        <v>3647</v>
      </c>
      <c r="G70" s="177">
        <v>29643000</v>
      </c>
      <c r="H70" s="178" t="s">
        <v>3576</v>
      </c>
      <c r="I70" s="178" t="s">
        <v>2610</v>
      </c>
      <c r="J70" s="178">
        <v>2</v>
      </c>
      <c r="K70" s="178" t="s">
        <v>3578</v>
      </c>
      <c r="L70" s="178" t="s">
        <v>3577</v>
      </c>
      <c r="M70" s="179">
        <v>44831</v>
      </c>
      <c r="N70" s="188" t="s">
        <v>3649</v>
      </c>
      <c r="O70" s="180">
        <v>581800</v>
      </c>
      <c r="P70" s="180" t="s">
        <v>3607</v>
      </c>
      <c r="Q70" s="180" t="s">
        <v>2610</v>
      </c>
      <c r="R70" s="180">
        <v>2</v>
      </c>
      <c r="S70" s="180" t="s">
        <v>3648</v>
      </c>
      <c r="T70" s="180" t="s">
        <v>3608</v>
      </c>
      <c r="U70" s="181">
        <v>44831</v>
      </c>
      <c r="V70" s="188" t="s">
        <v>3651</v>
      </c>
      <c r="W70" s="178">
        <v>29643000</v>
      </c>
      <c r="X70" s="178" t="s">
        <v>3576</v>
      </c>
      <c r="Y70" s="178" t="s">
        <v>2610</v>
      </c>
      <c r="Z70" s="178">
        <v>2</v>
      </c>
      <c r="AA70" s="178" t="s">
        <v>3650</v>
      </c>
      <c r="AB70" s="178" t="s">
        <v>3577</v>
      </c>
      <c r="AC70" s="179">
        <v>44831</v>
      </c>
      <c r="AD70" s="188" t="s">
        <v>7051</v>
      </c>
      <c r="AE70" s="186">
        <v>5011000</v>
      </c>
      <c r="AF70" s="186" t="s">
        <v>7048</v>
      </c>
      <c r="AG70" s="186" t="s">
        <v>2610</v>
      </c>
      <c r="AH70" s="186">
        <v>2</v>
      </c>
      <c r="AI70" s="186" t="s">
        <v>7050</v>
      </c>
      <c r="AJ70" s="186" t="s">
        <v>7049</v>
      </c>
      <c r="AK70" s="187">
        <v>44893</v>
      </c>
      <c r="AL70" s="188" t="s">
        <v>3655</v>
      </c>
      <c r="AM70" s="178">
        <v>193000</v>
      </c>
      <c r="AN70" s="178" t="s">
        <v>3652</v>
      </c>
      <c r="AO70" s="178" t="s">
        <v>2610</v>
      </c>
      <c r="AP70" s="178">
        <v>2</v>
      </c>
      <c r="AQ70" s="178" t="s">
        <v>3654</v>
      </c>
      <c r="AR70" s="178" t="s">
        <v>3653</v>
      </c>
      <c r="AS70" s="179">
        <v>44831</v>
      </c>
      <c r="AT70" s="189" t="s">
        <v>3656</v>
      </c>
      <c r="AU70" s="186" t="s">
        <v>14</v>
      </c>
      <c r="AV70" s="186" t="s">
        <v>14</v>
      </c>
      <c r="AW70" s="186">
        <v>0</v>
      </c>
      <c r="AX70" s="186">
        <v>0</v>
      </c>
      <c r="AY70" s="186" t="s">
        <v>14</v>
      </c>
      <c r="AZ70" s="186" t="s">
        <v>14</v>
      </c>
      <c r="BA70" s="187">
        <v>44831</v>
      </c>
      <c r="BB70" s="188" t="s">
        <v>4983</v>
      </c>
      <c r="BC70" s="178">
        <v>39000</v>
      </c>
      <c r="BD70" s="178" t="s">
        <v>4972</v>
      </c>
      <c r="BE70" s="178" t="s">
        <v>2610</v>
      </c>
      <c r="BF70" s="178">
        <v>2</v>
      </c>
      <c r="BG70" s="178" t="s">
        <v>4974</v>
      </c>
      <c r="BH70" s="178" t="s">
        <v>4973</v>
      </c>
      <c r="BI70" s="179">
        <v>44865</v>
      </c>
      <c r="BJ70" s="189" t="s">
        <v>3658</v>
      </c>
      <c r="BK70" s="189">
        <v>244</v>
      </c>
      <c r="BL70" s="189" t="s">
        <v>3593</v>
      </c>
      <c r="BM70" s="189" t="s">
        <v>2610</v>
      </c>
      <c r="BN70" s="189">
        <v>2</v>
      </c>
      <c r="BO70" s="189" t="s">
        <v>3657</v>
      </c>
      <c r="BP70" s="186" t="s">
        <v>3594</v>
      </c>
      <c r="BQ70" s="190">
        <v>44831</v>
      </c>
      <c r="BR70" s="188" t="s">
        <v>3663</v>
      </c>
      <c r="BS70" s="182" t="s">
        <v>14</v>
      </c>
      <c r="BT70" s="182">
        <v>0</v>
      </c>
      <c r="BU70" s="182">
        <v>0</v>
      </c>
      <c r="BV70" s="182">
        <v>0</v>
      </c>
      <c r="BW70" s="182">
        <v>0</v>
      </c>
      <c r="BX70" s="182">
        <v>0</v>
      </c>
      <c r="BY70" s="179">
        <v>44831</v>
      </c>
      <c r="BZ70" s="189" t="s">
        <v>3665</v>
      </c>
      <c r="CA70" s="189">
        <v>57000</v>
      </c>
      <c r="CB70" s="189" t="s">
        <v>3613</v>
      </c>
      <c r="CC70" s="189" t="s">
        <v>2610</v>
      </c>
      <c r="CD70" s="189">
        <v>2</v>
      </c>
      <c r="CE70" s="189" t="s">
        <v>3664</v>
      </c>
      <c r="CF70" s="189" t="s">
        <v>3614</v>
      </c>
      <c r="CG70" s="190">
        <v>44831</v>
      </c>
      <c r="CH70" s="188" t="s">
        <v>10060</v>
      </c>
      <c r="CI70" s="189" t="e">
        <v>#N/A</v>
      </c>
      <c r="CJ70" s="189" t="e">
        <v>#N/A</v>
      </c>
      <c r="CK70" s="189" t="e">
        <v>#N/A</v>
      </c>
      <c r="CL70" s="189" t="e">
        <v>#N/A</v>
      </c>
      <c r="CM70" s="189" t="e">
        <v>#N/A</v>
      </c>
      <c r="CN70" s="189" t="e">
        <v>#N/A</v>
      </c>
      <c r="CO70" s="191" t="e">
        <v>#N/A</v>
      </c>
      <c r="CP70" s="189" t="s">
        <v>3666</v>
      </c>
      <c r="CQ70" s="182" t="s">
        <v>14</v>
      </c>
      <c r="CR70" s="182" t="s">
        <v>14</v>
      </c>
      <c r="CS70" s="182">
        <v>0</v>
      </c>
      <c r="CT70" s="182">
        <v>0</v>
      </c>
      <c r="CU70" s="182" t="s">
        <v>14</v>
      </c>
      <c r="CV70" s="182" t="s">
        <v>14</v>
      </c>
      <c r="CW70" s="179">
        <v>44831</v>
      </c>
      <c r="CX70" s="189" t="s">
        <v>7052</v>
      </c>
      <c r="CY70" s="186">
        <v>2133000</v>
      </c>
      <c r="CZ70" s="186" t="s">
        <v>7060</v>
      </c>
      <c r="DA70" s="186" t="s">
        <v>2610</v>
      </c>
      <c r="DB70" s="186">
        <v>2</v>
      </c>
      <c r="DC70" s="186" t="s">
        <v>7055</v>
      </c>
      <c r="DD70" s="186" t="s">
        <v>7061</v>
      </c>
      <c r="DE70" s="192">
        <v>44893</v>
      </c>
      <c r="DF70" s="188" t="s">
        <v>7056</v>
      </c>
      <c r="DG70" s="178">
        <v>24631000</v>
      </c>
      <c r="DH70" s="182" t="s">
        <v>7053</v>
      </c>
      <c r="DI70" s="182" t="s">
        <v>2610</v>
      </c>
      <c r="DJ70" s="182">
        <v>2</v>
      </c>
      <c r="DK70" s="182" t="s">
        <v>7055</v>
      </c>
      <c r="DL70" s="182" t="s">
        <v>7054</v>
      </c>
      <c r="DM70" s="179">
        <v>44893</v>
      </c>
      <c r="DN70" s="189" t="s">
        <v>7059</v>
      </c>
      <c r="DO70" s="186">
        <v>2878000</v>
      </c>
      <c r="DP70" s="189" t="s">
        <v>7057</v>
      </c>
      <c r="DQ70" s="189" t="s">
        <v>2610</v>
      </c>
      <c r="DR70" s="189">
        <v>2</v>
      </c>
      <c r="DS70" s="189" t="s">
        <v>7055</v>
      </c>
      <c r="DT70" s="189" t="s">
        <v>7058</v>
      </c>
      <c r="DU70" s="190">
        <v>44893</v>
      </c>
      <c r="DV70" s="188" t="s">
        <v>7062</v>
      </c>
      <c r="DW70" s="178">
        <v>1911000</v>
      </c>
      <c r="DX70" s="182" t="s">
        <v>7060</v>
      </c>
      <c r="DY70" s="182" t="s">
        <v>2610</v>
      </c>
      <c r="DZ70" s="182">
        <v>2</v>
      </c>
      <c r="EA70" s="182" t="s">
        <v>7055</v>
      </c>
      <c r="EB70" s="182" t="s">
        <v>7061</v>
      </c>
      <c r="EC70" s="179">
        <v>44893</v>
      </c>
      <c r="ED70" s="189" t="s">
        <v>7063</v>
      </c>
      <c r="EE70" s="186">
        <v>222000</v>
      </c>
      <c r="EF70" s="189" t="s">
        <v>7029</v>
      </c>
      <c r="EG70" s="189" t="s">
        <v>74</v>
      </c>
      <c r="EH70" s="189">
        <v>1</v>
      </c>
      <c r="EI70" s="189" t="s">
        <v>7055</v>
      </c>
      <c r="EJ70" s="189" t="s">
        <v>7030</v>
      </c>
      <c r="EK70" s="190">
        <v>44893</v>
      </c>
      <c r="EL70" s="188" t="s">
        <v>7064</v>
      </c>
      <c r="EM70" s="178">
        <v>0</v>
      </c>
      <c r="EN70" s="182" t="s">
        <v>7029</v>
      </c>
      <c r="EO70" s="182" t="s">
        <v>74</v>
      </c>
      <c r="EP70" s="182">
        <v>1</v>
      </c>
      <c r="EQ70" s="182" t="s">
        <v>7055</v>
      </c>
      <c r="ER70" s="182" t="s">
        <v>7030</v>
      </c>
      <c r="ES70" s="179">
        <v>44893</v>
      </c>
      <c r="ET70" s="189" t="s">
        <v>3662</v>
      </c>
      <c r="EU70" s="189">
        <v>244</v>
      </c>
      <c r="EV70" s="189" t="s">
        <v>3659</v>
      </c>
      <c r="EW70" s="189" t="s">
        <v>2610</v>
      </c>
      <c r="EX70" s="189">
        <v>2</v>
      </c>
      <c r="EY70" s="189" t="s">
        <v>3661</v>
      </c>
      <c r="EZ70" s="189" t="s">
        <v>3660</v>
      </c>
      <c r="FA70" s="190">
        <v>44831</v>
      </c>
      <c r="FB70" s="188" t="s">
        <v>3667</v>
      </c>
      <c r="FC70" s="182">
        <v>1</v>
      </c>
      <c r="FD70" s="182" t="s">
        <v>14</v>
      </c>
      <c r="FE70" s="182" t="s">
        <v>2610</v>
      </c>
      <c r="FF70" s="182">
        <v>2</v>
      </c>
      <c r="FG70" s="182" t="s">
        <v>1711</v>
      </c>
      <c r="FH70" s="182" t="s">
        <v>14</v>
      </c>
      <c r="FI70" s="179">
        <v>44831</v>
      </c>
      <c r="FJ70" s="188" t="s">
        <v>3668</v>
      </c>
      <c r="FK70" s="189" t="s">
        <v>14</v>
      </c>
      <c r="FL70" s="189" t="s">
        <v>14</v>
      </c>
      <c r="FM70" s="189">
        <v>0</v>
      </c>
      <c r="FN70" s="189">
        <v>0</v>
      </c>
      <c r="FO70" s="189" t="s">
        <v>14</v>
      </c>
      <c r="FP70" s="186" t="s">
        <v>14</v>
      </c>
      <c r="FQ70" s="187">
        <v>44831</v>
      </c>
      <c r="FR70" s="188" t="s">
        <v>3669</v>
      </c>
      <c r="FS70" s="182" t="s">
        <v>14</v>
      </c>
      <c r="FT70" s="182" t="s">
        <v>14</v>
      </c>
      <c r="FU70" s="182">
        <v>0</v>
      </c>
      <c r="FV70" s="182">
        <v>0</v>
      </c>
      <c r="FW70" s="182" t="s">
        <v>14</v>
      </c>
      <c r="FX70" s="182" t="s">
        <v>14</v>
      </c>
      <c r="FY70" s="179">
        <v>44831</v>
      </c>
      <c r="FZ70" s="189" t="s">
        <v>5204</v>
      </c>
      <c r="GA70" s="189">
        <v>0</v>
      </c>
      <c r="GB70" s="189" t="s">
        <v>3959</v>
      </c>
      <c r="GC70" s="189" t="s">
        <v>30</v>
      </c>
      <c r="GD70" s="189">
        <v>2</v>
      </c>
      <c r="GE70" s="189" t="s">
        <v>14</v>
      </c>
      <c r="GF70" s="189" t="s">
        <v>14</v>
      </c>
      <c r="GG70" s="190">
        <v>44865</v>
      </c>
      <c r="GH70" s="188" t="s">
        <v>5210</v>
      </c>
      <c r="GI70" s="182">
        <v>1</v>
      </c>
      <c r="GJ70" s="182" t="s">
        <v>3959</v>
      </c>
      <c r="GK70" s="182" t="s">
        <v>30</v>
      </c>
      <c r="GL70" s="182">
        <v>2</v>
      </c>
      <c r="GM70" s="182" t="s">
        <v>14</v>
      </c>
      <c r="GN70" s="182" t="s">
        <v>14</v>
      </c>
      <c r="GO70" s="179">
        <v>44865</v>
      </c>
      <c r="GP70" s="189" t="s">
        <v>5205</v>
      </c>
      <c r="GQ70" s="189">
        <v>0</v>
      </c>
      <c r="GR70" s="189" t="s">
        <v>3959</v>
      </c>
      <c r="GS70" s="189" t="s">
        <v>30</v>
      </c>
      <c r="GT70" s="189">
        <v>2</v>
      </c>
      <c r="GU70" s="189" t="s">
        <v>14</v>
      </c>
      <c r="GV70" s="189" t="s">
        <v>14</v>
      </c>
      <c r="GW70" s="190">
        <v>44865</v>
      </c>
      <c r="GX70" s="188" t="s">
        <v>5211</v>
      </c>
      <c r="GY70" s="182">
        <v>0</v>
      </c>
      <c r="GZ70" s="182" t="s">
        <v>3959</v>
      </c>
      <c r="HA70" s="182" t="s">
        <v>30</v>
      </c>
      <c r="HB70" s="182">
        <v>2</v>
      </c>
      <c r="HC70" s="182" t="s">
        <v>14</v>
      </c>
      <c r="HD70" s="182" t="s">
        <v>14</v>
      </c>
      <c r="HE70" s="179">
        <v>44865</v>
      </c>
      <c r="HF70" s="189" t="s">
        <v>5203</v>
      </c>
      <c r="HG70" s="189">
        <v>0</v>
      </c>
      <c r="HH70" s="189" t="s">
        <v>3959</v>
      </c>
      <c r="HI70" s="189" t="s">
        <v>30</v>
      </c>
      <c r="HJ70" s="189">
        <v>2</v>
      </c>
      <c r="HK70" s="189" t="s">
        <v>14</v>
      </c>
      <c r="HL70" s="189" t="s">
        <v>14</v>
      </c>
      <c r="HM70" s="190">
        <v>44865</v>
      </c>
      <c r="HN70" s="188" t="s">
        <v>5209</v>
      </c>
      <c r="HO70" s="182">
        <v>0</v>
      </c>
      <c r="HP70" s="182" t="s">
        <v>3959</v>
      </c>
      <c r="HQ70" s="182" t="s">
        <v>30</v>
      </c>
      <c r="HR70" s="182">
        <v>2</v>
      </c>
      <c r="HS70" s="182" t="s">
        <v>14</v>
      </c>
      <c r="HT70" s="182" t="s">
        <v>14</v>
      </c>
      <c r="HU70" s="179">
        <v>44865</v>
      </c>
      <c r="HV70" s="189" t="s">
        <v>5206</v>
      </c>
      <c r="HW70" s="189">
        <v>0</v>
      </c>
      <c r="HX70" s="189" t="s">
        <v>3959</v>
      </c>
      <c r="HY70" s="189" t="s">
        <v>30</v>
      </c>
      <c r="HZ70" s="189">
        <v>2</v>
      </c>
      <c r="IA70" s="189" t="s">
        <v>14</v>
      </c>
      <c r="IB70" s="189" t="s">
        <v>14</v>
      </c>
      <c r="IC70" s="190">
        <v>44865</v>
      </c>
      <c r="ID70" s="188" t="s">
        <v>5208</v>
      </c>
      <c r="IE70" s="182">
        <v>0</v>
      </c>
      <c r="IF70" s="182" t="s">
        <v>3959</v>
      </c>
      <c r="IG70" s="182" t="s">
        <v>30</v>
      </c>
      <c r="IH70" s="182">
        <v>2</v>
      </c>
      <c r="II70" s="182" t="s">
        <v>14</v>
      </c>
      <c r="IJ70" s="182" t="s">
        <v>14</v>
      </c>
      <c r="IK70" s="179">
        <v>44865</v>
      </c>
      <c r="IL70" s="189" t="s">
        <v>5207</v>
      </c>
      <c r="IM70" s="189">
        <v>2</v>
      </c>
      <c r="IN70" s="189" t="s">
        <v>3959</v>
      </c>
      <c r="IO70" s="189" t="s">
        <v>30</v>
      </c>
      <c r="IP70" s="189">
        <v>2</v>
      </c>
      <c r="IQ70" s="189" t="s">
        <v>14</v>
      </c>
      <c r="IR70" s="189" t="s">
        <v>14</v>
      </c>
      <c r="IS70" s="190">
        <v>44865</v>
      </c>
    </row>
    <row r="71" spans="1:253" s="283" customFormat="1" ht="12.95" customHeight="1" x14ac:dyDescent="0.2">
      <c r="A71" s="283" t="s">
        <v>3573</v>
      </c>
      <c r="B71" s="283" t="s">
        <v>9342</v>
      </c>
      <c r="C71" s="283" t="s">
        <v>3574</v>
      </c>
      <c r="D71" s="283" t="s">
        <v>3575</v>
      </c>
      <c r="E71" s="283" t="s">
        <v>8948</v>
      </c>
      <c r="F71" s="283" t="s">
        <v>3579</v>
      </c>
      <c r="G71" s="177">
        <v>29643000</v>
      </c>
      <c r="H71" s="178" t="s">
        <v>3576</v>
      </c>
      <c r="I71" s="178" t="s">
        <v>2610</v>
      </c>
      <c r="J71" s="178">
        <v>2</v>
      </c>
      <c r="K71" s="178" t="s">
        <v>3578</v>
      </c>
      <c r="L71" s="178" t="s">
        <v>3577</v>
      </c>
      <c r="M71" s="179">
        <v>44831</v>
      </c>
      <c r="N71" s="188" t="s">
        <v>3583</v>
      </c>
      <c r="O71" s="180">
        <v>149752</v>
      </c>
      <c r="P71" s="180" t="s">
        <v>3580</v>
      </c>
      <c r="Q71" s="180" t="s">
        <v>2610</v>
      </c>
      <c r="R71" s="180">
        <v>2</v>
      </c>
      <c r="S71" s="180" t="s">
        <v>3582</v>
      </c>
      <c r="T71" s="180" t="s">
        <v>3581</v>
      </c>
      <c r="U71" s="181">
        <v>44831</v>
      </c>
      <c r="V71" s="188" t="s">
        <v>7032</v>
      </c>
      <c r="W71" s="178">
        <v>5251000</v>
      </c>
      <c r="X71" s="178" t="s">
        <v>7029</v>
      </c>
      <c r="Y71" s="178" t="s">
        <v>2610</v>
      </c>
      <c r="Z71" s="178">
        <v>2</v>
      </c>
      <c r="AA71" s="178" t="s">
        <v>7031</v>
      </c>
      <c r="AB71" s="178" t="s">
        <v>7030</v>
      </c>
      <c r="AC71" s="179">
        <v>44893</v>
      </c>
      <c r="AD71" s="188" t="s">
        <v>7036</v>
      </c>
      <c r="AE71" s="186">
        <v>4051000</v>
      </c>
      <c r="AF71" s="186" t="s">
        <v>7033</v>
      </c>
      <c r="AG71" s="186" t="s">
        <v>74</v>
      </c>
      <c r="AH71" s="186">
        <v>1</v>
      </c>
      <c r="AI71" s="186" t="s">
        <v>7035</v>
      </c>
      <c r="AJ71" s="186" t="s">
        <v>7034</v>
      </c>
      <c r="AK71" s="187">
        <v>44893</v>
      </c>
      <c r="AL71" s="188" t="s">
        <v>3587</v>
      </c>
      <c r="AM71" s="178">
        <v>5000</v>
      </c>
      <c r="AN71" s="178" t="s">
        <v>3584</v>
      </c>
      <c r="AO71" s="178" t="s">
        <v>2610</v>
      </c>
      <c r="AP71" s="178">
        <v>2</v>
      </c>
      <c r="AQ71" s="178" t="s">
        <v>3586</v>
      </c>
      <c r="AR71" s="178" t="s">
        <v>3585</v>
      </c>
      <c r="AS71" s="179">
        <v>44831</v>
      </c>
      <c r="AT71" s="189" t="s">
        <v>3588</v>
      </c>
      <c r="AU71" s="186" t="s">
        <v>14</v>
      </c>
      <c r="AV71" s="186" t="s">
        <v>14</v>
      </c>
      <c r="AW71" s="186">
        <v>0</v>
      </c>
      <c r="AX71" s="186">
        <v>0</v>
      </c>
      <c r="AY71" s="186" t="s">
        <v>14</v>
      </c>
      <c r="AZ71" s="186" t="s">
        <v>14</v>
      </c>
      <c r="BA71" s="187">
        <v>44831</v>
      </c>
      <c r="BB71" s="188" t="s">
        <v>4975</v>
      </c>
      <c r="BC71" s="178">
        <v>39000</v>
      </c>
      <c r="BD71" s="178" t="s">
        <v>4972</v>
      </c>
      <c r="BE71" s="178" t="s">
        <v>2610</v>
      </c>
      <c r="BF71" s="178">
        <v>2</v>
      </c>
      <c r="BG71" s="178" t="s">
        <v>4974</v>
      </c>
      <c r="BH71" s="178" t="s">
        <v>4973</v>
      </c>
      <c r="BI71" s="179">
        <v>44865</v>
      </c>
      <c r="BJ71" s="189" t="s">
        <v>3592</v>
      </c>
      <c r="BK71" s="189">
        <v>30</v>
      </c>
      <c r="BL71" s="189" t="s">
        <v>3589</v>
      </c>
      <c r="BM71" s="189" t="s">
        <v>2610</v>
      </c>
      <c r="BN71" s="189">
        <v>2</v>
      </c>
      <c r="BO71" s="189" t="s">
        <v>3591</v>
      </c>
      <c r="BP71" s="186" t="s">
        <v>3590</v>
      </c>
      <c r="BQ71" s="190">
        <v>44831</v>
      </c>
      <c r="BR71" s="188" t="s">
        <v>3597</v>
      </c>
      <c r="BS71" s="182" t="s">
        <v>14</v>
      </c>
      <c r="BT71" s="182" t="s">
        <v>14</v>
      </c>
      <c r="BU71" s="182">
        <v>0</v>
      </c>
      <c r="BV71" s="182">
        <v>0</v>
      </c>
      <c r="BW71" s="182" t="s">
        <v>14</v>
      </c>
      <c r="BX71" s="182" t="s">
        <v>14</v>
      </c>
      <c r="BY71" s="179">
        <v>44831</v>
      </c>
      <c r="BZ71" s="189" t="s">
        <v>3598</v>
      </c>
      <c r="CA71" s="189" t="s">
        <v>14</v>
      </c>
      <c r="CB71" s="189" t="s">
        <v>14</v>
      </c>
      <c r="CC71" s="189">
        <v>0</v>
      </c>
      <c r="CD71" s="189">
        <v>0</v>
      </c>
      <c r="CE71" s="189" t="s">
        <v>14</v>
      </c>
      <c r="CF71" s="189" t="s">
        <v>14</v>
      </c>
      <c r="CG71" s="190">
        <v>44831</v>
      </c>
      <c r="CH71" s="188" t="s">
        <v>10061</v>
      </c>
      <c r="CI71" s="189" t="e">
        <v>#N/A</v>
      </c>
      <c r="CJ71" s="189" t="e">
        <v>#N/A</v>
      </c>
      <c r="CK71" s="189" t="e">
        <v>#N/A</v>
      </c>
      <c r="CL71" s="189" t="e">
        <v>#N/A</v>
      </c>
      <c r="CM71" s="189" t="e">
        <v>#N/A</v>
      </c>
      <c r="CN71" s="189" t="e">
        <v>#N/A</v>
      </c>
      <c r="CO71" s="191" t="e">
        <v>#N/A</v>
      </c>
      <c r="CP71" s="189" t="s">
        <v>3599</v>
      </c>
      <c r="CQ71" s="182" t="s">
        <v>14</v>
      </c>
      <c r="CR71" s="182" t="s">
        <v>14</v>
      </c>
      <c r="CS71" s="182">
        <v>0</v>
      </c>
      <c r="CT71" s="182">
        <v>0</v>
      </c>
      <c r="CU71" s="182" t="s">
        <v>14</v>
      </c>
      <c r="CV71" s="182" t="s">
        <v>14</v>
      </c>
      <c r="CW71" s="179">
        <v>44831</v>
      </c>
      <c r="CX71" s="189" t="s">
        <v>7037</v>
      </c>
      <c r="CY71" s="186">
        <v>1945000</v>
      </c>
      <c r="CZ71" s="186" t="s">
        <v>7029</v>
      </c>
      <c r="DA71" s="186" t="s">
        <v>2610</v>
      </c>
      <c r="DB71" s="186">
        <v>2</v>
      </c>
      <c r="DC71" s="186" t="s">
        <v>7042</v>
      </c>
      <c r="DD71" s="186" t="s">
        <v>7030</v>
      </c>
      <c r="DE71" s="192">
        <v>44893</v>
      </c>
      <c r="DF71" s="188" t="s">
        <v>7039</v>
      </c>
      <c r="DG71" s="178">
        <v>1199000</v>
      </c>
      <c r="DH71" s="182" t="s">
        <v>7029</v>
      </c>
      <c r="DI71" s="182" t="s">
        <v>2610</v>
      </c>
      <c r="DJ71" s="182">
        <v>2</v>
      </c>
      <c r="DK71" s="182" t="s">
        <v>7038</v>
      </c>
      <c r="DL71" s="182" t="s">
        <v>7030</v>
      </c>
      <c r="DM71" s="179">
        <v>44893</v>
      </c>
      <c r="DN71" s="189" t="s">
        <v>7041</v>
      </c>
      <c r="DO71" s="186">
        <v>2106000</v>
      </c>
      <c r="DP71" s="189" t="s">
        <v>7029</v>
      </c>
      <c r="DQ71" s="189" t="s">
        <v>2610</v>
      </c>
      <c r="DR71" s="189">
        <v>2</v>
      </c>
      <c r="DS71" s="189" t="s">
        <v>7040</v>
      </c>
      <c r="DT71" s="189" t="s">
        <v>7030</v>
      </c>
      <c r="DU71" s="190">
        <v>44893</v>
      </c>
      <c r="DV71" s="188" t="s">
        <v>7043</v>
      </c>
      <c r="DW71" s="178">
        <v>1723000</v>
      </c>
      <c r="DX71" s="182" t="s">
        <v>7029</v>
      </c>
      <c r="DY71" s="182" t="s">
        <v>2610</v>
      </c>
      <c r="DZ71" s="182">
        <v>2</v>
      </c>
      <c r="EA71" s="182" t="s">
        <v>7042</v>
      </c>
      <c r="EB71" s="182" t="s">
        <v>7030</v>
      </c>
      <c r="EC71" s="179">
        <v>44893</v>
      </c>
      <c r="ED71" s="189" t="s">
        <v>7045</v>
      </c>
      <c r="EE71" s="186">
        <v>222000</v>
      </c>
      <c r="EF71" s="189" t="s">
        <v>7029</v>
      </c>
      <c r="EG71" s="189" t="s">
        <v>2610</v>
      </c>
      <c r="EH71" s="189">
        <v>2</v>
      </c>
      <c r="EI71" s="189" t="s">
        <v>7044</v>
      </c>
      <c r="EJ71" s="189" t="s">
        <v>7030</v>
      </c>
      <c r="EK71" s="190">
        <v>44893</v>
      </c>
      <c r="EL71" s="188" t="s">
        <v>7047</v>
      </c>
      <c r="EM71" s="178">
        <v>0</v>
      </c>
      <c r="EN71" s="182" t="s">
        <v>7029</v>
      </c>
      <c r="EO71" s="182" t="s">
        <v>2610</v>
      </c>
      <c r="EP71" s="182">
        <v>2</v>
      </c>
      <c r="EQ71" s="182" t="s">
        <v>7046</v>
      </c>
      <c r="ER71" s="182" t="s">
        <v>7030</v>
      </c>
      <c r="ES71" s="179">
        <v>44893</v>
      </c>
      <c r="ET71" s="189" t="s">
        <v>3596</v>
      </c>
      <c r="EU71" s="189">
        <v>244</v>
      </c>
      <c r="EV71" s="189" t="s">
        <v>3593</v>
      </c>
      <c r="EW71" s="189" t="s">
        <v>2610</v>
      </c>
      <c r="EX71" s="189">
        <v>2</v>
      </c>
      <c r="EY71" s="189" t="s">
        <v>3595</v>
      </c>
      <c r="EZ71" s="189" t="s">
        <v>3594</v>
      </c>
      <c r="FA71" s="190">
        <v>44831</v>
      </c>
      <c r="FB71" s="188" t="s">
        <v>3601</v>
      </c>
      <c r="FC71" s="182">
        <v>1</v>
      </c>
      <c r="FD71" s="182" t="s">
        <v>14</v>
      </c>
      <c r="FE71" s="182" t="s">
        <v>2610</v>
      </c>
      <c r="FF71" s="182">
        <v>2</v>
      </c>
      <c r="FG71" s="182" t="s">
        <v>3600</v>
      </c>
      <c r="FH71" s="182" t="s">
        <v>14</v>
      </c>
      <c r="FI71" s="179">
        <v>44831</v>
      </c>
      <c r="FJ71" s="188" t="s">
        <v>3602</v>
      </c>
      <c r="FK71" s="189" t="s">
        <v>14</v>
      </c>
      <c r="FL71" s="189" t="s">
        <v>14</v>
      </c>
      <c r="FM71" s="189">
        <v>0</v>
      </c>
      <c r="FN71" s="189">
        <v>0</v>
      </c>
      <c r="FO71" s="189" t="s">
        <v>14</v>
      </c>
      <c r="FP71" s="186" t="s">
        <v>14</v>
      </c>
      <c r="FQ71" s="187">
        <v>44831</v>
      </c>
      <c r="FR71" s="188" t="s">
        <v>3603</v>
      </c>
      <c r="FS71" s="182" t="s">
        <v>14</v>
      </c>
      <c r="FT71" s="182" t="s">
        <v>14</v>
      </c>
      <c r="FU71" s="182">
        <v>0</v>
      </c>
      <c r="FV71" s="182">
        <v>0</v>
      </c>
      <c r="FW71" s="182" t="s">
        <v>14</v>
      </c>
      <c r="FX71" s="182" t="s">
        <v>14</v>
      </c>
      <c r="FY71" s="179">
        <v>44831</v>
      </c>
      <c r="FZ71" s="189" t="s">
        <v>5213</v>
      </c>
      <c r="GA71" s="189">
        <v>0</v>
      </c>
      <c r="GB71" s="189" t="s">
        <v>3959</v>
      </c>
      <c r="GC71" s="189" t="s">
        <v>30</v>
      </c>
      <c r="GD71" s="189">
        <v>2</v>
      </c>
      <c r="GE71" s="189" t="s">
        <v>14</v>
      </c>
      <c r="GF71" s="189" t="s">
        <v>14</v>
      </c>
      <c r="GG71" s="190">
        <v>44865</v>
      </c>
      <c r="GH71" s="188" t="s">
        <v>5219</v>
      </c>
      <c r="GI71" s="182">
        <v>1</v>
      </c>
      <c r="GJ71" s="182" t="s">
        <v>3959</v>
      </c>
      <c r="GK71" s="182" t="s">
        <v>30</v>
      </c>
      <c r="GL71" s="182">
        <v>2</v>
      </c>
      <c r="GM71" s="182" t="s">
        <v>14</v>
      </c>
      <c r="GN71" s="182" t="s">
        <v>14</v>
      </c>
      <c r="GO71" s="179">
        <v>44865</v>
      </c>
      <c r="GP71" s="189" t="s">
        <v>5214</v>
      </c>
      <c r="GQ71" s="189">
        <v>0</v>
      </c>
      <c r="GR71" s="189" t="s">
        <v>3959</v>
      </c>
      <c r="GS71" s="189" t="s">
        <v>30</v>
      </c>
      <c r="GT71" s="189">
        <v>2</v>
      </c>
      <c r="GU71" s="189" t="s">
        <v>14</v>
      </c>
      <c r="GV71" s="189" t="s">
        <v>14</v>
      </c>
      <c r="GW71" s="190">
        <v>44865</v>
      </c>
      <c r="GX71" s="188" t="s">
        <v>5220</v>
      </c>
      <c r="GY71" s="182">
        <v>0</v>
      </c>
      <c r="GZ71" s="182" t="s">
        <v>3959</v>
      </c>
      <c r="HA71" s="182" t="s">
        <v>30</v>
      </c>
      <c r="HB71" s="182">
        <v>2</v>
      </c>
      <c r="HC71" s="182" t="s">
        <v>14</v>
      </c>
      <c r="HD71" s="182" t="s">
        <v>14</v>
      </c>
      <c r="HE71" s="179">
        <v>44865</v>
      </c>
      <c r="HF71" s="189" t="s">
        <v>5212</v>
      </c>
      <c r="HG71" s="189">
        <v>0</v>
      </c>
      <c r="HH71" s="189" t="s">
        <v>3959</v>
      </c>
      <c r="HI71" s="189" t="s">
        <v>30</v>
      </c>
      <c r="HJ71" s="189">
        <v>2</v>
      </c>
      <c r="HK71" s="189" t="s">
        <v>14</v>
      </c>
      <c r="HL71" s="189" t="s">
        <v>14</v>
      </c>
      <c r="HM71" s="190">
        <v>44865</v>
      </c>
      <c r="HN71" s="188" t="s">
        <v>5218</v>
      </c>
      <c r="HO71" s="182">
        <v>0</v>
      </c>
      <c r="HP71" s="182" t="s">
        <v>3959</v>
      </c>
      <c r="HQ71" s="182" t="s">
        <v>30</v>
      </c>
      <c r="HR71" s="182">
        <v>2</v>
      </c>
      <c r="HS71" s="182" t="s">
        <v>14</v>
      </c>
      <c r="HT71" s="182" t="s">
        <v>14</v>
      </c>
      <c r="HU71" s="179">
        <v>44865</v>
      </c>
      <c r="HV71" s="189" t="s">
        <v>5215</v>
      </c>
      <c r="HW71" s="189">
        <v>0</v>
      </c>
      <c r="HX71" s="189" t="s">
        <v>3959</v>
      </c>
      <c r="HY71" s="189" t="s">
        <v>30</v>
      </c>
      <c r="HZ71" s="189">
        <v>2</v>
      </c>
      <c r="IA71" s="189" t="s">
        <v>14</v>
      </c>
      <c r="IB71" s="189" t="s">
        <v>14</v>
      </c>
      <c r="IC71" s="190">
        <v>44865</v>
      </c>
      <c r="ID71" s="188" t="s">
        <v>5217</v>
      </c>
      <c r="IE71" s="182">
        <v>0</v>
      </c>
      <c r="IF71" s="182" t="s">
        <v>3959</v>
      </c>
      <c r="IG71" s="182" t="s">
        <v>30</v>
      </c>
      <c r="IH71" s="182">
        <v>2</v>
      </c>
      <c r="II71" s="182" t="s">
        <v>14</v>
      </c>
      <c r="IJ71" s="182" t="s">
        <v>14</v>
      </c>
      <c r="IK71" s="179">
        <v>44865</v>
      </c>
      <c r="IL71" s="189" t="s">
        <v>5216</v>
      </c>
      <c r="IM71" s="189">
        <v>2</v>
      </c>
      <c r="IN71" s="189" t="s">
        <v>3959</v>
      </c>
      <c r="IO71" s="189" t="s">
        <v>30</v>
      </c>
      <c r="IP71" s="189">
        <v>2</v>
      </c>
      <c r="IQ71" s="189" t="s">
        <v>14</v>
      </c>
      <c r="IR71" s="189" t="s">
        <v>14</v>
      </c>
      <c r="IS71" s="190">
        <v>44865</v>
      </c>
    </row>
    <row r="72" spans="1:253" s="283" customFormat="1" ht="12.95" customHeight="1" x14ac:dyDescent="0.2">
      <c r="A72" s="283" t="s">
        <v>3604</v>
      </c>
      <c r="B72" s="283" t="s">
        <v>9562</v>
      </c>
      <c r="C72" s="283" t="s">
        <v>3605</v>
      </c>
      <c r="D72" s="283" t="s">
        <v>3575</v>
      </c>
      <c r="E72" s="283" t="s">
        <v>8948</v>
      </c>
      <c r="F72" s="283" t="s">
        <v>3606</v>
      </c>
      <c r="G72" s="177">
        <v>29643000</v>
      </c>
      <c r="H72" s="178" t="s">
        <v>3576</v>
      </c>
      <c r="I72" s="178" t="s">
        <v>2610</v>
      </c>
      <c r="J72" s="178">
        <v>2</v>
      </c>
      <c r="K72" s="178" t="s">
        <v>3578</v>
      </c>
      <c r="L72" s="178" t="s">
        <v>3577</v>
      </c>
      <c r="M72" s="179">
        <v>44831</v>
      </c>
      <c r="N72" s="188" t="s">
        <v>3610</v>
      </c>
      <c r="O72" s="180">
        <v>581800</v>
      </c>
      <c r="P72" s="180" t="s">
        <v>3607</v>
      </c>
      <c r="Q72" s="180" t="s">
        <v>2610</v>
      </c>
      <c r="R72" s="180">
        <v>2</v>
      </c>
      <c r="S72" s="180" t="s">
        <v>3609</v>
      </c>
      <c r="T72" s="180" t="s">
        <v>3608</v>
      </c>
      <c r="U72" s="181">
        <v>44831</v>
      </c>
      <c r="V72" s="188" t="s">
        <v>3612</v>
      </c>
      <c r="W72" s="178">
        <v>29643000</v>
      </c>
      <c r="X72" s="178" t="s">
        <v>3576</v>
      </c>
      <c r="Y72" s="178" t="s">
        <v>2610</v>
      </c>
      <c r="Z72" s="178">
        <v>2</v>
      </c>
      <c r="AA72" s="178" t="s">
        <v>3611</v>
      </c>
      <c r="AB72" s="178" t="s">
        <v>3577</v>
      </c>
      <c r="AC72" s="179">
        <v>44831</v>
      </c>
      <c r="AD72" s="188" t="s">
        <v>3616</v>
      </c>
      <c r="AE72" s="186">
        <v>960000</v>
      </c>
      <c r="AF72" s="186" t="s">
        <v>3613</v>
      </c>
      <c r="AG72" s="186" t="s">
        <v>2610</v>
      </c>
      <c r="AH72" s="186">
        <v>2</v>
      </c>
      <c r="AI72" s="186" t="s">
        <v>3615</v>
      </c>
      <c r="AJ72" s="186" t="s">
        <v>3614</v>
      </c>
      <c r="AK72" s="187">
        <v>44831</v>
      </c>
      <c r="AL72" s="188" t="s">
        <v>3620</v>
      </c>
      <c r="AM72" s="178">
        <v>188000</v>
      </c>
      <c r="AN72" s="178" t="s">
        <v>3617</v>
      </c>
      <c r="AO72" s="178" t="s">
        <v>2610</v>
      </c>
      <c r="AP72" s="178">
        <v>2</v>
      </c>
      <c r="AQ72" s="178" t="s">
        <v>3619</v>
      </c>
      <c r="AR72" s="178" t="s">
        <v>3618</v>
      </c>
      <c r="AS72" s="179">
        <v>44831</v>
      </c>
      <c r="AT72" s="189" t="s">
        <v>3622</v>
      </c>
      <c r="AU72" s="186" t="s">
        <v>14</v>
      </c>
      <c r="AV72" s="186" t="s">
        <v>14</v>
      </c>
      <c r="AW72" s="186">
        <v>0</v>
      </c>
      <c r="AX72" s="186">
        <v>0</v>
      </c>
      <c r="AY72" s="186" t="s">
        <v>14</v>
      </c>
      <c r="AZ72" s="186" t="s">
        <v>14</v>
      </c>
      <c r="BA72" s="187">
        <v>44831</v>
      </c>
      <c r="BB72" s="188" t="s">
        <v>3621</v>
      </c>
      <c r="BC72" s="178" t="s">
        <v>14</v>
      </c>
      <c r="BD72" s="178" t="s">
        <v>14</v>
      </c>
      <c r="BE72" s="178">
        <v>0</v>
      </c>
      <c r="BF72" s="178">
        <v>0</v>
      </c>
      <c r="BG72" s="178" t="s">
        <v>14</v>
      </c>
      <c r="BH72" s="178" t="s">
        <v>14</v>
      </c>
      <c r="BI72" s="179">
        <v>44831</v>
      </c>
      <c r="BJ72" s="189" t="s">
        <v>3626</v>
      </c>
      <c r="BK72" s="189">
        <v>214</v>
      </c>
      <c r="BL72" s="189" t="s">
        <v>3623</v>
      </c>
      <c r="BM72" s="189" t="s">
        <v>2610</v>
      </c>
      <c r="BN72" s="189">
        <v>2</v>
      </c>
      <c r="BO72" s="189" t="s">
        <v>3625</v>
      </c>
      <c r="BP72" s="186" t="s">
        <v>3624</v>
      </c>
      <c r="BQ72" s="190">
        <v>44831</v>
      </c>
      <c r="BR72" s="188" t="s">
        <v>3628</v>
      </c>
      <c r="BS72" s="182" t="s">
        <v>14</v>
      </c>
      <c r="BT72" s="182">
        <v>0</v>
      </c>
      <c r="BU72" s="182">
        <v>0</v>
      </c>
      <c r="BV72" s="182">
        <v>0</v>
      </c>
      <c r="BW72" s="182">
        <v>0</v>
      </c>
      <c r="BX72" s="182">
        <v>0</v>
      </c>
      <c r="BY72" s="179">
        <v>44831</v>
      </c>
      <c r="BZ72" s="189" t="s">
        <v>3630</v>
      </c>
      <c r="CA72" s="189">
        <v>57000</v>
      </c>
      <c r="CB72" s="189" t="s">
        <v>3613</v>
      </c>
      <c r="CC72" s="189">
        <v>0</v>
      </c>
      <c r="CD72" s="189">
        <v>0</v>
      </c>
      <c r="CE72" s="189" t="s">
        <v>3629</v>
      </c>
      <c r="CF72" s="189" t="s">
        <v>3614</v>
      </c>
      <c r="CG72" s="190">
        <v>44831</v>
      </c>
      <c r="CH72" s="188" t="s">
        <v>10062</v>
      </c>
      <c r="CI72" s="189" t="e">
        <v>#N/A</v>
      </c>
      <c r="CJ72" s="189" t="e">
        <v>#N/A</v>
      </c>
      <c r="CK72" s="189" t="e">
        <v>#N/A</v>
      </c>
      <c r="CL72" s="189" t="e">
        <v>#N/A</v>
      </c>
      <c r="CM72" s="189" t="e">
        <v>#N/A</v>
      </c>
      <c r="CN72" s="189" t="e">
        <v>#N/A</v>
      </c>
      <c r="CO72" s="191" t="e">
        <v>#N/A</v>
      </c>
      <c r="CP72" s="189" t="s">
        <v>3631</v>
      </c>
      <c r="CQ72" s="182" t="s">
        <v>14</v>
      </c>
      <c r="CR72" s="182" t="s">
        <v>14</v>
      </c>
      <c r="CS72" s="182">
        <v>0</v>
      </c>
      <c r="CT72" s="182">
        <v>0</v>
      </c>
      <c r="CU72" s="182" t="s">
        <v>14</v>
      </c>
      <c r="CV72" s="182" t="s">
        <v>14</v>
      </c>
      <c r="CW72" s="179">
        <v>44831</v>
      </c>
      <c r="CX72" s="189" t="s">
        <v>3632</v>
      </c>
      <c r="CY72" s="186">
        <v>188000</v>
      </c>
      <c r="CZ72" s="186" t="s">
        <v>3617</v>
      </c>
      <c r="DA72" s="186" t="s">
        <v>74</v>
      </c>
      <c r="DB72" s="186">
        <v>1</v>
      </c>
      <c r="DC72" s="186" t="s">
        <v>3638</v>
      </c>
      <c r="DD72" s="186" t="s">
        <v>3618</v>
      </c>
      <c r="DE72" s="192">
        <v>44831</v>
      </c>
      <c r="DF72" s="188" t="s">
        <v>3635</v>
      </c>
      <c r="DG72" s="178">
        <v>28683000</v>
      </c>
      <c r="DH72" s="182" t="s">
        <v>3633</v>
      </c>
      <c r="DI72" s="182" t="s">
        <v>2610</v>
      </c>
      <c r="DJ72" s="182">
        <v>2</v>
      </c>
      <c r="DK72" s="182" t="s">
        <v>3513</v>
      </c>
      <c r="DL72" s="182" t="s">
        <v>3634</v>
      </c>
      <c r="DM72" s="179">
        <v>44831</v>
      </c>
      <c r="DN72" s="189" t="s">
        <v>3637</v>
      </c>
      <c r="DO72" s="186">
        <v>772000</v>
      </c>
      <c r="DP72" s="189" t="s">
        <v>3636</v>
      </c>
      <c r="DQ72" s="189" t="s">
        <v>2610</v>
      </c>
      <c r="DR72" s="189">
        <v>2</v>
      </c>
      <c r="DS72" s="189" t="s">
        <v>3517</v>
      </c>
      <c r="DT72" s="189" t="s">
        <v>3618</v>
      </c>
      <c r="DU72" s="190">
        <v>44831</v>
      </c>
      <c r="DV72" s="188" t="s">
        <v>3639</v>
      </c>
      <c r="DW72" s="178">
        <v>188000</v>
      </c>
      <c r="DX72" s="182" t="s">
        <v>3617</v>
      </c>
      <c r="DY72" s="182" t="s">
        <v>74</v>
      </c>
      <c r="DZ72" s="182">
        <v>1</v>
      </c>
      <c r="EA72" s="182" t="s">
        <v>3638</v>
      </c>
      <c r="EB72" s="182" t="s">
        <v>3618</v>
      </c>
      <c r="EC72" s="179">
        <v>44831</v>
      </c>
      <c r="ED72" s="189" t="s">
        <v>3640</v>
      </c>
      <c r="EE72" s="186">
        <v>0</v>
      </c>
      <c r="EF72" s="189" t="s">
        <v>14</v>
      </c>
      <c r="EG72" s="189" t="s">
        <v>19</v>
      </c>
      <c r="EH72" s="189">
        <v>3</v>
      </c>
      <c r="EI72" s="189" t="s">
        <v>1868</v>
      </c>
      <c r="EJ72" s="189" t="s">
        <v>847</v>
      </c>
      <c r="EK72" s="190">
        <v>44831</v>
      </c>
      <c r="EL72" s="188" t="s">
        <v>3641</v>
      </c>
      <c r="EM72" s="178">
        <v>0</v>
      </c>
      <c r="EN72" s="182" t="s">
        <v>14</v>
      </c>
      <c r="EO72" s="182" t="s">
        <v>19</v>
      </c>
      <c r="EP72" s="182">
        <v>3</v>
      </c>
      <c r="EQ72" s="182" t="s">
        <v>1868</v>
      </c>
      <c r="ER72" s="182" t="s">
        <v>14</v>
      </c>
      <c r="ES72" s="179">
        <v>44831</v>
      </c>
      <c r="ET72" s="189" t="s">
        <v>3627</v>
      </c>
      <c r="EU72" s="189">
        <v>244</v>
      </c>
      <c r="EV72" s="189" t="s">
        <v>3593</v>
      </c>
      <c r="EW72" s="189">
        <v>0</v>
      </c>
      <c r="EX72" s="189">
        <v>0</v>
      </c>
      <c r="EY72" s="189" t="s">
        <v>3595</v>
      </c>
      <c r="EZ72" s="189" t="s">
        <v>3594</v>
      </c>
      <c r="FA72" s="190">
        <v>44831</v>
      </c>
      <c r="FB72" s="188" t="s">
        <v>3642</v>
      </c>
      <c r="FC72" s="182">
        <v>1</v>
      </c>
      <c r="FD72" s="182" t="s">
        <v>14</v>
      </c>
      <c r="FE72" s="182" t="s">
        <v>2610</v>
      </c>
      <c r="FF72" s="182">
        <v>2</v>
      </c>
      <c r="FG72" s="182" t="s">
        <v>1711</v>
      </c>
      <c r="FH72" s="182" t="s">
        <v>14</v>
      </c>
      <c r="FI72" s="179">
        <v>44831</v>
      </c>
      <c r="FJ72" s="188" t="s">
        <v>3643</v>
      </c>
      <c r="FK72" s="189" t="s">
        <v>14</v>
      </c>
      <c r="FL72" s="189" t="s">
        <v>14</v>
      </c>
      <c r="FM72" s="189">
        <v>0</v>
      </c>
      <c r="FN72" s="189">
        <v>0</v>
      </c>
      <c r="FO72" s="189" t="s">
        <v>14</v>
      </c>
      <c r="FP72" s="186" t="s">
        <v>14</v>
      </c>
      <c r="FQ72" s="187">
        <v>44831</v>
      </c>
      <c r="FR72" s="188" t="s">
        <v>3644</v>
      </c>
      <c r="FS72" s="182" t="s">
        <v>14</v>
      </c>
      <c r="FT72" s="182" t="s">
        <v>14</v>
      </c>
      <c r="FU72" s="182">
        <v>0</v>
      </c>
      <c r="FV72" s="182">
        <v>0</v>
      </c>
      <c r="FW72" s="182" t="s">
        <v>14</v>
      </c>
      <c r="FX72" s="182" t="s">
        <v>14</v>
      </c>
      <c r="FY72" s="179">
        <v>44831</v>
      </c>
      <c r="FZ72" s="189" t="s">
        <v>5222</v>
      </c>
      <c r="GA72" s="189">
        <v>0</v>
      </c>
      <c r="GB72" s="189" t="s">
        <v>3959</v>
      </c>
      <c r="GC72" s="189" t="s">
        <v>30</v>
      </c>
      <c r="GD72" s="189">
        <v>2</v>
      </c>
      <c r="GE72" s="189" t="s">
        <v>14</v>
      </c>
      <c r="GF72" s="189" t="s">
        <v>14</v>
      </c>
      <c r="GG72" s="190">
        <v>44865</v>
      </c>
      <c r="GH72" s="188" t="s">
        <v>5228</v>
      </c>
      <c r="GI72" s="182">
        <v>1</v>
      </c>
      <c r="GJ72" s="182" t="s">
        <v>3959</v>
      </c>
      <c r="GK72" s="182" t="s">
        <v>30</v>
      </c>
      <c r="GL72" s="182">
        <v>2</v>
      </c>
      <c r="GM72" s="182" t="s">
        <v>14</v>
      </c>
      <c r="GN72" s="182" t="s">
        <v>14</v>
      </c>
      <c r="GO72" s="179">
        <v>44865</v>
      </c>
      <c r="GP72" s="189" t="s">
        <v>5223</v>
      </c>
      <c r="GQ72" s="189">
        <v>0</v>
      </c>
      <c r="GR72" s="189" t="s">
        <v>3959</v>
      </c>
      <c r="GS72" s="189" t="s">
        <v>30</v>
      </c>
      <c r="GT72" s="189">
        <v>2</v>
      </c>
      <c r="GU72" s="189" t="s">
        <v>14</v>
      </c>
      <c r="GV72" s="189" t="s">
        <v>14</v>
      </c>
      <c r="GW72" s="190">
        <v>44865</v>
      </c>
      <c r="GX72" s="188" t="s">
        <v>5229</v>
      </c>
      <c r="GY72" s="182">
        <v>0</v>
      </c>
      <c r="GZ72" s="182" t="s">
        <v>3959</v>
      </c>
      <c r="HA72" s="182" t="s">
        <v>30</v>
      </c>
      <c r="HB72" s="182">
        <v>2</v>
      </c>
      <c r="HC72" s="182" t="s">
        <v>14</v>
      </c>
      <c r="HD72" s="182" t="s">
        <v>14</v>
      </c>
      <c r="HE72" s="179">
        <v>44865</v>
      </c>
      <c r="HF72" s="189" t="s">
        <v>5221</v>
      </c>
      <c r="HG72" s="189">
        <v>0</v>
      </c>
      <c r="HH72" s="189" t="s">
        <v>3959</v>
      </c>
      <c r="HI72" s="189" t="s">
        <v>30</v>
      </c>
      <c r="HJ72" s="189">
        <v>2</v>
      </c>
      <c r="HK72" s="189" t="s">
        <v>14</v>
      </c>
      <c r="HL72" s="189" t="s">
        <v>14</v>
      </c>
      <c r="HM72" s="190">
        <v>44865</v>
      </c>
      <c r="HN72" s="188" t="s">
        <v>5227</v>
      </c>
      <c r="HO72" s="182">
        <v>0</v>
      </c>
      <c r="HP72" s="182" t="s">
        <v>3959</v>
      </c>
      <c r="HQ72" s="182" t="s">
        <v>30</v>
      </c>
      <c r="HR72" s="182">
        <v>2</v>
      </c>
      <c r="HS72" s="182" t="s">
        <v>14</v>
      </c>
      <c r="HT72" s="182" t="s">
        <v>14</v>
      </c>
      <c r="HU72" s="179">
        <v>44865</v>
      </c>
      <c r="HV72" s="189" t="s">
        <v>5224</v>
      </c>
      <c r="HW72" s="189">
        <v>0</v>
      </c>
      <c r="HX72" s="189" t="s">
        <v>3959</v>
      </c>
      <c r="HY72" s="189" t="s">
        <v>30</v>
      </c>
      <c r="HZ72" s="189">
        <v>2</v>
      </c>
      <c r="IA72" s="189" t="s">
        <v>14</v>
      </c>
      <c r="IB72" s="189" t="s">
        <v>14</v>
      </c>
      <c r="IC72" s="190">
        <v>44865</v>
      </c>
      <c r="ID72" s="188" t="s">
        <v>5226</v>
      </c>
      <c r="IE72" s="182">
        <v>0</v>
      </c>
      <c r="IF72" s="182" t="s">
        <v>3959</v>
      </c>
      <c r="IG72" s="182" t="s">
        <v>30</v>
      </c>
      <c r="IH72" s="182">
        <v>2</v>
      </c>
      <c r="II72" s="182" t="s">
        <v>14</v>
      </c>
      <c r="IJ72" s="182" t="s">
        <v>14</v>
      </c>
      <c r="IK72" s="179">
        <v>44865</v>
      </c>
      <c r="IL72" s="189" t="s">
        <v>5225</v>
      </c>
      <c r="IM72" s="189">
        <v>2</v>
      </c>
      <c r="IN72" s="189" t="s">
        <v>3959</v>
      </c>
      <c r="IO72" s="189" t="s">
        <v>30</v>
      </c>
      <c r="IP72" s="189">
        <v>2</v>
      </c>
      <c r="IQ72" s="189" t="s">
        <v>14</v>
      </c>
      <c r="IR72" s="189" t="s">
        <v>14</v>
      </c>
      <c r="IS72" s="190">
        <v>44865</v>
      </c>
    </row>
    <row r="73" spans="1:253" s="283" customFormat="1" ht="12.95" customHeight="1" x14ac:dyDescent="0.2">
      <c r="A73" s="283" t="s">
        <v>4677</v>
      </c>
      <c r="B73" s="283" t="s">
        <v>9566</v>
      </c>
      <c r="C73" s="283" t="s">
        <v>4678</v>
      </c>
      <c r="D73" s="283" t="s">
        <v>4679</v>
      </c>
      <c r="E73" s="283" t="s">
        <v>8951</v>
      </c>
      <c r="F73" s="283" t="s">
        <v>5990</v>
      </c>
      <c r="G73" s="177">
        <v>118414000</v>
      </c>
      <c r="H73" s="178" t="s">
        <v>5987</v>
      </c>
      <c r="I73" s="178" t="s">
        <v>2610</v>
      </c>
      <c r="J73" s="178">
        <v>2</v>
      </c>
      <c r="K73" s="178" t="s">
        <v>5989</v>
      </c>
      <c r="L73" s="178" t="s">
        <v>5988</v>
      </c>
      <c r="M73" s="179">
        <v>44888</v>
      </c>
      <c r="N73" s="188" t="s">
        <v>5994</v>
      </c>
      <c r="O73" s="180">
        <v>1943950</v>
      </c>
      <c r="P73" s="180" t="s">
        <v>5991</v>
      </c>
      <c r="Q73" s="180" t="s">
        <v>2610</v>
      </c>
      <c r="R73" s="180">
        <v>2</v>
      </c>
      <c r="S73" s="180" t="s">
        <v>5993</v>
      </c>
      <c r="T73" s="180" t="s">
        <v>5992</v>
      </c>
      <c r="U73" s="181">
        <v>44888</v>
      </c>
      <c r="V73" s="188" t="s">
        <v>5996</v>
      </c>
      <c r="W73" s="178">
        <v>118414000</v>
      </c>
      <c r="X73" s="178" t="s">
        <v>5991</v>
      </c>
      <c r="Y73" s="178" t="s">
        <v>19</v>
      </c>
      <c r="Z73" s="178">
        <v>3</v>
      </c>
      <c r="AA73" s="178" t="s">
        <v>5995</v>
      </c>
      <c r="AB73" s="178" t="s">
        <v>5988</v>
      </c>
      <c r="AC73" s="179">
        <v>44888</v>
      </c>
      <c r="AD73" s="188" t="s">
        <v>6000</v>
      </c>
      <c r="AE73" s="186">
        <v>607000</v>
      </c>
      <c r="AF73" s="186" t="s">
        <v>5997</v>
      </c>
      <c r="AG73" s="186" t="s">
        <v>19</v>
      </c>
      <c r="AH73" s="186">
        <v>3</v>
      </c>
      <c r="AI73" s="186" t="s">
        <v>5999</v>
      </c>
      <c r="AJ73" s="186" t="s">
        <v>5998</v>
      </c>
      <c r="AK73" s="187">
        <v>44888</v>
      </c>
      <c r="AL73" s="188" t="s">
        <v>6001</v>
      </c>
      <c r="AM73" s="178">
        <v>607000</v>
      </c>
      <c r="AN73" s="178" t="s">
        <v>5997</v>
      </c>
      <c r="AO73" s="178" t="s">
        <v>19</v>
      </c>
      <c r="AP73" s="178">
        <v>3</v>
      </c>
      <c r="AQ73" s="178" t="s">
        <v>5999</v>
      </c>
      <c r="AR73" s="178" t="s">
        <v>5998</v>
      </c>
      <c r="AS73" s="179">
        <v>44888</v>
      </c>
      <c r="AT73" s="189" t="s">
        <v>6003</v>
      </c>
      <c r="AU73" s="186" t="s">
        <v>14</v>
      </c>
      <c r="AV73" s="186" t="s">
        <v>14</v>
      </c>
      <c r="AW73" s="186" t="s">
        <v>14</v>
      </c>
      <c r="AX73" s="186" t="s">
        <v>14</v>
      </c>
      <c r="AY73" s="186" t="s">
        <v>6002</v>
      </c>
      <c r="AZ73" s="186" t="s">
        <v>14</v>
      </c>
      <c r="BA73" s="187">
        <v>44888</v>
      </c>
      <c r="BB73" s="188" t="s">
        <v>6029</v>
      </c>
      <c r="BC73" s="178" t="s">
        <v>14</v>
      </c>
      <c r="BD73" s="178" t="s">
        <v>14</v>
      </c>
      <c r="BE73" s="178" t="s">
        <v>14</v>
      </c>
      <c r="BF73" s="178" t="s">
        <v>14</v>
      </c>
      <c r="BG73" s="178" t="s">
        <v>6028</v>
      </c>
      <c r="BH73" s="178" t="s">
        <v>14</v>
      </c>
      <c r="BI73" s="179">
        <v>44888</v>
      </c>
      <c r="BJ73" s="189" t="s">
        <v>6007</v>
      </c>
      <c r="BK73" s="189">
        <v>8568</v>
      </c>
      <c r="BL73" s="189" t="s">
        <v>6004</v>
      </c>
      <c r="BM73" s="189" t="s">
        <v>2610</v>
      </c>
      <c r="BN73" s="189">
        <v>2</v>
      </c>
      <c r="BO73" s="189" t="s">
        <v>6006</v>
      </c>
      <c r="BP73" s="186" t="s">
        <v>6005</v>
      </c>
      <c r="BQ73" s="190">
        <v>44888</v>
      </c>
      <c r="BR73" s="188" t="s">
        <v>6031</v>
      </c>
      <c r="BS73" s="182" t="s">
        <v>14</v>
      </c>
      <c r="BT73" s="182" t="s">
        <v>14</v>
      </c>
      <c r="BU73" s="182" t="s">
        <v>14</v>
      </c>
      <c r="BV73" s="182" t="s">
        <v>14</v>
      </c>
      <c r="BW73" s="182" t="s">
        <v>6030</v>
      </c>
      <c r="BX73" s="182" t="s">
        <v>14</v>
      </c>
      <c r="BY73" s="179">
        <v>44888</v>
      </c>
      <c r="BZ73" s="189" t="s">
        <v>6033</v>
      </c>
      <c r="CA73" s="189" t="s">
        <v>14</v>
      </c>
      <c r="CB73" s="189" t="s">
        <v>14</v>
      </c>
      <c r="CC73" s="189" t="s">
        <v>14</v>
      </c>
      <c r="CD73" s="189" t="s">
        <v>14</v>
      </c>
      <c r="CE73" s="189" t="s">
        <v>6032</v>
      </c>
      <c r="CF73" s="189" t="s">
        <v>14</v>
      </c>
      <c r="CG73" s="190">
        <v>44888</v>
      </c>
      <c r="CH73" s="188" t="s">
        <v>10063</v>
      </c>
      <c r="CI73" s="189" t="e">
        <v>#N/A</v>
      </c>
      <c r="CJ73" s="189" t="e">
        <v>#N/A</v>
      </c>
      <c r="CK73" s="189" t="e">
        <v>#N/A</v>
      </c>
      <c r="CL73" s="189" t="e">
        <v>#N/A</v>
      </c>
      <c r="CM73" s="189" t="e">
        <v>#N/A</v>
      </c>
      <c r="CN73" s="189" t="e">
        <v>#N/A</v>
      </c>
      <c r="CO73" s="191" t="e">
        <v>#N/A</v>
      </c>
      <c r="CP73" s="189" t="s">
        <v>6035</v>
      </c>
      <c r="CQ73" s="182" t="s">
        <v>14</v>
      </c>
      <c r="CR73" s="182" t="s">
        <v>14</v>
      </c>
      <c r="CS73" s="182" t="s">
        <v>14</v>
      </c>
      <c r="CT73" s="182" t="s">
        <v>14</v>
      </c>
      <c r="CU73" s="182" t="s">
        <v>6034</v>
      </c>
      <c r="CV73" s="182" t="s">
        <v>14</v>
      </c>
      <c r="CW73" s="179">
        <v>44888</v>
      </c>
      <c r="CX73" s="189" t="s">
        <v>6012</v>
      </c>
      <c r="CY73" s="186">
        <v>94000</v>
      </c>
      <c r="CZ73" s="186" t="s">
        <v>6009</v>
      </c>
      <c r="DA73" s="186" t="s">
        <v>19</v>
      </c>
      <c r="DB73" s="186">
        <v>3</v>
      </c>
      <c r="DC73" s="186" t="s">
        <v>6011</v>
      </c>
      <c r="DD73" s="186" t="s">
        <v>6010</v>
      </c>
      <c r="DE73" s="192">
        <v>44888</v>
      </c>
      <c r="DF73" s="188" t="s">
        <v>6015</v>
      </c>
      <c r="DG73" s="178">
        <v>117806000</v>
      </c>
      <c r="DH73" s="182" t="s">
        <v>6013</v>
      </c>
      <c r="DI73" s="182" t="s">
        <v>19</v>
      </c>
      <c r="DJ73" s="182">
        <v>3</v>
      </c>
      <c r="DK73" s="182" t="s">
        <v>2673</v>
      </c>
      <c r="DL73" s="182" t="s">
        <v>6014</v>
      </c>
      <c r="DM73" s="179">
        <v>44888</v>
      </c>
      <c r="DN73" s="189" t="s">
        <v>6017</v>
      </c>
      <c r="DO73" s="186">
        <v>513000</v>
      </c>
      <c r="DP73" s="189" t="s">
        <v>5997</v>
      </c>
      <c r="DQ73" s="189" t="s">
        <v>19</v>
      </c>
      <c r="DR73" s="189">
        <v>3</v>
      </c>
      <c r="DS73" s="189" t="s">
        <v>6016</v>
      </c>
      <c r="DT73" s="189" t="s">
        <v>6014</v>
      </c>
      <c r="DU73" s="190">
        <v>44888</v>
      </c>
      <c r="DV73" s="188" t="s">
        <v>6018</v>
      </c>
      <c r="DW73" s="178">
        <v>94000</v>
      </c>
      <c r="DX73" s="182" t="s">
        <v>6009</v>
      </c>
      <c r="DY73" s="182" t="s">
        <v>19</v>
      </c>
      <c r="DZ73" s="182">
        <v>3</v>
      </c>
      <c r="EA73" s="182" t="s">
        <v>6011</v>
      </c>
      <c r="EB73" s="182" t="s">
        <v>6010</v>
      </c>
      <c r="EC73" s="179">
        <v>44888</v>
      </c>
      <c r="ED73" s="189" t="s">
        <v>6020</v>
      </c>
      <c r="EE73" s="186">
        <v>0</v>
      </c>
      <c r="EF73" s="189" t="s">
        <v>14</v>
      </c>
      <c r="EG73" s="189" t="s">
        <v>14</v>
      </c>
      <c r="EH73" s="189" t="s">
        <v>14</v>
      </c>
      <c r="EI73" s="189" t="s">
        <v>6019</v>
      </c>
      <c r="EJ73" s="189" t="s">
        <v>14</v>
      </c>
      <c r="EK73" s="190">
        <v>44888</v>
      </c>
      <c r="EL73" s="188" t="s">
        <v>6022</v>
      </c>
      <c r="EM73" s="178">
        <v>0</v>
      </c>
      <c r="EN73" s="182" t="s">
        <v>14</v>
      </c>
      <c r="EO73" s="182" t="s">
        <v>14</v>
      </c>
      <c r="EP73" s="182" t="s">
        <v>14</v>
      </c>
      <c r="EQ73" s="182" t="s">
        <v>6021</v>
      </c>
      <c r="ER73" s="182" t="s">
        <v>14</v>
      </c>
      <c r="ES73" s="179">
        <v>44888</v>
      </c>
      <c r="ET73" s="189" t="s">
        <v>6008</v>
      </c>
      <c r="EU73" s="189">
        <v>8568</v>
      </c>
      <c r="EV73" s="189" t="s">
        <v>6004</v>
      </c>
      <c r="EW73" s="189" t="s">
        <v>2610</v>
      </c>
      <c r="EX73" s="189">
        <v>2</v>
      </c>
      <c r="EY73" s="189" t="s">
        <v>6006</v>
      </c>
      <c r="EZ73" s="189" t="s">
        <v>6005</v>
      </c>
      <c r="FA73" s="190">
        <v>44888</v>
      </c>
      <c r="FB73" s="188" t="s">
        <v>6023</v>
      </c>
      <c r="FC73" s="182">
        <v>5</v>
      </c>
      <c r="FD73" s="182" t="s">
        <v>5997</v>
      </c>
      <c r="FE73" s="182" t="s">
        <v>19</v>
      </c>
      <c r="FF73" s="182">
        <v>3</v>
      </c>
      <c r="FG73" s="182" t="s">
        <v>3042</v>
      </c>
      <c r="FH73" s="182" t="s">
        <v>5998</v>
      </c>
      <c r="FI73" s="179">
        <v>44888</v>
      </c>
      <c r="FJ73" s="188" t="s">
        <v>6025</v>
      </c>
      <c r="FK73" s="189" t="s">
        <v>14</v>
      </c>
      <c r="FL73" s="189" t="s">
        <v>14</v>
      </c>
      <c r="FM73" s="189" t="s">
        <v>14</v>
      </c>
      <c r="FN73" s="189" t="s">
        <v>14</v>
      </c>
      <c r="FO73" s="189" t="s">
        <v>6024</v>
      </c>
      <c r="FP73" s="186" t="s">
        <v>14</v>
      </c>
      <c r="FQ73" s="187">
        <v>44888</v>
      </c>
      <c r="FR73" s="188" t="s">
        <v>6027</v>
      </c>
      <c r="FS73" s="182" t="s">
        <v>14</v>
      </c>
      <c r="FT73" s="182" t="s">
        <v>14</v>
      </c>
      <c r="FU73" s="182" t="s">
        <v>14</v>
      </c>
      <c r="FV73" s="182" t="s">
        <v>14</v>
      </c>
      <c r="FW73" s="182" t="s">
        <v>6026</v>
      </c>
      <c r="FX73" s="182" t="s">
        <v>14</v>
      </c>
      <c r="FY73" s="179">
        <v>44888</v>
      </c>
      <c r="FZ73" s="189" t="s">
        <v>4681</v>
      </c>
      <c r="GA73" s="189">
        <v>0</v>
      </c>
      <c r="GB73" s="189" t="s">
        <v>3959</v>
      </c>
      <c r="GC73" s="189" t="s">
        <v>30</v>
      </c>
      <c r="GD73" s="189">
        <v>2</v>
      </c>
      <c r="GE73" s="189" t="s">
        <v>14</v>
      </c>
      <c r="GF73" s="189" t="s">
        <v>14</v>
      </c>
      <c r="GG73" s="190">
        <v>44863</v>
      </c>
      <c r="GH73" s="188" t="s">
        <v>4687</v>
      </c>
      <c r="GI73" s="182">
        <v>1</v>
      </c>
      <c r="GJ73" s="182" t="s">
        <v>3959</v>
      </c>
      <c r="GK73" s="182" t="s">
        <v>30</v>
      </c>
      <c r="GL73" s="182">
        <v>2</v>
      </c>
      <c r="GM73" s="182" t="s">
        <v>14</v>
      </c>
      <c r="GN73" s="182" t="s">
        <v>14</v>
      </c>
      <c r="GO73" s="179">
        <v>44863</v>
      </c>
      <c r="GP73" s="189" t="s">
        <v>4682</v>
      </c>
      <c r="GQ73" s="189">
        <v>0</v>
      </c>
      <c r="GR73" s="189" t="s">
        <v>3959</v>
      </c>
      <c r="GS73" s="189" t="s">
        <v>30</v>
      </c>
      <c r="GT73" s="189">
        <v>2</v>
      </c>
      <c r="GU73" s="189" t="s">
        <v>14</v>
      </c>
      <c r="GV73" s="189" t="s">
        <v>14</v>
      </c>
      <c r="GW73" s="190">
        <v>44863</v>
      </c>
      <c r="GX73" s="188" t="s">
        <v>4688</v>
      </c>
      <c r="GY73" s="182">
        <v>0</v>
      </c>
      <c r="GZ73" s="182" t="s">
        <v>3959</v>
      </c>
      <c r="HA73" s="182" t="s">
        <v>30</v>
      </c>
      <c r="HB73" s="182">
        <v>2</v>
      </c>
      <c r="HC73" s="182" t="s">
        <v>14</v>
      </c>
      <c r="HD73" s="182" t="s">
        <v>14</v>
      </c>
      <c r="HE73" s="179">
        <v>44863</v>
      </c>
      <c r="HF73" s="189" t="s">
        <v>4680</v>
      </c>
      <c r="HG73" s="189">
        <v>2</v>
      </c>
      <c r="HH73" s="189" t="s">
        <v>3959</v>
      </c>
      <c r="HI73" s="189" t="s">
        <v>30</v>
      </c>
      <c r="HJ73" s="189">
        <v>2</v>
      </c>
      <c r="HK73" s="189" t="s">
        <v>14</v>
      </c>
      <c r="HL73" s="189" t="s">
        <v>14</v>
      </c>
      <c r="HM73" s="190">
        <v>44863</v>
      </c>
      <c r="HN73" s="188" t="s">
        <v>4686</v>
      </c>
      <c r="HO73" s="182">
        <v>3</v>
      </c>
      <c r="HP73" s="182" t="s">
        <v>3959</v>
      </c>
      <c r="HQ73" s="182" t="s">
        <v>30</v>
      </c>
      <c r="HR73" s="182">
        <v>2</v>
      </c>
      <c r="HS73" s="182" t="s">
        <v>14</v>
      </c>
      <c r="HT73" s="182" t="s">
        <v>14</v>
      </c>
      <c r="HU73" s="179">
        <v>44863</v>
      </c>
      <c r="HV73" s="189" t="s">
        <v>4683</v>
      </c>
      <c r="HW73" s="189">
        <v>1</v>
      </c>
      <c r="HX73" s="189" t="s">
        <v>3959</v>
      </c>
      <c r="HY73" s="189" t="s">
        <v>30</v>
      </c>
      <c r="HZ73" s="189">
        <v>2</v>
      </c>
      <c r="IA73" s="189" t="s">
        <v>14</v>
      </c>
      <c r="IB73" s="189" t="s">
        <v>14</v>
      </c>
      <c r="IC73" s="190">
        <v>44863</v>
      </c>
      <c r="ID73" s="188" t="s">
        <v>4685</v>
      </c>
      <c r="IE73" s="182">
        <v>0</v>
      </c>
      <c r="IF73" s="182" t="s">
        <v>3959</v>
      </c>
      <c r="IG73" s="182" t="s">
        <v>30</v>
      </c>
      <c r="IH73" s="182">
        <v>2</v>
      </c>
      <c r="II73" s="182" t="s">
        <v>14</v>
      </c>
      <c r="IJ73" s="182" t="s">
        <v>14</v>
      </c>
      <c r="IK73" s="179">
        <v>44863</v>
      </c>
      <c r="IL73" s="189" t="s">
        <v>4684</v>
      </c>
      <c r="IM73" s="189">
        <v>3</v>
      </c>
      <c r="IN73" s="189" t="s">
        <v>3959</v>
      </c>
      <c r="IO73" s="189" t="s">
        <v>30</v>
      </c>
      <c r="IP73" s="189">
        <v>2</v>
      </c>
      <c r="IQ73" s="189" t="s">
        <v>14</v>
      </c>
      <c r="IR73" s="189" t="s">
        <v>14</v>
      </c>
      <c r="IS73" s="190">
        <v>44863</v>
      </c>
    </row>
    <row r="74" spans="1:253" s="283" customFormat="1" ht="12.95" customHeight="1" x14ac:dyDescent="0.2">
      <c r="A74" s="283" t="s">
        <v>4689</v>
      </c>
      <c r="B74" s="283" t="s">
        <v>9566</v>
      </c>
      <c r="C74" s="283" t="s">
        <v>4690</v>
      </c>
      <c r="D74" s="283" t="s">
        <v>4679</v>
      </c>
      <c r="E74" s="283" t="s">
        <v>8951</v>
      </c>
      <c r="F74" s="283" t="s">
        <v>6036</v>
      </c>
      <c r="G74" s="177">
        <v>118414000</v>
      </c>
      <c r="H74" s="178" t="s">
        <v>5987</v>
      </c>
      <c r="I74" s="178" t="s">
        <v>2610</v>
      </c>
      <c r="J74" s="178">
        <v>2</v>
      </c>
      <c r="K74" s="178" t="s">
        <v>5989</v>
      </c>
      <c r="L74" s="178" t="s">
        <v>5988</v>
      </c>
      <c r="M74" s="179">
        <v>44888</v>
      </c>
      <c r="N74" s="188" t="s">
        <v>6039</v>
      </c>
      <c r="O74" s="180">
        <v>1943950</v>
      </c>
      <c r="P74" s="180" t="s">
        <v>5991</v>
      </c>
      <c r="Q74" s="180" t="s">
        <v>2610</v>
      </c>
      <c r="R74" s="180">
        <v>2</v>
      </c>
      <c r="S74" s="180" t="s">
        <v>6038</v>
      </c>
      <c r="T74" s="180" t="s">
        <v>6037</v>
      </c>
      <c r="U74" s="181">
        <v>44888</v>
      </c>
      <c r="V74" s="188" t="s">
        <v>6042</v>
      </c>
      <c r="W74" s="178">
        <v>118414000</v>
      </c>
      <c r="X74" s="178" t="s">
        <v>5991</v>
      </c>
      <c r="Y74" s="178" t="s">
        <v>19</v>
      </c>
      <c r="Z74" s="178">
        <v>3</v>
      </c>
      <c r="AA74" s="178" t="s">
        <v>6041</v>
      </c>
      <c r="AB74" s="178" t="s">
        <v>6040</v>
      </c>
      <c r="AC74" s="179">
        <v>44888</v>
      </c>
      <c r="AD74" s="188" t="s">
        <v>6046</v>
      </c>
      <c r="AE74" s="186">
        <v>379000</v>
      </c>
      <c r="AF74" s="186" t="s">
        <v>6043</v>
      </c>
      <c r="AG74" s="186" t="s">
        <v>19</v>
      </c>
      <c r="AH74" s="186">
        <v>3</v>
      </c>
      <c r="AI74" s="186" t="s">
        <v>6045</v>
      </c>
      <c r="AJ74" s="186" t="s">
        <v>6044</v>
      </c>
      <c r="AK74" s="187">
        <v>44888</v>
      </c>
      <c r="AL74" s="188" t="s">
        <v>6048</v>
      </c>
      <c r="AM74" s="178">
        <v>379000</v>
      </c>
      <c r="AN74" s="178" t="s">
        <v>6043</v>
      </c>
      <c r="AO74" s="178" t="s">
        <v>2610</v>
      </c>
      <c r="AP74" s="178">
        <v>2</v>
      </c>
      <c r="AQ74" s="178" t="s">
        <v>6047</v>
      </c>
      <c r="AR74" s="178" t="s">
        <v>6044</v>
      </c>
      <c r="AS74" s="179">
        <v>44888</v>
      </c>
      <c r="AT74" s="189" t="s">
        <v>6049</v>
      </c>
      <c r="AU74" s="186" t="s">
        <v>14</v>
      </c>
      <c r="AV74" s="186" t="s">
        <v>14</v>
      </c>
      <c r="AW74" s="186" t="s">
        <v>14</v>
      </c>
      <c r="AX74" s="186" t="s">
        <v>14</v>
      </c>
      <c r="AY74" s="186" t="s">
        <v>6002</v>
      </c>
      <c r="AZ74" s="186" t="s">
        <v>14</v>
      </c>
      <c r="BA74" s="187">
        <v>44888</v>
      </c>
      <c r="BB74" s="188" t="s">
        <v>6065</v>
      </c>
      <c r="BC74" s="178" t="s">
        <v>14</v>
      </c>
      <c r="BD74" s="178" t="s">
        <v>14</v>
      </c>
      <c r="BE74" s="178" t="s">
        <v>14</v>
      </c>
      <c r="BF74" s="178" t="s">
        <v>14</v>
      </c>
      <c r="BG74" s="178" t="s">
        <v>6028</v>
      </c>
      <c r="BH74" s="178" t="s">
        <v>14</v>
      </c>
      <c r="BI74" s="179">
        <v>44888</v>
      </c>
      <c r="BJ74" s="189" t="s">
        <v>6051</v>
      </c>
      <c r="BK74" s="189">
        <v>7823</v>
      </c>
      <c r="BL74" s="189" t="s">
        <v>6050</v>
      </c>
      <c r="BM74" s="189" t="s">
        <v>2610</v>
      </c>
      <c r="BN74" s="189">
        <v>2</v>
      </c>
      <c r="BO74" s="189" t="s">
        <v>6006</v>
      </c>
      <c r="BP74" s="186" t="s">
        <v>1440</v>
      </c>
      <c r="BQ74" s="190">
        <v>44888</v>
      </c>
      <c r="BR74" s="188" t="s">
        <v>6066</v>
      </c>
      <c r="BS74" s="182" t="s">
        <v>14</v>
      </c>
      <c r="BT74" s="182" t="s">
        <v>14</v>
      </c>
      <c r="BU74" s="182" t="s">
        <v>14</v>
      </c>
      <c r="BV74" s="182" t="s">
        <v>14</v>
      </c>
      <c r="BW74" s="182" t="s">
        <v>6030</v>
      </c>
      <c r="BX74" s="182" t="s">
        <v>14</v>
      </c>
      <c r="BY74" s="179">
        <v>44888</v>
      </c>
      <c r="BZ74" s="189" t="s">
        <v>6067</v>
      </c>
      <c r="CA74" s="189" t="s">
        <v>14</v>
      </c>
      <c r="CB74" s="189" t="s">
        <v>14</v>
      </c>
      <c r="CC74" s="189" t="s">
        <v>14</v>
      </c>
      <c r="CD74" s="189" t="s">
        <v>14</v>
      </c>
      <c r="CE74" s="189" t="s">
        <v>6032</v>
      </c>
      <c r="CF74" s="189" t="s">
        <v>14</v>
      </c>
      <c r="CG74" s="190">
        <v>44888</v>
      </c>
      <c r="CH74" s="188" t="s">
        <v>10064</v>
      </c>
      <c r="CI74" s="189" t="e">
        <v>#N/A</v>
      </c>
      <c r="CJ74" s="189" t="e">
        <v>#N/A</v>
      </c>
      <c r="CK74" s="189" t="e">
        <v>#N/A</v>
      </c>
      <c r="CL74" s="189" t="e">
        <v>#N/A</v>
      </c>
      <c r="CM74" s="189" t="e">
        <v>#N/A</v>
      </c>
      <c r="CN74" s="189" t="e">
        <v>#N/A</v>
      </c>
      <c r="CO74" s="191" t="e">
        <v>#N/A</v>
      </c>
      <c r="CP74" s="189" t="s">
        <v>6068</v>
      </c>
      <c r="CQ74" s="182" t="s">
        <v>14</v>
      </c>
      <c r="CR74" s="182" t="s">
        <v>14</v>
      </c>
      <c r="CS74" s="182" t="s">
        <v>14</v>
      </c>
      <c r="CT74" s="182" t="s">
        <v>14</v>
      </c>
      <c r="CU74" s="182" t="s">
        <v>6034</v>
      </c>
      <c r="CV74" s="182" t="s">
        <v>14</v>
      </c>
      <c r="CW74" s="179">
        <v>44888</v>
      </c>
      <c r="CX74" s="189" t="s">
        <v>6053</v>
      </c>
      <c r="CY74" s="186" t="s">
        <v>14</v>
      </c>
      <c r="CZ74" s="186" t="s">
        <v>14</v>
      </c>
      <c r="DA74" s="186" t="s">
        <v>14</v>
      </c>
      <c r="DB74" s="186" t="s">
        <v>14</v>
      </c>
      <c r="DC74" s="186" t="s">
        <v>6058</v>
      </c>
      <c r="DD74" s="186" t="s">
        <v>14</v>
      </c>
      <c r="DE74" s="192">
        <v>44888</v>
      </c>
      <c r="DF74" s="188" t="s">
        <v>6055</v>
      </c>
      <c r="DG74" s="178">
        <v>118035000</v>
      </c>
      <c r="DH74" s="182" t="s">
        <v>6054</v>
      </c>
      <c r="DI74" s="182" t="s">
        <v>19</v>
      </c>
      <c r="DJ74" s="182">
        <v>3</v>
      </c>
      <c r="DK74" s="182" t="s">
        <v>2673</v>
      </c>
      <c r="DL74" s="182" t="s">
        <v>6044</v>
      </c>
      <c r="DM74" s="179">
        <v>44888</v>
      </c>
      <c r="DN74" s="189" t="s">
        <v>6057</v>
      </c>
      <c r="DO74" s="186">
        <v>379000</v>
      </c>
      <c r="DP74" s="189" t="s">
        <v>6043</v>
      </c>
      <c r="DQ74" s="189" t="s">
        <v>19</v>
      </c>
      <c r="DR74" s="189">
        <v>3</v>
      </c>
      <c r="DS74" s="189" t="s">
        <v>6056</v>
      </c>
      <c r="DT74" s="189" t="s">
        <v>6044</v>
      </c>
      <c r="DU74" s="190">
        <v>44888</v>
      </c>
      <c r="DV74" s="188" t="s">
        <v>6059</v>
      </c>
      <c r="DW74" s="178" t="s">
        <v>14</v>
      </c>
      <c r="DX74" s="182" t="s">
        <v>14</v>
      </c>
      <c r="DY74" s="182" t="s">
        <v>14</v>
      </c>
      <c r="DZ74" s="182" t="s">
        <v>14</v>
      </c>
      <c r="EA74" s="182" t="s">
        <v>6058</v>
      </c>
      <c r="EB74" s="182" t="s">
        <v>14</v>
      </c>
      <c r="EC74" s="179">
        <v>44888</v>
      </c>
      <c r="ED74" s="189" t="s">
        <v>6060</v>
      </c>
      <c r="EE74" s="186" t="s">
        <v>14</v>
      </c>
      <c r="EF74" s="189" t="s">
        <v>14</v>
      </c>
      <c r="EG74" s="189" t="s">
        <v>14</v>
      </c>
      <c r="EH74" s="189" t="s">
        <v>14</v>
      </c>
      <c r="EI74" s="189" t="s">
        <v>6019</v>
      </c>
      <c r="EJ74" s="189" t="s">
        <v>14</v>
      </c>
      <c r="EK74" s="190">
        <v>44888</v>
      </c>
      <c r="EL74" s="188" t="s">
        <v>6061</v>
      </c>
      <c r="EM74" s="178" t="s">
        <v>14</v>
      </c>
      <c r="EN74" s="182" t="s">
        <v>14</v>
      </c>
      <c r="EO74" s="182" t="s">
        <v>14</v>
      </c>
      <c r="EP74" s="182" t="s">
        <v>14</v>
      </c>
      <c r="EQ74" s="182" t="s">
        <v>6021</v>
      </c>
      <c r="ER74" s="182" t="s">
        <v>14</v>
      </c>
      <c r="ES74" s="179">
        <v>44888</v>
      </c>
      <c r="ET74" s="189" t="s">
        <v>6052</v>
      </c>
      <c r="EU74" s="189">
        <v>8568</v>
      </c>
      <c r="EV74" s="189" t="s">
        <v>6004</v>
      </c>
      <c r="EW74" s="189" t="s">
        <v>2610</v>
      </c>
      <c r="EX74" s="189">
        <v>2</v>
      </c>
      <c r="EY74" s="189" t="s">
        <v>6006</v>
      </c>
      <c r="EZ74" s="189" t="s">
        <v>6005</v>
      </c>
      <c r="FA74" s="190">
        <v>44888</v>
      </c>
      <c r="FB74" s="188" t="s">
        <v>6062</v>
      </c>
      <c r="FC74" s="182">
        <v>5</v>
      </c>
      <c r="FD74" s="182" t="s">
        <v>6043</v>
      </c>
      <c r="FE74" s="182" t="s">
        <v>2610</v>
      </c>
      <c r="FF74" s="182">
        <v>2</v>
      </c>
      <c r="FG74" s="182" t="s">
        <v>3042</v>
      </c>
      <c r="FH74" s="182" t="s">
        <v>6044</v>
      </c>
      <c r="FI74" s="179">
        <v>44888</v>
      </c>
      <c r="FJ74" s="188" t="s">
        <v>6063</v>
      </c>
      <c r="FK74" s="189" t="s">
        <v>14</v>
      </c>
      <c r="FL74" s="189" t="s">
        <v>14</v>
      </c>
      <c r="FM74" s="189" t="s">
        <v>14</v>
      </c>
      <c r="FN74" s="189" t="s">
        <v>14</v>
      </c>
      <c r="FO74" s="189" t="s">
        <v>6024</v>
      </c>
      <c r="FP74" s="186" t="s">
        <v>14</v>
      </c>
      <c r="FQ74" s="187">
        <v>44888</v>
      </c>
      <c r="FR74" s="188" t="s">
        <v>6064</v>
      </c>
      <c r="FS74" s="182" t="s">
        <v>14</v>
      </c>
      <c r="FT74" s="182" t="s">
        <v>14</v>
      </c>
      <c r="FU74" s="182" t="s">
        <v>14</v>
      </c>
      <c r="FV74" s="182" t="s">
        <v>14</v>
      </c>
      <c r="FW74" s="182" t="s">
        <v>6026</v>
      </c>
      <c r="FX74" s="182" t="s">
        <v>14</v>
      </c>
      <c r="FY74" s="179">
        <v>44888</v>
      </c>
      <c r="FZ74" s="189" t="s">
        <v>4692</v>
      </c>
      <c r="GA74" s="189">
        <v>0</v>
      </c>
      <c r="GB74" s="189" t="s">
        <v>3959</v>
      </c>
      <c r="GC74" s="189" t="s">
        <v>30</v>
      </c>
      <c r="GD74" s="189">
        <v>2</v>
      </c>
      <c r="GE74" s="189" t="s">
        <v>14</v>
      </c>
      <c r="GF74" s="189" t="s">
        <v>14</v>
      </c>
      <c r="GG74" s="190">
        <v>44863</v>
      </c>
      <c r="GH74" s="188" t="s">
        <v>4698</v>
      </c>
      <c r="GI74" s="182">
        <v>1</v>
      </c>
      <c r="GJ74" s="182" t="s">
        <v>3959</v>
      </c>
      <c r="GK74" s="182" t="s">
        <v>30</v>
      </c>
      <c r="GL74" s="182">
        <v>2</v>
      </c>
      <c r="GM74" s="182" t="s">
        <v>14</v>
      </c>
      <c r="GN74" s="182" t="s">
        <v>14</v>
      </c>
      <c r="GO74" s="179">
        <v>44863</v>
      </c>
      <c r="GP74" s="189" t="s">
        <v>4693</v>
      </c>
      <c r="GQ74" s="189">
        <v>0</v>
      </c>
      <c r="GR74" s="189" t="s">
        <v>3959</v>
      </c>
      <c r="GS74" s="189" t="s">
        <v>30</v>
      </c>
      <c r="GT74" s="189">
        <v>2</v>
      </c>
      <c r="GU74" s="189" t="s">
        <v>14</v>
      </c>
      <c r="GV74" s="189" t="s">
        <v>14</v>
      </c>
      <c r="GW74" s="190">
        <v>44863</v>
      </c>
      <c r="GX74" s="188" t="s">
        <v>4699</v>
      </c>
      <c r="GY74" s="182">
        <v>0</v>
      </c>
      <c r="GZ74" s="182" t="s">
        <v>3959</v>
      </c>
      <c r="HA74" s="182" t="s">
        <v>30</v>
      </c>
      <c r="HB74" s="182">
        <v>2</v>
      </c>
      <c r="HC74" s="182" t="s">
        <v>14</v>
      </c>
      <c r="HD74" s="182" t="s">
        <v>14</v>
      </c>
      <c r="HE74" s="179">
        <v>44863</v>
      </c>
      <c r="HF74" s="189" t="s">
        <v>4691</v>
      </c>
      <c r="HG74" s="189">
        <v>2</v>
      </c>
      <c r="HH74" s="189" t="s">
        <v>3959</v>
      </c>
      <c r="HI74" s="189" t="s">
        <v>30</v>
      </c>
      <c r="HJ74" s="189">
        <v>2</v>
      </c>
      <c r="HK74" s="189" t="s">
        <v>14</v>
      </c>
      <c r="HL74" s="189" t="s">
        <v>14</v>
      </c>
      <c r="HM74" s="190">
        <v>44863</v>
      </c>
      <c r="HN74" s="188" t="s">
        <v>4697</v>
      </c>
      <c r="HO74" s="182">
        <v>1</v>
      </c>
      <c r="HP74" s="182" t="s">
        <v>3959</v>
      </c>
      <c r="HQ74" s="182" t="s">
        <v>30</v>
      </c>
      <c r="HR74" s="182">
        <v>2</v>
      </c>
      <c r="HS74" s="182" t="s">
        <v>14</v>
      </c>
      <c r="HT74" s="182" t="s">
        <v>14</v>
      </c>
      <c r="HU74" s="179">
        <v>44863</v>
      </c>
      <c r="HV74" s="189" t="s">
        <v>4694</v>
      </c>
      <c r="HW74" s="189">
        <v>1</v>
      </c>
      <c r="HX74" s="189" t="s">
        <v>3959</v>
      </c>
      <c r="HY74" s="189" t="s">
        <v>30</v>
      </c>
      <c r="HZ74" s="189">
        <v>2</v>
      </c>
      <c r="IA74" s="189" t="s">
        <v>14</v>
      </c>
      <c r="IB74" s="189" t="s">
        <v>14</v>
      </c>
      <c r="IC74" s="190">
        <v>44863</v>
      </c>
      <c r="ID74" s="188" t="s">
        <v>4696</v>
      </c>
      <c r="IE74" s="182">
        <v>0</v>
      </c>
      <c r="IF74" s="182" t="s">
        <v>3959</v>
      </c>
      <c r="IG74" s="182" t="s">
        <v>30</v>
      </c>
      <c r="IH74" s="182">
        <v>2</v>
      </c>
      <c r="II74" s="182" t="s">
        <v>14</v>
      </c>
      <c r="IJ74" s="182" t="s">
        <v>14</v>
      </c>
      <c r="IK74" s="179">
        <v>44863</v>
      </c>
      <c r="IL74" s="189" t="s">
        <v>4695</v>
      </c>
      <c r="IM74" s="189">
        <v>3</v>
      </c>
      <c r="IN74" s="189" t="s">
        <v>3959</v>
      </c>
      <c r="IO74" s="189" t="s">
        <v>30</v>
      </c>
      <c r="IP74" s="189">
        <v>2</v>
      </c>
      <c r="IQ74" s="189" t="s">
        <v>14</v>
      </c>
      <c r="IR74" s="189" t="s">
        <v>14</v>
      </c>
      <c r="IS74" s="190">
        <v>44863</v>
      </c>
    </row>
    <row r="75" spans="1:253" s="283" customFormat="1" ht="12.95" customHeight="1" x14ac:dyDescent="0.2">
      <c r="A75" s="283" t="s">
        <v>4700</v>
      </c>
      <c r="B75" s="283" t="s">
        <v>9385</v>
      </c>
      <c r="C75" s="283" t="s">
        <v>4701</v>
      </c>
      <c r="D75" s="283" t="s">
        <v>4679</v>
      </c>
      <c r="E75" s="283" t="s">
        <v>8951</v>
      </c>
      <c r="F75" s="283" t="s">
        <v>6069</v>
      </c>
      <c r="G75" s="177">
        <v>118414000</v>
      </c>
      <c r="H75" s="178" t="s">
        <v>5987</v>
      </c>
      <c r="I75" s="178" t="s">
        <v>2610</v>
      </c>
      <c r="J75" s="178">
        <v>2</v>
      </c>
      <c r="K75" s="178" t="s">
        <v>5989</v>
      </c>
      <c r="L75" s="178" t="s">
        <v>5988</v>
      </c>
      <c r="M75" s="179">
        <v>44888</v>
      </c>
      <c r="N75" s="188" t="s">
        <v>6146</v>
      </c>
      <c r="O75" s="180">
        <v>1671738</v>
      </c>
      <c r="P75" s="180" t="s">
        <v>6143</v>
      </c>
      <c r="Q75" s="180" t="s">
        <v>2610</v>
      </c>
      <c r="R75" s="180">
        <v>2</v>
      </c>
      <c r="S75" s="180" t="s">
        <v>6145</v>
      </c>
      <c r="T75" s="180" t="s">
        <v>6144</v>
      </c>
      <c r="U75" s="181">
        <v>44889</v>
      </c>
      <c r="V75" s="188" t="s">
        <v>6150</v>
      </c>
      <c r="W75" s="178">
        <v>114118000</v>
      </c>
      <c r="X75" s="178" t="s">
        <v>6147</v>
      </c>
      <c r="Y75" s="178" t="s">
        <v>2610</v>
      </c>
      <c r="Z75" s="178">
        <v>2</v>
      </c>
      <c r="AA75" s="178" t="s">
        <v>6149</v>
      </c>
      <c r="AB75" s="178" t="s">
        <v>6148</v>
      </c>
      <c r="AC75" s="179">
        <v>44889</v>
      </c>
      <c r="AD75" s="188" t="s">
        <v>6154</v>
      </c>
      <c r="AE75" s="186">
        <v>228000</v>
      </c>
      <c r="AF75" s="186" t="s">
        <v>6151</v>
      </c>
      <c r="AG75" s="186" t="s">
        <v>19</v>
      </c>
      <c r="AH75" s="186">
        <v>3</v>
      </c>
      <c r="AI75" s="186" t="s">
        <v>6153</v>
      </c>
      <c r="AJ75" s="186" t="s">
        <v>6152</v>
      </c>
      <c r="AK75" s="187">
        <v>44889</v>
      </c>
      <c r="AL75" s="188" t="s">
        <v>6155</v>
      </c>
      <c r="AM75" s="178">
        <v>228000</v>
      </c>
      <c r="AN75" s="178" t="s">
        <v>6151</v>
      </c>
      <c r="AO75" s="178" t="s">
        <v>19</v>
      </c>
      <c r="AP75" s="178">
        <v>3</v>
      </c>
      <c r="AQ75" s="178" t="s">
        <v>6153</v>
      </c>
      <c r="AR75" s="178" t="s">
        <v>6152</v>
      </c>
      <c r="AS75" s="179">
        <v>44889</v>
      </c>
      <c r="AT75" s="189" t="s">
        <v>6156</v>
      </c>
      <c r="AU75" s="186" t="s">
        <v>14</v>
      </c>
      <c r="AV75" s="186" t="s">
        <v>14</v>
      </c>
      <c r="AW75" s="186" t="s">
        <v>14</v>
      </c>
      <c r="AX75" s="186" t="s">
        <v>14</v>
      </c>
      <c r="AY75" s="186" t="s">
        <v>6002</v>
      </c>
      <c r="AZ75" s="186" t="s">
        <v>14</v>
      </c>
      <c r="BA75" s="187">
        <v>44889</v>
      </c>
      <c r="BB75" s="188" t="s">
        <v>6177</v>
      </c>
      <c r="BC75" s="178" t="s">
        <v>14</v>
      </c>
      <c r="BD75" s="178" t="s">
        <v>14</v>
      </c>
      <c r="BE75" s="178" t="s">
        <v>14</v>
      </c>
      <c r="BF75" s="178" t="s">
        <v>14</v>
      </c>
      <c r="BG75" s="178" t="s">
        <v>6028</v>
      </c>
      <c r="BH75" s="178" t="s">
        <v>14</v>
      </c>
      <c r="BI75" s="179">
        <v>44889</v>
      </c>
      <c r="BJ75" s="189" t="s">
        <v>6160</v>
      </c>
      <c r="BK75" s="189">
        <v>745</v>
      </c>
      <c r="BL75" s="189" t="s">
        <v>6157</v>
      </c>
      <c r="BM75" s="189" t="s">
        <v>19</v>
      </c>
      <c r="BN75" s="189">
        <v>3</v>
      </c>
      <c r="BO75" s="189" t="s">
        <v>6159</v>
      </c>
      <c r="BP75" s="186" t="s">
        <v>6158</v>
      </c>
      <c r="BQ75" s="190">
        <v>44889</v>
      </c>
      <c r="BR75" s="188" t="s">
        <v>6178</v>
      </c>
      <c r="BS75" s="182" t="s">
        <v>14</v>
      </c>
      <c r="BT75" s="182" t="s">
        <v>14</v>
      </c>
      <c r="BU75" s="182" t="s">
        <v>14</v>
      </c>
      <c r="BV75" s="182" t="s">
        <v>14</v>
      </c>
      <c r="BW75" s="182" t="s">
        <v>6030</v>
      </c>
      <c r="BX75" s="182" t="s">
        <v>14</v>
      </c>
      <c r="BY75" s="179">
        <v>44889</v>
      </c>
      <c r="BZ75" s="189" t="s">
        <v>6179</v>
      </c>
      <c r="CA75" s="189" t="s">
        <v>14</v>
      </c>
      <c r="CB75" s="189" t="s">
        <v>14</v>
      </c>
      <c r="CC75" s="189" t="s">
        <v>14</v>
      </c>
      <c r="CD75" s="189" t="s">
        <v>14</v>
      </c>
      <c r="CE75" s="189" t="s">
        <v>6032</v>
      </c>
      <c r="CF75" s="189" t="s">
        <v>14</v>
      </c>
      <c r="CG75" s="190">
        <v>44889</v>
      </c>
      <c r="CH75" s="188" t="s">
        <v>10065</v>
      </c>
      <c r="CI75" s="189" t="e">
        <v>#N/A</v>
      </c>
      <c r="CJ75" s="189" t="e">
        <v>#N/A</v>
      </c>
      <c r="CK75" s="189" t="e">
        <v>#N/A</v>
      </c>
      <c r="CL75" s="189" t="e">
        <v>#N/A</v>
      </c>
      <c r="CM75" s="189" t="e">
        <v>#N/A</v>
      </c>
      <c r="CN75" s="189" t="e">
        <v>#N/A</v>
      </c>
      <c r="CO75" s="191" t="e">
        <v>#N/A</v>
      </c>
      <c r="CP75" s="189" t="s">
        <v>6180</v>
      </c>
      <c r="CQ75" s="182" t="s">
        <v>14</v>
      </c>
      <c r="CR75" s="182" t="s">
        <v>14</v>
      </c>
      <c r="CS75" s="182" t="s">
        <v>14</v>
      </c>
      <c r="CT75" s="182" t="s">
        <v>14</v>
      </c>
      <c r="CU75" s="182" t="s">
        <v>6034</v>
      </c>
      <c r="CV75" s="182" t="s">
        <v>14</v>
      </c>
      <c r="CW75" s="179">
        <v>44889</v>
      </c>
      <c r="CX75" s="189" t="s">
        <v>6162</v>
      </c>
      <c r="CY75" s="186">
        <v>94000</v>
      </c>
      <c r="CZ75" s="186" t="s">
        <v>6009</v>
      </c>
      <c r="DA75" s="186" t="s">
        <v>19</v>
      </c>
      <c r="DB75" s="186">
        <v>3</v>
      </c>
      <c r="DC75" s="186" t="s">
        <v>6011</v>
      </c>
      <c r="DD75" s="186" t="s">
        <v>6010</v>
      </c>
      <c r="DE75" s="192">
        <v>44889</v>
      </c>
      <c r="DF75" s="188" t="s">
        <v>6165</v>
      </c>
      <c r="DG75" s="178">
        <v>113890000</v>
      </c>
      <c r="DH75" s="182" t="s">
        <v>6163</v>
      </c>
      <c r="DI75" s="182" t="s">
        <v>19</v>
      </c>
      <c r="DJ75" s="182">
        <v>3</v>
      </c>
      <c r="DK75" s="182" t="s">
        <v>2673</v>
      </c>
      <c r="DL75" s="182" t="s">
        <v>6164</v>
      </c>
      <c r="DM75" s="179">
        <v>44889</v>
      </c>
      <c r="DN75" s="189" t="s">
        <v>6166</v>
      </c>
      <c r="DO75" s="186">
        <v>134000</v>
      </c>
      <c r="DP75" s="189" t="s">
        <v>6151</v>
      </c>
      <c r="DQ75" s="189" t="s">
        <v>19</v>
      </c>
      <c r="DR75" s="189">
        <v>3</v>
      </c>
      <c r="DS75" s="189" t="s">
        <v>6056</v>
      </c>
      <c r="DT75" s="189" t="s">
        <v>6164</v>
      </c>
      <c r="DU75" s="190">
        <v>44889</v>
      </c>
      <c r="DV75" s="188" t="s">
        <v>6167</v>
      </c>
      <c r="DW75" s="178">
        <v>94000</v>
      </c>
      <c r="DX75" s="182" t="s">
        <v>6009</v>
      </c>
      <c r="DY75" s="182" t="s">
        <v>19</v>
      </c>
      <c r="DZ75" s="182">
        <v>3</v>
      </c>
      <c r="EA75" s="182" t="s">
        <v>6011</v>
      </c>
      <c r="EB75" s="182" t="s">
        <v>6010</v>
      </c>
      <c r="EC75" s="179">
        <v>44889</v>
      </c>
      <c r="ED75" s="189" t="s">
        <v>6168</v>
      </c>
      <c r="EE75" s="186">
        <v>0</v>
      </c>
      <c r="EF75" s="189" t="s">
        <v>14</v>
      </c>
      <c r="EG75" s="189" t="s">
        <v>14</v>
      </c>
      <c r="EH75" s="189" t="s">
        <v>14</v>
      </c>
      <c r="EI75" s="189" t="s">
        <v>6019</v>
      </c>
      <c r="EJ75" s="189" t="s">
        <v>14</v>
      </c>
      <c r="EK75" s="190">
        <v>44889</v>
      </c>
      <c r="EL75" s="188" t="s">
        <v>6169</v>
      </c>
      <c r="EM75" s="178">
        <v>0</v>
      </c>
      <c r="EN75" s="182" t="s">
        <v>14</v>
      </c>
      <c r="EO75" s="182" t="s">
        <v>14</v>
      </c>
      <c r="EP75" s="182" t="s">
        <v>14</v>
      </c>
      <c r="EQ75" s="182" t="s">
        <v>6021</v>
      </c>
      <c r="ER75" s="182" t="s">
        <v>14</v>
      </c>
      <c r="ES75" s="179">
        <v>44889</v>
      </c>
      <c r="ET75" s="189" t="s">
        <v>6161</v>
      </c>
      <c r="EU75" s="189">
        <v>8568</v>
      </c>
      <c r="EV75" s="189" t="s">
        <v>6004</v>
      </c>
      <c r="EW75" s="189" t="s">
        <v>2610</v>
      </c>
      <c r="EX75" s="189">
        <v>2</v>
      </c>
      <c r="EY75" s="189" t="s">
        <v>6006</v>
      </c>
      <c r="EZ75" s="189" t="s">
        <v>6005</v>
      </c>
      <c r="FA75" s="190">
        <v>44889</v>
      </c>
      <c r="FB75" s="188" t="s">
        <v>6172</v>
      </c>
      <c r="FC75" s="182">
        <v>3</v>
      </c>
      <c r="FD75" s="182" t="s">
        <v>6170</v>
      </c>
      <c r="FE75" s="182" t="s">
        <v>2610</v>
      </c>
      <c r="FF75" s="182">
        <v>2</v>
      </c>
      <c r="FG75" s="182" t="s">
        <v>6171</v>
      </c>
      <c r="FH75" s="182" t="s">
        <v>6164</v>
      </c>
      <c r="FI75" s="179">
        <v>44889</v>
      </c>
      <c r="FJ75" s="188" t="s">
        <v>6174</v>
      </c>
      <c r="FK75" s="189" t="s">
        <v>14</v>
      </c>
      <c r="FL75" s="189" t="s">
        <v>14</v>
      </c>
      <c r="FM75" s="189" t="s">
        <v>14</v>
      </c>
      <c r="FN75" s="189" t="s">
        <v>14</v>
      </c>
      <c r="FO75" s="189" t="s">
        <v>6173</v>
      </c>
      <c r="FP75" s="186" t="s">
        <v>14</v>
      </c>
      <c r="FQ75" s="187">
        <v>44889</v>
      </c>
      <c r="FR75" s="188" t="s">
        <v>6176</v>
      </c>
      <c r="FS75" s="182" t="s">
        <v>14</v>
      </c>
      <c r="FT75" s="182" t="s">
        <v>14</v>
      </c>
      <c r="FU75" s="182" t="s">
        <v>14</v>
      </c>
      <c r="FV75" s="182" t="s">
        <v>14</v>
      </c>
      <c r="FW75" s="182" t="s">
        <v>6175</v>
      </c>
      <c r="FX75" s="182" t="s">
        <v>14</v>
      </c>
      <c r="FY75" s="179">
        <v>44889</v>
      </c>
      <c r="FZ75" s="189" t="s">
        <v>4703</v>
      </c>
      <c r="GA75" s="189">
        <v>0</v>
      </c>
      <c r="GB75" s="189" t="s">
        <v>3959</v>
      </c>
      <c r="GC75" s="189" t="s">
        <v>30</v>
      </c>
      <c r="GD75" s="189">
        <v>2</v>
      </c>
      <c r="GE75" s="189" t="s">
        <v>14</v>
      </c>
      <c r="GF75" s="189" t="s">
        <v>14</v>
      </c>
      <c r="GG75" s="190">
        <v>44863</v>
      </c>
      <c r="GH75" s="188" t="s">
        <v>4709</v>
      </c>
      <c r="GI75" s="182">
        <v>1</v>
      </c>
      <c r="GJ75" s="182" t="s">
        <v>3959</v>
      </c>
      <c r="GK75" s="182" t="s">
        <v>30</v>
      </c>
      <c r="GL75" s="182">
        <v>2</v>
      </c>
      <c r="GM75" s="182" t="s">
        <v>14</v>
      </c>
      <c r="GN75" s="182" t="s">
        <v>14</v>
      </c>
      <c r="GO75" s="179">
        <v>44863</v>
      </c>
      <c r="GP75" s="189" t="s">
        <v>4704</v>
      </c>
      <c r="GQ75" s="189">
        <v>0</v>
      </c>
      <c r="GR75" s="189" t="s">
        <v>3959</v>
      </c>
      <c r="GS75" s="189" t="s">
        <v>30</v>
      </c>
      <c r="GT75" s="189">
        <v>2</v>
      </c>
      <c r="GU75" s="189" t="s">
        <v>14</v>
      </c>
      <c r="GV75" s="189" t="s">
        <v>14</v>
      </c>
      <c r="GW75" s="190">
        <v>44863</v>
      </c>
      <c r="GX75" s="188" t="s">
        <v>4710</v>
      </c>
      <c r="GY75" s="182">
        <v>0</v>
      </c>
      <c r="GZ75" s="182" t="s">
        <v>3959</v>
      </c>
      <c r="HA75" s="182" t="s">
        <v>30</v>
      </c>
      <c r="HB75" s="182">
        <v>2</v>
      </c>
      <c r="HC75" s="182" t="s">
        <v>14</v>
      </c>
      <c r="HD75" s="182" t="s">
        <v>14</v>
      </c>
      <c r="HE75" s="179">
        <v>44863</v>
      </c>
      <c r="HF75" s="189" t="s">
        <v>4702</v>
      </c>
      <c r="HG75" s="189">
        <v>2</v>
      </c>
      <c r="HH75" s="189" t="s">
        <v>3959</v>
      </c>
      <c r="HI75" s="189" t="s">
        <v>30</v>
      </c>
      <c r="HJ75" s="189">
        <v>2</v>
      </c>
      <c r="HK75" s="189" t="s">
        <v>14</v>
      </c>
      <c r="HL75" s="189" t="s">
        <v>14</v>
      </c>
      <c r="HM75" s="190">
        <v>44863</v>
      </c>
      <c r="HN75" s="188" t="s">
        <v>4708</v>
      </c>
      <c r="HO75" s="182">
        <v>3</v>
      </c>
      <c r="HP75" s="182" t="s">
        <v>3959</v>
      </c>
      <c r="HQ75" s="182" t="s">
        <v>30</v>
      </c>
      <c r="HR75" s="182">
        <v>2</v>
      </c>
      <c r="HS75" s="182" t="s">
        <v>14</v>
      </c>
      <c r="HT75" s="182" t="s">
        <v>14</v>
      </c>
      <c r="HU75" s="179">
        <v>44863</v>
      </c>
      <c r="HV75" s="189" t="s">
        <v>4705</v>
      </c>
      <c r="HW75" s="189">
        <v>1</v>
      </c>
      <c r="HX75" s="189" t="s">
        <v>3959</v>
      </c>
      <c r="HY75" s="189" t="s">
        <v>30</v>
      </c>
      <c r="HZ75" s="189">
        <v>2</v>
      </c>
      <c r="IA75" s="189" t="s">
        <v>14</v>
      </c>
      <c r="IB75" s="189" t="s">
        <v>14</v>
      </c>
      <c r="IC75" s="190">
        <v>44863</v>
      </c>
      <c r="ID75" s="188" t="s">
        <v>4707</v>
      </c>
      <c r="IE75" s="182">
        <v>0</v>
      </c>
      <c r="IF75" s="182" t="s">
        <v>3959</v>
      </c>
      <c r="IG75" s="182" t="s">
        <v>30</v>
      </c>
      <c r="IH75" s="182">
        <v>2</v>
      </c>
      <c r="II75" s="182" t="s">
        <v>14</v>
      </c>
      <c r="IJ75" s="182" t="s">
        <v>14</v>
      </c>
      <c r="IK75" s="179">
        <v>44863</v>
      </c>
      <c r="IL75" s="189" t="s">
        <v>4706</v>
      </c>
      <c r="IM75" s="189">
        <v>3</v>
      </c>
      <c r="IN75" s="189" t="s">
        <v>3959</v>
      </c>
      <c r="IO75" s="189" t="s">
        <v>30</v>
      </c>
      <c r="IP75" s="189">
        <v>2</v>
      </c>
      <c r="IQ75" s="189" t="s">
        <v>14</v>
      </c>
      <c r="IR75" s="189" t="s">
        <v>14</v>
      </c>
      <c r="IS75" s="190">
        <v>44863</v>
      </c>
    </row>
    <row r="76" spans="1:253" s="283" customFormat="1" ht="12.95" customHeight="1" x14ac:dyDescent="0.2">
      <c r="A76" s="283" t="s">
        <v>10</v>
      </c>
      <c r="B76" s="283" t="s">
        <v>9362</v>
      </c>
      <c r="C76" s="283" t="s">
        <v>11</v>
      </c>
      <c r="D76" s="283" t="s">
        <v>12</v>
      </c>
      <c r="E76" s="283" t="s">
        <v>8956</v>
      </c>
      <c r="F76" s="283" t="s">
        <v>3335</v>
      </c>
      <c r="G76" s="177">
        <v>21069000</v>
      </c>
      <c r="H76" s="178" t="s">
        <v>2503</v>
      </c>
      <c r="I76" s="178" t="s">
        <v>2610</v>
      </c>
      <c r="J76" s="178">
        <v>2</v>
      </c>
      <c r="K76" s="178" t="s">
        <v>3334</v>
      </c>
      <c r="L76" s="178" t="s">
        <v>3324</v>
      </c>
      <c r="M76" s="179">
        <v>44816</v>
      </c>
      <c r="N76" s="188" t="s">
        <v>3147</v>
      </c>
      <c r="O76" s="180">
        <v>1240190</v>
      </c>
      <c r="P76" s="180" t="s">
        <v>1236</v>
      </c>
      <c r="Q76" s="180" t="s">
        <v>19</v>
      </c>
      <c r="R76" s="180">
        <v>3</v>
      </c>
      <c r="S76" s="180" t="s">
        <v>3146</v>
      </c>
      <c r="T76" s="180" t="s">
        <v>3145</v>
      </c>
      <c r="U76" s="181">
        <v>44804</v>
      </c>
      <c r="V76" s="188" t="s">
        <v>3284</v>
      </c>
      <c r="W76" s="178">
        <v>21069000</v>
      </c>
      <c r="X76" s="178" t="s">
        <v>2503</v>
      </c>
      <c r="Y76" s="178" t="s">
        <v>30</v>
      </c>
      <c r="Z76" s="178">
        <v>2</v>
      </c>
      <c r="AA76" s="178" t="s">
        <v>3283</v>
      </c>
      <c r="AB76" s="178" t="s">
        <v>3282</v>
      </c>
      <c r="AC76" s="179">
        <v>44809</v>
      </c>
      <c r="AD76" s="188" t="s">
        <v>3333</v>
      </c>
      <c r="AE76" s="186">
        <v>6300000</v>
      </c>
      <c r="AF76" s="186" t="s">
        <v>2503</v>
      </c>
      <c r="AG76" s="186" t="s">
        <v>2610</v>
      </c>
      <c r="AH76" s="186">
        <v>2</v>
      </c>
      <c r="AI76" s="186" t="s">
        <v>3283</v>
      </c>
      <c r="AJ76" s="186" t="s">
        <v>3324</v>
      </c>
      <c r="AK76" s="187">
        <v>44816</v>
      </c>
      <c r="AL76" s="188" t="s">
        <v>5654</v>
      </c>
      <c r="AM76" s="178">
        <v>662000</v>
      </c>
      <c r="AN76" s="178" t="s">
        <v>5651</v>
      </c>
      <c r="AO76" s="178" t="s">
        <v>74</v>
      </c>
      <c r="AP76" s="178">
        <v>1</v>
      </c>
      <c r="AQ76" s="178" t="s">
        <v>5653</v>
      </c>
      <c r="AR76" s="178" t="s">
        <v>5652</v>
      </c>
      <c r="AS76" s="179">
        <v>44869</v>
      </c>
      <c r="AT76" s="189" t="s">
        <v>5658</v>
      </c>
      <c r="AU76" s="186">
        <v>2</v>
      </c>
      <c r="AV76" s="186" t="s">
        <v>5655</v>
      </c>
      <c r="AW76" s="186" t="s">
        <v>74</v>
      </c>
      <c r="AX76" s="186">
        <v>1</v>
      </c>
      <c r="AY76" s="186" t="s">
        <v>5657</v>
      </c>
      <c r="AZ76" s="186" t="s">
        <v>5656</v>
      </c>
      <c r="BA76" s="187">
        <v>44869</v>
      </c>
      <c r="BB76" s="188" t="s">
        <v>772</v>
      </c>
      <c r="BC76" s="178">
        <v>44056</v>
      </c>
      <c r="BD76" s="178" t="s">
        <v>770</v>
      </c>
      <c r="BE76" s="178" t="s">
        <v>19</v>
      </c>
      <c r="BF76" s="178">
        <v>3</v>
      </c>
      <c r="BG76" s="178">
        <v>0</v>
      </c>
      <c r="BH76" s="178" t="s">
        <v>771</v>
      </c>
      <c r="BI76" s="179">
        <v>43642</v>
      </c>
      <c r="BJ76" s="189" t="s">
        <v>5661</v>
      </c>
      <c r="BK76" s="189">
        <v>1269</v>
      </c>
      <c r="BL76" s="189" t="s">
        <v>5659</v>
      </c>
      <c r="BM76" s="189" t="s">
        <v>74</v>
      </c>
      <c r="BN76" s="189">
        <v>1</v>
      </c>
      <c r="BO76" s="189" t="s">
        <v>5660</v>
      </c>
      <c r="BP76" s="186" t="s">
        <v>1440</v>
      </c>
      <c r="BQ76" s="190">
        <v>44869</v>
      </c>
      <c r="BR76" s="188" t="s">
        <v>16</v>
      </c>
      <c r="BS76" s="182" t="s">
        <v>14</v>
      </c>
      <c r="BT76" s="182">
        <v>0</v>
      </c>
      <c r="BU76" s="182" t="s">
        <v>14</v>
      </c>
      <c r="BV76" s="182" t="s">
        <v>14</v>
      </c>
      <c r="BW76" s="182" t="s">
        <v>15</v>
      </c>
      <c r="BX76" s="182">
        <v>0</v>
      </c>
      <c r="BY76" s="179">
        <v>43489</v>
      </c>
      <c r="BZ76" s="189" t="s">
        <v>20</v>
      </c>
      <c r="CA76" s="189">
        <v>1</v>
      </c>
      <c r="CB76" s="189" t="s">
        <v>10</v>
      </c>
      <c r="CC76" s="189" t="s">
        <v>19</v>
      </c>
      <c r="CD76" s="189">
        <v>3</v>
      </c>
      <c r="CE76" s="189" t="s">
        <v>10</v>
      </c>
      <c r="CF76" s="189" t="s">
        <v>11</v>
      </c>
      <c r="CG76" s="190">
        <v>43489</v>
      </c>
      <c r="CH76" s="188" t="s">
        <v>10066</v>
      </c>
      <c r="CI76" s="189" t="e">
        <v>#N/A</v>
      </c>
      <c r="CJ76" s="189" t="e">
        <v>#N/A</v>
      </c>
      <c r="CK76" s="189" t="e">
        <v>#N/A</v>
      </c>
      <c r="CL76" s="189" t="e">
        <v>#N/A</v>
      </c>
      <c r="CM76" s="189" t="e">
        <v>#N/A</v>
      </c>
      <c r="CN76" s="189" t="e">
        <v>#N/A</v>
      </c>
      <c r="CO76" s="191" t="e">
        <v>#N/A</v>
      </c>
      <c r="CP76" s="189" t="s">
        <v>22</v>
      </c>
      <c r="CQ76" s="182" t="s">
        <v>14</v>
      </c>
      <c r="CR76" s="182">
        <v>0</v>
      </c>
      <c r="CS76" s="182" t="s">
        <v>14</v>
      </c>
      <c r="CT76" s="182" t="s">
        <v>14</v>
      </c>
      <c r="CU76" s="182" t="s">
        <v>15</v>
      </c>
      <c r="CV76" s="182">
        <v>0</v>
      </c>
      <c r="CW76" s="179">
        <v>43489</v>
      </c>
      <c r="CX76" s="189" t="s">
        <v>3332</v>
      </c>
      <c r="CY76" s="186">
        <v>6300000</v>
      </c>
      <c r="CZ76" s="186" t="s">
        <v>2503</v>
      </c>
      <c r="DA76" s="186" t="s">
        <v>2610</v>
      </c>
      <c r="DB76" s="186">
        <v>2</v>
      </c>
      <c r="DC76" s="186" t="s">
        <v>2467</v>
      </c>
      <c r="DD76" s="186" t="s">
        <v>3324</v>
      </c>
      <c r="DE76" s="192">
        <v>44816</v>
      </c>
      <c r="DF76" s="188" t="s">
        <v>3326</v>
      </c>
      <c r="DG76" s="178">
        <v>14769000</v>
      </c>
      <c r="DH76" s="182" t="s">
        <v>2503</v>
      </c>
      <c r="DI76" s="182" t="s">
        <v>2610</v>
      </c>
      <c r="DJ76" s="182">
        <v>2</v>
      </c>
      <c r="DK76" s="182" t="s">
        <v>3325</v>
      </c>
      <c r="DL76" s="182" t="s">
        <v>3324</v>
      </c>
      <c r="DM76" s="179">
        <v>44816</v>
      </c>
      <c r="DN76" s="189" t="s">
        <v>3328</v>
      </c>
      <c r="DO76" s="186">
        <v>0</v>
      </c>
      <c r="DP76" s="189" t="s">
        <v>2503</v>
      </c>
      <c r="DQ76" s="189" t="s">
        <v>2610</v>
      </c>
      <c r="DR76" s="189">
        <v>2</v>
      </c>
      <c r="DS76" s="189" t="s">
        <v>3327</v>
      </c>
      <c r="DT76" s="189" t="s">
        <v>3324</v>
      </c>
      <c r="DU76" s="190">
        <v>44816</v>
      </c>
      <c r="DV76" s="188" t="s">
        <v>3329</v>
      </c>
      <c r="DW76" s="178">
        <v>3400000</v>
      </c>
      <c r="DX76" s="182" t="s">
        <v>2503</v>
      </c>
      <c r="DY76" s="182" t="s">
        <v>2610</v>
      </c>
      <c r="DZ76" s="182">
        <v>2</v>
      </c>
      <c r="EA76" s="182" t="s">
        <v>2467</v>
      </c>
      <c r="EB76" s="182" t="s">
        <v>3324</v>
      </c>
      <c r="EC76" s="179">
        <v>44816</v>
      </c>
      <c r="ED76" s="189" t="s">
        <v>3330</v>
      </c>
      <c r="EE76" s="186">
        <v>2700000</v>
      </c>
      <c r="EF76" s="189" t="s">
        <v>2503</v>
      </c>
      <c r="EG76" s="189" t="s">
        <v>2610</v>
      </c>
      <c r="EH76" s="189">
        <v>2</v>
      </c>
      <c r="EI76" s="189" t="s">
        <v>2467</v>
      </c>
      <c r="EJ76" s="189" t="s">
        <v>3324</v>
      </c>
      <c r="EK76" s="190">
        <v>44816</v>
      </c>
      <c r="EL76" s="188" t="s">
        <v>3331</v>
      </c>
      <c r="EM76" s="178">
        <v>200000</v>
      </c>
      <c r="EN76" s="182" t="s">
        <v>2503</v>
      </c>
      <c r="EO76" s="182" t="s">
        <v>2610</v>
      </c>
      <c r="EP76" s="182">
        <v>2</v>
      </c>
      <c r="EQ76" s="182" t="s">
        <v>2467</v>
      </c>
      <c r="ER76" s="182" t="s">
        <v>3324</v>
      </c>
      <c r="ES76" s="179">
        <v>44816</v>
      </c>
      <c r="ET76" s="189" t="s">
        <v>5662</v>
      </c>
      <c r="EU76" s="189">
        <v>1269</v>
      </c>
      <c r="EV76" s="189" t="s">
        <v>5659</v>
      </c>
      <c r="EW76" s="189" t="s">
        <v>74</v>
      </c>
      <c r="EX76" s="189">
        <v>1</v>
      </c>
      <c r="EY76" s="189" t="s">
        <v>5660</v>
      </c>
      <c r="EZ76" s="189" t="s">
        <v>1440</v>
      </c>
      <c r="FA76" s="190">
        <v>44869</v>
      </c>
      <c r="FB76" s="188" t="s">
        <v>5664</v>
      </c>
      <c r="FC76" s="182">
        <v>4</v>
      </c>
      <c r="FD76" s="182" t="s">
        <v>5651</v>
      </c>
      <c r="FE76" s="182" t="s">
        <v>74</v>
      </c>
      <c r="FF76" s="182">
        <v>1</v>
      </c>
      <c r="FG76" s="182" t="s">
        <v>5663</v>
      </c>
      <c r="FH76" s="182" t="s">
        <v>5652</v>
      </c>
      <c r="FI76" s="179">
        <v>44869</v>
      </c>
      <c r="FJ76" s="188" t="s">
        <v>24</v>
      </c>
      <c r="FK76" s="189" t="s">
        <v>14</v>
      </c>
      <c r="FL76" s="189">
        <v>0</v>
      </c>
      <c r="FM76" s="189" t="s">
        <v>14</v>
      </c>
      <c r="FN76" s="189" t="s">
        <v>14</v>
      </c>
      <c r="FO76" s="189" t="s">
        <v>15</v>
      </c>
      <c r="FP76" s="186">
        <v>0</v>
      </c>
      <c r="FQ76" s="187">
        <v>43489</v>
      </c>
      <c r="FR76" s="188" t="s">
        <v>26</v>
      </c>
      <c r="FS76" s="182" t="s">
        <v>14</v>
      </c>
      <c r="FT76" s="182">
        <v>0</v>
      </c>
      <c r="FU76" s="182" t="s">
        <v>14</v>
      </c>
      <c r="FV76" s="182" t="s">
        <v>14</v>
      </c>
      <c r="FW76" s="182" t="s">
        <v>15</v>
      </c>
      <c r="FX76" s="182">
        <v>0</v>
      </c>
      <c r="FY76" s="179">
        <v>43489</v>
      </c>
      <c r="FZ76" s="189" t="s">
        <v>4712</v>
      </c>
      <c r="GA76" s="189">
        <v>1</v>
      </c>
      <c r="GB76" s="189" t="s">
        <v>3959</v>
      </c>
      <c r="GC76" s="189" t="s">
        <v>30</v>
      </c>
      <c r="GD76" s="189">
        <v>2</v>
      </c>
      <c r="GE76" s="189" t="s">
        <v>14</v>
      </c>
      <c r="GF76" s="189" t="s">
        <v>14</v>
      </c>
      <c r="GG76" s="190">
        <v>44863</v>
      </c>
      <c r="GH76" s="188" t="s">
        <v>4718</v>
      </c>
      <c r="GI76" s="182">
        <v>3</v>
      </c>
      <c r="GJ76" s="182" t="s">
        <v>3959</v>
      </c>
      <c r="GK76" s="182" t="s">
        <v>30</v>
      </c>
      <c r="GL76" s="182">
        <v>2</v>
      </c>
      <c r="GM76" s="182" t="s">
        <v>14</v>
      </c>
      <c r="GN76" s="182" t="s">
        <v>14</v>
      </c>
      <c r="GO76" s="179">
        <v>44863</v>
      </c>
      <c r="GP76" s="189" t="s">
        <v>4713</v>
      </c>
      <c r="GQ76" s="189">
        <v>3</v>
      </c>
      <c r="GR76" s="189" t="s">
        <v>3959</v>
      </c>
      <c r="GS76" s="189" t="s">
        <v>30</v>
      </c>
      <c r="GT76" s="189">
        <v>2</v>
      </c>
      <c r="GU76" s="189" t="s">
        <v>14</v>
      </c>
      <c r="GV76" s="189" t="s">
        <v>14</v>
      </c>
      <c r="GW76" s="190">
        <v>44863</v>
      </c>
      <c r="GX76" s="188" t="s">
        <v>4719</v>
      </c>
      <c r="GY76" s="182">
        <v>1</v>
      </c>
      <c r="GZ76" s="182" t="s">
        <v>3959</v>
      </c>
      <c r="HA76" s="182" t="s">
        <v>30</v>
      </c>
      <c r="HB76" s="182">
        <v>2</v>
      </c>
      <c r="HC76" s="182" t="s">
        <v>14</v>
      </c>
      <c r="HD76" s="182" t="s">
        <v>14</v>
      </c>
      <c r="HE76" s="179">
        <v>44863</v>
      </c>
      <c r="HF76" s="189" t="s">
        <v>4711</v>
      </c>
      <c r="HG76" s="189">
        <v>2</v>
      </c>
      <c r="HH76" s="189" t="s">
        <v>3959</v>
      </c>
      <c r="HI76" s="189" t="s">
        <v>30</v>
      </c>
      <c r="HJ76" s="189">
        <v>2</v>
      </c>
      <c r="HK76" s="189" t="s">
        <v>14</v>
      </c>
      <c r="HL76" s="189" t="s">
        <v>14</v>
      </c>
      <c r="HM76" s="190">
        <v>44863</v>
      </c>
      <c r="HN76" s="188" t="s">
        <v>4717</v>
      </c>
      <c r="HO76" s="182">
        <v>2</v>
      </c>
      <c r="HP76" s="182" t="s">
        <v>3959</v>
      </c>
      <c r="HQ76" s="182" t="s">
        <v>30</v>
      </c>
      <c r="HR76" s="182">
        <v>2</v>
      </c>
      <c r="HS76" s="182" t="s">
        <v>14</v>
      </c>
      <c r="HT76" s="182" t="s">
        <v>14</v>
      </c>
      <c r="HU76" s="179">
        <v>44863</v>
      </c>
      <c r="HV76" s="189" t="s">
        <v>4714</v>
      </c>
      <c r="HW76" s="189">
        <v>3</v>
      </c>
      <c r="HX76" s="189" t="s">
        <v>3959</v>
      </c>
      <c r="HY76" s="189" t="s">
        <v>30</v>
      </c>
      <c r="HZ76" s="189">
        <v>2</v>
      </c>
      <c r="IA76" s="189" t="s">
        <v>14</v>
      </c>
      <c r="IB76" s="189" t="s">
        <v>14</v>
      </c>
      <c r="IC76" s="190">
        <v>44863</v>
      </c>
      <c r="ID76" s="188" t="s">
        <v>4716</v>
      </c>
      <c r="IE76" s="182">
        <v>1</v>
      </c>
      <c r="IF76" s="182" t="s">
        <v>3959</v>
      </c>
      <c r="IG76" s="182" t="s">
        <v>30</v>
      </c>
      <c r="IH76" s="182">
        <v>2</v>
      </c>
      <c r="II76" s="182" t="s">
        <v>14</v>
      </c>
      <c r="IJ76" s="182" t="s">
        <v>14</v>
      </c>
      <c r="IK76" s="179">
        <v>44863</v>
      </c>
      <c r="IL76" s="189" t="s">
        <v>4715</v>
      </c>
      <c r="IM76" s="189">
        <v>3</v>
      </c>
      <c r="IN76" s="189" t="s">
        <v>3959</v>
      </c>
      <c r="IO76" s="189" t="s">
        <v>30</v>
      </c>
      <c r="IP76" s="189">
        <v>2</v>
      </c>
      <c r="IQ76" s="189" t="s">
        <v>14</v>
      </c>
      <c r="IR76" s="189" t="s">
        <v>14</v>
      </c>
      <c r="IS76" s="190">
        <v>44863</v>
      </c>
    </row>
    <row r="77" spans="1:253" s="283" customFormat="1" ht="12.95" customHeight="1" x14ac:dyDescent="0.2">
      <c r="A77" s="283" t="s">
        <v>1040</v>
      </c>
      <c r="B77" s="283" t="s">
        <v>9574</v>
      </c>
      <c r="C77" s="283" t="s">
        <v>1041</v>
      </c>
      <c r="D77" s="283" t="s">
        <v>325</v>
      </c>
      <c r="E77" s="283" t="s">
        <v>8959</v>
      </c>
      <c r="F77" s="283" t="s">
        <v>2113</v>
      </c>
      <c r="G77" s="177">
        <v>55700000</v>
      </c>
      <c r="H77" s="178" t="s">
        <v>2110</v>
      </c>
      <c r="I77" s="178" t="s">
        <v>30</v>
      </c>
      <c r="J77" s="178">
        <v>2</v>
      </c>
      <c r="K77" s="178" t="s">
        <v>2112</v>
      </c>
      <c r="L77" s="178" t="s">
        <v>2111</v>
      </c>
      <c r="M77" s="179">
        <v>44719</v>
      </c>
      <c r="N77" s="188" t="s">
        <v>1996</v>
      </c>
      <c r="O77" s="180">
        <v>661578</v>
      </c>
      <c r="P77" s="180" t="s">
        <v>1993</v>
      </c>
      <c r="Q77" s="180" t="s">
        <v>74</v>
      </c>
      <c r="R77" s="180">
        <v>1</v>
      </c>
      <c r="S77" s="180" t="s">
        <v>1995</v>
      </c>
      <c r="T77" s="180" t="s">
        <v>1994</v>
      </c>
      <c r="U77" s="181">
        <v>44690</v>
      </c>
      <c r="V77" s="188" t="s">
        <v>2117</v>
      </c>
      <c r="W77" s="178">
        <v>55700000</v>
      </c>
      <c r="X77" s="178" t="s">
        <v>2114</v>
      </c>
      <c r="Y77" s="178" t="s">
        <v>30</v>
      </c>
      <c r="Z77" s="178">
        <v>2</v>
      </c>
      <c r="AA77" s="178" t="s">
        <v>2116</v>
      </c>
      <c r="AB77" s="178" t="s">
        <v>2115</v>
      </c>
      <c r="AC77" s="179">
        <v>44719</v>
      </c>
      <c r="AD77" s="188" t="s">
        <v>2119</v>
      </c>
      <c r="AE77" s="186">
        <v>34974000</v>
      </c>
      <c r="AF77" s="186" t="s">
        <v>1977</v>
      </c>
      <c r="AG77" s="186" t="s">
        <v>30</v>
      </c>
      <c r="AH77" s="186">
        <v>2</v>
      </c>
      <c r="AI77" s="186" t="s">
        <v>2118</v>
      </c>
      <c r="AJ77" s="186" t="s">
        <v>1721</v>
      </c>
      <c r="AK77" s="187">
        <v>44719</v>
      </c>
      <c r="AL77" s="188" t="s">
        <v>8304</v>
      </c>
      <c r="AM77" s="178">
        <v>2591000</v>
      </c>
      <c r="AN77" s="178" t="s">
        <v>8301</v>
      </c>
      <c r="AO77" s="178" t="s">
        <v>2610</v>
      </c>
      <c r="AP77" s="178">
        <v>2</v>
      </c>
      <c r="AQ77" s="178" t="s">
        <v>8303</v>
      </c>
      <c r="AR77" s="178" t="s">
        <v>8302</v>
      </c>
      <c r="AS77" s="179">
        <v>44895</v>
      </c>
      <c r="AT77" s="189" t="s">
        <v>1046</v>
      </c>
      <c r="AU77" s="186" t="s">
        <v>14</v>
      </c>
      <c r="AV77" s="186" t="s">
        <v>14</v>
      </c>
      <c r="AW77" s="186" t="s">
        <v>14</v>
      </c>
      <c r="AX77" s="186" t="s">
        <v>14</v>
      </c>
      <c r="AY77" s="186" t="s">
        <v>14</v>
      </c>
      <c r="AZ77" s="186" t="s">
        <v>14</v>
      </c>
      <c r="BA77" s="187">
        <v>43920</v>
      </c>
      <c r="BB77" s="188" t="s">
        <v>1045</v>
      </c>
      <c r="BC77" s="178" t="s">
        <v>14</v>
      </c>
      <c r="BD77" s="178" t="s">
        <v>14</v>
      </c>
      <c r="BE77" s="178" t="s">
        <v>14</v>
      </c>
      <c r="BF77" s="178" t="s">
        <v>14</v>
      </c>
      <c r="BG77" s="178" t="s">
        <v>14</v>
      </c>
      <c r="BH77" s="178" t="s">
        <v>14</v>
      </c>
      <c r="BI77" s="179">
        <v>43920</v>
      </c>
      <c r="BJ77" s="189" t="s">
        <v>8307</v>
      </c>
      <c r="BK77" s="189">
        <v>9885</v>
      </c>
      <c r="BL77" s="189" t="s">
        <v>8305</v>
      </c>
      <c r="BM77" s="189" t="s">
        <v>19</v>
      </c>
      <c r="BN77" s="189">
        <v>3</v>
      </c>
      <c r="BO77" s="189" t="s">
        <v>8306</v>
      </c>
      <c r="BP77" s="186" t="s">
        <v>1440</v>
      </c>
      <c r="BQ77" s="190">
        <v>44895</v>
      </c>
      <c r="BR77" s="188" t="s">
        <v>1042</v>
      </c>
      <c r="BS77" s="182" t="s">
        <v>14</v>
      </c>
      <c r="BT77" s="182" t="s">
        <v>14</v>
      </c>
      <c r="BU77" s="182" t="s">
        <v>14</v>
      </c>
      <c r="BV77" s="182" t="s">
        <v>14</v>
      </c>
      <c r="BW77" s="182" t="s">
        <v>14</v>
      </c>
      <c r="BX77" s="182" t="s">
        <v>14</v>
      </c>
      <c r="BY77" s="179">
        <v>43920</v>
      </c>
      <c r="BZ77" s="189" t="s">
        <v>1043</v>
      </c>
      <c r="CA77" s="189" t="s">
        <v>14</v>
      </c>
      <c r="CB77" s="189" t="s">
        <v>14</v>
      </c>
      <c r="CC77" s="189" t="s">
        <v>14</v>
      </c>
      <c r="CD77" s="189" t="s">
        <v>14</v>
      </c>
      <c r="CE77" s="189" t="s">
        <v>14</v>
      </c>
      <c r="CF77" s="189" t="s">
        <v>14</v>
      </c>
      <c r="CG77" s="190">
        <v>43920</v>
      </c>
      <c r="CH77" s="188" t="s">
        <v>10067</v>
      </c>
      <c r="CI77" s="189" t="e">
        <v>#N/A</v>
      </c>
      <c r="CJ77" s="189" t="e">
        <v>#N/A</v>
      </c>
      <c r="CK77" s="189" t="e">
        <v>#N/A</v>
      </c>
      <c r="CL77" s="189" t="e">
        <v>#N/A</v>
      </c>
      <c r="CM77" s="189" t="e">
        <v>#N/A</v>
      </c>
      <c r="CN77" s="189" t="e">
        <v>#N/A</v>
      </c>
      <c r="CO77" s="191" t="e">
        <v>#N/A</v>
      </c>
      <c r="CP77" s="189" t="s">
        <v>1044</v>
      </c>
      <c r="CQ77" s="182" t="s">
        <v>14</v>
      </c>
      <c r="CR77" s="182" t="s">
        <v>14</v>
      </c>
      <c r="CS77" s="182" t="s">
        <v>14</v>
      </c>
      <c r="CT77" s="182" t="s">
        <v>14</v>
      </c>
      <c r="CU77" s="182" t="s">
        <v>14</v>
      </c>
      <c r="CV77" s="182" t="s">
        <v>14</v>
      </c>
      <c r="CW77" s="179">
        <v>43920</v>
      </c>
      <c r="CX77" s="189" t="s">
        <v>2122</v>
      </c>
      <c r="CY77" s="186">
        <v>14406000</v>
      </c>
      <c r="CZ77" s="186" t="s">
        <v>1977</v>
      </c>
      <c r="DA77" s="186" t="s">
        <v>30</v>
      </c>
      <c r="DB77" s="186">
        <v>2</v>
      </c>
      <c r="DC77" s="186" t="s">
        <v>2000</v>
      </c>
      <c r="DD77" s="186" t="s">
        <v>1721</v>
      </c>
      <c r="DE77" s="192">
        <v>44690</v>
      </c>
      <c r="DF77" s="188" t="s">
        <v>2124</v>
      </c>
      <c r="DG77" s="178">
        <v>20726000</v>
      </c>
      <c r="DH77" s="182" t="s">
        <v>1977</v>
      </c>
      <c r="DI77" s="182" t="s">
        <v>30</v>
      </c>
      <c r="DJ77" s="182">
        <v>2</v>
      </c>
      <c r="DK77" s="182" t="s">
        <v>2123</v>
      </c>
      <c r="DL77" s="182" t="s">
        <v>1721</v>
      </c>
      <c r="DM77" s="179">
        <v>44719</v>
      </c>
      <c r="DN77" s="189" t="s">
        <v>1999</v>
      </c>
      <c r="DO77" s="186">
        <v>20568000</v>
      </c>
      <c r="DP77" s="189" t="s">
        <v>1997</v>
      </c>
      <c r="DQ77" s="189" t="s">
        <v>30</v>
      </c>
      <c r="DR77" s="189">
        <v>2</v>
      </c>
      <c r="DS77" s="189" t="s">
        <v>1998</v>
      </c>
      <c r="DT77" s="189" t="s">
        <v>1721</v>
      </c>
      <c r="DU77" s="190">
        <v>44690</v>
      </c>
      <c r="DV77" s="188" t="s">
        <v>2001</v>
      </c>
      <c r="DW77" s="178">
        <v>2807000</v>
      </c>
      <c r="DX77" s="182" t="s">
        <v>1977</v>
      </c>
      <c r="DY77" s="182" t="s">
        <v>30</v>
      </c>
      <c r="DZ77" s="182">
        <v>2</v>
      </c>
      <c r="EA77" s="182" t="s">
        <v>2000</v>
      </c>
      <c r="EB77" s="182" t="s">
        <v>1721</v>
      </c>
      <c r="EC77" s="179">
        <v>44690</v>
      </c>
      <c r="ED77" s="189" t="s">
        <v>2125</v>
      </c>
      <c r="EE77" s="186">
        <v>9137000</v>
      </c>
      <c r="EF77" s="189" t="s">
        <v>2120</v>
      </c>
      <c r="EG77" s="189" t="s">
        <v>30</v>
      </c>
      <c r="EH77" s="189">
        <v>2</v>
      </c>
      <c r="EI77" s="189" t="s">
        <v>2123</v>
      </c>
      <c r="EJ77" s="189" t="s">
        <v>2121</v>
      </c>
      <c r="EK77" s="190">
        <v>44719</v>
      </c>
      <c r="EL77" s="188" t="s">
        <v>2003</v>
      </c>
      <c r="EM77" s="178">
        <v>2462000</v>
      </c>
      <c r="EN77" s="182" t="s">
        <v>1977</v>
      </c>
      <c r="EO77" s="182" t="s">
        <v>30</v>
      </c>
      <c r="EP77" s="182">
        <v>2</v>
      </c>
      <c r="EQ77" s="182" t="s">
        <v>2002</v>
      </c>
      <c r="ER77" s="182" t="s">
        <v>1721</v>
      </c>
      <c r="ES77" s="179">
        <v>44690</v>
      </c>
      <c r="ET77" s="189" t="s">
        <v>8308</v>
      </c>
      <c r="EU77" s="189">
        <v>9885</v>
      </c>
      <c r="EV77" s="189" t="s">
        <v>8305</v>
      </c>
      <c r="EW77" s="189" t="s">
        <v>19</v>
      </c>
      <c r="EX77" s="189">
        <v>3</v>
      </c>
      <c r="EY77" s="189" t="s">
        <v>8306</v>
      </c>
      <c r="EZ77" s="189" t="s">
        <v>1440</v>
      </c>
      <c r="FA77" s="190">
        <v>44895</v>
      </c>
      <c r="FB77" s="188" t="s">
        <v>1375</v>
      </c>
      <c r="FC77" s="182">
        <v>4</v>
      </c>
      <c r="FD77" s="182" t="s">
        <v>1372</v>
      </c>
      <c r="FE77" s="182" t="s">
        <v>30</v>
      </c>
      <c r="FF77" s="182">
        <v>2</v>
      </c>
      <c r="FG77" s="182" t="s">
        <v>1374</v>
      </c>
      <c r="FH77" s="182" t="s">
        <v>1373</v>
      </c>
      <c r="FI77" s="179">
        <v>44228</v>
      </c>
      <c r="FJ77" s="188" t="s">
        <v>1047</v>
      </c>
      <c r="FK77" s="189" t="s">
        <v>14</v>
      </c>
      <c r="FL77" s="189" t="s">
        <v>14</v>
      </c>
      <c r="FM77" s="189" t="s">
        <v>14</v>
      </c>
      <c r="FN77" s="189" t="s">
        <v>14</v>
      </c>
      <c r="FO77" s="189" t="s">
        <v>14</v>
      </c>
      <c r="FP77" s="186" t="s">
        <v>14</v>
      </c>
      <c r="FQ77" s="187">
        <v>43920</v>
      </c>
      <c r="FR77" s="188" t="s">
        <v>1048</v>
      </c>
      <c r="FS77" s="182" t="s">
        <v>14</v>
      </c>
      <c r="FT77" s="182" t="s">
        <v>14</v>
      </c>
      <c r="FU77" s="182" t="s">
        <v>14</v>
      </c>
      <c r="FV77" s="182" t="s">
        <v>14</v>
      </c>
      <c r="FW77" s="182" t="s">
        <v>14</v>
      </c>
      <c r="FX77" s="182" t="s">
        <v>14</v>
      </c>
      <c r="FY77" s="179">
        <v>43920</v>
      </c>
      <c r="FZ77" s="189" t="s">
        <v>5231</v>
      </c>
      <c r="GA77" s="189">
        <v>2</v>
      </c>
      <c r="GB77" s="189" t="s">
        <v>3959</v>
      </c>
      <c r="GC77" s="189" t="s">
        <v>30</v>
      </c>
      <c r="GD77" s="189">
        <v>2</v>
      </c>
      <c r="GE77" s="189" t="s">
        <v>14</v>
      </c>
      <c r="GF77" s="189" t="s">
        <v>14</v>
      </c>
      <c r="GG77" s="190">
        <v>44865</v>
      </c>
      <c r="GH77" s="188" t="s">
        <v>5237</v>
      </c>
      <c r="GI77" s="182">
        <v>3</v>
      </c>
      <c r="GJ77" s="182" t="s">
        <v>3959</v>
      </c>
      <c r="GK77" s="182" t="s">
        <v>30</v>
      </c>
      <c r="GL77" s="182">
        <v>2</v>
      </c>
      <c r="GM77" s="182" t="s">
        <v>14</v>
      </c>
      <c r="GN77" s="182" t="s">
        <v>14</v>
      </c>
      <c r="GO77" s="179">
        <v>44865</v>
      </c>
      <c r="GP77" s="189" t="s">
        <v>5232</v>
      </c>
      <c r="GQ77" s="189">
        <v>3</v>
      </c>
      <c r="GR77" s="189" t="s">
        <v>3959</v>
      </c>
      <c r="GS77" s="189" t="s">
        <v>30</v>
      </c>
      <c r="GT77" s="189">
        <v>2</v>
      </c>
      <c r="GU77" s="189" t="s">
        <v>14</v>
      </c>
      <c r="GV77" s="189" t="s">
        <v>14</v>
      </c>
      <c r="GW77" s="190">
        <v>44865</v>
      </c>
      <c r="GX77" s="188" t="s">
        <v>5238</v>
      </c>
      <c r="GY77" s="182">
        <v>2</v>
      </c>
      <c r="GZ77" s="182" t="s">
        <v>3959</v>
      </c>
      <c r="HA77" s="182" t="s">
        <v>30</v>
      </c>
      <c r="HB77" s="182">
        <v>2</v>
      </c>
      <c r="HC77" s="182" t="s">
        <v>14</v>
      </c>
      <c r="HD77" s="182" t="s">
        <v>14</v>
      </c>
      <c r="HE77" s="179">
        <v>44865</v>
      </c>
      <c r="HF77" s="189" t="s">
        <v>5230</v>
      </c>
      <c r="HG77" s="189">
        <v>2</v>
      </c>
      <c r="HH77" s="189" t="s">
        <v>3959</v>
      </c>
      <c r="HI77" s="189" t="s">
        <v>30</v>
      </c>
      <c r="HJ77" s="189">
        <v>2</v>
      </c>
      <c r="HK77" s="189" t="s">
        <v>14</v>
      </c>
      <c r="HL77" s="189" t="s">
        <v>14</v>
      </c>
      <c r="HM77" s="190">
        <v>44865</v>
      </c>
      <c r="HN77" s="188" t="s">
        <v>5236</v>
      </c>
      <c r="HO77" s="182">
        <v>3</v>
      </c>
      <c r="HP77" s="182" t="s">
        <v>3959</v>
      </c>
      <c r="HQ77" s="182" t="s">
        <v>30</v>
      </c>
      <c r="HR77" s="182">
        <v>2</v>
      </c>
      <c r="HS77" s="182" t="s">
        <v>14</v>
      </c>
      <c r="HT77" s="182" t="s">
        <v>14</v>
      </c>
      <c r="HU77" s="179">
        <v>44865</v>
      </c>
      <c r="HV77" s="189" t="s">
        <v>5233</v>
      </c>
      <c r="HW77" s="189">
        <v>3</v>
      </c>
      <c r="HX77" s="189" t="s">
        <v>3959</v>
      </c>
      <c r="HY77" s="189" t="s">
        <v>30</v>
      </c>
      <c r="HZ77" s="189">
        <v>2</v>
      </c>
      <c r="IA77" s="189" t="s">
        <v>14</v>
      </c>
      <c r="IB77" s="189" t="s">
        <v>14</v>
      </c>
      <c r="IC77" s="190">
        <v>44865</v>
      </c>
      <c r="ID77" s="188" t="s">
        <v>5235</v>
      </c>
      <c r="IE77" s="182">
        <v>1</v>
      </c>
      <c r="IF77" s="182" t="s">
        <v>3959</v>
      </c>
      <c r="IG77" s="182" t="s">
        <v>30</v>
      </c>
      <c r="IH77" s="182">
        <v>2</v>
      </c>
      <c r="II77" s="182" t="s">
        <v>14</v>
      </c>
      <c r="IJ77" s="182" t="s">
        <v>14</v>
      </c>
      <c r="IK77" s="179">
        <v>44865</v>
      </c>
      <c r="IL77" s="189" t="s">
        <v>5234</v>
      </c>
      <c r="IM77" s="189">
        <v>3</v>
      </c>
      <c r="IN77" s="189" t="s">
        <v>3959</v>
      </c>
      <c r="IO77" s="189" t="s">
        <v>30</v>
      </c>
      <c r="IP77" s="189">
        <v>2</v>
      </c>
      <c r="IQ77" s="189" t="s">
        <v>14</v>
      </c>
      <c r="IR77" s="189" t="s">
        <v>14</v>
      </c>
      <c r="IS77" s="190">
        <v>44865</v>
      </c>
    </row>
    <row r="78" spans="1:253" s="283" customFormat="1" ht="12.95" customHeight="1" x14ac:dyDescent="0.2">
      <c r="A78" s="283" t="s">
        <v>323</v>
      </c>
      <c r="B78" s="283" t="s">
        <v>9362</v>
      </c>
      <c r="C78" s="283" t="s">
        <v>324</v>
      </c>
      <c r="D78" s="283" t="s">
        <v>325</v>
      </c>
      <c r="E78" s="283" t="s">
        <v>8959</v>
      </c>
      <c r="F78" s="283" t="s">
        <v>2126</v>
      </c>
      <c r="G78" s="177">
        <v>55700000</v>
      </c>
      <c r="H78" s="178" t="s">
        <v>2110</v>
      </c>
      <c r="I78" s="178" t="s">
        <v>30</v>
      </c>
      <c r="J78" s="178">
        <v>2</v>
      </c>
      <c r="K78" s="178" t="s">
        <v>2112</v>
      </c>
      <c r="L78" s="178" t="s">
        <v>2111</v>
      </c>
      <c r="M78" s="179">
        <v>44719</v>
      </c>
      <c r="N78" s="188" t="s">
        <v>1992</v>
      </c>
      <c r="O78" s="180">
        <v>40755</v>
      </c>
      <c r="P78" s="180" t="s">
        <v>1989</v>
      </c>
      <c r="Q78" s="180" t="s">
        <v>74</v>
      </c>
      <c r="R78" s="180">
        <v>1</v>
      </c>
      <c r="S78" s="180" t="s">
        <v>1991</v>
      </c>
      <c r="T78" s="180" t="s">
        <v>1990</v>
      </c>
      <c r="U78" s="181">
        <v>44690</v>
      </c>
      <c r="V78" s="188" t="s">
        <v>2130</v>
      </c>
      <c r="W78" s="178">
        <v>3854000</v>
      </c>
      <c r="X78" s="178" t="s">
        <v>2127</v>
      </c>
      <c r="Y78" s="178" t="s">
        <v>74</v>
      </c>
      <c r="Z78" s="178">
        <v>1</v>
      </c>
      <c r="AA78" s="178" t="s">
        <v>2129</v>
      </c>
      <c r="AB78" s="178" t="s">
        <v>2128</v>
      </c>
      <c r="AC78" s="179">
        <v>44719</v>
      </c>
      <c r="AD78" s="188" t="s">
        <v>2132</v>
      </c>
      <c r="AE78" s="186">
        <v>1553000</v>
      </c>
      <c r="AF78" s="186" t="s">
        <v>2120</v>
      </c>
      <c r="AG78" s="186" t="s">
        <v>30</v>
      </c>
      <c r="AH78" s="186">
        <v>2</v>
      </c>
      <c r="AI78" s="186" t="s">
        <v>2131</v>
      </c>
      <c r="AJ78" s="186" t="s">
        <v>2121</v>
      </c>
      <c r="AK78" s="187">
        <v>44719</v>
      </c>
      <c r="AL78" s="188" t="s">
        <v>8310</v>
      </c>
      <c r="AM78" s="178">
        <v>1304000</v>
      </c>
      <c r="AN78" s="178" t="s">
        <v>8301</v>
      </c>
      <c r="AO78" s="178" t="s">
        <v>2610</v>
      </c>
      <c r="AP78" s="178">
        <v>2</v>
      </c>
      <c r="AQ78" s="178" t="s">
        <v>8309</v>
      </c>
      <c r="AR78" s="178" t="s">
        <v>8302</v>
      </c>
      <c r="AS78" s="179">
        <v>44895</v>
      </c>
      <c r="AT78" s="189" t="s">
        <v>763</v>
      </c>
      <c r="AU78" s="186" t="s">
        <v>14</v>
      </c>
      <c r="AV78" s="186" t="s">
        <v>14</v>
      </c>
      <c r="AW78" s="186" t="s">
        <v>14</v>
      </c>
      <c r="AX78" s="186" t="s">
        <v>14</v>
      </c>
      <c r="AY78" s="186" t="s">
        <v>14</v>
      </c>
      <c r="AZ78" s="186" t="s">
        <v>14</v>
      </c>
      <c r="BA78" s="187">
        <v>43608</v>
      </c>
      <c r="BB78" s="188" t="s">
        <v>762</v>
      </c>
      <c r="BC78" s="178" t="s">
        <v>14</v>
      </c>
      <c r="BD78" s="178" t="s">
        <v>14</v>
      </c>
      <c r="BE78" s="178" t="s">
        <v>14</v>
      </c>
      <c r="BF78" s="178" t="s">
        <v>14</v>
      </c>
      <c r="BG78" s="178" t="s">
        <v>14</v>
      </c>
      <c r="BH78" s="178" t="s">
        <v>14</v>
      </c>
      <c r="BI78" s="179">
        <v>43608</v>
      </c>
      <c r="BJ78" s="189" t="s">
        <v>8312</v>
      </c>
      <c r="BK78" s="189">
        <v>264</v>
      </c>
      <c r="BL78" s="189" t="s">
        <v>8305</v>
      </c>
      <c r="BM78" s="189" t="s">
        <v>19</v>
      </c>
      <c r="BN78" s="189">
        <v>3</v>
      </c>
      <c r="BO78" s="189" t="s">
        <v>8311</v>
      </c>
      <c r="BP78" s="186" t="s">
        <v>1440</v>
      </c>
      <c r="BQ78" s="190">
        <v>44895</v>
      </c>
      <c r="BR78" s="188" t="s">
        <v>326</v>
      </c>
      <c r="BS78" s="182" t="s">
        <v>14</v>
      </c>
      <c r="BT78" s="182">
        <v>0</v>
      </c>
      <c r="BU78" s="182" t="s">
        <v>14</v>
      </c>
      <c r="BV78" s="182" t="s">
        <v>14</v>
      </c>
      <c r="BW78" s="182" t="s">
        <v>15</v>
      </c>
      <c r="BX78" s="182">
        <v>0</v>
      </c>
      <c r="BY78" s="179">
        <v>43510</v>
      </c>
      <c r="BZ78" s="189" t="s">
        <v>327</v>
      </c>
      <c r="CA78" s="189" t="s">
        <v>14</v>
      </c>
      <c r="CB78" s="189">
        <v>0</v>
      </c>
      <c r="CC78" s="189" t="s">
        <v>14</v>
      </c>
      <c r="CD78" s="189" t="s">
        <v>14</v>
      </c>
      <c r="CE78" s="189" t="s">
        <v>15</v>
      </c>
      <c r="CF78" s="189">
        <v>0</v>
      </c>
      <c r="CG78" s="190">
        <v>43510</v>
      </c>
      <c r="CH78" s="188" t="s">
        <v>10068</v>
      </c>
      <c r="CI78" s="189" t="e">
        <v>#N/A</v>
      </c>
      <c r="CJ78" s="189" t="e">
        <v>#N/A</v>
      </c>
      <c r="CK78" s="189" t="e">
        <v>#N/A</v>
      </c>
      <c r="CL78" s="189" t="e">
        <v>#N/A</v>
      </c>
      <c r="CM78" s="189" t="e">
        <v>#N/A</v>
      </c>
      <c r="CN78" s="189" t="e">
        <v>#N/A</v>
      </c>
      <c r="CO78" s="191" t="e">
        <v>#N/A</v>
      </c>
      <c r="CP78" s="189" t="s">
        <v>328</v>
      </c>
      <c r="CQ78" s="182" t="s">
        <v>14</v>
      </c>
      <c r="CR78" s="182">
        <v>0</v>
      </c>
      <c r="CS78" s="182" t="s">
        <v>14</v>
      </c>
      <c r="CT78" s="182" t="s">
        <v>14</v>
      </c>
      <c r="CU78" s="182" t="s">
        <v>15</v>
      </c>
      <c r="CV78" s="182">
        <v>0</v>
      </c>
      <c r="CW78" s="179">
        <v>43510</v>
      </c>
      <c r="CX78" s="189" t="s">
        <v>2133</v>
      </c>
      <c r="CY78" s="186">
        <v>1553000</v>
      </c>
      <c r="CZ78" s="186" t="s">
        <v>14</v>
      </c>
      <c r="DA78" s="186" t="s">
        <v>14</v>
      </c>
      <c r="DB78" s="186" t="s">
        <v>14</v>
      </c>
      <c r="DC78" s="186" t="s">
        <v>14</v>
      </c>
      <c r="DD78" s="186" t="s">
        <v>14</v>
      </c>
      <c r="DE78" s="192">
        <v>44584</v>
      </c>
      <c r="DF78" s="188" t="s">
        <v>2135</v>
      </c>
      <c r="DG78" s="178">
        <v>2300000</v>
      </c>
      <c r="DH78" s="182" t="s">
        <v>1977</v>
      </c>
      <c r="DI78" s="182" t="s">
        <v>30</v>
      </c>
      <c r="DJ78" s="182">
        <v>2</v>
      </c>
      <c r="DK78" s="182" t="s">
        <v>2134</v>
      </c>
      <c r="DL78" s="182" t="s">
        <v>1721</v>
      </c>
      <c r="DM78" s="179">
        <v>44719</v>
      </c>
      <c r="DN78" s="189" t="s">
        <v>2109</v>
      </c>
      <c r="DO78" s="186">
        <v>0</v>
      </c>
      <c r="DP78" s="189" t="s">
        <v>1977</v>
      </c>
      <c r="DQ78" s="189" t="s">
        <v>30</v>
      </c>
      <c r="DR78" s="189">
        <v>2</v>
      </c>
      <c r="DS78" s="189" t="s">
        <v>1981</v>
      </c>
      <c r="DT78" s="189" t="s">
        <v>1721</v>
      </c>
      <c r="DU78" s="190">
        <v>44719</v>
      </c>
      <c r="DV78" s="188" t="s">
        <v>1718</v>
      </c>
      <c r="DW78" s="178">
        <v>0</v>
      </c>
      <c r="DX78" s="182" t="s">
        <v>14</v>
      </c>
      <c r="DY78" s="182" t="s">
        <v>14</v>
      </c>
      <c r="DZ78" s="182" t="s">
        <v>14</v>
      </c>
      <c r="EA78" s="182" t="s">
        <v>14</v>
      </c>
      <c r="EB78" s="182" t="s">
        <v>14</v>
      </c>
      <c r="EC78" s="179">
        <v>44584</v>
      </c>
      <c r="ED78" s="189" t="s">
        <v>2137</v>
      </c>
      <c r="EE78" s="186">
        <v>1553000</v>
      </c>
      <c r="EF78" s="189" t="s">
        <v>2120</v>
      </c>
      <c r="EG78" s="189" t="s">
        <v>30</v>
      </c>
      <c r="EH78" s="189">
        <v>2</v>
      </c>
      <c r="EI78" s="189" t="s">
        <v>2136</v>
      </c>
      <c r="EJ78" s="189" t="s">
        <v>2121</v>
      </c>
      <c r="EK78" s="190">
        <v>44719</v>
      </c>
      <c r="EL78" s="188" t="s">
        <v>1719</v>
      </c>
      <c r="EM78" s="178">
        <v>0</v>
      </c>
      <c r="EN78" s="182" t="s">
        <v>14</v>
      </c>
      <c r="EO78" s="182" t="s">
        <v>14</v>
      </c>
      <c r="EP78" s="182" t="s">
        <v>14</v>
      </c>
      <c r="EQ78" s="182" t="s">
        <v>14</v>
      </c>
      <c r="ER78" s="182" t="s">
        <v>14</v>
      </c>
      <c r="ES78" s="179">
        <v>44584</v>
      </c>
      <c r="ET78" s="189" t="s">
        <v>8313</v>
      </c>
      <c r="EU78" s="189">
        <v>9885</v>
      </c>
      <c r="EV78" s="189" t="s">
        <v>8305</v>
      </c>
      <c r="EW78" s="189" t="s">
        <v>19</v>
      </c>
      <c r="EX78" s="189">
        <v>3</v>
      </c>
      <c r="EY78" s="189" t="s">
        <v>8306</v>
      </c>
      <c r="EZ78" s="189" t="s">
        <v>1440</v>
      </c>
      <c r="FA78" s="190">
        <v>44895</v>
      </c>
      <c r="FB78" s="188" t="s">
        <v>1376</v>
      </c>
      <c r="FC78" s="182">
        <v>4</v>
      </c>
      <c r="FD78" s="182" t="s">
        <v>1372</v>
      </c>
      <c r="FE78" s="182" t="s">
        <v>30</v>
      </c>
      <c r="FF78" s="182">
        <v>2</v>
      </c>
      <c r="FG78" s="182" t="s">
        <v>1374</v>
      </c>
      <c r="FH78" s="182" t="s">
        <v>1373</v>
      </c>
      <c r="FI78" s="179">
        <v>44228</v>
      </c>
      <c r="FJ78" s="188" t="s">
        <v>329</v>
      </c>
      <c r="FK78" s="189" t="s">
        <v>14</v>
      </c>
      <c r="FL78" s="189">
        <v>0</v>
      </c>
      <c r="FM78" s="189" t="s">
        <v>30</v>
      </c>
      <c r="FN78" s="189">
        <v>2</v>
      </c>
      <c r="FO78" s="189" t="s">
        <v>15</v>
      </c>
      <c r="FP78" s="186">
        <v>0</v>
      </c>
      <c r="FQ78" s="187">
        <v>43510</v>
      </c>
      <c r="FR78" s="188" t="s">
        <v>330</v>
      </c>
      <c r="FS78" s="182" t="s">
        <v>14</v>
      </c>
      <c r="FT78" s="182">
        <v>0</v>
      </c>
      <c r="FU78" s="182" t="s">
        <v>30</v>
      </c>
      <c r="FV78" s="182">
        <v>2</v>
      </c>
      <c r="FW78" s="182" t="s">
        <v>15</v>
      </c>
      <c r="FX78" s="182">
        <v>0</v>
      </c>
      <c r="FY78" s="179">
        <v>43510</v>
      </c>
      <c r="FZ78" s="189" t="s">
        <v>5240</v>
      </c>
      <c r="GA78" s="189">
        <v>2</v>
      </c>
      <c r="GB78" s="189" t="s">
        <v>3959</v>
      </c>
      <c r="GC78" s="189" t="s">
        <v>30</v>
      </c>
      <c r="GD78" s="189">
        <v>2</v>
      </c>
      <c r="GE78" s="189" t="s">
        <v>14</v>
      </c>
      <c r="GF78" s="189" t="s">
        <v>14</v>
      </c>
      <c r="GG78" s="190">
        <v>44865</v>
      </c>
      <c r="GH78" s="188" t="s">
        <v>5246</v>
      </c>
      <c r="GI78" s="182">
        <v>3</v>
      </c>
      <c r="GJ78" s="182" t="s">
        <v>3959</v>
      </c>
      <c r="GK78" s="182" t="s">
        <v>30</v>
      </c>
      <c r="GL78" s="182">
        <v>2</v>
      </c>
      <c r="GM78" s="182" t="s">
        <v>14</v>
      </c>
      <c r="GN78" s="182" t="s">
        <v>14</v>
      </c>
      <c r="GO78" s="179">
        <v>44865</v>
      </c>
      <c r="GP78" s="189" t="s">
        <v>5241</v>
      </c>
      <c r="GQ78" s="189">
        <v>2</v>
      </c>
      <c r="GR78" s="189" t="s">
        <v>3959</v>
      </c>
      <c r="GS78" s="189" t="s">
        <v>30</v>
      </c>
      <c r="GT78" s="189">
        <v>2</v>
      </c>
      <c r="GU78" s="189" t="s">
        <v>14</v>
      </c>
      <c r="GV78" s="189" t="s">
        <v>14</v>
      </c>
      <c r="GW78" s="190">
        <v>44865</v>
      </c>
      <c r="GX78" s="188" t="s">
        <v>5247</v>
      </c>
      <c r="GY78" s="182">
        <v>0</v>
      </c>
      <c r="GZ78" s="182" t="s">
        <v>3959</v>
      </c>
      <c r="HA78" s="182" t="s">
        <v>30</v>
      </c>
      <c r="HB78" s="182">
        <v>2</v>
      </c>
      <c r="HC78" s="182" t="s">
        <v>14</v>
      </c>
      <c r="HD78" s="182" t="s">
        <v>14</v>
      </c>
      <c r="HE78" s="179">
        <v>44865</v>
      </c>
      <c r="HF78" s="189" t="s">
        <v>5239</v>
      </c>
      <c r="HG78" s="189">
        <v>2</v>
      </c>
      <c r="HH78" s="189" t="s">
        <v>3959</v>
      </c>
      <c r="HI78" s="189" t="s">
        <v>30</v>
      </c>
      <c r="HJ78" s="189">
        <v>2</v>
      </c>
      <c r="HK78" s="189" t="s">
        <v>14</v>
      </c>
      <c r="HL78" s="189" t="s">
        <v>14</v>
      </c>
      <c r="HM78" s="190">
        <v>44865</v>
      </c>
      <c r="HN78" s="188" t="s">
        <v>5245</v>
      </c>
      <c r="HO78" s="182">
        <v>2</v>
      </c>
      <c r="HP78" s="182" t="s">
        <v>3959</v>
      </c>
      <c r="HQ78" s="182" t="s">
        <v>30</v>
      </c>
      <c r="HR78" s="182">
        <v>2</v>
      </c>
      <c r="HS78" s="182" t="s">
        <v>14</v>
      </c>
      <c r="HT78" s="182" t="s">
        <v>14</v>
      </c>
      <c r="HU78" s="179">
        <v>44865</v>
      </c>
      <c r="HV78" s="189" t="s">
        <v>5242</v>
      </c>
      <c r="HW78" s="189">
        <v>3</v>
      </c>
      <c r="HX78" s="189" t="s">
        <v>3959</v>
      </c>
      <c r="HY78" s="189" t="s">
        <v>30</v>
      </c>
      <c r="HZ78" s="189">
        <v>2</v>
      </c>
      <c r="IA78" s="189" t="s">
        <v>14</v>
      </c>
      <c r="IB78" s="189" t="s">
        <v>14</v>
      </c>
      <c r="IC78" s="190">
        <v>44865</v>
      </c>
      <c r="ID78" s="188" t="s">
        <v>5244</v>
      </c>
      <c r="IE78" s="182">
        <v>1</v>
      </c>
      <c r="IF78" s="182" t="s">
        <v>3959</v>
      </c>
      <c r="IG78" s="182" t="s">
        <v>30</v>
      </c>
      <c r="IH78" s="182">
        <v>2</v>
      </c>
      <c r="II78" s="182" t="s">
        <v>14</v>
      </c>
      <c r="IJ78" s="182" t="s">
        <v>14</v>
      </c>
      <c r="IK78" s="179">
        <v>44865</v>
      </c>
      <c r="IL78" s="189" t="s">
        <v>5243</v>
      </c>
      <c r="IM78" s="189">
        <v>3</v>
      </c>
      <c r="IN78" s="189" t="s">
        <v>3959</v>
      </c>
      <c r="IO78" s="189" t="s">
        <v>30</v>
      </c>
      <c r="IP78" s="189">
        <v>2</v>
      </c>
      <c r="IQ78" s="189" t="s">
        <v>14</v>
      </c>
      <c r="IR78" s="189" t="s">
        <v>14</v>
      </c>
      <c r="IS78" s="190">
        <v>44865</v>
      </c>
    </row>
    <row r="79" spans="1:253" s="283" customFormat="1" ht="12.95" customHeight="1" x14ac:dyDescent="0.2">
      <c r="A79" s="283" t="s">
        <v>331</v>
      </c>
      <c r="B79" s="283" t="s">
        <v>9362</v>
      </c>
      <c r="C79" s="283" t="s">
        <v>332</v>
      </c>
      <c r="D79" s="283" t="s">
        <v>325</v>
      </c>
      <c r="E79" s="283" t="s">
        <v>8959</v>
      </c>
      <c r="F79" s="283" t="s">
        <v>2138</v>
      </c>
      <c r="G79" s="177">
        <v>55700000</v>
      </c>
      <c r="H79" s="178" t="s">
        <v>2110</v>
      </c>
      <c r="I79" s="178" t="s">
        <v>30</v>
      </c>
      <c r="J79" s="178">
        <v>2</v>
      </c>
      <c r="K79" s="178" t="s">
        <v>2112</v>
      </c>
      <c r="L79" s="178" t="s">
        <v>2111</v>
      </c>
      <c r="M79" s="179">
        <v>44719</v>
      </c>
      <c r="N79" s="188" t="s">
        <v>1380</v>
      </c>
      <c r="O79" s="180">
        <v>244843</v>
      </c>
      <c r="P79" s="180" t="s">
        <v>1377</v>
      </c>
      <c r="Q79" s="180" t="s">
        <v>30</v>
      </c>
      <c r="R79" s="180">
        <v>2</v>
      </c>
      <c r="S79" s="180" t="s">
        <v>1379</v>
      </c>
      <c r="T79" s="180" t="s">
        <v>1378</v>
      </c>
      <c r="U79" s="181">
        <v>44228</v>
      </c>
      <c r="V79" s="188" t="s">
        <v>1723</v>
      </c>
      <c r="W79" s="178">
        <v>8393000</v>
      </c>
      <c r="X79" s="178" t="s">
        <v>1720</v>
      </c>
      <c r="Y79" s="178" t="s">
        <v>30</v>
      </c>
      <c r="Z79" s="178">
        <v>2</v>
      </c>
      <c r="AA79" s="178" t="s">
        <v>1722</v>
      </c>
      <c r="AB79" s="178" t="s">
        <v>1721</v>
      </c>
      <c r="AC79" s="179">
        <v>44585</v>
      </c>
      <c r="AD79" s="188" t="s">
        <v>1725</v>
      </c>
      <c r="AE79" s="186">
        <v>2993000</v>
      </c>
      <c r="AF79" s="186" t="s">
        <v>1720</v>
      </c>
      <c r="AG79" s="186" t="s">
        <v>30</v>
      </c>
      <c r="AH79" s="186">
        <v>2</v>
      </c>
      <c r="AI79" s="186" t="s">
        <v>1724</v>
      </c>
      <c r="AJ79" s="186" t="s">
        <v>1721</v>
      </c>
      <c r="AK79" s="187">
        <v>44585</v>
      </c>
      <c r="AL79" s="188" t="s">
        <v>2950</v>
      </c>
      <c r="AM79" s="178">
        <v>101000</v>
      </c>
      <c r="AN79" s="178" t="s">
        <v>2947</v>
      </c>
      <c r="AO79" s="178" t="s">
        <v>2610</v>
      </c>
      <c r="AP79" s="178">
        <v>2</v>
      </c>
      <c r="AQ79" s="178" t="s">
        <v>2949</v>
      </c>
      <c r="AR79" s="178" t="s">
        <v>2948</v>
      </c>
      <c r="AS79" s="179">
        <v>44798</v>
      </c>
      <c r="AT79" s="189" t="s">
        <v>337</v>
      </c>
      <c r="AU79" s="186" t="s">
        <v>14</v>
      </c>
      <c r="AV79" s="186">
        <v>0</v>
      </c>
      <c r="AW79" s="186" t="s">
        <v>30</v>
      </c>
      <c r="AX79" s="186">
        <v>2</v>
      </c>
      <c r="AY79" s="186" t="s">
        <v>15</v>
      </c>
      <c r="AZ79" s="186">
        <v>0</v>
      </c>
      <c r="BA79" s="187">
        <v>43510</v>
      </c>
      <c r="BB79" s="188" t="s">
        <v>336</v>
      </c>
      <c r="BC79" s="178" t="s">
        <v>14</v>
      </c>
      <c r="BD79" s="178">
        <v>0</v>
      </c>
      <c r="BE79" s="178" t="s">
        <v>30</v>
      </c>
      <c r="BF79" s="178">
        <v>2</v>
      </c>
      <c r="BG79" s="178" t="s">
        <v>15</v>
      </c>
      <c r="BH79" s="178">
        <v>0</v>
      </c>
      <c r="BI79" s="179">
        <v>43510</v>
      </c>
      <c r="BJ79" s="189" t="s">
        <v>8315</v>
      </c>
      <c r="BK79" s="189">
        <v>635</v>
      </c>
      <c r="BL79" s="189" t="s">
        <v>4208</v>
      </c>
      <c r="BM79" s="189" t="s">
        <v>2610</v>
      </c>
      <c r="BN79" s="189">
        <v>2</v>
      </c>
      <c r="BO79" s="189" t="s">
        <v>8314</v>
      </c>
      <c r="BP79" s="186" t="s">
        <v>1440</v>
      </c>
      <c r="BQ79" s="190">
        <v>44895</v>
      </c>
      <c r="BR79" s="188" t="s">
        <v>333</v>
      </c>
      <c r="BS79" s="182" t="s">
        <v>14</v>
      </c>
      <c r="BT79" s="182">
        <v>0</v>
      </c>
      <c r="BU79" s="182" t="s">
        <v>30</v>
      </c>
      <c r="BV79" s="182">
        <v>2</v>
      </c>
      <c r="BW79" s="182" t="s">
        <v>15</v>
      </c>
      <c r="BX79" s="182">
        <v>0</v>
      </c>
      <c r="BY79" s="179">
        <v>43510</v>
      </c>
      <c r="BZ79" s="189" t="s">
        <v>334</v>
      </c>
      <c r="CA79" s="189" t="s">
        <v>14</v>
      </c>
      <c r="CB79" s="189">
        <v>0</v>
      </c>
      <c r="CC79" s="189" t="s">
        <v>14</v>
      </c>
      <c r="CD79" s="189" t="s">
        <v>14</v>
      </c>
      <c r="CE79" s="189" t="s">
        <v>15</v>
      </c>
      <c r="CF79" s="189">
        <v>0</v>
      </c>
      <c r="CG79" s="190">
        <v>43510</v>
      </c>
      <c r="CH79" s="188" t="s">
        <v>10069</v>
      </c>
      <c r="CI79" s="189" t="e">
        <v>#N/A</v>
      </c>
      <c r="CJ79" s="189" t="e">
        <v>#N/A</v>
      </c>
      <c r="CK79" s="189" t="e">
        <v>#N/A</v>
      </c>
      <c r="CL79" s="189" t="e">
        <v>#N/A</v>
      </c>
      <c r="CM79" s="189" t="e">
        <v>#N/A</v>
      </c>
      <c r="CN79" s="189" t="e">
        <v>#N/A</v>
      </c>
      <c r="CO79" s="191" t="e">
        <v>#N/A</v>
      </c>
      <c r="CP79" s="189" t="s">
        <v>335</v>
      </c>
      <c r="CQ79" s="182" t="s">
        <v>14</v>
      </c>
      <c r="CR79" s="182">
        <v>0</v>
      </c>
      <c r="CS79" s="182" t="s">
        <v>30</v>
      </c>
      <c r="CT79" s="182">
        <v>2</v>
      </c>
      <c r="CU79" s="182" t="s">
        <v>15</v>
      </c>
      <c r="CV79" s="182">
        <v>0</v>
      </c>
      <c r="CW79" s="179">
        <v>43510</v>
      </c>
      <c r="CX79" s="189" t="s">
        <v>1726</v>
      </c>
      <c r="CY79" s="186">
        <v>2993000</v>
      </c>
      <c r="CZ79" s="186" t="s">
        <v>1720</v>
      </c>
      <c r="DA79" s="186" t="s">
        <v>30</v>
      </c>
      <c r="DB79" s="186">
        <v>2</v>
      </c>
      <c r="DC79" s="186" t="s">
        <v>1730</v>
      </c>
      <c r="DD79" s="186" t="s">
        <v>1721</v>
      </c>
      <c r="DE79" s="192">
        <v>44585</v>
      </c>
      <c r="DF79" s="188" t="s">
        <v>1728</v>
      </c>
      <c r="DG79" s="178">
        <v>5400000</v>
      </c>
      <c r="DH79" s="182" t="s">
        <v>1720</v>
      </c>
      <c r="DI79" s="182" t="s">
        <v>30</v>
      </c>
      <c r="DJ79" s="182">
        <v>2</v>
      </c>
      <c r="DK79" s="182" t="s">
        <v>1727</v>
      </c>
      <c r="DL79" s="182" t="s">
        <v>1721</v>
      </c>
      <c r="DM79" s="179">
        <v>44585</v>
      </c>
      <c r="DN79" s="189" t="s">
        <v>1729</v>
      </c>
      <c r="DO79" s="186">
        <v>0</v>
      </c>
      <c r="DP79" s="189" t="s">
        <v>14</v>
      </c>
      <c r="DQ79" s="189" t="s">
        <v>14</v>
      </c>
      <c r="DR79" s="189" t="s">
        <v>14</v>
      </c>
      <c r="DS79" s="189" t="s">
        <v>14</v>
      </c>
      <c r="DT79" s="189" t="s">
        <v>14</v>
      </c>
      <c r="DU79" s="190">
        <v>44585</v>
      </c>
      <c r="DV79" s="188" t="s">
        <v>1731</v>
      </c>
      <c r="DW79" s="178">
        <v>777000</v>
      </c>
      <c r="DX79" s="182" t="s">
        <v>1720</v>
      </c>
      <c r="DY79" s="182" t="s">
        <v>30</v>
      </c>
      <c r="DZ79" s="182">
        <v>2</v>
      </c>
      <c r="EA79" s="182" t="s">
        <v>1730</v>
      </c>
      <c r="EB79" s="182" t="s">
        <v>1721</v>
      </c>
      <c r="EC79" s="179">
        <v>44585</v>
      </c>
      <c r="ED79" s="189" t="s">
        <v>1733</v>
      </c>
      <c r="EE79" s="186">
        <v>2065000</v>
      </c>
      <c r="EF79" s="189" t="s">
        <v>1720</v>
      </c>
      <c r="EG79" s="189" t="s">
        <v>30</v>
      </c>
      <c r="EH79" s="189">
        <v>2</v>
      </c>
      <c r="EI79" s="189" t="s">
        <v>1732</v>
      </c>
      <c r="EJ79" s="189" t="s">
        <v>1721</v>
      </c>
      <c r="EK79" s="190">
        <v>44585</v>
      </c>
      <c r="EL79" s="188" t="s">
        <v>1735</v>
      </c>
      <c r="EM79" s="178">
        <v>151000</v>
      </c>
      <c r="EN79" s="182" t="s">
        <v>1720</v>
      </c>
      <c r="EO79" s="182" t="s">
        <v>30</v>
      </c>
      <c r="EP79" s="182">
        <v>2</v>
      </c>
      <c r="EQ79" s="182" t="s">
        <v>1734</v>
      </c>
      <c r="ER79" s="182" t="s">
        <v>1721</v>
      </c>
      <c r="ES79" s="179">
        <v>44585</v>
      </c>
      <c r="ET79" s="189" t="s">
        <v>8316</v>
      </c>
      <c r="EU79" s="189">
        <v>9885</v>
      </c>
      <c r="EV79" s="189" t="s">
        <v>4208</v>
      </c>
      <c r="EW79" s="189" t="s">
        <v>2610</v>
      </c>
      <c r="EX79" s="189">
        <v>2</v>
      </c>
      <c r="EY79" s="189" t="s">
        <v>8306</v>
      </c>
      <c r="EZ79" s="189" t="s">
        <v>1440</v>
      </c>
      <c r="FA79" s="190">
        <v>44895</v>
      </c>
      <c r="FB79" s="188" t="s">
        <v>1384</v>
      </c>
      <c r="FC79" s="182">
        <v>3</v>
      </c>
      <c r="FD79" s="182" t="s">
        <v>1381</v>
      </c>
      <c r="FE79" s="182" t="s">
        <v>30</v>
      </c>
      <c r="FF79" s="182">
        <v>2</v>
      </c>
      <c r="FG79" s="182" t="s">
        <v>1383</v>
      </c>
      <c r="FH79" s="182" t="s">
        <v>1382</v>
      </c>
      <c r="FI79" s="179">
        <v>44228</v>
      </c>
      <c r="FJ79" s="188" t="s">
        <v>338</v>
      </c>
      <c r="FK79" s="189" t="s">
        <v>14</v>
      </c>
      <c r="FL79" s="189">
        <v>0</v>
      </c>
      <c r="FM79" s="189" t="s">
        <v>30</v>
      </c>
      <c r="FN79" s="189">
        <v>2</v>
      </c>
      <c r="FO79" s="189" t="s">
        <v>15</v>
      </c>
      <c r="FP79" s="186">
        <v>0</v>
      </c>
      <c r="FQ79" s="187">
        <v>43510</v>
      </c>
      <c r="FR79" s="188" t="s">
        <v>339</v>
      </c>
      <c r="FS79" s="182" t="s">
        <v>14</v>
      </c>
      <c r="FT79" s="182">
        <v>0</v>
      </c>
      <c r="FU79" s="182" t="s">
        <v>30</v>
      </c>
      <c r="FV79" s="182">
        <v>2</v>
      </c>
      <c r="FW79" s="182" t="s">
        <v>15</v>
      </c>
      <c r="FX79" s="182">
        <v>0</v>
      </c>
      <c r="FY79" s="179">
        <v>43510</v>
      </c>
      <c r="FZ79" s="189" t="s">
        <v>5249</v>
      </c>
      <c r="GA79" s="189">
        <v>2</v>
      </c>
      <c r="GB79" s="189" t="s">
        <v>3959</v>
      </c>
      <c r="GC79" s="189" t="s">
        <v>30</v>
      </c>
      <c r="GD79" s="189">
        <v>2</v>
      </c>
      <c r="GE79" s="189" t="s">
        <v>14</v>
      </c>
      <c r="GF79" s="189" t="s">
        <v>14</v>
      </c>
      <c r="GG79" s="190">
        <v>44865</v>
      </c>
      <c r="GH79" s="188" t="s">
        <v>5255</v>
      </c>
      <c r="GI79" s="182">
        <v>3</v>
      </c>
      <c r="GJ79" s="182" t="s">
        <v>3959</v>
      </c>
      <c r="GK79" s="182" t="s">
        <v>30</v>
      </c>
      <c r="GL79" s="182">
        <v>2</v>
      </c>
      <c r="GM79" s="182" t="s">
        <v>14</v>
      </c>
      <c r="GN79" s="182" t="s">
        <v>14</v>
      </c>
      <c r="GO79" s="179">
        <v>44865</v>
      </c>
      <c r="GP79" s="189" t="s">
        <v>5250</v>
      </c>
      <c r="GQ79" s="189">
        <v>2</v>
      </c>
      <c r="GR79" s="189" t="s">
        <v>3959</v>
      </c>
      <c r="GS79" s="189" t="s">
        <v>30</v>
      </c>
      <c r="GT79" s="189">
        <v>2</v>
      </c>
      <c r="GU79" s="189" t="s">
        <v>14</v>
      </c>
      <c r="GV79" s="189" t="s">
        <v>14</v>
      </c>
      <c r="GW79" s="190">
        <v>44865</v>
      </c>
      <c r="GX79" s="188" t="s">
        <v>5256</v>
      </c>
      <c r="GY79" s="182">
        <v>0</v>
      </c>
      <c r="GZ79" s="182" t="s">
        <v>3959</v>
      </c>
      <c r="HA79" s="182" t="s">
        <v>30</v>
      </c>
      <c r="HB79" s="182">
        <v>2</v>
      </c>
      <c r="HC79" s="182" t="s">
        <v>14</v>
      </c>
      <c r="HD79" s="182" t="s">
        <v>14</v>
      </c>
      <c r="HE79" s="179">
        <v>44865</v>
      </c>
      <c r="HF79" s="189" t="s">
        <v>5248</v>
      </c>
      <c r="HG79" s="189">
        <v>2</v>
      </c>
      <c r="HH79" s="189" t="s">
        <v>3959</v>
      </c>
      <c r="HI79" s="189" t="s">
        <v>30</v>
      </c>
      <c r="HJ79" s="189">
        <v>2</v>
      </c>
      <c r="HK79" s="189" t="s">
        <v>14</v>
      </c>
      <c r="HL79" s="189" t="s">
        <v>14</v>
      </c>
      <c r="HM79" s="190">
        <v>44865</v>
      </c>
      <c r="HN79" s="188" t="s">
        <v>5254</v>
      </c>
      <c r="HO79" s="182">
        <v>2</v>
      </c>
      <c r="HP79" s="182" t="s">
        <v>3959</v>
      </c>
      <c r="HQ79" s="182" t="s">
        <v>30</v>
      </c>
      <c r="HR79" s="182">
        <v>2</v>
      </c>
      <c r="HS79" s="182" t="s">
        <v>14</v>
      </c>
      <c r="HT79" s="182" t="s">
        <v>14</v>
      </c>
      <c r="HU79" s="179">
        <v>44865</v>
      </c>
      <c r="HV79" s="189" t="s">
        <v>5251</v>
      </c>
      <c r="HW79" s="189">
        <v>3</v>
      </c>
      <c r="HX79" s="189" t="s">
        <v>3959</v>
      </c>
      <c r="HY79" s="189" t="s">
        <v>30</v>
      </c>
      <c r="HZ79" s="189">
        <v>2</v>
      </c>
      <c r="IA79" s="189" t="s">
        <v>14</v>
      </c>
      <c r="IB79" s="189" t="s">
        <v>14</v>
      </c>
      <c r="IC79" s="190">
        <v>44865</v>
      </c>
      <c r="ID79" s="188" t="s">
        <v>5253</v>
      </c>
      <c r="IE79" s="182">
        <v>1</v>
      </c>
      <c r="IF79" s="182" t="s">
        <v>3959</v>
      </c>
      <c r="IG79" s="182" t="s">
        <v>30</v>
      </c>
      <c r="IH79" s="182">
        <v>2</v>
      </c>
      <c r="II79" s="182" t="s">
        <v>14</v>
      </c>
      <c r="IJ79" s="182" t="s">
        <v>14</v>
      </c>
      <c r="IK79" s="179">
        <v>44865</v>
      </c>
      <c r="IL79" s="189" t="s">
        <v>5252</v>
      </c>
      <c r="IM79" s="189">
        <v>3</v>
      </c>
      <c r="IN79" s="189" t="s">
        <v>3959</v>
      </c>
      <c r="IO79" s="189" t="s">
        <v>30</v>
      </c>
      <c r="IP79" s="189">
        <v>2</v>
      </c>
      <c r="IQ79" s="189" t="s">
        <v>14</v>
      </c>
      <c r="IR79" s="189" t="s">
        <v>14</v>
      </c>
      <c r="IS79" s="190">
        <v>44865</v>
      </c>
    </row>
    <row r="80" spans="1:253" s="283" customFormat="1" ht="12.95" customHeight="1" x14ac:dyDescent="0.2">
      <c r="A80" s="283" t="s">
        <v>1502</v>
      </c>
      <c r="B80" s="283" t="s">
        <v>9584</v>
      </c>
      <c r="C80" s="283" t="s">
        <v>1503</v>
      </c>
      <c r="D80" s="283" t="s">
        <v>325</v>
      </c>
      <c r="E80" s="283" t="s">
        <v>8959</v>
      </c>
      <c r="F80" s="283" t="s">
        <v>2139</v>
      </c>
      <c r="G80" s="177">
        <v>55700000</v>
      </c>
      <c r="H80" s="178" t="s">
        <v>2110</v>
      </c>
      <c r="I80" s="178" t="s">
        <v>30</v>
      </c>
      <c r="J80" s="178">
        <v>2</v>
      </c>
      <c r="K80" s="178" t="s">
        <v>2112</v>
      </c>
      <c r="L80" s="178" t="s">
        <v>2111</v>
      </c>
      <c r="M80" s="179">
        <v>44719</v>
      </c>
      <c r="N80" s="188" t="s">
        <v>1976</v>
      </c>
      <c r="O80" s="180">
        <v>379957</v>
      </c>
      <c r="P80" s="180" t="s">
        <v>1973</v>
      </c>
      <c r="Q80" s="180" t="s">
        <v>74</v>
      </c>
      <c r="R80" s="180">
        <v>1</v>
      </c>
      <c r="S80" s="180" t="s">
        <v>1975</v>
      </c>
      <c r="T80" s="180" t="s">
        <v>1974</v>
      </c>
      <c r="U80" s="181">
        <v>44690</v>
      </c>
      <c r="V80" s="188" t="s">
        <v>2141</v>
      </c>
      <c r="W80" s="178">
        <v>43453000</v>
      </c>
      <c r="X80" s="178" t="s">
        <v>1977</v>
      </c>
      <c r="Y80" s="178" t="s">
        <v>30</v>
      </c>
      <c r="Z80" s="178">
        <v>2</v>
      </c>
      <c r="AA80" s="178" t="s">
        <v>2140</v>
      </c>
      <c r="AB80" s="178" t="s">
        <v>1721</v>
      </c>
      <c r="AC80" s="179">
        <v>44719</v>
      </c>
      <c r="AD80" s="188" t="s">
        <v>1979</v>
      </c>
      <c r="AE80" s="186">
        <v>30428000</v>
      </c>
      <c r="AF80" s="186" t="s">
        <v>1977</v>
      </c>
      <c r="AG80" s="186" t="s">
        <v>30</v>
      </c>
      <c r="AH80" s="186">
        <v>2</v>
      </c>
      <c r="AI80" s="186" t="s">
        <v>1978</v>
      </c>
      <c r="AJ80" s="186" t="s">
        <v>1721</v>
      </c>
      <c r="AK80" s="187">
        <v>44690</v>
      </c>
      <c r="AL80" s="188" t="s">
        <v>8320</v>
      </c>
      <c r="AM80" s="178">
        <v>1187000</v>
      </c>
      <c r="AN80" s="178" t="s">
        <v>8317</v>
      </c>
      <c r="AO80" s="178" t="s">
        <v>2610</v>
      </c>
      <c r="AP80" s="178">
        <v>2</v>
      </c>
      <c r="AQ80" s="178" t="s">
        <v>8319</v>
      </c>
      <c r="AR80" s="178" t="s">
        <v>8318</v>
      </c>
      <c r="AS80" s="179">
        <v>44895</v>
      </c>
      <c r="AT80" s="189" t="s">
        <v>1504</v>
      </c>
      <c r="AU80" s="186" t="s">
        <v>14</v>
      </c>
      <c r="AV80" s="186" t="s">
        <v>14</v>
      </c>
      <c r="AW80" s="186" t="s">
        <v>14</v>
      </c>
      <c r="AX80" s="186" t="s">
        <v>14</v>
      </c>
      <c r="AY80" s="186" t="s">
        <v>14</v>
      </c>
      <c r="AZ80" s="186" t="s">
        <v>14</v>
      </c>
      <c r="BA80" s="187">
        <v>44370</v>
      </c>
      <c r="BB80" s="188" t="s">
        <v>1505</v>
      </c>
      <c r="BC80" s="178" t="s">
        <v>14</v>
      </c>
      <c r="BD80" s="178" t="s">
        <v>14</v>
      </c>
      <c r="BE80" s="178" t="s">
        <v>14</v>
      </c>
      <c r="BF80" s="178" t="s">
        <v>14</v>
      </c>
      <c r="BG80" s="178" t="s">
        <v>14</v>
      </c>
      <c r="BH80" s="178" t="s">
        <v>14</v>
      </c>
      <c r="BI80" s="179">
        <v>44370</v>
      </c>
      <c r="BJ80" s="189" t="s">
        <v>8322</v>
      </c>
      <c r="BK80" s="189">
        <v>8986</v>
      </c>
      <c r="BL80" s="189" t="s">
        <v>4208</v>
      </c>
      <c r="BM80" s="189" t="s">
        <v>19</v>
      </c>
      <c r="BN80" s="189">
        <v>3</v>
      </c>
      <c r="BO80" s="189" t="s">
        <v>8321</v>
      </c>
      <c r="BP80" s="186" t="s">
        <v>1440</v>
      </c>
      <c r="BQ80" s="190">
        <v>44895</v>
      </c>
      <c r="BR80" s="188" t="s">
        <v>1506</v>
      </c>
      <c r="BS80" s="182" t="s">
        <v>14</v>
      </c>
      <c r="BT80" s="182" t="s">
        <v>14</v>
      </c>
      <c r="BU80" s="182" t="s">
        <v>14</v>
      </c>
      <c r="BV80" s="182" t="s">
        <v>14</v>
      </c>
      <c r="BW80" s="182" t="s">
        <v>14</v>
      </c>
      <c r="BX80" s="182" t="s">
        <v>14</v>
      </c>
      <c r="BY80" s="179">
        <v>44370</v>
      </c>
      <c r="BZ80" s="189" t="s">
        <v>1507</v>
      </c>
      <c r="CA80" s="189" t="s">
        <v>14</v>
      </c>
      <c r="CB80" s="189" t="s">
        <v>14</v>
      </c>
      <c r="CC80" s="189" t="s">
        <v>14</v>
      </c>
      <c r="CD80" s="189" t="s">
        <v>14</v>
      </c>
      <c r="CE80" s="189" t="s">
        <v>14</v>
      </c>
      <c r="CF80" s="189" t="s">
        <v>14</v>
      </c>
      <c r="CG80" s="190">
        <v>44370</v>
      </c>
      <c r="CH80" s="188" t="s">
        <v>10070</v>
      </c>
      <c r="CI80" s="189" t="e">
        <v>#N/A</v>
      </c>
      <c r="CJ80" s="189" t="e">
        <v>#N/A</v>
      </c>
      <c r="CK80" s="189" t="e">
        <v>#N/A</v>
      </c>
      <c r="CL80" s="189" t="e">
        <v>#N/A</v>
      </c>
      <c r="CM80" s="189" t="e">
        <v>#N/A</v>
      </c>
      <c r="CN80" s="189" t="e">
        <v>#N/A</v>
      </c>
      <c r="CO80" s="191" t="e">
        <v>#N/A</v>
      </c>
      <c r="CP80" s="189" t="s">
        <v>1508</v>
      </c>
      <c r="CQ80" s="182" t="s">
        <v>14</v>
      </c>
      <c r="CR80" s="182" t="s">
        <v>14</v>
      </c>
      <c r="CS80" s="182" t="s">
        <v>14</v>
      </c>
      <c r="CT80" s="182" t="s">
        <v>14</v>
      </c>
      <c r="CU80" s="182" t="s">
        <v>14</v>
      </c>
      <c r="CV80" s="182" t="s">
        <v>14</v>
      </c>
      <c r="CW80" s="179">
        <v>44370</v>
      </c>
      <c r="CX80" s="189" t="s">
        <v>1980</v>
      </c>
      <c r="CY80" s="186">
        <v>9860000</v>
      </c>
      <c r="CZ80" s="186" t="s">
        <v>1977</v>
      </c>
      <c r="DA80" s="186" t="s">
        <v>30</v>
      </c>
      <c r="DB80" s="186">
        <v>2</v>
      </c>
      <c r="DC80" s="186" t="s">
        <v>1983</v>
      </c>
      <c r="DD80" s="186" t="s">
        <v>1721</v>
      </c>
      <c r="DE80" s="192">
        <v>44690</v>
      </c>
      <c r="DF80" s="188" t="s">
        <v>2142</v>
      </c>
      <c r="DG80" s="178">
        <v>13025000</v>
      </c>
      <c r="DH80" s="182" t="s">
        <v>1977</v>
      </c>
      <c r="DI80" s="182" t="s">
        <v>30</v>
      </c>
      <c r="DJ80" s="182">
        <v>2</v>
      </c>
      <c r="DK80" s="182" t="s">
        <v>2134</v>
      </c>
      <c r="DL80" s="182" t="s">
        <v>1721</v>
      </c>
      <c r="DM80" s="179">
        <v>44719</v>
      </c>
      <c r="DN80" s="189" t="s">
        <v>1982</v>
      </c>
      <c r="DO80" s="186">
        <v>20568000</v>
      </c>
      <c r="DP80" s="189" t="s">
        <v>1977</v>
      </c>
      <c r="DQ80" s="189" t="s">
        <v>30</v>
      </c>
      <c r="DR80" s="189">
        <v>2</v>
      </c>
      <c r="DS80" s="189" t="s">
        <v>1981</v>
      </c>
      <c r="DT80" s="189" t="s">
        <v>1721</v>
      </c>
      <c r="DU80" s="190">
        <v>44690</v>
      </c>
      <c r="DV80" s="188" t="s">
        <v>1984</v>
      </c>
      <c r="DW80" s="178">
        <v>2030000</v>
      </c>
      <c r="DX80" s="182" t="s">
        <v>1977</v>
      </c>
      <c r="DY80" s="182" t="s">
        <v>30</v>
      </c>
      <c r="DZ80" s="182">
        <v>2</v>
      </c>
      <c r="EA80" s="182" t="s">
        <v>1983</v>
      </c>
      <c r="EB80" s="182" t="s">
        <v>1721</v>
      </c>
      <c r="EC80" s="179">
        <v>44690</v>
      </c>
      <c r="ED80" s="189" t="s">
        <v>1986</v>
      </c>
      <c r="EE80" s="186">
        <v>5519000</v>
      </c>
      <c r="EF80" s="189" t="s">
        <v>1977</v>
      </c>
      <c r="EG80" s="189" t="s">
        <v>30</v>
      </c>
      <c r="EH80" s="189">
        <v>2</v>
      </c>
      <c r="EI80" s="189" t="s">
        <v>1985</v>
      </c>
      <c r="EJ80" s="189" t="s">
        <v>1721</v>
      </c>
      <c r="EK80" s="190">
        <v>44690</v>
      </c>
      <c r="EL80" s="188" t="s">
        <v>1988</v>
      </c>
      <c r="EM80" s="178">
        <v>2311000</v>
      </c>
      <c r="EN80" s="182" t="s">
        <v>1977</v>
      </c>
      <c r="EO80" s="182" t="s">
        <v>30</v>
      </c>
      <c r="EP80" s="182">
        <v>2</v>
      </c>
      <c r="EQ80" s="182" t="s">
        <v>1987</v>
      </c>
      <c r="ER80" s="182" t="s">
        <v>1721</v>
      </c>
      <c r="ES80" s="179">
        <v>44690</v>
      </c>
      <c r="ET80" s="189" t="s">
        <v>8323</v>
      </c>
      <c r="EU80" s="189">
        <v>9885</v>
      </c>
      <c r="EV80" s="189" t="s">
        <v>4208</v>
      </c>
      <c r="EW80" s="189" t="s">
        <v>19</v>
      </c>
      <c r="EX80" s="189">
        <v>3</v>
      </c>
      <c r="EY80" s="189" t="s">
        <v>8306</v>
      </c>
      <c r="EZ80" s="189" t="s">
        <v>1440</v>
      </c>
      <c r="FA80" s="190">
        <v>44895</v>
      </c>
      <c r="FB80" s="188" t="s">
        <v>1512</v>
      </c>
      <c r="FC80" s="182">
        <v>3</v>
      </c>
      <c r="FD80" s="182" t="s">
        <v>1509</v>
      </c>
      <c r="FE80" s="182" t="s">
        <v>74</v>
      </c>
      <c r="FF80" s="182">
        <v>1</v>
      </c>
      <c r="FG80" s="182" t="s">
        <v>1511</v>
      </c>
      <c r="FH80" s="182" t="s">
        <v>1510</v>
      </c>
      <c r="FI80" s="179">
        <v>44370</v>
      </c>
      <c r="FJ80" s="188" t="s">
        <v>1513</v>
      </c>
      <c r="FK80" s="189" t="s">
        <v>14</v>
      </c>
      <c r="FL80" s="189" t="s">
        <v>14</v>
      </c>
      <c r="FM80" s="189" t="s">
        <v>14</v>
      </c>
      <c r="FN80" s="189" t="s">
        <v>14</v>
      </c>
      <c r="FO80" s="189" t="s">
        <v>14</v>
      </c>
      <c r="FP80" s="186" t="s">
        <v>14</v>
      </c>
      <c r="FQ80" s="187">
        <v>44370</v>
      </c>
      <c r="FR80" s="188" t="s">
        <v>1514</v>
      </c>
      <c r="FS80" s="182" t="s">
        <v>14</v>
      </c>
      <c r="FT80" s="182" t="s">
        <v>14</v>
      </c>
      <c r="FU80" s="182" t="s">
        <v>14</v>
      </c>
      <c r="FV80" s="182" t="s">
        <v>14</v>
      </c>
      <c r="FW80" s="182" t="s">
        <v>14</v>
      </c>
      <c r="FX80" s="182" t="s">
        <v>14</v>
      </c>
      <c r="FY80" s="179">
        <v>44370</v>
      </c>
      <c r="FZ80" s="189" t="s">
        <v>5258</v>
      </c>
      <c r="GA80" s="189">
        <v>2</v>
      </c>
      <c r="GB80" s="189" t="s">
        <v>3959</v>
      </c>
      <c r="GC80" s="189" t="s">
        <v>30</v>
      </c>
      <c r="GD80" s="189">
        <v>2</v>
      </c>
      <c r="GE80" s="189" t="s">
        <v>14</v>
      </c>
      <c r="GF80" s="189" t="s">
        <v>14</v>
      </c>
      <c r="GG80" s="190">
        <v>44865</v>
      </c>
      <c r="GH80" s="188" t="s">
        <v>5264</v>
      </c>
      <c r="GI80" s="182">
        <v>3</v>
      </c>
      <c r="GJ80" s="182" t="s">
        <v>3959</v>
      </c>
      <c r="GK80" s="182" t="s">
        <v>30</v>
      </c>
      <c r="GL80" s="182">
        <v>2</v>
      </c>
      <c r="GM80" s="182" t="s">
        <v>14</v>
      </c>
      <c r="GN80" s="182" t="s">
        <v>14</v>
      </c>
      <c r="GO80" s="179">
        <v>44865</v>
      </c>
      <c r="GP80" s="189" t="s">
        <v>5259</v>
      </c>
      <c r="GQ80" s="189">
        <v>3</v>
      </c>
      <c r="GR80" s="189" t="s">
        <v>3959</v>
      </c>
      <c r="GS80" s="189" t="s">
        <v>30</v>
      </c>
      <c r="GT80" s="189">
        <v>2</v>
      </c>
      <c r="GU80" s="189" t="s">
        <v>14</v>
      </c>
      <c r="GV80" s="189" t="s">
        <v>14</v>
      </c>
      <c r="GW80" s="190">
        <v>44865</v>
      </c>
      <c r="GX80" s="188" t="s">
        <v>5265</v>
      </c>
      <c r="GY80" s="182">
        <v>2</v>
      </c>
      <c r="GZ80" s="182" t="s">
        <v>3959</v>
      </c>
      <c r="HA80" s="182" t="s">
        <v>30</v>
      </c>
      <c r="HB80" s="182">
        <v>2</v>
      </c>
      <c r="HC80" s="182" t="s">
        <v>14</v>
      </c>
      <c r="HD80" s="182" t="s">
        <v>14</v>
      </c>
      <c r="HE80" s="179">
        <v>44865</v>
      </c>
      <c r="HF80" s="189" t="s">
        <v>5257</v>
      </c>
      <c r="HG80" s="189">
        <v>2</v>
      </c>
      <c r="HH80" s="189" t="s">
        <v>3959</v>
      </c>
      <c r="HI80" s="189" t="s">
        <v>30</v>
      </c>
      <c r="HJ80" s="189">
        <v>2</v>
      </c>
      <c r="HK80" s="189" t="s">
        <v>14</v>
      </c>
      <c r="HL80" s="189" t="s">
        <v>14</v>
      </c>
      <c r="HM80" s="190">
        <v>44865</v>
      </c>
      <c r="HN80" s="188" t="s">
        <v>5263</v>
      </c>
      <c r="HO80" s="182">
        <v>3</v>
      </c>
      <c r="HP80" s="182" t="s">
        <v>3959</v>
      </c>
      <c r="HQ80" s="182" t="s">
        <v>30</v>
      </c>
      <c r="HR80" s="182">
        <v>2</v>
      </c>
      <c r="HS80" s="182" t="s">
        <v>14</v>
      </c>
      <c r="HT80" s="182" t="s">
        <v>14</v>
      </c>
      <c r="HU80" s="179">
        <v>44865</v>
      </c>
      <c r="HV80" s="189" t="s">
        <v>5260</v>
      </c>
      <c r="HW80" s="189">
        <v>3</v>
      </c>
      <c r="HX80" s="189" t="s">
        <v>3959</v>
      </c>
      <c r="HY80" s="189" t="s">
        <v>30</v>
      </c>
      <c r="HZ80" s="189">
        <v>2</v>
      </c>
      <c r="IA80" s="189" t="s">
        <v>14</v>
      </c>
      <c r="IB80" s="189" t="s">
        <v>14</v>
      </c>
      <c r="IC80" s="190">
        <v>44865</v>
      </c>
      <c r="ID80" s="188" t="s">
        <v>5262</v>
      </c>
      <c r="IE80" s="182">
        <v>1</v>
      </c>
      <c r="IF80" s="182" t="s">
        <v>3959</v>
      </c>
      <c r="IG80" s="182" t="s">
        <v>30</v>
      </c>
      <c r="IH80" s="182">
        <v>2</v>
      </c>
      <c r="II80" s="182" t="s">
        <v>14</v>
      </c>
      <c r="IJ80" s="182" t="s">
        <v>14</v>
      </c>
      <c r="IK80" s="179">
        <v>44865</v>
      </c>
      <c r="IL80" s="189" t="s">
        <v>5261</v>
      </c>
      <c r="IM80" s="189">
        <v>3</v>
      </c>
      <c r="IN80" s="189" t="s">
        <v>3959</v>
      </c>
      <c r="IO80" s="189" t="s">
        <v>30</v>
      </c>
      <c r="IP80" s="189">
        <v>2</v>
      </c>
      <c r="IQ80" s="189" t="s">
        <v>14</v>
      </c>
      <c r="IR80" s="189" t="s">
        <v>14</v>
      </c>
      <c r="IS80" s="190">
        <v>44865</v>
      </c>
    </row>
    <row r="81" spans="1:253" s="283" customFormat="1" ht="12.95" customHeight="1" x14ac:dyDescent="0.2">
      <c r="A81" s="283" t="s">
        <v>828</v>
      </c>
      <c r="B81" s="283" t="s">
        <v>9590</v>
      </c>
      <c r="C81" s="283" t="s">
        <v>829</v>
      </c>
      <c r="D81" s="283" t="s">
        <v>646</v>
      </c>
      <c r="E81" s="283" t="s">
        <v>8964</v>
      </c>
      <c r="F81" s="283" t="s">
        <v>5010</v>
      </c>
      <c r="G81" s="177">
        <v>33100000</v>
      </c>
      <c r="H81" s="178" t="s">
        <v>5007</v>
      </c>
      <c r="I81" s="178" t="s">
        <v>74</v>
      </c>
      <c r="J81" s="178">
        <v>1</v>
      </c>
      <c r="K81" s="178" t="s">
        <v>5009</v>
      </c>
      <c r="L81" s="178" t="s">
        <v>5008</v>
      </c>
      <c r="M81" s="179">
        <v>44865</v>
      </c>
      <c r="N81" s="188" t="s">
        <v>5566</v>
      </c>
      <c r="O81" s="180">
        <v>567037</v>
      </c>
      <c r="P81" s="180" t="s">
        <v>5563</v>
      </c>
      <c r="Q81" s="180" t="s">
        <v>2610</v>
      </c>
      <c r="R81" s="180">
        <v>2</v>
      </c>
      <c r="S81" s="180" t="s">
        <v>5565</v>
      </c>
      <c r="T81" s="180" t="s">
        <v>5564</v>
      </c>
      <c r="U81" s="181">
        <v>44866</v>
      </c>
      <c r="V81" s="188" t="s">
        <v>5569</v>
      </c>
      <c r="W81" s="178">
        <v>28368000</v>
      </c>
      <c r="X81" s="178" t="s">
        <v>5567</v>
      </c>
      <c r="Y81" s="178" t="s">
        <v>2610</v>
      </c>
      <c r="Z81" s="178">
        <v>2</v>
      </c>
      <c r="AA81" s="178" t="s">
        <v>5568</v>
      </c>
      <c r="AB81" s="178" t="s">
        <v>5564</v>
      </c>
      <c r="AC81" s="179">
        <v>44866</v>
      </c>
      <c r="AD81" s="188" t="s">
        <v>5573</v>
      </c>
      <c r="AE81" s="186">
        <v>11238000</v>
      </c>
      <c r="AF81" s="186" t="s">
        <v>5570</v>
      </c>
      <c r="AG81" s="186" t="s">
        <v>2610</v>
      </c>
      <c r="AH81" s="186">
        <v>2</v>
      </c>
      <c r="AI81" s="186" t="s">
        <v>5572</v>
      </c>
      <c r="AJ81" s="186" t="s">
        <v>5571</v>
      </c>
      <c r="AK81" s="187">
        <v>44866</v>
      </c>
      <c r="AL81" s="188" t="s">
        <v>5577</v>
      </c>
      <c r="AM81" s="178">
        <v>1076000</v>
      </c>
      <c r="AN81" s="178" t="s">
        <v>5574</v>
      </c>
      <c r="AO81" s="178" t="s">
        <v>2610</v>
      </c>
      <c r="AP81" s="178">
        <v>2</v>
      </c>
      <c r="AQ81" s="178" t="s">
        <v>5576</v>
      </c>
      <c r="AR81" s="178" t="s">
        <v>5575</v>
      </c>
      <c r="AS81" s="179">
        <v>44866</v>
      </c>
      <c r="AT81" s="189" t="s">
        <v>5014</v>
      </c>
      <c r="AU81" s="186">
        <v>257</v>
      </c>
      <c r="AV81" s="186" t="s">
        <v>5011</v>
      </c>
      <c r="AW81" s="186" t="s">
        <v>19</v>
      </c>
      <c r="AX81" s="186">
        <v>3</v>
      </c>
      <c r="AY81" s="186" t="s">
        <v>5013</v>
      </c>
      <c r="AZ81" s="186" t="s">
        <v>5012</v>
      </c>
      <c r="BA81" s="187">
        <v>44865</v>
      </c>
      <c r="BB81" s="188" t="s">
        <v>1777</v>
      </c>
      <c r="BC81" s="178" t="s">
        <v>14</v>
      </c>
      <c r="BD81" s="178" t="s">
        <v>14</v>
      </c>
      <c r="BE81" s="178" t="s">
        <v>14</v>
      </c>
      <c r="BF81" s="178" t="s">
        <v>14</v>
      </c>
      <c r="BG81" s="178">
        <v>0</v>
      </c>
      <c r="BH81" s="178" t="s">
        <v>14</v>
      </c>
      <c r="BI81" s="179">
        <v>44592</v>
      </c>
      <c r="BJ81" s="189" t="s">
        <v>8358</v>
      </c>
      <c r="BK81" s="189">
        <v>520</v>
      </c>
      <c r="BL81" s="189" t="s">
        <v>8356</v>
      </c>
      <c r="BM81" s="189" t="s">
        <v>2610</v>
      </c>
      <c r="BN81" s="189">
        <v>2</v>
      </c>
      <c r="BO81" s="189" t="s">
        <v>8354</v>
      </c>
      <c r="BP81" s="186" t="s">
        <v>8357</v>
      </c>
      <c r="BQ81" s="190">
        <v>44895</v>
      </c>
      <c r="BR81" s="188" t="s">
        <v>1926</v>
      </c>
      <c r="BS81" s="182">
        <v>143407</v>
      </c>
      <c r="BT81" s="182" t="s">
        <v>1922</v>
      </c>
      <c r="BU81" s="182" t="s">
        <v>19</v>
      </c>
      <c r="BV81" s="182">
        <v>3</v>
      </c>
      <c r="BW81" s="182" t="s">
        <v>1924</v>
      </c>
      <c r="BX81" s="182" t="s">
        <v>1923</v>
      </c>
      <c r="BY81" s="179">
        <v>44673</v>
      </c>
      <c r="BZ81" s="189" t="s">
        <v>1849</v>
      </c>
      <c r="CA81" s="189">
        <v>13365</v>
      </c>
      <c r="CB81" s="189" t="s">
        <v>1846</v>
      </c>
      <c r="CC81" s="189" t="s">
        <v>19</v>
      </c>
      <c r="CD81" s="189">
        <v>3</v>
      </c>
      <c r="CE81" s="189" t="s">
        <v>1848</v>
      </c>
      <c r="CF81" s="189" t="s">
        <v>1847</v>
      </c>
      <c r="CG81" s="190">
        <v>44645</v>
      </c>
      <c r="CH81" s="188" t="s">
        <v>10071</v>
      </c>
      <c r="CI81" s="189" t="e">
        <v>#N/A</v>
      </c>
      <c r="CJ81" s="189" t="e">
        <v>#N/A</v>
      </c>
      <c r="CK81" s="189" t="e">
        <v>#N/A</v>
      </c>
      <c r="CL81" s="189" t="e">
        <v>#N/A</v>
      </c>
      <c r="CM81" s="189" t="e">
        <v>#N/A</v>
      </c>
      <c r="CN81" s="189" t="e">
        <v>#N/A</v>
      </c>
      <c r="CO81" s="191" t="e">
        <v>#N/A</v>
      </c>
      <c r="CP81" s="189" t="s">
        <v>1778</v>
      </c>
      <c r="CQ81" s="182">
        <v>1700000</v>
      </c>
      <c r="CR81" s="182" t="s">
        <v>1773</v>
      </c>
      <c r="CS81" s="182" t="s">
        <v>30</v>
      </c>
      <c r="CT81" s="182">
        <v>2</v>
      </c>
      <c r="CU81" s="182" t="s">
        <v>1775</v>
      </c>
      <c r="CV81" s="182" t="s">
        <v>1774</v>
      </c>
      <c r="CW81" s="179">
        <v>44592</v>
      </c>
      <c r="CX81" s="189" t="s">
        <v>5015</v>
      </c>
      <c r="CY81" s="186">
        <v>2297000</v>
      </c>
      <c r="CZ81" s="186" t="s">
        <v>5584</v>
      </c>
      <c r="DA81" s="186" t="s">
        <v>2610</v>
      </c>
      <c r="DB81" s="186">
        <v>2</v>
      </c>
      <c r="DC81" s="186" t="s">
        <v>5586</v>
      </c>
      <c r="DD81" s="186" t="s">
        <v>5585</v>
      </c>
      <c r="DE81" s="192">
        <v>44866</v>
      </c>
      <c r="DF81" s="188" t="s">
        <v>5580</v>
      </c>
      <c r="DG81" s="178">
        <v>17130000</v>
      </c>
      <c r="DH81" s="182" t="s">
        <v>5570</v>
      </c>
      <c r="DI81" s="182" t="s">
        <v>2610</v>
      </c>
      <c r="DJ81" s="182">
        <v>2</v>
      </c>
      <c r="DK81" s="182" t="s">
        <v>5579</v>
      </c>
      <c r="DL81" s="182" t="s">
        <v>5578</v>
      </c>
      <c r="DM81" s="179">
        <v>44866</v>
      </c>
      <c r="DN81" s="189" t="s">
        <v>5583</v>
      </c>
      <c r="DO81" s="186">
        <v>8941000</v>
      </c>
      <c r="DP81" s="189" t="s">
        <v>5581</v>
      </c>
      <c r="DQ81" s="189" t="s">
        <v>2610</v>
      </c>
      <c r="DR81" s="189">
        <v>2</v>
      </c>
      <c r="DS81" s="189" t="s">
        <v>5582</v>
      </c>
      <c r="DT81" s="189" t="s">
        <v>5578</v>
      </c>
      <c r="DU81" s="190">
        <v>44866</v>
      </c>
      <c r="DV81" s="188" t="s">
        <v>5587</v>
      </c>
      <c r="DW81" s="178">
        <v>2297000</v>
      </c>
      <c r="DX81" s="182" t="s">
        <v>5584</v>
      </c>
      <c r="DY81" s="182" t="s">
        <v>2610</v>
      </c>
      <c r="DZ81" s="182">
        <v>2</v>
      </c>
      <c r="EA81" s="182" t="s">
        <v>5586</v>
      </c>
      <c r="EB81" s="182" t="s">
        <v>5585</v>
      </c>
      <c r="EC81" s="179">
        <v>44866</v>
      </c>
      <c r="ED81" s="189" t="s">
        <v>5589</v>
      </c>
      <c r="EE81" s="186">
        <v>0</v>
      </c>
      <c r="EF81" s="189" t="s">
        <v>847</v>
      </c>
      <c r="EG81" s="189" t="s">
        <v>2610</v>
      </c>
      <c r="EH81" s="189">
        <v>2</v>
      </c>
      <c r="EI81" s="189" t="s">
        <v>5588</v>
      </c>
      <c r="EJ81" s="189" t="s">
        <v>847</v>
      </c>
      <c r="EK81" s="190">
        <v>44866</v>
      </c>
      <c r="EL81" s="188" t="s">
        <v>5591</v>
      </c>
      <c r="EM81" s="178">
        <v>0</v>
      </c>
      <c r="EN81" s="182" t="s">
        <v>14</v>
      </c>
      <c r="EO81" s="182" t="s">
        <v>19</v>
      </c>
      <c r="EP81" s="182">
        <v>3</v>
      </c>
      <c r="EQ81" s="182" t="s">
        <v>5590</v>
      </c>
      <c r="ER81" s="182" t="s">
        <v>14</v>
      </c>
      <c r="ES81" s="179">
        <v>44866</v>
      </c>
      <c r="ET81" s="189" t="s">
        <v>8360</v>
      </c>
      <c r="EU81" s="189">
        <v>520</v>
      </c>
      <c r="EV81" s="189" t="s">
        <v>8359</v>
      </c>
      <c r="EW81" s="189" t="s">
        <v>2610</v>
      </c>
      <c r="EX81" s="189">
        <v>2</v>
      </c>
      <c r="EY81" s="189" t="s">
        <v>8354</v>
      </c>
      <c r="EZ81" s="189" t="s">
        <v>8353</v>
      </c>
      <c r="FA81" s="190">
        <v>44895</v>
      </c>
      <c r="FB81" s="188" t="s">
        <v>1853</v>
      </c>
      <c r="FC81" s="182">
        <v>5</v>
      </c>
      <c r="FD81" s="182" t="s">
        <v>1850</v>
      </c>
      <c r="FE81" s="182" t="s">
        <v>30</v>
      </c>
      <c r="FF81" s="182">
        <v>2</v>
      </c>
      <c r="FG81" s="182" t="s">
        <v>1852</v>
      </c>
      <c r="FH81" s="182" t="s">
        <v>1851</v>
      </c>
      <c r="FI81" s="179">
        <v>44645</v>
      </c>
      <c r="FJ81" s="188" t="s">
        <v>830</v>
      </c>
      <c r="FK81" s="189" t="s">
        <v>14</v>
      </c>
      <c r="FL81" s="189" t="s">
        <v>14</v>
      </c>
      <c r="FM81" s="189" t="s">
        <v>14</v>
      </c>
      <c r="FN81" s="189" t="s">
        <v>14</v>
      </c>
      <c r="FO81" s="189" t="s">
        <v>14</v>
      </c>
      <c r="FP81" s="186" t="s">
        <v>14</v>
      </c>
      <c r="FQ81" s="187">
        <v>43676</v>
      </c>
      <c r="FR81" s="188" t="s">
        <v>831</v>
      </c>
      <c r="FS81" s="182" t="s">
        <v>14</v>
      </c>
      <c r="FT81" s="182" t="s">
        <v>14</v>
      </c>
      <c r="FU81" s="182" t="s">
        <v>14</v>
      </c>
      <c r="FV81" s="182" t="s">
        <v>14</v>
      </c>
      <c r="FW81" s="182" t="s">
        <v>14</v>
      </c>
      <c r="FX81" s="182" t="s">
        <v>14</v>
      </c>
      <c r="FY81" s="179">
        <v>43676</v>
      </c>
      <c r="FZ81" s="189" t="s">
        <v>4123</v>
      </c>
      <c r="GA81" s="189">
        <v>1</v>
      </c>
      <c r="GB81" s="189" t="s">
        <v>3959</v>
      </c>
      <c r="GC81" s="189" t="s">
        <v>30</v>
      </c>
      <c r="GD81" s="189">
        <v>2</v>
      </c>
      <c r="GE81" s="189" t="s">
        <v>14</v>
      </c>
      <c r="GF81" s="189" t="s">
        <v>14</v>
      </c>
      <c r="GG81" s="190">
        <v>44860</v>
      </c>
      <c r="GH81" s="188" t="s">
        <v>4129</v>
      </c>
      <c r="GI81" s="182">
        <v>1</v>
      </c>
      <c r="GJ81" s="182" t="s">
        <v>3959</v>
      </c>
      <c r="GK81" s="182" t="s">
        <v>30</v>
      </c>
      <c r="GL81" s="182">
        <v>2</v>
      </c>
      <c r="GM81" s="182" t="s">
        <v>14</v>
      </c>
      <c r="GN81" s="182" t="s">
        <v>14</v>
      </c>
      <c r="GO81" s="179">
        <v>44860</v>
      </c>
      <c r="GP81" s="189" t="s">
        <v>4124</v>
      </c>
      <c r="GQ81" s="189">
        <v>1</v>
      </c>
      <c r="GR81" s="189" t="s">
        <v>3959</v>
      </c>
      <c r="GS81" s="189" t="s">
        <v>30</v>
      </c>
      <c r="GT81" s="189">
        <v>2</v>
      </c>
      <c r="GU81" s="189" t="s">
        <v>14</v>
      </c>
      <c r="GV81" s="189" t="s">
        <v>14</v>
      </c>
      <c r="GW81" s="190">
        <v>44860</v>
      </c>
      <c r="GX81" s="188" t="s">
        <v>4130</v>
      </c>
      <c r="GY81" s="182">
        <v>0</v>
      </c>
      <c r="GZ81" s="182" t="s">
        <v>3959</v>
      </c>
      <c r="HA81" s="182" t="s">
        <v>30</v>
      </c>
      <c r="HB81" s="182">
        <v>2</v>
      </c>
      <c r="HC81" s="182" t="s">
        <v>14</v>
      </c>
      <c r="HD81" s="182" t="s">
        <v>14</v>
      </c>
      <c r="HE81" s="179">
        <v>44860</v>
      </c>
      <c r="HF81" s="189" t="s">
        <v>4122</v>
      </c>
      <c r="HG81" s="189">
        <v>0</v>
      </c>
      <c r="HH81" s="189" t="s">
        <v>3959</v>
      </c>
      <c r="HI81" s="189" t="s">
        <v>30</v>
      </c>
      <c r="HJ81" s="189">
        <v>2</v>
      </c>
      <c r="HK81" s="189" t="s">
        <v>14</v>
      </c>
      <c r="HL81" s="189" t="s">
        <v>14</v>
      </c>
      <c r="HM81" s="190">
        <v>44860</v>
      </c>
      <c r="HN81" s="188" t="s">
        <v>4128</v>
      </c>
      <c r="HO81" s="182">
        <v>2</v>
      </c>
      <c r="HP81" s="182" t="s">
        <v>3959</v>
      </c>
      <c r="HQ81" s="182" t="s">
        <v>30</v>
      </c>
      <c r="HR81" s="182">
        <v>2</v>
      </c>
      <c r="HS81" s="182" t="s">
        <v>14</v>
      </c>
      <c r="HT81" s="182" t="s">
        <v>14</v>
      </c>
      <c r="HU81" s="179">
        <v>44860</v>
      </c>
      <c r="HV81" s="189" t="s">
        <v>4125</v>
      </c>
      <c r="HW81" s="189">
        <v>3</v>
      </c>
      <c r="HX81" s="189" t="s">
        <v>3959</v>
      </c>
      <c r="HY81" s="189" t="s">
        <v>30</v>
      </c>
      <c r="HZ81" s="189">
        <v>2</v>
      </c>
      <c r="IA81" s="189" t="s">
        <v>14</v>
      </c>
      <c r="IB81" s="189" t="s">
        <v>14</v>
      </c>
      <c r="IC81" s="190">
        <v>44860</v>
      </c>
      <c r="ID81" s="188" t="s">
        <v>4127</v>
      </c>
      <c r="IE81" s="182">
        <v>1</v>
      </c>
      <c r="IF81" s="182" t="s">
        <v>3959</v>
      </c>
      <c r="IG81" s="182" t="s">
        <v>30</v>
      </c>
      <c r="IH81" s="182">
        <v>2</v>
      </c>
      <c r="II81" s="182" t="s">
        <v>14</v>
      </c>
      <c r="IJ81" s="182" t="s">
        <v>14</v>
      </c>
      <c r="IK81" s="179">
        <v>44860</v>
      </c>
      <c r="IL81" s="189" t="s">
        <v>4126</v>
      </c>
      <c r="IM81" s="189">
        <v>2</v>
      </c>
      <c r="IN81" s="189" t="s">
        <v>3959</v>
      </c>
      <c r="IO81" s="189" t="s">
        <v>30</v>
      </c>
      <c r="IP81" s="189">
        <v>2</v>
      </c>
      <c r="IQ81" s="189" t="s">
        <v>14</v>
      </c>
      <c r="IR81" s="189" t="s">
        <v>14</v>
      </c>
      <c r="IS81" s="190">
        <v>44860</v>
      </c>
    </row>
    <row r="82" spans="1:253" s="283" customFormat="1" ht="12.95" customHeight="1" x14ac:dyDescent="0.2">
      <c r="A82" s="283" t="s">
        <v>644</v>
      </c>
      <c r="B82" s="283" t="s">
        <v>9349</v>
      </c>
      <c r="C82" s="283" t="s">
        <v>645</v>
      </c>
      <c r="D82" s="283" t="s">
        <v>646</v>
      </c>
      <c r="E82" s="283" t="s">
        <v>8964</v>
      </c>
      <c r="F82" s="283" t="s">
        <v>8348</v>
      </c>
      <c r="G82" s="177">
        <v>33315000</v>
      </c>
      <c r="H82" s="178" t="s">
        <v>8298</v>
      </c>
      <c r="I82" s="178" t="s">
        <v>2610</v>
      </c>
      <c r="J82" s="178">
        <v>2</v>
      </c>
      <c r="K82" s="178" t="s">
        <v>5009</v>
      </c>
      <c r="L82" s="178" t="s">
        <v>8299</v>
      </c>
      <c r="M82" s="179">
        <v>44895</v>
      </c>
      <c r="N82" s="188" t="s">
        <v>5593</v>
      </c>
      <c r="O82" s="180">
        <v>280615</v>
      </c>
      <c r="P82" s="180" t="s">
        <v>5563</v>
      </c>
      <c r="Q82" s="180" t="s">
        <v>2610</v>
      </c>
      <c r="R82" s="180">
        <v>2</v>
      </c>
      <c r="S82" s="180" t="s">
        <v>5592</v>
      </c>
      <c r="T82" s="180" t="s">
        <v>5564</v>
      </c>
      <c r="U82" s="181">
        <v>44866</v>
      </c>
      <c r="V82" s="188" t="s">
        <v>5595</v>
      </c>
      <c r="W82" s="178">
        <v>10302000</v>
      </c>
      <c r="X82" s="178" t="s">
        <v>5567</v>
      </c>
      <c r="Y82" s="178" t="s">
        <v>19</v>
      </c>
      <c r="Z82" s="178">
        <v>3</v>
      </c>
      <c r="AA82" s="178" t="s">
        <v>5594</v>
      </c>
      <c r="AB82" s="178" t="s">
        <v>5564</v>
      </c>
      <c r="AC82" s="179">
        <v>44866</v>
      </c>
      <c r="AD82" s="188" t="s">
        <v>5597</v>
      </c>
      <c r="AE82" s="186">
        <v>10302000</v>
      </c>
      <c r="AF82" s="186" t="s">
        <v>5567</v>
      </c>
      <c r="AG82" s="186" t="s">
        <v>2610</v>
      </c>
      <c r="AH82" s="186">
        <v>2</v>
      </c>
      <c r="AI82" s="186" t="s">
        <v>5596</v>
      </c>
      <c r="AJ82" s="186" t="s">
        <v>5564</v>
      </c>
      <c r="AK82" s="187">
        <v>44866</v>
      </c>
      <c r="AL82" s="188" t="s">
        <v>5601</v>
      </c>
      <c r="AM82" s="178">
        <v>947000</v>
      </c>
      <c r="AN82" s="178" t="s">
        <v>5598</v>
      </c>
      <c r="AO82" s="178" t="s">
        <v>2610</v>
      </c>
      <c r="AP82" s="178">
        <v>2</v>
      </c>
      <c r="AQ82" s="178" t="s">
        <v>5600</v>
      </c>
      <c r="AR82" s="178" t="s">
        <v>5599</v>
      </c>
      <c r="AS82" s="179">
        <v>44866</v>
      </c>
      <c r="AT82" s="189" t="s">
        <v>5603</v>
      </c>
      <c r="AU82" s="186">
        <v>0</v>
      </c>
      <c r="AV82" s="186" t="s">
        <v>847</v>
      </c>
      <c r="AW82" s="186" t="s">
        <v>19</v>
      </c>
      <c r="AX82" s="186">
        <v>3</v>
      </c>
      <c r="AY82" s="186" t="s">
        <v>5602</v>
      </c>
      <c r="AZ82" s="186" t="s">
        <v>847</v>
      </c>
      <c r="BA82" s="187">
        <v>44866</v>
      </c>
      <c r="BB82" s="188" t="s">
        <v>3079</v>
      </c>
      <c r="BC82" s="178" t="s">
        <v>14</v>
      </c>
      <c r="BD82" s="178" t="s">
        <v>14</v>
      </c>
      <c r="BE82" s="178" t="s">
        <v>14</v>
      </c>
      <c r="BF82" s="178" t="s">
        <v>14</v>
      </c>
      <c r="BG82" s="178" t="s">
        <v>3078</v>
      </c>
      <c r="BH82" s="178" t="s">
        <v>14</v>
      </c>
      <c r="BI82" s="179">
        <v>44803</v>
      </c>
      <c r="BJ82" s="189" t="s">
        <v>8351</v>
      </c>
      <c r="BK82" s="189">
        <v>465</v>
      </c>
      <c r="BL82" s="189" t="s">
        <v>8349</v>
      </c>
      <c r="BM82" s="189" t="s">
        <v>2610</v>
      </c>
      <c r="BN82" s="189">
        <v>2</v>
      </c>
      <c r="BO82" s="189" t="s">
        <v>8350</v>
      </c>
      <c r="BP82" s="186" t="s">
        <v>1440</v>
      </c>
      <c r="BQ82" s="190">
        <v>44895</v>
      </c>
      <c r="BR82" s="188" t="s">
        <v>647</v>
      </c>
      <c r="BS82" s="182" t="s">
        <v>14</v>
      </c>
      <c r="BT82" s="182" t="s">
        <v>14</v>
      </c>
      <c r="BU82" s="182" t="s">
        <v>14</v>
      </c>
      <c r="BV82" s="182" t="s">
        <v>14</v>
      </c>
      <c r="BW82" s="182" t="s">
        <v>14</v>
      </c>
      <c r="BX82" s="182" t="s">
        <v>14</v>
      </c>
      <c r="BY82" s="179">
        <v>43551</v>
      </c>
      <c r="BZ82" s="189" t="s">
        <v>648</v>
      </c>
      <c r="CA82" s="189" t="s">
        <v>14</v>
      </c>
      <c r="CB82" s="189" t="s">
        <v>14</v>
      </c>
      <c r="CC82" s="189" t="s">
        <v>14</v>
      </c>
      <c r="CD82" s="189" t="s">
        <v>14</v>
      </c>
      <c r="CE82" s="189" t="s">
        <v>14</v>
      </c>
      <c r="CF82" s="189" t="s">
        <v>14</v>
      </c>
      <c r="CG82" s="190">
        <v>43551</v>
      </c>
      <c r="CH82" s="188" t="s">
        <v>10072</v>
      </c>
      <c r="CI82" s="189" t="e">
        <v>#N/A</v>
      </c>
      <c r="CJ82" s="189" t="e">
        <v>#N/A</v>
      </c>
      <c r="CK82" s="189" t="e">
        <v>#N/A</v>
      </c>
      <c r="CL82" s="189" t="e">
        <v>#N/A</v>
      </c>
      <c r="CM82" s="189" t="e">
        <v>#N/A</v>
      </c>
      <c r="CN82" s="189" t="e">
        <v>#N/A</v>
      </c>
      <c r="CO82" s="191" t="e">
        <v>#N/A</v>
      </c>
      <c r="CP82" s="189" t="s">
        <v>649</v>
      </c>
      <c r="CQ82" s="182" t="s">
        <v>14</v>
      </c>
      <c r="CR82" s="182">
        <v>0</v>
      </c>
      <c r="CS82" s="182" t="s">
        <v>30</v>
      </c>
      <c r="CT82" s="182">
        <v>2</v>
      </c>
      <c r="CU82" s="182">
        <v>0</v>
      </c>
      <c r="CV82" s="182">
        <v>0</v>
      </c>
      <c r="CW82" s="179">
        <v>43551</v>
      </c>
      <c r="CX82" s="189" t="s">
        <v>5604</v>
      </c>
      <c r="CY82" s="186">
        <v>1600000</v>
      </c>
      <c r="CZ82" s="186" t="s">
        <v>847</v>
      </c>
      <c r="DA82" s="186" t="s">
        <v>19</v>
      </c>
      <c r="DB82" s="186">
        <v>3</v>
      </c>
      <c r="DC82" s="186" t="s">
        <v>5605</v>
      </c>
      <c r="DD82" s="186" t="s">
        <v>847</v>
      </c>
      <c r="DE82" s="192">
        <v>44866</v>
      </c>
      <c r="DF82" s="188" t="s">
        <v>5606</v>
      </c>
      <c r="DG82" s="178">
        <v>0</v>
      </c>
      <c r="DH82" s="182" t="s">
        <v>5567</v>
      </c>
      <c r="DI82" s="182" t="s">
        <v>2610</v>
      </c>
      <c r="DJ82" s="182">
        <v>2</v>
      </c>
      <c r="DK82" s="182" t="s">
        <v>5605</v>
      </c>
      <c r="DL82" s="182" t="s">
        <v>5564</v>
      </c>
      <c r="DM82" s="179">
        <v>44866</v>
      </c>
      <c r="DN82" s="189" t="s">
        <v>5607</v>
      </c>
      <c r="DO82" s="186">
        <v>8702000</v>
      </c>
      <c r="DP82" s="189" t="s">
        <v>5567</v>
      </c>
      <c r="DQ82" s="189" t="s">
        <v>2610</v>
      </c>
      <c r="DR82" s="189">
        <v>2</v>
      </c>
      <c r="DS82" s="189" t="s">
        <v>5605</v>
      </c>
      <c r="DT82" s="189" t="s">
        <v>5564</v>
      </c>
      <c r="DU82" s="190">
        <v>44866</v>
      </c>
      <c r="DV82" s="188" t="s">
        <v>5608</v>
      </c>
      <c r="DW82" s="178">
        <v>1600000</v>
      </c>
      <c r="DX82" s="182" t="s">
        <v>847</v>
      </c>
      <c r="DY82" s="182" t="s">
        <v>19</v>
      </c>
      <c r="DZ82" s="182">
        <v>3</v>
      </c>
      <c r="EA82" s="182" t="s">
        <v>5605</v>
      </c>
      <c r="EB82" s="182" t="s">
        <v>847</v>
      </c>
      <c r="EC82" s="179">
        <v>44866</v>
      </c>
      <c r="ED82" s="189" t="s">
        <v>5609</v>
      </c>
      <c r="EE82" s="186">
        <v>0</v>
      </c>
      <c r="EF82" s="189" t="s">
        <v>847</v>
      </c>
      <c r="EG82" s="189" t="s">
        <v>19</v>
      </c>
      <c r="EH82" s="189">
        <v>3</v>
      </c>
      <c r="EI82" s="189" t="s">
        <v>5605</v>
      </c>
      <c r="EJ82" s="189" t="s">
        <v>847</v>
      </c>
      <c r="EK82" s="190">
        <v>44866</v>
      </c>
      <c r="EL82" s="188" t="s">
        <v>5610</v>
      </c>
      <c r="EM82" s="178">
        <v>0</v>
      </c>
      <c r="EN82" s="182" t="s">
        <v>847</v>
      </c>
      <c r="EO82" s="182" t="s">
        <v>19</v>
      </c>
      <c r="EP82" s="182">
        <v>3</v>
      </c>
      <c r="EQ82" s="182" t="s">
        <v>5605</v>
      </c>
      <c r="ER82" s="182" t="s">
        <v>847</v>
      </c>
      <c r="ES82" s="179">
        <v>44866</v>
      </c>
      <c r="ET82" s="189" t="s">
        <v>8355</v>
      </c>
      <c r="EU82" s="189">
        <v>520</v>
      </c>
      <c r="EV82" s="189" t="s">
        <v>8352</v>
      </c>
      <c r="EW82" s="189" t="s">
        <v>2610</v>
      </c>
      <c r="EX82" s="189">
        <v>2</v>
      </c>
      <c r="EY82" s="189" t="s">
        <v>8354</v>
      </c>
      <c r="EZ82" s="189" t="s">
        <v>8353</v>
      </c>
      <c r="FA82" s="190">
        <v>44895</v>
      </c>
      <c r="FB82" s="188" t="s">
        <v>1534</v>
      </c>
      <c r="FC82" s="182">
        <v>3</v>
      </c>
      <c r="FD82" s="182" t="s">
        <v>14</v>
      </c>
      <c r="FE82" s="182" t="s">
        <v>30</v>
      </c>
      <c r="FF82" s="182">
        <v>2</v>
      </c>
      <c r="FG82" s="182" t="s">
        <v>1533</v>
      </c>
      <c r="FH82" s="182" t="s">
        <v>14</v>
      </c>
      <c r="FI82" s="179">
        <v>44392</v>
      </c>
      <c r="FJ82" s="188" t="s">
        <v>651</v>
      </c>
      <c r="FK82" s="189" t="s">
        <v>14</v>
      </c>
      <c r="FL82" s="189">
        <v>0</v>
      </c>
      <c r="FM82" s="189" t="s">
        <v>30</v>
      </c>
      <c r="FN82" s="189">
        <v>2</v>
      </c>
      <c r="FO82" s="189" t="s">
        <v>650</v>
      </c>
      <c r="FP82" s="186">
        <v>0</v>
      </c>
      <c r="FQ82" s="187">
        <v>43551</v>
      </c>
      <c r="FR82" s="188" t="s">
        <v>896</v>
      </c>
      <c r="FS82" s="182" t="s">
        <v>14</v>
      </c>
      <c r="FT82" s="182" t="s">
        <v>14</v>
      </c>
      <c r="FU82" s="182" t="s">
        <v>14</v>
      </c>
      <c r="FV82" s="182" t="s">
        <v>14</v>
      </c>
      <c r="FW82" s="182" t="s">
        <v>14</v>
      </c>
      <c r="FX82" s="182" t="s">
        <v>14</v>
      </c>
      <c r="FY82" s="179">
        <v>43784</v>
      </c>
      <c r="FZ82" s="189" t="s">
        <v>4132</v>
      </c>
      <c r="GA82" s="189">
        <v>1</v>
      </c>
      <c r="GB82" s="189" t="s">
        <v>3959</v>
      </c>
      <c r="GC82" s="189" t="s">
        <v>30</v>
      </c>
      <c r="GD82" s="189">
        <v>2</v>
      </c>
      <c r="GE82" s="189" t="s">
        <v>14</v>
      </c>
      <c r="GF82" s="189" t="s">
        <v>14</v>
      </c>
      <c r="GG82" s="190">
        <v>44860</v>
      </c>
      <c r="GH82" s="188" t="s">
        <v>4138</v>
      </c>
      <c r="GI82" s="182">
        <v>1</v>
      </c>
      <c r="GJ82" s="182" t="s">
        <v>3959</v>
      </c>
      <c r="GK82" s="182" t="s">
        <v>30</v>
      </c>
      <c r="GL82" s="182">
        <v>2</v>
      </c>
      <c r="GM82" s="182" t="s">
        <v>14</v>
      </c>
      <c r="GN82" s="182" t="s">
        <v>14</v>
      </c>
      <c r="GO82" s="179">
        <v>44860</v>
      </c>
      <c r="GP82" s="189" t="s">
        <v>4133</v>
      </c>
      <c r="GQ82" s="189">
        <v>0</v>
      </c>
      <c r="GR82" s="189" t="s">
        <v>3959</v>
      </c>
      <c r="GS82" s="189" t="s">
        <v>30</v>
      </c>
      <c r="GT82" s="189">
        <v>2</v>
      </c>
      <c r="GU82" s="189" t="s">
        <v>14</v>
      </c>
      <c r="GV82" s="189" t="s">
        <v>14</v>
      </c>
      <c r="GW82" s="190">
        <v>44860</v>
      </c>
      <c r="GX82" s="188" t="s">
        <v>4139</v>
      </c>
      <c r="GY82" s="182">
        <v>0</v>
      </c>
      <c r="GZ82" s="182" t="s">
        <v>3959</v>
      </c>
      <c r="HA82" s="182" t="s">
        <v>30</v>
      </c>
      <c r="HB82" s="182">
        <v>2</v>
      </c>
      <c r="HC82" s="182" t="s">
        <v>14</v>
      </c>
      <c r="HD82" s="182" t="s">
        <v>14</v>
      </c>
      <c r="HE82" s="179">
        <v>44860</v>
      </c>
      <c r="HF82" s="189" t="s">
        <v>4131</v>
      </c>
      <c r="HG82" s="189">
        <v>2</v>
      </c>
      <c r="HH82" s="189" t="s">
        <v>3959</v>
      </c>
      <c r="HI82" s="189" t="s">
        <v>30</v>
      </c>
      <c r="HJ82" s="189">
        <v>2</v>
      </c>
      <c r="HK82" s="189" t="s">
        <v>14</v>
      </c>
      <c r="HL82" s="189" t="s">
        <v>14</v>
      </c>
      <c r="HM82" s="190">
        <v>44860</v>
      </c>
      <c r="HN82" s="188" t="s">
        <v>4137</v>
      </c>
      <c r="HO82" s="182">
        <v>1</v>
      </c>
      <c r="HP82" s="182" t="s">
        <v>3959</v>
      </c>
      <c r="HQ82" s="182" t="s">
        <v>30</v>
      </c>
      <c r="HR82" s="182">
        <v>2</v>
      </c>
      <c r="HS82" s="182" t="s">
        <v>14</v>
      </c>
      <c r="HT82" s="182" t="s">
        <v>14</v>
      </c>
      <c r="HU82" s="179">
        <v>44860</v>
      </c>
      <c r="HV82" s="189" t="s">
        <v>4134</v>
      </c>
      <c r="HW82" s="189">
        <v>1</v>
      </c>
      <c r="HX82" s="189" t="s">
        <v>3959</v>
      </c>
      <c r="HY82" s="189" t="s">
        <v>30</v>
      </c>
      <c r="HZ82" s="189">
        <v>2</v>
      </c>
      <c r="IA82" s="189" t="s">
        <v>14</v>
      </c>
      <c r="IB82" s="189" t="s">
        <v>14</v>
      </c>
      <c r="IC82" s="190">
        <v>44860</v>
      </c>
      <c r="ID82" s="188" t="s">
        <v>4136</v>
      </c>
      <c r="IE82" s="182">
        <v>1</v>
      </c>
      <c r="IF82" s="182" t="s">
        <v>3959</v>
      </c>
      <c r="IG82" s="182" t="s">
        <v>30</v>
      </c>
      <c r="IH82" s="182">
        <v>2</v>
      </c>
      <c r="II82" s="182" t="s">
        <v>14</v>
      </c>
      <c r="IJ82" s="182" t="s">
        <v>14</v>
      </c>
      <c r="IK82" s="179">
        <v>44860</v>
      </c>
      <c r="IL82" s="189" t="s">
        <v>4135</v>
      </c>
      <c r="IM82" s="189">
        <v>2</v>
      </c>
      <c r="IN82" s="189" t="s">
        <v>3959</v>
      </c>
      <c r="IO82" s="189" t="s">
        <v>30</v>
      </c>
      <c r="IP82" s="189">
        <v>2</v>
      </c>
      <c r="IQ82" s="189" t="s">
        <v>14</v>
      </c>
      <c r="IR82" s="189" t="s">
        <v>14</v>
      </c>
      <c r="IS82" s="190">
        <v>44860</v>
      </c>
    </row>
    <row r="83" spans="1:253" s="283" customFormat="1" ht="12.95" customHeight="1" x14ac:dyDescent="0.2">
      <c r="A83" s="283" t="s">
        <v>1769</v>
      </c>
      <c r="B83" s="283" t="s">
        <v>9562</v>
      </c>
      <c r="C83" s="283" t="s">
        <v>1770</v>
      </c>
      <c r="D83" s="283" t="s">
        <v>646</v>
      </c>
      <c r="E83" s="283" t="s">
        <v>8964</v>
      </c>
      <c r="F83" s="283" t="s">
        <v>8300</v>
      </c>
      <c r="G83" s="177">
        <v>33315000</v>
      </c>
      <c r="H83" s="178" t="s">
        <v>8298</v>
      </c>
      <c r="I83" s="178" t="s">
        <v>2610</v>
      </c>
      <c r="J83" s="178">
        <v>2</v>
      </c>
      <c r="K83" s="178" t="s">
        <v>5009</v>
      </c>
      <c r="L83" s="178" t="s">
        <v>8299</v>
      </c>
      <c r="M83" s="179">
        <v>44895</v>
      </c>
      <c r="N83" s="188" t="s">
        <v>5613</v>
      </c>
      <c r="O83" s="180">
        <v>484412</v>
      </c>
      <c r="P83" s="180" t="s">
        <v>5611</v>
      </c>
      <c r="Q83" s="180" t="s">
        <v>2610</v>
      </c>
      <c r="R83" s="180">
        <v>2</v>
      </c>
      <c r="S83" s="180" t="s">
        <v>5612</v>
      </c>
      <c r="T83" s="180" t="s">
        <v>5564</v>
      </c>
      <c r="U83" s="181">
        <v>44866</v>
      </c>
      <c r="V83" s="188" t="s">
        <v>5615</v>
      </c>
      <c r="W83" s="178">
        <v>18066000</v>
      </c>
      <c r="X83" s="178" t="s">
        <v>5611</v>
      </c>
      <c r="Y83" s="178" t="s">
        <v>2610</v>
      </c>
      <c r="Z83" s="178">
        <v>2</v>
      </c>
      <c r="AA83" s="178" t="s">
        <v>5614</v>
      </c>
      <c r="AB83" s="178" t="s">
        <v>5564</v>
      </c>
      <c r="AC83" s="179">
        <v>44866</v>
      </c>
      <c r="AD83" s="188" t="s">
        <v>5619</v>
      </c>
      <c r="AE83" s="186">
        <v>936000</v>
      </c>
      <c r="AF83" s="186" t="s">
        <v>5616</v>
      </c>
      <c r="AG83" s="186" t="s">
        <v>2610</v>
      </c>
      <c r="AH83" s="186">
        <v>2</v>
      </c>
      <c r="AI83" s="186" t="s">
        <v>5618</v>
      </c>
      <c r="AJ83" s="186" t="s">
        <v>5617</v>
      </c>
      <c r="AK83" s="187">
        <v>44866</v>
      </c>
      <c r="AL83" s="188" t="s">
        <v>5622</v>
      </c>
      <c r="AM83" s="178">
        <v>129000</v>
      </c>
      <c r="AN83" s="178" t="s">
        <v>5620</v>
      </c>
      <c r="AO83" s="178" t="s">
        <v>2610</v>
      </c>
      <c r="AP83" s="178">
        <v>2</v>
      </c>
      <c r="AQ83" s="178" t="s">
        <v>5621</v>
      </c>
      <c r="AR83" s="178" t="s">
        <v>5599</v>
      </c>
      <c r="AS83" s="179">
        <v>44866</v>
      </c>
      <c r="AT83" s="189" t="s">
        <v>5624</v>
      </c>
      <c r="AU83" s="186">
        <v>257</v>
      </c>
      <c r="AV83" s="186" t="s">
        <v>5011</v>
      </c>
      <c r="AW83" s="186" t="s">
        <v>2610</v>
      </c>
      <c r="AX83" s="186">
        <v>2</v>
      </c>
      <c r="AY83" s="186" t="s">
        <v>5623</v>
      </c>
      <c r="AZ83" s="186" t="s">
        <v>5012</v>
      </c>
      <c r="BA83" s="187">
        <v>44866</v>
      </c>
      <c r="BB83" s="188" t="s">
        <v>1772</v>
      </c>
      <c r="BC83" s="178" t="s">
        <v>14</v>
      </c>
      <c r="BD83" s="178" t="s">
        <v>14</v>
      </c>
      <c r="BE83" s="178" t="s">
        <v>14</v>
      </c>
      <c r="BF83" s="178" t="s">
        <v>14</v>
      </c>
      <c r="BG83" s="178" t="s">
        <v>1771</v>
      </c>
      <c r="BH83" s="178" t="s">
        <v>14</v>
      </c>
      <c r="BI83" s="179">
        <v>44592</v>
      </c>
      <c r="BJ83" s="189" t="s">
        <v>8343</v>
      </c>
      <c r="BK83" s="189">
        <v>55</v>
      </c>
      <c r="BL83" s="189" t="s">
        <v>5011</v>
      </c>
      <c r="BM83" s="189" t="s">
        <v>2610</v>
      </c>
      <c r="BN83" s="189">
        <v>2</v>
      </c>
      <c r="BO83" s="189" t="s">
        <v>8342</v>
      </c>
      <c r="BP83" s="186" t="s">
        <v>5012</v>
      </c>
      <c r="BQ83" s="190">
        <v>44895</v>
      </c>
      <c r="BR83" s="188" t="s">
        <v>1925</v>
      </c>
      <c r="BS83" s="182">
        <v>143407</v>
      </c>
      <c r="BT83" s="182" t="s">
        <v>1922</v>
      </c>
      <c r="BU83" s="182" t="s">
        <v>19</v>
      </c>
      <c r="BV83" s="182">
        <v>3</v>
      </c>
      <c r="BW83" s="182" t="s">
        <v>1924</v>
      </c>
      <c r="BX83" s="182" t="s">
        <v>1923</v>
      </c>
      <c r="BY83" s="179">
        <v>44673</v>
      </c>
      <c r="BZ83" s="189" t="s">
        <v>1855</v>
      </c>
      <c r="CA83" s="189">
        <v>13365</v>
      </c>
      <c r="CB83" s="189" t="s">
        <v>1846</v>
      </c>
      <c r="CC83" s="189" t="s">
        <v>19</v>
      </c>
      <c r="CD83" s="189">
        <v>3</v>
      </c>
      <c r="CE83" s="189" t="s">
        <v>1854</v>
      </c>
      <c r="CF83" s="189" t="s">
        <v>1847</v>
      </c>
      <c r="CG83" s="190">
        <v>44645</v>
      </c>
      <c r="CH83" s="188" t="s">
        <v>10073</v>
      </c>
      <c r="CI83" s="189" t="e">
        <v>#N/A</v>
      </c>
      <c r="CJ83" s="189" t="e">
        <v>#N/A</v>
      </c>
      <c r="CK83" s="189" t="e">
        <v>#N/A</v>
      </c>
      <c r="CL83" s="189" t="e">
        <v>#N/A</v>
      </c>
      <c r="CM83" s="189" t="e">
        <v>#N/A</v>
      </c>
      <c r="CN83" s="189" t="e">
        <v>#N/A</v>
      </c>
      <c r="CO83" s="191" t="e">
        <v>#N/A</v>
      </c>
      <c r="CP83" s="189" t="s">
        <v>1776</v>
      </c>
      <c r="CQ83" s="182">
        <v>1700000</v>
      </c>
      <c r="CR83" s="182" t="s">
        <v>1773</v>
      </c>
      <c r="CS83" s="182" t="s">
        <v>30</v>
      </c>
      <c r="CT83" s="182">
        <v>2</v>
      </c>
      <c r="CU83" s="182" t="s">
        <v>1775</v>
      </c>
      <c r="CV83" s="182" t="s">
        <v>1774</v>
      </c>
      <c r="CW83" s="179">
        <v>44592</v>
      </c>
      <c r="CX83" s="189" t="s">
        <v>5625</v>
      </c>
      <c r="CY83" s="186">
        <v>697000</v>
      </c>
      <c r="CZ83" s="186" t="s">
        <v>5616</v>
      </c>
      <c r="DA83" s="186" t="s">
        <v>2610</v>
      </c>
      <c r="DB83" s="186">
        <v>2</v>
      </c>
      <c r="DC83" s="186" t="s">
        <v>2032</v>
      </c>
      <c r="DD83" s="186" t="s">
        <v>5585</v>
      </c>
      <c r="DE83" s="192">
        <v>44866</v>
      </c>
      <c r="DF83" s="188" t="s">
        <v>5627</v>
      </c>
      <c r="DG83" s="178">
        <v>17130000</v>
      </c>
      <c r="DH83" s="182" t="s">
        <v>5616</v>
      </c>
      <c r="DI83" s="182" t="s">
        <v>2610</v>
      </c>
      <c r="DJ83" s="182">
        <v>2</v>
      </c>
      <c r="DK83" s="182" t="s">
        <v>2032</v>
      </c>
      <c r="DL83" s="182" t="s">
        <v>5626</v>
      </c>
      <c r="DM83" s="179">
        <v>44866</v>
      </c>
      <c r="DN83" s="189" t="s">
        <v>5629</v>
      </c>
      <c r="DO83" s="186">
        <v>239000</v>
      </c>
      <c r="DP83" s="189" t="s">
        <v>5616</v>
      </c>
      <c r="DQ83" s="189" t="s">
        <v>2610</v>
      </c>
      <c r="DR83" s="189">
        <v>2</v>
      </c>
      <c r="DS83" s="189" t="s">
        <v>2032</v>
      </c>
      <c r="DT83" s="189" t="s">
        <v>5628</v>
      </c>
      <c r="DU83" s="190">
        <v>44866</v>
      </c>
      <c r="DV83" s="188" t="s">
        <v>5630</v>
      </c>
      <c r="DW83" s="178">
        <v>697000</v>
      </c>
      <c r="DX83" s="182" t="s">
        <v>5616</v>
      </c>
      <c r="DY83" s="182" t="s">
        <v>2610</v>
      </c>
      <c r="DZ83" s="182">
        <v>2</v>
      </c>
      <c r="EA83" s="182" t="s">
        <v>2032</v>
      </c>
      <c r="EB83" s="182" t="s">
        <v>5585</v>
      </c>
      <c r="EC83" s="179">
        <v>44866</v>
      </c>
      <c r="ED83" s="189" t="s">
        <v>5631</v>
      </c>
      <c r="EE83" s="186">
        <v>0</v>
      </c>
      <c r="EF83" s="189" t="s">
        <v>847</v>
      </c>
      <c r="EG83" s="189" t="s">
        <v>19</v>
      </c>
      <c r="EH83" s="189">
        <v>3</v>
      </c>
      <c r="EI83" s="189" t="s">
        <v>2032</v>
      </c>
      <c r="EJ83" s="189" t="s">
        <v>847</v>
      </c>
      <c r="EK83" s="190">
        <v>44866</v>
      </c>
      <c r="EL83" s="188" t="s">
        <v>5632</v>
      </c>
      <c r="EM83" s="178">
        <v>0</v>
      </c>
      <c r="EN83" s="182" t="s">
        <v>847</v>
      </c>
      <c r="EO83" s="182" t="s">
        <v>19</v>
      </c>
      <c r="EP83" s="182">
        <v>3</v>
      </c>
      <c r="EQ83" s="182" t="s">
        <v>2032</v>
      </c>
      <c r="ER83" s="182" t="s">
        <v>847</v>
      </c>
      <c r="ES83" s="179">
        <v>44866</v>
      </c>
      <c r="ET83" s="189" t="s">
        <v>8347</v>
      </c>
      <c r="EU83" s="189">
        <v>520</v>
      </c>
      <c r="EV83" s="189" t="s">
        <v>8344</v>
      </c>
      <c r="EW83" s="189" t="s">
        <v>2610</v>
      </c>
      <c r="EX83" s="189">
        <v>2</v>
      </c>
      <c r="EY83" s="189" t="s">
        <v>8346</v>
      </c>
      <c r="EZ83" s="189" t="s">
        <v>8345</v>
      </c>
      <c r="FA83" s="190">
        <v>44895</v>
      </c>
      <c r="FB83" s="188" t="s">
        <v>1857</v>
      </c>
      <c r="FC83" s="182">
        <v>4</v>
      </c>
      <c r="FD83" s="182" t="s">
        <v>1850</v>
      </c>
      <c r="FE83" s="182" t="s">
        <v>30</v>
      </c>
      <c r="FF83" s="182">
        <v>2</v>
      </c>
      <c r="FG83" s="182" t="s">
        <v>1856</v>
      </c>
      <c r="FH83" s="182" t="s">
        <v>1851</v>
      </c>
      <c r="FI83" s="179">
        <v>44645</v>
      </c>
      <c r="FJ83" s="188" t="s">
        <v>10074</v>
      </c>
      <c r="FK83" s="189" t="e">
        <v>#N/A</v>
      </c>
      <c r="FL83" s="189" t="e">
        <v>#N/A</v>
      </c>
      <c r="FM83" s="189" t="e">
        <v>#N/A</v>
      </c>
      <c r="FN83" s="189" t="e">
        <v>#N/A</v>
      </c>
      <c r="FO83" s="189" t="e">
        <v>#N/A</v>
      </c>
      <c r="FP83" s="186" t="e">
        <v>#N/A</v>
      </c>
      <c r="FQ83" s="187" t="e">
        <v>#N/A</v>
      </c>
      <c r="FR83" s="188" t="s">
        <v>10075</v>
      </c>
      <c r="FS83" s="182" t="e">
        <v>#N/A</v>
      </c>
      <c r="FT83" s="182" t="e">
        <v>#N/A</v>
      </c>
      <c r="FU83" s="182" t="e">
        <v>#N/A</v>
      </c>
      <c r="FV83" s="182" t="e">
        <v>#N/A</v>
      </c>
      <c r="FW83" s="182" t="e">
        <v>#N/A</v>
      </c>
      <c r="FX83" s="182" t="e">
        <v>#N/A</v>
      </c>
      <c r="FY83" s="179" t="e">
        <v>#N/A</v>
      </c>
      <c r="FZ83" s="189" t="s">
        <v>4141</v>
      </c>
      <c r="GA83" s="189">
        <v>1</v>
      </c>
      <c r="GB83" s="189" t="s">
        <v>3959</v>
      </c>
      <c r="GC83" s="189" t="s">
        <v>30</v>
      </c>
      <c r="GD83" s="189">
        <v>2</v>
      </c>
      <c r="GE83" s="189" t="s">
        <v>14</v>
      </c>
      <c r="GF83" s="189" t="s">
        <v>14</v>
      </c>
      <c r="GG83" s="190">
        <v>44860</v>
      </c>
      <c r="GH83" s="188" t="s">
        <v>4147</v>
      </c>
      <c r="GI83" s="182">
        <v>0</v>
      </c>
      <c r="GJ83" s="182" t="s">
        <v>3959</v>
      </c>
      <c r="GK83" s="182" t="s">
        <v>30</v>
      </c>
      <c r="GL83" s="182">
        <v>2</v>
      </c>
      <c r="GM83" s="182" t="s">
        <v>14</v>
      </c>
      <c r="GN83" s="182" t="s">
        <v>14</v>
      </c>
      <c r="GO83" s="179">
        <v>44860</v>
      </c>
      <c r="GP83" s="189" t="s">
        <v>4142</v>
      </c>
      <c r="GQ83" s="189">
        <v>1</v>
      </c>
      <c r="GR83" s="189" t="s">
        <v>3959</v>
      </c>
      <c r="GS83" s="189" t="s">
        <v>30</v>
      </c>
      <c r="GT83" s="189">
        <v>2</v>
      </c>
      <c r="GU83" s="189" t="s">
        <v>14</v>
      </c>
      <c r="GV83" s="189" t="s">
        <v>14</v>
      </c>
      <c r="GW83" s="190">
        <v>44860</v>
      </c>
      <c r="GX83" s="188" t="s">
        <v>4148</v>
      </c>
      <c r="GY83" s="182">
        <v>0</v>
      </c>
      <c r="GZ83" s="182" t="s">
        <v>3959</v>
      </c>
      <c r="HA83" s="182" t="s">
        <v>30</v>
      </c>
      <c r="HB83" s="182">
        <v>2</v>
      </c>
      <c r="HC83" s="182" t="s">
        <v>14</v>
      </c>
      <c r="HD83" s="182" t="s">
        <v>14</v>
      </c>
      <c r="HE83" s="179">
        <v>44860</v>
      </c>
      <c r="HF83" s="189" t="s">
        <v>4140</v>
      </c>
      <c r="HG83" s="189">
        <v>0</v>
      </c>
      <c r="HH83" s="189" t="s">
        <v>3959</v>
      </c>
      <c r="HI83" s="189" t="s">
        <v>30</v>
      </c>
      <c r="HJ83" s="189">
        <v>2</v>
      </c>
      <c r="HK83" s="189" t="s">
        <v>14</v>
      </c>
      <c r="HL83" s="189" t="s">
        <v>14</v>
      </c>
      <c r="HM83" s="190">
        <v>44860</v>
      </c>
      <c r="HN83" s="188" t="s">
        <v>4146</v>
      </c>
      <c r="HO83" s="182">
        <v>1</v>
      </c>
      <c r="HP83" s="182" t="s">
        <v>3959</v>
      </c>
      <c r="HQ83" s="182" t="s">
        <v>30</v>
      </c>
      <c r="HR83" s="182">
        <v>2</v>
      </c>
      <c r="HS83" s="182" t="s">
        <v>14</v>
      </c>
      <c r="HT83" s="182" t="s">
        <v>14</v>
      </c>
      <c r="HU83" s="179">
        <v>44860</v>
      </c>
      <c r="HV83" s="189" t="s">
        <v>4143</v>
      </c>
      <c r="HW83" s="189">
        <v>0</v>
      </c>
      <c r="HX83" s="189" t="s">
        <v>3959</v>
      </c>
      <c r="HY83" s="189" t="s">
        <v>30</v>
      </c>
      <c r="HZ83" s="189">
        <v>2</v>
      </c>
      <c r="IA83" s="189" t="s">
        <v>14</v>
      </c>
      <c r="IB83" s="189" t="s">
        <v>14</v>
      </c>
      <c r="IC83" s="190">
        <v>44860</v>
      </c>
      <c r="ID83" s="188" t="s">
        <v>4145</v>
      </c>
      <c r="IE83" s="182">
        <v>1</v>
      </c>
      <c r="IF83" s="182" t="s">
        <v>3959</v>
      </c>
      <c r="IG83" s="182" t="s">
        <v>30</v>
      </c>
      <c r="IH83" s="182">
        <v>2</v>
      </c>
      <c r="II83" s="182" t="s">
        <v>14</v>
      </c>
      <c r="IJ83" s="182" t="s">
        <v>14</v>
      </c>
      <c r="IK83" s="179">
        <v>44860</v>
      </c>
      <c r="IL83" s="189" t="s">
        <v>4144</v>
      </c>
      <c r="IM83" s="189">
        <v>1</v>
      </c>
      <c r="IN83" s="189" t="s">
        <v>3959</v>
      </c>
      <c r="IO83" s="189" t="s">
        <v>30</v>
      </c>
      <c r="IP83" s="189">
        <v>2</v>
      </c>
      <c r="IQ83" s="189" t="s">
        <v>14</v>
      </c>
      <c r="IR83" s="189" t="s">
        <v>14</v>
      </c>
      <c r="IS83" s="190">
        <v>44860</v>
      </c>
    </row>
    <row r="84" spans="1:253" s="283" customFormat="1" ht="12.95" customHeight="1" x14ac:dyDescent="0.2">
      <c r="A84" s="283" t="s">
        <v>340</v>
      </c>
      <c r="B84" s="283" t="s">
        <v>9385</v>
      </c>
      <c r="C84" s="283" t="s">
        <v>341</v>
      </c>
      <c r="D84" s="283" t="s">
        <v>342</v>
      </c>
      <c r="E84" s="283" t="s">
        <v>8965</v>
      </c>
      <c r="F84" s="283" t="s">
        <v>6664</v>
      </c>
      <c r="G84" s="177">
        <v>4784000</v>
      </c>
      <c r="H84" s="178" t="s">
        <v>6655</v>
      </c>
      <c r="I84" s="178" t="s">
        <v>2610</v>
      </c>
      <c r="J84" s="178">
        <v>2</v>
      </c>
      <c r="K84" s="178" t="s">
        <v>6657</v>
      </c>
      <c r="L84" s="178" t="s">
        <v>6656</v>
      </c>
      <c r="M84" s="179">
        <v>44892</v>
      </c>
      <c r="N84" s="188" t="s">
        <v>2563</v>
      </c>
      <c r="O84" s="180">
        <v>206000</v>
      </c>
      <c r="P84" s="180" t="s">
        <v>2560</v>
      </c>
      <c r="Q84" s="180" t="s">
        <v>30</v>
      </c>
      <c r="R84" s="180">
        <v>2</v>
      </c>
      <c r="S84" s="180" t="s">
        <v>2562</v>
      </c>
      <c r="T84" s="180" t="s">
        <v>2561</v>
      </c>
      <c r="U84" s="181">
        <v>44768</v>
      </c>
      <c r="V84" s="188" t="s">
        <v>2566</v>
      </c>
      <c r="W84" s="178">
        <v>1513000</v>
      </c>
      <c r="X84" s="178" t="s">
        <v>2564</v>
      </c>
      <c r="Y84" s="178" t="s">
        <v>30</v>
      </c>
      <c r="Z84" s="178">
        <v>2</v>
      </c>
      <c r="AA84" s="178" t="s">
        <v>2565</v>
      </c>
      <c r="AB84" s="178" t="s">
        <v>2561</v>
      </c>
      <c r="AC84" s="179">
        <v>44768</v>
      </c>
      <c r="AD84" s="188" t="s">
        <v>2568</v>
      </c>
      <c r="AE84" s="186">
        <v>1513000</v>
      </c>
      <c r="AF84" s="186" t="s">
        <v>2560</v>
      </c>
      <c r="AG84" s="186" t="s">
        <v>30</v>
      </c>
      <c r="AH84" s="186">
        <v>2</v>
      </c>
      <c r="AI84" s="186" t="s">
        <v>2567</v>
      </c>
      <c r="AJ84" s="186" t="s">
        <v>2561</v>
      </c>
      <c r="AK84" s="187">
        <v>44768</v>
      </c>
      <c r="AL84" s="188" t="s">
        <v>6667</v>
      </c>
      <c r="AM84" s="178">
        <v>97000</v>
      </c>
      <c r="AN84" s="178" t="s">
        <v>6594</v>
      </c>
      <c r="AO84" s="178" t="s">
        <v>74</v>
      </c>
      <c r="AP84" s="178">
        <v>1</v>
      </c>
      <c r="AQ84" s="178" t="s">
        <v>6666</v>
      </c>
      <c r="AR84" s="178" t="s">
        <v>6665</v>
      </c>
      <c r="AS84" s="179">
        <v>44892</v>
      </c>
      <c r="AT84" s="189" t="s">
        <v>775</v>
      </c>
      <c r="AU84" s="186">
        <v>0</v>
      </c>
      <c r="AV84" s="186">
        <v>0</v>
      </c>
      <c r="AW84" s="186" t="s">
        <v>74</v>
      </c>
      <c r="AX84" s="186">
        <v>1</v>
      </c>
      <c r="AY84" s="186">
        <v>0</v>
      </c>
      <c r="AZ84" s="186" t="s">
        <v>14</v>
      </c>
      <c r="BA84" s="187">
        <v>43644</v>
      </c>
      <c r="BB84" s="188" t="s">
        <v>2962</v>
      </c>
      <c r="BC84" s="178" t="s">
        <v>14</v>
      </c>
      <c r="BD84" s="178" t="s">
        <v>14</v>
      </c>
      <c r="BE84" s="178" t="s">
        <v>14</v>
      </c>
      <c r="BF84" s="178" t="s">
        <v>14</v>
      </c>
      <c r="BG84" s="178" t="s">
        <v>847</v>
      </c>
      <c r="BH84" s="178" t="s">
        <v>14</v>
      </c>
      <c r="BI84" s="179">
        <v>44801</v>
      </c>
      <c r="BJ84" s="189" t="s">
        <v>6669</v>
      </c>
      <c r="BK84" s="189">
        <v>0</v>
      </c>
      <c r="BL84" s="189" t="s">
        <v>6659</v>
      </c>
      <c r="BM84" s="189" t="s">
        <v>2610</v>
      </c>
      <c r="BN84" s="189">
        <v>2</v>
      </c>
      <c r="BO84" s="189" t="s">
        <v>6668</v>
      </c>
      <c r="BP84" s="186" t="s">
        <v>1233</v>
      </c>
      <c r="BQ84" s="190">
        <v>44892</v>
      </c>
      <c r="BR84" s="188" t="s">
        <v>773</v>
      </c>
      <c r="BS84" s="182">
        <v>0</v>
      </c>
      <c r="BT84" s="182" t="s">
        <v>14</v>
      </c>
      <c r="BU84" s="182" t="s">
        <v>74</v>
      </c>
      <c r="BV84" s="182">
        <v>1</v>
      </c>
      <c r="BW84" s="182">
        <v>0</v>
      </c>
      <c r="BX84" s="182" t="s">
        <v>14</v>
      </c>
      <c r="BY84" s="179">
        <v>43644</v>
      </c>
      <c r="BZ84" s="189" t="s">
        <v>774</v>
      </c>
      <c r="CA84" s="189">
        <v>0</v>
      </c>
      <c r="CB84" s="189" t="s">
        <v>14</v>
      </c>
      <c r="CC84" s="189" t="s">
        <v>74</v>
      </c>
      <c r="CD84" s="189">
        <v>1</v>
      </c>
      <c r="CE84" s="189">
        <v>0</v>
      </c>
      <c r="CF84" s="189" t="s">
        <v>14</v>
      </c>
      <c r="CG84" s="190">
        <v>43644</v>
      </c>
      <c r="CH84" s="188" t="s">
        <v>10076</v>
      </c>
      <c r="CI84" s="189" t="e">
        <v>#N/A</v>
      </c>
      <c r="CJ84" s="189" t="e">
        <v>#N/A</v>
      </c>
      <c r="CK84" s="189" t="e">
        <v>#N/A</v>
      </c>
      <c r="CL84" s="189" t="e">
        <v>#N/A</v>
      </c>
      <c r="CM84" s="189" t="e">
        <v>#N/A</v>
      </c>
      <c r="CN84" s="189" t="e">
        <v>#N/A</v>
      </c>
      <c r="CO84" s="191" t="e">
        <v>#N/A</v>
      </c>
      <c r="CP84" s="189" t="s">
        <v>343</v>
      </c>
      <c r="CQ84" s="182" t="s">
        <v>14</v>
      </c>
      <c r="CR84" s="182">
        <v>0</v>
      </c>
      <c r="CS84" s="182" t="s">
        <v>30</v>
      </c>
      <c r="CT84" s="182">
        <v>2</v>
      </c>
      <c r="CU84" s="182">
        <v>0</v>
      </c>
      <c r="CV84" s="182">
        <v>0</v>
      </c>
      <c r="CW84" s="179">
        <v>43510</v>
      </c>
      <c r="CX84" s="189" t="s">
        <v>6672</v>
      </c>
      <c r="CY84" s="186">
        <v>97000</v>
      </c>
      <c r="CZ84" s="186" t="s">
        <v>6594</v>
      </c>
      <c r="DA84" s="186" t="s">
        <v>74</v>
      </c>
      <c r="DB84" s="186">
        <v>1</v>
      </c>
      <c r="DC84" s="186" t="s">
        <v>6677</v>
      </c>
      <c r="DD84" s="186" t="s">
        <v>6665</v>
      </c>
      <c r="DE84" s="192">
        <v>44892</v>
      </c>
      <c r="DF84" s="188" t="s">
        <v>6673</v>
      </c>
      <c r="DG84" s="178">
        <v>0</v>
      </c>
      <c r="DH84" s="182" t="s">
        <v>2560</v>
      </c>
      <c r="DI84" s="182" t="s">
        <v>2610</v>
      </c>
      <c r="DJ84" s="182">
        <v>2</v>
      </c>
      <c r="DK84" s="182" t="s">
        <v>6632</v>
      </c>
      <c r="DL84" s="182" t="s">
        <v>2561</v>
      </c>
      <c r="DM84" s="179">
        <v>44892</v>
      </c>
      <c r="DN84" s="189" t="s">
        <v>6676</v>
      </c>
      <c r="DO84" s="186">
        <v>1416000</v>
      </c>
      <c r="DP84" s="189" t="s">
        <v>6674</v>
      </c>
      <c r="DQ84" s="189" t="s">
        <v>2610</v>
      </c>
      <c r="DR84" s="189">
        <v>2</v>
      </c>
      <c r="DS84" s="189" t="s">
        <v>1645</v>
      </c>
      <c r="DT84" s="189" t="s">
        <v>6675</v>
      </c>
      <c r="DU84" s="190">
        <v>44892</v>
      </c>
      <c r="DV84" s="188" t="s">
        <v>6678</v>
      </c>
      <c r="DW84" s="178">
        <v>97000</v>
      </c>
      <c r="DX84" s="182" t="s">
        <v>6594</v>
      </c>
      <c r="DY84" s="182" t="s">
        <v>74</v>
      </c>
      <c r="DZ84" s="182">
        <v>1</v>
      </c>
      <c r="EA84" s="182" t="s">
        <v>6677</v>
      </c>
      <c r="EB84" s="182" t="s">
        <v>6665</v>
      </c>
      <c r="EC84" s="179">
        <v>44892</v>
      </c>
      <c r="ED84" s="189" t="s">
        <v>6679</v>
      </c>
      <c r="EE84" s="186">
        <v>0</v>
      </c>
      <c r="EF84" s="189" t="s">
        <v>6594</v>
      </c>
      <c r="EG84" s="189" t="s">
        <v>74</v>
      </c>
      <c r="EH84" s="189">
        <v>1</v>
      </c>
      <c r="EI84" s="189" t="s">
        <v>6638</v>
      </c>
      <c r="EJ84" s="189" t="s">
        <v>6665</v>
      </c>
      <c r="EK84" s="190">
        <v>44892</v>
      </c>
      <c r="EL84" s="188" t="s">
        <v>6680</v>
      </c>
      <c r="EM84" s="178">
        <v>0</v>
      </c>
      <c r="EN84" s="182" t="s">
        <v>6594</v>
      </c>
      <c r="EO84" s="182" t="s">
        <v>74</v>
      </c>
      <c r="EP84" s="182">
        <v>1</v>
      </c>
      <c r="EQ84" s="182" t="s">
        <v>6638</v>
      </c>
      <c r="ER84" s="182" t="s">
        <v>6665</v>
      </c>
      <c r="ES84" s="179">
        <v>44892</v>
      </c>
      <c r="ET84" s="189" t="s">
        <v>6671</v>
      </c>
      <c r="EU84" s="189">
        <v>0</v>
      </c>
      <c r="EV84" s="189" t="s">
        <v>6659</v>
      </c>
      <c r="EW84" s="189" t="s">
        <v>2610</v>
      </c>
      <c r="EX84" s="189">
        <v>2</v>
      </c>
      <c r="EY84" s="189" t="s">
        <v>6670</v>
      </c>
      <c r="EZ84" s="189" t="s">
        <v>1233</v>
      </c>
      <c r="FA84" s="190">
        <v>44892</v>
      </c>
      <c r="FB84" s="188" t="s">
        <v>3471</v>
      </c>
      <c r="FC84" s="182">
        <v>2</v>
      </c>
      <c r="FD84" s="182" t="s">
        <v>3469</v>
      </c>
      <c r="FE84" s="182" t="s">
        <v>2610</v>
      </c>
      <c r="FF84" s="182">
        <v>2</v>
      </c>
      <c r="FG84" s="182" t="s">
        <v>1837</v>
      </c>
      <c r="FH84" s="182" t="s">
        <v>3470</v>
      </c>
      <c r="FI84" s="179">
        <v>44823</v>
      </c>
      <c r="FJ84" s="188" t="s">
        <v>344</v>
      </c>
      <c r="FK84" s="189" t="s">
        <v>14</v>
      </c>
      <c r="FL84" s="189">
        <v>0</v>
      </c>
      <c r="FM84" s="189" t="s">
        <v>30</v>
      </c>
      <c r="FN84" s="189">
        <v>2</v>
      </c>
      <c r="FO84" s="189">
        <v>0</v>
      </c>
      <c r="FP84" s="186">
        <v>0</v>
      </c>
      <c r="FQ84" s="187">
        <v>43510</v>
      </c>
      <c r="FR84" s="188" t="s">
        <v>345</v>
      </c>
      <c r="FS84" s="182" t="s">
        <v>14</v>
      </c>
      <c r="FT84" s="182">
        <v>0</v>
      </c>
      <c r="FU84" s="182" t="s">
        <v>30</v>
      </c>
      <c r="FV84" s="182">
        <v>2</v>
      </c>
      <c r="FW84" s="182">
        <v>0</v>
      </c>
      <c r="FX84" s="182">
        <v>0</v>
      </c>
      <c r="FY84" s="179">
        <v>43510</v>
      </c>
      <c r="FZ84" s="189" t="s">
        <v>4150</v>
      </c>
      <c r="GA84" s="189">
        <v>0</v>
      </c>
      <c r="GB84" s="189" t="s">
        <v>3959</v>
      </c>
      <c r="GC84" s="189" t="s">
        <v>30</v>
      </c>
      <c r="GD84" s="189">
        <v>2</v>
      </c>
      <c r="GE84" s="189" t="s">
        <v>14</v>
      </c>
      <c r="GF84" s="189" t="s">
        <v>14</v>
      </c>
      <c r="GG84" s="190">
        <v>44860</v>
      </c>
      <c r="GH84" s="188" t="s">
        <v>4156</v>
      </c>
      <c r="GI84" s="182">
        <v>0</v>
      </c>
      <c r="GJ84" s="182" t="s">
        <v>3959</v>
      </c>
      <c r="GK84" s="182" t="s">
        <v>30</v>
      </c>
      <c r="GL84" s="182">
        <v>2</v>
      </c>
      <c r="GM84" s="182" t="s">
        <v>14</v>
      </c>
      <c r="GN84" s="182" t="s">
        <v>14</v>
      </c>
      <c r="GO84" s="179">
        <v>44860</v>
      </c>
      <c r="GP84" s="189" t="s">
        <v>4151</v>
      </c>
      <c r="GQ84" s="189">
        <v>0</v>
      </c>
      <c r="GR84" s="189" t="s">
        <v>3959</v>
      </c>
      <c r="GS84" s="189" t="s">
        <v>30</v>
      </c>
      <c r="GT84" s="189">
        <v>2</v>
      </c>
      <c r="GU84" s="189" t="s">
        <v>14</v>
      </c>
      <c r="GV84" s="189" t="s">
        <v>14</v>
      </c>
      <c r="GW84" s="190">
        <v>44860</v>
      </c>
      <c r="GX84" s="188" t="s">
        <v>4157</v>
      </c>
      <c r="GY84" s="182">
        <v>0</v>
      </c>
      <c r="GZ84" s="182" t="s">
        <v>3959</v>
      </c>
      <c r="HA84" s="182" t="s">
        <v>30</v>
      </c>
      <c r="HB84" s="182">
        <v>2</v>
      </c>
      <c r="HC84" s="182" t="s">
        <v>14</v>
      </c>
      <c r="HD84" s="182" t="s">
        <v>14</v>
      </c>
      <c r="HE84" s="179">
        <v>44860</v>
      </c>
      <c r="HF84" s="189" t="s">
        <v>4149</v>
      </c>
      <c r="HG84" s="189">
        <v>0</v>
      </c>
      <c r="HH84" s="189" t="s">
        <v>3959</v>
      </c>
      <c r="HI84" s="189" t="s">
        <v>30</v>
      </c>
      <c r="HJ84" s="189">
        <v>2</v>
      </c>
      <c r="HK84" s="189" t="s">
        <v>14</v>
      </c>
      <c r="HL84" s="189" t="s">
        <v>14</v>
      </c>
      <c r="HM84" s="190">
        <v>44860</v>
      </c>
      <c r="HN84" s="188" t="s">
        <v>4155</v>
      </c>
      <c r="HO84" s="182">
        <v>0</v>
      </c>
      <c r="HP84" s="182" t="s">
        <v>3959</v>
      </c>
      <c r="HQ84" s="182" t="s">
        <v>30</v>
      </c>
      <c r="HR84" s="182">
        <v>2</v>
      </c>
      <c r="HS84" s="182" t="s">
        <v>14</v>
      </c>
      <c r="HT84" s="182" t="s">
        <v>14</v>
      </c>
      <c r="HU84" s="179">
        <v>44860</v>
      </c>
      <c r="HV84" s="189" t="s">
        <v>4152</v>
      </c>
      <c r="HW84" s="189">
        <v>0</v>
      </c>
      <c r="HX84" s="189" t="s">
        <v>3959</v>
      </c>
      <c r="HY84" s="189" t="s">
        <v>30</v>
      </c>
      <c r="HZ84" s="189">
        <v>2</v>
      </c>
      <c r="IA84" s="189" t="s">
        <v>14</v>
      </c>
      <c r="IB84" s="189" t="s">
        <v>14</v>
      </c>
      <c r="IC84" s="190">
        <v>44860</v>
      </c>
      <c r="ID84" s="188" t="s">
        <v>4154</v>
      </c>
      <c r="IE84" s="182">
        <v>2</v>
      </c>
      <c r="IF84" s="182" t="s">
        <v>3959</v>
      </c>
      <c r="IG84" s="182" t="s">
        <v>30</v>
      </c>
      <c r="IH84" s="182">
        <v>2</v>
      </c>
      <c r="II84" s="182" t="s">
        <v>14</v>
      </c>
      <c r="IJ84" s="182" t="s">
        <v>14</v>
      </c>
      <c r="IK84" s="179">
        <v>44860</v>
      </c>
      <c r="IL84" s="189" t="s">
        <v>4153</v>
      </c>
      <c r="IM84" s="189">
        <v>2</v>
      </c>
      <c r="IN84" s="189" t="s">
        <v>3959</v>
      </c>
      <c r="IO84" s="189" t="s">
        <v>30</v>
      </c>
      <c r="IP84" s="189">
        <v>2</v>
      </c>
      <c r="IQ84" s="189" t="s">
        <v>14</v>
      </c>
      <c r="IR84" s="189" t="s">
        <v>14</v>
      </c>
      <c r="IS84" s="190">
        <v>44860</v>
      </c>
    </row>
    <row r="85" spans="1:253" s="283" customFormat="1" ht="12.95" customHeight="1" x14ac:dyDescent="0.2">
      <c r="A85" s="283" t="s">
        <v>1220</v>
      </c>
      <c r="B85" s="283" t="s">
        <v>9610</v>
      </c>
      <c r="C85" s="283" t="s">
        <v>1221</v>
      </c>
      <c r="D85" s="283" t="s">
        <v>342</v>
      </c>
      <c r="E85" s="283" t="s">
        <v>8965</v>
      </c>
      <c r="F85" s="283" t="s">
        <v>6658</v>
      </c>
      <c r="G85" s="177">
        <v>4784000</v>
      </c>
      <c r="H85" s="178" t="s">
        <v>6655</v>
      </c>
      <c r="I85" s="178" t="s">
        <v>2610</v>
      </c>
      <c r="J85" s="178">
        <v>2</v>
      </c>
      <c r="K85" s="178" t="s">
        <v>6657</v>
      </c>
      <c r="L85" s="178" t="s">
        <v>6656</v>
      </c>
      <c r="M85" s="179">
        <v>44892</v>
      </c>
      <c r="N85" s="188" t="s">
        <v>1239</v>
      </c>
      <c r="O85" s="180">
        <v>1030700</v>
      </c>
      <c r="P85" s="180" t="s">
        <v>1236</v>
      </c>
      <c r="Q85" s="180" t="s">
        <v>30</v>
      </c>
      <c r="R85" s="180">
        <v>2</v>
      </c>
      <c r="S85" s="180" t="s">
        <v>1238</v>
      </c>
      <c r="T85" s="180" t="s">
        <v>1237</v>
      </c>
      <c r="U85" s="181">
        <v>44102</v>
      </c>
      <c r="V85" s="188" t="s">
        <v>2572</v>
      </c>
      <c r="W85" s="178">
        <v>4359000</v>
      </c>
      <c r="X85" s="178" t="s">
        <v>2569</v>
      </c>
      <c r="Y85" s="178" t="s">
        <v>74</v>
      </c>
      <c r="Z85" s="178">
        <v>1</v>
      </c>
      <c r="AA85" s="178" t="s">
        <v>2571</v>
      </c>
      <c r="AB85" s="178" t="s">
        <v>2570</v>
      </c>
      <c r="AC85" s="179">
        <v>44768</v>
      </c>
      <c r="AD85" s="188" t="s">
        <v>2574</v>
      </c>
      <c r="AE85" s="186">
        <v>2314000</v>
      </c>
      <c r="AF85" s="186" t="s">
        <v>2569</v>
      </c>
      <c r="AG85" s="186" t="s">
        <v>74</v>
      </c>
      <c r="AH85" s="186">
        <v>1</v>
      </c>
      <c r="AI85" s="186" t="s">
        <v>2573</v>
      </c>
      <c r="AJ85" s="186" t="s">
        <v>2570</v>
      </c>
      <c r="AK85" s="187">
        <v>44768</v>
      </c>
      <c r="AL85" s="188" t="s">
        <v>1229</v>
      </c>
      <c r="AM85" s="178" t="s">
        <v>14</v>
      </c>
      <c r="AN85" s="178" t="s">
        <v>1226</v>
      </c>
      <c r="AO85" s="178" t="s">
        <v>14</v>
      </c>
      <c r="AP85" s="178" t="s">
        <v>14</v>
      </c>
      <c r="AQ85" s="178" t="s">
        <v>1228</v>
      </c>
      <c r="AR85" s="178" t="s">
        <v>1227</v>
      </c>
      <c r="AS85" s="179">
        <v>44069</v>
      </c>
      <c r="AT85" s="189" t="s">
        <v>1225</v>
      </c>
      <c r="AU85" s="186" t="s">
        <v>14</v>
      </c>
      <c r="AV85" s="186" t="s">
        <v>14</v>
      </c>
      <c r="AW85" s="186" t="s">
        <v>14</v>
      </c>
      <c r="AX85" s="186" t="s">
        <v>14</v>
      </c>
      <c r="AY85" s="186" t="s">
        <v>14</v>
      </c>
      <c r="AZ85" s="186" t="s">
        <v>14</v>
      </c>
      <c r="BA85" s="187">
        <v>44069</v>
      </c>
      <c r="BB85" s="188" t="s">
        <v>2578</v>
      </c>
      <c r="BC85" s="178">
        <v>136000</v>
      </c>
      <c r="BD85" s="178" t="s">
        <v>2575</v>
      </c>
      <c r="BE85" s="178" t="s">
        <v>30</v>
      </c>
      <c r="BF85" s="178">
        <v>2</v>
      </c>
      <c r="BG85" s="178" t="s">
        <v>2577</v>
      </c>
      <c r="BH85" s="178" t="s">
        <v>2576</v>
      </c>
      <c r="BI85" s="179">
        <v>44768</v>
      </c>
      <c r="BJ85" s="189" t="s">
        <v>6661</v>
      </c>
      <c r="BK85" s="189">
        <v>0</v>
      </c>
      <c r="BL85" s="189" t="s">
        <v>6659</v>
      </c>
      <c r="BM85" s="189" t="s">
        <v>2610</v>
      </c>
      <c r="BN85" s="189">
        <v>2</v>
      </c>
      <c r="BO85" s="189" t="s">
        <v>6660</v>
      </c>
      <c r="BP85" s="186" t="s">
        <v>1233</v>
      </c>
      <c r="BQ85" s="190">
        <v>44892</v>
      </c>
      <c r="BR85" s="188" t="s">
        <v>1222</v>
      </c>
      <c r="BS85" s="182" t="s">
        <v>14</v>
      </c>
      <c r="BT85" s="182" t="s">
        <v>14</v>
      </c>
      <c r="BU85" s="182" t="s">
        <v>14</v>
      </c>
      <c r="BV85" s="182" t="s">
        <v>14</v>
      </c>
      <c r="BW85" s="182" t="s">
        <v>14</v>
      </c>
      <c r="BX85" s="182" t="s">
        <v>14</v>
      </c>
      <c r="BY85" s="179">
        <v>44069</v>
      </c>
      <c r="BZ85" s="189" t="s">
        <v>1223</v>
      </c>
      <c r="CA85" s="189" t="s">
        <v>14</v>
      </c>
      <c r="CB85" s="189" t="s">
        <v>14</v>
      </c>
      <c r="CC85" s="189" t="s">
        <v>14</v>
      </c>
      <c r="CD85" s="189" t="s">
        <v>14</v>
      </c>
      <c r="CE85" s="189" t="s">
        <v>14</v>
      </c>
      <c r="CF85" s="189" t="s">
        <v>14</v>
      </c>
      <c r="CG85" s="190">
        <v>44069</v>
      </c>
      <c r="CH85" s="188" t="s">
        <v>10077</v>
      </c>
      <c r="CI85" s="189" t="e">
        <v>#N/A</v>
      </c>
      <c r="CJ85" s="189" t="e">
        <v>#N/A</v>
      </c>
      <c r="CK85" s="189" t="e">
        <v>#N/A</v>
      </c>
      <c r="CL85" s="189" t="e">
        <v>#N/A</v>
      </c>
      <c r="CM85" s="189" t="e">
        <v>#N/A</v>
      </c>
      <c r="CN85" s="189" t="e">
        <v>#N/A</v>
      </c>
      <c r="CO85" s="191" t="e">
        <v>#N/A</v>
      </c>
      <c r="CP85" s="189" t="s">
        <v>1224</v>
      </c>
      <c r="CQ85" s="182" t="s">
        <v>14</v>
      </c>
      <c r="CR85" s="182" t="s">
        <v>14</v>
      </c>
      <c r="CS85" s="182" t="s">
        <v>14</v>
      </c>
      <c r="CT85" s="182" t="s">
        <v>14</v>
      </c>
      <c r="CU85" s="182" t="s">
        <v>14</v>
      </c>
      <c r="CV85" s="182" t="s">
        <v>14</v>
      </c>
      <c r="CW85" s="179">
        <v>44069</v>
      </c>
      <c r="CX85" s="189" t="s">
        <v>2579</v>
      </c>
      <c r="CY85" s="186">
        <v>879000</v>
      </c>
      <c r="CZ85" s="186" t="s">
        <v>2569</v>
      </c>
      <c r="DA85" s="186" t="s">
        <v>74</v>
      </c>
      <c r="DB85" s="186">
        <v>1</v>
      </c>
      <c r="DC85" s="186" t="s">
        <v>2584</v>
      </c>
      <c r="DD85" s="186" t="s">
        <v>2570</v>
      </c>
      <c r="DE85" s="192">
        <v>44768</v>
      </c>
      <c r="DF85" s="188" t="s">
        <v>2581</v>
      </c>
      <c r="DG85" s="178">
        <v>2045000</v>
      </c>
      <c r="DH85" s="182" t="s">
        <v>2569</v>
      </c>
      <c r="DI85" s="182" t="s">
        <v>74</v>
      </c>
      <c r="DJ85" s="182">
        <v>1</v>
      </c>
      <c r="DK85" s="182" t="s">
        <v>2580</v>
      </c>
      <c r="DL85" s="182" t="s">
        <v>2570</v>
      </c>
      <c r="DM85" s="179">
        <v>44768</v>
      </c>
      <c r="DN85" s="189" t="s">
        <v>2583</v>
      </c>
      <c r="DO85" s="186">
        <v>1435000</v>
      </c>
      <c r="DP85" s="189" t="s">
        <v>2569</v>
      </c>
      <c r="DQ85" s="189" t="s">
        <v>74</v>
      </c>
      <c r="DR85" s="189">
        <v>1</v>
      </c>
      <c r="DS85" s="189" t="s">
        <v>2582</v>
      </c>
      <c r="DT85" s="189" t="s">
        <v>2570</v>
      </c>
      <c r="DU85" s="190">
        <v>44768</v>
      </c>
      <c r="DV85" s="188" t="s">
        <v>2585</v>
      </c>
      <c r="DW85" s="178">
        <v>796000</v>
      </c>
      <c r="DX85" s="182" t="s">
        <v>2569</v>
      </c>
      <c r="DY85" s="182" t="s">
        <v>74</v>
      </c>
      <c r="DZ85" s="182">
        <v>1</v>
      </c>
      <c r="EA85" s="182" t="s">
        <v>2584</v>
      </c>
      <c r="EB85" s="182" t="s">
        <v>2570</v>
      </c>
      <c r="EC85" s="179">
        <v>44768</v>
      </c>
      <c r="ED85" s="189" t="s">
        <v>2587</v>
      </c>
      <c r="EE85" s="186">
        <v>83000</v>
      </c>
      <c r="EF85" s="189" t="s">
        <v>2569</v>
      </c>
      <c r="EG85" s="189" t="s">
        <v>74</v>
      </c>
      <c r="EH85" s="189">
        <v>1</v>
      </c>
      <c r="EI85" s="189" t="s">
        <v>2586</v>
      </c>
      <c r="EJ85" s="189" t="s">
        <v>2570</v>
      </c>
      <c r="EK85" s="190">
        <v>44768</v>
      </c>
      <c r="EL85" s="188" t="s">
        <v>2589</v>
      </c>
      <c r="EM85" s="178">
        <v>0</v>
      </c>
      <c r="EN85" s="182" t="s">
        <v>2569</v>
      </c>
      <c r="EO85" s="182" t="s">
        <v>74</v>
      </c>
      <c r="EP85" s="182">
        <v>1</v>
      </c>
      <c r="EQ85" s="182" t="s">
        <v>2588</v>
      </c>
      <c r="ER85" s="182" t="s">
        <v>2570</v>
      </c>
      <c r="ES85" s="179">
        <v>44768</v>
      </c>
      <c r="ET85" s="189" t="s">
        <v>6663</v>
      </c>
      <c r="EU85" s="189">
        <v>0</v>
      </c>
      <c r="EV85" s="189" t="s">
        <v>6659</v>
      </c>
      <c r="EW85" s="189" t="s">
        <v>2610</v>
      </c>
      <c r="EX85" s="189">
        <v>2</v>
      </c>
      <c r="EY85" s="189" t="s">
        <v>6662</v>
      </c>
      <c r="EZ85" s="189" t="s">
        <v>1233</v>
      </c>
      <c r="FA85" s="190">
        <v>44892</v>
      </c>
      <c r="FB85" s="188" t="s">
        <v>2992</v>
      </c>
      <c r="FC85" s="182">
        <v>2</v>
      </c>
      <c r="FD85" s="182" t="s">
        <v>2569</v>
      </c>
      <c r="FE85" s="182" t="s">
        <v>30</v>
      </c>
      <c r="FF85" s="182">
        <v>2</v>
      </c>
      <c r="FG85" s="182" t="s">
        <v>2991</v>
      </c>
      <c r="FH85" s="182" t="s">
        <v>2570</v>
      </c>
      <c r="FI85" s="179">
        <v>44801</v>
      </c>
      <c r="FJ85" s="188" t="s">
        <v>1230</v>
      </c>
      <c r="FK85" s="189" t="s">
        <v>14</v>
      </c>
      <c r="FL85" s="189" t="s">
        <v>14</v>
      </c>
      <c r="FM85" s="189" t="s">
        <v>14</v>
      </c>
      <c r="FN85" s="189" t="s">
        <v>14</v>
      </c>
      <c r="FO85" s="189" t="s">
        <v>14</v>
      </c>
      <c r="FP85" s="186" t="s">
        <v>14</v>
      </c>
      <c r="FQ85" s="187">
        <v>44069</v>
      </c>
      <c r="FR85" s="188" t="s">
        <v>1231</v>
      </c>
      <c r="FS85" s="182" t="s">
        <v>14</v>
      </c>
      <c r="FT85" s="182" t="s">
        <v>14</v>
      </c>
      <c r="FU85" s="182" t="s">
        <v>14</v>
      </c>
      <c r="FV85" s="182" t="s">
        <v>14</v>
      </c>
      <c r="FW85" s="182" t="s">
        <v>14</v>
      </c>
      <c r="FX85" s="182" t="s">
        <v>14</v>
      </c>
      <c r="FY85" s="179">
        <v>44069</v>
      </c>
      <c r="FZ85" s="189" t="s">
        <v>4159</v>
      </c>
      <c r="GA85" s="189">
        <v>0</v>
      </c>
      <c r="GB85" s="189" t="s">
        <v>3959</v>
      </c>
      <c r="GC85" s="189" t="s">
        <v>30</v>
      </c>
      <c r="GD85" s="189">
        <v>2</v>
      </c>
      <c r="GE85" s="189" t="s">
        <v>14</v>
      </c>
      <c r="GF85" s="189" t="s">
        <v>14</v>
      </c>
      <c r="GG85" s="190">
        <v>44860</v>
      </c>
      <c r="GH85" s="188" t="s">
        <v>4165</v>
      </c>
      <c r="GI85" s="182">
        <v>0</v>
      </c>
      <c r="GJ85" s="182" t="s">
        <v>3959</v>
      </c>
      <c r="GK85" s="182" t="s">
        <v>30</v>
      </c>
      <c r="GL85" s="182">
        <v>2</v>
      </c>
      <c r="GM85" s="182" t="s">
        <v>14</v>
      </c>
      <c r="GN85" s="182" t="s">
        <v>14</v>
      </c>
      <c r="GO85" s="179">
        <v>44860</v>
      </c>
      <c r="GP85" s="189" t="s">
        <v>4160</v>
      </c>
      <c r="GQ85" s="189">
        <v>0</v>
      </c>
      <c r="GR85" s="189" t="s">
        <v>3959</v>
      </c>
      <c r="GS85" s="189" t="s">
        <v>30</v>
      </c>
      <c r="GT85" s="189">
        <v>2</v>
      </c>
      <c r="GU85" s="189" t="s">
        <v>14</v>
      </c>
      <c r="GV85" s="189" t="s">
        <v>14</v>
      </c>
      <c r="GW85" s="190">
        <v>44860</v>
      </c>
      <c r="GX85" s="188" t="s">
        <v>4166</v>
      </c>
      <c r="GY85" s="182">
        <v>0</v>
      </c>
      <c r="GZ85" s="182" t="s">
        <v>3959</v>
      </c>
      <c r="HA85" s="182" t="s">
        <v>30</v>
      </c>
      <c r="HB85" s="182">
        <v>2</v>
      </c>
      <c r="HC85" s="182" t="s">
        <v>14</v>
      </c>
      <c r="HD85" s="182" t="s">
        <v>14</v>
      </c>
      <c r="HE85" s="179">
        <v>44860</v>
      </c>
      <c r="HF85" s="189" t="s">
        <v>4158</v>
      </c>
      <c r="HG85" s="189">
        <v>0</v>
      </c>
      <c r="HH85" s="189" t="s">
        <v>3959</v>
      </c>
      <c r="HI85" s="189" t="s">
        <v>30</v>
      </c>
      <c r="HJ85" s="189">
        <v>2</v>
      </c>
      <c r="HK85" s="189" t="s">
        <v>14</v>
      </c>
      <c r="HL85" s="189" t="s">
        <v>14</v>
      </c>
      <c r="HM85" s="190">
        <v>44860</v>
      </c>
      <c r="HN85" s="188" t="s">
        <v>4164</v>
      </c>
      <c r="HO85" s="182">
        <v>0</v>
      </c>
      <c r="HP85" s="182" t="s">
        <v>3959</v>
      </c>
      <c r="HQ85" s="182" t="s">
        <v>30</v>
      </c>
      <c r="HR85" s="182">
        <v>2</v>
      </c>
      <c r="HS85" s="182" t="s">
        <v>14</v>
      </c>
      <c r="HT85" s="182" t="s">
        <v>14</v>
      </c>
      <c r="HU85" s="179">
        <v>44860</v>
      </c>
      <c r="HV85" s="189" t="s">
        <v>4161</v>
      </c>
      <c r="HW85" s="189">
        <v>0</v>
      </c>
      <c r="HX85" s="189" t="s">
        <v>3959</v>
      </c>
      <c r="HY85" s="189" t="s">
        <v>30</v>
      </c>
      <c r="HZ85" s="189">
        <v>2</v>
      </c>
      <c r="IA85" s="189" t="s">
        <v>14</v>
      </c>
      <c r="IB85" s="189" t="s">
        <v>14</v>
      </c>
      <c r="IC85" s="190">
        <v>44860</v>
      </c>
      <c r="ID85" s="188" t="s">
        <v>4163</v>
      </c>
      <c r="IE85" s="182">
        <v>2</v>
      </c>
      <c r="IF85" s="182" t="s">
        <v>3959</v>
      </c>
      <c r="IG85" s="182" t="s">
        <v>30</v>
      </c>
      <c r="IH85" s="182">
        <v>2</v>
      </c>
      <c r="II85" s="182" t="s">
        <v>14</v>
      </c>
      <c r="IJ85" s="182" t="s">
        <v>14</v>
      </c>
      <c r="IK85" s="179">
        <v>44860</v>
      </c>
      <c r="IL85" s="189" t="s">
        <v>4162</v>
      </c>
      <c r="IM85" s="189">
        <v>2</v>
      </c>
      <c r="IN85" s="189" t="s">
        <v>3959</v>
      </c>
      <c r="IO85" s="189" t="s">
        <v>30</v>
      </c>
      <c r="IP85" s="189">
        <v>2</v>
      </c>
      <c r="IQ85" s="189" t="s">
        <v>14</v>
      </c>
      <c r="IR85" s="189" t="s">
        <v>14</v>
      </c>
      <c r="IS85" s="190">
        <v>44860</v>
      </c>
    </row>
    <row r="86" spans="1:253" s="283" customFormat="1" ht="12.95" customHeight="1" x14ac:dyDescent="0.2">
      <c r="A86" s="283" t="s">
        <v>425</v>
      </c>
      <c r="B86" s="283" t="s">
        <v>9613</v>
      </c>
      <c r="C86" s="283" t="s">
        <v>426</v>
      </c>
      <c r="D86" s="283" t="s">
        <v>427</v>
      </c>
      <c r="E86" s="283" t="s">
        <v>8968</v>
      </c>
      <c r="F86" s="283" t="s">
        <v>1544</v>
      </c>
      <c r="G86" s="177">
        <v>19129000</v>
      </c>
      <c r="H86" s="178" t="s">
        <v>1541</v>
      </c>
      <c r="I86" s="178" t="s">
        <v>30</v>
      </c>
      <c r="J86" s="178">
        <v>2</v>
      </c>
      <c r="K86" s="178" t="s">
        <v>1543</v>
      </c>
      <c r="L86" s="178" t="s">
        <v>1542</v>
      </c>
      <c r="M86" s="179">
        <v>44451</v>
      </c>
      <c r="N86" s="188" t="s">
        <v>1547</v>
      </c>
      <c r="O86" s="180">
        <v>94280</v>
      </c>
      <c r="P86" s="180" t="s">
        <v>1541</v>
      </c>
      <c r="Q86" s="180" t="s">
        <v>30</v>
      </c>
      <c r="R86" s="180">
        <v>2</v>
      </c>
      <c r="S86" s="180" t="s">
        <v>1546</v>
      </c>
      <c r="T86" s="180" t="s">
        <v>1545</v>
      </c>
      <c r="U86" s="181">
        <v>44451</v>
      </c>
      <c r="V86" s="188" t="s">
        <v>1549</v>
      </c>
      <c r="W86" s="178">
        <v>19129000</v>
      </c>
      <c r="X86" s="178" t="s">
        <v>1541</v>
      </c>
      <c r="Y86" s="178" t="s">
        <v>30</v>
      </c>
      <c r="Z86" s="178">
        <v>2</v>
      </c>
      <c r="AA86" s="178" t="s">
        <v>1548</v>
      </c>
      <c r="AB86" s="178" t="s">
        <v>1542</v>
      </c>
      <c r="AC86" s="179">
        <v>44451</v>
      </c>
      <c r="AD86" s="188" t="s">
        <v>3931</v>
      </c>
      <c r="AE86" s="186">
        <v>11492000</v>
      </c>
      <c r="AF86" s="186" t="s">
        <v>3928</v>
      </c>
      <c r="AG86" s="186" t="s">
        <v>74</v>
      </c>
      <c r="AH86" s="186">
        <v>1</v>
      </c>
      <c r="AI86" s="186" t="s">
        <v>3930</v>
      </c>
      <c r="AJ86" s="186" t="s">
        <v>3929</v>
      </c>
      <c r="AK86" s="187">
        <v>44853</v>
      </c>
      <c r="AL86" s="188" t="s">
        <v>6644</v>
      </c>
      <c r="AM86" s="178">
        <v>144000</v>
      </c>
      <c r="AN86" s="178" t="s">
        <v>6641</v>
      </c>
      <c r="AO86" s="178" t="s">
        <v>2610</v>
      </c>
      <c r="AP86" s="178">
        <v>2</v>
      </c>
      <c r="AQ86" s="178" t="s">
        <v>6643</v>
      </c>
      <c r="AR86" s="178" t="s">
        <v>6642</v>
      </c>
      <c r="AS86" s="179">
        <v>44891</v>
      </c>
      <c r="AT86" s="189" t="s">
        <v>3472</v>
      </c>
      <c r="AU86" s="186">
        <v>206</v>
      </c>
      <c r="AV86" s="186" t="s">
        <v>3137</v>
      </c>
      <c r="AW86" s="186" t="s">
        <v>2610</v>
      </c>
      <c r="AX86" s="186">
        <v>2</v>
      </c>
      <c r="AY86" s="186" t="s">
        <v>3139</v>
      </c>
      <c r="AZ86" s="186" t="s">
        <v>3138</v>
      </c>
      <c r="BA86" s="187">
        <v>44823</v>
      </c>
      <c r="BB86" s="188" t="s">
        <v>6648</v>
      </c>
      <c r="BC86" s="178">
        <v>6056</v>
      </c>
      <c r="BD86" s="178" t="s">
        <v>6645</v>
      </c>
      <c r="BE86" s="178" t="s">
        <v>2610</v>
      </c>
      <c r="BF86" s="178">
        <v>2</v>
      </c>
      <c r="BG86" s="178" t="s">
        <v>6647</v>
      </c>
      <c r="BH86" s="178" t="s">
        <v>6646</v>
      </c>
      <c r="BI86" s="179">
        <v>44891</v>
      </c>
      <c r="BJ86" s="189" t="s">
        <v>6652</v>
      </c>
      <c r="BK86" s="189">
        <v>265</v>
      </c>
      <c r="BL86" s="189" t="s">
        <v>6649</v>
      </c>
      <c r="BM86" s="189" t="s">
        <v>2610</v>
      </c>
      <c r="BN86" s="189">
        <v>2</v>
      </c>
      <c r="BO86" s="189" t="s">
        <v>6651</v>
      </c>
      <c r="BP86" s="186" t="s">
        <v>6650</v>
      </c>
      <c r="BQ86" s="190">
        <v>44891</v>
      </c>
      <c r="BR86" s="188" t="s">
        <v>833</v>
      </c>
      <c r="BS86" s="182" t="s">
        <v>14</v>
      </c>
      <c r="BT86" s="182" t="s">
        <v>14</v>
      </c>
      <c r="BU86" s="182" t="s">
        <v>14</v>
      </c>
      <c r="BV86" s="182" t="s">
        <v>14</v>
      </c>
      <c r="BW86" s="182" t="s">
        <v>832</v>
      </c>
      <c r="BX86" s="182" t="s">
        <v>14</v>
      </c>
      <c r="BY86" s="179">
        <v>43676</v>
      </c>
      <c r="BZ86" s="189" t="s">
        <v>834</v>
      </c>
      <c r="CA86" s="189" t="s">
        <v>14</v>
      </c>
      <c r="CB86" s="189" t="s">
        <v>14</v>
      </c>
      <c r="CC86" s="189" t="s">
        <v>14</v>
      </c>
      <c r="CD86" s="189" t="s">
        <v>14</v>
      </c>
      <c r="CE86" s="189" t="s">
        <v>832</v>
      </c>
      <c r="CF86" s="189" t="s">
        <v>14</v>
      </c>
      <c r="CG86" s="190">
        <v>43676</v>
      </c>
      <c r="CH86" s="188" t="s">
        <v>10078</v>
      </c>
      <c r="CI86" s="189" t="e">
        <v>#N/A</v>
      </c>
      <c r="CJ86" s="189" t="e">
        <v>#N/A</v>
      </c>
      <c r="CK86" s="189" t="e">
        <v>#N/A</v>
      </c>
      <c r="CL86" s="189" t="e">
        <v>#N/A</v>
      </c>
      <c r="CM86" s="189" t="e">
        <v>#N/A</v>
      </c>
      <c r="CN86" s="189" t="e">
        <v>#N/A</v>
      </c>
      <c r="CO86" s="191" t="e">
        <v>#N/A</v>
      </c>
      <c r="CP86" s="189" t="s">
        <v>836</v>
      </c>
      <c r="CQ86" s="182" t="s">
        <v>14</v>
      </c>
      <c r="CR86" s="182" t="s">
        <v>14</v>
      </c>
      <c r="CS86" s="182" t="s">
        <v>14</v>
      </c>
      <c r="CT86" s="182" t="s">
        <v>14</v>
      </c>
      <c r="CU86" s="182" t="s">
        <v>835</v>
      </c>
      <c r="CV86" s="182" t="s">
        <v>14</v>
      </c>
      <c r="CW86" s="179">
        <v>43676</v>
      </c>
      <c r="CX86" s="189" t="s">
        <v>3934</v>
      </c>
      <c r="CY86" s="186">
        <v>4502000</v>
      </c>
      <c r="CZ86" s="186" t="s">
        <v>3932</v>
      </c>
      <c r="DA86" s="186" t="s">
        <v>74</v>
      </c>
      <c r="DB86" s="186">
        <v>1</v>
      </c>
      <c r="DC86" s="186" t="s">
        <v>3938</v>
      </c>
      <c r="DD86" s="186" t="s">
        <v>3933</v>
      </c>
      <c r="DE86" s="192">
        <v>44853</v>
      </c>
      <c r="DF86" s="188" t="s">
        <v>3936</v>
      </c>
      <c r="DG86" s="178">
        <v>7637000</v>
      </c>
      <c r="DH86" s="182" t="s">
        <v>3928</v>
      </c>
      <c r="DI86" s="182" t="s">
        <v>74</v>
      </c>
      <c r="DJ86" s="182">
        <v>1</v>
      </c>
      <c r="DK86" s="182" t="s">
        <v>2485</v>
      </c>
      <c r="DL86" s="182" t="s">
        <v>3935</v>
      </c>
      <c r="DM86" s="179">
        <v>44853</v>
      </c>
      <c r="DN86" s="189" t="s">
        <v>3937</v>
      </c>
      <c r="DO86" s="186">
        <v>6990000</v>
      </c>
      <c r="DP86" s="189" t="s">
        <v>3932</v>
      </c>
      <c r="DQ86" s="189" t="s">
        <v>74</v>
      </c>
      <c r="DR86" s="189">
        <v>1</v>
      </c>
      <c r="DS86" s="189" t="s">
        <v>2907</v>
      </c>
      <c r="DT86" s="189" t="s">
        <v>3933</v>
      </c>
      <c r="DU86" s="190">
        <v>44853</v>
      </c>
      <c r="DV86" s="188" t="s">
        <v>3939</v>
      </c>
      <c r="DW86" s="178">
        <v>4502000</v>
      </c>
      <c r="DX86" s="182" t="s">
        <v>3932</v>
      </c>
      <c r="DY86" s="182" t="s">
        <v>74</v>
      </c>
      <c r="DZ86" s="182">
        <v>1</v>
      </c>
      <c r="EA86" s="182" t="s">
        <v>3938</v>
      </c>
      <c r="EB86" s="182" t="s">
        <v>3933</v>
      </c>
      <c r="EC86" s="179">
        <v>44853</v>
      </c>
      <c r="ED86" s="189" t="s">
        <v>3941</v>
      </c>
      <c r="EE86" s="186">
        <v>0</v>
      </c>
      <c r="EF86" s="189" t="s">
        <v>3932</v>
      </c>
      <c r="EG86" s="189" t="s">
        <v>74</v>
      </c>
      <c r="EH86" s="189">
        <v>1</v>
      </c>
      <c r="EI86" s="189" t="s">
        <v>3940</v>
      </c>
      <c r="EJ86" s="189" t="s">
        <v>3933</v>
      </c>
      <c r="EK86" s="190">
        <v>44853</v>
      </c>
      <c r="EL86" s="188" t="s">
        <v>3943</v>
      </c>
      <c r="EM86" s="178">
        <v>0</v>
      </c>
      <c r="EN86" s="182" t="s">
        <v>3932</v>
      </c>
      <c r="EO86" s="182" t="s">
        <v>74</v>
      </c>
      <c r="EP86" s="182">
        <v>1</v>
      </c>
      <c r="EQ86" s="182" t="s">
        <v>3942</v>
      </c>
      <c r="ER86" s="182" t="s">
        <v>3933</v>
      </c>
      <c r="ES86" s="179">
        <v>44853</v>
      </c>
      <c r="ET86" s="189" t="s">
        <v>6653</v>
      </c>
      <c r="EU86" s="189">
        <v>265</v>
      </c>
      <c r="EV86" s="189" t="s">
        <v>6649</v>
      </c>
      <c r="EW86" s="189" t="s">
        <v>2610</v>
      </c>
      <c r="EX86" s="189">
        <v>2</v>
      </c>
      <c r="EY86" s="189" t="s">
        <v>6651</v>
      </c>
      <c r="EZ86" s="189" t="s">
        <v>6650</v>
      </c>
      <c r="FA86" s="190">
        <v>44891</v>
      </c>
      <c r="FB86" s="188" t="s">
        <v>1787</v>
      </c>
      <c r="FC86" s="182">
        <v>2</v>
      </c>
      <c r="FD86" s="182" t="s">
        <v>1760</v>
      </c>
      <c r="FE86" s="182" t="s">
        <v>74</v>
      </c>
      <c r="FF86" s="182">
        <v>1</v>
      </c>
      <c r="FG86" s="182" t="s">
        <v>1762</v>
      </c>
      <c r="FH86" s="182" t="s">
        <v>1761</v>
      </c>
      <c r="FI86" s="179">
        <v>44615</v>
      </c>
      <c r="FJ86" s="188" t="s">
        <v>1788</v>
      </c>
      <c r="FK86" s="189" t="s">
        <v>14</v>
      </c>
      <c r="FL86" s="189" t="s">
        <v>14</v>
      </c>
      <c r="FM86" s="189">
        <v>0</v>
      </c>
      <c r="FN86" s="189">
        <v>0</v>
      </c>
      <c r="FO86" s="189" t="s">
        <v>14</v>
      </c>
      <c r="FP86" s="186" t="s">
        <v>14</v>
      </c>
      <c r="FQ86" s="187">
        <v>44615</v>
      </c>
      <c r="FR86" s="188" t="s">
        <v>428</v>
      </c>
      <c r="FS86" s="182" t="s">
        <v>14</v>
      </c>
      <c r="FT86" s="182">
        <v>0</v>
      </c>
      <c r="FU86" s="182" t="s">
        <v>30</v>
      </c>
      <c r="FV86" s="182">
        <v>2</v>
      </c>
      <c r="FW86" s="182">
        <v>0</v>
      </c>
      <c r="FX86" s="182">
        <v>0</v>
      </c>
      <c r="FY86" s="179">
        <v>43511</v>
      </c>
      <c r="FZ86" s="189" t="s">
        <v>5267</v>
      </c>
      <c r="GA86" s="189">
        <v>2</v>
      </c>
      <c r="GB86" s="189" t="s">
        <v>3959</v>
      </c>
      <c r="GC86" s="189" t="s">
        <v>30</v>
      </c>
      <c r="GD86" s="189">
        <v>2</v>
      </c>
      <c r="GE86" s="189" t="s">
        <v>14</v>
      </c>
      <c r="GF86" s="189" t="s">
        <v>14</v>
      </c>
      <c r="GG86" s="190">
        <v>44865</v>
      </c>
      <c r="GH86" s="188" t="s">
        <v>5273</v>
      </c>
      <c r="GI86" s="182">
        <v>1</v>
      </c>
      <c r="GJ86" s="182" t="s">
        <v>3959</v>
      </c>
      <c r="GK86" s="182" t="s">
        <v>30</v>
      </c>
      <c r="GL86" s="182">
        <v>2</v>
      </c>
      <c r="GM86" s="182" t="s">
        <v>14</v>
      </c>
      <c r="GN86" s="182" t="s">
        <v>14</v>
      </c>
      <c r="GO86" s="179">
        <v>44865</v>
      </c>
      <c r="GP86" s="189" t="s">
        <v>5268</v>
      </c>
      <c r="GQ86" s="189">
        <v>0</v>
      </c>
      <c r="GR86" s="189" t="s">
        <v>3959</v>
      </c>
      <c r="GS86" s="189" t="s">
        <v>30</v>
      </c>
      <c r="GT86" s="189">
        <v>2</v>
      </c>
      <c r="GU86" s="189" t="s">
        <v>14</v>
      </c>
      <c r="GV86" s="189" t="s">
        <v>14</v>
      </c>
      <c r="GW86" s="190">
        <v>44865</v>
      </c>
      <c r="GX86" s="188" t="s">
        <v>5274</v>
      </c>
      <c r="GY86" s="182">
        <v>0</v>
      </c>
      <c r="GZ86" s="182" t="s">
        <v>3959</v>
      </c>
      <c r="HA86" s="182" t="s">
        <v>30</v>
      </c>
      <c r="HB86" s="182">
        <v>2</v>
      </c>
      <c r="HC86" s="182" t="s">
        <v>14</v>
      </c>
      <c r="HD86" s="182" t="s">
        <v>14</v>
      </c>
      <c r="HE86" s="179">
        <v>44865</v>
      </c>
      <c r="HF86" s="189" t="s">
        <v>5266</v>
      </c>
      <c r="HG86" s="189">
        <v>0</v>
      </c>
      <c r="HH86" s="189" t="s">
        <v>3959</v>
      </c>
      <c r="HI86" s="189" t="s">
        <v>30</v>
      </c>
      <c r="HJ86" s="189">
        <v>2</v>
      </c>
      <c r="HK86" s="189" t="s">
        <v>14</v>
      </c>
      <c r="HL86" s="189" t="s">
        <v>14</v>
      </c>
      <c r="HM86" s="190">
        <v>44865</v>
      </c>
      <c r="HN86" s="188" t="s">
        <v>5272</v>
      </c>
      <c r="HO86" s="182">
        <v>0</v>
      </c>
      <c r="HP86" s="182" t="s">
        <v>3959</v>
      </c>
      <c r="HQ86" s="182" t="s">
        <v>30</v>
      </c>
      <c r="HR86" s="182">
        <v>2</v>
      </c>
      <c r="HS86" s="182" t="s">
        <v>14</v>
      </c>
      <c r="HT86" s="182" t="s">
        <v>14</v>
      </c>
      <c r="HU86" s="179">
        <v>44865</v>
      </c>
      <c r="HV86" s="189" t="s">
        <v>5269</v>
      </c>
      <c r="HW86" s="189">
        <v>1</v>
      </c>
      <c r="HX86" s="189" t="s">
        <v>3959</v>
      </c>
      <c r="HY86" s="189" t="s">
        <v>30</v>
      </c>
      <c r="HZ86" s="189">
        <v>2</v>
      </c>
      <c r="IA86" s="189" t="s">
        <v>14</v>
      </c>
      <c r="IB86" s="189" t="s">
        <v>14</v>
      </c>
      <c r="IC86" s="190">
        <v>44865</v>
      </c>
      <c r="ID86" s="188" t="s">
        <v>5271</v>
      </c>
      <c r="IE86" s="182">
        <v>0</v>
      </c>
      <c r="IF86" s="182" t="s">
        <v>3959</v>
      </c>
      <c r="IG86" s="182" t="s">
        <v>30</v>
      </c>
      <c r="IH86" s="182">
        <v>2</v>
      </c>
      <c r="II86" s="182" t="s">
        <v>14</v>
      </c>
      <c r="IJ86" s="182" t="s">
        <v>14</v>
      </c>
      <c r="IK86" s="179">
        <v>44865</v>
      </c>
      <c r="IL86" s="189" t="s">
        <v>5270</v>
      </c>
      <c r="IM86" s="189">
        <v>2</v>
      </c>
      <c r="IN86" s="189" t="s">
        <v>3959</v>
      </c>
      <c r="IO86" s="189" t="s">
        <v>30</v>
      </c>
      <c r="IP86" s="189">
        <v>2</v>
      </c>
      <c r="IQ86" s="189" t="s">
        <v>14</v>
      </c>
      <c r="IR86" s="189" t="s">
        <v>14</v>
      </c>
      <c r="IS86" s="190">
        <v>44865</v>
      </c>
    </row>
    <row r="87" spans="1:253" s="283" customFormat="1" ht="12.95" customHeight="1" x14ac:dyDescent="0.2">
      <c r="A87" s="283" t="s">
        <v>1747</v>
      </c>
      <c r="B87" s="283" t="s">
        <v>9562</v>
      </c>
      <c r="C87" s="283" t="s">
        <v>1748</v>
      </c>
      <c r="D87" s="283" t="s">
        <v>427</v>
      </c>
      <c r="E87" s="283" t="s">
        <v>8968</v>
      </c>
      <c r="F87" s="283" t="s">
        <v>1749</v>
      </c>
      <c r="G87" s="177">
        <v>19129000</v>
      </c>
      <c r="H87" s="178" t="s">
        <v>1541</v>
      </c>
      <c r="I87" s="178" t="s">
        <v>30</v>
      </c>
      <c r="J87" s="178">
        <v>2</v>
      </c>
      <c r="K87" s="178" t="s">
        <v>1543</v>
      </c>
      <c r="L87" s="178" t="s">
        <v>1542</v>
      </c>
      <c r="M87" s="179">
        <v>44592</v>
      </c>
      <c r="N87" s="188" t="s">
        <v>1753</v>
      </c>
      <c r="O87" s="180">
        <v>94548</v>
      </c>
      <c r="P87" s="180" t="s">
        <v>1750</v>
      </c>
      <c r="Q87" s="180" t="s">
        <v>30</v>
      </c>
      <c r="R87" s="180">
        <v>2</v>
      </c>
      <c r="S87" s="180" t="s">
        <v>1752</v>
      </c>
      <c r="T87" s="180" t="s">
        <v>1751</v>
      </c>
      <c r="U87" s="181">
        <v>44592</v>
      </c>
      <c r="V87" s="188" t="s">
        <v>1755</v>
      </c>
      <c r="W87" s="178">
        <v>17000000</v>
      </c>
      <c r="X87" s="178" t="s">
        <v>1750</v>
      </c>
      <c r="Y87" s="178" t="s">
        <v>30</v>
      </c>
      <c r="Z87" s="178">
        <v>2</v>
      </c>
      <c r="AA87" s="178" t="s">
        <v>1754</v>
      </c>
      <c r="AB87" s="178" t="s">
        <v>1751</v>
      </c>
      <c r="AC87" s="179">
        <v>44592</v>
      </c>
      <c r="AD87" s="188" t="s">
        <v>3144</v>
      </c>
      <c r="AE87" s="186">
        <v>990000</v>
      </c>
      <c r="AF87" s="186" t="s">
        <v>3141</v>
      </c>
      <c r="AG87" s="186" t="s">
        <v>2610</v>
      </c>
      <c r="AH87" s="186">
        <v>2</v>
      </c>
      <c r="AI87" s="186" t="s">
        <v>3143</v>
      </c>
      <c r="AJ87" s="186" t="s">
        <v>3142</v>
      </c>
      <c r="AK87" s="187">
        <v>44803</v>
      </c>
      <c r="AL87" s="188" t="s">
        <v>2903</v>
      </c>
      <c r="AM87" s="178">
        <v>54000</v>
      </c>
      <c r="AN87" s="178" t="s">
        <v>2900</v>
      </c>
      <c r="AO87" s="178" t="s">
        <v>2610</v>
      </c>
      <c r="AP87" s="178">
        <v>2</v>
      </c>
      <c r="AQ87" s="178" t="s">
        <v>2902</v>
      </c>
      <c r="AR87" s="178" t="s">
        <v>2901</v>
      </c>
      <c r="AS87" s="179">
        <v>44794</v>
      </c>
      <c r="AT87" s="189" t="s">
        <v>3140</v>
      </c>
      <c r="AU87" s="186">
        <v>206</v>
      </c>
      <c r="AV87" s="186" t="s">
        <v>3137</v>
      </c>
      <c r="AW87" s="186" t="s">
        <v>30</v>
      </c>
      <c r="AX87" s="186">
        <v>2</v>
      </c>
      <c r="AY87" s="186" t="s">
        <v>3139</v>
      </c>
      <c r="AZ87" s="186" t="s">
        <v>3138</v>
      </c>
      <c r="BA87" s="187">
        <v>44803</v>
      </c>
      <c r="BB87" s="188" t="s">
        <v>1756</v>
      </c>
      <c r="BC87" s="178" t="s">
        <v>14</v>
      </c>
      <c r="BD87" s="178" t="s">
        <v>14</v>
      </c>
      <c r="BE87" s="178" t="s">
        <v>14</v>
      </c>
      <c r="BF87" s="178" t="s">
        <v>14</v>
      </c>
      <c r="BG87" s="178" t="s">
        <v>14</v>
      </c>
      <c r="BH87" s="178" t="s">
        <v>14</v>
      </c>
      <c r="BI87" s="179">
        <v>44592</v>
      </c>
      <c r="BJ87" s="189" t="s">
        <v>3133</v>
      </c>
      <c r="BK87" s="189">
        <v>46</v>
      </c>
      <c r="BL87" s="189" t="s">
        <v>3130</v>
      </c>
      <c r="BM87" s="189" t="s">
        <v>2610</v>
      </c>
      <c r="BN87" s="189">
        <v>2</v>
      </c>
      <c r="BO87" s="189" t="s">
        <v>3132</v>
      </c>
      <c r="BP87" s="186" t="s">
        <v>3131</v>
      </c>
      <c r="BQ87" s="190">
        <v>44803</v>
      </c>
      <c r="BR87" s="188" t="s">
        <v>1757</v>
      </c>
      <c r="BS87" s="182" t="s">
        <v>14</v>
      </c>
      <c r="BT87" s="182" t="s">
        <v>14</v>
      </c>
      <c r="BU87" s="182" t="s">
        <v>14</v>
      </c>
      <c r="BV87" s="182" t="s">
        <v>14</v>
      </c>
      <c r="BW87" s="182" t="s">
        <v>14</v>
      </c>
      <c r="BX87" s="182" t="s">
        <v>14</v>
      </c>
      <c r="BY87" s="179">
        <v>44592</v>
      </c>
      <c r="BZ87" s="189" t="s">
        <v>1758</v>
      </c>
      <c r="CA87" s="189" t="s">
        <v>14</v>
      </c>
      <c r="CB87" s="189" t="s">
        <v>14</v>
      </c>
      <c r="CC87" s="189" t="s">
        <v>14</v>
      </c>
      <c r="CD87" s="189" t="s">
        <v>14</v>
      </c>
      <c r="CE87" s="189" t="s">
        <v>14</v>
      </c>
      <c r="CF87" s="189" t="s">
        <v>14</v>
      </c>
      <c r="CG87" s="190">
        <v>44592</v>
      </c>
      <c r="CH87" s="188" t="s">
        <v>10079</v>
      </c>
      <c r="CI87" s="189" t="e">
        <v>#N/A</v>
      </c>
      <c r="CJ87" s="189" t="e">
        <v>#N/A</v>
      </c>
      <c r="CK87" s="189" t="e">
        <v>#N/A</v>
      </c>
      <c r="CL87" s="189" t="e">
        <v>#N/A</v>
      </c>
      <c r="CM87" s="189" t="e">
        <v>#N/A</v>
      </c>
      <c r="CN87" s="189" t="e">
        <v>#N/A</v>
      </c>
      <c r="CO87" s="191" t="e">
        <v>#N/A</v>
      </c>
      <c r="CP87" s="189" t="s">
        <v>1759</v>
      </c>
      <c r="CQ87" s="182" t="s">
        <v>14</v>
      </c>
      <c r="CR87" s="182" t="s">
        <v>14</v>
      </c>
      <c r="CS87" s="182" t="s">
        <v>14</v>
      </c>
      <c r="CT87" s="182" t="s">
        <v>14</v>
      </c>
      <c r="CU87" s="182" t="s">
        <v>14</v>
      </c>
      <c r="CV87" s="182" t="s">
        <v>14</v>
      </c>
      <c r="CW87" s="179">
        <v>44592</v>
      </c>
      <c r="CX87" s="189" t="s">
        <v>2904</v>
      </c>
      <c r="CY87" s="186">
        <v>680000</v>
      </c>
      <c r="CZ87" s="186" t="s">
        <v>2900</v>
      </c>
      <c r="DA87" s="186" t="s">
        <v>74</v>
      </c>
      <c r="DB87" s="186">
        <v>1</v>
      </c>
      <c r="DC87" s="186" t="s">
        <v>2909</v>
      </c>
      <c r="DD87" s="186" t="s">
        <v>2901</v>
      </c>
      <c r="DE87" s="192">
        <v>44795</v>
      </c>
      <c r="DF87" s="188" t="s">
        <v>2486</v>
      </c>
      <c r="DG87" s="178">
        <v>16010000</v>
      </c>
      <c r="DH87" s="182" t="s">
        <v>2483</v>
      </c>
      <c r="DI87" s="182" t="s">
        <v>30</v>
      </c>
      <c r="DJ87" s="182">
        <v>2</v>
      </c>
      <c r="DK87" s="182" t="s">
        <v>2485</v>
      </c>
      <c r="DL87" s="182" t="s">
        <v>2484</v>
      </c>
      <c r="DM87" s="179">
        <v>44747</v>
      </c>
      <c r="DN87" s="189" t="s">
        <v>2908</v>
      </c>
      <c r="DO87" s="186">
        <v>310000</v>
      </c>
      <c r="DP87" s="189" t="s">
        <v>2905</v>
      </c>
      <c r="DQ87" s="189" t="s">
        <v>2610</v>
      </c>
      <c r="DR87" s="189">
        <v>2</v>
      </c>
      <c r="DS87" s="189" t="s">
        <v>2907</v>
      </c>
      <c r="DT87" s="189" t="s">
        <v>2906</v>
      </c>
      <c r="DU87" s="190">
        <v>44795</v>
      </c>
      <c r="DV87" s="188" t="s">
        <v>2910</v>
      </c>
      <c r="DW87" s="178">
        <v>680000</v>
      </c>
      <c r="DX87" s="182" t="s">
        <v>2900</v>
      </c>
      <c r="DY87" s="182" t="s">
        <v>74</v>
      </c>
      <c r="DZ87" s="182">
        <v>1</v>
      </c>
      <c r="EA87" s="182" t="s">
        <v>2909</v>
      </c>
      <c r="EB87" s="182" t="s">
        <v>2901</v>
      </c>
      <c r="EC87" s="179">
        <v>44795</v>
      </c>
      <c r="ED87" s="189" t="s">
        <v>2911</v>
      </c>
      <c r="EE87" s="186">
        <v>0</v>
      </c>
      <c r="EF87" s="189" t="s">
        <v>2905</v>
      </c>
      <c r="EG87" s="189" t="s">
        <v>2610</v>
      </c>
      <c r="EH87" s="189">
        <v>2</v>
      </c>
      <c r="EI87" s="189" t="s">
        <v>2909</v>
      </c>
      <c r="EJ87" s="189" t="s">
        <v>2906</v>
      </c>
      <c r="EK87" s="190">
        <v>44795</v>
      </c>
      <c r="EL87" s="188" t="s">
        <v>2912</v>
      </c>
      <c r="EM87" s="178">
        <v>0</v>
      </c>
      <c r="EN87" s="182" t="s">
        <v>2905</v>
      </c>
      <c r="EO87" s="182" t="s">
        <v>2610</v>
      </c>
      <c r="EP87" s="182">
        <v>2</v>
      </c>
      <c r="EQ87" s="182" t="s">
        <v>2909</v>
      </c>
      <c r="ER87" s="182" t="s">
        <v>2906</v>
      </c>
      <c r="ES87" s="179">
        <v>44795</v>
      </c>
      <c r="ET87" s="189" t="s">
        <v>6654</v>
      </c>
      <c r="EU87" s="189">
        <v>265</v>
      </c>
      <c r="EV87" s="189" t="s">
        <v>6649</v>
      </c>
      <c r="EW87" s="189" t="s">
        <v>2610</v>
      </c>
      <c r="EX87" s="189">
        <v>2</v>
      </c>
      <c r="EY87" s="189" t="s">
        <v>6651</v>
      </c>
      <c r="EZ87" s="189" t="s">
        <v>6650</v>
      </c>
      <c r="FA87" s="190">
        <v>44891</v>
      </c>
      <c r="FB87" s="188" t="s">
        <v>1763</v>
      </c>
      <c r="FC87" s="182">
        <v>2</v>
      </c>
      <c r="FD87" s="182" t="s">
        <v>1760</v>
      </c>
      <c r="FE87" s="182" t="s">
        <v>74</v>
      </c>
      <c r="FF87" s="182">
        <v>1</v>
      </c>
      <c r="FG87" s="182" t="s">
        <v>1762</v>
      </c>
      <c r="FH87" s="182" t="s">
        <v>1761</v>
      </c>
      <c r="FI87" s="179">
        <v>44592</v>
      </c>
      <c r="FJ87" s="188" t="s">
        <v>1767</v>
      </c>
      <c r="FK87" s="189">
        <v>116000</v>
      </c>
      <c r="FL87" s="189" t="s">
        <v>1764</v>
      </c>
      <c r="FM87" s="189" t="s">
        <v>19</v>
      </c>
      <c r="FN87" s="189">
        <v>3</v>
      </c>
      <c r="FO87" s="189" t="s">
        <v>1766</v>
      </c>
      <c r="FP87" s="186" t="s">
        <v>1765</v>
      </c>
      <c r="FQ87" s="187">
        <v>44592</v>
      </c>
      <c r="FR87" s="188" t="s">
        <v>1768</v>
      </c>
      <c r="FS87" s="182" t="s">
        <v>14</v>
      </c>
      <c r="FT87" s="182" t="s">
        <v>14</v>
      </c>
      <c r="FU87" s="182" t="s">
        <v>14</v>
      </c>
      <c r="FV87" s="182" t="s">
        <v>14</v>
      </c>
      <c r="FW87" s="182" t="s">
        <v>14</v>
      </c>
      <c r="FX87" s="182" t="s">
        <v>14</v>
      </c>
      <c r="FY87" s="179">
        <v>44592</v>
      </c>
      <c r="FZ87" s="189" t="s">
        <v>5276</v>
      </c>
      <c r="GA87" s="189">
        <v>2</v>
      </c>
      <c r="GB87" s="189" t="s">
        <v>3959</v>
      </c>
      <c r="GC87" s="189" t="s">
        <v>30</v>
      </c>
      <c r="GD87" s="189">
        <v>2</v>
      </c>
      <c r="GE87" s="189" t="s">
        <v>14</v>
      </c>
      <c r="GF87" s="189" t="s">
        <v>14</v>
      </c>
      <c r="GG87" s="190">
        <v>44865</v>
      </c>
      <c r="GH87" s="188" t="s">
        <v>5282</v>
      </c>
      <c r="GI87" s="182">
        <v>1</v>
      </c>
      <c r="GJ87" s="182" t="s">
        <v>3959</v>
      </c>
      <c r="GK87" s="182" t="s">
        <v>30</v>
      </c>
      <c r="GL87" s="182">
        <v>2</v>
      </c>
      <c r="GM87" s="182" t="s">
        <v>14</v>
      </c>
      <c r="GN87" s="182" t="s">
        <v>14</v>
      </c>
      <c r="GO87" s="179">
        <v>44865</v>
      </c>
      <c r="GP87" s="189" t="s">
        <v>5277</v>
      </c>
      <c r="GQ87" s="189">
        <v>0</v>
      </c>
      <c r="GR87" s="189" t="s">
        <v>3959</v>
      </c>
      <c r="GS87" s="189" t="s">
        <v>30</v>
      </c>
      <c r="GT87" s="189">
        <v>2</v>
      </c>
      <c r="GU87" s="189" t="s">
        <v>14</v>
      </c>
      <c r="GV87" s="189" t="s">
        <v>14</v>
      </c>
      <c r="GW87" s="190">
        <v>44865</v>
      </c>
      <c r="GX87" s="188" t="s">
        <v>5283</v>
      </c>
      <c r="GY87" s="182">
        <v>0</v>
      </c>
      <c r="GZ87" s="182" t="s">
        <v>3959</v>
      </c>
      <c r="HA87" s="182" t="s">
        <v>30</v>
      </c>
      <c r="HB87" s="182">
        <v>2</v>
      </c>
      <c r="HC87" s="182" t="s">
        <v>14</v>
      </c>
      <c r="HD87" s="182" t="s">
        <v>14</v>
      </c>
      <c r="HE87" s="179">
        <v>44865</v>
      </c>
      <c r="HF87" s="189" t="s">
        <v>5275</v>
      </c>
      <c r="HG87" s="189">
        <v>0</v>
      </c>
      <c r="HH87" s="189" t="s">
        <v>3959</v>
      </c>
      <c r="HI87" s="189" t="s">
        <v>30</v>
      </c>
      <c r="HJ87" s="189">
        <v>2</v>
      </c>
      <c r="HK87" s="189" t="s">
        <v>14</v>
      </c>
      <c r="HL87" s="189" t="s">
        <v>14</v>
      </c>
      <c r="HM87" s="190">
        <v>44865</v>
      </c>
      <c r="HN87" s="188" t="s">
        <v>5281</v>
      </c>
      <c r="HO87" s="182">
        <v>0</v>
      </c>
      <c r="HP87" s="182" t="s">
        <v>3959</v>
      </c>
      <c r="HQ87" s="182" t="s">
        <v>30</v>
      </c>
      <c r="HR87" s="182">
        <v>2</v>
      </c>
      <c r="HS87" s="182" t="s">
        <v>14</v>
      </c>
      <c r="HT87" s="182" t="s">
        <v>14</v>
      </c>
      <c r="HU87" s="179">
        <v>44865</v>
      </c>
      <c r="HV87" s="189" t="s">
        <v>5278</v>
      </c>
      <c r="HW87" s="189">
        <v>0</v>
      </c>
      <c r="HX87" s="189" t="s">
        <v>3959</v>
      </c>
      <c r="HY87" s="189" t="s">
        <v>30</v>
      </c>
      <c r="HZ87" s="189">
        <v>2</v>
      </c>
      <c r="IA87" s="189" t="s">
        <v>14</v>
      </c>
      <c r="IB87" s="189" t="s">
        <v>14</v>
      </c>
      <c r="IC87" s="190">
        <v>44865</v>
      </c>
      <c r="ID87" s="188" t="s">
        <v>5280</v>
      </c>
      <c r="IE87" s="182">
        <v>0</v>
      </c>
      <c r="IF87" s="182" t="s">
        <v>3959</v>
      </c>
      <c r="IG87" s="182" t="s">
        <v>30</v>
      </c>
      <c r="IH87" s="182">
        <v>2</v>
      </c>
      <c r="II87" s="182" t="s">
        <v>14</v>
      </c>
      <c r="IJ87" s="182" t="s">
        <v>14</v>
      </c>
      <c r="IK87" s="179">
        <v>44865</v>
      </c>
      <c r="IL87" s="189" t="s">
        <v>5279</v>
      </c>
      <c r="IM87" s="189">
        <v>2</v>
      </c>
      <c r="IN87" s="189" t="s">
        <v>3959</v>
      </c>
      <c r="IO87" s="189" t="s">
        <v>30</v>
      </c>
      <c r="IP87" s="189">
        <v>2</v>
      </c>
      <c r="IQ87" s="189" t="s">
        <v>14</v>
      </c>
      <c r="IR87" s="189" t="s">
        <v>14</v>
      </c>
      <c r="IS87" s="190">
        <v>44865</v>
      </c>
    </row>
    <row r="88" spans="1:253" s="283" customFormat="1" ht="12.95" customHeight="1" x14ac:dyDescent="0.2">
      <c r="A88" s="283" t="s">
        <v>1453</v>
      </c>
      <c r="B88" s="283" t="s">
        <v>9385</v>
      </c>
      <c r="C88" s="283" t="s">
        <v>1454</v>
      </c>
      <c r="D88" s="283" t="s">
        <v>1455</v>
      </c>
      <c r="E88" s="283" t="s">
        <v>8969</v>
      </c>
      <c r="F88" s="283" t="s">
        <v>2091</v>
      </c>
      <c r="G88" s="185">
        <v>32694000</v>
      </c>
      <c r="H88" s="186" t="s">
        <v>2088</v>
      </c>
      <c r="I88" s="186" t="s">
        <v>30</v>
      </c>
      <c r="J88" s="186">
        <v>2</v>
      </c>
      <c r="K88" s="186" t="s">
        <v>2090</v>
      </c>
      <c r="L88" s="186" t="s">
        <v>2089</v>
      </c>
      <c r="M88" s="187">
        <v>44712</v>
      </c>
      <c r="N88" s="188" t="s">
        <v>2095</v>
      </c>
      <c r="O88" s="186">
        <v>9206</v>
      </c>
      <c r="P88" s="186" t="s">
        <v>2092</v>
      </c>
      <c r="Q88" s="186" t="s">
        <v>19</v>
      </c>
      <c r="R88" s="186">
        <v>3</v>
      </c>
      <c r="S88" s="186" t="s">
        <v>2094</v>
      </c>
      <c r="T88" s="186" t="s">
        <v>2093</v>
      </c>
      <c r="U88" s="187">
        <v>44712</v>
      </c>
      <c r="V88" s="188" t="s">
        <v>2099</v>
      </c>
      <c r="W88" s="186">
        <v>10090000</v>
      </c>
      <c r="X88" s="186" t="s">
        <v>2096</v>
      </c>
      <c r="Y88" s="186" t="s">
        <v>19</v>
      </c>
      <c r="Z88" s="186">
        <v>3</v>
      </c>
      <c r="AA88" s="186" t="s">
        <v>2098</v>
      </c>
      <c r="AB88" s="186" t="s">
        <v>2097</v>
      </c>
      <c r="AC88" s="187">
        <v>44712</v>
      </c>
      <c r="AD88" s="188" t="s">
        <v>2102</v>
      </c>
      <c r="AE88" s="186">
        <v>10090000</v>
      </c>
      <c r="AF88" s="186" t="s">
        <v>2100</v>
      </c>
      <c r="AG88" s="186" t="s">
        <v>19</v>
      </c>
      <c r="AH88" s="186">
        <v>3</v>
      </c>
      <c r="AI88" s="186" t="s">
        <v>2101</v>
      </c>
      <c r="AJ88" s="186" t="s">
        <v>2097</v>
      </c>
      <c r="AK88" s="187">
        <v>44712</v>
      </c>
      <c r="AL88" s="188" t="s">
        <v>4228</v>
      </c>
      <c r="AM88" s="186">
        <v>183000</v>
      </c>
      <c r="AN88" s="186" t="s">
        <v>4225</v>
      </c>
      <c r="AO88" s="186" t="s">
        <v>2610</v>
      </c>
      <c r="AP88" s="186">
        <v>2</v>
      </c>
      <c r="AQ88" s="186" t="s">
        <v>4227</v>
      </c>
      <c r="AR88" s="186" t="s">
        <v>4226</v>
      </c>
      <c r="AS88" s="187">
        <v>44861</v>
      </c>
      <c r="AT88" s="189" t="s">
        <v>10080</v>
      </c>
      <c r="AU88" s="186" t="e">
        <v>#N/A</v>
      </c>
      <c r="AV88" s="186" t="e">
        <v>#N/A</v>
      </c>
      <c r="AW88" s="186" t="e">
        <v>#N/A</v>
      </c>
      <c r="AX88" s="186" t="e">
        <v>#N/A</v>
      </c>
      <c r="AY88" s="186" t="e">
        <v>#N/A</v>
      </c>
      <c r="AZ88" s="186" t="e">
        <v>#N/A</v>
      </c>
      <c r="BA88" s="187" t="e">
        <v>#N/A</v>
      </c>
      <c r="BB88" s="188" t="s">
        <v>10081</v>
      </c>
      <c r="BC88" s="186" t="e">
        <v>#N/A</v>
      </c>
      <c r="BD88" s="186" t="e">
        <v>#N/A</v>
      </c>
      <c r="BE88" s="186" t="e">
        <v>#N/A</v>
      </c>
      <c r="BF88" s="186" t="e">
        <v>#N/A</v>
      </c>
      <c r="BG88" s="186" t="e">
        <v>#N/A</v>
      </c>
      <c r="BH88" s="186" t="e">
        <v>#N/A</v>
      </c>
      <c r="BI88" s="187" t="e">
        <v>#N/A</v>
      </c>
      <c r="BJ88" s="189" t="s">
        <v>8271</v>
      </c>
      <c r="BK88" s="189">
        <v>0</v>
      </c>
      <c r="BL88" s="189" t="s">
        <v>8269</v>
      </c>
      <c r="BM88" s="189" t="s">
        <v>19</v>
      </c>
      <c r="BN88" s="189">
        <v>3</v>
      </c>
      <c r="BO88" s="189" t="s">
        <v>8270</v>
      </c>
      <c r="BP88" s="186" t="s">
        <v>1233</v>
      </c>
      <c r="BQ88" s="190">
        <v>44895</v>
      </c>
      <c r="BR88" s="188" t="s">
        <v>10082</v>
      </c>
      <c r="BS88" s="189" t="e">
        <v>#N/A</v>
      </c>
      <c r="BT88" s="189" t="e">
        <v>#N/A</v>
      </c>
      <c r="BU88" s="189" t="e">
        <v>#N/A</v>
      </c>
      <c r="BV88" s="189" t="e">
        <v>#N/A</v>
      </c>
      <c r="BW88" s="189" t="e">
        <v>#N/A</v>
      </c>
      <c r="BX88" s="189" t="e">
        <v>#N/A</v>
      </c>
      <c r="BY88" s="187" t="e">
        <v>#N/A</v>
      </c>
      <c r="BZ88" s="189" t="s">
        <v>10083</v>
      </c>
      <c r="CA88" s="189" t="e">
        <v>#N/A</v>
      </c>
      <c r="CB88" s="189" t="e">
        <v>#N/A</v>
      </c>
      <c r="CC88" s="189" t="e">
        <v>#N/A</v>
      </c>
      <c r="CD88" s="189" t="e">
        <v>#N/A</v>
      </c>
      <c r="CE88" s="189" t="e">
        <v>#N/A</v>
      </c>
      <c r="CF88" s="189" t="e">
        <v>#N/A</v>
      </c>
      <c r="CG88" s="190" t="e">
        <v>#N/A</v>
      </c>
      <c r="CH88" s="188" t="s">
        <v>10084</v>
      </c>
      <c r="CI88" s="189" t="e">
        <v>#N/A</v>
      </c>
      <c r="CJ88" s="189" t="e">
        <v>#N/A</v>
      </c>
      <c r="CK88" s="189" t="e">
        <v>#N/A</v>
      </c>
      <c r="CL88" s="189" t="e">
        <v>#N/A</v>
      </c>
      <c r="CM88" s="189" t="e">
        <v>#N/A</v>
      </c>
      <c r="CN88" s="189" t="e">
        <v>#N/A</v>
      </c>
      <c r="CO88" s="191" t="e">
        <v>#N/A</v>
      </c>
      <c r="CP88" s="189" t="s">
        <v>10085</v>
      </c>
      <c r="CQ88" s="189" t="e">
        <v>#N/A</v>
      </c>
      <c r="CR88" s="189" t="e">
        <v>#N/A</v>
      </c>
      <c r="CS88" s="189" t="e">
        <v>#N/A</v>
      </c>
      <c r="CT88" s="189" t="e">
        <v>#N/A</v>
      </c>
      <c r="CU88" s="189" t="e">
        <v>#N/A</v>
      </c>
      <c r="CV88" s="189" t="e">
        <v>#N/A</v>
      </c>
      <c r="CW88" s="187" t="e">
        <v>#N/A</v>
      </c>
      <c r="CX88" s="189" t="s">
        <v>4229</v>
      </c>
      <c r="CY88" s="186">
        <v>183000</v>
      </c>
      <c r="CZ88" s="186" t="s">
        <v>4225</v>
      </c>
      <c r="DA88" s="186" t="s">
        <v>2610</v>
      </c>
      <c r="DB88" s="186">
        <v>2</v>
      </c>
      <c r="DC88" s="186" t="s">
        <v>4233</v>
      </c>
      <c r="DD88" s="186" t="s">
        <v>4226</v>
      </c>
      <c r="DE88" s="192">
        <v>44861</v>
      </c>
      <c r="DF88" s="188" t="s">
        <v>1915</v>
      </c>
      <c r="DG88" s="186">
        <v>0</v>
      </c>
      <c r="DH88" s="189" t="s">
        <v>1912</v>
      </c>
      <c r="DI88" s="189" t="s">
        <v>30</v>
      </c>
      <c r="DJ88" s="189">
        <v>2</v>
      </c>
      <c r="DK88" s="189" t="s">
        <v>1914</v>
      </c>
      <c r="DL88" s="189" t="s">
        <v>1913</v>
      </c>
      <c r="DM88" s="187">
        <v>44664</v>
      </c>
      <c r="DN88" s="189" t="s">
        <v>4232</v>
      </c>
      <c r="DO88" s="186">
        <v>9907000</v>
      </c>
      <c r="DP88" s="189" t="s">
        <v>4230</v>
      </c>
      <c r="DQ88" s="189" t="s">
        <v>2610</v>
      </c>
      <c r="DR88" s="189">
        <v>2</v>
      </c>
      <c r="DS88" s="189" t="s">
        <v>4231</v>
      </c>
      <c r="DT88" s="189" t="s">
        <v>2097</v>
      </c>
      <c r="DU88" s="190">
        <v>44861</v>
      </c>
      <c r="DV88" s="188" t="s">
        <v>4234</v>
      </c>
      <c r="DW88" s="186">
        <v>183000</v>
      </c>
      <c r="DX88" s="189" t="s">
        <v>4225</v>
      </c>
      <c r="DY88" s="189" t="s">
        <v>2610</v>
      </c>
      <c r="DZ88" s="189">
        <v>2</v>
      </c>
      <c r="EA88" s="189" t="s">
        <v>4233</v>
      </c>
      <c r="EB88" s="189" t="s">
        <v>4226</v>
      </c>
      <c r="EC88" s="187">
        <v>44861</v>
      </c>
      <c r="ED88" s="189" t="s">
        <v>1918</v>
      </c>
      <c r="EE88" s="186">
        <v>0</v>
      </c>
      <c r="EF88" s="189" t="s">
        <v>1916</v>
      </c>
      <c r="EG88" s="189" t="s">
        <v>30</v>
      </c>
      <c r="EH88" s="189">
        <v>2</v>
      </c>
      <c r="EI88" s="189" t="s">
        <v>1917</v>
      </c>
      <c r="EJ88" s="189" t="s">
        <v>1457</v>
      </c>
      <c r="EK88" s="190">
        <v>44664</v>
      </c>
      <c r="EL88" s="188" t="s">
        <v>1920</v>
      </c>
      <c r="EM88" s="186">
        <v>0</v>
      </c>
      <c r="EN88" s="189" t="s">
        <v>1916</v>
      </c>
      <c r="EO88" s="189" t="s">
        <v>30</v>
      </c>
      <c r="EP88" s="189">
        <v>2</v>
      </c>
      <c r="EQ88" s="189" t="s">
        <v>1919</v>
      </c>
      <c r="ER88" s="189" t="s">
        <v>1457</v>
      </c>
      <c r="ES88" s="187">
        <v>44664</v>
      </c>
      <c r="ET88" s="189" t="s">
        <v>8273</v>
      </c>
      <c r="EU88" s="189">
        <v>0</v>
      </c>
      <c r="EV88" s="189" t="s">
        <v>8269</v>
      </c>
      <c r="EW88" s="189" t="s">
        <v>19</v>
      </c>
      <c r="EX88" s="189">
        <v>3</v>
      </c>
      <c r="EY88" s="189" t="s">
        <v>8272</v>
      </c>
      <c r="EZ88" s="189" t="s">
        <v>1233</v>
      </c>
      <c r="FA88" s="190">
        <v>44895</v>
      </c>
      <c r="FB88" s="188" t="s">
        <v>1459</v>
      </c>
      <c r="FC88" s="189">
        <v>3</v>
      </c>
      <c r="FD88" s="189" t="s">
        <v>1456</v>
      </c>
      <c r="FE88" s="189" t="s">
        <v>30</v>
      </c>
      <c r="FF88" s="189">
        <v>2</v>
      </c>
      <c r="FG88" s="189" t="s">
        <v>1458</v>
      </c>
      <c r="FH88" s="189" t="s">
        <v>1457</v>
      </c>
      <c r="FI88" s="187">
        <v>44284</v>
      </c>
      <c r="FJ88" s="188" t="s">
        <v>10086</v>
      </c>
      <c r="FK88" s="189" t="e">
        <v>#N/A</v>
      </c>
      <c r="FL88" s="189" t="e">
        <v>#N/A</v>
      </c>
      <c r="FM88" s="189" t="e">
        <v>#N/A</v>
      </c>
      <c r="FN88" s="189" t="e">
        <v>#N/A</v>
      </c>
      <c r="FO88" s="189" t="e">
        <v>#N/A</v>
      </c>
      <c r="FP88" s="186" t="e">
        <v>#N/A</v>
      </c>
      <c r="FQ88" s="187" t="e">
        <v>#N/A</v>
      </c>
      <c r="FR88" s="188" t="s">
        <v>10087</v>
      </c>
      <c r="FS88" s="189" t="e">
        <v>#N/A</v>
      </c>
      <c r="FT88" s="189" t="e">
        <v>#N/A</v>
      </c>
      <c r="FU88" s="189" t="e">
        <v>#N/A</v>
      </c>
      <c r="FV88" s="189" t="e">
        <v>#N/A</v>
      </c>
      <c r="FW88" s="189" t="e">
        <v>#N/A</v>
      </c>
      <c r="FX88" s="189" t="e">
        <v>#N/A</v>
      </c>
      <c r="FY88" s="187" t="e">
        <v>#N/A</v>
      </c>
      <c r="FZ88" s="189" t="s">
        <v>5285</v>
      </c>
      <c r="GA88" s="189">
        <v>1</v>
      </c>
      <c r="GB88" s="189" t="s">
        <v>3959</v>
      </c>
      <c r="GC88" s="189" t="s">
        <v>30</v>
      </c>
      <c r="GD88" s="189">
        <v>2</v>
      </c>
      <c r="GE88" s="189" t="s">
        <v>14</v>
      </c>
      <c r="GF88" s="189" t="s">
        <v>14</v>
      </c>
      <c r="GG88" s="190">
        <v>44865</v>
      </c>
      <c r="GH88" s="188" t="s">
        <v>5291</v>
      </c>
      <c r="GI88" s="189">
        <v>1</v>
      </c>
      <c r="GJ88" s="189" t="s">
        <v>3959</v>
      </c>
      <c r="GK88" s="189" t="s">
        <v>30</v>
      </c>
      <c r="GL88" s="189">
        <v>2</v>
      </c>
      <c r="GM88" s="189" t="s">
        <v>14</v>
      </c>
      <c r="GN88" s="189" t="s">
        <v>14</v>
      </c>
      <c r="GO88" s="187">
        <v>44865</v>
      </c>
      <c r="GP88" s="189" t="s">
        <v>5286</v>
      </c>
      <c r="GQ88" s="189">
        <v>0</v>
      </c>
      <c r="GR88" s="189" t="s">
        <v>3959</v>
      </c>
      <c r="GS88" s="189" t="s">
        <v>30</v>
      </c>
      <c r="GT88" s="189">
        <v>2</v>
      </c>
      <c r="GU88" s="189" t="s">
        <v>14</v>
      </c>
      <c r="GV88" s="189" t="s">
        <v>14</v>
      </c>
      <c r="GW88" s="190">
        <v>44865</v>
      </c>
      <c r="GX88" s="188" t="s">
        <v>5292</v>
      </c>
      <c r="GY88" s="189">
        <v>0</v>
      </c>
      <c r="GZ88" s="189" t="s">
        <v>3959</v>
      </c>
      <c r="HA88" s="189" t="s">
        <v>30</v>
      </c>
      <c r="HB88" s="189">
        <v>2</v>
      </c>
      <c r="HC88" s="189" t="s">
        <v>14</v>
      </c>
      <c r="HD88" s="189" t="s">
        <v>14</v>
      </c>
      <c r="HE88" s="187">
        <v>44865</v>
      </c>
      <c r="HF88" s="189" t="s">
        <v>5284</v>
      </c>
      <c r="HG88" s="189">
        <v>2</v>
      </c>
      <c r="HH88" s="189" t="s">
        <v>3959</v>
      </c>
      <c r="HI88" s="189" t="s">
        <v>30</v>
      </c>
      <c r="HJ88" s="189">
        <v>2</v>
      </c>
      <c r="HK88" s="189" t="s">
        <v>14</v>
      </c>
      <c r="HL88" s="189" t="s">
        <v>14</v>
      </c>
      <c r="HM88" s="190">
        <v>44865</v>
      </c>
      <c r="HN88" s="188" t="s">
        <v>5290</v>
      </c>
      <c r="HO88" s="189">
        <v>2</v>
      </c>
      <c r="HP88" s="189" t="s">
        <v>3959</v>
      </c>
      <c r="HQ88" s="189" t="s">
        <v>30</v>
      </c>
      <c r="HR88" s="189">
        <v>2</v>
      </c>
      <c r="HS88" s="189" t="s">
        <v>14</v>
      </c>
      <c r="HT88" s="189" t="s">
        <v>14</v>
      </c>
      <c r="HU88" s="187">
        <v>44865</v>
      </c>
      <c r="HV88" s="189" t="s">
        <v>5287</v>
      </c>
      <c r="HW88" s="189">
        <v>0</v>
      </c>
      <c r="HX88" s="189" t="s">
        <v>3959</v>
      </c>
      <c r="HY88" s="189" t="s">
        <v>30</v>
      </c>
      <c r="HZ88" s="189">
        <v>2</v>
      </c>
      <c r="IA88" s="189" t="s">
        <v>14</v>
      </c>
      <c r="IB88" s="189" t="s">
        <v>14</v>
      </c>
      <c r="IC88" s="190">
        <v>44865</v>
      </c>
      <c r="ID88" s="188" t="s">
        <v>5289</v>
      </c>
      <c r="IE88" s="189">
        <v>0</v>
      </c>
      <c r="IF88" s="189" t="s">
        <v>3959</v>
      </c>
      <c r="IG88" s="189" t="s">
        <v>30</v>
      </c>
      <c r="IH88" s="189">
        <v>2</v>
      </c>
      <c r="II88" s="189" t="s">
        <v>14</v>
      </c>
      <c r="IJ88" s="189" t="s">
        <v>14</v>
      </c>
      <c r="IK88" s="187">
        <v>44865</v>
      </c>
      <c r="IL88" s="189" t="s">
        <v>5288</v>
      </c>
      <c r="IM88" s="189">
        <v>0</v>
      </c>
      <c r="IN88" s="189" t="s">
        <v>3959</v>
      </c>
      <c r="IO88" s="189" t="s">
        <v>30</v>
      </c>
      <c r="IP88" s="189">
        <v>2</v>
      </c>
      <c r="IQ88" s="189" t="s">
        <v>14</v>
      </c>
      <c r="IR88" s="189" t="s">
        <v>14</v>
      </c>
      <c r="IS88" s="190">
        <v>44865</v>
      </c>
    </row>
    <row r="89" spans="1:253" s="283" customFormat="1" ht="12.95" customHeight="1" x14ac:dyDescent="0.2">
      <c r="A89" s="283" t="s">
        <v>983</v>
      </c>
      <c r="B89" s="283" t="s">
        <v>9342</v>
      </c>
      <c r="C89" s="283" t="s">
        <v>984</v>
      </c>
      <c r="D89" s="283" t="s">
        <v>985</v>
      </c>
      <c r="E89" s="283" t="s">
        <v>8970</v>
      </c>
      <c r="F89" s="283" t="s">
        <v>6580</v>
      </c>
      <c r="G89" s="177">
        <v>2581000</v>
      </c>
      <c r="H89" s="178" t="s">
        <v>6571</v>
      </c>
      <c r="I89" s="178" t="s">
        <v>2610</v>
      </c>
      <c r="J89" s="178">
        <v>2</v>
      </c>
      <c r="K89" s="178" t="s">
        <v>6579</v>
      </c>
      <c r="L89" s="178" t="s">
        <v>3477</v>
      </c>
      <c r="M89" s="179">
        <v>44891</v>
      </c>
      <c r="N89" s="188" t="s">
        <v>3479</v>
      </c>
      <c r="O89" s="180">
        <v>823290</v>
      </c>
      <c r="P89" s="180" t="s">
        <v>3473</v>
      </c>
      <c r="Q89" s="180" t="s">
        <v>2610</v>
      </c>
      <c r="R89" s="180">
        <v>2</v>
      </c>
      <c r="S89" s="180" t="s">
        <v>3478</v>
      </c>
      <c r="T89" s="180" t="s">
        <v>3477</v>
      </c>
      <c r="U89" s="181">
        <v>44823</v>
      </c>
      <c r="V89" s="188" t="s">
        <v>1624</v>
      </c>
      <c r="W89" s="178">
        <v>2551000</v>
      </c>
      <c r="X89" s="178" t="s">
        <v>1621</v>
      </c>
      <c r="Y89" s="178" t="s">
        <v>30</v>
      </c>
      <c r="Z89" s="178">
        <v>2</v>
      </c>
      <c r="AA89" s="178" t="s">
        <v>1623</v>
      </c>
      <c r="AB89" s="178" t="s">
        <v>1622</v>
      </c>
      <c r="AC89" s="179">
        <v>44557</v>
      </c>
      <c r="AD89" s="188" t="s">
        <v>1626</v>
      </c>
      <c r="AE89" s="186">
        <v>1587000</v>
      </c>
      <c r="AF89" s="186" t="s">
        <v>1621</v>
      </c>
      <c r="AG89" s="186" t="s">
        <v>30</v>
      </c>
      <c r="AH89" s="186">
        <v>2</v>
      </c>
      <c r="AI89" s="186" t="s">
        <v>1625</v>
      </c>
      <c r="AJ89" s="186" t="s">
        <v>1622</v>
      </c>
      <c r="AK89" s="187">
        <v>44557</v>
      </c>
      <c r="AL89" s="188" t="s">
        <v>986</v>
      </c>
      <c r="AM89" s="178">
        <v>0</v>
      </c>
      <c r="AN89" s="178" t="s">
        <v>14</v>
      </c>
      <c r="AO89" s="178" t="s">
        <v>14</v>
      </c>
      <c r="AP89" s="178" t="s">
        <v>14</v>
      </c>
      <c r="AQ89" s="178" t="s">
        <v>14</v>
      </c>
      <c r="AR89" s="178" t="s">
        <v>14</v>
      </c>
      <c r="AS89" s="179">
        <v>43868</v>
      </c>
      <c r="AT89" s="189" t="s">
        <v>996</v>
      </c>
      <c r="AU89" s="186">
        <v>0</v>
      </c>
      <c r="AV89" s="186" t="s">
        <v>14</v>
      </c>
      <c r="AW89" s="186" t="s">
        <v>14</v>
      </c>
      <c r="AX89" s="186" t="s">
        <v>14</v>
      </c>
      <c r="AY89" s="186" t="s">
        <v>14</v>
      </c>
      <c r="AZ89" s="186" t="s">
        <v>14</v>
      </c>
      <c r="BA89" s="187">
        <v>43874</v>
      </c>
      <c r="BB89" s="188" t="s">
        <v>995</v>
      </c>
      <c r="BC89" s="178">
        <v>0</v>
      </c>
      <c r="BD89" s="178" t="s">
        <v>14</v>
      </c>
      <c r="BE89" s="178" t="s">
        <v>14</v>
      </c>
      <c r="BF89" s="178" t="s">
        <v>14</v>
      </c>
      <c r="BG89" s="178" t="s">
        <v>14</v>
      </c>
      <c r="BH89" s="178" t="s">
        <v>14</v>
      </c>
      <c r="BI89" s="179">
        <v>43874</v>
      </c>
      <c r="BJ89" s="189" t="s">
        <v>6582</v>
      </c>
      <c r="BK89" s="189">
        <v>0</v>
      </c>
      <c r="BL89" s="189" t="s">
        <v>6581</v>
      </c>
      <c r="BM89" s="189" t="s">
        <v>2610</v>
      </c>
      <c r="BN89" s="189">
        <v>2</v>
      </c>
      <c r="BO89" s="189" t="s">
        <v>6575</v>
      </c>
      <c r="BP89" s="186" t="s">
        <v>1440</v>
      </c>
      <c r="BQ89" s="190">
        <v>44891</v>
      </c>
      <c r="BR89" s="188" t="s">
        <v>10088</v>
      </c>
      <c r="BS89" s="182" t="e">
        <v>#N/A</v>
      </c>
      <c r="BT89" s="182" t="e">
        <v>#N/A</v>
      </c>
      <c r="BU89" s="182" t="e">
        <v>#N/A</v>
      </c>
      <c r="BV89" s="182" t="e">
        <v>#N/A</v>
      </c>
      <c r="BW89" s="182" t="e">
        <v>#N/A</v>
      </c>
      <c r="BX89" s="182" t="e">
        <v>#N/A</v>
      </c>
      <c r="BY89" s="179" t="e">
        <v>#N/A</v>
      </c>
      <c r="BZ89" s="189" t="s">
        <v>10089</v>
      </c>
      <c r="CA89" s="189" t="e">
        <v>#N/A</v>
      </c>
      <c r="CB89" s="189" t="e">
        <v>#N/A</v>
      </c>
      <c r="CC89" s="189" t="e">
        <v>#N/A</v>
      </c>
      <c r="CD89" s="189" t="e">
        <v>#N/A</v>
      </c>
      <c r="CE89" s="189" t="e">
        <v>#N/A</v>
      </c>
      <c r="CF89" s="189" t="e">
        <v>#N/A</v>
      </c>
      <c r="CG89" s="190" t="e">
        <v>#N/A</v>
      </c>
      <c r="CH89" s="188" t="s">
        <v>10090</v>
      </c>
      <c r="CI89" s="189" t="e">
        <v>#N/A</v>
      </c>
      <c r="CJ89" s="189" t="e">
        <v>#N/A</v>
      </c>
      <c r="CK89" s="189" t="e">
        <v>#N/A</v>
      </c>
      <c r="CL89" s="189" t="e">
        <v>#N/A</v>
      </c>
      <c r="CM89" s="189" t="e">
        <v>#N/A</v>
      </c>
      <c r="CN89" s="189" t="e">
        <v>#N/A</v>
      </c>
      <c r="CO89" s="191" t="e">
        <v>#N/A</v>
      </c>
      <c r="CP89" s="189" t="s">
        <v>10091</v>
      </c>
      <c r="CQ89" s="182" t="e">
        <v>#N/A</v>
      </c>
      <c r="CR89" s="182" t="e">
        <v>#N/A</v>
      </c>
      <c r="CS89" s="182" t="e">
        <v>#N/A</v>
      </c>
      <c r="CT89" s="182" t="e">
        <v>#N/A</v>
      </c>
      <c r="CU89" s="182" t="e">
        <v>#N/A</v>
      </c>
      <c r="CV89" s="182" t="e">
        <v>#N/A</v>
      </c>
      <c r="CW89" s="179" t="e">
        <v>#N/A</v>
      </c>
      <c r="CX89" s="189" t="s">
        <v>1627</v>
      </c>
      <c r="CY89" s="186">
        <v>751000</v>
      </c>
      <c r="CZ89" s="186" t="s">
        <v>1621</v>
      </c>
      <c r="DA89" s="186" t="s">
        <v>30</v>
      </c>
      <c r="DB89" s="186">
        <v>2</v>
      </c>
      <c r="DC89" s="186" t="s">
        <v>1632</v>
      </c>
      <c r="DD89" s="186" t="s">
        <v>1622</v>
      </c>
      <c r="DE89" s="192">
        <v>44557</v>
      </c>
      <c r="DF89" s="188" t="s">
        <v>1629</v>
      </c>
      <c r="DG89" s="178">
        <v>964000</v>
      </c>
      <c r="DH89" s="182" t="s">
        <v>1621</v>
      </c>
      <c r="DI89" s="182" t="s">
        <v>30</v>
      </c>
      <c r="DJ89" s="182">
        <v>2</v>
      </c>
      <c r="DK89" s="182" t="s">
        <v>1628</v>
      </c>
      <c r="DL89" s="182" t="s">
        <v>1622</v>
      </c>
      <c r="DM89" s="179">
        <v>44557</v>
      </c>
      <c r="DN89" s="189" t="s">
        <v>1631</v>
      </c>
      <c r="DO89" s="186">
        <v>836000</v>
      </c>
      <c r="DP89" s="189" t="s">
        <v>1621</v>
      </c>
      <c r="DQ89" s="189" t="s">
        <v>30</v>
      </c>
      <c r="DR89" s="189">
        <v>2</v>
      </c>
      <c r="DS89" s="189" t="s">
        <v>1630</v>
      </c>
      <c r="DT89" s="189" t="s">
        <v>1622</v>
      </c>
      <c r="DU89" s="190">
        <v>44557</v>
      </c>
      <c r="DV89" s="188" t="s">
        <v>1633</v>
      </c>
      <c r="DW89" s="178">
        <v>632000</v>
      </c>
      <c r="DX89" s="182" t="s">
        <v>1621</v>
      </c>
      <c r="DY89" s="182" t="s">
        <v>30</v>
      </c>
      <c r="DZ89" s="182">
        <v>2</v>
      </c>
      <c r="EA89" s="182" t="s">
        <v>1632</v>
      </c>
      <c r="EB89" s="182" t="s">
        <v>1622</v>
      </c>
      <c r="EC89" s="179">
        <v>44557</v>
      </c>
      <c r="ED89" s="189" t="s">
        <v>1635</v>
      </c>
      <c r="EE89" s="186">
        <v>119000</v>
      </c>
      <c r="EF89" s="189" t="s">
        <v>1621</v>
      </c>
      <c r="EG89" s="189" t="s">
        <v>30</v>
      </c>
      <c r="EH89" s="189">
        <v>2</v>
      </c>
      <c r="EI89" s="189" t="s">
        <v>1634</v>
      </c>
      <c r="EJ89" s="189" t="s">
        <v>1622</v>
      </c>
      <c r="EK89" s="190">
        <v>44557</v>
      </c>
      <c r="EL89" s="188" t="s">
        <v>1637</v>
      </c>
      <c r="EM89" s="178">
        <v>0</v>
      </c>
      <c r="EN89" s="182" t="s">
        <v>1621</v>
      </c>
      <c r="EO89" s="182" t="s">
        <v>30</v>
      </c>
      <c r="EP89" s="182">
        <v>2</v>
      </c>
      <c r="EQ89" s="182" t="s">
        <v>1636</v>
      </c>
      <c r="ER89" s="182" t="s">
        <v>1622</v>
      </c>
      <c r="ES89" s="179">
        <v>44557</v>
      </c>
      <c r="ET89" s="189" t="s">
        <v>6584</v>
      </c>
      <c r="EU89" s="189">
        <v>0</v>
      </c>
      <c r="EV89" s="189" t="s">
        <v>6581</v>
      </c>
      <c r="EW89" s="189" t="s">
        <v>2610</v>
      </c>
      <c r="EX89" s="189">
        <v>2</v>
      </c>
      <c r="EY89" s="189" t="s">
        <v>6583</v>
      </c>
      <c r="EZ89" s="189" t="s">
        <v>1440</v>
      </c>
      <c r="FA89" s="190">
        <v>44891</v>
      </c>
      <c r="FB89" s="188" t="s">
        <v>1524</v>
      </c>
      <c r="FC89" s="182">
        <v>1</v>
      </c>
      <c r="FD89" s="182" t="s">
        <v>14</v>
      </c>
      <c r="FE89" s="182" t="s">
        <v>74</v>
      </c>
      <c r="FF89" s="182">
        <v>1</v>
      </c>
      <c r="FG89" s="182" t="s">
        <v>1523</v>
      </c>
      <c r="FH89" s="182" t="s">
        <v>14</v>
      </c>
      <c r="FI89" s="179">
        <v>44388</v>
      </c>
      <c r="FJ89" s="188" t="s">
        <v>10092</v>
      </c>
      <c r="FK89" s="189" t="e">
        <v>#N/A</v>
      </c>
      <c r="FL89" s="189" t="e">
        <v>#N/A</v>
      </c>
      <c r="FM89" s="189" t="e">
        <v>#N/A</v>
      </c>
      <c r="FN89" s="189" t="e">
        <v>#N/A</v>
      </c>
      <c r="FO89" s="189" t="e">
        <v>#N/A</v>
      </c>
      <c r="FP89" s="186" t="e">
        <v>#N/A</v>
      </c>
      <c r="FQ89" s="187" t="e">
        <v>#N/A</v>
      </c>
      <c r="FR89" s="188" t="s">
        <v>10093</v>
      </c>
      <c r="FS89" s="182" t="e">
        <v>#N/A</v>
      </c>
      <c r="FT89" s="182" t="e">
        <v>#N/A</v>
      </c>
      <c r="FU89" s="182" t="e">
        <v>#N/A</v>
      </c>
      <c r="FV89" s="182" t="e">
        <v>#N/A</v>
      </c>
      <c r="FW89" s="182" t="e">
        <v>#N/A</v>
      </c>
      <c r="FX89" s="182" t="e">
        <v>#N/A</v>
      </c>
      <c r="FY89" s="179" t="e">
        <v>#N/A</v>
      </c>
      <c r="FZ89" s="189" t="s">
        <v>4295</v>
      </c>
      <c r="GA89" s="189">
        <v>1</v>
      </c>
      <c r="GB89" s="189" t="s">
        <v>3959</v>
      </c>
      <c r="GC89" s="189" t="s">
        <v>30</v>
      </c>
      <c r="GD89" s="189">
        <v>2</v>
      </c>
      <c r="GE89" s="189" t="s">
        <v>14</v>
      </c>
      <c r="GF89" s="189" t="s">
        <v>14</v>
      </c>
      <c r="GG89" s="190">
        <v>44861</v>
      </c>
      <c r="GH89" s="188" t="s">
        <v>4301</v>
      </c>
      <c r="GI89" s="182">
        <v>1</v>
      </c>
      <c r="GJ89" s="182" t="s">
        <v>3959</v>
      </c>
      <c r="GK89" s="182" t="s">
        <v>30</v>
      </c>
      <c r="GL89" s="182">
        <v>2</v>
      </c>
      <c r="GM89" s="182" t="s">
        <v>14</v>
      </c>
      <c r="GN89" s="182" t="s">
        <v>14</v>
      </c>
      <c r="GO89" s="179">
        <v>44861</v>
      </c>
      <c r="GP89" s="189" t="s">
        <v>4296</v>
      </c>
      <c r="GQ89" s="189">
        <v>0</v>
      </c>
      <c r="GR89" s="189" t="s">
        <v>3959</v>
      </c>
      <c r="GS89" s="189" t="s">
        <v>30</v>
      </c>
      <c r="GT89" s="189">
        <v>2</v>
      </c>
      <c r="GU89" s="189" t="s">
        <v>14</v>
      </c>
      <c r="GV89" s="189" t="s">
        <v>14</v>
      </c>
      <c r="GW89" s="190">
        <v>44861</v>
      </c>
      <c r="GX89" s="188" t="s">
        <v>4302</v>
      </c>
      <c r="GY89" s="182">
        <v>0</v>
      </c>
      <c r="GZ89" s="182" t="s">
        <v>3959</v>
      </c>
      <c r="HA89" s="182" t="s">
        <v>30</v>
      </c>
      <c r="HB89" s="182">
        <v>2</v>
      </c>
      <c r="HC89" s="182" t="s">
        <v>14</v>
      </c>
      <c r="HD89" s="182" t="s">
        <v>14</v>
      </c>
      <c r="HE89" s="179">
        <v>44861</v>
      </c>
      <c r="HF89" s="189" t="s">
        <v>4294</v>
      </c>
      <c r="HG89" s="189">
        <v>0</v>
      </c>
      <c r="HH89" s="189" t="s">
        <v>3959</v>
      </c>
      <c r="HI89" s="189" t="s">
        <v>30</v>
      </c>
      <c r="HJ89" s="189">
        <v>2</v>
      </c>
      <c r="HK89" s="189" t="s">
        <v>14</v>
      </c>
      <c r="HL89" s="189" t="s">
        <v>14</v>
      </c>
      <c r="HM89" s="190">
        <v>44861</v>
      </c>
      <c r="HN89" s="188" t="s">
        <v>4300</v>
      </c>
      <c r="HO89" s="182">
        <v>0</v>
      </c>
      <c r="HP89" s="182" t="s">
        <v>3959</v>
      </c>
      <c r="HQ89" s="182" t="s">
        <v>30</v>
      </c>
      <c r="HR89" s="182">
        <v>2</v>
      </c>
      <c r="HS89" s="182" t="s">
        <v>14</v>
      </c>
      <c r="HT89" s="182" t="s">
        <v>14</v>
      </c>
      <c r="HU89" s="179">
        <v>44861</v>
      </c>
      <c r="HV89" s="189" t="s">
        <v>4297</v>
      </c>
      <c r="HW89" s="189">
        <v>0</v>
      </c>
      <c r="HX89" s="189" t="s">
        <v>3959</v>
      </c>
      <c r="HY89" s="189" t="s">
        <v>30</v>
      </c>
      <c r="HZ89" s="189">
        <v>2</v>
      </c>
      <c r="IA89" s="189" t="s">
        <v>14</v>
      </c>
      <c r="IB89" s="189" t="s">
        <v>14</v>
      </c>
      <c r="IC89" s="190">
        <v>44861</v>
      </c>
      <c r="ID89" s="188" t="s">
        <v>4299</v>
      </c>
      <c r="IE89" s="182">
        <v>0</v>
      </c>
      <c r="IF89" s="182" t="s">
        <v>3959</v>
      </c>
      <c r="IG89" s="182" t="s">
        <v>30</v>
      </c>
      <c r="IH89" s="182">
        <v>2</v>
      </c>
      <c r="II89" s="182" t="s">
        <v>14</v>
      </c>
      <c r="IJ89" s="182" t="s">
        <v>14</v>
      </c>
      <c r="IK89" s="179">
        <v>44861</v>
      </c>
      <c r="IL89" s="189" t="s">
        <v>4298</v>
      </c>
      <c r="IM89" s="189">
        <v>2</v>
      </c>
      <c r="IN89" s="189" t="s">
        <v>3959</v>
      </c>
      <c r="IO89" s="189" t="s">
        <v>30</v>
      </c>
      <c r="IP89" s="189">
        <v>2</v>
      </c>
      <c r="IQ89" s="189" t="s">
        <v>14</v>
      </c>
      <c r="IR89" s="189" t="s">
        <v>14</v>
      </c>
      <c r="IS89" s="190">
        <v>44861</v>
      </c>
    </row>
    <row r="90" spans="1:253" s="283" customFormat="1" ht="12.95" customHeight="1" x14ac:dyDescent="0.2">
      <c r="A90" s="283" t="s">
        <v>190</v>
      </c>
      <c r="B90" s="283" t="s">
        <v>9349</v>
      </c>
      <c r="C90" s="283" t="s">
        <v>191</v>
      </c>
      <c r="D90" s="283" t="s">
        <v>192</v>
      </c>
      <c r="E90" s="283" t="s">
        <v>8971</v>
      </c>
      <c r="F90" s="283" t="s">
        <v>3229</v>
      </c>
      <c r="G90" s="177">
        <v>24500000</v>
      </c>
      <c r="H90" s="178" t="s">
        <v>3226</v>
      </c>
      <c r="I90" s="178" t="s">
        <v>30</v>
      </c>
      <c r="J90" s="178">
        <v>2</v>
      </c>
      <c r="K90" s="178" t="s">
        <v>3228</v>
      </c>
      <c r="L90" s="178" t="s">
        <v>3227</v>
      </c>
      <c r="M90" s="179">
        <v>44804</v>
      </c>
      <c r="N90" s="188" t="s">
        <v>3233</v>
      </c>
      <c r="O90" s="180">
        <v>1267000</v>
      </c>
      <c r="P90" s="180" t="s">
        <v>3230</v>
      </c>
      <c r="Q90" s="180" t="s">
        <v>19</v>
      </c>
      <c r="R90" s="180">
        <v>3</v>
      </c>
      <c r="S90" s="180" t="s">
        <v>3232</v>
      </c>
      <c r="T90" s="180" t="s">
        <v>3231</v>
      </c>
      <c r="U90" s="181">
        <v>44804</v>
      </c>
      <c r="V90" s="188" t="s">
        <v>3492</v>
      </c>
      <c r="W90" s="178">
        <v>24500000</v>
      </c>
      <c r="X90" s="178" t="s">
        <v>3044</v>
      </c>
      <c r="Y90" s="178" t="s">
        <v>2610</v>
      </c>
      <c r="Z90" s="178">
        <v>2</v>
      </c>
      <c r="AA90" s="178" t="s">
        <v>2501</v>
      </c>
      <c r="AB90" s="178" t="s">
        <v>3045</v>
      </c>
      <c r="AC90" s="179">
        <v>44825</v>
      </c>
      <c r="AD90" s="188" t="s">
        <v>3494</v>
      </c>
      <c r="AE90" s="186">
        <v>4022000</v>
      </c>
      <c r="AF90" s="186" t="s">
        <v>3044</v>
      </c>
      <c r="AG90" s="186" t="s">
        <v>2610</v>
      </c>
      <c r="AH90" s="186">
        <v>2</v>
      </c>
      <c r="AI90" s="186" t="s">
        <v>2494</v>
      </c>
      <c r="AJ90" s="186" t="s">
        <v>3045</v>
      </c>
      <c r="AK90" s="187">
        <v>44825</v>
      </c>
      <c r="AL90" s="188" t="s">
        <v>5689</v>
      </c>
      <c r="AM90" s="178">
        <v>0</v>
      </c>
      <c r="AN90" s="178" t="s">
        <v>5687</v>
      </c>
      <c r="AO90" s="178" t="s">
        <v>74</v>
      </c>
      <c r="AP90" s="178">
        <v>1</v>
      </c>
      <c r="AQ90" s="178" t="s">
        <v>3882</v>
      </c>
      <c r="AR90" s="178" t="s">
        <v>5688</v>
      </c>
      <c r="AS90" s="179">
        <v>44869</v>
      </c>
      <c r="AT90" s="189" t="s">
        <v>5683</v>
      </c>
      <c r="AU90" s="186">
        <v>5</v>
      </c>
      <c r="AV90" s="186" t="s">
        <v>5680</v>
      </c>
      <c r="AW90" s="186" t="s">
        <v>30</v>
      </c>
      <c r="AX90" s="186">
        <v>2</v>
      </c>
      <c r="AY90" s="186" t="s">
        <v>5682</v>
      </c>
      <c r="AZ90" s="186" t="s">
        <v>5681</v>
      </c>
      <c r="BA90" s="187">
        <v>44869</v>
      </c>
      <c r="BB90" s="188" t="s">
        <v>196</v>
      </c>
      <c r="BC90" s="178" t="s">
        <v>14</v>
      </c>
      <c r="BD90" s="178">
        <v>0</v>
      </c>
      <c r="BE90" s="178" t="s">
        <v>14</v>
      </c>
      <c r="BF90" s="178" t="s">
        <v>14</v>
      </c>
      <c r="BG90" s="178" t="s">
        <v>178</v>
      </c>
      <c r="BH90" s="178">
        <v>0</v>
      </c>
      <c r="BI90" s="179">
        <v>43508</v>
      </c>
      <c r="BJ90" s="189" t="s">
        <v>5685</v>
      </c>
      <c r="BK90" s="189">
        <v>337</v>
      </c>
      <c r="BL90" s="189" t="s">
        <v>5659</v>
      </c>
      <c r="BM90" s="189" t="s">
        <v>74</v>
      </c>
      <c r="BN90" s="189">
        <v>1</v>
      </c>
      <c r="BO90" s="189" t="s">
        <v>5684</v>
      </c>
      <c r="BP90" s="186" t="s">
        <v>1440</v>
      </c>
      <c r="BQ90" s="190">
        <v>44869</v>
      </c>
      <c r="BR90" s="188" t="s">
        <v>193</v>
      </c>
      <c r="BS90" s="182" t="s">
        <v>14</v>
      </c>
      <c r="BT90" s="182">
        <v>0</v>
      </c>
      <c r="BU90" s="182" t="s">
        <v>14</v>
      </c>
      <c r="BV90" s="182" t="s">
        <v>14</v>
      </c>
      <c r="BW90" s="182" t="s">
        <v>178</v>
      </c>
      <c r="BX90" s="182">
        <v>0</v>
      </c>
      <c r="BY90" s="179">
        <v>43508</v>
      </c>
      <c r="BZ90" s="189" t="s">
        <v>194</v>
      </c>
      <c r="CA90" s="189" t="s">
        <v>14</v>
      </c>
      <c r="CB90" s="189">
        <v>0</v>
      </c>
      <c r="CC90" s="189" t="s">
        <v>14</v>
      </c>
      <c r="CD90" s="189" t="s">
        <v>14</v>
      </c>
      <c r="CE90" s="189" t="s">
        <v>178</v>
      </c>
      <c r="CF90" s="189">
        <v>0</v>
      </c>
      <c r="CG90" s="190">
        <v>43508</v>
      </c>
      <c r="CH90" s="188" t="s">
        <v>10094</v>
      </c>
      <c r="CI90" s="189" t="e">
        <v>#N/A</v>
      </c>
      <c r="CJ90" s="189" t="e">
        <v>#N/A</v>
      </c>
      <c r="CK90" s="189" t="e">
        <v>#N/A</v>
      </c>
      <c r="CL90" s="189" t="e">
        <v>#N/A</v>
      </c>
      <c r="CM90" s="189" t="e">
        <v>#N/A</v>
      </c>
      <c r="CN90" s="189" t="e">
        <v>#N/A</v>
      </c>
      <c r="CO90" s="191" t="e">
        <v>#N/A</v>
      </c>
      <c r="CP90" s="189" t="s">
        <v>195</v>
      </c>
      <c r="CQ90" s="182" t="s">
        <v>14</v>
      </c>
      <c r="CR90" s="182">
        <v>0</v>
      </c>
      <c r="CS90" s="182" t="s">
        <v>14</v>
      </c>
      <c r="CT90" s="182" t="s">
        <v>14</v>
      </c>
      <c r="CU90" s="182" t="s">
        <v>178</v>
      </c>
      <c r="CV90" s="182">
        <v>0</v>
      </c>
      <c r="CW90" s="179">
        <v>43508</v>
      </c>
      <c r="CX90" s="189" t="s">
        <v>3493</v>
      </c>
      <c r="CY90" s="186">
        <v>3155000</v>
      </c>
      <c r="CZ90" s="186" t="s">
        <v>3044</v>
      </c>
      <c r="DA90" s="186" t="s">
        <v>2610</v>
      </c>
      <c r="DB90" s="186">
        <v>2</v>
      </c>
      <c r="DC90" s="186" t="s">
        <v>2467</v>
      </c>
      <c r="DD90" s="186" t="s">
        <v>3045</v>
      </c>
      <c r="DE90" s="192">
        <v>44825</v>
      </c>
      <c r="DF90" s="188" t="s">
        <v>3487</v>
      </c>
      <c r="DG90" s="178">
        <v>20478000</v>
      </c>
      <c r="DH90" s="182" t="s">
        <v>3044</v>
      </c>
      <c r="DI90" s="182" t="s">
        <v>2610</v>
      </c>
      <c r="DJ90" s="182">
        <v>2</v>
      </c>
      <c r="DK90" s="182" t="s">
        <v>2467</v>
      </c>
      <c r="DL90" s="182" t="s">
        <v>3045</v>
      </c>
      <c r="DM90" s="179">
        <v>44825</v>
      </c>
      <c r="DN90" s="189" t="s">
        <v>3488</v>
      </c>
      <c r="DO90" s="186">
        <v>867000</v>
      </c>
      <c r="DP90" s="189" t="s">
        <v>3044</v>
      </c>
      <c r="DQ90" s="189" t="s">
        <v>2610</v>
      </c>
      <c r="DR90" s="189">
        <v>2</v>
      </c>
      <c r="DS90" s="189" t="s">
        <v>2467</v>
      </c>
      <c r="DT90" s="189" t="s">
        <v>3045</v>
      </c>
      <c r="DU90" s="190">
        <v>44825</v>
      </c>
      <c r="DV90" s="188" t="s">
        <v>3489</v>
      </c>
      <c r="DW90" s="178">
        <v>2739000</v>
      </c>
      <c r="DX90" s="182" t="s">
        <v>3044</v>
      </c>
      <c r="DY90" s="182" t="s">
        <v>2610</v>
      </c>
      <c r="DZ90" s="182">
        <v>2</v>
      </c>
      <c r="EA90" s="182" t="s">
        <v>2467</v>
      </c>
      <c r="EB90" s="182" t="s">
        <v>3045</v>
      </c>
      <c r="EC90" s="179">
        <v>44825</v>
      </c>
      <c r="ED90" s="189" t="s">
        <v>3490</v>
      </c>
      <c r="EE90" s="186">
        <v>350000</v>
      </c>
      <c r="EF90" s="189" t="s">
        <v>3044</v>
      </c>
      <c r="EG90" s="189" t="s">
        <v>2610</v>
      </c>
      <c r="EH90" s="189">
        <v>2</v>
      </c>
      <c r="EI90" s="189" t="s">
        <v>2467</v>
      </c>
      <c r="EJ90" s="189" t="s">
        <v>3045</v>
      </c>
      <c r="EK90" s="190">
        <v>44825</v>
      </c>
      <c r="EL90" s="188" t="s">
        <v>3491</v>
      </c>
      <c r="EM90" s="178">
        <v>66000</v>
      </c>
      <c r="EN90" s="182" t="s">
        <v>3044</v>
      </c>
      <c r="EO90" s="182" t="s">
        <v>2610</v>
      </c>
      <c r="EP90" s="182">
        <v>2</v>
      </c>
      <c r="EQ90" s="182" t="s">
        <v>2467</v>
      </c>
      <c r="ER90" s="182" t="s">
        <v>3045</v>
      </c>
      <c r="ES90" s="179">
        <v>44825</v>
      </c>
      <c r="ET90" s="189" t="s">
        <v>5686</v>
      </c>
      <c r="EU90" s="189">
        <v>337</v>
      </c>
      <c r="EV90" s="189" t="s">
        <v>5659</v>
      </c>
      <c r="EW90" s="189" t="s">
        <v>74</v>
      </c>
      <c r="EX90" s="189">
        <v>1</v>
      </c>
      <c r="EY90" s="189" t="s">
        <v>5684</v>
      </c>
      <c r="EZ90" s="189" t="s">
        <v>1440</v>
      </c>
      <c r="FA90" s="190">
        <v>44869</v>
      </c>
      <c r="FB90" s="188" t="s">
        <v>3883</v>
      </c>
      <c r="FC90" s="182">
        <v>4</v>
      </c>
      <c r="FD90" s="182" t="s">
        <v>3880</v>
      </c>
      <c r="FE90" s="182" t="s">
        <v>74</v>
      </c>
      <c r="FF90" s="182">
        <v>1</v>
      </c>
      <c r="FG90" s="182" t="s">
        <v>3882</v>
      </c>
      <c r="FH90" s="182" t="s">
        <v>3881</v>
      </c>
      <c r="FI90" s="179">
        <v>44838</v>
      </c>
      <c r="FJ90" s="188" t="s">
        <v>197</v>
      </c>
      <c r="FK90" s="189" t="s">
        <v>14</v>
      </c>
      <c r="FL90" s="189">
        <v>0</v>
      </c>
      <c r="FM90" s="189" t="s">
        <v>14</v>
      </c>
      <c r="FN90" s="189" t="s">
        <v>14</v>
      </c>
      <c r="FO90" s="189" t="s">
        <v>178</v>
      </c>
      <c r="FP90" s="186">
        <v>0</v>
      </c>
      <c r="FQ90" s="187">
        <v>43508</v>
      </c>
      <c r="FR90" s="188" t="s">
        <v>198</v>
      </c>
      <c r="FS90" s="182" t="s">
        <v>14</v>
      </c>
      <c r="FT90" s="182">
        <v>0</v>
      </c>
      <c r="FU90" s="182" t="s">
        <v>14</v>
      </c>
      <c r="FV90" s="182" t="s">
        <v>14</v>
      </c>
      <c r="FW90" s="182" t="s">
        <v>178</v>
      </c>
      <c r="FX90" s="182">
        <v>0</v>
      </c>
      <c r="FY90" s="179">
        <v>43508</v>
      </c>
      <c r="FZ90" s="189" t="s">
        <v>4721</v>
      </c>
      <c r="GA90" s="189">
        <v>1</v>
      </c>
      <c r="GB90" s="189" t="s">
        <v>3959</v>
      </c>
      <c r="GC90" s="189" t="s">
        <v>30</v>
      </c>
      <c r="GD90" s="189">
        <v>2</v>
      </c>
      <c r="GE90" s="189" t="s">
        <v>14</v>
      </c>
      <c r="GF90" s="189" t="s">
        <v>14</v>
      </c>
      <c r="GG90" s="190">
        <v>44863</v>
      </c>
      <c r="GH90" s="188" t="s">
        <v>4727</v>
      </c>
      <c r="GI90" s="182">
        <v>3</v>
      </c>
      <c r="GJ90" s="182" t="s">
        <v>3959</v>
      </c>
      <c r="GK90" s="182" t="s">
        <v>30</v>
      </c>
      <c r="GL90" s="182">
        <v>2</v>
      </c>
      <c r="GM90" s="182" t="s">
        <v>14</v>
      </c>
      <c r="GN90" s="182" t="s">
        <v>14</v>
      </c>
      <c r="GO90" s="179">
        <v>44863</v>
      </c>
      <c r="GP90" s="189" t="s">
        <v>4722</v>
      </c>
      <c r="GQ90" s="189">
        <v>1</v>
      </c>
      <c r="GR90" s="189" t="s">
        <v>3959</v>
      </c>
      <c r="GS90" s="189" t="s">
        <v>30</v>
      </c>
      <c r="GT90" s="189">
        <v>2</v>
      </c>
      <c r="GU90" s="189" t="s">
        <v>14</v>
      </c>
      <c r="GV90" s="189" t="s">
        <v>14</v>
      </c>
      <c r="GW90" s="190">
        <v>44863</v>
      </c>
      <c r="GX90" s="188" t="s">
        <v>4728</v>
      </c>
      <c r="GY90" s="182">
        <v>2</v>
      </c>
      <c r="GZ90" s="182" t="s">
        <v>3959</v>
      </c>
      <c r="HA90" s="182" t="s">
        <v>30</v>
      </c>
      <c r="HB90" s="182">
        <v>2</v>
      </c>
      <c r="HC90" s="182" t="s">
        <v>14</v>
      </c>
      <c r="HD90" s="182" t="s">
        <v>14</v>
      </c>
      <c r="HE90" s="179">
        <v>44863</v>
      </c>
      <c r="HF90" s="189" t="s">
        <v>4720</v>
      </c>
      <c r="HG90" s="189">
        <v>2</v>
      </c>
      <c r="HH90" s="189" t="s">
        <v>3959</v>
      </c>
      <c r="HI90" s="189" t="s">
        <v>30</v>
      </c>
      <c r="HJ90" s="189">
        <v>2</v>
      </c>
      <c r="HK90" s="189" t="s">
        <v>14</v>
      </c>
      <c r="HL90" s="189" t="s">
        <v>14</v>
      </c>
      <c r="HM90" s="190">
        <v>44863</v>
      </c>
      <c r="HN90" s="188" t="s">
        <v>4726</v>
      </c>
      <c r="HO90" s="182">
        <v>2</v>
      </c>
      <c r="HP90" s="182" t="s">
        <v>3959</v>
      </c>
      <c r="HQ90" s="182" t="s">
        <v>30</v>
      </c>
      <c r="HR90" s="182">
        <v>2</v>
      </c>
      <c r="HS90" s="182" t="s">
        <v>14</v>
      </c>
      <c r="HT90" s="182" t="s">
        <v>14</v>
      </c>
      <c r="HU90" s="179">
        <v>44863</v>
      </c>
      <c r="HV90" s="189" t="s">
        <v>4723</v>
      </c>
      <c r="HW90" s="189">
        <v>3</v>
      </c>
      <c r="HX90" s="189" t="s">
        <v>3959</v>
      </c>
      <c r="HY90" s="189" t="s">
        <v>30</v>
      </c>
      <c r="HZ90" s="189">
        <v>2</v>
      </c>
      <c r="IA90" s="189" t="s">
        <v>14</v>
      </c>
      <c r="IB90" s="189" t="s">
        <v>14</v>
      </c>
      <c r="IC90" s="190">
        <v>44863</v>
      </c>
      <c r="ID90" s="188" t="s">
        <v>4725</v>
      </c>
      <c r="IE90" s="182">
        <v>2</v>
      </c>
      <c r="IF90" s="182" t="s">
        <v>3959</v>
      </c>
      <c r="IG90" s="182" t="s">
        <v>30</v>
      </c>
      <c r="IH90" s="182">
        <v>2</v>
      </c>
      <c r="II90" s="182" t="s">
        <v>14</v>
      </c>
      <c r="IJ90" s="182" t="s">
        <v>14</v>
      </c>
      <c r="IK90" s="179">
        <v>44863</v>
      </c>
      <c r="IL90" s="189" t="s">
        <v>4724</v>
      </c>
      <c r="IM90" s="189">
        <v>3</v>
      </c>
      <c r="IN90" s="189" t="s">
        <v>3959</v>
      </c>
      <c r="IO90" s="189" t="s">
        <v>30</v>
      </c>
      <c r="IP90" s="189">
        <v>2</v>
      </c>
      <c r="IQ90" s="189" t="s">
        <v>14</v>
      </c>
      <c r="IR90" s="189" t="s">
        <v>14</v>
      </c>
      <c r="IS90" s="190">
        <v>44863</v>
      </c>
    </row>
    <row r="91" spans="1:253" s="283" customFormat="1" ht="12.95" customHeight="1" x14ac:dyDescent="0.2">
      <c r="A91" s="283" t="s">
        <v>199</v>
      </c>
      <c r="B91" s="283" t="s">
        <v>9362</v>
      </c>
      <c r="C91" s="283" t="s">
        <v>200</v>
      </c>
      <c r="D91" s="283" t="s">
        <v>192</v>
      </c>
      <c r="E91" s="283" t="s">
        <v>8971</v>
      </c>
      <c r="F91" s="283" t="s">
        <v>3095</v>
      </c>
      <c r="G91" s="177">
        <v>24500000</v>
      </c>
      <c r="H91" s="178" t="s">
        <v>3044</v>
      </c>
      <c r="I91" s="178" t="s">
        <v>74</v>
      </c>
      <c r="J91" s="178">
        <v>1</v>
      </c>
      <c r="K91" s="178" t="s">
        <v>3094</v>
      </c>
      <c r="L91" s="178" t="s">
        <v>3045</v>
      </c>
      <c r="M91" s="179">
        <v>44803</v>
      </c>
      <c r="N91" s="188" t="s">
        <v>206</v>
      </c>
      <c r="O91" s="180">
        <v>156906</v>
      </c>
      <c r="P91" s="180" t="s">
        <v>203</v>
      </c>
      <c r="Q91" s="180" t="s">
        <v>74</v>
      </c>
      <c r="R91" s="180">
        <v>1</v>
      </c>
      <c r="S91" s="180" t="s">
        <v>205</v>
      </c>
      <c r="T91" s="180" t="s">
        <v>204</v>
      </c>
      <c r="U91" s="181">
        <v>43508</v>
      </c>
      <c r="V91" s="188" t="s">
        <v>3091</v>
      </c>
      <c r="W91" s="178">
        <v>655000</v>
      </c>
      <c r="X91" s="178" t="s">
        <v>3044</v>
      </c>
      <c r="Y91" s="178" t="s">
        <v>74</v>
      </c>
      <c r="Z91" s="178">
        <v>1</v>
      </c>
      <c r="AA91" s="178" t="s">
        <v>2501</v>
      </c>
      <c r="AB91" s="178" t="s">
        <v>3045</v>
      </c>
      <c r="AC91" s="179">
        <v>44803</v>
      </c>
      <c r="AD91" s="188" t="s">
        <v>3092</v>
      </c>
      <c r="AE91" s="186">
        <v>655000</v>
      </c>
      <c r="AF91" s="186" t="s">
        <v>3044</v>
      </c>
      <c r="AG91" s="186" t="s">
        <v>74</v>
      </c>
      <c r="AH91" s="186">
        <v>1</v>
      </c>
      <c r="AI91" s="186" t="s">
        <v>2494</v>
      </c>
      <c r="AJ91" s="186" t="s">
        <v>3045</v>
      </c>
      <c r="AK91" s="187">
        <v>44803</v>
      </c>
      <c r="AL91" s="188" t="s">
        <v>3107</v>
      </c>
      <c r="AM91" s="178">
        <v>290000</v>
      </c>
      <c r="AN91" s="178" t="s">
        <v>3102</v>
      </c>
      <c r="AO91" s="178" t="s">
        <v>74</v>
      </c>
      <c r="AP91" s="178">
        <v>1</v>
      </c>
      <c r="AQ91" s="178" t="s">
        <v>3106</v>
      </c>
      <c r="AR91" s="178" t="s">
        <v>3103</v>
      </c>
      <c r="AS91" s="179">
        <v>44803</v>
      </c>
      <c r="AT91" s="189" t="s">
        <v>1108</v>
      </c>
      <c r="AU91" s="186">
        <v>141012</v>
      </c>
      <c r="AV91" s="186" t="s">
        <v>1105</v>
      </c>
      <c r="AW91" s="186" t="s">
        <v>30</v>
      </c>
      <c r="AX91" s="186">
        <v>2</v>
      </c>
      <c r="AY91" s="186" t="s">
        <v>1107</v>
      </c>
      <c r="AZ91" s="186" t="s">
        <v>1106</v>
      </c>
      <c r="BA91" s="187">
        <v>43951</v>
      </c>
      <c r="BB91" s="188" t="s">
        <v>202</v>
      </c>
      <c r="BC91" s="178" t="s">
        <v>14</v>
      </c>
      <c r="BD91" s="178">
        <v>0</v>
      </c>
      <c r="BE91" s="178" t="s">
        <v>14</v>
      </c>
      <c r="BF91" s="178" t="s">
        <v>14</v>
      </c>
      <c r="BG91" s="178" t="s">
        <v>178</v>
      </c>
      <c r="BH91" s="178">
        <v>0</v>
      </c>
      <c r="BI91" s="179">
        <v>43508</v>
      </c>
      <c r="BJ91" s="189" t="s">
        <v>3110</v>
      </c>
      <c r="BK91" s="189">
        <v>167</v>
      </c>
      <c r="BL91" s="189" t="s">
        <v>3108</v>
      </c>
      <c r="BM91" s="189" t="s">
        <v>74</v>
      </c>
      <c r="BN91" s="189">
        <v>1</v>
      </c>
      <c r="BO91" s="189" t="s">
        <v>3109</v>
      </c>
      <c r="BP91" s="186" t="s">
        <v>1440</v>
      </c>
      <c r="BQ91" s="190">
        <v>44803</v>
      </c>
      <c r="BR91" s="188" t="s">
        <v>653</v>
      </c>
      <c r="BS91" s="182" t="s">
        <v>14</v>
      </c>
      <c r="BT91" s="182">
        <v>0</v>
      </c>
      <c r="BU91" s="182" t="s">
        <v>30</v>
      </c>
      <c r="BV91" s="182">
        <v>2</v>
      </c>
      <c r="BW91" s="182" t="s">
        <v>652</v>
      </c>
      <c r="BX91" s="182" t="s">
        <v>470</v>
      </c>
      <c r="BY91" s="179">
        <v>43552</v>
      </c>
      <c r="BZ91" s="189" t="s">
        <v>654</v>
      </c>
      <c r="CA91" s="189" t="s">
        <v>14</v>
      </c>
      <c r="CB91" s="189">
        <v>0</v>
      </c>
      <c r="CC91" s="189" t="s">
        <v>30</v>
      </c>
      <c r="CD91" s="189">
        <v>2</v>
      </c>
      <c r="CE91" s="189" t="s">
        <v>652</v>
      </c>
      <c r="CF91" s="189" t="s">
        <v>470</v>
      </c>
      <c r="CG91" s="190">
        <v>43552</v>
      </c>
      <c r="CH91" s="188" t="s">
        <v>10095</v>
      </c>
      <c r="CI91" s="189" t="e">
        <v>#N/A</v>
      </c>
      <c r="CJ91" s="189" t="e">
        <v>#N/A</v>
      </c>
      <c r="CK91" s="189" t="e">
        <v>#N/A</v>
      </c>
      <c r="CL91" s="189" t="e">
        <v>#N/A</v>
      </c>
      <c r="CM91" s="189" t="e">
        <v>#N/A</v>
      </c>
      <c r="CN91" s="189" t="e">
        <v>#N/A</v>
      </c>
      <c r="CO91" s="191" t="e">
        <v>#N/A</v>
      </c>
      <c r="CP91" s="189" t="s">
        <v>201</v>
      </c>
      <c r="CQ91" s="182" t="s">
        <v>14</v>
      </c>
      <c r="CR91" s="182">
        <v>0</v>
      </c>
      <c r="CS91" s="182" t="s">
        <v>14</v>
      </c>
      <c r="CT91" s="182" t="s">
        <v>14</v>
      </c>
      <c r="CU91" s="182" t="s">
        <v>178</v>
      </c>
      <c r="CV91" s="182">
        <v>0</v>
      </c>
      <c r="CW91" s="179">
        <v>43508</v>
      </c>
      <c r="CX91" s="189" t="s">
        <v>3093</v>
      </c>
      <c r="CY91" s="186">
        <v>606000</v>
      </c>
      <c r="CZ91" s="186" t="s">
        <v>3044</v>
      </c>
      <c r="DA91" s="186" t="s">
        <v>74</v>
      </c>
      <c r="DB91" s="186">
        <v>1</v>
      </c>
      <c r="DC91" s="186" t="s">
        <v>2467</v>
      </c>
      <c r="DD91" s="186" t="s">
        <v>3045</v>
      </c>
      <c r="DE91" s="192">
        <v>44803</v>
      </c>
      <c r="DF91" s="188" t="s">
        <v>3086</v>
      </c>
      <c r="DG91" s="178">
        <v>0</v>
      </c>
      <c r="DH91" s="182" t="s">
        <v>3044</v>
      </c>
      <c r="DI91" s="182" t="s">
        <v>74</v>
      </c>
      <c r="DJ91" s="182">
        <v>1</v>
      </c>
      <c r="DK91" s="182" t="s">
        <v>3085</v>
      </c>
      <c r="DL91" s="182" t="s">
        <v>3045</v>
      </c>
      <c r="DM91" s="179">
        <v>44803</v>
      </c>
      <c r="DN91" s="189" t="s">
        <v>3087</v>
      </c>
      <c r="DO91" s="186">
        <v>48000</v>
      </c>
      <c r="DP91" s="189" t="s">
        <v>3044</v>
      </c>
      <c r="DQ91" s="189" t="s">
        <v>74</v>
      </c>
      <c r="DR91" s="189">
        <v>1</v>
      </c>
      <c r="DS91" s="189" t="s">
        <v>2467</v>
      </c>
      <c r="DT91" s="189" t="s">
        <v>3045</v>
      </c>
      <c r="DU91" s="190">
        <v>44803</v>
      </c>
      <c r="DV91" s="188" t="s">
        <v>3088</v>
      </c>
      <c r="DW91" s="178">
        <v>589000</v>
      </c>
      <c r="DX91" s="182" t="s">
        <v>3044</v>
      </c>
      <c r="DY91" s="182" t="s">
        <v>74</v>
      </c>
      <c r="DZ91" s="182">
        <v>1</v>
      </c>
      <c r="EA91" s="182" t="s">
        <v>2467</v>
      </c>
      <c r="EB91" s="182" t="s">
        <v>3045</v>
      </c>
      <c r="EC91" s="179">
        <v>44803</v>
      </c>
      <c r="ED91" s="189" t="s">
        <v>3089</v>
      </c>
      <c r="EE91" s="186">
        <v>14000</v>
      </c>
      <c r="EF91" s="189" t="s">
        <v>3044</v>
      </c>
      <c r="EG91" s="189" t="s">
        <v>74</v>
      </c>
      <c r="EH91" s="189">
        <v>1</v>
      </c>
      <c r="EI91" s="189" t="s">
        <v>2467</v>
      </c>
      <c r="EJ91" s="189" t="s">
        <v>3045</v>
      </c>
      <c r="EK91" s="190">
        <v>44803</v>
      </c>
      <c r="EL91" s="188" t="s">
        <v>3090</v>
      </c>
      <c r="EM91" s="178">
        <v>3000</v>
      </c>
      <c r="EN91" s="182" t="s">
        <v>3044</v>
      </c>
      <c r="EO91" s="182" t="s">
        <v>74</v>
      </c>
      <c r="EP91" s="182">
        <v>1</v>
      </c>
      <c r="EQ91" s="182" t="s">
        <v>2467</v>
      </c>
      <c r="ER91" s="182" t="s">
        <v>3045</v>
      </c>
      <c r="ES91" s="179">
        <v>44803</v>
      </c>
      <c r="ET91" s="189" t="s">
        <v>1447</v>
      </c>
      <c r="EU91" s="189">
        <v>385</v>
      </c>
      <c r="EV91" s="189" t="s">
        <v>1445</v>
      </c>
      <c r="EW91" s="189" t="s">
        <v>19</v>
      </c>
      <c r="EX91" s="189">
        <v>3</v>
      </c>
      <c r="EY91" s="189" t="s">
        <v>1446</v>
      </c>
      <c r="EZ91" s="189" t="s">
        <v>470</v>
      </c>
      <c r="FA91" s="190">
        <v>44281</v>
      </c>
      <c r="FB91" s="188" t="s">
        <v>3047</v>
      </c>
      <c r="FC91" s="182">
        <v>3</v>
      </c>
      <c r="FD91" s="182" t="s">
        <v>3044</v>
      </c>
      <c r="FE91" s="182" t="s">
        <v>74</v>
      </c>
      <c r="FF91" s="182">
        <v>1</v>
      </c>
      <c r="FG91" s="182" t="s">
        <v>3046</v>
      </c>
      <c r="FH91" s="182" t="s">
        <v>3045</v>
      </c>
      <c r="FI91" s="179">
        <v>44803</v>
      </c>
      <c r="FJ91" s="188" t="s">
        <v>207</v>
      </c>
      <c r="FK91" s="189" t="s">
        <v>14</v>
      </c>
      <c r="FL91" s="189">
        <v>0</v>
      </c>
      <c r="FM91" s="189" t="s">
        <v>14</v>
      </c>
      <c r="FN91" s="189" t="s">
        <v>14</v>
      </c>
      <c r="FO91" s="189" t="s">
        <v>178</v>
      </c>
      <c r="FP91" s="186">
        <v>0</v>
      </c>
      <c r="FQ91" s="187">
        <v>43508</v>
      </c>
      <c r="FR91" s="188" t="s">
        <v>208</v>
      </c>
      <c r="FS91" s="182" t="s">
        <v>14</v>
      </c>
      <c r="FT91" s="182">
        <v>0</v>
      </c>
      <c r="FU91" s="182" t="s">
        <v>14</v>
      </c>
      <c r="FV91" s="182" t="s">
        <v>14</v>
      </c>
      <c r="FW91" s="182" t="s">
        <v>178</v>
      </c>
      <c r="FX91" s="182">
        <v>0</v>
      </c>
      <c r="FY91" s="179">
        <v>43508</v>
      </c>
      <c r="FZ91" s="189" t="s">
        <v>4730</v>
      </c>
      <c r="GA91" s="189">
        <v>1</v>
      </c>
      <c r="GB91" s="189" t="s">
        <v>3959</v>
      </c>
      <c r="GC91" s="189" t="s">
        <v>30</v>
      </c>
      <c r="GD91" s="189">
        <v>2</v>
      </c>
      <c r="GE91" s="189" t="s">
        <v>14</v>
      </c>
      <c r="GF91" s="189" t="s">
        <v>14</v>
      </c>
      <c r="GG91" s="190">
        <v>44863</v>
      </c>
      <c r="GH91" s="188" t="s">
        <v>4736</v>
      </c>
      <c r="GI91" s="182">
        <v>3</v>
      </c>
      <c r="GJ91" s="182" t="s">
        <v>3959</v>
      </c>
      <c r="GK91" s="182" t="s">
        <v>30</v>
      </c>
      <c r="GL91" s="182">
        <v>2</v>
      </c>
      <c r="GM91" s="182" t="s">
        <v>14</v>
      </c>
      <c r="GN91" s="182" t="s">
        <v>14</v>
      </c>
      <c r="GO91" s="179">
        <v>44863</v>
      </c>
      <c r="GP91" s="189" t="s">
        <v>4731</v>
      </c>
      <c r="GQ91" s="189">
        <v>1</v>
      </c>
      <c r="GR91" s="189" t="s">
        <v>3959</v>
      </c>
      <c r="GS91" s="189" t="s">
        <v>30</v>
      </c>
      <c r="GT91" s="189">
        <v>2</v>
      </c>
      <c r="GU91" s="189" t="s">
        <v>14</v>
      </c>
      <c r="GV91" s="189" t="s">
        <v>14</v>
      </c>
      <c r="GW91" s="190">
        <v>44863</v>
      </c>
      <c r="GX91" s="188" t="s">
        <v>4737</v>
      </c>
      <c r="GY91" s="182">
        <v>0</v>
      </c>
      <c r="GZ91" s="182" t="s">
        <v>3959</v>
      </c>
      <c r="HA91" s="182" t="s">
        <v>30</v>
      </c>
      <c r="HB91" s="182">
        <v>2</v>
      </c>
      <c r="HC91" s="182" t="s">
        <v>14</v>
      </c>
      <c r="HD91" s="182" t="s">
        <v>14</v>
      </c>
      <c r="HE91" s="179">
        <v>44863</v>
      </c>
      <c r="HF91" s="189" t="s">
        <v>4729</v>
      </c>
      <c r="HG91" s="189">
        <v>0</v>
      </c>
      <c r="HH91" s="189" t="s">
        <v>3959</v>
      </c>
      <c r="HI91" s="189" t="s">
        <v>30</v>
      </c>
      <c r="HJ91" s="189">
        <v>2</v>
      </c>
      <c r="HK91" s="189" t="s">
        <v>14</v>
      </c>
      <c r="HL91" s="189" t="s">
        <v>14</v>
      </c>
      <c r="HM91" s="190">
        <v>44863</v>
      </c>
      <c r="HN91" s="188" t="s">
        <v>4735</v>
      </c>
      <c r="HO91" s="182">
        <v>2</v>
      </c>
      <c r="HP91" s="182" t="s">
        <v>3959</v>
      </c>
      <c r="HQ91" s="182" t="s">
        <v>30</v>
      </c>
      <c r="HR91" s="182">
        <v>2</v>
      </c>
      <c r="HS91" s="182" t="s">
        <v>14</v>
      </c>
      <c r="HT91" s="182" t="s">
        <v>14</v>
      </c>
      <c r="HU91" s="179">
        <v>44863</v>
      </c>
      <c r="HV91" s="189" t="s">
        <v>4732</v>
      </c>
      <c r="HW91" s="189">
        <v>3</v>
      </c>
      <c r="HX91" s="189" t="s">
        <v>3959</v>
      </c>
      <c r="HY91" s="189" t="s">
        <v>30</v>
      </c>
      <c r="HZ91" s="189">
        <v>2</v>
      </c>
      <c r="IA91" s="189" t="s">
        <v>14</v>
      </c>
      <c r="IB91" s="189" t="s">
        <v>14</v>
      </c>
      <c r="IC91" s="190">
        <v>44863</v>
      </c>
      <c r="ID91" s="188" t="s">
        <v>4734</v>
      </c>
      <c r="IE91" s="182">
        <v>2</v>
      </c>
      <c r="IF91" s="182" t="s">
        <v>3959</v>
      </c>
      <c r="IG91" s="182" t="s">
        <v>30</v>
      </c>
      <c r="IH91" s="182">
        <v>2</v>
      </c>
      <c r="II91" s="182" t="s">
        <v>14</v>
      </c>
      <c r="IJ91" s="182" t="s">
        <v>14</v>
      </c>
      <c r="IK91" s="179">
        <v>44863</v>
      </c>
      <c r="IL91" s="189" t="s">
        <v>4733</v>
      </c>
      <c r="IM91" s="189">
        <v>3</v>
      </c>
      <c r="IN91" s="189" t="s">
        <v>3959</v>
      </c>
      <c r="IO91" s="189" t="s">
        <v>30</v>
      </c>
      <c r="IP91" s="189">
        <v>2</v>
      </c>
      <c r="IQ91" s="189" t="s">
        <v>14</v>
      </c>
      <c r="IR91" s="189" t="s">
        <v>14</v>
      </c>
      <c r="IS91" s="190">
        <v>44863</v>
      </c>
    </row>
    <row r="92" spans="1:253" s="283" customFormat="1" ht="12.95" customHeight="1" x14ac:dyDescent="0.2">
      <c r="A92" s="283" t="s">
        <v>209</v>
      </c>
      <c r="B92" s="283" t="s">
        <v>9362</v>
      </c>
      <c r="C92" s="283" t="s">
        <v>210</v>
      </c>
      <c r="D92" s="283" t="s">
        <v>192</v>
      </c>
      <c r="E92" s="283" t="s">
        <v>8971</v>
      </c>
      <c r="F92" s="283" t="s">
        <v>3096</v>
      </c>
      <c r="G92" s="177">
        <v>24500000</v>
      </c>
      <c r="H92" s="178" t="s">
        <v>3044</v>
      </c>
      <c r="I92" s="178" t="s">
        <v>74</v>
      </c>
      <c r="J92" s="178">
        <v>1</v>
      </c>
      <c r="K92" s="178" t="s">
        <v>3094</v>
      </c>
      <c r="L92" s="178" t="s">
        <v>3045</v>
      </c>
      <c r="M92" s="179">
        <v>44803</v>
      </c>
      <c r="N92" s="188" t="s">
        <v>223</v>
      </c>
      <c r="O92" s="180">
        <v>210600</v>
      </c>
      <c r="P92" s="180" t="s">
        <v>220</v>
      </c>
      <c r="Q92" s="180" t="s">
        <v>30</v>
      </c>
      <c r="R92" s="180">
        <v>2</v>
      </c>
      <c r="S92" s="180" t="s">
        <v>222</v>
      </c>
      <c r="T92" s="180" t="s">
        <v>221</v>
      </c>
      <c r="U92" s="181">
        <v>43508</v>
      </c>
      <c r="V92" s="188" t="s">
        <v>3322</v>
      </c>
      <c r="W92" s="178">
        <v>6050000</v>
      </c>
      <c r="X92" s="178" t="s">
        <v>3317</v>
      </c>
      <c r="Y92" s="178" t="s">
        <v>2610</v>
      </c>
      <c r="Z92" s="178">
        <v>2</v>
      </c>
      <c r="AA92" s="178" t="s">
        <v>2501</v>
      </c>
      <c r="AB92" s="178" t="s">
        <v>3318</v>
      </c>
      <c r="AC92" s="179">
        <v>44816</v>
      </c>
      <c r="AD92" s="188" t="s">
        <v>3323</v>
      </c>
      <c r="AE92" s="186">
        <v>2410000</v>
      </c>
      <c r="AF92" s="186" t="s">
        <v>3317</v>
      </c>
      <c r="AG92" s="186" t="s">
        <v>2610</v>
      </c>
      <c r="AH92" s="186">
        <v>2</v>
      </c>
      <c r="AI92" s="186" t="s">
        <v>2494</v>
      </c>
      <c r="AJ92" s="186" t="s">
        <v>3318</v>
      </c>
      <c r="AK92" s="187">
        <v>44816</v>
      </c>
      <c r="AL92" s="188" t="s">
        <v>3105</v>
      </c>
      <c r="AM92" s="178">
        <v>266000</v>
      </c>
      <c r="AN92" s="178" t="s">
        <v>3102</v>
      </c>
      <c r="AO92" s="178" t="s">
        <v>74</v>
      </c>
      <c r="AP92" s="178">
        <v>1</v>
      </c>
      <c r="AQ92" s="178" t="s">
        <v>3104</v>
      </c>
      <c r="AR92" s="178" t="s">
        <v>3103</v>
      </c>
      <c r="AS92" s="179">
        <v>44803</v>
      </c>
      <c r="AT92" s="189" t="s">
        <v>219</v>
      </c>
      <c r="AU92" s="186" t="s">
        <v>14</v>
      </c>
      <c r="AV92" s="186">
        <v>0</v>
      </c>
      <c r="AW92" s="186" t="s">
        <v>30</v>
      </c>
      <c r="AX92" s="186">
        <v>2</v>
      </c>
      <c r="AY92" s="186" t="s">
        <v>178</v>
      </c>
      <c r="AZ92" s="186">
        <v>0</v>
      </c>
      <c r="BA92" s="187">
        <v>43508</v>
      </c>
      <c r="BB92" s="188" t="s">
        <v>218</v>
      </c>
      <c r="BC92" s="178" t="s">
        <v>14</v>
      </c>
      <c r="BD92" s="178">
        <v>0</v>
      </c>
      <c r="BE92" s="178" t="s">
        <v>30</v>
      </c>
      <c r="BF92" s="178">
        <v>2</v>
      </c>
      <c r="BG92" s="178" t="s">
        <v>178</v>
      </c>
      <c r="BH92" s="178">
        <v>0</v>
      </c>
      <c r="BI92" s="179">
        <v>43508</v>
      </c>
      <c r="BJ92" s="189" t="s">
        <v>5692</v>
      </c>
      <c r="BK92" s="189">
        <v>207</v>
      </c>
      <c r="BL92" s="189" t="s">
        <v>5690</v>
      </c>
      <c r="BM92" s="189" t="s">
        <v>74</v>
      </c>
      <c r="BN92" s="189">
        <v>1</v>
      </c>
      <c r="BO92" s="189" t="s">
        <v>5691</v>
      </c>
      <c r="BP92" s="186" t="s">
        <v>1440</v>
      </c>
      <c r="BQ92" s="190">
        <v>44869</v>
      </c>
      <c r="BR92" s="188" t="s">
        <v>211</v>
      </c>
      <c r="BS92" s="182" t="s">
        <v>14</v>
      </c>
      <c r="BT92" s="182">
        <v>0</v>
      </c>
      <c r="BU92" s="182" t="s">
        <v>30</v>
      </c>
      <c r="BV92" s="182">
        <v>2</v>
      </c>
      <c r="BW92" s="182" t="s">
        <v>178</v>
      </c>
      <c r="BX92" s="182">
        <v>0</v>
      </c>
      <c r="BY92" s="179">
        <v>43508</v>
      </c>
      <c r="BZ92" s="189" t="s">
        <v>212</v>
      </c>
      <c r="CA92" s="189" t="s">
        <v>14</v>
      </c>
      <c r="CB92" s="189">
        <v>0</v>
      </c>
      <c r="CC92" s="189" t="s">
        <v>14</v>
      </c>
      <c r="CD92" s="189" t="s">
        <v>14</v>
      </c>
      <c r="CE92" s="189" t="s">
        <v>178</v>
      </c>
      <c r="CF92" s="189">
        <v>0</v>
      </c>
      <c r="CG92" s="190">
        <v>43508</v>
      </c>
      <c r="CH92" s="188" t="s">
        <v>10096</v>
      </c>
      <c r="CI92" s="189" t="e">
        <v>#N/A</v>
      </c>
      <c r="CJ92" s="189" t="e">
        <v>#N/A</v>
      </c>
      <c r="CK92" s="189" t="e">
        <v>#N/A</v>
      </c>
      <c r="CL92" s="189" t="e">
        <v>#N/A</v>
      </c>
      <c r="CM92" s="189" t="e">
        <v>#N/A</v>
      </c>
      <c r="CN92" s="189" t="e">
        <v>#N/A</v>
      </c>
      <c r="CO92" s="191" t="e">
        <v>#N/A</v>
      </c>
      <c r="CP92" s="189" t="s">
        <v>217</v>
      </c>
      <c r="CQ92" s="182" t="s">
        <v>14</v>
      </c>
      <c r="CR92" s="182">
        <v>0</v>
      </c>
      <c r="CS92" s="182" t="s">
        <v>30</v>
      </c>
      <c r="CT92" s="182">
        <v>2</v>
      </c>
      <c r="CU92" s="182" t="s">
        <v>178</v>
      </c>
      <c r="CV92" s="182">
        <v>0</v>
      </c>
      <c r="CW92" s="179">
        <v>43508</v>
      </c>
      <c r="CX92" s="189" t="s">
        <v>3084</v>
      </c>
      <c r="CY92" s="186">
        <v>1960000</v>
      </c>
      <c r="CZ92" s="186" t="s">
        <v>3044</v>
      </c>
      <c r="DA92" s="186" t="s">
        <v>74</v>
      </c>
      <c r="DB92" s="186">
        <v>1</v>
      </c>
      <c r="DC92" s="186" t="s">
        <v>2467</v>
      </c>
      <c r="DD92" s="186" t="s">
        <v>3045</v>
      </c>
      <c r="DE92" s="192">
        <v>44803</v>
      </c>
      <c r="DF92" s="188" t="s">
        <v>3321</v>
      </c>
      <c r="DG92" s="178">
        <v>3640000</v>
      </c>
      <c r="DH92" s="182" t="s">
        <v>3317</v>
      </c>
      <c r="DI92" s="182" t="s">
        <v>2610</v>
      </c>
      <c r="DJ92" s="182">
        <v>2</v>
      </c>
      <c r="DK92" s="182" t="s">
        <v>2467</v>
      </c>
      <c r="DL92" s="182" t="s">
        <v>3318</v>
      </c>
      <c r="DM92" s="179">
        <v>44816</v>
      </c>
      <c r="DN92" s="189" t="s">
        <v>3080</v>
      </c>
      <c r="DO92" s="186">
        <v>450000</v>
      </c>
      <c r="DP92" s="189" t="s">
        <v>3044</v>
      </c>
      <c r="DQ92" s="189" t="s">
        <v>74</v>
      </c>
      <c r="DR92" s="189">
        <v>1</v>
      </c>
      <c r="DS92" s="189" t="s">
        <v>2467</v>
      </c>
      <c r="DT92" s="189" t="s">
        <v>3045</v>
      </c>
      <c r="DU92" s="190">
        <v>44803</v>
      </c>
      <c r="DV92" s="188" t="s">
        <v>3081</v>
      </c>
      <c r="DW92" s="178">
        <v>1599000</v>
      </c>
      <c r="DX92" s="182" t="s">
        <v>3044</v>
      </c>
      <c r="DY92" s="182" t="s">
        <v>74</v>
      </c>
      <c r="DZ92" s="182">
        <v>1</v>
      </c>
      <c r="EA92" s="182" t="s">
        <v>2467</v>
      </c>
      <c r="EB92" s="182" t="s">
        <v>3045</v>
      </c>
      <c r="EC92" s="179">
        <v>44803</v>
      </c>
      <c r="ED92" s="189" t="s">
        <v>3082</v>
      </c>
      <c r="EE92" s="186">
        <v>304000</v>
      </c>
      <c r="EF92" s="189" t="s">
        <v>3044</v>
      </c>
      <c r="EG92" s="189" t="s">
        <v>74</v>
      </c>
      <c r="EH92" s="189">
        <v>1</v>
      </c>
      <c r="EI92" s="189" t="s">
        <v>2467</v>
      </c>
      <c r="EJ92" s="189" t="s">
        <v>3045</v>
      </c>
      <c r="EK92" s="190">
        <v>44803</v>
      </c>
      <c r="EL92" s="188" t="s">
        <v>3083</v>
      </c>
      <c r="EM92" s="178">
        <v>57000</v>
      </c>
      <c r="EN92" s="182" t="s">
        <v>3044</v>
      </c>
      <c r="EO92" s="182" t="s">
        <v>74</v>
      </c>
      <c r="EP92" s="182">
        <v>1</v>
      </c>
      <c r="EQ92" s="182" t="s">
        <v>2467</v>
      </c>
      <c r="ER92" s="182" t="s">
        <v>3045</v>
      </c>
      <c r="ES92" s="179">
        <v>44803</v>
      </c>
      <c r="ET92" s="189" t="s">
        <v>5693</v>
      </c>
      <c r="EU92" s="189">
        <v>207</v>
      </c>
      <c r="EV92" s="189" t="s">
        <v>5690</v>
      </c>
      <c r="EW92" s="189" t="s">
        <v>74</v>
      </c>
      <c r="EX92" s="189">
        <v>1</v>
      </c>
      <c r="EY92" s="189" t="s">
        <v>5691</v>
      </c>
      <c r="EZ92" s="189" t="s">
        <v>5691</v>
      </c>
      <c r="FA92" s="190">
        <v>44869</v>
      </c>
      <c r="FB92" s="188" t="s">
        <v>216</v>
      </c>
      <c r="FC92" s="182">
        <v>5</v>
      </c>
      <c r="FD92" s="182" t="s">
        <v>213</v>
      </c>
      <c r="FE92" s="182" t="s">
        <v>30</v>
      </c>
      <c r="FF92" s="182">
        <v>2</v>
      </c>
      <c r="FG92" s="182" t="s">
        <v>215</v>
      </c>
      <c r="FH92" s="182" t="s">
        <v>214</v>
      </c>
      <c r="FI92" s="179">
        <v>43508</v>
      </c>
      <c r="FJ92" s="188" t="s">
        <v>224</v>
      </c>
      <c r="FK92" s="189" t="s">
        <v>14</v>
      </c>
      <c r="FL92" s="189">
        <v>0</v>
      </c>
      <c r="FM92" s="189" t="s">
        <v>30</v>
      </c>
      <c r="FN92" s="189">
        <v>2</v>
      </c>
      <c r="FO92" s="189" t="s">
        <v>178</v>
      </c>
      <c r="FP92" s="186">
        <v>0</v>
      </c>
      <c r="FQ92" s="187">
        <v>43508</v>
      </c>
      <c r="FR92" s="188" t="s">
        <v>225</v>
      </c>
      <c r="FS92" s="182" t="s">
        <v>14</v>
      </c>
      <c r="FT92" s="182">
        <v>0</v>
      </c>
      <c r="FU92" s="182" t="s">
        <v>30</v>
      </c>
      <c r="FV92" s="182">
        <v>2</v>
      </c>
      <c r="FW92" s="182" t="s">
        <v>178</v>
      </c>
      <c r="FX92" s="182">
        <v>0</v>
      </c>
      <c r="FY92" s="179">
        <v>43508</v>
      </c>
      <c r="FZ92" s="189" t="s">
        <v>4739</v>
      </c>
      <c r="GA92" s="189">
        <v>1</v>
      </c>
      <c r="GB92" s="189" t="s">
        <v>3959</v>
      </c>
      <c r="GC92" s="189" t="s">
        <v>30</v>
      </c>
      <c r="GD92" s="189">
        <v>2</v>
      </c>
      <c r="GE92" s="189" t="s">
        <v>14</v>
      </c>
      <c r="GF92" s="189" t="s">
        <v>14</v>
      </c>
      <c r="GG92" s="190">
        <v>44863</v>
      </c>
      <c r="GH92" s="188" t="s">
        <v>4745</v>
      </c>
      <c r="GI92" s="182">
        <v>3</v>
      </c>
      <c r="GJ92" s="182" t="s">
        <v>3959</v>
      </c>
      <c r="GK92" s="182" t="s">
        <v>30</v>
      </c>
      <c r="GL92" s="182">
        <v>2</v>
      </c>
      <c r="GM92" s="182" t="s">
        <v>14</v>
      </c>
      <c r="GN92" s="182" t="s">
        <v>14</v>
      </c>
      <c r="GO92" s="179">
        <v>44863</v>
      </c>
      <c r="GP92" s="189" t="s">
        <v>4740</v>
      </c>
      <c r="GQ92" s="189">
        <v>1</v>
      </c>
      <c r="GR92" s="189" t="s">
        <v>3959</v>
      </c>
      <c r="GS92" s="189" t="s">
        <v>30</v>
      </c>
      <c r="GT92" s="189">
        <v>2</v>
      </c>
      <c r="GU92" s="189" t="s">
        <v>14</v>
      </c>
      <c r="GV92" s="189" t="s">
        <v>14</v>
      </c>
      <c r="GW92" s="190">
        <v>44863</v>
      </c>
      <c r="GX92" s="188" t="s">
        <v>4746</v>
      </c>
      <c r="GY92" s="182">
        <v>2</v>
      </c>
      <c r="GZ92" s="182" t="s">
        <v>3959</v>
      </c>
      <c r="HA92" s="182" t="s">
        <v>30</v>
      </c>
      <c r="HB92" s="182">
        <v>2</v>
      </c>
      <c r="HC92" s="182" t="s">
        <v>14</v>
      </c>
      <c r="HD92" s="182" t="s">
        <v>14</v>
      </c>
      <c r="HE92" s="179">
        <v>44863</v>
      </c>
      <c r="HF92" s="189" t="s">
        <v>4738</v>
      </c>
      <c r="HG92" s="189">
        <v>2</v>
      </c>
      <c r="HH92" s="189" t="s">
        <v>3959</v>
      </c>
      <c r="HI92" s="189" t="s">
        <v>30</v>
      </c>
      <c r="HJ92" s="189">
        <v>2</v>
      </c>
      <c r="HK92" s="189" t="s">
        <v>14</v>
      </c>
      <c r="HL92" s="189" t="s">
        <v>14</v>
      </c>
      <c r="HM92" s="190">
        <v>44863</v>
      </c>
      <c r="HN92" s="188" t="s">
        <v>4744</v>
      </c>
      <c r="HO92" s="182">
        <v>2</v>
      </c>
      <c r="HP92" s="182" t="s">
        <v>3959</v>
      </c>
      <c r="HQ92" s="182" t="s">
        <v>30</v>
      </c>
      <c r="HR92" s="182">
        <v>2</v>
      </c>
      <c r="HS92" s="182" t="s">
        <v>14</v>
      </c>
      <c r="HT92" s="182" t="s">
        <v>14</v>
      </c>
      <c r="HU92" s="179">
        <v>44863</v>
      </c>
      <c r="HV92" s="189" t="s">
        <v>4741</v>
      </c>
      <c r="HW92" s="189">
        <v>3</v>
      </c>
      <c r="HX92" s="189" t="s">
        <v>3959</v>
      </c>
      <c r="HY92" s="189" t="s">
        <v>30</v>
      </c>
      <c r="HZ92" s="189">
        <v>2</v>
      </c>
      <c r="IA92" s="189" t="s">
        <v>14</v>
      </c>
      <c r="IB92" s="189" t="s">
        <v>14</v>
      </c>
      <c r="IC92" s="190">
        <v>44863</v>
      </c>
      <c r="ID92" s="188" t="s">
        <v>4743</v>
      </c>
      <c r="IE92" s="182">
        <v>2</v>
      </c>
      <c r="IF92" s="182" t="s">
        <v>3959</v>
      </c>
      <c r="IG92" s="182" t="s">
        <v>30</v>
      </c>
      <c r="IH92" s="182">
        <v>2</v>
      </c>
      <c r="II92" s="182" t="s">
        <v>14</v>
      </c>
      <c r="IJ92" s="182" t="s">
        <v>14</v>
      </c>
      <c r="IK92" s="179">
        <v>44863</v>
      </c>
      <c r="IL92" s="189" t="s">
        <v>4742</v>
      </c>
      <c r="IM92" s="189">
        <v>3</v>
      </c>
      <c r="IN92" s="189" t="s">
        <v>3959</v>
      </c>
      <c r="IO92" s="189" t="s">
        <v>30</v>
      </c>
      <c r="IP92" s="189">
        <v>2</v>
      </c>
      <c r="IQ92" s="189" t="s">
        <v>14</v>
      </c>
      <c r="IR92" s="189" t="s">
        <v>14</v>
      </c>
      <c r="IS92" s="190">
        <v>44863</v>
      </c>
    </row>
    <row r="93" spans="1:253" s="283" customFormat="1" ht="12.95" customHeight="1" x14ac:dyDescent="0.2">
      <c r="A93" s="283" t="s">
        <v>930</v>
      </c>
      <c r="B93" s="283" t="s">
        <v>9385</v>
      </c>
      <c r="C93" s="283" t="s">
        <v>931</v>
      </c>
      <c r="D93" s="283" t="s">
        <v>192</v>
      </c>
      <c r="E93" s="283" t="s">
        <v>8971</v>
      </c>
      <c r="F93" s="283" t="s">
        <v>3097</v>
      </c>
      <c r="G93" s="177">
        <v>24500000</v>
      </c>
      <c r="H93" s="178" t="s">
        <v>3044</v>
      </c>
      <c r="I93" s="178" t="s">
        <v>74</v>
      </c>
      <c r="J93" s="178">
        <v>1</v>
      </c>
      <c r="K93" s="178" t="s">
        <v>3094</v>
      </c>
      <c r="L93" s="178" t="s">
        <v>3045</v>
      </c>
      <c r="M93" s="179">
        <v>44803</v>
      </c>
      <c r="N93" s="188" t="s">
        <v>1367</v>
      </c>
      <c r="O93" s="180">
        <v>8616</v>
      </c>
      <c r="P93" s="180" t="s">
        <v>1364</v>
      </c>
      <c r="Q93" s="180" t="s">
        <v>30</v>
      </c>
      <c r="R93" s="180">
        <v>2</v>
      </c>
      <c r="S93" s="180" t="s">
        <v>1366</v>
      </c>
      <c r="T93" s="180" t="s">
        <v>1365</v>
      </c>
      <c r="U93" s="181">
        <v>44225</v>
      </c>
      <c r="V93" s="188" t="s">
        <v>3320</v>
      </c>
      <c r="W93" s="178">
        <v>4359000</v>
      </c>
      <c r="X93" s="178" t="s">
        <v>3317</v>
      </c>
      <c r="Y93" s="178" t="s">
        <v>2610</v>
      </c>
      <c r="Z93" s="178">
        <v>2</v>
      </c>
      <c r="AA93" s="178" t="s">
        <v>2501</v>
      </c>
      <c r="AB93" s="178" t="s">
        <v>3318</v>
      </c>
      <c r="AC93" s="179">
        <v>44816</v>
      </c>
      <c r="AD93" s="188" t="s">
        <v>3467</v>
      </c>
      <c r="AE93" s="186">
        <v>957000</v>
      </c>
      <c r="AF93" s="186" t="s">
        <v>3044</v>
      </c>
      <c r="AG93" s="186" t="s">
        <v>2610</v>
      </c>
      <c r="AH93" s="186">
        <v>2</v>
      </c>
      <c r="AI93" s="186" t="s">
        <v>2467</v>
      </c>
      <c r="AJ93" s="186" t="s">
        <v>3045</v>
      </c>
      <c r="AK93" s="187">
        <v>44823</v>
      </c>
      <c r="AL93" s="188" t="s">
        <v>3101</v>
      </c>
      <c r="AM93" s="178">
        <v>204000</v>
      </c>
      <c r="AN93" s="178" t="s">
        <v>3098</v>
      </c>
      <c r="AO93" s="178" t="s">
        <v>74</v>
      </c>
      <c r="AP93" s="178">
        <v>1</v>
      </c>
      <c r="AQ93" s="178" t="s">
        <v>3100</v>
      </c>
      <c r="AR93" s="178" t="s">
        <v>3099</v>
      </c>
      <c r="AS93" s="179">
        <v>44803</v>
      </c>
      <c r="AT93" s="189" t="s">
        <v>937</v>
      </c>
      <c r="AU93" s="186" t="s">
        <v>14</v>
      </c>
      <c r="AV93" s="186" t="s">
        <v>14</v>
      </c>
      <c r="AW93" s="186" t="s">
        <v>14</v>
      </c>
      <c r="AX93" s="186" t="s">
        <v>14</v>
      </c>
      <c r="AY93" s="186" t="s">
        <v>15</v>
      </c>
      <c r="AZ93" s="186" t="s">
        <v>14</v>
      </c>
      <c r="BA93" s="187">
        <v>43815</v>
      </c>
      <c r="BB93" s="188" t="s">
        <v>936</v>
      </c>
      <c r="BC93" s="178" t="s">
        <v>14</v>
      </c>
      <c r="BD93" s="178" t="s">
        <v>14</v>
      </c>
      <c r="BE93" s="178" t="s">
        <v>14</v>
      </c>
      <c r="BF93" s="178" t="s">
        <v>14</v>
      </c>
      <c r="BG93" s="178" t="s">
        <v>15</v>
      </c>
      <c r="BH93" s="178" t="s">
        <v>14</v>
      </c>
      <c r="BI93" s="179">
        <v>43815</v>
      </c>
      <c r="BJ93" s="189" t="s">
        <v>5695</v>
      </c>
      <c r="BK93" s="189">
        <v>16</v>
      </c>
      <c r="BL93" s="189" t="s">
        <v>5690</v>
      </c>
      <c r="BM93" s="189" t="s">
        <v>74</v>
      </c>
      <c r="BN93" s="189">
        <v>1</v>
      </c>
      <c r="BO93" s="189" t="s">
        <v>5694</v>
      </c>
      <c r="BP93" s="186" t="s">
        <v>1440</v>
      </c>
      <c r="BQ93" s="190">
        <v>44869</v>
      </c>
      <c r="BR93" s="188" t="s">
        <v>933</v>
      </c>
      <c r="BS93" s="182">
        <v>0</v>
      </c>
      <c r="BT93" s="182" t="s">
        <v>14</v>
      </c>
      <c r="BU93" s="182" t="s">
        <v>74</v>
      </c>
      <c r="BV93" s="182">
        <v>1</v>
      </c>
      <c r="BW93" s="182" t="s">
        <v>932</v>
      </c>
      <c r="BX93" s="182" t="s">
        <v>14</v>
      </c>
      <c r="BY93" s="179">
        <v>43815</v>
      </c>
      <c r="BZ93" s="189" t="s">
        <v>934</v>
      </c>
      <c r="CA93" s="189">
        <v>0</v>
      </c>
      <c r="CB93" s="189" t="s">
        <v>14</v>
      </c>
      <c r="CC93" s="189" t="s">
        <v>74</v>
      </c>
      <c r="CD93" s="189">
        <v>1</v>
      </c>
      <c r="CE93" s="189" t="s">
        <v>932</v>
      </c>
      <c r="CF93" s="189" t="s">
        <v>14</v>
      </c>
      <c r="CG93" s="190">
        <v>43815</v>
      </c>
      <c r="CH93" s="188" t="s">
        <v>10097</v>
      </c>
      <c r="CI93" s="189" t="e">
        <v>#N/A</v>
      </c>
      <c r="CJ93" s="189" t="e">
        <v>#N/A</v>
      </c>
      <c r="CK93" s="189" t="e">
        <v>#N/A</v>
      </c>
      <c r="CL93" s="189" t="e">
        <v>#N/A</v>
      </c>
      <c r="CM93" s="189" t="e">
        <v>#N/A</v>
      </c>
      <c r="CN93" s="189" t="e">
        <v>#N/A</v>
      </c>
      <c r="CO93" s="191" t="e">
        <v>#N/A</v>
      </c>
      <c r="CP93" s="189" t="s">
        <v>935</v>
      </c>
      <c r="CQ93" s="182">
        <v>0</v>
      </c>
      <c r="CR93" s="182" t="s">
        <v>14</v>
      </c>
      <c r="CS93" s="182" t="s">
        <v>74</v>
      </c>
      <c r="CT93" s="182">
        <v>1</v>
      </c>
      <c r="CU93" s="182" t="s">
        <v>932</v>
      </c>
      <c r="CV93" s="182" t="s">
        <v>14</v>
      </c>
      <c r="CW93" s="179">
        <v>43815</v>
      </c>
      <c r="CX93" s="189" t="s">
        <v>3468</v>
      </c>
      <c r="CY93" s="186">
        <v>589000</v>
      </c>
      <c r="CZ93" s="186" t="s">
        <v>3044</v>
      </c>
      <c r="DA93" s="186" t="s">
        <v>2610</v>
      </c>
      <c r="DB93" s="186">
        <v>2</v>
      </c>
      <c r="DC93" s="186" t="s">
        <v>2467</v>
      </c>
      <c r="DD93" s="186" t="s">
        <v>3045</v>
      </c>
      <c r="DE93" s="192">
        <v>44823</v>
      </c>
      <c r="DF93" s="188" t="s">
        <v>3319</v>
      </c>
      <c r="DG93" s="178">
        <v>3402000</v>
      </c>
      <c r="DH93" s="182" t="s">
        <v>3317</v>
      </c>
      <c r="DI93" s="182" t="s">
        <v>30</v>
      </c>
      <c r="DJ93" s="182">
        <v>2</v>
      </c>
      <c r="DK93" s="182" t="s">
        <v>2467</v>
      </c>
      <c r="DL93" s="182" t="s">
        <v>3318</v>
      </c>
      <c r="DM93" s="179">
        <v>44816</v>
      </c>
      <c r="DN93" s="189" t="s">
        <v>3463</v>
      </c>
      <c r="DO93" s="186">
        <v>368000</v>
      </c>
      <c r="DP93" s="189" t="s">
        <v>3044</v>
      </c>
      <c r="DQ93" s="189" t="s">
        <v>2610</v>
      </c>
      <c r="DR93" s="189">
        <v>2</v>
      </c>
      <c r="DS93" s="189" t="s">
        <v>2467</v>
      </c>
      <c r="DT93" s="189" t="s">
        <v>3045</v>
      </c>
      <c r="DU93" s="190">
        <v>44823</v>
      </c>
      <c r="DV93" s="188" t="s">
        <v>3464</v>
      </c>
      <c r="DW93" s="178">
        <v>551000</v>
      </c>
      <c r="DX93" s="182" t="s">
        <v>3044</v>
      </c>
      <c r="DY93" s="182" t="s">
        <v>2610</v>
      </c>
      <c r="DZ93" s="182">
        <v>2</v>
      </c>
      <c r="EA93" s="182" t="s">
        <v>2467</v>
      </c>
      <c r="EB93" s="182" t="s">
        <v>3045</v>
      </c>
      <c r="EC93" s="179">
        <v>44823</v>
      </c>
      <c r="ED93" s="189" t="s">
        <v>3465</v>
      </c>
      <c r="EE93" s="186">
        <v>32000</v>
      </c>
      <c r="EF93" s="189" t="s">
        <v>3044</v>
      </c>
      <c r="EG93" s="189" t="s">
        <v>2610</v>
      </c>
      <c r="EH93" s="189">
        <v>2</v>
      </c>
      <c r="EI93" s="189" t="s">
        <v>2467</v>
      </c>
      <c r="EJ93" s="189" t="s">
        <v>3045</v>
      </c>
      <c r="EK93" s="190">
        <v>44823</v>
      </c>
      <c r="EL93" s="188" t="s">
        <v>3466</v>
      </c>
      <c r="EM93" s="178">
        <v>6000</v>
      </c>
      <c r="EN93" s="182" t="s">
        <v>3044</v>
      </c>
      <c r="EO93" s="182" t="s">
        <v>2610</v>
      </c>
      <c r="EP93" s="182">
        <v>2</v>
      </c>
      <c r="EQ93" s="182" t="s">
        <v>2467</v>
      </c>
      <c r="ER93" s="182" t="s">
        <v>3045</v>
      </c>
      <c r="ES93" s="179">
        <v>44823</v>
      </c>
      <c r="ET93" s="189" t="s">
        <v>5696</v>
      </c>
      <c r="EU93" s="189">
        <v>16</v>
      </c>
      <c r="EV93" s="189" t="s">
        <v>5690</v>
      </c>
      <c r="EW93" s="189" t="s">
        <v>74</v>
      </c>
      <c r="EX93" s="189">
        <v>1</v>
      </c>
      <c r="EY93" s="189" t="s">
        <v>5694</v>
      </c>
      <c r="EZ93" s="189" t="s">
        <v>1440</v>
      </c>
      <c r="FA93" s="190">
        <v>44869</v>
      </c>
      <c r="FB93" s="188" t="s">
        <v>3050</v>
      </c>
      <c r="FC93" s="182">
        <v>3</v>
      </c>
      <c r="FD93" s="182" t="s">
        <v>3044</v>
      </c>
      <c r="FE93" s="182" t="s">
        <v>74</v>
      </c>
      <c r="FF93" s="182">
        <v>1</v>
      </c>
      <c r="FG93" s="182" t="s">
        <v>3046</v>
      </c>
      <c r="FH93" s="182" t="s">
        <v>3045</v>
      </c>
      <c r="FI93" s="179">
        <v>44803</v>
      </c>
      <c r="FJ93" s="188" t="s">
        <v>938</v>
      </c>
      <c r="FK93" s="189" t="s">
        <v>14</v>
      </c>
      <c r="FL93" s="189" t="s">
        <v>14</v>
      </c>
      <c r="FM93" s="189" t="s">
        <v>14</v>
      </c>
      <c r="FN93" s="189" t="s">
        <v>14</v>
      </c>
      <c r="FO93" s="189" t="s">
        <v>15</v>
      </c>
      <c r="FP93" s="186" t="s">
        <v>14</v>
      </c>
      <c r="FQ93" s="187">
        <v>43815</v>
      </c>
      <c r="FR93" s="188" t="s">
        <v>939</v>
      </c>
      <c r="FS93" s="182" t="s">
        <v>14</v>
      </c>
      <c r="FT93" s="182" t="s">
        <v>14</v>
      </c>
      <c r="FU93" s="182" t="s">
        <v>14</v>
      </c>
      <c r="FV93" s="182" t="s">
        <v>14</v>
      </c>
      <c r="FW93" s="182" t="s">
        <v>15</v>
      </c>
      <c r="FX93" s="182" t="s">
        <v>14</v>
      </c>
      <c r="FY93" s="179">
        <v>43815</v>
      </c>
      <c r="FZ93" s="189" t="s">
        <v>4748</v>
      </c>
      <c r="GA93" s="189">
        <v>1</v>
      </c>
      <c r="GB93" s="189" t="s">
        <v>3959</v>
      </c>
      <c r="GC93" s="189" t="s">
        <v>30</v>
      </c>
      <c r="GD93" s="189">
        <v>2</v>
      </c>
      <c r="GE93" s="189" t="s">
        <v>14</v>
      </c>
      <c r="GF93" s="189" t="s">
        <v>14</v>
      </c>
      <c r="GG93" s="190">
        <v>44863</v>
      </c>
      <c r="GH93" s="188" t="s">
        <v>4754</v>
      </c>
      <c r="GI93" s="182">
        <v>3</v>
      </c>
      <c r="GJ93" s="182" t="s">
        <v>3959</v>
      </c>
      <c r="GK93" s="182" t="s">
        <v>30</v>
      </c>
      <c r="GL93" s="182">
        <v>2</v>
      </c>
      <c r="GM93" s="182" t="s">
        <v>14</v>
      </c>
      <c r="GN93" s="182" t="s">
        <v>14</v>
      </c>
      <c r="GO93" s="179">
        <v>44863</v>
      </c>
      <c r="GP93" s="189" t="s">
        <v>4749</v>
      </c>
      <c r="GQ93" s="189">
        <v>1</v>
      </c>
      <c r="GR93" s="189" t="s">
        <v>3959</v>
      </c>
      <c r="GS93" s="189" t="s">
        <v>30</v>
      </c>
      <c r="GT93" s="189">
        <v>2</v>
      </c>
      <c r="GU93" s="189" t="s">
        <v>14</v>
      </c>
      <c r="GV93" s="189" t="s">
        <v>14</v>
      </c>
      <c r="GW93" s="190">
        <v>44863</v>
      </c>
      <c r="GX93" s="188" t="s">
        <v>4755</v>
      </c>
      <c r="GY93" s="182">
        <v>0</v>
      </c>
      <c r="GZ93" s="182" t="s">
        <v>3959</v>
      </c>
      <c r="HA93" s="182" t="s">
        <v>30</v>
      </c>
      <c r="HB93" s="182">
        <v>2</v>
      </c>
      <c r="HC93" s="182" t="s">
        <v>14</v>
      </c>
      <c r="HD93" s="182" t="s">
        <v>14</v>
      </c>
      <c r="HE93" s="179">
        <v>44863</v>
      </c>
      <c r="HF93" s="189" t="s">
        <v>4747</v>
      </c>
      <c r="HG93" s="189">
        <v>0</v>
      </c>
      <c r="HH93" s="189" t="s">
        <v>3959</v>
      </c>
      <c r="HI93" s="189" t="s">
        <v>30</v>
      </c>
      <c r="HJ93" s="189">
        <v>2</v>
      </c>
      <c r="HK93" s="189" t="s">
        <v>14</v>
      </c>
      <c r="HL93" s="189" t="s">
        <v>14</v>
      </c>
      <c r="HM93" s="190">
        <v>44863</v>
      </c>
      <c r="HN93" s="188" t="s">
        <v>4753</v>
      </c>
      <c r="HO93" s="182">
        <v>2</v>
      </c>
      <c r="HP93" s="182" t="s">
        <v>3959</v>
      </c>
      <c r="HQ93" s="182" t="s">
        <v>30</v>
      </c>
      <c r="HR93" s="182">
        <v>2</v>
      </c>
      <c r="HS93" s="182" t="s">
        <v>14</v>
      </c>
      <c r="HT93" s="182" t="s">
        <v>14</v>
      </c>
      <c r="HU93" s="179">
        <v>44863</v>
      </c>
      <c r="HV93" s="189" t="s">
        <v>4750</v>
      </c>
      <c r="HW93" s="189">
        <v>3</v>
      </c>
      <c r="HX93" s="189" t="s">
        <v>3959</v>
      </c>
      <c r="HY93" s="189" t="s">
        <v>30</v>
      </c>
      <c r="HZ93" s="189">
        <v>2</v>
      </c>
      <c r="IA93" s="189" t="s">
        <v>14</v>
      </c>
      <c r="IB93" s="189" t="s">
        <v>14</v>
      </c>
      <c r="IC93" s="190">
        <v>44863</v>
      </c>
      <c r="ID93" s="188" t="s">
        <v>4752</v>
      </c>
      <c r="IE93" s="182">
        <v>2</v>
      </c>
      <c r="IF93" s="182" t="s">
        <v>3959</v>
      </c>
      <c r="IG93" s="182" t="s">
        <v>30</v>
      </c>
      <c r="IH93" s="182">
        <v>2</v>
      </c>
      <c r="II93" s="182" t="s">
        <v>14</v>
      </c>
      <c r="IJ93" s="182" t="s">
        <v>14</v>
      </c>
      <c r="IK93" s="179">
        <v>44863</v>
      </c>
      <c r="IL93" s="189" t="s">
        <v>4751</v>
      </c>
      <c r="IM93" s="189">
        <v>3</v>
      </c>
      <c r="IN93" s="189" t="s">
        <v>3959</v>
      </c>
      <c r="IO93" s="189" t="s">
        <v>30</v>
      </c>
      <c r="IP93" s="189">
        <v>2</v>
      </c>
      <c r="IQ93" s="189" t="s">
        <v>14</v>
      </c>
      <c r="IR93" s="189" t="s">
        <v>14</v>
      </c>
      <c r="IS93" s="190">
        <v>44863</v>
      </c>
    </row>
    <row r="94" spans="1:253" s="283" customFormat="1" ht="12.95" customHeight="1" x14ac:dyDescent="0.2">
      <c r="A94" s="283" t="s">
        <v>802</v>
      </c>
      <c r="B94" s="283" t="s">
        <v>9361</v>
      </c>
      <c r="C94" s="283" t="s">
        <v>803</v>
      </c>
      <c r="D94" s="283" t="s">
        <v>778</v>
      </c>
      <c r="E94" s="283" t="s">
        <v>8972</v>
      </c>
      <c r="F94" s="283" t="s">
        <v>5951</v>
      </c>
      <c r="G94" s="177">
        <v>220473000</v>
      </c>
      <c r="H94" s="178" t="s">
        <v>5950</v>
      </c>
      <c r="I94" s="178" t="s">
        <v>2610</v>
      </c>
      <c r="J94" s="178">
        <v>2</v>
      </c>
      <c r="K94" s="178" t="s">
        <v>5932</v>
      </c>
      <c r="L94" s="178" t="s">
        <v>5910</v>
      </c>
      <c r="M94" s="179">
        <v>44888</v>
      </c>
      <c r="N94" s="188" t="s">
        <v>3768</v>
      </c>
      <c r="O94" s="180">
        <v>910770</v>
      </c>
      <c r="P94" s="180" t="s">
        <v>3765</v>
      </c>
      <c r="Q94" s="180" t="s">
        <v>2610</v>
      </c>
      <c r="R94" s="180">
        <v>2</v>
      </c>
      <c r="S94" s="180" t="s">
        <v>3767</v>
      </c>
      <c r="T94" s="180" t="s">
        <v>3766</v>
      </c>
      <c r="U94" s="181">
        <v>44833</v>
      </c>
      <c r="V94" s="188" t="s">
        <v>5954</v>
      </c>
      <c r="W94" s="178">
        <v>220473000</v>
      </c>
      <c r="X94" s="178" t="s">
        <v>5952</v>
      </c>
      <c r="Y94" s="178" t="s">
        <v>2610</v>
      </c>
      <c r="Z94" s="178">
        <v>2</v>
      </c>
      <c r="AA94" s="178" t="s">
        <v>5953</v>
      </c>
      <c r="AB94" s="178" t="s">
        <v>5910</v>
      </c>
      <c r="AC94" s="179">
        <v>44888</v>
      </c>
      <c r="AD94" s="188" t="s">
        <v>5958</v>
      </c>
      <c r="AE94" s="186">
        <v>26807000</v>
      </c>
      <c r="AF94" s="186" t="s">
        <v>5955</v>
      </c>
      <c r="AG94" s="186" t="s">
        <v>19</v>
      </c>
      <c r="AH94" s="186">
        <v>3</v>
      </c>
      <c r="AI94" s="186" t="s">
        <v>5957</v>
      </c>
      <c r="AJ94" s="186" t="s">
        <v>5956</v>
      </c>
      <c r="AK94" s="187">
        <v>44888</v>
      </c>
      <c r="AL94" s="188" t="s">
        <v>5962</v>
      </c>
      <c r="AM94" s="178">
        <v>6484000</v>
      </c>
      <c r="AN94" s="178" t="s">
        <v>5959</v>
      </c>
      <c r="AO94" s="178" t="s">
        <v>19</v>
      </c>
      <c r="AP94" s="178">
        <v>3</v>
      </c>
      <c r="AQ94" s="178" t="s">
        <v>5961</v>
      </c>
      <c r="AR94" s="178" t="s">
        <v>5960</v>
      </c>
      <c r="AS94" s="179">
        <v>44888</v>
      </c>
      <c r="AT94" s="189" t="s">
        <v>5966</v>
      </c>
      <c r="AU94" s="186">
        <v>2482</v>
      </c>
      <c r="AV94" s="186" t="s">
        <v>5963</v>
      </c>
      <c r="AW94" s="186" t="s">
        <v>19</v>
      </c>
      <c r="AX94" s="186">
        <v>3</v>
      </c>
      <c r="AY94" s="186" t="s">
        <v>5965</v>
      </c>
      <c r="AZ94" s="186" t="s">
        <v>5964</v>
      </c>
      <c r="BA94" s="187">
        <v>44888</v>
      </c>
      <c r="BB94" s="188" t="s">
        <v>5986</v>
      </c>
      <c r="BC94" s="178">
        <v>5940001</v>
      </c>
      <c r="BD94" s="178" t="s">
        <v>5983</v>
      </c>
      <c r="BE94" s="178" t="s">
        <v>2610</v>
      </c>
      <c r="BF94" s="178">
        <v>2</v>
      </c>
      <c r="BG94" s="178" t="s">
        <v>5985</v>
      </c>
      <c r="BH94" s="178" t="s">
        <v>5984</v>
      </c>
      <c r="BI94" s="179">
        <v>44888</v>
      </c>
      <c r="BJ94" s="189" t="s">
        <v>5969</v>
      </c>
      <c r="BK94" s="189">
        <v>4805</v>
      </c>
      <c r="BL94" s="189" t="s">
        <v>5967</v>
      </c>
      <c r="BM94" s="189" t="s">
        <v>2610</v>
      </c>
      <c r="BN94" s="189">
        <v>2</v>
      </c>
      <c r="BO94" s="189" t="s">
        <v>5920</v>
      </c>
      <c r="BP94" s="186" t="s">
        <v>5968</v>
      </c>
      <c r="BQ94" s="190">
        <v>44888</v>
      </c>
      <c r="BR94" s="188" t="s">
        <v>804</v>
      </c>
      <c r="BS94" s="182" t="s">
        <v>14</v>
      </c>
      <c r="BT94" s="182" t="s">
        <v>14</v>
      </c>
      <c r="BU94" s="182" t="s">
        <v>14</v>
      </c>
      <c r="BV94" s="182" t="s">
        <v>14</v>
      </c>
      <c r="BW94" s="182" t="s">
        <v>779</v>
      </c>
      <c r="BX94" s="182" t="s">
        <v>14</v>
      </c>
      <c r="BY94" s="179">
        <v>43649</v>
      </c>
      <c r="BZ94" s="189" t="s">
        <v>3063</v>
      </c>
      <c r="CA94" s="189" t="s">
        <v>14</v>
      </c>
      <c r="CB94" s="189" t="s">
        <v>14</v>
      </c>
      <c r="CC94" s="189" t="s">
        <v>14</v>
      </c>
      <c r="CD94" s="189" t="s">
        <v>14</v>
      </c>
      <c r="CE94" s="189" t="s">
        <v>3062</v>
      </c>
      <c r="CF94" s="189" t="s">
        <v>14</v>
      </c>
      <c r="CG94" s="190">
        <v>44803</v>
      </c>
      <c r="CH94" s="188" t="s">
        <v>10098</v>
      </c>
      <c r="CI94" s="189" t="e">
        <v>#N/A</v>
      </c>
      <c r="CJ94" s="189" t="e">
        <v>#N/A</v>
      </c>
      <c r="CK94" s="189" t="e">
        <v>#N/A</v>
      </c>
      <c r="CL94" s="189" t="e">
        <v>#N/A</v>
      </c>
      <c r="CM94" s="189" t="e">
        <v>#N/A</v>
      </c>
      <c r="CN94" s="189" t="e">
        <v>#N/A</v>
      </c>
      <c r="CO94" s="191" t="e">
        <v>#N/A</v>
      </c>
      <c r="CP94" s="189" t="s">
        <v>808</v>
      </c>
      <c r="CQ94" s="182" t="s">
        <v>14</v>
      </c>
      <c r="CR94" s="182" t="s">
        <v>783</v>
      </c>
      <c r="CS94" s="182" t="s">
        <v>14</v>
      </c>
      <c r="CT94" s="182" t="s">
        <v>14</v>
      </c>
      <c r="CU94" s="182" t="s">
        <v>807</v>
      </c>
      <c r="CV94" s="182" t="s">
        <v>784</v>
      </c>
      <c r="CW94" s="179">
        <v>43649</v>
      </c>
      <c r="CX94" s="189" t="s">
        <v>5972</v>
      </c>
      <c r="CY94" s="186">
        <v>19157000</v>
      </c>
      <c r="CZ94" s="186" t="s">
        <v>5978</v>
      </c>
      <c r="DA94" s="186" t="s">
        <v>19</v>
      </c>
      <c r="DB94" s="186">
        <v>3</v>
      </c>
      <c r="DC94" s="186" t="s">
        <v>5971</v>
      </c>
      <c r="DD94" s="186" t="s">
        <v>5979</v>
      </c>
      <c r="DE94" s="192">
        <v>44888</v>
      </c>
      <c r="DF94" s="188" t="s">
        <v>5975</v>
      </c>
      <c r="DG94" s="178">
        <v>193665000</v>
      </c>
      <c r="DH94" s="182" t="s">
        <v>5973</v>
      </c>
      <c r="DI94" s="182" t="s">
        <v>19</v>
      </c>
      <c r="DJ94" s="182">
        <v>3</v>
      </c>
      <c r="DK94" s="182" t="s">
        <v>5971</v>
      </c>
      <c r="DL94" s="182" t="s">
        <v>5974</v>
      </c>
      <c r="DM94" s="179">
        <v>44888</v>
      </c>
      <c r="DN94" s="189" t="s">
        <v>5977</v>
      </c>
      <c r="DO94" s="186">
        <v>7651000</v>
      </c>
      <c r="DP94" s="189" t="s">
        <v>5973</v>
      </c>
      <c r="DQ94" s="189" t="s">
        <v>19</v>
      </c>
      <c r="DR94" s="189">
        <v>3</v>
      </c>
      <c r="DS94" s="189" t="s">
        <v>5971</v>
      </c>
      <c r="DT94" s="189" t="s">
        <v>5976</v>
      </c>
      <c r="DU94" s="190">
        <v>44888</v>
      </c>
      <c r="DV94" s="188" t="s">
        <v>5980</v>
      </c>
      <c r="DW94" s="178">
        <v>14768000</v>
      </c>
      <c r="DX94" s="182" t="s">
        <v>5978</v>
      </c>
      <c r="DY94" s="182" t="s">
        <v>19</v>
      </c>
      <c r="DZ94" s="182">
        <v>3</v>
      </c>
      <c r="EA94" s="182" t="s">
        <v>5971</v>
      </c>
      <c r="EB94" s="182" t="s">
        <v>5979</v>
      </c>
      <c r="EC94" s="179">
        <v>44888</v>
      </c>
      <c r="ED94" s="189" t="s">
        <v>5981</v>
      </c>
      <c r="EE94" s="186">
        <v>4389000</v>
      </c>
      <c r="EF94" s="189" t="s">
        <v>5973</v>
      </c>
      <c r="EG94" s="189" t="s">
        <v>19</v>
      </c>
      <c r="EH94" s="189">
        <v>3</v>
      </c>
      <c r="EI94" s="189" t="s">
        <v>5971</v>
      </c>
      <c r="EJ94" s="189" t="s">
        <v>5913</v>
      </c>
      <c r="EK94" s="190">
        <v>44888</v>
      </c>
      <c r="EL94" s="188" t="s">
        <v>5982</v>
      </c>
      <c r="EM94" s="178">
        <v>0</v>
      </c>
      <c r="EN94" s="182" t="s">
        <v>5973</v>
      </c>
      <c r="EO94" s="182" t="s">
        <v>19</v>
      </c>
      <c r="EP94" s="182">
        <v>3</v>
      </c>
      <c r="EQ94" s="182" t="s">
        <v>5971</v>
      </c>
      <c r="ER94" s="182" t="s">
        <v>5974</v>
      </c>
      <c r="ES94" s="179">
        <v>44888</v>
      </c>
      <c r="ET94" s="189" t="s">
        <v>5970</v>
      </c>
      <c r="EU94" s="189">
        <v>4805</v>
      </c>
      <c r="EV94" s="189" t="s">
        <v>5967</v>
      </c>
      <c r="EW94" s="189" t="s">
        <v>2610</v>
      </c>
      <c r="EX94" s="189">
        <v>2</v>
      </c>
      <c r="EY94" s="189" t="s">
        <v>5920</v>
      </c>
      <c r="EZ94" s="189" t="s">
        <v>5968</v>
      </c>
      <c r="FA94" s="190">
        <v>44888</v>
      </c>
      <c r="FB94" s="188" t="s">
        <v>806</v>
      </c>
      <c r="FC94" s="182">
        <v>5</v>
      </c>
      <c r="FD94" s="182" t="s">
        <v>14</v>
      </c>
      <c r="FE94" s="182" t="s">
        <v>30</v>
      </c>
      <c r="FF94" s="182">
        <v>2</v>
      </c>
      <c r="FG94" s="182" t="s">
        <v>805</v>
      </c>
      <c r="FH94" s="182" t="s">
        <v>14</v>
      </c>
      <c r="FI94" s="179">
        <v>43649</v>
      </c>
      <c r="FJ94" s="188" t="s">
        <v>809</v>
      </c>
      <c r="FK94" s="189" t="s">
        <v>14</v>
      </c>
      <c r="FL94" s="189" t="s">
        <v>14</v>
      </c>
      <c r="FM94" s="189" t="s">
        <v>14</v>
      </c>
      <c r="FN94" s="189" t="s">
        <v>14</v>
      </c>
      <c r="FO94" s="189" t="s">
        <v>779</v>
      </c>
      <c r="FP94" s="186" t="s">
        <v>14</v>
      </c>
      <c r="FQ94" s="187">
        <v>43649</v>
      </c>
      <c r="FR94" s="188" t="s">
        <v>810</v>
      </c>
      <c r="FS94" s="182">
        <v>800000</v>
      </c>
      <c r="FT94" s="182" t="s">
        <v>788</v>
      </c>
      <c r="FU94" s="182" t="s">
        <v>30</v>
      </c>
      <c r="FV94" s="182">
        <v>2</v>
      </c>
      <c r="FW94" s="182" t="s">
        <v>790</v>
      </c>
      <c r="FX94" s="182" t="s">
        <v>789</v>
      </c>
      <c r="FY94" s="179">
        <v>43649</v>
      </c>
      <c r="FZ94" s="189" t="s">
        <v>5294</v>
      </c>
      <c r="GA94" s="189">
        <v>1</v>
      </c>
      <c r="GB94" s="189" t="s">
        <v>3959</v>
      </c>
      <c r="GC94" s="189" t="s">
        <v>30</v>
      </c>
      <c r="GD94" s="189">
        <v>2</v>
      </c>
      <c r="GE94" s="189" t="s">
        <v>14</v>
      </c>
      <c r="GF94" s="189" t="s">
        <v>14</v>
      </c>
      <c r="GG94" s="190">
        <v>44865</v>
      </c>
      <c r="GH94" s="188" t="s">
        <v>5300</v>
      </c>
      <c r="GI94" s="182">
        <v>3</v>
      </c>
      <c r="GJ94" s="182" t="s">
        <v>3959</v>
      </c>
      <c r="GK94" s="182" t="s">
        <v>30</v>
      </c>
      <c r="GL94" s="182">
        <v>2</v>
      </c>
      <c r="GM94" s="182" t="s">
        <v>14</v>
      </c>
      <c r="GN94" s="182" t="s">
        <v>14</v>
      </c>
      <c r="GO94" s="179">
        <v>44865</v>
      </c>
      <c r="GP94" s="189" t="s">
        <v>5295</v>
      </c>
      <c r="GQ94" s="189">
        <v>1</v>
      </c>
      <c r="GR94" s="189" t="s">
        <v>3959</v>
      </c>
      <c r="GS94" s="189" t="s">
        <v>30</v>
      </c>
      <c r="GT94" s="189">
        <v>2</v>
      </c>
      <c r="GU94" s="189" t="s">
        <v>14</v>
      </c>
      <c r="GV94" s="189" t="s">
        <v>14</v>
      </c>
      <c r="GW94" s="190">
        <v>44865</v>
      </c>
      <c r="GX94" s="188" t="s">
        <v>5301</v>
      </c>
      <c r="GY94" s="182">
        <v>1</v>
      </c>
      <c r="GZ94" s="182" t="s">
        <v>3959</v>
      </c>
      <c r="HA94" s="182" t="s">
        <v>30</v>
      </c>
      <c r="HB94" s="182">
        <v>2</v>
      </c>
      <c r="HC94" s="182" t="s">
        <v>14</v>
      </c>
      <c r="HD94" s="182" t="s">
        <v>14</v>
      </c>
      <c r="HE94" s="179">
        <v>44865</v>
      </c>
      <c r="HF94" s="189" t="s">
        <v>5293</v>
      </c>
      <c r="HG94" s="189">
        <v>2</v>
      </c>
      <c r="HH94" s="189" t="s">
        <v>3959</v>
      </c>
      <c r="HI94" s="189" t="s">
        <v>30</v>
      </c>
      <c r="HJ94" s="189">
        <v>2</v>
      </c>
      <c r="HK94" s="189" t="s">
        <v>14</v>
      </c>
      <c r="HL94" s="189" t="s">
        <v>14</v>
      </c>
      <c r="HM94" s="190">
        <v>44865</v>
      </c>
      <c r="HN94" s="188" t="s">
        <v>5299</v>
      </c>
      <c r="HO94" s="182">
        <v>3</v>
      </c>
      <c r="HP94" s="182" t="s">
        <v>3959</v>
      </c>
      <c r="HQ94" s="182" t="s">
        <v>30</v>
      </c>
      <c r="HR94" s="182">
        <v>2</v>
      </c>
      <c r="HS94" s="182" t="s">
        <v>14</v>
      </c>
      <c r="HT94" s="182" t="s">
        <v>14</v>
      </c>
      <c r="HU94" s="179">
        <v>44865</v>
      </c>
      <c r="HV94" s="189" t="s">
        <v>5296</v>
      </c>
      <c r="HW94" s="189">
        <v>3</v>
      </c>
      <c r="HX94" s="189" t="s">
        <v>3959</v>
      </c>
      <c r="HY94" s="189" t="s">
        <v>30</v>
      </c>
      <c r="HZ94" s="189">
        <v>2</v>
      </c>
      <c r="IA94" s="189" t="s">
        <v>14</v>
      </c>
      <c r="IB94" s="189" t="s">
        <v>14</v>
      </c>
      <c r="IC94" s="190">
        <v>44865</v>
      </c>
      <c r="ID94" s="188" t="s">
        <v>5298</v>
      </c>
      <c r="IE94" s="182">
        <v>1</v>
      </c>
      <c r="IF94" s="182" t="s">
        <v>3959</v>
      </c>
      <c r="IG94" s="182" t="s">
        <v>30</v>
      </c>
      <c r="IH94" s="182">
        <v>2</v>
      </c>
      <c r="II94" s="182" t="s">
        <v>14</v>
      </c>
      <c r="IJ94" s="182" t="s">
        <v>14</v>
      </c>
      <c r="IK94" s="179">
        <v>44865</v>
      </c>
      <c r="IL94" s="189" t="s">
        <v>5297</v>
      </c>
      <c r="IM94" s="189">
        <v>3</v>
      </c>
      <c r="IN94" s="189" t="s">
        <v>3959</v>
      </c>
      <c r="IO94" s="189" t="s">
        <v>30</v>
      </c>
      <c r="IP94" s="189">
        <v>2</v>
      </c>
      <c r="IQ94" s="189" t="s">
        <v>14</v>
      </c>
      <c r="IR94" s="189" t="s">
        <v>14</v>
      </c>
      <c r="IS94" s="190">
        <v>44865</v>
      </c>
    </row>
    <row r="95" spans="1:253" s="283" customFormat="1" ht="12.95" customHeight="1" x14ac:dyDescent="0.2">
      <c r="A95" s="283" t="s">
        <v>792</v>
      </c>
      <c r="B95" s="283" t="s">
        <v>9639</v>
      </c>
      <c r="C95" s="283" t="s">
        <v>793</v>
      </c>
      <c r="D95" s="283" t="s">
        <v>778</v>
      </c>
      <c r="E95" s="283" t="s">
        <v>8972</v>
      </c>
      <c r="F95" s="283" t="s">
        <v>5945</v>
      </c>
      <c r="G95" s="177">
        <v>220473000</v>
      </c>
      <c r="H95" s="178" t="s">
        <v>5909</v>
      </c>
      <c r="I95" s="178" t="s">
        <v>2610</v>
      </c>
      <c r="J95" s="178">
        <v>2</v>
      </c>
      <c r="K95" s="178" t="s">
        <v>5944</v>
      </c>
      <c r="L95" s="178" t="s">
        <v>5910</v>
      </c>
      <c r="M95" s="179">
        <v>44888</v>
      </c>
      <c r="N95" s="188" t="s">
        <v>3749</v>
      </c>
      <c r="O95" s="180">
        <v>142964</v>
      </c>
      <c r="P95" s="180" t="s">
        <v>3696</v>
      </c>
      <c r="Q95" s="180" t="s">
        <v>2610</v>
      </c>
      <c r="R95" s="180">
        <v>2</v>
      </c>
      <c r="S95" s="180" t="s">
        <v>3748</v>
      </c>
      <c r="T95" s="180" t="s">
        <v>3702</v>
      </c>
      <c r="U95" s="181">
        <v>44833</v>
      </c>
      <c r="V95" s="188" t="s">
        <v>2297</v>
      </c>
      <c r="W95" s="178">
        <v>15532000</v>
      </c>
      <c r="X95" s="178" t="s">
        <v>2294</v>
      </c>
      <c r="Y95" s="178" t="s">
        <v>30</v>
      </c>
      <c r="Z95" s="178">
        <v>2</v>
      </c>
      <c r="AA95" s="178" t="s">
        <v>2296</v>
      </c>
      <c r="AB95" s="178" t="s">
        <v>2295</v>
      </c>
      <c r="AC95" s="179">
        <v>44741</v>
      </c>
      <c r="AD95" s="188" t="s">
        <v>3751</v>
      </c>
      <c r="AE95" s="186">
        <v>1696000</v>
      </c>
      <c r="AF95" s="186" t="s">
        <v>3709</v>
      </c>
      <c r="AG95" s="186" t="s">
        <v>19</v>
      </c>
      <c r="AH95" s="186">
        <v>3</v>
      </c>
      <c r="AI95" s="186" t="s">
        <v>3750</v>
      </c>
      <c r="AJ95" s="186" t="s">
        <v>3706</v>
      </c>
      <c r="AK95" s="187">
        <v>44833</v>
      </c>
      <c r="AL95" s="188" t="s">
        <v>3755</v>
      </c>
      <c r="AM95" s="178">
        <v>495000</v>
      </c>
      <c r="AN95" s="178" t="s">
        <v>3752</v>
      </c>
      <c r="AO95" s="178" t="s">
        <v>19</v>
      </c>
      <c r="AP95" s="178">
        <v>3</v>
      </c>
      <c r="AQ95" s="178" t="s">
        <v>3754</v>
      </c>
      <c r="AR95" s="178" t="s">
        <v>3753</v>
      </c>
      <c r="AS95" s="179">
        <v>44833</v>
      </c>
      <c r="AT95" s="189" t="s">
        <v>814</v>
      </c>
      <c r="AU95" s="186" t="s">
        <v>14</v>
      </c>
      <c r="AV95" s="186" t="s">
        <v>14</v>
      </c>
      <c r="AW95" s="186" t="s">
        <v>14</v>
      </c>
      <c r="AX95" s="186" t="s">
        <v>14</v>
      </c>
      <c r="AY95" s="186" t="s">
        <v>812</v>
      </c>
      <c r="AZ95" s="186" t="s">
        <v>14</v>
      </c>
      <c r="BA95" s="187">
        <v>43672</v>
      </c>
      <c r="BB95" s="188" t="s">
        <v>813</v>
      </c>
      <c r="BC95" s="178" t="s">
        <v>14</v>
      </c>
      <c r="BD95" s="178" t="s">
        <v>14</v>
      </c>
      <c r="BE95" s="178" t="s">
        <v>14</v>
      </c>
      <c r="BF95" s="178" t="s">
        <v>14</v>
      </c>
      <c r="BG95" s="178" t="s">
        <v>812</v>
      </c>
      <c r="BH95" s="178" t="s">
        <v>14</v>
      </c>
      <c r="BI95" s="179">
        <v>43672</v>
      </c>
      <c r="BJ95" s="189" t="s">
        <v>5947</v>
      </c>
      <c r="BK95" s="189">
        <v>452</v>
      </c>
      <c r="BL95" s="189" t="s">
        <v>5934</v>
      </c>
      <c r="BM95" s="189" t="s">
        <v>2610</v>
      </c>
      <c r="BN95" s="189">
        <v>2</v>
      </c>
      <c r="BO95" s="189" t="s">
        <v>5946</v>
      </c>
      <c r="BP95" s="186" t="s">
        <v>1440</v>
      </c>
      <c r="BQ95" s="190">
        <v>44888</v>
      </c>
      <c r="BR95" s="188" t="s">
        <v>794</v>
      </c>
      <c r="BS95" s="182" t="s">
        <v>14</v>
      </c>
      <c r="BT95" s="182" t="s">
        <v>14</v>
      </c>
      <c r="BU95" s="182" t="s">
        <v>14</v>
      </c>
      <c r="BV95" s="182" t="s">
        <v>14</v>
      </c>
      <c r="BW95" s="182" t="s">
        <v>779</v>
      </c>
      <c r="BX95" s="182" t="s">
        <v>14</v>
      </c>
      <c r="BY95" s="179">
        <v>43648</v>
      </c>
      <c r="BZ95" s="189" t="s">
        <v>3064</v>
      </c>
      <c r="CA95" s="189" t="s">
        <v>14</v>
      </c>
      <c r="CB95" s="189" t="s">
        <v>14</v>
      </c>
      <c r="CC95" s="189" t="s">
        <v>14</v>
      </c>
      <c r="CD95" s="189" t="s">
        <v>14</v>
      </c>
      <c r="CE95" s="189" t="s">
        <v>3062</v>
      </c>
      <c r="CF95" s="189" t="s">
        <v>14</v>
      </c>
      <c r="CG95" s="190">
        <v>44803</v>
      </c>
      <c r="CH95" s="188" t="s">
        <v>10099</v>
      </c>
      <c r="CI95" s="189" t="e">
        <v>#N/A</v>
      </c>
      <c r="CJ95" s="189" t="e">
        <v>#N/A</v>
      </c>
      <c r="CK95" s="189" t="e">
        <v>#N/A</v>
      </c>
      <c r="CL95" s="189" t="e">
        <v>#N/A</v>
      </c>
      <c r="CM95" s="189" t="e">
        <v>#N/A</v>
      </c>
      <c r="CN95" s="189" t="e">
        <v>#N/A</v>
      </c>
      <c r="CO95" s="191" t="e">
        <v>#N/A</v>
      </c>
      <c r="CP95" s="189" t="s">
        <v>797</v>
      </c>
      <c r="CQ95" s="182" t="s">
        <v>14</v>
      </c>
      <c r="CR95" s="182" t="s">
        <v>14</v>
      </c>
      <c r="CS95" s="182" t="s">
        <v>14</v>
      </c>
      <c r="CT95" s="182" t="s">
        <v>14</v>
      </c>
      <c r="CU95" s="182" t="s">
        <v>779</v>
      </c>
      <c r="CV95" s="182" t="s">
        <v>14</v>
      </c>
      <c r="CW95" s="179">
        <v>43648</v>
      </c>
      <c r="CX95" s="189" t="s">
        <v>3756</v>
      </c>
      <c r="CY95" s="186">
        <v>1696000</v>
      </c>
      <c r="CZ95" s="186" t="s">
        <v>3709</v>
      </c>
      <c r="DA95" s="186" t="s">
        <v>19</v>
      </c>
      <c r="DB95" s="186">
        <v>3</v>
      </c>
      <c r="DC95" s="186" t="s">
        <v>3759</v>
      </c>
      <c r="DD95" s="186" t="s">
        <v>3706</v>
      </c>
      <c r="DE95" s="192">
        <v>44833</v>
      </c>
      <c r="DF95" s="188" t="s">
        <v>3760</v>
      </c>
      <c r="DG95" s="178">
        <v>13837000</v>
      </c>
      <c r="DH95" s="182" t="s">
        <v>3757</v>
      </c>
      <c r="DI95" s="182" t="s">
        <v>19</v>
      </c>
      <c r="DJ95" s="182">
        <v>3</v>
      </c>
      <c r="DK95" s="182" t="s">
        <v>3759</v>
      </c>
      <c r="DL95" s="182" t="s">
        <v>3758</v>
      </c>
      <c r="DM95" s="179">
        <v>44833</v>
      </c>
      <c r="DN95" s="189" t="s">
        <v>3761</v>
      </c>
      <c r="DO95" s="186">
        <v>0</v>
      </c>
      <c r="DP95" s="189" t="s">
        <v>3709</v>
      </c>
      <c r="DQ95" s="189" t="s">
        <v>19</v>
      </c>
      <c r="DR95" s="189">
        <v>3</v>
      </c>
      <c r="DS95" s="189" t="s">
        <v>3759</v>
      </c>
      <c r="DT95" s="189" t="s">
        <v>3706</v>
      </c>
      <c r="DU95" s="190">
        <v>44833</v>
      </c>
      <c r="DV95" s="188" t="s">
        <v>3762</v>
      </c>
      <c r="DW95" s="178">
        <v>1528000</v>
      </c>
      <c r="DX95" s="182" t="s">
        <v>3709</v>
      </c>
      <c r="DY95" s="182" t="s">
        <v>19</v>
      </c>
      <c r="DZ95" s="182">
        <v>3</v>
      </c>
      <c r="EA95" s="182" t="s">
        <v>3759</v>
      </c>
      <c r="EB95" s="182" t="s">
        <v>3706</v>
      </c>
      <c r="EC95" s="179">
        <v>44833</v>
      </c>
      <c r="ED95" s="189" t="s">
        <v>3763</v>
      </c>
      <c r="EE95" s="186">
        <v>168000</v>
      </c>
      <c r="EF95" s="189" t="s">
        <v>3709</v>
      </c>
      <c r="EG95" s="189" t="s">
        <v>19</v>
      </c>
      <c r="EH95" s="189">
        <v>3</v>
      </c>
      <c r="EI95" s="189" t="s">
        <v>3759</v>
      </c>
      <c r="EJ95" s="189" t="s">
        <v>3706</v>
      </c>
      <c r="EK95" s="190">
        <v>44833</v>
      </c>
      <c r="EL95" s="188" t="s">
        <v>3764</v>
      </c>
      <c r="EM95" s="178">
        <v>0</v>
      </c>
      <c r="EN95" s="182" t="s">
        <v>3709</v>
      </c>
      <c r="EO95" s="182" t="s">
        <v>19</v>
      </c>
      <c r="EP95" s="182">
        <v>3</v>
      </c>
      <c r="EQ95" s="182" t="s">
        <v>3759</v>
      </c>
      <c r="ER95" s="182" t="s">
        <v>3706</v>
      </c>
      <c r="ES95" s="179">
        <v>44833</v>
      </c>
      <c r="ET95" s="189" t="s">
        <v>5949</v>
      </c>
      <c r="EU95" s="189">
        <v>4805</v>
      </c>
      <c r="EV95" s="189" t="s">
        <v>5948</v>
      </c>
      <c r="EW95" s="189" t="s">
        <v>2610</v>
      </c>
      <c r="EX95" s="189">
        <v>2</v>
      </c>
      <c r="EY95" s="189" t="s">
        <v>5920</v>
      </c>
      <c r="EZ95" s="189" t="s">
        <v>5919</v>
      </c>
      <c r="FA95" s="190">
        <v>44888</v>
      </c>
      <c r="FB95" s="188" t="s">
        <v>796</v>
      </c>
      <c r="FC95" s="182">
        <v>5</v>
      </c>
      <c r="FD95" s="182" t="s">
        <v>14</v>
      </c>
      <c r="FE95" s="182" t="s">
        <v>30</v>
      </c>
      <c r="FF95" s="182">
        <v>2</v>
      </c>
      <c r="FG95" s="182" t="s">
        <v>795</v>
      </c>
      <c r="FH95" s="182" t="s">
        <v>14</v>
      </c>
      <c r="FI95" s="179">
        <v>43648</v>
      </c>
      <c r="FJ95" s="188" t="s">
        <v>799</v>
      </c>
      <c r="FK95" s="189" t="s">
        <v>14</v>
      </c>
      <c r="FL95" s="189" t="s">
        <v>14</v>
      </c>
      <c r="FM95" s="189" t="s">
        <v>14</v>
      </c>
      <c r="FN95" s="189" t="s">
        <v>14</v>
      </c>
      <c r="FO95" s="189" t="s">
        <v>798</v>
      </c>
      <c r="FP95" s="186" t="s">
        <v>14</v>
      </c>
      <c r="FQ95" s="187">
        <v>43648</v>
      </c>
      <c r="FR95" s="188" t="s">
        <v>801</v>
      </c>
      <c r="FS95" s="182" t="s">
        <v>14</v>
      </c>
      <c r="FT95" s="182" t="s">
        <v>14</v>
      </c>
      <c r="FU95" s="182" t="s">
        <v>14</v>
      </c>
      <c r="FV95" s="182" t="s">
        <v>14</v>
      </c>
      <c r="FW95" s="182" t="s">
        <v>800</v>
      </c>
      <c r="FX95" s="182" t="s">
        <v>14</v>
      </c>
      <c r="FY95" s="179">
        <v>43648</v>
      </c>
      <c r="FZ95" s="189" t="s">
        <v>4901</v>
      </c>
      <c r="GA95" s="189">
        <v>1</v>
      </c>
      <c r="GB95" s="189" t="s">
        <v>3959</v>
      </c>
      <c r="GC95" s="189" t="s">
        <v>30</v>
      </c>
      <c r="GD95" s="189">
        <v>2</v>
      </c>
      <c r="GE95" s="189" t="s">
        <v>14</v>
      </c>
      <c r="GF95" s="189" t="s">
        <v>14</v>
      </c>
      <c r="GG95" s="190">
        <v>44864</v>
      </c>
      <c r="GH95" s="188" t="s">
        <v>4907</v>
      </c>
      <c r="GI95" s="182">
        <v>2</v>
      </c>
      <c r="GJ95" s="182" t="s">
        <v>3959</v>
      </c>
      <c r="GK95" s="182" t="s">
        <v>30</v>
      </c>
      <c r="GL95" s="182">
        <v>2</v>
      </c>
      <c r="GM95" s="182" t="s">
        <v>14</v>
      </c>
      <c r="GN95" s="182" t="s">
        <v>14</v>
      </c>
      <c r="GO95" s="179">
        <v>44864</v>
      </c>
      <c r="GP95" s="189" t="s">
        <v>4902</v>
      </c>
      <c r="GQ95" s="189">
        <v>0</v>
      </c>
      <c r="GR95" s="189" t="s">
        <v>3959</v>
      </c>
      <c r="GS95" s="189" t="s">
        <v>30</v>
      </c>
      <c r="GT95" s="189">
        <v>2</v>
      </c>
      <c r="GU95" s="189" t="s">
        <v>14</v>
      </c>
      <c r="GV95" s="189" t="s">
        <v>14</v>
      </c>
      <c r="GW95" s="190">
        <v>44864</v>
      </c>
      <c r="GX95" s="188" t="s">
        <v>4908</v>
      </c>
      <c r="GY95" s="182">
        <v>0</v>
      </c>
      <c r="GZ95" s="182" t="s">
        <v>3959</v>
      </c>
      <c r="HA95" s="182" t="s">
        <v>30</v>
      </c>
      <c r="HB95" s="182">
        <v>2</v>
      </c>
      <c r="HC95" s="182" t="s">
        <v>14</v>
      </c>
      <c r="HD95" s="182" t="s">
        <v>14</v>
      </c>
      <c r="HE95" s="179">
        <v>44864</v>
      </c>
      <c r="HF95" s="189" t="s">
        <v>4900</v>
      </c>
      <c r="HG95" s="189">
        <v>0</v>
      </c>
      <c r="HH95" s="189" t="s">
        <v>3959</v>
      </c>
      <c r="HI95" s="189" t="s">
        <v>30</v>
      </c>
      <c r="HJ95" s="189">
        <v>2</v>
      </c>
      <c r="HK95" s="189" t="s">
        <v>14</v>
      </c>
      <c r="HL95" s="189" t="s">
        <v>14</v>
      </c>
      <c r="HM95" s="190">
        <v>44864</v>
      </c>
      <c r="HN95" s="188" t="s">
        <v>4906</v>
      </c>
      <c r="HO95" s="182">
        <v>0</v>
      </c>
      <c r="HP95" s="182" t="s">
        <v>3959</v>
      </c>
      <c r="HQ95" s="182" t="s">
        <v>30</v>
      </c>
      <c r="HR95" s="182">
        <v>2</v>
      </c>
      <c r="HS95" s="182" t="s">
        <v>14</v>
      </c>
      <c r="HT95" s="182" t="s">
        <v>14</v>
      </c>
      <c r="HU95" s="179">
        <v>44864</v>
      </c>
      <c r="HV95" s="189" t="s">
        <v>4903</v>
      </c>
      <c r="HW95" s="189">
        <v>2</v>
      </c>
      <c r="HX95" s="189" t="s">
        <v>3959</v>
      </c>
      <c r="HY95" s="189" t="s">
        <v>30</v>
      </c>
      <c r="HZ95" s="189">
        <v>2</v>
      </c>
      <c r="IA95" s="189" t="s">
        <v>14</v>
      </c>
      <c r="IB95" s="189" t="s">
        <v>14</v>
      </c>
      <c r="IC95" s="190">
        <v>44864</v>
      </c>
      <c r="ID95" s="188" t="s">
        <v>4905</v>
      </c>
      <c r="IE95" s="182">
        <v>1</v>
      </c>
      <c r="IF95" s="182" t="s">
        <v>3959</v>
      </c>
      <c r="IG95" s="182" t="s">
        <v>30</v>
      </c>
      <c r="IH95" s="182">
        <v>2</v>
      </c>
      <c r="II95" s="182" t="s">
        <v>14</v>
      </c>
      <c r="IJ95" s="182" t="s">
        <v>14</v>
      </c>
      <c r="IK95" s="179">
        <v>44864</v>
      </c>
      <c r="IL95" s="189" t="s">
        <v>4904</v>
      </c>
      <c r="IM95" s="189">
        <v>3</v>
      </c>
      <c r="IN95" s="189" t="s">
        <v>3959</v>
      </c>
      <c r="IO95" s="189" t="s">
        <v>30</v>
      </c>
      <c r="IP95" s="189">
        <v>2</v>
      </c>
      <c r="IQ95" s="189" t="s">
        <v>14</v>
      </c>
      <c r="IR95" s="189" t="s">
        <v>14</v>
      </c>
      <c r="IS95" s="190">
        <v>44864</v>
      </c>
    </row>
    <row r="96" spans="1:253" s="283" customFormat="1" ht="12.95" customHeight="1" x14ac:dyDescent="0.2">
      <c r="A96" s="283" t="s">
        <v>776</v>
      </c>
      <c r="B96" s="283" t="s">
        <v>9349</v>
      </c>
      <c r="C96" s="283" t="s">
        <v>777</v>
      </c>
      <c r="D96" s="283" t="s">
        <v>778</v>
      </c>
      <c r="E96" s="283" t="s">
        <v>8972</v>
      </c>
      <c r="F96" s="283" t="s">
        <v>5940</v>
      </c>
      <c r="G96" s="177">
        <v>220473000</v>
      </c>
      <c r="H96" s="178" t="s">
        <v>5909</v>
      </c>
      <c r="I96" s="178" t="s">
        <v>2610</v>
      </c>
      <c r="J96" s="178">
        <v>2</v>
      </c>
      <c r="K96" s="178" t="s">
        <v>5939</v>
      </c>
      <c r="L96" s="178" t="s">
        <v>5910</v>
      </c>
      <c r="M96" s="179">
        <v>44888</v>
      </c>
      <c r="N96" s="188" t="s">
        <v>3725</v>
      </c>
      <c r="O96" s="180">
        <v>157918</v>
      </c>
      <c r="P96" s="180" t="s">
        <v>3696</v>
      </c>
      <c r="Q96" s="180" t="s">
        <v>2610</v>
      </c>
      <c r="R96" s="180">
        <v>2</v>
      </c>
      <c r="S96" s="180" t="s">
        <v>3724</v>
      </c>
      <c r="T96" s="180" t="s">
        <v>3702</v>
      </c>
      <c r="U96" s="181">
        <v>44833</v>
      </c>
      <c r="V96" s="188" t="s">
        <v>3727</v>
      </c>
      <c r="W96" s="178">
        <v>16051000</v>
      </c>
      <c r="X96" s="178" t="s">
        <v>3709</v>
      </c>
      <c r="Y96" s="178" t="s">
        <v>2610</v>
      </c>
      <c r="Z96" s="178">
        <v>2</v>
      </c>
      <c r="AA96" s="178" t="s">
        <v>3726</v>
      </c>
      <c r="AB96" s="178" t="s">
        <v>3706</v>
      </c>
      <c r="AC96" s="179">
        <v>44833</v>
      </c>
      <c r="AD96" s="188" t="s">
        <v>3729</v>
      </c>
      <c r="AE96" s="186">
        <v>16051000</v>
      </c>
      <c r="AF96" s="186" t="s">
        <v>3709</v>
      </c>
      <c r="AG96" s="186" t="s">
        <v>2610</v>
      </c>
      <c r="AH96" s="186">
        <v>2</v>
      </c>
      <c r="AI96" s="186" t="s">
        <v>3728</v>
      </c>
      <c r="AJ96" s="186" t="s">
        <v>3706</v>
      </c>
      <c r="AK96" s="187">
        <v>44833</v>
      </c>
      <c r="AL96" s="188" t="s">
        <v>3733</v>
      </c>
      <c r="AM96" s="178">
        <v>4311000</v>
      </c>
      <c r="AN96" s="178" t="s">
        <v>3730</v>
      </c>
      <c r="AO96" s="178" t="s">
        <v>2610</v>
      </c>
      <c r="AP96" s="178">
        <v>2</v>
      </c>
      <c r="AQ96" s="178" t="s">
        <v>3732</v>
      </c>
      <c r="AR96" s="178" t="s">
        <v>3731</v>
      </c>
      <c r="AS96" s="179">
        <v>44833</v>
      </c>
      <c r="AT96" s="189" t="s">
        <v>815</v>
      </c>
      <c r="AU96" s="186" t="s">
        <v>14</v>
      </c>
      <c r="AV96" s="186" t="s">
        <v>14</v>
      </c>
      <c r="AW96" s="186" t="s">
        <v>14</v>
      </c>
      <c r="AX96" s="186" t="s">
        <v>14</v>
      </c>
      <c r="AY96" s="186" t="s">
        <v>812</v>
      </c>
      <c r="AZ96" s="186" t="s">
        <v>14</v>
      </c>
      <c r="BA96" s="187">
        <v>43672</v>
      </c>
      <c r="BB96" s="188" t="s">
        <v>3747</v>
      </c>
      <c r="BC96" s="178">
        <v>1529500</v>
      </c>
      <c r="BD96" s="178" t="s">
        <v>3744</v>
      </c>
      <c r="BE96" s="178" t="s">
        <v>2610</v>
      </c>
      <c r="BF96" s="178">
        <v>2</v>
      </c>
      <c r="BG96" s="178" t="s">
        <v>3746</v>
      </c>
      <c r="BH96" s="178" t="s">
        <v>3745</v>
      </c>
      <c r="BI96" s="179">
        <v>44833</v>
      </c>
      <c r="BJ96" s="189" t="s">
        <v>5942</v>
      </c>
      <c r="BK96" s="189">
        <v>1321</v>
      </c>
      <c r="BL96" s="189" t="s">
        <v>5934</v>
      </c>
      <c r="BM96" s="189" t="s">
        <v>2610</v>
      </c>
      <c r="BN96" s="189">
        <v>2</v>
      </c>
      <c r="BO96" s="189" t="s">
        <v>5941</v>
      </c>
      <c r="BP96" s="186" t="s">
        <v>1440</v>
      </c>
      <c r="BQ96" s="190">
        <v>44888</v>
      </c>
      <c r="BR96" s="188" t="s">
        <v>780</v>
      </c>
      <c r="BS96" s="182" t="s">
        <v>14</v>
      </c>
      <c r="BT96" s="182" t="s">
        <v>14</v>
      </c>
      <c r="BU96" s="182" t="s">
        <v>14</v>
      </c>
      <c r="BV96" s="182" t="s">
        <v>14</v>
      </c>
      <c r="BW96" s="182" t="s">
        <v>779</v>
      </c>
      <c r="BX96" s="182" t="s">
        <v>14</v>
      </c>
      <c r="BY96" s="179">
        <v>43647</v>
      </c>
      <c r="BZ96" s="189" t="s">
        <v>3065</v>
      </c>
      <c r="CA96" s="189" t="s">
        <v>14</v>
      </c>
      <c r="CB96" s="189" t="s">
        <v>14</v>
      </c>
      <c r="CC96" s="189" t="s">
        <v>14</v>
      </c>
      <c r="CD96" s="189" t="s">
        <v>14</v>
      </c>
      <c r="CE96" s="189" t="s">
        <v>3062</v>
      </c>
      <c r="CF96" s="189" t="s">
        <v>14</v>
      </c>
      <c r="CG96" s="190">
        <v>44803</v>
      </c>
      <c r="CH96" s="188" t="s">
        <v>10100</v>
      </c>
      <c r="CI96" s="189" t="e">
        <v>#N/A</v>
      </c>
      <c r="CJ96" s="189" t="e">
        <v>#N/A</v>
      </c>
      <c r="CK96" s="189" t="e">
        <v>#N/A</v>
      </c>
      <c r="CL96" s="189" t="e">
        <v>#N/A</v>
      </c>
      <c r="CM96" s="189" t="e">
        <v>#N/A</v>
      </c>
      <c r="CN96" s="189" t="e">
        <v>#N/A</v>
      </c>
      <c r="CO96" s="191" t="e">
        <v>#N/A</v>
      </c>
      <c r="CP96" s="189" t="s">
        <v>786</v>
      </c>
      <c r="CQ96" s="182" t="s">
        <v>14</v>
      </c>
      <c r="CR96" s="182" t="s">
        <v>783</v>
      </c>
      <c r="CS96" s="182" t="s">
        <v>14</v>
      </c>
      <c r="CT96" s="182" t="s">
        <v>14</v>
      </c>
      <c r="CU96" s="182" t="s">
        <v>785</v>
      </c>
      <c r="CV96" s="182" t="s">
        <v>784</v>
      </c>
      <c r="CW96" s="179">
        <v>43647</v>
      </c>
      <c r="CX96" s="189" t="s">
        <v>2293</v>
      </c>
      <c r="CY96" s="186">
        <v>8400000</v>
      </c>
      <c r="CZ96" s="186" t="s">
        <v>2291</v>
      </c>
      <c r="DA96" s="186" t="s">
        <v>2610</v>
      </c>
      <c r="DB96" s="186">
        <v>2</v>
      </c>
      <c r="DC96" s="186" t="s">
        <v>3736</v>
      </c>
      <c r="DD96" s="186" t="s">
        <v>2292</v>
      </c>
      <c r="DE96" s="192">
        <v>44833</v>
      </c>
      <c r="DF96" s="188" t="s">
        <v>3737</v>
      </c>
      <c r="DG96" s="178">
        <v>0</v>
      </c>
      <c r="DH96" s="182" t="s">
        <v>3734</v>
      </c>
      <c r="DI96" s="182" t="s">
        <v>2610</v>
      </c>
      <c r="DJ96" s="182">
        <v>2</v>
      </c>
      <c r="DK96" s="182" t="s">
        <v>3736</v>
      </c>
      <c r="DL96" s="182" t="s">
        <v>3735</v>
      </c>
      <c r="DM96" s="179">
        <v>44833</v>
      </c>
      <c r="DN96" s="189" t="s">
        <v>3740</v>
      </c>
      <c r="DO96" s="186">
        <v>7651000</v>
      </c>
      <c r="DP96" s="189" t="s">
        <v>3738</v>
      </c>
      <c r="DQ96" s="189" t="s">
        <v>2610</v>
      </c>
      <c r="DR96" s="189">
        <v>2</v>
      </c>
      <c r="DS96" s="189" t="s">
        <v>3736</v>
      </c>
      <c r="DT96" s="189" t="s">
        <v>3739</v>
      </c>
      <c r="DU96" s="190">
        <v>44833</v>
      </c>
      <c r="DV96" s="188" t="s">
        <v>3741</v>
      </c>
      <c r="DW96" s="178">
        <v>4600000</v>
      </c>
      <c r="DX96" s="182" t="s">
        <v>2291</v>
      </c>
      <c r="DY96" s="182" t="s">
        <v>2610</v>
      </c>
      <c r="DZ96" s="182">
        <v>2</v>
      </c>
      <c r="EA96" s="182" t="s">
        <v>3736</v>
      </c>
      <c r="EB96" s="182" t="s">
        <v>2292</v>
      </c>
      <c r="EC96" s="179">
        <v>44833</v>
      </c>
      <c r="ED96" s="189" t="s">
        <v>3742</v>
      </c>
      <c r="EE96" s="186">
        <v>3800000</v>
      </c>
      <c r="EF96" s="189" t="s">
        <v>2291</v>
      </c>
      <c r="EG96" s="189" t="s">
        <v>2610</v>
      </c>
      <c r="EH96" s="189">
        <v>2</v>
      </c>
      <c r="EI96" s="189" t="s">
        <v>3736</v>
      </c>
      <c r="EJ96" s="189" t="s">
        <v>2292</v>
      </c>
      <c r="EK96" s="190">
        <v>44833</v>
      </c>
      <c r="EL96" s="188" t="s">
        <v>3743</v>
      </c>
      <c r="EM96" s="178">
        <v>0</v>
      </c>
      <c r="EN96" s="182" t="s">
        <v>2291</v>
      </c>
      <c r="EO96" s="182" t="s">
        <v>19</v>
      </c>
      <c r="EP96" s="182">
        <v>3</v>
      </c>
      <c r="EQ96" s="182" t="s">
        <v>3736</v>
      </c>
      <c r="ER96" s="182" t="s">
        <v>2292</v>
      </c>
      <c r="ES96" s="179">
        <v>44833</v>
      </c>
      <c r="ET96" s="189" t="s">
        <v>5943</v>
      </c>
      <c r="EU96" s="189">
        <v>4805</v>
      </c>
      <c r="EV96" s="189" t="s">
        <v>5918</v>
      </c>
      <c r="EW96" s="189" t="s">
        <v>2610</v>
      </c>
      <c r="EX96" s="189">
        <v>2</v>
      </c>
      <c r="EY96" s="189" t="s">
        <v>5920</v>
      </c>
      <c r="EZ96" s="189" t="s">
        <v>5919</v>
      </c>
      <c r="FA96" s="190">
        <v>44888</v>
      </c>
      <c r="FB96" s="188" t="s">
        <v>782</v>
      </c>
      <c r="FC96" s="182">
        <v>4</v>
      </c>
      <c r="FD96" s="182" t="s">
        <v>14</v>
      </c>
      <c r="FE96" s="182" t="s">
        <v>14</v>
      </c>
      <c r="FF96" s="182" t="s">
        <v>14</v>
      </c>
      <c r="FG96" s="182" t="s">
        <v>781</v>
      </c>
      <c r="FH96" s="182" t="s">
        <v>14</v>
      </c>
      <c r="FI96" s="179">
        <v>43647</v>
      </c>
      <c r="FJ96" s="188" t="s">
        <v>787</v>
      </c>
      <c r="FK96" s="189" t="s">
        <v>14</v>
      </c>
      <c r="FL96" s="189" t="s">
        <v>14</v>
      </c>
      <c r="FM96" s="189" t="s">
        <v>14</v>
      </c>
      <c r="FN96" s="189" t="s">
        <v>14</v>
      </c>
      <c r="FO96" s="189" t="s">
        <v>779</v>
      </c>
      <c r="FP96" s="186" t="s">
        <v>14</v>
      </c>
      <c r="FQ96" s="187">
        <v>43647</v>
      </c>
      <c r="FR96" s="188" t="s">
        <v>791</v>
      </c>
      <c r="FS96" s="182">
        <v>800000</v>
      </c>
      <c r="FT96" s="182" t="s">
        <v>788</v>
      </c>
      <c r="FU96" s="182" t="s">
        <v>30</v>
      </c>
      <c r="FV96" s="182">
        <v>2</v>
      </c>
      <c r="FW96" s="182" t="s">
        <v>790</v>
      </c>
      <c r="FX96" s="182" t="s">
        <v>789</v>
      </c>
      <c r="FY96" s="179">
        <v>43647</v>
      </c>
      <c r="FZ96" s="189" t="s">
        <v>4910</v>
      </c>
      <c r="GA96" s="189">
        <v>1</v>
      </c>
      <c r="GB96" s="189" t="s">
        <v>3959</v>
      </c>
      <c r="GC96" s="189" t="s">
        <v>30</v>
      </c>
      <c r="GD96" s="189">
        <v>2</v>
      </c>
      <c r="GE96" s="189" t="s">
        <v>14</v>
      </c>
      <c r="GF96" s="189" t="s">
        <v>14</v>
      </c>
      <c r="GG96" s="190">
        <v>44864</v>
      </c>
      <c r="GH96" s="188" t="s">
        <v>4916</v>
      </c>
      <c r="GI96" s="182">
        <v>3</v>
      </c>
      <c r="GJ96" s="182" t="s">
        <v>3959</v>
      </c>
      <c r="GK96" s="182" t="s">
        <v>30</v>
      </c>
      <c r="GL96" s="182">
        <v>2</v>
      </c>
      <c r="GM96" s="182" t="s">
        <v>14</v>
      </c>
      <c r="GN96" s="182" t="s">
        <v>14</v>
      </c>
      <c r="GO96" s="179">
        <v>44864</v>
      </c>
      <c r="GP96" s="189" t="s">
        <v>4911</v>
      </c>
      <c r="GQ96" s="189">
        <v>1</v>
      </c>
      <c r="GR96" s="189" t="s">
        <v>3959</v>
      </c>
      <c r="GS96" s="189" t="s">
        <v>30</v>
      </c>
      <c r="GT96" s="189">
        <v>2</v>
      </c>
      <c r="GU96" s="189" t="s">
        <v>14</v>
      </c>
      <c r="GV96" s="189" t="s">
        <v>14</v>
      </c>
      <c r="GW96" s="190">
        <v>44864</v>
      </c>
      <c r="GX96" s="188" t="s">
        <v>4917</v>
      </c>
      <c r="GY96" s="182">
        <v>1</v>
      </c>
      <c r="GZ96" s="182" t="s">
        <v>3959</v>
      </c>
      <c r="HA96" s="182" t="s">
        <v>30</v>
      </c>
      <c r="HB96" s="182">
        <v>2</v>
      </c>
      <c r="HC96" s="182" t="s">
        <v>14</v>
      </c>
      <c r="HD96" s="182" t="s">
        <v>14</v>
      </c>
      <c r="HE96" s="179">
        <v>44864</v>
      </c>
      <c r="HF96" s="189" t="s">
        <v>4909</v>
      </c>
      <c r="HG96" s="189">
        <v>2</v>
      </c>
      <c r="HH96" s="189" t="s">
        <v>3959</v>
      </c>
      <c r="HI96" s="189" t="s">
        <v>30</v>
      </c>
      <c r="HJ96" s="189">
        <v>2</v>
      </c>
      <c r="HK96" s="189" t="s">
        <v>14</v>
      </c>
      <c r="HL96" s="189" t="s">
        <v>14</v>
      </c>
      <c r="HM96" s="190">
        <v>44864</v>
      </c>
      <c r="HN96" s="188" t="s">
        <v>4915</v>
      </c>
      <c r="HO96" s="182">
        <v>3</v>
      </c>
      <c r="HP96" s="182" t="s">
        <v>3959</v>
      </c>
      <c r="HQ96" s="182" t="s">
        <v>30</v>
      </c>
      <c r="HR96" s="182">
        <v>2</v>
      </c>
      <c r="HS96" s="182" t="s">
        <v>14</v>
      </c>
      <c r="HT96" s="182" t="s">
        <v>14</v>
      </c>
      <c r="HU96" s="179">
        <v>44864</v>
      </c>
      <c r="HV96" s="189" t="s">
        <v>4912</v>
      </c>
      <c r="HW96" s="189">
        <v>3</v>
      </c>
      <c r="HX96" s="189" t="s">
        <v>3959</v>
      </c>
      <c r="HY96" s="189" t="s">
        <v>30</v>
      </c>
      <c r="HZ96" s="189">
        <v>2</v>
      </c>
      <c r="IA96" s="189" t="s">
        <v>14</v>
      </c>
      <c r="IB96" s="189" t="s">
        <v>14</v>
      </c>
      <c r="IC96" s="190">
        <v>44864</v>
      </c>
      <c r="ID96" s="188" t="s">
        <v>4914</v>
      </c>
      <c r="IE96" s="182">
        <v>1</v>
      </c>
      <c r="IF96" s="182" t="s">
        <v>3959</v>
      </c>
      <c r="IG96" s="182" t="s">
        <v>30</v>
      </c>
      <c r="IH96" s="182">
        <v>2</v>
      </c>
      <c r="II96" s="182" t="s">
        <v>14</v>
      </c>
      <c r="IJ96" s="182" t="s">
        <v>14</v>
      </c>
      <c r="IK96" s="179">
        <v>44864</v>
      </c>
      <c r="IL96" s="189" t="s">
        <v>4913</v>
      </c>
      <c r="IM96" s="189">
        <v>3</v>
      </c>
      <c r="IN96" s="189" t="s">
        <v>3959</v>
      </c>
      <c r="IO96" s="189" t="s">
        <v>30</v>
      </c>
      <c r="IP96" s="189">
        <v>2</v>
      </c>
      <c r="IQ96" s="189" t="s">
        <v>14</v>
      </c>
      <c r="IR96" s="189" t="s">
        <v>14</v>
      </c>
      <c r="IS96" s="190">
        <v>44864</v>
      </c>
    </row>
    <row r="97" spans="1:253" s="283" customFormat="1" ht="12.95" customHeight="1" x14ac:dyDescent="0.2">
      <c r="A97" s="283" t="s">
        <v>940</v>
      </c>
      <c r="B97" s="283" t="s">
        <v>9566</v>
      </c>
      <c r="C97" s="283" t="s">
        <v>941</v>
      </c>
      <c r="D97" s="283" t="s">
        <v>778</v>
      </c>
      <c r="E97" s="283" t="s">
        <v>8972</v>
      </c>
      <c r="F97" s="283" t="s">
        <v>5933</v>
      </c>
      <c r="G97" s="177">
        <v>220473000</v>
      </c>
      <c r="H97" s="178" t="s">
        <v>5909</v>
      </c>
      <c r="I97" s="178" t="s">
        <v>2610</v>
      </c>
      <c r="J97" s="178">
        <v>2</v>
      </c>
      <c r="K97" s="178" t="s">
        <v>5932</v>
      </c>
      <c r="L97" s="178" t="s">
        <v>5910</v>
      </c>
      <c r="M97" s="179">
        <v>44888</v>
      </c>
      <c r="N97" s="188" t="s">
        <v>3704</v>
      </c>
      <c r="O97" s="180">
        <v>237708</v>
      </c>
      <c r="P97" s="180" t="s">
        <v>3696</v>
      </c>
      <c r="Q97" s="180" t="s">
        <v>2610</v>
      </c>
      <c r="R97" s="180">
        <v>2</v>
      </c>
      <c r="S97" s="180" t="s">
        <v>3703</v>
      </c>
      <c r="T97" s="180" t="s">
        <v>3702</v>
      </c>
      <c r="U97" s="181">
        <v>44833</v>
      </c>
      <c r="V97" s="188" t="s">
        <v>3708</v>
      </c>
      <c r="W97" s="178">
        <v>41531000</v>
      </c>
      <c r="X97" s="178" t="s">
        <v>3705</v>
      </c>
      <c r="Y97" s="178" t="s">
        <v>2610</v>
      </c>
      <c r="Z97" s="178">
        <v>2</v>
      </c>
      <c r="AA97" s="178" t="s">
        <v>3707</v>
      </c>
      <c r="AB97" s="178" t="s">
        <v>3706</v>
      </c>
      <c r="AC97" s="179">
        <v>44833</v>
      </c>
      <c r="AD97" s="188" t="s">
        <v>3711</v>
      </c>
      <c r="AE97" s="186">
        <v>6746000</v>
      </c>
      <c r="AF97" s="186" t="s">
        <v>3709</v>
      </c>
      <c r="AG97" s="186" t="s">
        <v>2610</v>
      </c>
      <c r="AH97" s="186">
        <v>2</v>
      </c>
      <c r="AI97" s="186" t="s">
        <v>3710</v>
      </c>
      <c r="AJ97" s="186" t="s">
        <v>3706</v>
      </c>
      <c r="AK97" s="187">
        <v>44833</v>
      </c>
      <c r="AL97" s="188" t="s">
        <v>3715</v>
      </c>
      <c r="AM97" s="178">
        <v>507000</v>
      </c>
      <c r="AN97" s="178" t="s">
        <v>3712</v>
      </c>
      <c r="AO97" s="178" t="s">
        <v>2610</v>
      </c>
      <c r="AP97" s="178">
        <v>2</v>
      </c>
      <c r="AQ97" s="178" t="s">
        <v>3714</v>
      </c>
      <c r="AR97" s="178" t="s">
        <v>3713</v>
      </c>
      <c r="AS97" s="179">
        <v>44833</v>
      </c>
      <c r="AT97" s="189" t="s">
        <v>949</v>
      </c>
      <c r="AU97" s="186" t="s">
        <v>14</v>
      </c>
      <c r="AV97" s="186" t="s">
        <v>14</v>
      </c>
      <c r="AW97" s="186" t="s">
        <v>14</v>
      </c>
      <c r="AX97" s="186" t="s">
        <v>14</v>
      </c>
      <c r="AY97" s="186" t="s">
        <v>812</v>
      </c>
      <c r="AZ97" s="186" t="s">
        <v>14</v>
      </c>
      <c r="BA97" s="187">
        <v>43815</v>
      </c>
      <c r="BB97" s="188" t="s">
        <v>948</v>
      </c>
      <c r="BC97" s="178" t="s">
        <v>14</v>
      </c>
      <c r="BD97" s="178" t="s">
        <v>14</v>
      </c>
      <c r="BE97" s="178" t="s">
        <v>14</v>
      </c>
      <c r="BF97" s="178" t="s">
        <v>14</v>
      </c>
      <c r="BG97" s="178" t="s">
        <v>812</v>
      </c>
      <c r="BH97" s="178" t="s">
        <v>14</v>
      </c>
      <c r="BI97" s="179">
        <v>43815</v>
      </c>
      <c r="BJ97" s="189" t="s">
        <v>5936</v>
      </c>
      <c r="BK97" s="189">
        <v>1559</v>
      </c>
      <c r="BL97" s="189" t="s">
        <v>5934</v>
      </c>
      <c r="BM97" s="189" t="s">
        <v>2610</v>
      </c>
      <c r="BN97" s="189">
        <v>2</v>
      </c>
      <c r="BO97" s="189" t="s">
        <v>5935</v>
      </c>
      <c r="BP97" s="186" t="s">
        <v>1440</v>
      </c>
      <c r="BQ97" s="190">
        <v>44888</v>
      </c>
      <c r="BR97" s="188" t="s">
        <v>3077</v>
      </c>
      <c r="BS97" s="182" t="s">
        <v>14</v>
      </c>
      <c r="BT97" s="182" t="s">
        <v>14</v>
      </c>
      <c r="BU97" s="182" t="s">
        <v>14</v>
      </c>
      <c r="BV97" s="182" t="s">
        <v>14</v>
      </c>
      <c r="BW97" s="182" t="s">
        <v>3062</v>
      </c>
      <c r="BX97" s="182" t="s">
        <v>14</v>
      </c>
      <c r="BY97" s="179">
        <v>44803</v>
      </c>
      <c r="BZ97" s="189" t="s">
        <v>3066</v>
      </c>
      <c r="CA97" s="189" t="s">
        <v>14</v>
      </c>
      <c r="CB97" s="189" t="s">
        <v>14</v>
      </c>
      <c r="CC97" s="189" t="s">
        <v>14</v>
      </c>
      <c r="CD97" s="189" t="s">
        <v>14</v>
      </c>
      <c r="CE97" s="189" t="s">
        <v>3062</v>
      </c>
      <c r="CF97" s="189" t="s">
        <v>14</v>
      </c>
      <c r="CG97" s="190">
        <v>44803</v>
      </c>
      <c r="CH97" s="188" t="s">
        <v>10101</v>
      </c>
      <c r="CI97" s="189" t="e">
        <v>#N/A</v>
      </c>
      <c r="CJ97" s="189" t="e">
        <v>#N/A</v>
      </c>
      <c r="CK97" s="189" t="e">
        <v>#N/A</v>
      </c>
      <c r="CL97" s="189" t="e">
        <v>#N/A</v>
      </c>
      <c r="CM97" s="189" t="e">
        <v>#N/A</v>
      </c>
      <c r="CN97" s="189" t="e">
        <v>#N/A</v>
      </c>
      <c r="CO97" s="191" t="e">
        <v>#N/A</v>
      </c>
      <c r="CP97" s="189" t="s">
        <v>947</v>
      </c>
      <c r="CQ97" s="182">
        <v>49</v>
      </c>
      <c r="CR97" s="182" t="s">
        <v>944</v>
      </c>
      <c r="CS97" s="182" t="s">
        <v>19</v>
      </c>
      <c r="CT97" s="182">
        <v>3</v>
      </c>
      <c r="CU97" s="182" t="s">
        <v>946</v>
      </c>
      <c r="CV97" s="182" t="s">
        <v>945</v>
      </c>
      <c r="CW97" s="179">
        <v>43815</v>
      </c>
      <c r="CX97" s="189" t="s">
        <v>3716</v>
      </c>
      <c r="CY97" s="186">
        <v>6745000</v>
      </c>
      <c r="CZ97" s="186" t="s">
        <v>3709</v>
      </c>
      <c r="DA97" s="186" t="s">
        <v>2610</v>
      </c>
      <c r="DB97" s="186">
        <v>2</v>
      </c>
      <c r="DC97" s="186" t="s">
        <v>3720</v>
      </c>
      <c r="DD97" s="186" t="s">
        <v>3706</v>
      </c>
      <c r="DE97" s="192">
        <v>44833</v>
      </c>
      <c r="DF97" s="188" t="s">
        <v>3718</v>
      </c>
      <c r="DG97" s="178">
        <v>34785000</v>
      </c>
      <c r="DH97" s="182" t="s">
        <v>3709</v>
      </c>
      <c r="DI97" s="182" t="s">
        <v>2610</v>
      </c>
      <c r="DJ97" s="182">
        <v>2</v>
      </c>
      <c r="DK97" s="182" t="s">
        <v>3717</v>
      </c>
      <c r="DL97" s="182" t="s">
        <v>3706</v>
      </c>
      <c r="DM97" s="179">
        <v>44833</v>
      </c>
      <c r="DN97" s="189" t="s">
        <v>3719</v>
      </c>
      <c r="DO97" s="186">
        <v>0</v>
      </c>
      <c r="DP97" s="189" t="s">
        <v>3709</v>
      </c>
      <c r="DQ97" s="189" t="s">
        <v>2610</v>
      </c>
      <c r="DR97" s="189">
        <v>2</v>
      </c>
      <c r="DS97" s="189" t="s">
        <v>3717</v>
      </c>
      <c r="DT97" s="189" t="s">
        <v>3706</v>
      </c>
      <c r="DU97" s="190">
        <v>44833</v>
      </c>
      <c r="DV97" s="188" t="s">
        <v>3721</v>
      </c>
      <c r="DW97" s="178">
        <v>6325000</v>
      </c>
      <c r="DX97" s="182" t="s">
        <v>3709</v>
      </c>
      <c r="DY97" s="182" t="s">
        <v>2610</v>
      </c>
      <c r="DZ97" s="182">
        <v>2</v>
      </c>
      <c r="EA97" s="182" t="s">
        <v>3720</v>
      </c>
      <c r="EB97" s="182" t="s">
        <v>3706</v>
      </c>
      <c r="EC97" s="179">
        <v>44833</v>
      </c>
      <c r="ED97" s="189" t="s">
        <v>3722</v>
      </c>
      <c r="EE97" s="186">
        <v>420000</v>
      </c>
      <c r="EF97" s="189" t="s">
        <v>3709</v>
      </c>
      <c r="EG97" s="189" t="s">
        <v>2610</v>
      </c>
      <c r="EH97" s="189">
        <v>2</v>
      </c>
      <c r="EI97" s="189" t="s">
        <v>3720</v>
      </c>
      <c r="EJ97" s="189" t="s">
        <v>3706</v>
      </c>
      <c r="EK97" s="190">
        <v>44833</v>
      </c>
      <c r="EL97" s="188" t="s">
        <v>3723</v>
      </c>
      <c r="EM97" s="178">
        <v>0</v>
      </c>
      <c r="EN97" s="182" t="s">
        <v>3709</v>
      </c>
      <c r="EO97" s="182" t="s">
        <v>2610</v>
      </c>
      <c r="EP97" s="182">
        <v>2</v>
      </c>
      <c r="EQ97" s="182" t="s">
        <v>3720</v>
      </c>
      <c r="ER97" s="182" t="s">
        <v>3706</v>
      </c>
      <c r="ES97" s="179">
        <v>44833</v>
      </c>
      <c r="ET97" s="189" t="s">
        <v>5938</v>
      </c>
      <c r="EU97" s="189">
        <v>4805</v>
      </c>
      <c r="EV97" s="189" t="s">
        <v>5918</v>
      </c>
      <c r="EW97" s="189" t="s">
        <v>2610</v>
      </c>
      <c r="EX97" s="189">
        <v>2</v>
      </c>
      <c r="EY97" s="189" t="s">
        <v>5920</v>
      </c>
      <c r="EZ97" s="189" t="s">
        <v>5937</v>
      </c>
      <c r="FA97" s="190">
        <v>44888</v>
      </c>
      <c r="FB97" s="188" t="s">
        <v>943</v>
      </c>
      <c r="FC97" s="182">
        <v>5</v>
      </c>
      <c r="FD97" s="182" t="s">
        <v>14</v>
      </c>
      <c r="FE97" s="182" t="s">
        <v>74</v>
      </c>
      <c r="FF97" s="182">
        <v>1</v>
      </c>
      <c r="FG97" s="182" t="s">
        <v>942</v>
      </c>
      <c r="FH97" s="182" t="s">
        <v>14</v>
      </c>
      <c r="FI97" s="179">
        <v>43815</v>
      </c>
      <c r="FJ97" s="188" t="s">
        <v>958</v>
      </c>
      <c r="FK97" s="189" t="s">
        <v>14</v>
      </c>
      <c r="FL97" s="189" t="s">
        <v>14</v>
      </c>
      <c r="FM97" s="189" t="s">
        <v>14</v>
      </c>
      <c r="FN97" s="189" t="s">
        <v>14</v>
      </c>
      <c r="FO97" s="189" t="s">
        <v>14</v>
      </c>
      <c r="FP97" s="186" t="s">
        <v>14</v>
      </c>
      <c r="FQ97" s="187">
        <v>43818</v>
      </c>
      <c r="FR97" s="188" t="s">
        <v>959</v>
      </c>
      <c r="FS97" s="182" t="s">
        <v>14</v>
      </c>
      <c r="FT97" s="182" t="s">
        <v>14</v>
      </c>
      <c r="FU97" s="182" t="s">
        <v>14</v>
      </c>
      <c r="FV97" s="182" t="s">
        <v>14</v>
      </c>
      <c r="FW97" s="182" t="s">
        <v>14</v>
      </c>
      <c r="FX97" s="182" t="s">
        <v>14</v>
      </c>
      <c r="FY97" s="179">
        <v>43818</v>
      </c>
      <c r="FZ97" s="189" t="s">
        <v>4919</v>
      </c>
      <c r="GA97" s="189">
        <v>1</v>
      </c>
      <c r="GB97" s="189" t="s">
        <v>3959</v>
      </c>
      <c r="GC97" s="189" t="s">
        <v>30</v>
      </c>
      <c r="GD97" s="189">
        <v>2</v>
      </c>
      <c r="GE97" s="189" t="s">
        <v>14</v>
      </c>
      <c r="GF97" s="189" t="s">
        <v>14</v>
      </c>
      <c r="GG97" s="190">
        <v>44864</v>
      </c>
      <c r="GH97" s="188" t="s">
        <v>4925</v>
      </c>
      <c r="GI97" s="182">
        <v>2</v>
      </c>
      <c r="GJ97" s="182" t="s">
        <v>3959</v>
      </c>
      <c r="GK97" s="182" t="s">
        <v>30</v>
      </c>
      <c r="GL97" s="182">
        <v>2</v>
      </c>
      <c r="GM97" s="182" t="s">
        <v>14</v>
      </c>
      <c r="GN97" s="182" t="s">
        <v>14</v>
      </c>
      <c r="GO97" s="179">
        <v>44864</v>
      </c>
      <c r="GP97" s="189" t="s">
        <v>4920</v>
      </c>
      <c r="GQ97" s="189">
        <v>0</v>
      </c>
      <c r="GR97" s="189" t="s">
        <v>3959</v>
      </c>
      <c r="GS97" s="189" t="s">
        <v>30</v>
      </c>
      <c r="GT97" s="189">
        <v>2</v>
      </c>
      <c r="GU97" s="189" t="s">
        <v>14</v>
      </c>
      <c r="GV97" s="189" t="s">
        <v>14</v>
      </c>
      <c r="GW97" s="190">
        <v>44864</v>
      </c>
      <c r="GX97" s="188" t="s">
        <v>4926</v>
      </c>
      <c r="GY97" s="182">
        <v>0</v>
      </c>
      <c r="GZ97" s="182" t="s">
        <v>3959</v>
      </c>
      <c r="HA97" s="182" t="s">
        <v>30</v>
      </c>
      <c r="HB97" s="182">
        <v>2</v>
      </c>
      <c r="HC97" s="182" t="s">
        <v>14</v>
      </c>
      <c r="HD97" s="182" t="s">
        <v>14</v>
      </c>
      <c r="HE97" s="179">
        <v>44864</v>
      </c>
      <c r="HF97" s="189" t="s">
        <v>4918</v>
      </c>
      <c r="HG97" s="189">
        <v>0</v>
      </c>
      <c r="HH97" s="189" t="s">
        <v>3959</v>
      </c>
      <c r="HI97" s="189" t="s">
        <v>30</v>
      </c>
      <c r="HJ97" s="189">
        <v>2</v>
      </c>
      <c r="HK97" s="189" t="s">
        <v>14</v>
      </c>
      <c r="HL97" s="189" t="s">
        <v>14</v>
      </c>
      <c r="HM97" s="190">
        <v>44864</v>
      </c>
      <c r="HN97" s="188" t="s">
        <v>4924</v>
      </c>
      <c r="HO97" s="182">
        <v>2</v>
      </c>
      <c r="HP97" s="182" t="s">
        <v>3959</v>
      </c>
      <c r="HQ97" s="182" t="s">
        <v>30</v>
      </c>
      <c r="HR97" s="182">
        <v>2</v>
      </c>
      <c r="HS97" s="182" t="s">
        <v>14</v>
      </c>
      <c r="HT97" s="182" t="s">
        <v>14</v>
      </c>
      <c r="HU97" s="179">
        <v>44864</v>
      </c>
      <c r="HV97" s="189" t="s">
        <v>4921</v>
      </c>
      <c r="HW97" s="189">
        <v>2</v>
      </c>
      <c r="HX97" s="189" t="s">
        <v>3959</v>
      </c>
      <c r="HY97" s="189" t="s">
        <v>30</v>
      </c>
      <c r="HZ97" s="189">
        <v>2</v>
      </c>
      <c r="IA97" s="189" t="s">
        <v>14</v>
      </c>
      <c r="IB97" s="189" t="s">
        <v>14</v>
      </c>
      <c r="IC97" s="190">
        <v>44864</v>
      </c>
      <c r="ID97" s="188" t="s">
        <v>4923</v>
      </c>
      <c r="IE97" s="182">
        <v>1</v>
      </c>
      <c r="IF97" s="182" t="s">
        <v>3959</v>
      </c>
      <c r="IG97" s="182" t="s">
        <v>30</v>
      </c>
      <c r="IH97" s="182">
        <v>2</v>
      </c>
      <c r="II97" s="182" t="s">
        <v>14</v>
      </c>
      <c r="IJ97" s="182" t="s">
        <v>14</v>
      </c>
      <c r="IK97" s="179">
        <v>44864</v>
      </c>
      <c r="IL97" s="189" t="s">
        <v>4922</v>
      </c>
      <c r="IM97" s="189">
        <v>3</v>
      </c>
      <c r="IN97" s="189" t="s">
        <v>3959</v>
      </c>
      <c r="IO97" s="189" t="s">
        <v>30</v>
      </c>
      <c r="IP97" s="189">
        <v>2</v>
      </c>
      <c r="IQ97" s="189" t="s">
        <v>14</v>
      </c>
      <c r="IR97" s="189" t="s">
        <v>14</v>
      </c>
      <c r="IS97" s="190">
        <v>44864</v>
      </c>
    </row>
    <row r="98" spans="1:253" s="283" customFormat="1" ht="12.95" customHeight="1" x14ac:dyDescent="0.2">
      <c r="A98" s="283" t="s">
        <v>963</v>
      </c>
      <c r="B98" s="283" t="s">
        <v>9385</v>
      </c>
      <c r="C98" s="283" t="s">
        <v>964</v>
      </c>
      <c r="D98" s="283" t="s">
        <v>778</v>
      </c>
      <c r="E98" s="283" t="s">
        <v>8972</v>
      </c>
      <c r="F98" s="283" t="s">
        <v>5912</v>
      </c>
      <c r="G98" s="177">
        <v>220473000</v>
      </c>
      <c r="H98" s="178" t="s">
        <v>5909</v>
      </c>
      <c r="I98" s="178" t="s">
        <v>2610</v>
      </c>
      <c r="J98" s="178">
        <v>2</v>
      </c>
      <c r="K98" s="178" t="s">
        <v>5911</v>
      </c>
      <c r="L98" s="178" t="s">
        <v>5910</v>
      </c>
      <c r="M98" s="179">
        <v>44888</v>
      </c>
      <c r="N98" s="188" t="s">
        <v>3699</v>
      </c>
      <c r="O98" s="180">
        <v>108869</v>
      </c>
      <c r="P98" s="180" t="s">
        <v>3696</v>
      </c>
      <c r="Q98" s="180" t="s">
        <v>2610</v>
      </c>
      <c r="R98" s="180">
        <v>2</v>
      </c>
      <c r="S98" s="180" t="s">
        <v>3698</v>
      </c>
      <c r="T98" s="180" t="s">
        <v>3697</v>
      </c>
      <c r="U98" s="181">
        <v>44833</v>
      </c>
      <c r="V98" s="188" t="s">
        <v>3701</v>
      </c>
      <c r="W98" s="178">
        <v>12675000</v>
      </c>
      <c r="X98" s="178" t="s">
        <v>3696</v>
      </c>
      <c r="Y98" s="178" t="s">
        <v>19</v>
      </c>
      <c r="Z98" s="178">
        <v>3</v>
      </c>
      <c r="AA98" s="178" t="s">
        <v>3700</v>
      </c>
      <c r="AB98" s="178" t="s">
        <v>3697</v>
      </c>
      <c r="AC98" s="179">
        <v>44833</v>
      </c>
      <c r="AD98" s="188" t="s">
        <v>5915</v>
      </c>
      <c r="AE98" s="186">
        <v>87000</v>
      </c>
      <c r="AF98" s="186" t="s">
        <v>5873</v>
      </c>
      <c r="AG98" s="186" t="s">
        <v>2610</v>
      </c>
      <c r="AH98" s="186">
        <v>2</v>
      </c>
      <c r="AI98" s="186" t="s">
        <v>5914</v>
      </c>
      <c r="AJ98" s="186" t="s">
        <v>5913</v>
      </c>
      <c r="AK98" s="187">
        <v>44888</v>
      </c>
      <c r="AL98" s="188" t="s">
        <v>5917</v>
      </c>
      <c r="AM98" s="178">
        <v>87000</v>
      </c>
      <c r="AN98" s="178" t="s">
        <v>5873</v>
      </c>
      <c r="AO98" s="178" t="s">
        <v>2610</v>
      </c>
      <c r="AP98" s="178">
        <v>2</v>
      </c>
      <c r="AQ98" s="178" t="s">
        <v>5916</v>
      </c>
      <c r="AR98" s="178" t="s">
        <v>5913</v>
      </c>
      <c r="AS98" s="179">
        <v>44888</v>
      </c>
      <c r="AT98" s="189" t="s">
        <v>968</v>
      </c>
      <c r="AU98" s="186" t="s">
        <v>14</v>
      </c>
      <c r="AV98" s="186" t="s">
        <v>14</v>
      </c>
      <c r="AW98" s="186" t="s">
        <v>14</v>
      </c>
      <c r="AX98" s="186" t="s">
        <v>14</v>
      </c>
      <c r="AY98" s="186" t="s">
        <v>14</v>
      </c>
      <c r="AZ98" s="186" t="s">
        <v>14</v>
      </c>
      <c r="BA98" s="187">
        <v>43840</v>
      </c>
      <c r="BB98" s="188" t="s">
        <v>967</v>
      </c>
      <c r="BC98" s="178" t="s">
        <v>14</v>
      </c>
      <c r="BD98" s="178" t="s">
        <v>14</v>
      </c>
      <c r="BE98" s="178" t="s">
        <v>14</v>
      </c>
      <c r="BF98" s="178" t="s">
        <v>14</v>
      </c>
      <c r="BG98" s="178" t="s">
        <v>14</v>
      </c>
      <c r="BH98" s="178" t="s">
        <v>14</v>
      </c>
      <c r="BI98" s="179">
        <v>43840</v>
      </c>
      <c r="BJ98" s="189" t="s">
        <v>2556</v>
      </c>
      <c r="BK98" s="189" t="s">
        <v>14</v>
      </c>
      <c r="BL98" s="189" t="s">
        <v>14</v>
      </c>
      <c r="BM98" s="189" t="s">
        <v>14</v>
      </c>
      <c r="BN98" s="189" t="s">
        <v>14</v>
      </c>
      <c r="BO98" s="189" t="s">
        <v>2555</v>
      </c>
      <c r="BP98" s="186" t="s">
        <v>14</v>
      </c>
      <c r="BQ98" s="190">
        <v>44767</v>
      </c>
      <c r="BR98" s="188" t="s">
        <v>965</v>
      </c>
      <c r="BS98" s="182" t="s">
        <v>14</v>
      </c>
      <c r="BT98" s="182" t="s">
        <v>14</v>
      </c>
      <c r="BU98" s="182" t="s">
        <v>14</v>
      </c>
      <c r="BV98" s="182" t="s">
        <v>14</v>
      </c>
      <c r="BW98" s="182" t="s">
        <v>14</v>
      </c>
      <c r="BX98" s="182" t="s">
        <v>847</v>
      </c>
      <c r="BY98" s="179">
        <v>43840</v>
      </c>
      <c r="BZ98" s="189" t="s">
        <v>3067</v>
      </c>
      <c r="CA98" s="189" t="s">
        <v>14</v>
      </c>
      <c r="CB98" s="189" t="s">
        <v>14</v>
      </c>
      <c r="CC98" s="189" t="s">
        <v>14</v>
      </c>
      <c r="CD98" s="189" t="s">
        <v>14</v>
      </c>
      <c r="CE98" s="189" t="s">
        <v>3062</v>
      </c>
      <c r="CF98" s="189" t="s">
        <v>14</v>
      </c>
      <c r="CG98" s="190">
        <v>44803</v>
      </c>
      <c r="CH98" s="188" t="s">
        <v>10102</v>
      </c>
      <c r="CI98" s="189" t="e">
        <v>#N/A</v>
      </c>
      <c r="CJ98" s="189" t="e">
        <v>#N/A</v>
      </c>
      <c r="CK98" s="189" t="e">
        <v>#N/A</v>
      </c>
      <c r="CL98" s="189" t="e">
        <v>#N/A</v>
      </c>
      <c r="CM98" s="189" t="e">
        <v>#N/A</v>
      </c>
      <c r="CN98" s="189" t="e">
        <v>#N/A</v>
      </c>
      <c r="CO98" s="191" t="e">
        <v>#N/A</v>
      </c>
      <c r="CP98" s="189" t="s">
        <v>966</v>
      </c>
      <c r="CQ98" s="182" t="s">
        <v>14</v>
      </c>
      <c r="CR98" s="182" t="s">
        <v>14</v>
      </c>
      <c r="CS98" s="182" t="s">
        <v>14</v>
      </c>
      <c r="CT98" s="182" t="s">
        <v>14</v>
      </c>
      <c r="CU98" s="182" t="s">
        <v>14</v>
      </c>
      <c r="CV98" s="182" t="s">
        <v>847</v>
      </c>
      <c r="CW98" s="179">
        <v>43840</v>
      </c>
      <c r="CX98" s="189" t="s">
        <v>5922</v>
      </c>
      <c r="CY98" s="186">
        <v>87000</v>
      </c>
      <c r="CZ98" s="186" t="s">
        <v>5873</v>
      </c>
      <c r="DA98" s="186" t="s">
        <v>2610</v>
      </c>
      <c r="DB98" s="186">
        <v>2</v>
      </c>
      <c r="DC98" s="186" t="s">
        <v>5925</v>
      </c>
      <c r="DD98" s="186" t="s">
        <v>5913</v>
      </c>
      <c r="DE98" s="192">
        <v>44888</v>
      </c>
      <c r="DF98" s="188" t="s">
        <v>5926</v>
      </c>
      <c r="DG98" s="178">
        <v>12588000</v>
      </c>
      <c r="DH98" s="182" t="s">
        <v>5923</v>
      </c>
      <c r="DI98" s="182" t="s">
        <v>2610</v>
      </c>
      <c r="DJ98" s="182">
        <v>2</v>
      </c>
      <c r="DK98" s="182" t="s">
        <v>5925</v>
      </c>
      <c r="DL98" s="182" t="s">
        <v>5924</v>
      </c>
      <c r="DM98" s="179">
        <v>44888</v>
      </c>
      <c r="DN98" s="189" t="s">
        <v>5928</v>
      </c>
      <c r="DO98" s="186">
        <v>0</v>
      </c>
      <c r="DP98" s="189" t="s">
        <v>5873</v>
      </c>
      <c r="DQ98" s="189" t="s">
        <v>2610</v>
      </c>
      <c r="DR98" s="189">
        <v>2</v>
      </c>
      <c r="DS98" s="189" t="s">
        <v>5925</v>
      </c>
      <c r="DT98" s="189" t="s">
        <v>5927</v>
      </c>
      <c r="DU98" s="190">
        <v>44888</v>
      </c>
      <c r="DV98" s="188" t="s">
        <v>5929</v>
      </c>
      <c r="DW98" s="178">
        <v>87000</v>
      </c>
      <c r="DX98" s="182" t="s">
        <v>5873</v>
      </c>
      <c r="DY98" s="182" t="s">
        <v>2610</v>
      </c>
      <c r="DZ98" s="182">
        <v>2</v>
      </c>
      <c r="EA98" s="182" t="s">
        <v>5925</v>
      </c>
      <c r="EB98" s="182" t="s">
        <v>5913</v>
      </c>
      <c r="EC98" s="179">
        <v>44888</v>
      </c>
      <c r="ED98" s="189" t="s">
        <v>5930</v>
      </c>
      <c r="EE98" s="186">
        <v>0</v>
      </c>
      <c r="EF98" s="189" t="s">
        <v>847</v>
      </c>
      <c r="EG98" s="189" t="s">
        <v>14</v>
      </c>
      <c r="EH98" s="189" t="s">
        <v>14</v>
      </c>
      <c r="EI98" s="189" t="s">
        <v>5925</v>
      </c>
      <c r="EJ98" s="189" t="s">
        <v>847</v>
      </c>
      <c r="EK98" s="190">
        <v>44888</v>
      </c>
      <c r="EL98" s="188" t="s">
        <v>5931</v>
      </c>
      <c r="EM98" s="178">
        <v>0</v>
      </c>
      <c r="EN98" s="182" t="s">
        <v>847</v>
      </c>
      <c r="EO98" s="182" t="s">
        <v>14</v>
      </c>
      <c r="EP98" s="182" t="s">
        <v>14</v>
      </c>
      <c r="EQ98" s="182" t="s">
        <v>5925</v>
      </c>
      <c r="ER98" s="182" t="s">
        <v>847</v>
      </c>
      <c r="ES98" s="179">
        <v>44888</v>
      </c>
      <c r="ET98" s="189" t="s">
        <v>5921</v>
      </c>
      <c r="EU98" s="189">
        <v>4805</v>
      </c>
      <c r="EV98" s="189" t="s">
        <v>5918</v>
      </c>
      <c r="EW98" s="189" t="s">
        <v>2610</v>
      </c>
      <c r="EX98" s="189">
        <v>2</v>
      </c>
      <c r="EY98" s="189" t="s">
        <v>5920</v>
      </c>
      <c r="EZ98" s="189" t="s">
        <v>5919</v>
      </c>
      <c r="FA98" s="190">
        <v>44888</v>
      </c>
      <c r="FB98" s="188" t="s">
        <v>974</v>
      </c>
      <c r="FC98" s="182">
        <v>2139</v>
      </c>
      <c r="FD98" s="182" t="s">
        <v>971</v>
      </c>
      <c r="FE98" s="182" t="s">
        <v>30</v>
      </c>
      <c r="FF98" s="182">
        <v>2</v>
      </c>
      <c r="FG98" s="182" t="s">
        <v>973</v>
      </c>
      <c r="FH98" s="182" t="s">
        <v>972</v>
      </c>
      <c r="FI98" s="179">
        <v>43859</v>
      </c>
      <c r="FJ98" s="188" t="s">
        <v>969</v>
      </c>
      <c r="FK98" s="189" t="s">
        <v>14</v>
      </c>
      <c r="FL98" s="189" t="s">
        <v>14</v>
      </c>
      <c r="FM98" s="189" t="s">
        <v>14</v>
      </c>
      <c r="FN98" s="189" t="s">
        <v>14</v>
      </c>
      <c r="FO98" s="189" t="s">
        <v>14</v>
      </c>
      <c r="FP98" s="186" t="s">
        <v>14</v>
      </c>
      <c r="FQ98" s="187">
        <v>43840</v>
      </c>
      <c r="FR98" s="188" t="s">
        <v>970</v>
      </c>
      <c r="FS98" s="182" t="s">
        <v>14</v>
      </c>
      <c r="FT98" s="182" t="s">
        <v>14</v>
      </c>
      <c r="FU98" s="182" t="s">
        <v>14</v>
      </c>
      <c r="FV98" s="182" t="s">
        <v>14</v>
      </c>
      <c r="FW98" s="182" t="s">
        <v>14</v>
      </c>
      <c r="FX98" s="182" t="s">
        <v>14</v>
      </c>
      <c r="FY98" s="179">
        <v>43840</v>
      </c>
      <c r="FZ98" s="189" t="s">
        <v>4928</v>
      </c>
      <c r="GA98" s="189">
        <v>1</v>
      </c>
      <c r="GB98" s="189" t="s">
        <v>3959</v>
      </c>
      <c r="GC98" s="189" t="s">
        <v>30</v>
      </c>
      <c r="GD98" s="189">
        <v>2</v>
      </c>
      <c r="GE98" s="189" t="s">
        <v>14</v>
      </c>
      <c r="GF98" s="189" t="s">
        <v>14</v>
      </c>
      <c r="GG98" s="190">
        <v>44864</v>
      </c>
      <c r="GH98" s="188" t="s">
        <v>4934</v>
      </c>
      <c r="GI98" s="182">
        <v>3</v>
      </c>
      <c r="GJ98" s="182" t="s">
        <v>3959</v>
      </c>
      <c r="GK98" s="182" t="s">
        <v>30</v>
      </c>
      <c r="GL98" s="182">
        <v>2</v>
      </c>
      <c r="GM98" s="182" t="s">
        <v>14</v>
      </c>
      <c r="GN98" s="182" t="s">
        <v>14</v>
      </c>
      <c r="GO98" s="179">
        <v>44864</v>
      </c>
      <c r="GP98" s="189" t="s">
        <v>4929</v>
      </c>
      <c r="GQ98" s="189">
        <v>0</v>
      </c>
      <c r="GR98" s="189" t="s">
        <v>3959</v>
      </c>
      <c r="GS98" s="189" t="s">
        <v>30</v>
      </c>
      <c r="GT98" s="189">
        <v>2</v>
      </c>
      <c r="GU98" s="189" t="s">
        <v>14</v>
      </c>
      <c r="GV98" s="189" t="s">
        <v>14</v>
      </c>
      <c r="GW98" s="190">
        <v>44864</v>
      </c>
      <c r="GX98" s="188" t="s">
        <v>4935</v>
      </c>
      <c r="GY98" s="182">
        <v>0</v>
      </c>
      <c r="GZ98" s="182" t="s">
        <v>3959</v>
      </c>
      <c r="HA98" s="182" t="s">
        <v>30</v>
      </c>
      <c r="HB98" s="182">
        <v>2</v>
      </c>
      <c r="HC98" s="182" t="s">
        <v>14</v>
      </c>
      <c r="HD98" s="182" t="s">
        <v>14</v>
      </c>
      <c r="HE98" s="179">
        <v>44864</v>
      </c>
      <c r="HF98" s="189" t="s">
        <v>4927</v>
      </c>
      <c r="HG98" s="189">
        <v>0</v>
      </c>
      <c r="HH98" s="189" t="s">
        <v>3959</v>
      </c>
      <c r="HI98" s="189" t="s">
        <v>30</v>
      </c>
      <c r="HJ98" s="189">
        <v>2</v>
      </c>
      <c r="HK98" s="189" t="s">
        <v>14</v>
      </c>
      <c r="HL98" s="189" t="s">
        <v>14</v>
      </c>
      <c r="HM98" s="190">
        <v>44864</v>
      </c>
      <c r="HN98" s="188" t="s">
        <v>4933</v>
      </c>
      <c r="HO98" s="182">
        <v>0</v>
      </c>
      <c r="HP98" s="182" t="s">
        <v>3959</v>
      </c>
      <c r="HQ98" s="182" t="s">
        <v>30</v>
      </c>
      <c r="HR98" s="182">
        <v>2</v>
      </c>
      <c r="HS98" s="182" t="s">
        <v>14</v>
      </c>
      <c r="HT98" s="182" t="s">
        <v>14</v>
      </c>
      <c r="HU98" s="179">
        <v>44864</v>
      </c>
      <c r="HV98" s="189" t="s">
        <v>4930</v>
      </c>
      <c r="HW98" s="189">
        <v>0</v>
      </c>
      <c r="HX98" s="189" t="s">
        <v>3959</v>
      </c>
      <c r="HY98" s="189" t="s">
        <v>30</v>
      </c>
      <c r="HZ98" s="189">
        <v>2</v>
      </c>
      <c r="IA98" s="189" t="s">
        <v>14</v>
      </c>
      <c r="IB98" s="189" t="s">
        <v>14</v>
      </c>
      <c r="IC98" s="190">
        <v>44864</v>
      </c>
      <c r="ID98" s="188" t="s">
        <v>4932</v>
      </c>
      <c r="IE98" s="182">
        <v>1</v>
      </c>
      <c r="IF98" s="182" t="s">
        <v>3959</v>
      </c>
      <c r="IG98" s="182" t="s">
        <v>30</v>
      </c>
      <c r="IH98" s="182">
        <v>2</v>
      </c>
      <c r="II98" s="182" t="s">
        <v>14</v>
      </c>
      <c r="IJ98" s="182" t="s">
        <v>14</v>
      </c>
      <c r="IK98" s="179">
        <v>44864</v>
      </c>
      <c r="IL98" s="189" t="s">
        <v>4931</v>
      </c>
      <c r="IM98" s="189">
        <v>3</v>
      </c>
      <c r="IN98" s="189" t="s">
        <v>3959</v>
      </c>
      <c r="IO98" s="189" t="s">
        <v>30</v>
      </c>
      <c r="IP98" s="189">
        <v>2</v>
      </c>
      <c r="IQ98" s="189" t="s">
        <v>14</v>
      </c>
      <c r="IR98" s="189" t="s">
        <v>14</v>
      </c>
      <c r="IS98" s="190">
        <v>44864</v>
      </c>
    </row>
    <row r="99" spans="1:253" s="283" customFormat="1" ht="12.95" customHeight="1" x14ac:dyDescent="0.2">
      <c r="A99" s="283" t="s">
        <v>4756</v>
      </c>
      <c r="B99" s="283" t="s">
        <v>9494</v>
      </c>
      <c r="C99" s="283" t="s">
        <v>4757</v>
      </c>
      <c r="D99" s="283" t="s">
        <v>4758</v>
      </c>
      <c r="E99" s="283" t="s">
        <v>8973</v>
      </c>
      <c r="F99" s="283" t="s">
        <v>6415</v>
      </c>
      <c r="G99" s="177">
        <v>6201000</v>
      </c>
      <c r="H99" s="178" t="s">
        <v>6412</v>
      </c>
      <c r="I99" s="178" t="s">
        <v>2610</v>
      </c>
      <c r="J99" s="178">
        <v>2</v>
      </c>
      <c r="K99" s="178" t="s">
        <v>6414</v>
      </c>
      <c r="L99" s="178" t="s">
        <v>6413</v>
      </c>
      <c r="M99" s="179">
        <v>44889</v>
      </c>
      <c r="N99" s="188" t="s">
        <v>6417</v>
      </c>
      <c r="O99" s="180">
        <v>120340</v>
      </c>
      <c r="P99" s="180" t="s">
        <v>2780</v>
      </c>
      <c r="Q99" s="180" t="s">
        <v>2610</v>
      </c>
      <c r="R99" s="180">
        <v>2</v>
      </c>
      <c r="S99" s="180" t="s">
        <v>6350</v>
      </c>
      <c r="T99" s="180" t="s">
        <v>6416</v>
      </c>
      <c r="U99" s="181">
        <v>44889</v>
      </c>
      <c r="V99" s="188" t="s">
        <v>6418</v>
      </c>
      <c r="W99" s="178">
        <v>6201000</v>
      </c>
      <c r="X99" s="178" t="s">
        <v>6412</v>
      </c>
      <c r="Y99" s="178" t="s">
        <v>2610</v>
      </c>
      <c r="Z99" s="178">
        <v>2</v>
      </c>
      <c r="AA99" s="178" t="s">
        <v>6414</v>
      </c>
      <c r="AB99" s="178" t="s">
        <v>6413</v>
      </c>
      <c r="AC99" s="179">
        <v>44889</v>
      </c>
      <c r="AD99" s="188" t="s">
        <v>6421</v>
      </c>
      <c r="AE99" s="186">
        <v>200000</v>
      </c>
      <c r="AF99" s="186" t="s">
        <v>6324</v>
      </c>
      <c r="AG99" s="186" t="s">
        <v>2610</v>
      </c>
      <c r="AH99" s="186">
        <v>2</v>
      </c>
      <c r="AI99" s="186" t="s">
        <v>6420</v>
      </c>
      <c r="AJ99" s="186" t="s">
        <v>6419</v>
      </c>
      <c r="AK99" s="187">
        <v>44889</v>
      </c>
      <c r="AL99" s="188" t="s">
        <v>6422</v>
      </c>
      <c r="AM99" s="178">
        <v>200000</v>
      </c>
      <c r="AN99" s="178" t="s">
        <v>6324</v>
      </c>
      <c r="AO99" s="178" t="s">
        <v>2610</v>
      </c>
      <c r="AP99" s="178">
        <v>2</v>
      </c>
      <c r="AQ99" s="178" t="s">
        <v>6420</v>
      </c>
      <c r="AR99" s="178" t="s">
        <v>6419</v>
      </c>
      <c r="AS99" s="179">
        <v>44889</v>
      </c>
      <c r="AT99" s="189" t="s">
        <v>6423</v>
      </c>
      <c r="AU99" s="186" t="s">
        <v>14</v>
      </c>
      <c r="AV99" s="186" t="s">
        <v>14</v>
      </c>
      <c r="AW99" s="186" t="s">
        <v>14</v>
      </c>
      <c r="AX99" s="186" t="s">
        <v>14</v>
      </c>
      <c r="AY99" s="186" t="s">
        <v>6002</v>
      </c>
      <c r="AZ99" s="186" t="s">
        <v>14</v>
      </c>
      <c r="BA99" s="187">
        <v>44889</v>
      </c>
      <c r="BB99" s="188" t="s">
        <v>6437</v>
      </c>
      <c r="BC99" s="178" t="s">
        <v>14</v>
      </c>
      <c r="BD99" s="178" t="s">
        <v>14</v>
      </c>
      <c r="BE99" s="178" t="s">
        <v>14</v>
      </c>
      <c r="BF99" s="178" t="s">
        <v>14</v>
      </c>
      <c r="BG99" s="178" t="s">
        <v>6028</v>
      </c>
      <c r="BH99" s="178" t="s">
        <v>14</v>
      </c>
      <c r="BI99" s="179">
        <v>44889</v>
      </c>
      <c r="BJ99" s="189" t="s">
        <v>6424</v>
      </c>
      <c r="BK99" s="189">
        <v>9</v>
      </c>
      <c r="BL99" s="189" t="s">
        <v>6050</v>
      </c>
      <c r="BM99" s="189" t="s">
        <v>2610</v>
      </c>
      <c r="BN99" s="189">
        <v>2</v>
      </c>
      <c r="BO99" s="189" t="s">
        <v>6006</v>
      </c>
      <c r="BP99" s="186" t="s">
        <v>1440</v>
      </c>
      <c r="BQ99" s="190">
        <v>44889</v>
      </c>
      <c r="BR99" s="188" t="s">
        <v>6438</v>
      </c>
      <c r="BS99" s="182" t="s">
        <v>14</v>
      </c>
      <c r="BT99" s="182" t="s">
        <v>14</v>
      </c>
      <c r="BU99" s="182" t="s">
        <v>14</v>
      </c>
      <c r="BV99" s="182" t="s">
        <v>14</v>
      </c>
      <c r="BW99" s="182" t="s">
        <v>6030</v>
      </c>
      <c r="BX99" s="182" t="s">
        <v>14</v>
      </c>
      <c r="BY99" s="179">
        <v>44889</v>
      </c>
      <c r="BZ99" s="189" t="s">
        <v>6439</v>
      </c>
      <c r="CA99" s="189" t="s">
        <v>14</v>
      </c>
      <c r="CB99" s="189" t="s">
        <v>14</v>
      </c>
      <c r="CC99" s="189" t="s">
        <v>14</v>
      </c>
      <c r="CD99" s="189" t="s">
        <v>14</v>
      </c>
      <c r="CE99" s="189" t="s">
        <v>6032</v>
      </c>
      <c r="CF99" s="189" t="s">
        <v>14</v>
      </c>
      <c r="CG99" s="190">
        <v>44889</v>
      </c>
      <c r="CH99" s="188" t="s">
        <v>10103</v>
      </c>
      <c r="CI99" s="189" t="e">
        <v>#N/A</v>
      </c>
      <c r="CJ99" s="189" t="e">
        <v>#N/A</v>
      </c>
      <c r="CK99" s="189" t="e">
        <v>#N/A</v>
      </c>
      <c r="CL99" s="189" t="e">
        <v>#N/A</v>
      </c>
      <c r="CM99" s="189" t="e">
        <v>#N/A</v>
      </c>
      <c r="CN99" s="189" t="e">
        <v>#N/A</v>
      </c>
      <c r="CO99" s="191" t="e">
        <v>#N/A</v>
      </c>
      <c r="CP99" s="189" t="s">
        <v>6440</v>
      </c>
      <c r="CQ99" s="182" t="s">
        <v>14</v>
      </c>
      <c r="CR99" s="182" t="s">
        <v>14</v>
      </c>
      <c r="CS99" s="182" t="s">
        <v>14</v>
      </c>
      <c r="CT99" s="182" t="s">
        <v>14</v>
      </c>
      <c r="CU99" s="182" t="s">
        <v>6034</v>
      </c>
      <c r="CV99" s="182" t="s">
        <v>14</v>
      </c>
      <c r="CW99" s="179">
        <v>44889</v>
      </c>
      <c r="CX99" s="189" t="s">
        <v>6426</v>
      </c>
      <c r="CY99" s="186">
        <v>0</v>
      </c>
      <c r="CZ99" s="186" t="s">
        <v>14</v>
      </c>
      <c r="DA99" s="186" t="s">
        <v>14</v>
      </c>
      <c r="DB99" s="186" t="s">
        <v>14</v>
      </c>
      <c r="DC99" s="186" t="s">
        <v>6058</v>
      </c>
      <c r="DD99" s="186" t="s">
        <v>14</v>
      </c>
      <c r="DE99" s="192">
        <v>44889</v>
      </c>
      <c r="DF99" s="188" t="s">
        <v>6428</v>
      </c>
      <c r="DG99" s="178">
        <v>6001000</v>
      </c>
      <c r="DH99" s="182" t="s">
        <v>1541</v>
      </c>
      <c r="DI99" s="182" t="s">
        <v>2610</v>
      </c>
      <c r="DJ99" s="182">
        <v>2</v>
      </c>
      <c r="DK99" s="182" t="s">
        <v>2673</v>
      </c>
      <c r="DL99" s="182" t="s">
        <v>6427</v>
      </c>
      <c r="DM99" s="179">
        <v>44889</v>
      </c>
      <c r="DN99" s="189" t="s">
        <v>6429</v>
      </c>
      <c r="DO99" s="186">
        <v>200000</v>
      </c>
      <c r="DP99" s="189" t="s">
        <v>6324</v>
      </c>
      <c r="DQ99" s="189" t="s">
        <v>2610</v>
      </c>
      <c r="DR99" s="189">
        <v>2</v>
      </c>
      <c r="DS99" s="189" t="s">
        <v>6056</v>
      </c>
      <c r="DT99" s="189" t="s">
        <v>6333</v>
      </c>
      <c r="DU99" s="190">
        <v>44889</v>
      </c>
      <c r="DV99" s="188" t="s">
        <v>6430</v>
      </c>
      <c r="DW99" s="178">
        <v>0</v>
      </c>
      <c r="DX99" s="182" t="s">
        <v>14</v>
      </c>
      <c r="DY99" s="182" t="s">
        <v>14</v>
      </c>
      <c r="DZ99" s="182" t="s">
        <v>14</v>
      </c>
      <c r="EA99" s="182" t="s">
        <v>6058</v>
      </c>
      <c r="EB99" s="182" t="s">
        <v>14</v>
      </c>
      <c r="EC99" s="179">
        <v>44889</v>
      </c>
      <c r="ED99" s="189" t="s">
        <v>6431</v>
      </c>
      <c r="EE99" s="186">
        <v>0</v>
      </c>
      <c r="EF99" s="189" t="s">
        <v>14</v>
      </c>
      <c r="EG99" s="189" t="s">
        <v>14</v>
      </c>
      <c r="EH99" s="189" t="s">
        <v>14</v>
      </c>
      <c r="EI99" s="189" t="s">
        <v>6019</v>
      </c>
      <c r="EJ99" s="189" t="s">
        <v>14</v>
      </c>
      <c r="EK99" s="190">
        <v>44889</v>
      </c>
      <c r="EL99" s="188" t="s">
        <v>6432</v>
      </c>
      <c r="EM99" s="178">
        <v>0</v>
      </c>
      <c r="EN99" s="182" t="s">
        <v>14</v>
      </c>
      <c r="EO99" s="182" t="s">
        <v>14</v>
      </c>
      <c r="EP99" s="182" t="s">
        <v>14</v>
      </c>
      <c r="EQ99" s="182" t="s">
        <v>6021</v>
      </c>
      <c r="ER99" s="182" t="s">
        <v>14</v>
      </c>
      <c r="ES99" s="179">
        <v>44889</v>
      </c>
      <c r="ET99" s="189" t="s">
        <v>6425</v>
      </c>
      <c r="EU99" s="189">
        <v>9</v>
      </c>
      <c r="EV99" s="189" t="s">
        <v>6050</v>
      </c>
      <c r="EW99" s="189" t="s">
        <v>2610</v>
      </c>
      <c r="EX99" s="189">
        <v>2</v>
      </c>
      <c r="EY99" s="189" t="s">
        <v>6006</v>
      </c>
      <c r="EZ99" s="189" t="s">
        <v>1440</v>
      </c>
      <c r="FA99" s="190">
        <v>44889</v>
      </c>
      <c r="FB99" s="188" t="s">
        <v>6434</v>
      </c>
      <c r="FC99" s="182" t="s">
        <v>14</v>
      </c>
      <c r="FD99" s="182" t="s">
        <v>14</v>
      </c>
      <c r="FE99" s="182" t="s">
        <v>14</v>
      </c>
      <c r="FF99" s="182" t="s">
        <v>14</v>
      </c>
      <c r="FG99" s="182" t="s">
        <v>6433</v>
      </c>
      <c r="FH99" s="182" t="s">
        <v>14</v>
      </c>
      <c r="FI99" s="179">
        <v>44889</v>
      </c>
      <c r="FJ99" s="188" t="s">
        <v>6435</v>
      </c>
      <c r="FK99" s="189" t="s">
        <v>14</v>
      </c>
      <c r="FL99" s="189" t="s">
        <v>14</v>
      </c>
      <c r="FM99" s="189" t="s">
        <v>14</v>
      </c>
      <c r="FN99" s="189" t="s">
        <v>14</v>
      </c>
      <c r="FO99" s="189" t="s">
        <v>6024</v>
      </c>
      <c r="FP99" s="186" t="s">
        <v>14</v>
      </c>
      <c r="FQ99" s="187">
        <v>44889</v>
      </c>
      <c r="FR99" s="188" t="s">
        <v>6436</v>
      </c>
      <c r="FS99" s="182" t="s">
        <v>14</v>
      </c>
      <c r="FT99" s="182" t="s">
        <v>14</v>
      </c>
      <c r="FU99" s="182" t="s">
        <v>14</v>
      </c>
      <c r="FV99" s="182" t="s">
        <v>14</v>
      </c>
      <c r="FW99" s="182" t="s">
        <v>6026</v>
      </c>
      <c r="FX99" s="182" t="s">
        <v>14</v>
      </c>
      <c r="FY99" s="179">
        <v>44889</v>
      </c>
      <c r="FZ99" s="189" t="s">
        <v>4760</v>
      </c>
      <c r="GA99" s="189">
        <v>2</v>
      </c>
      <c r="GB99" s="189" t="s">
        <v>3959</v>
      </c>
      <c r="GC99" s="189" t="s">
        <v>30</v>
      </c>
      <c r="GD99" s="189">
        <v>2</v>
      </c>
      <c r="GE99" s="189" t="s">
        <v>14</v>
      </c>
      <c r="GF99" s="189" t="s">
        <v>14</v>
      </c>
      <c r="GG99" s="190">
        <v>44863</v>
      </c>
      <c r="GH99" s="188" t="s">
        <v>4766</v>
      </c>
      <c r="GI99" s="182">
        <v>0</v>
      </c>
      <c r="GJ99" s="182" t="s">
        <v>3959</v>
      </c>
      <c r="GK99" s="182" t="s">
        <v>30</v>
      </c>
      <c r="GL99" s="182">
        <v>2</v>
      </c>
      <c r="GM99" s="182" t="s">
        <v>14</v>
      </c>
      <c r="GN99" s="182" t="s">
        <v>14</v>
      </c>
      <c r="GO99" s="179">
        <v>44863</v>
      </c>
      <c r="GP99" s="189" t="s">
        <v>4761</v>
      </c>
      <c r="GQ99" s="189">
        <v>3</v>
      </c>
      <c r="GR99" s="189" t="s">
        <v>3959</v>
      </c>
      <c r="GS99" s="189" t="s">
        <v>30</v>
      </c>
      <c r="GT99" s="189">
        <v>2</v>
      </c>
      <c r="GU99" s="189" t="s">
        <v>14</v>
      </c>
      <c r="GV99" s="189" t="s">
        <v>14</v>
      </c>
      <c r="GW99" s="190">
        <v>44863</v>
      </c>
      <c r="GX99" s="188" t="s">
        <v>4767</v>
      </c>
      <c r="GY99" s="182">
        <v>0</v>
      </c>
      <c r="GZ99" s="182" t="s">
        <v>3959</v>
      </c>
      <c r="HA99" s="182" t="s">
        <v>30</v>
      </c>
      <c r="HB99" s="182">
        <v>2</v>
      </c>
      <c r="HC99" s="182" t="s">
        <v>14</v>
      </c>
      <c r="HD99" s="182" t="s">
        <v>14</v>
      </c>
      <c r="HE99" s="179">
        <v>44863</v>
      </c>
      <c r="HF99" s="189" t="s">
        <v>4759</v>
      </c>
      <c r="HG99" s="189">
        <v>3</v>
      </c>
      <c r="HH99" s="189" t="s">
        <v>3959</v>
      </c>
      <c r="HI99" s="189" t="s">
        <v>30</v>
      </c>
      <c r="HJ99" s="189">
        <v>2</v>
      </c>
      <c r="HK99" s="189" t="s">
        <v>14</v>
      </c>
      <c r="HL99" s="189" t="s">
        <v>14</v>
      </c>
      <c r="HM99" s="190">
        <v>44863</v>
      </c>
      <c r="HN99" s="188" t="s">
        <v>4765</v>
      </c>
      <c r="HO99" s="182">
        <v>1</v>
      </c>
      <c r="HP99" s="182" t="s">
        <v>3959</v>
      </c>
      <c r="HQ99" s="182" t="s">
        <v>30</v>
      </c>
      <c r="HR99" s="182">
        <v>2</v>
      </c>
      <c r="HS99" s="182" t="s">
        <v>14</v>
      </c>
      <c r="HT99" s="182" t="s">
        <v>14</v>
      </c>
      <c r="HU99" s="179">
        <v>44863</v>
      </c>
      <c r="HV99" s="189" t="s">
        <v>4762</v>
      </c>
      <c r="HW99" s="189">
        <v>1</v>
      </c>
      <c r="HX99" s="189" t="s">
        <v>3959</v>
      </c>
      <c r="HY99" s="189" t="s">
        <v>30</v>
      </c>
      <c r="HZ99" s="189">
        <v>2</v>
      </c>
      <c r="IA99" s="189" t="s">
        <v>14</v>
      </c>
      <c r="IB99" s="189" t="s">
        <v>14</v>
      </c>
      <c r="IC99" s="190">
        <v>44863</v>
      </c>
      <c r="ID99" s="188" t="s">
        <v>4764</v>
      </c>
      <c r="IE99" s="182">
        <v>0</v>
      </c>
      <c r="IF99" s="182" t="s">
        <v>3959</v>
      </c>
      <c r="IG99" s="182" t="s">
        <v>30</v>
      </c>
      <c r="IH99" s="182">
        <v>2</v>
      </c>
      <c r="II99" s="182" t="s">
        <v>14</v>
      </c>
      <c r="IJ99" s="182" t="s">
        <v>14</v>
      </c>
      <c r="IK99" s="179">
        <v>44863</v>
      </c>
      <c r="IL99" s="189" t="s">
        <v>4763</v>
      </c>
      <c r="IM99" s="189">
        <v>1</v>
      </c>
      <c r="IN99" s="189" t="s">
        <v>3959</v>
      </c>
      <c r="IO99" s="189" t="s">
        <v>30</v>
      </c>
      <c r="IP99" s="189">
        <v>2</v>
      </c>
      <c r="IQ99" s="189" t="s">
        <v>14</v>
      </c>
      <c r="IR99" s="189" t="s">
        <v>14</v>
      </c>
      <c r="IS99" s="190">
        <v>44863</v>
      </c>
    </row>
    <row r="100" spans="1:253" s="283" customFormat="1" ht="12.95" customHeight="1" x14ac:dyDescent="0.2">
      <c r="A100" s="283" t="s">
        <v>145</v>
      </c>
      <c r="B100" s="283" t="s">
        <v>9551</v>
      </c>
      <c r="C100" s="283" t="s">
        <v>146</v>
      </c>
      <c r="D100" s="283" t="s">
        <v>147</v>
      </c>
      <c r="E100" s="283" t="s">
        <v>8986</v>
      </c>
      <c r="F100" s="283" t="s">
        <v>1662</v>
      </c>
      <c r="G100" s="177">
        <v>229489000</v>
      </c>
      <c r="H100" s="178" t="s">
        <v>1659</v>
      </c>
      <c r="I100" s="178" t="s">
        <v>30</v>
      </c>
      <c r="J100" s="178">
        <v>2</v>
      </c>
      <c r="K100" s="178" t="s">
        <v>1661</v>
      </c>
      <c r="L100" s="178" t="s">
        <v>1660</v>
      </c>
      <c r="M100" s="179">
        <v>44558</v>
      </c>
      <c r="N100" s="188" t="s">
        <v>1666</v>
      </c>
      <c r="O100" s="180">
        <v>770880</v>
      </c>
      <c r="P100" s="180" t="s">
        <v>1663</v>
      </c>
      <c r="Q100" s="180" t="s">
        <v>74</v>
      </c>
      <c r="R100" s="180">
        <v>1</v>
      </c>
      <c r="S100" s="180" t="s">
        <v>1665</v>
      </c>
      <c r="T100" s="180" t="s">
        <v>1664</v>
      </c>
      <c r="U100" s="181">
        <v>44558</v>
      </c>
      <c r="V100" s="188" t="s">
        <v>1693</v>
      </c>
      <c r="W100" s="178">
        <v>229489000</v>
      </c>
      <c r="X100" s="178" t="s">
        <v>1659</v>
      </c>
      <c r="Y100" s="178" t="s">
        <v>30</v>
      </c>
      <c r="Z100" s="178">
        <v>2</v>
      </c>
      <c r="AA100" s="178" t="s">
        <v>1692</v>
      </c>
      <c r="AB100" s="178" t="s">
        <v>1660</v>
      </c>
      <c r="AC100" s="179">
        <v>44571</v>
      </c>
      <c r="AD100" s="188" t="s">
        <v>3312</v>
      </c>
      <c r="AE100" s="186">
        <v>134843000</v>
      </c>
      <c r="AF100" s="186" t="s">
        <v>3309</v>
      </c>
      <c r="AG100" s="186" t="s">
        <v>2610</v>
      </c>
      <c r="AH100" s="186">
        <v>2</v>
      </c>
      <c r="AI100" s="186" t="s">
        <v>3311</v>
      </c>
      <c r="AJ100" s="186" t="s">
        <v>3310</v>
      </c>
      <c r="AK100" s="187">
        <v>44809</v>
      </c>
      <c r="AL100" s="188" t="s">
        <v>3530</v>
      </c>
      <c r="AM100" s="178">
        <v>9452000</v>
      </c>
      <c r="AN100" s="178" t="s">
        <v>3527</v>
      </c>
      <c r="AO100" s="178" t="s">
        <v>2610</v>
      </c>
      <c r="AP100" s="178">
        <v>2</v>
      </c>
      <c r="AQ100" s="178" t="s">
        <v>3529</v>
      </c>
      <c r="AR100" s="178" t="s">
        <v>3528</v>
      </c>
      <c r="AS100" s="179">
        <v>44830</v>
      </c>
      <c r="AT100" s="189" t="s">
        <v>8195</v>
      </c>
      <c r="AU100" s="186">
        <v>12867</v>
      </c>
      <c r="AV100" s="186" t="s">
        <v>8172</v>
      </c>
      <c r="AW100" s="186" t="s">
        <v>2610</v>
      </c>
      <c r="AX100" s="186">
        <v>2</v>
      </c>
      <c r="AY100" s="186" t="s">
        <v>8194</v>
      </c>
      <c r="AZ100" s="186" t="s">
        <v>8173</v>
      </c>
      <c r="BA100" s="187">
        <v>44895</v>
      </c>
      <c r="BB100" s="188" t="s">
        <v>875</v>
      </c>
      <c r="BC100" s="178" t="s">
        <v>14</v>
      </c>
      <c r="BD100" s="178" t="s">
        <v>14</v>
      </c>
      <c r="BE100" s="178" t="s">
        <v>14</v>
      </c>
      <c r="BF100" s="178" t="s">
        <v>14</v>
      </c>
      <c r="BG100" s="178" t="s">
        <v>874</v>
      </c>
      <c r="BH100" s="178" t="s">
        <v>14</v>
      </c>
      <c r="BI100" s="179">
        <v>43742</v>
      </c>
      <c r="BJ100" s="189" t="s">
        <v>6529</v>
      </c>
      <c r="BK100" s="189">
        <v>815</v>
      </c>
      <c r="BL100" s="189" t="s">
        <v>6528</v>
      </c>
      <c r="BM100" s="189" t="s">
        <v>2610</v>
      </c>
      <c r="BN100" s="189">
        <v>2</v>
      </c>
      <c r="BO100" s="189" t="s">
        <v>6525</v>
      </c>
      <c r="BP100" s="186" t="s">
        <v>6524</v>
      </c>
      <c r="BQ100" s="190">
        <v>44889</v>
      </c>
      <c r="BR100" s="188" t="s">
        <v>3534</v>
      </c>
      <c r="BS100" s="182">
        <v>1200000</v>
      </c>
      <c r="BT100" s="182" t="s">
        <v>3531</v>
      </c>
      <c r="BU100" s="182" t="s">
        <v>74</v>
      </c>
      <c r="BV100" s="182">
        <v>1</v>
      </c>
      <c r="BW100" s="182" t="s">
        <v>3533</v>
      </c>
      <c r="BX100" s="182" t="s">
        <v>3532</v>
      </c>
      <c r="BY100" s="179">
        <v>44830</v>
      </c>
      <c r="BZ100" s="189" t="s">
        <v>3536</v>
      </c>
      <c r="CA100" s="189">
        <v>805000</v>
      </c>
      <c r="CB100" s="189" t="s">
        <v>3531</v>
      </c>
      <c r="CC100" s="189" t="s">
        <v>74</v>
      </c>
      <c r="CD100" s="189">
        <v>1</v>
      </c>
      <c r="CE100" s="189" t="s">
        <v>3535</v>
      </c>
      <c r="CF100" s="189" t="s">
        <v>3532</v>
      </c>
      <c r="CG100" s="190">
        <v>44830</v>
      </c>
      <c r="CH100" s="188" t="s">
        <v>10104</v>
      </c>
      <c r="CI100" s="189" t="e">
        <v>#N/A</v>
      </c>
      <c r="CJ100" s="189" t="e">
        <v>#N/A</v>
      </c>
      <c r="CK100" s="189" t="e">
        <v>#N/A</v>
      </c>
      <c r="CL100" s="189" t="e">
        <v>#N/A</v>
      </c>
      <c r="CM100" s="189" t="e">
        <v>#N/A</v>
      </c>
      <c r="CN100" s="189" t="e">
        <v>#N/A</v>
      </c>
      <c r="CO100" s="191" t="e">
        <v>#N/A</v>
      </c>
      <c r="CP100" s="189" t="s">
        <v>154</v>
      </c>
      <c r="CQ100" s="182" t="s">
        <v>14</v>
      </c>
      <c r="CR100" s="182" t="s">
        <v>151</v>
      </c>
      <c r="CS100" s="182" t="s">
        <v>14</v>
      </c>
      <c r="CT100" s="182" t="s">
        <v>14</v>
      </c>
      <c r="CU100" s="182" t="s">
        <v>153</v>
      </c>
      <c r="CV100" s="182" t="s">
        <v>152</v>
      </c>
      <c r="CW100" s="179">
        <v>43503</v>
      </c>
      <c r="CX100" s="189" t="s">
        <v>4986</v>
      </c>
      <c r="CY100" s="186">
        <v>52201000</v>
      </c>
      <c r="CZ100" s="186" t="s">
        <v>4987</v>
      </c>
      <c r="DA100" s="186" t="s">
        <v>2610</v>
      </c>
      <c r="DB100" s="186">
        <v>2</v>
      </c>
      <c r="DC100" s="186" t="s">
        <v>3314</v>
      </c>
      <c r="DD100" s="186" t="s">
        <v>4992</v>
      </c>
      <c r="DE100" s="192">
        <v>44865</v>
      </c>
      <c r="DF100" s="188" t="s">
        <v>4989</v>
      </c>
      <c r="DG100" s="178">
        <v>94646000</v>
      </c>
      <c r="DH100" s="182" t="s">
        <v>4987</v>
      </c>
      <c r="DI100" s="182" t="s">
        <v>2610</v>
      </c>
      <c r="DJ100" s="182">
        <v>2</v>
      </c>
      <c r="DK100" s="182" t="s">
        <v>3314</v>
      </c>
      <c r="DL100" s="182" t="s">
        <v>4988</v>
      </c>
      <c r="DM100" s="179">
        <v>44865</v>
      </c>
      <c r="DN100" s="189" t="s">
        <v>4991</v>
      </c>
      <c r="DO100" s="186">
        <v>82643000</v>
      </c>
      <c r="DP100" s="189" t="s">
        <v>4987</v>
      </c>
      <c r="DQ100" s="189" t="s">
        <v>2610</v>
      </c>
      <c r="DR100" s="189">
        <v>2</v>
      </c>
      <c r="DS100" s="189" t="s">
        <v>3314</v>
      </c>
      <c r="DT100" s="189" t="s">
        <v>4990</v>
      </c>
      <c r="DU100" s="190">
        <v>44865</v>
      </c>
      <c r="DV100" s="188" t="s">
        <v>4993</v>
      </c>
      <c r="DW100" s="178">
        <v>51079000</v>
      </c>
      <c r="DX100" s="182" t="s">
        <v>4987</v>
      </c>
      <c r="DY100" s="182" t="s">
        <v>2610</v>
      </c>
      <c r="DZ100" s="182">
        <v>2</v>
      </c>
      <c r="EA100" s="182" t="s">
        <v>3314</v>
      </c>
      <c r="EB100" s="182" t="s">
        <v>4992</v>
      </c>
      <c r="EC100" s="179">
        <v>44865</v>
      </c>
      <c r="ED100" s="189" t="s">
        <v>3315</v>
      </c>
      <c r="EE100" s="186">
        <v>1122000</v>
      </c>
      <c r="EF100" s="189" t="s">
        <v>3309</v>
      </c>
      <c r="EG100" s="189" t="s">
        <v>2610</v>
      </c>
      <c r="EH100" s="189">
        <v>2</v>
      </c>
      <c r="EI100" s="189" t="s">
        <v>3314</v>
      </c>
      <c r="EJ100" s="189" t="s">
        <v>3313</v>
      </c>
      <c r="EK100" s="190">
        <v>44809</v>
      </c>
      <c r="EL100" s="188" t="s">
        <v>3316</v>
      </c>
      <c r="EM100" s="178">
        <v>0</v>
      </c>
      <c r="EN100" s="182" t="s">
        <v>3309</v>
      </c>
      <c r="EO100" s="182" t="s">
        <v>2610</v>
      </c>
      <c r="EP100" s="182">
        <v>2</v>
      </c>
      <c r="EQ100" s="182" t="s">
        <v>3314</v>
      </c>
      <c r="ER100" s="182" t="s">
        <v>3244</v>
      </c>
      <c r="ES100" s="179">
        <v>44809</v>
      </c>
      <c r="ET100" s="189" t="s">
        <v>6532</v>
      </c>
      <c r="EU100" s="189">
        <v>2554</v>
      </c>
      <c r="EV100" s="189" t="s">
        <v>6530</v>
      </c>
      <c r="EW100" s="189" t="s">
        <v>2610</v>
      </c>
      <c r="EX100" s="189">
        <v>2</v>
      </c>
      <c r="EY100" s="189" t="s">
        <v>6525</v>
      </c>
      <c r="EZ100" s="189" t="s">
        <v>6531</v>
      </c>
      <c r="FA100" s="190">
        <v>44889</v>
      </c>
      <c r="FB100" s="188" t="s">
        <v>150</v>
      </c>
      <c r="FC100" s="182">
        <v>5</v>
      </c>
      <c r="FD100" s="182" t="s">
        <v>148</v>
      </c>
      <c r="FE100" s="182" t="s">
        <v>74</v>
      </c>
      <c r="FF100" s="182">
        <v>1</v>
      </c>
      <c r="FG100" s="182" t="s">
        <v>149</v>
      </c>
      <c r="FH100" s="182">
        <v>0</v>
      </c>
      <c r="FI100" s="179">
        <v>43503</v>
      </c>
      <c r="FJ100" s="188" t="s">
        <v>670</v>
      </c>
      <c r="FK100" s="189" t="s">
        <v>14</v>
      </c>
      <c r="FL100" s="189" t="s">
        <v>667</v>
      </c>
      <c r="FM100" s="189" t="s">
        <v>14</v>
      </c>
      <c r="FN100" s="189" t="s">
        <v>14</v>
      </c>
      <c r="FO100" s="189" t="s">
        <v>669</v>
      </c>
      <c r="FP100" s="186" t="s">
        <v>668</v>
      </c>
      <c r="FQ100" s="187">
        <v>43578</v>
      </c>
      <c r="FR100" s="188" t="s">
        <v>671</v>
      </c>
      <c r="FS100" s="182" t="s">
        <v>14</v>
      </c>
      <c r="FT100" s="182" t="s">
        <v>667</v>
      </c>
      <c r="FU100" s="182" t="s">
        <v>14</v>
      </c>
      <c r="FV100" s="182" t="s">
        <v>14</v>
      </c>
      <c r="FW100" s="182" t="s">
        <v>669</v>
      </c>
      <c r="FX100" s="182" t="s">
        <v>668</v>
      </c>
      <c r="FY100" s="179">
        <v>43578</v>
      </c>
      <c r="FZ100" s="189" t="s">
        <v>5303</v>
      </c>
      <c r="GA100" s="189">
        <v>2</v>
      </c>
      <c r="GB100" s="189" t="s">
        <v>3959</v>
      </c>
      <c r="GC100" s="189" t="s">
        <v>30</v>
      </c>
      <c r="GD100" s="189">
        <v>2</v>
      </c>
      <c r="GE100" s="189" t="s">
        <v>14</v>
      </c>
      <c r="GF100" s="189" t="s">
        <v>14</v>
      </c>
      <c r="GG100" s="190">
        <v>44865</v>
      </c>
      <c r="GH100" s="188" t="s">
        <v>5309</v>
      </c>
      <c r="GI100" s="182">
        <v>1</v>
      </c>
      <c r="GJ100" s="182" t="s">
        <v>3959</v>
      </c>
      <c r="GK100" s="182" t="s">
        <v>30</v>
      </c>
      <c r="GL100" s="182">
        <v>2</v>
      </c>
      <c r="GM100" s="182" t="s">
        <v>14</v>
      </c>
      <c r="GN100" s="182" t="s">
        <v>14</v>
      </c>
      <c r="GO100" s="179">
        <v>44865</v>
      </c>
      <c r="GP100" s="189" t="s">
        <v>5304</v>
      </c>
      <c r="GQ100" s="189">
        <v>1</v>
      </c>
      <c r="GR100" s="189" t="s">
        <v>3959</v>
      </c>
      <c r="GS100" s="189" t="s">
        <v>30</v>
      </c>
      <c r="GT100" s="189">
        <v>2</v>
      </c>
      <c r="GU100" s="189" t="s">
        <v>14</v>
      </c>
      <c r="GV100" s="189" t="s">
        <v>14</v>
      </c>
      <c r="GW100" s="190">
        <v>44865</v>
      </c>
      <c r="GX100" s="188" t="s">
        <v>5310</v>
      </c>
      <c r="GY100" s="182">
        <v>1</v>
      </c>
      <c r="GZ100" s="182" t="s">
        <v>3959</v>
      </c>
      <c r="HA100" s="182" t="s">
        <v>30</v>
      </c>
      <c r="HB100" s="182">
        <v>2</v>
      </c>
      <c r="HC100" s="182" t="s">
        <v>14</v>
      </c>
      <c r="HD100" s="182" t="s">
        <v>14</v>
      </c>
      <c r="HE100" s="179">
        <v>44865</v>
      </c>
      <c r="HF100" s="189" t="s">
        <v>5302</v>
      </c>
      <c r="HG100" s="189">
        <v>0</v>
      </c>
      <c r="HH100" s="189" t="s">
        <v>3959</v>
      </c>
      <c r="HI100" s="189" t="s">
        <v>30</v>
      </c>
      <c r="HJ100" s="189">
        <v>2</v>
      </c>
      <c r="HK100" s="189" t="s">
        <v>14</v>
      </c>
      <c r="HL100" s="189" t="s">
        <v>14</v>
      </c>
      <c r="HM100" s="190">
        <v>44865</v>
      </c>
      <c r="HN100" s="188" t="s">
        <v>5308</v>
      </c>
      <c r="HO100" s="182">
        <v>2</v>
      </c>
      <c r="HP100" s="182" t="s">
        <v>3959</v>
      </c>
      <c r="HQ100" s="182" t="s">
        <v>30</v>
      </c>
      <c r="HR100" s="182">
        <v>2</v>
      </c>
      <c r="HS100" s="182" t="s">
        <v>14</v>
      </c>
      <c r="HT100" s="182" t="s">
        <v>14</v>
      </c>
      <c r="HU100" s="179">
        <v>44865</v>
      </c>
      <c r="HV100" s="189" t="s">
        <v>5305</v>
      </c>
      <c r="HW100" s="189">
        <v>0</v>
      </c>
      <c r="HX100" s="189" t="s">
        <v>3959</v>
      </c>
      <c r="HY100" s="189" t="s">
        <v>30</v>
      </c>
      <c r="HZ100" s="189">
        <v>2</v>
      </c>
      <c r="IA100" s="189" t="s">
        <v>14</v>
      </c>
      <c r="IB100" s="189" t="s">
        <v>14</v>
      </c>
      <c r="IC100" s="190">
        <v>44865</v>
      </c>
      <c r="ID100" s="188" t="s">
        <v>5307</v>
      </c>
      <c r="IE100" s="182">
        <v>1</v>
      </c>
      <c r="IF100" s="182" t="s">
        <v>3959</v>
      </c>
      <c r="IG100" s="182" t="s">
        <v>30</v>
      </c>
      <c r="IH100" s="182">
        <v>2</v>
      </c>
      <c r="II100" s="182" t="s">
        <v>14</v>
      </c>
      <c r="IJ100" s="182" t="s">
        <v>14</v>
      </c>
      <c r="IK100" s="179">
        <v>44865</v>
      </c>
      <c r="IL100" s="189" t="s">
        <v>5306</v>
      </c>
      <c r="IM100" s="189">
        <v>3</v>
      </c>
      <c r="IN100" s="189" t="s">
        <v>3959</v>
      </c>
      <c r="IO100" s="189" t="s">
        <v>30</v>
      </c>
      <c r="IP100" s="189">
        <v>2</v>
      </c>
      <c r="IQ100" s="189" t="s">
        <v>14</v>
      </c>
      <c r="IR100" s="189" t="s">
        <v>14</v>
      </c>
      <c r="IS100" s="190">
        <v>44865</v>
      </c>
    </row>
    <row r="101" spans="1:253" s="283" customFormat="1" ht="12.95" customHeight="1" x14ac:dyDescent="0.2">
      <c r="A101" s="283" t="s">
        <v>609</v>
      </c>
      <c r="B101" s="283" t="s">
        <v>9362</v>
      </c>
      <c r="C101" s="283" t="s">
        <v>610</v>
      </c>
      <c r="D101" s="283" t="s">
        <v>147</v>
      </c>
      <c r="E101" s="283" t="s">
        <v>8986</v>
      </c>
      <c r="F101" s="283" t="s">
        <v>1667</v>
      </c>
      <c r="G101" s="177">
        <v>229489000</v>
      </c>
      <c r="H101" s="178" t="s">
        <v>1659</v>
      </c>
      <c r="I101" s="178" t="s">
        <v>30</v>
      </c>
      <c r="J101" s="178">
        <v>2</v>
      </c>
      <c r="K101" s="178" t="s">
        <v>1661</v>
      </c>
      <c r="L101" s="178" t="s">
        <v>1660</v>
      </c>
      <c r="M101" s="179">
        <v>44558</v>
      </c>
      <c r="N101" s="188" t="s">
        <v>2953</v>
      </c>
      <c r="O101" s="180">
        <v>13297</v>
      </c>
      <c r="P101" s="180" t="s">
        <v>2951</v>
      </c>
      <c r="Q101" s="180" t="s">
        <v>74</v>
      </c>
      <c r="R101" s="180">
        <v>1</v>
      </c>
      <c r="S101" s="180" t="s">
        <v>2951</v>
      </c>
      <c r="T101" s="180" t="s">
        <v>2952</v>
      </c>
      <c r="U101" s="181">
        <v>44800</v>
      </c>
      <c r="V101" s="188" t="s">
        <v>2955</v>
      </c>
      <c r="W101" s="178">
        <v>4240000</v>
      </c>
      <c r="X101" s="178" t="s">
        <v>2951</v>
      </c>
      <c r="Y101" s="178" t="s">
        <v>74</v>
      </c>
      <c r="Z101" s="178">
        <v>1</v>
      </c>
      <c r="AA101" s="178" t="s">
        <v>2954</v>
      </c>
      <c r="AB101" s="178" t="s">
        <v>2952</v>
      </c>
      <c r="AC101" s="179">
        <v>44800</v>
      </c>
      <c r="AD101" s="188" t="s">
        <v>1669</v>
      </c>
      <c r="AE101" s="186" t="s">
        <v>14</v>
      </c>
      <c r="AF101" s="186" t="s">
        <v>847</v>
      </c>
      <c r="AG101" s="186" t="s">
        <v>14</v>
      </c>
      <c r="AH101" s="186" t="s">
        <v>14</v>
      </c>
      <c r="AI101" s="186" t="s">
        <v>1668</v>
      </c>
      <c r="AJ101" s="186" t="s">
        <v>847</v>
      </c>
      <c r="AK101" s="187">
        <v>44558</v>
      </c>
      <c r="AL101" s="188" t="s">
        <v>1672</v>
      </c>
      <c r="AM101" s="178" t="s">
        <v>14</v>
      </c>
      <c r="AN101" s="178" t="s">
        <v>847</v>
      </c>
      <c r="AO101" s="178" t="s">
        <v>14</v>
      </c>
      <c r="AP101" s="178" t="s">
        <v>14</v>
      </c>
      <c r="AQ101" s="178" t="s">
        <v>1671</v>
      </c>
      <c r="AR101" s="178" t="s">
        <v>1670</v>
      </c>
      <c r="AS101" s="179">
        <v>44558</v>
      </c>
      <c r="AT101" s="189" t="s">
        <v>624</v>
      </c>
      <c r="AU101" s="186" t="s">
        <v>14</v>
      </c>
      <c r="AV101" s="186" t="s">
        <v>14</v>
      </c>
      <c r="AW101" s="186" t="s">
        <v>30</v>
      </c>
      <c r="AX101" s="186">
        <v>2</v>
      </c>
      <c r="AY101" s="186" t="s">
        <v>623</v>
      </c>
      <c r="AZ101" s="186" t="s">
        <v>14</v>
      </c>
      <c r="BA101" s="187">
        <v>43523</v>
      </c>
      <c r="BB101" s="188" t="s">
        <v>622</v>
      </c>
      <c r="BC101" s="178" t="s">
        <v>14</v>
      </c>
      <c r="BD101" s="178" t="s">
        <v>14</v>
      </c>
      <c r="BE101" s="178" t="s">
        <v>30</v>
      </c>
      <c r="BF101" s="178">
        <v>2</v>
      </c>
      <c r="BG101" s="178" t="s">
        <v>621</v>
      </c>
      <c r="BH101" s="178" t="s">
        <v>14</v>
      </c>
      <c r="BI101" s="179">
        <v>43523</v>
      </c>
      <c r="BJ101" s="189" t="s">
        <v>1901</v>
      </c>
      <c r="BK101" s="189">
        <v>0</v>
      </c>
      <c r="BL101" s="189" t="s">
        <v>1899</v>
      </c>
      <c r="BM101" s="189" t="s">
        <v>19</v>
      </c>
      <c r="BN101" s="189">
        <v>3</v>
      </c>
      <c r="BO101" s="189" t="s">
        <v>1900</v>
      </c>
      <c r="BP101" s="186" t="s">
        <v>1233</v>
      </c>
      <c r="BQ101" s="190">
        <v>44657</v>
      </c>
      <c r="BR101" s="188" t="s">
        <v>612</v>
      </c>
      <c r="BS101" s="182" t="s">
        <v>14</v>
      </c>
      <c r="BT101" s="182" t="s">
        <v>14</v>
      </c>
      <c r="BU101" s="182" t="s">
        <v>30</v>
      </c>
      <c r="BV101" s="182">
        <v>2</v>
      </c>
      <c r="BW101" s="182" t="s">
        <v>611</v>
      </c>
      <c r="BX101" s="182" t="s">
        <v>14</v>
      </c>
      <c r="BY101" s="179">
        <v>43523</v>
      </c>
      <c r="BZ101" s="189" t="s">
        <v>614</v>
      </c>
      <c r="CA101" s="189" t="s">
        <v>14</v>
      </c>
      <c r="CB101" s="189" t="s">
        <v>14</v>
      </c>
      <c r="CC101" s="189" t="s">
        <v>14</v>
      </c>
      <c r="CD101" s="189" t="s">
        <v>14</v>
      </c>
      <c r="CE101" s="189" t="s">
        <v>613</v>
      </c>
      <c r="CF101" s="189" t="s">
        <v>14</v>
      </c>
      <c r="CG101" s="190">
        <v>43523</v>
      </c>
      <c r="CH101" s="188" t="s">
        <v>10105</v>
      </c>
      <c r="CI101" s="189" t="e">
        <v>#N/A</v>
      </c>
      <c r="CJ101" s="189" t="e">
        <v>#N/A</v>
      </c>
      <c r="CK101" s="189" t="e">
        <v>#N/A</v>
      </c>
      <c r="CL101" s="189" t="e">
        <v>#N/A</v>
      </c>
      <c r="CM101" s="189" t="e">
        <v>#N/A</v>
      </c>
      <c r="CN101" s="189" t="e">
        <v>#N/A</v>
      </c>
      <c r="CO101" s="191" t="e">
        <v>#N/A</v>
      </c>
      <c r="CP101" s="189" t="s">
        <v>620</v>
      </c>
      <c r="CQ101" s="182" t="s">
        <v>14</v>
      </c>
      <c r="CR101" s="182" t="s">
        <v>14</v>
      </c>
      <c r="CS101" s="182" t="s">
        <v>30</v>
      </c>
      <c r="CT101" s="182">
        <v>2</v>
      </c>
      <c r="CU101" s="182" t="s">
        <v>619</v>
      </c>
      <c r="CV101" s="182" t="s">
        <v>14</v>
      </c>
      <c r="CW101" s="179">
        <v>43523</v>
      </c>
      <c r="CX101" s="189" t="s">
        <v>1674</v>
      </c>
      <c r="CY101" s="186" t="s">
        <v>14</v>
      </c>
      <c r="CZ101" s="186" t="s">
        <v>14</v>
      </c>
      <c r="DA101" s="186" t="s">
        <v>14</v>
      </c>
      <c r="DB101" s="186" t="s">
        <v>14</v>
      </c>
      <c r="DC101" s="186" t="s">
        <v>1673</v>
      </c>
      <c r="DD101" s="186" t="s">
        <v>847</v>
      </c>
      <c r="DE101" s="192">
        <v>44558</v>
      </c>
      <c r="DF101" s="188" t="s">
        <v>1675</v>
      </c>
      <c r="DG101" s="178" t="s">
        <v>14</v>
      </c>
      <c r="DH101" s="182" t="s">
        <v>14</v>
      </c>
      <c r="DI101" s="182" t="s">
        <v>14</v>
      </c>
      <c r="DJ101" s="182" t="s">
        <v>14</v>
      </c>
      <c r="DK101" s="182" t="s">
        <v>1673</v>
      </c>
      <c r="DL101" s="182" t="s">
        <v>847</v>
      </c>
      <c r="DM101" s="179">
        <v>44558</v>
      </c>
      <c r="DN101" s="189" t="s">
        <v>1676</v>
      </c>
      <c r="DO101" s="186" t="s">
        <v>14</v>
      </c>
      <c r="DP101" s="189" t="s">
        <v>14</v>
      </c>
      <c r="DQ101" s="189" t="s">
        <v>14</v>
      </c>
      <c r="DR101" s="189" t="s">
        <v>14</v>
      </c>
      <c r="DS101" s="189" t="s">
        <v>1673</v>
      </c>
      <c r="DT101" s="189" t="s">
        <v>847</v>
      </c>
      <c r="DU101" s="190">
        <v>44558</v>
      </c>
      <c r="DV101" s="188" t="s">
        <v>1677</v>
      </c>
      <c r="DW101" s="178" t="s">
        <v>14</v>
      </c>
      <c r="DX101" s="182" t="s">
        <v>14</v>
      </c>
      <c r="DY101" s="182" t="s">
        <v>14</v>
      </c>
      <c r="DZ101" s="182" t="s">
        <v>14</v>
      </c>
      <c r="EA101" s="182" t="s">
        <v>1673</v>
      </c>
      <c r="EB101" s="182" t="s">
        <v>847</v>
      </c>
      <c r="EC101" s="179">
        <v>44558</v>
      </c>
      <c r="ED101" s="189" t="s">
        <v>1678</v>
      </c>
      <c r="EE101" s="186" t="s">
        <v>14</v>
      </c>
      <c r="EF101" s="189" t="s">
        <v>14</v>
      </c>
      <c r="EG101" s="189" t="s">
        <v>14</v>
      </c>
      <c r="EH101" s="189" t="s">
        <v>14</v>
      </c>
      <c r="EI101" s="189" t="s">
        <v>1673</v>
      </c>
      <c r="EJ101" s="189" t="s">
        <v>847</v>
      </c>
      <c r="EK101" s="190">
        <v>44558</v>
      </c>
      <c r="EL101" s="188" t="s">
        <v>1679</v>
      </c>
      <c r="EM101" s="178" t="s">
        <v>14</v>
      </c>
      <c r="EN101" s="182" t="s">
        <v>1349</v>
      </c>
      <c r="EO101" s="182" t="s">
        <v>14</v>
      </c>
      <c r="EP101" s="182" t="s">
        <v>14</v>
      </c>
      <c r="EQ101" s="182" t="s">
        <v>1673</v>
      </c>
      <c r="ER101" s="182" t="s">
        <v>847</v>
      </c>
      <c r="ES101" s="179">
        <v>44558</v>
      </c>
      <c r="ET101" s="189" t="s">
        <v>6534</v>
      </c>
      <c r="EU101" s="189">
        <v>2554</v>
      </c>
      <c r="EV101" s="189" t="s">
        <v>6530</v>
      </c>
      <c r="EW101" s="189" t="s">
        <v>2610</v>
      </c>
      <c r="EX101" s="189">
        <v>2</v>
      </c>
      <c r="EY101" s="189" t="s">
        <v>6525</v>
      </c>
      <c r="EZ101" s="189" t="s">
        <v>6531</v>
      </c>
      <c r="FA101" s="190">
        <v>44889</v>
      </c>
      <c r="FB101" s="188" t="s">
        <v>618</v>
      </c>
      <c r="FC101" s="182">
        <v>3</v>
      </c>
      <c r="FD101" s="182" t="s">
        <v>615</v>
      </c>
      <c r="FE101" s="182" t="s">
        <v>30</v>
      </c>
      <c r="FF101" s="182">
        <v>2</v>
      </c>
      <c r="FG101" s="182" t="s">
        <v>617</v>
      </c>
      <c r="FH101" s="182" t="s">
        <v>616</v>
      </c>
      <c r="FI101" s="179">
        <v>43523</v>
      </c>
      <c r="FJ101" s="188" t="s">
        <v>672</v>
      </c>
      <c r="FK101" s="189" t="s">
        <v>14</v>
      </c>
      <c r="FL101" s="189" t="s">
        <v>667</v>
      </c>
      <c r="FM101" s="189" t="s">
        <v>14</v>
      </c>
      <c r="FN101" s="189" t="s">
        <v>14</v>
      </c>
      <c r="FO101" s="189" t="s">
        <v>669</v>
      </c>
      <c r="FP101" s="186" t="s">
        <v>668</v>
      </c>
      <c r="FQ101" s="187">
        <v>43578</v>
      </c>
      <c r="FR101" s="188" t="s">
        <v>673</v>
      </c>
      <c r="FS101" s="182" t="s">
        <v>14</v>
      </c>
      <c r="FT101" s="182" t="s">
        <v>667</v>
      </c>
      <c r="FU101" s="182" t="s">
        <v>14</v>
      </c>
      <c r="FV101" s="182" t="s">
        <v>14</v>
      </c>
      <c r="FW101" s="182" t="s">
        <v>669</v>
      </c>
      <c r="FX101" s="182" t="s">
        <v>668</v>
      </c>
      <c r="FY101" s="179">
        <v>43578</v>
      </c>
      <c r="FZ101" s="189" t="s">
        <v>5312</v>
      </c>
      <c r="GA101" s="189">
        <v>2</v>
      </c>
      <c r="GB101" s="189" t="s">
        <v>3959</v>
      </c>
      <c r="GC101" s="189" t="s">
        <v>30</v>
      </c>
      <c r="GD101" s="189">
        <v>2</v>
      </c>
      <c r="GE101" s="189" t="s">
        <v>14</v>
      </c>
      <c r="GF101" s="189" t="s">
        <v>14</v>
      </c>
      <c r="GG101" s="190">
        <v>44865</v>
      </c>
      <c r="GH101" s="188" t="s">
        <v>5318</v>
      </c>
      <c r="GI101" s="182">
        <v>1</v>
      </c>
      <c r="GJ101" s="182" t="s">
        <v>3959</v>
      </c>
      <c r="GK101" s="182" t="s">
        <v>30</v>
      </c>
      <c r="GL101" s="182">
        <v>2</v>
      </c>
      <c r="GM101" s="182" t="s">
        <v>14</v>
      </c>
      <c r="GN101" s="182" t="s">
        <v>14</v>
      </c>
      <c r="GO101" s="179">
        <v>44865</v>
      </c>
      <c r="GP101" s="189" t="s">
        <v>5313</v>
      </c>
      <c r="GQ101" s="189">
        <v>1</v>
      </c>
      <c r="GR101" s="189" t="s">
        <v>3959</v>
      </c>
      <c r="GS101" s="189" t="s">
        <v>30</v>
      </c>
      <c r="GT101" s="189">
        <v>2</v>
      </c>
      <c r="GU101" s="189" t="s">
        <v>14</v>
      </c>
      <c r="GV101" s="189" t="s">
        <v>14</v>
      </c>
      <c r="GW101" s="190">
        <v>44865</v>
      </c>
      <c r="GX101" s="188" t="s">
        <v>5319</v>
      </c>
      <c r="GY101" s="182">
        <v>0</v>
      </c>
      <c r="GZ101" s="182" t="s">
        <v>3959</v>
      </c>
      <c r="HA101" s="182" t="s">
        <v>30</v>
      </c>
      <c r="HB101" s="182">
        <v>2</v>
      </c>
      <c r="HC101" s="182" t="s">
        <v>14</v>
      </c>
      <c r="HD101" s="182" t="s">
        <v>14</v>
      </c>
      <c r="HE101" s="179">
        <v>44865</v>
      </c>
      <c r="HF101" s="189" t="s">
        <v>5311</v>
      </c>
      <c r="HG101" s="189">
        <v>0</v>
      </c>
      <c r="HH101" s="189" t="s">
        <v>3959</v>
      </c>
      <c r="HI101" s="189" t="s">
        <v>30</v>
      </c>
      <c r="HJ101" s="189">
        <v>2</v>
      </c>
      <c r="HK101" s="189" t="s">
        <v>14</v>
      </c>
      <c r="HL101" s="189" t="s">
        <v>14</v>
      </c>
      <c r="HM101" s="190">
        <v>44865</v>
      </c>
      <c r="HN101" s="188" t="s">
        <v>5317</v>
      </c>
      <c r="HO101" s="182">
        <v>2</v>
      </c>
      <c r="HP101" s="182" t="s">
        <v>3959</v>
      </c>
      <c r="HQ101" s="182" t="s">
        <v>30</v>
      </c>
      <c r="HR101" s="182">
        <v>2</v>
      </c>
      <c r="HS101" s="182" t="s">
        <v>14</v>
      </c>
      <c r="HT101" s="182" t="s">
        <v>14</v>
      </c>
      <c r="HU101" s="179">
        <v>44865</v>
      </c>
      <c r="HV101" s="189" t="s">
        <v>5314</v>
      </c>
      <c r="HW101" s="189">
        <v>0</v>
      </c>
      <c r="HX101" s="189" t="s">
        <v>3959</v>
      </c>
      <c r="HY101" s="189" t="s">
        <v>30</v>
      </c>
      <c r="HZ101" s="189">
        <v>2</v>
      </c>
      <c r="IA101" s="189" t="s">
        <v>14</v>
      </c>
      <c r="IB101" s="189" t="s">
        <v>14</v>
      </c>
      <c r="IC101" s="190">
        <v>44865</v>
      </c>
      <c r="ID101" s="188" t="s">
        <v>5316</v>
      </c>
      <c r="IE101" s="182">
        <v>1</v>
      </c>
      <c r="IF101" s="182" t="s">
        <v>3959</v>
      </c>
      <c r="IG101" s="182" t="s">
        <v>30</v>
      </c>
      <c r="IH101" s="182">
        <v>2</v>
      </c>
      <c r="II101" s="182" t="s">
        <v>14</v>
      </c>
      <c r="IJ101" s="182" t="s">
        <v>14</v>
      </c>
      <c r="IK101" s="179">
        <v>44865</v>
      </c>
      <c r="IL101" s="189" t="s">
        <v>5315</v>
      </c>
      <c r="IM101" s="189">
        <v>3</v>
      </c>
      <c r="IN101" s="189" t="s">
        <v>3959</v>
      </c>
      <c r="IO101" s="189" t="s">
        <v>30</v>
      </c>
      <c r="IP101" s="189">
        <v>2</v>
      </c>
      <c r="IQ101" s="189" t="s">
        <v>14</v>
      </c>
      <c r="IR101" s="189" t="s">
        <v>14</v>
      </c>
      <c r="IS101" s="190">
        <v>44865</v>
      </c>
    </row>
    <row r="102" spans="1:253" s="283" customFormat="1" ht="12.95" customHeight="1" x14ac:dyDescent="0.2">
      <c r="A102" s="283" t="s">
        <v>2723</v>
      </c>
      <c r="B102" s="283" t="s">
        <v>9662</v>
      </c>
      <c r="C102" s="283" t="s">
        <v>2724</v>
      </c>
      <c r="D102" s="283" t="s">
        <v>147</v>
      </c>
      <c r="E102" s="283" t="s">
        <v>8986</v>
      </c>
      <c r="F102" s="283" t="s">
        <v>2725</v>
      </c>
      <c r="G102" s="177">
        <v>229489000</v>
      </c>
      <c r="H102" s="178" t="s">
        <v>1659</v>
      </c>
      <c r="I102" s="178" t="s">
        <v>30</v>
      </c>
      <c r="J102" s="178">
        <v>2</v>
      </c>
      <c r="K102" s="178" t="s">
        <v>1661</v>
      </c>
      <c r="L102" s="178" t="s">
        <v>1660</v>
      </c>
      <c r="M102" s="179">
        <v>44770</v>
      </c>
      <c r="N102" s="188" t="s">
        <v>3242</v>
      </c>
      <c r="O102" s="180">
        <v>853763</v>
      </c>
      <c r="P102" s="180" t="s">
        <v>3239</v>
      </c>
      <c r="Q102" s="180" t="s">
        <v>74</v>
      </c>
      <c r="R102" s="180">
        <v>1</v>
      </c>
      <c r="S102" s="180" t="s">
        <v>3241</v>
      </c>
      <c r="T102" s="180" t="s">
        <v>3240</v>
      </c>
      <c r="U102" s="181">
        <v>44804</v>
      </c>
      <c r="V102" s="188" t="s">
        <v>3246</v>
      </c>
      <c r="W102" s="178">
        <v>33000000</v>
      </c>
      <c r="X102" s="178" t="s">
        <v>3243</v>
      </c>
      <c r="Y102" s="178" t="s">
        <v>19</v>
      </c>
      <c r="Z102" s="178">
        <v>3</v>
      </c>
      <c r="AA102" s="178" t="s">
        <v>3245</v>
      </c>
      <c r="AB102" s="178" t="s">
        <v>3244</v>
      </c>
      <c r="AC102" s="179">
        <v>44804</v>
      </c>
      <c r="AD102" s="188" t="s">
        <v>3248</v>
      </c>
      <c r="AE102" s="186">
        <v>33000000</v>
      </c>
      <c r="AF102" s="186" t="s">
        <v>3243</v>
      </c>
      <c r="AG102" s="186" t="s">
        <v>2610</v>
      </c>
      <c r="AH102" s="186">
        <v>2</v>
      </c>
      <c r="AI102" s="186" t="s">
        <v>3247</v>
      </c>
      <c r="AJ102" s="186" t="s">
        <v>3244</v>
      </c>
      <c r="AK102" s="187">
        <v>44804</v>
      </c>
      <c r="AL102" s="188" t="s">
        <v>4995</v>
      </c>
      <c r="AM102" s="178">
        <v>7900000</v>
      </c>
      <c r="AN102" s="178" t="s">
        <v>3531</v>
      </c>
      <c r="AO102" s="178" t="s">
        <v>74</v>
      </c>
      <c r="AP102" s="178">
        <v>1</v>
      </c>
      <c r="AQ102" s="178" t="s">
        <v>4994</v>
      </c>
      <c r="AR102" s="178" t="s">
        <v>3532</v>
      </c>
      <c r="AS102" s="179">
        <v>44865</v>
      </c>
      <c r="AT102" s="189" t="s">
        <v>4999</v>
      </c>
      <c r="AU102" s="186">
        <v>12900</v>
      </c>
      <c r="AV102" s="186" t="s">
        <v>4996</v>
      </c>
      <c r="AW102" s="186" t="s">
        <v>74</v>
      </c>
      <c r="AX102" s="186">
        <v>1</v>
      </c>
      <c r="AY102" s="186" t="s">
        <v>4998</v>
      </c>
      <c r="AZ102" s="186" t="s">
        <v>4997</v>
      </c>
      <c r="BA102" s="187">
        <v>44865</v>
      </c>
      <c r="BB102" s="188" t="s">
        <v>2726</v>
      </c>
      <c r="BC102" s="178">
        <v>0</v>
      </c>
      <c r="BD102" s="178" t="s">
        <v>14</v>
      </c>
      <c r="BE102" s="178" t="s">
        <v>14</v>
      </c>
      <c r="BF102" s="178" t="s">
        <v>14</v>
      </c>
      <c r="BG102" s="178" t="s">
        <v>14</v>
      </c>
      <c r="BH102" s="178" t="s">
        <v>14</v>
      </c>
      <c r="BI102" s="179">
        <v>44770</v>
      </c>
      <c r="BJ102" s="189" t="s">
        <v>8174</v>
      </c>
      <c r="BK102" s="189">
        <v>1739</v>
      </c>
      <c r="BL102" s="189" t="s">
        <v>8172</v>
      </c>
      <c r="BM102" s="189" t="s">
        <v>2610</v>
      </c>
      <c r="BN102" s="189">
        <v>2</v>
      </c>
      <c r="BO102" s="189" t="s">
        <v>6525</v>
      </c>
      <c r="BP102" s="186" t="s">
        <v>8173</v>
      </c>
      <c r="BQ102" s="190">
        <v>44895</v>
      </c>
      <c r="BR102" s="188" t="s">
        <v>3537</v>
      </c>
      <c r="BS102" s="182">
        <v>1200000</v>
      </c>
      <c r="BT102" s="182" t="s">
        <v>3531</v>
      </c>
      <c r="BU102" s="182" t="s">
        <v>74</v>
      </c>
      <c r="BV102" s="182">
        <v>1</v>
      </c>
      <c r="BW102" s="182" t="s">
        <v>3533</v>
      </c>
      <c r="BX102" s="182" t="s">
        <v>3532</v>
      </c>
      <c r="BY102" s="179">
        <v>44830</v>
      </c>
      <c r="BZ102" s="189" t="s">
        <v>3538</v>
      </c>
      <c r="CA102" s="189">
        <v>805000</v>
      </c>
      <c r="CB102" s="189" t="s">
        <v>3531</v>
      </c>
      <c r="CC102" s="189" t="s">
        <v>74</v>
      </c>
      <c r="CD102" s="189">
        <v>1</v>
      </c>
      <c r="CE102" s="189" t="s">
        <v>3535</v>
      </c>
      <c r="CF102" s="189" t="s">
        <v>3532</v>
      </c>
      <c r="CG102" s="190">
        <v>44830</v>
      </c>
      <c r="CH102" s="188" t="s">
        <v>10106</v>
      </c>
      <c r="CI102" s="189" t="e">
        <v>#N/A</v>
      </c>
      <c r="CJ102" s="189" t="e">
        <v>#N/A</v>
      </c>
      <c r="CK102" s="189" t="e">
        <v>#N/A</v>
      </c>
      <c r="CL102" s="189" t="e">
        <v>#N/A</v>
      </c>
      <c r="CM102" s="189" t="e">
        <v>#N/A</v>
      </c>
      <c r="CN102" s="189" t="e">
        <v>#N/A</v>
      </c>
      <c r="CO102" s="191" t="e">
        <v>#N/A</v>
      </c>
      <c r="CP102" s="189" t="s">
        <v>2727</v>
      </c>
      <c r="CQ102" s="182">
        <v>0</v>
      </c>
      <c r="CR102" s="182" t="s">
        <v>14</v>
      </c>
      <c r="CS102" s="182" t="s">
        <v>14</v>
      </c>
      <c r="CT102" s="182" t="s">
        <v>14</v>
      </c>
      <c r="CU102" s="182" t="s">
        <v>14</v>
      </c>
      <c r="CV102" s="182" t="s">
        <v>14</v>
      </c>
      <c r="CW102" s="179">
        <v>44770</v>
      </c>
      <c r="CX102" s="189" t="s">
        <v>5002</v>
      </c>
      <c r="CY102" s="186">
        <v>20600000</v>
      </c>
      <c r="CZ102" s="186" t="s">
        <v>5000</v>
      </c>
      <c r="DA102" s="186" t="s">
        <v>2610</v>
      </c>
      <c r="DB102" s="186">
        <v>2</v>
      </c>
      <c r="DC102" s="186" t="s">
        <v>5005</v>
      </c>
      <c r="DD102" s="186" t="s">
        <v>5001</v>
      </c>
      <c r="DE102" s="192">
        <v>44865</v>
      </c>
      <c r="DF102" s="188" t="s">
        <v>3252</v>
      </c>
      <c r="DG102" s="178">
        <v>0</v>
      </c>
      <c r="DH102" s="182" t="s">
        <v>3249</v>
      </c>
      <c r="DI102" s="182" t="s">
        <v>2610</v>
      </c>
      <c r="DJ102" s="182">
        <v>2</v>
      </c>
      <c r="DK102" s="182" t="s">
        <v>3251</v>
      </c>
      <c r="DL102" s="182" t="s">
        <v>3250</v>
      </c>
      <c r="DM102" s="179">
        <v>44804</v>
      </c>
      <c r="DN102" s="189" t="s">
        <v>5004</v>
      </c>
      <c r="DO102" s="186">
        <v>12400000</v>
      </c>
      <c r="DP102" s="189" t="s">
        <v>3253</v>
      </c>
      <c r="DQ102" s="189" t="s">
        <v>2610</v>
      </c>
      <c r="DR102" s="189">
        <v>2</v>
      </c>
      <c r="DS102" s="189" t="s">
        <v>5003</v>
      </c>
      <c r="DT102" s="189" t="s">
        <v>3250</v>
      </c>
      <c r="DU102" s="190">
        <v>44865</v>
      </c>
      <c r="DV102" s="188" t="s">
        <v>5006</v>
      </c>
      <c r="DW102" s="178">
        <v>20570000</v>
      </c>
      <c r="DX102" s="182" t="s">
        <v>5000</v>
      </c>
      <c r="DY102" s="182" t="s">
        <v>2610</v>
      </c>
      <c r="DZ102" s="182">
        <v>2</v>
      </c>
      <c r="EA102" s="182" t="s">
        <v>5005</v>
      </c>
      <c r="EB102" s="182" t="s">
        <v>5001</v>
      </c>
      <c r="EC102" s="179">
        <v>44865</v>
      </c>
      <c r="ED102" s="189" t="s">
        <v>3255</v>
      </c>
      <c r="EE102" s="186">
        <v>30000</v>
      </c>
      <c r="EF102" s="189" t="s">
        <v>3253</v>
      </c>
      <c r="EG102" s="189" t="s">
        <v>2610</v>
      </c>
      <c r="EH102" s="189">
        <v>2</v>
      </c>
      <c r="EI102" s="189" t="s">
        <v>3254</v>
      </c>
      <c r="EJ102" s="189" t="s">
        <v>2730</v>
      </c>
      <c r="EK102" s="190">
        <v>44804</v>
      </c>
      <c r="EL102" s="188" t="s">
        <v>2728</v>
      </c>
      <c r="EM102" s="178">
        <v>0</v>
      </c>
      <c r="EN102" s="182" t="s">
        <v>14</v>
      </c>
      <c r="EO102" s="182" t="s">
        <v>30</v>
      </c>
      <c r="EP102" s="182">
        <v>2</v>
      </c>
      <c r="EQ102" s="182" t="s">
        <v>14</v>
      </c>
      <c r="ER102" s="182" t="s">
        <v>14</v>
      </c>
      <c r="ES102" s="179">
        <v>44770</v>
      </c>
      <c r="ET102" s="189" t="s">
        <v>6535</v>
      </c>
      <c r="EU102" s="189">
        <v>2554</v>
      </c>
      <c r="EV102" s="189" t="s">
        <v>6530</v>
      </c>
      <c r="EW102" s="189" t="s">
        <v>2610</v>
      </c>
      <c r="EX102" s="189">
        <v>2</v>
      </c>
      <c r="EY102" s="189" t="s">
        <v>6525</v>
      </c>
      <c r="EZ102" s="189" t="s">
        <v>6531</v>
      </c>
      <c r="FA102" s="190">
        <v>44889</v>
      </c>
      <c r="FB102" s="188" t="s">
        <v>2732</v>
      </c>
      <c r="FC102" s="182">
        <v>1</v>
      </c>
      <c r="FD102" s="182" t="s">
        <v>2729</v>
      </c>
      <c r="FE102" s="182" t="s">
        <v>30</v>
      </c>
      <c r="FF102" s="182">
        <v>2</v>
      </c>
      <c r="FG102" s="182" t="s">
        <v>2731</v>
      </c>
      <c r="FH102" s="182" t="s">
        <v>2730</v>
      </c>
      <c r="FI102" s="179">
        <v>44770</v>
      </c>
      <c r="FJ102" s="188" t="s">
        <v>10107</v>
      </c>
      <c r="FK102" s="189" t="e">
        <v>#N/A</v>
      </c>
      <c r="FL102" s="189" t="e">
        <v>#N/A</v>
      </c>
      <c r="FM102" s="189" t="e">
        <v>#N/A</v>
      </c>
      <c r="FN102" s="189" t="e">
        <v>#N/A</v>
      </c>
      <c r="FO102" s="189" t="e">
        <v>#N/A</v>
      </c>
      <c r="FP102" s="186" t="e">
        <v>#N/A</v>
      </c>
      <c r="FQ102" s="187" t="e">
        <v>#N/A</v>
      </c>
      <c r="FR102" s="188" t="s">
        <v>10108</v>
      </c>
      <c r="FS102" s="182" t="e">
        <v>#N/A</v>
      </c>
      <c r="FT102" s="182" t="e">
        <v>#N/A</v>
      </c>
      <c r="FU102" s="182" t="e">
        <v>#N/A</v>
      </c>
      <c r="FV102" s="182" t="e">
        <v>#N/A</v>
      </c>
      <c r="FW102" s="182" t="e">
        <v>#N/A</v>
      </c>
      <c r="FX102" s="182" t="e">
        <v>#N/A</v>
      </c>
      <c r="FY102" s="179" t="e">
        <v>#N/A</v>
      </c>
      <c r="FZ102" s="189" t="s">
        <v>5321</v>
      </c>
      <c r="GA102" s="189">
        <v>2</v>
      </c>
      <c r="GB102" s="189" t="s">
        <v>3959</v>
      </c>
      <c r="GC102" s="189" t="s">
        <v>30</v>
      </c>
      <c r="GD102" s="189">
        <v>2</v>
      </c>
      <c r="GE102" s="189" t="s">
        <v>14</v>
      </c>
      <c r="GF102" s="189" t="s">
        <v>14</v>
      </c>
      <c r="GG102" s="190">
        <v>44865</v>
      </c>
      <c r="GH102" s="188" t="s">
        <v>5327</v>
      </c>
      <c r="GI102" s="182">
        <v>1</v>
      </c>
      <c r="GJ102" s="182" t="s">
        <v>3959</v>
      </c>
      <c r="GK102" s="182" t="s">
        <v>30</v>
      </c>
      <c r="GL102" s="182">
        <v>2</v>
      </c>
      <c r="GM102" s="182" t="s">
        <v>14</v>
      </c>
      <c r="GN102" s="182" t="s">
        <v>14</v>
      </c>
      <c r="GO102" s="179">
        <v>44865</v>
      </c>
      <c r="GP102" s="189" t="s">
        <v>5322</v>
      </c>
      <c r="GQ102" s="189">
        <v>1</v>
      </c>
      <c r="GR102" s="189" t="s">
        <v>3959</v>
      </c>
      <c r="GS102" s="189" t="s">
        <v>30</v>
      </c>
      <c r="GT102" s="189">
        <v>2</v>
      </c>
      <c r="GU102" s="189" t="s">
        <v>14</v>
      </c>
      <c r="GV102" s="189" t="s">
        <v>14</v>
      </c>
      <c r="GW102" s="190">
        <v>44865</v>
      </c>
      <c r="GX102" s="188" t="s">
        <v>5328</v>
      </c>
      <c r="GY102" s="182">
        <v>1</v>
      </c>
      <c r="GZ102" s="182" t="s">
        <v>3959</v>
      </c>
      <c r="HA102" s="182" t="s">
        <v>30</v>
      </c>
      <c r="HB102" s="182">
        <v>2</v>
      </c>
      <c r="HC102" s="182" t="s">
        <v>14</v>
      </c>
      <c r="HD102" s="182" t="s">
        <v>14</v>
      </c>
      <c r="HE102" s="179">
        <v>44865</v>
      </c>
      <c r="HF102" s="189" t="s">
        <v>5320</v>
      </c>
      <c r="HG102" s="189">
        <v>0</v>
      </c>
      <c r="HH102" s="189" t="s">
        <v>3959</v>
      </c>
      <c r="HI102" s="189" t="s">
        <v>30</v>
      </c>
      <c r="HJ102" s="189">
        <v>2</v>
      </c>
      <c r="HK102" s="189" t="s">
        <v>14</v>
      </c>
      <c r="HL102" s="189" t="s">
        <v>14</v>
      </c>
      <c r="HM102" s="190">
        <v>44865</v>
      </c>
      <c r="HN102" s="188" t="s">
        <v>5326</v>
      </c>
      <c r="HO102" s="182">
        <v>1</v>
      </c>
      <c r="HP102" s="182" t="s">
        <v>3959</v>
      </c>
      <c r="HQ102" s="182" t="s">
        <v>30</v>
      </c>
      <c r="HR102" s="182">
        <v>2</v>
      </c>
      <c r="HS102" s="182" t="s">
        <v>14</v>
      </c>
      <c r="HT102" s="182" t="s">
        <v>14</v>
      </c>
      <c r="HU102" s="179">
        <v>44865</v>
      </c>
      <c r="HV102" s="189" t="s">
        <v>5323</v>
      </c>
      <c r="HW102" s="189">
        <v>0</v>
      </c>
      <c r="HX102" s="189" t="s">
        <v>3959</v>
      </c>
      <c r="HY102" s="189" t="s">
        <v>30</v>
      </c>
      <c r="HZ102" s="189">
        <v>2</v>
      </c>
      <c r="IA102" s="189" t="s">
        <v>14</v>
      </c>
      <c r="IB102" s="189" t="s">
        <v>14</v>
      </c>
      <c r="IC102" s="190">
        <v>44865</v>
      </c>
      <c r="ID102" s="188" t="s">
        <v>5325</v>
      </c>
      <c r="IE102" s="182">
        <v>1</v>
      </c>
      <c r="IF102" s="182" t="s">
        <v>3959</v>
      </c>
      <c r="IG102" s="182" t="s">
        <v>30</v>
      </c>
      <c r="IH102" s="182">
        <v>2</v>
      </c>
      <c r="II102" s="182" t="s">
        <v>14</v>
      </c>
      <c r="IJ102" s="182" t="s">
        <v>14</v>
      </c>
      <c r="IK102" s="179">
        <v>44865</v>
      </c>
      <c r="IL102" s="189" t="s">
        <v>5324</v>
      </c>
      <c r="IM102" s="189">
        <v>3</v>
      </c>
      <c r="IN102" s="189" t="s">
        <v>3959</v>
      </c>
      <c r="IO102" s="189" t="s">
        <v>30</v>
      </c>
      <c r="IP102" s="189">
        <v>2</v>
      </c>
      <c r="IQ102" s="189" t="s">
        <v>14</v>
      </c>
      <c r="IR102" s="189" t="s">
        <v>14</v>
      </c>
      <c r="IS102" s="190">
        <v>44865</v>
      </c>
    </row>
    <row r="103" spans="1:253" s="283" customFormat="1" ht="12.95" customHeight="1" x14ac:dyDescent="0.2">
      <c r="A103" s="283" t="s">
        <v>4768</v>
      </c>
      <c r="B103" s="283" t="s">
        <v>9385</v>
      </c>
      <c r="C103" s="283" t="s">
        <v>4769</v>
      </c>
      <c r="D103" s="283" t="s">
        <v>4770</v>
      </c>
      <c r="E103" s="283" t="s">
        <v>8987</v>
      </c>
      <c r="F103" s="283" t="s">
        <v>6477</v>
      </c>
      <c r="G103" s="177">
        <v>4514000</v>
      </c>
      <c r="H103" s="178" t="s">
        <v>6441</v>
      </c>
      <c r="I103" s="178" t="s">
        <v>2610</v>
      </c>
      <c r="J103" s="178">
        <v>2</v>
      </c>
      <c r="K103" s="178" t="s">
        <v>6476</v>
      </c>
      <c r="L103" s="178" t="s">
        <v>6475</v>
      </c>
      <c r="M103" s="179">
        <v>44889</v>
      </c>
      <c r="N103" s="188" t="s">
        <v>6479</v>
      </c>
      <c r="O103" s="180">
        <v>74177</v>
      </c>
      <c r="P103" s="180" t="s">
        <v>2780</v>
      </c>
      <c r="Q103" s="180" t="s">
        <v>2610</v>
      </c>
      <c r="R103" s="180">
        <v>2</v>
      </c>
      <c r="S103" s="180" t="s">
        <v>6350</v>
      </c>
      <c r="T103" s="180" t="s">
        <v>6478</v>
      </c>
      <c r="U103" s="181">
        <v>44889</v>
      </c>
      <c r="V103" s="188" t="s">
        <v>6482</v>
      </c>
      <c r="W103" s="178">
        <v>145000</v>
      </c>
      <c r="X103" s="178" t="s">
        <v>3040</v>
      </c>
      <c r="Y103" s="178" t="s">
        <v>2610</v>
      </c>
      <c r="Z103" s="178">
        <v>2</v>
      </c>
      <c r="AA103" s="178" t="s">
        <v>6481</v>
      </c>
      <c r="AB103" s="178" t="s">
        <v>6480</v>
      </c>
      <c r="AC103" s="179">
        <v>44889</v>
      </c>
      <c r="AD103" s="188" t="s">
        <v>6486</v>
      </c>
      <c r="AE103" s="186">
        <v>96000</v>
      </c>
      <c r="AF103" s="186" t="s">
        <v>6483</v>
      </c>
      <c r="AG103" s="186" t="s">
        <v>19</v>
      </c>
      <c r="AH103" s="186">
        <v>3</v>
      </c>
      <c r="AI103" s="186" t="s">
        <v>6485</v>
      </c>
      <c r="AJ103" s="186" t="s">
        <v>6484</v>
      </c>
      <c r="AK103" s="187">
        <v>44889</v>
      </c>
      <c r="AL103" s="188" t="s">
        <v>6489</v>
      </c>
      <c r="AM103" s="178">
        <v>122000</v>
      </c>
      <c r="AN103" s="178" t="s">
        <v>3040</v>
      </c>
      <c r="AO103" s="178" t="s">
        <v>2610</v>
      </c>
      <c r="AP103" s="178">
        <v>2</v>
      </c>
      <c r="AQ103" s="178" t="s">
        <v>6488</v>
      </c>
      <c r="AR103" s="178" t="s">
        <v>6487</v>
      </c>
      <c r="AS103" s="179">
        <v>44889</v>
      </c>
      <c r="AT103" s="189" t="s">
        <v>6490</v>
      </c>
      <c r="AU103" s="186" t="s">
        <v>14</v>
      </c>
      <c r="AV103" s="186" t="s">
        <v>14</v>
      </c>
      <c r="AW103" s="186" t="s">
        <v>14</v>
      </c>
      <c r="AX103" s="186" t="s">
        <v>14</v>
      </c>
      <c r="AY103" s="186" t="s">
        <v>6002</v>
      </c>
      <c r="AZ103" s="186" t="s">
        <v>14</v>
      </c>
      <c r="BA103" s="187">
        <v>44889</v>
      </c>
      <c r="BB103" s="188" t="s">
        <v>6506</v>
      </c>
      <c r="BC103" s="178" t="s">
        <v>14</v>
      </c>
      <c r="BD103" s="178" t="s">
        <v>14</v>
      </c>
      <c r="BE103" s="178" t="s">
        <v>14</v>
      </c>
      <c r="BF103" s="178" t="s">
        <v>14</v>
      </c>
      <c r="BG103" s="178" t="s">
        <v>6028</v>
      </c>
      <c r="BH103" s="178" t="s">
        <v>14</v>
      </c>
      <c r="BI103" s="179">
        <v>44889</v>
      </c>
      <c r="BJ103" s="189" t="s">
        <v>6494</v>
      </c>
      <c r="BK103" s="189">
        <v>61</v>
      </c>
      <c r="BL103" s="189" t="s">
        <v>6491</v>
      </c>
      <c r="BM103" s="189" t="s">
        <v>19</v>
      </c>
      <c r="BN103" s="189">
        <v>3</v>
      </c>
      <c r="BO103" s="189" t="s">
        <v>6493</v>
      </c>
      <c r="BP103" s="186" t="s">
        <v>6492</v>
      </c>
      <c r="BQ103" s="190">
        <v>44889</v>
      </c>
      <c r="BR103" s="188" t="s">
        <v>6507</v>
      </c>
      <c r="BS103" s="182" t="s">
        <v>14</v>
      </c>
      <c r="BT103" s="182" t="s">
        <v>14</v>
      </c>
      <c r="BU103" s="182" t="s">
        <v>14</v>
      </c>
      <c r="BV103" s="182" t="s">
        <v>14</v>
      </c>
      <c r="BW103" s="182" t="s">
        <v>6030</v>
      </c>
      <c r="BX103" s="182" t="s">
        <v>14</v>
      </c>
      <c r="BY103" s="179">
        <v>44889</v>
      </c>
      <c r="BZ103" s="189" t="s">
        <v>6508</v>
      </c>
      <c r="CA103" s="189" t="s">
        <v>14</v>
      </c>
      <c r="CB103" s="189" t="s">
        <v>14</v>
      </c>
      <c r="CC103" s="189" t="s">
        <v>14</v>
      </c>
      <c r="CD103" s="189" t="s">
        <v>14</v>
      </c>
      <c r="CE103" s="189" t="s">
        <v>6032</v>
      </c>
      <c r="CF103" s="189" t="s">
        <v>14</v>
      </c>
      <c r="CG103" s="190">
        <v>44889</v>
      </c>
      <c r="CH103" s="188" t="s">
        <v>10109</v>
      </c>
      <c r="CI103" s="189" t="e">
        <v>#N/A</v>
      </c>
      <c r="CJ103" s="189" t="e">
        <v>#N/A</v>
      </c>
      <c r="CK103" s="189" t="e">
        <v>#N/A</v>
      </c>
      <c r="CL103" s="189" t="e">
        <v>#N/A</v>
      </c>
      <c r="CM103" s="189" t="e">
        <v>#N/A</v>
      </c>
      <c r="CN103" s="189" t="e">
        <v>#N/A</v>
      </c>
      <c r="CO103" s="191" t="e">
        <v>#N/A</v>
      </c>
      <c r="CP103" s="189" t="s">
        <v>6509</v>
      </c>
      <c r="CQ103" s="182" t="s">
        <v>14</v>
      </c>
      <c r="CR103" s="182" t="s">
        <v>14</v>
      </c>
      <c r="CS103" s="182" t="s">
        <v>14</v>
      </c>
      <c r="CT103" s="182" t="s">
        <v>14</v>
      </c>
      <c r="CU103" s="182" t="s">
        <v>6034</v>
      </c>
      <c r="CV103" s="182" t="s">
        <v>14</v>
      </c>
      <c r="CW103" s="179">
        <v>44889</v>
      </c>
      <c r="CX103" s="189" t="s">
        <v>6496</v>
      </c>
      <c r="CY103" s="186">
        <v>94000</v>
      </c>
      <c r="CZ103" s="186" t="s">
        <v>3040</v>
      </c>
      <c r="DA103" s="186" t="s">
        <v>2610</v>
      </c>
      <c r="DB103" s="186">
        <v>2</v>
      </c>
      <c r="DC103" s="186" t="s">
        <v>6463</v>
      </c>
      <c r="DD103" s="186" t="s">
        <v>6497</v>
      </c>
      <c r="DE103" s="192">
        <v>44889</v>
      </c>
      <c r="DF103" s="188" t="s">
        <v>6498</v>
      </c>
      <c r="DG103" s="178">
        <v>49000</v>
      </c>
      <c r="DH103" s="182" t="s">
        <v>3040</v>
      </c>
      <c r="DI103" s="182" t="s">
        <v>2610</v>
      </c>
      <c r="DJ103" s="182">
        <v>2</v>
      </c>
      <c r="DK103" s="182" t="s">
        <v>2673</v>
      </c>
      <c r="DL103" s="182" t="s">
        <v>6497</v>
      </c>
      <c r="DM103" s="179">
        <v>44889</v>
      </c>
      <c r="DN103" s="189" t="s">
        <v>6499</v>
      </c>
      <c r="DO103" s="186">
        <v>2000</v>
      </c>
      <c r="DP103" s="189" t="s">
        <v>3040</v>
      </c>
      <c r="DQ103" s="189" t="s">
        <v>2610</v>
      </c>
      <c r="DR103" s="189">
        <v>2</v>
      </c>
      <c r="DS103" s="189" t="s">
        <v>6016</v>
      </c>
      <c r="DT103" s="189" t="s">
        <v>6497</v>
      </c>
      <c r="DU103" s="190">
        <v>44889</v>
      </c>
      <c r="DV103" s="188" t="s">
        <v>6500</v>
      </c>
      <c r="DW103" s="178">
        <v>94000</v>
      </c>
      <c r="DX103" s="182" t="s">
        <v>3040</v>
      </c>
      <c r="DY103" s="182" t="s">
        <v>2610</v>
      </c>
      <c r="DZ103" s="182">
        <v>2</v>
      </c>
      <c r="EA103" s="182" t="s">
        <v>6463</v>
      </c>
      <c r="EB103" s="182" t="s">
        <v>6497</v>
      </c>
      <c r="EC103" s="179">
        <v>44889</v>
      </c>
      <c r="ED103" s="189" t="s">
        <v>6501</v>
      </c>
      <c r="EE103" s="186">
        <v>0</v>
      </c>
      <c r="EF103" s="189" t="s">
        <v>847</v>
      </c>
      <c r="EG103" s="189" t="s">
        <v>14</v>
      </c>
      <c r="EH103" s="189" t="s">
        <v>14</v>
      </c>
      <c r="EI103" s="189" t="s">
        <v>6019</v>
      </c>
      <c r="EJ103" s="189" t="s">
        <v>847</v>
      </c>
      <c r="EK103" s="190">
        <v>44889</v>
      </c>
      <c r="EL103" s="188" t="s">
        <v>6502</v>
      </c>
      <c r="EM103" s="178">
        <v>0</v>
      </c>
      <c r="EN103" s="182" t="s">
        <v>847</v>
      </c>
      <c r="EO103" s="182" t="s">
        <v>14</v>
      </c>
      <c r="EP103" s="182" t="s">
        <v>14</v>
      </c>
      <c r="EQ103" s="182" t="s">
        <v>6021</v>
      </c>
      <c r="ER103" s="182" t="s">
        <v>847</v>
      </c>
      <c r="ES103" s="179">
        <v>44889</v>
      </c>
      <c r="ET103" s="189" t="s">
        <v>6495</v>
      </c>
      <c r="EU103" s="189">
        <v>61</v>
      </c>
      <c r="EV103" s="189" t="s">
        <v>6491</v>
      </c>
      <c r="EW103" s="189" t="s">
        <v>19</v>
      </c>
      <c r="EX103" s="189">
        <v>3</v>
      </c>
      <c r="EY103" s="189" t="s">
        <v>6493</v>
      </c>
      <c r="EZ103" s="189" t="s">
        <v>6492</v>
      </c>
      <c r="FA103" s="190">
        <v>44889</v>
      </c>
      <c r="FB103" s="188" t="s">
        <v>6503</v>
      </c>
      <c r="FC103" s="182">
        <v>2</v>
      </c>
      <c r="FD103" s="182" t="s">
        <v>3040</v>
      </c>
      <c r="FE103" s="182" t="s">
        <v>2610</v>
      </c>
      <c r="FF103" s="182">
        <v>2</v>
      </c>
      <c r="FG103" s="182" t="s">
        <v>6467</v>
      </c>
      <c r="FH103" s="182" t="s">
        <v>6458</v>
      </c>
      <c r="FI103" s="179">
        <v>44889</v>
      </c>
      <c r="FJ103" s="188" t="s">
        <v>6504</v>
      </c>
      <c r="FK103" s="189" t="s">
        <v>14</v>
      </c>
      <c r="FL103" s="189" t="s">
        <v>14</v>
      </c>
      <c r="FM103" s="189" t="s">
        <v>14</v>
      </c>
      <c r="FN103" s="189" t="s">
        <v>14</v>
      </c>
      <c r="FO103" s="189" t="s">
        <v>6024</v>
      </c>
      <c r="FP103" s="186" t="s">
        <v>14</v>
      </c>
      <c r="FQ103" s="187">
        <v>44889</v>
      </c>
      <c r="FR103" s="188" t="s">
        <v>6505</v>
      </c>
      <c r="FS103" s="182" t="s">
        <v>14</v>
      </c>
      <c r="FT103" s="182" t="s">
        <v>14</v>
      </c>
      <c r="FU103" s="182" t="s">
        <v>14</v>
      </c>
      <c r="FV103" s="182" t="s">
        <v>14</v>
      </c>
      <c r="FW103" s="182" t="s">
        <v>6026</v>
      </c>
      <c r="FX103" s="182" t="s">
        <v>14</v>
      </c>
      <c r="FY103" s="179">
        <v>44889</v>
      </c>
      <c r="FZ103" s="189" t="s">
        <v>4772</v>
      </c>
      <c r="GA103" s="189">
        <v>0</v>
      </c>
      <c r="GB103" s="189" t="s">
        <v>3959</v>
      </c>
      <c r="GC103" s="189" t="s">
        <v>30</v>
      </c>
      <c r="GD103" s="189">
        <v>2</v>
      </c>
      <c r="GE103" s="189" t="s">
        <v>14</v>
      </c>
      <c r="GF103" s="189" t="s">
        <v>14</v>
      </c>
      <c r="GG103" s="190">
        <v>44863</v>
      </c>
      <c r="GH103" s="188" t="s">
        <v>4778</v>
      </c>
      <c r="GI103" s="182">
        <v>1</v>
      </c>
      <c r="GJ103" s="182" t="s">
        <v>3959</v>
      </c>
      <c r="GK103" s="182" t="s">
        <v>30</v>
      </c>
      <c r="GL103" s="182">
        <v>2</v>
      </c>
      <c r="GM103" s="182" t="s">
        <v>14</v>
      </c>
      <c r="GN103" s="182" t="s">
        <v>14</v>
      </c>
      <c r="GO103" s="179">
        <v>44863</v>
      </c>
      <c r="GP103" s="189" t="s">
        <v>4773</v>
      </c>
      <c r="GQ103" s="189">
        <v>0</v>
      </c>
      <c r="GR103" s="189" t="s">
        <v>3959</v>
      </c>
      <c r="GS103" s="189" t="s">
        <v>30</v>
      </c>
      <c r="GT103" s="189">
        <v>2</v>
      </c>
      <c r="GU103" s="189" t="s">
        <v>14</v>
      </c>
      <c r="GV103" s="189" t="s">
        <v>14</v>
      </c>
      <c r="GW103" s="190">
        <v>44863</v>
      </c>
      <c r="GX103" s="188" t="s">
        <v>4779</v>
      </c>
      <c r="GY103" s="182">
        <v>0</v>
      </c>
      <c r="GZ103" s="182" t="s">
        <v>3959</v>
      </c>
      <c r="HA103" s="182" t="s">
        <v>30</v>
      </c>
      <c r="HB103" s="182">
        <v>2</v>
      </c>
      <c r="HC103" s="182" t="s">
        <v>14</v>
      </c>
      <c r="HD103" s="182" t="s">
        <v>14</v>
      </c>
      <c r="HE103" s="179">
        <v>44863</v>
      </c>
      <c r="HF103" s="189" t="s">
        <v>4771</v>
      </c>
      <c r="HG103" s="189">
        <v>0</v>
      </c>
      <c r="HH103" s="189" t="s">
        <v>3959</v>
      </c>
      <c r="HI103" s="189" t="s">
        <v>30</v>
      </c>
      <c r="HJ103" s="189">
        <v>2</v>
      </c>
      <c r="HK103" s="189" t="s">
        <v>14</v>
      </c>
      <c r="HL103" s="189" t="s">
        <v>14</v>
      </c>
      <c r="HM103" s="190">
        <v>44863</v>
      </c>
      <c r="HN103" s="188" t="s">
        <v>4777</v>
      </c>
      <c r="HO103" s="182">
        <v>2</v>
      </c>
      <c r="HP103" s="182" t="s">
        <v>3959</v>
      </c>
      <c r="HQ103" s="182" t="s">
        <v>30</v>
      </c>
      <c r="HR103" s="182">
        <v>2</v>
      </c>
      <c r="HS103" s="182" t="s">
        <v>14</v>
      </c>
      <c r="HT103" s="182" t="s">
        <v>14</v>
      </c>
      <c r="HU103" s="179">
        <v>44863</v>
      </c>
      <c r="HV103" s="189" t="s">
        <v>4774</v>
      </c>
      <c r="HW103" s="189">
        <v>1</v>
      </c>
      <c r="HX103" s="189" t="s">
        <v>3959</v>
      </c>
      <c r="HY103" s="189" t="s">
        <v>30</v>
      </c>
      <c r="HZ103" s="189">
        <v>2</v>
      </c>
      <c r="IA103" s="189" t="s">
        <v>14</v>
      </c>
      <c r="IB103" s="189" t="s">
        <v>14</v>
      </c>
      <c r="IC103" s="190">
        <v>44863</v>
      </c>
      <c r="ID103" s="188" t="s">
        <v>4776</v>
      </c>
      <c r="IE103" s="182">
        <v>0</v>
      </c>
      <c r="IF103" s="182" t="s">
        <v>3959</v>
      </c>
      <c r="IG103" s="182" t="s">
        <v>30</v>
      </c>
      <c r="IH103" s="182">
        <v>2</v>
      </c>
      <c r="II103" s="182" t="s">
        <v>14</v>
      </c>
      <c r="IJ103" s="182" t="s">
        <v>14</v>
      </c>
      <c r="IK103" s="179">
        <v>44863</v>
      </c>
      <c r="IL103" s="189" t="s">
        <v>4775</v>
      </c>
      <c r="IM103" s="189">
        <v>3</v>
      </c>
      <c r="IN103" s="189" t="s">
        <v>3959</v>
      </c>
      <c r="IO103" s="189" t="s">
        <v>30</v>
      </c>
      <c r="IP103" s="189">
        <v>2</v>
      </c>
      <c r="IQ103" s="189" t="s">
        <v>14</v>
      </c>
      <c r="IR103" s="189" t="s">
        <v>14</v>
      </c>
      <c r="IS103" s="190">
        <v>44863</v>
      </c>
    </row>
    <row r="104" spans="1:253" s="283" customFormat="1" ht="12.95" customHeight="1" x14ac:dyDescent="0.2">
      <c r="A104" s="283" t="s">
        <v>4780</v>
      </c>
      <c r="B104" s="283" t="s">
        <v>9385</v>
      </c>
      <c r="C104" s="283" t="s">
        <v>4781</v>
      </c>
      <c r="D104" s="283" t="s">
        <v>4782</v>
      </c>
      <c r="E104" s="283" t="s">
        <v>8988</v>
      </c>
      <c r="F104" s="283" t="s">
        <v>8507</v>
      </c>
      <c r="G104" s="177">
        <v>33359000</v>
      </c>
      <c r="H104" s="178" t="s">
        <v>8505</v>
      </c>
      <c r="I104" s="178" t="s">
        <v>2610</v>
      </c>
      <c r="J104" s="178">
        <v>2</v>
      </c>
      <c r="K104" s="178" t="s">
        <v>8472</v>
      </c>
      <c r="L104" s="178" t="s">
        <v>8506</v>
      </c>
      <c r="M104" s="179">
        <v>44895</v>
      </c>
      <c r="N104" s="188" t="s">
        <v>8509</v>
      </c>
      <c r="O104" s="180">
        <v>1280000</v>
      </c>
      <c r="P104" s="180" t="s">
        <v>7921</v>
      </c>
      <c r="Q104" s="180" t="s">
        <v>74</v>
      </c>
      <c r="R104" s="180">
        <v>1</v>
      </c>
      <c r="S104" s="180" t="s">
        <v>8474</v>
      </c>
      <c r="T104" s="180" t="s">
        <v>8508</v>
      </c>
      <c r="U104" s="181">
        <v>44895</v>
      </c>
      <c r="V104" s="188" t="s">
        <v>8510</v>
      </c>
      <c r="W104" s="178">
        <v>33359000</v>
      </c>
      <c r="X104" s="178" t="s">
        <v>7921</v>
      </c>
      <c r="Y104" s="178" t="s">
        <v>2610</v>
      </c>
      <c r="Z104" s="178">
        <v>2</v>
      </c>
      <c r="AA104" s="178" t="s">
        <v>8476</v>
      </c>
      <c r="AB104" s="178" t="s">
        <v>8506</v>
      </c>
      <c r="AC104" s="179">
        <v>44895</v>
      </c>
      <c r="AD104" s="188" t="s">
        <v>8513</v>
      </c>
      <c r="AE104" s="186">
        <v>10081000</v>
      </c>
      <c r="AF104" s="186" t="s">
        <v>8511</v>
      </c>
      <c r="AG104" s="186" t="s">
        <v>2610</v>
      </c>
      <c r="AH104" s="186">
        <v>2</v>
      </c>
      <c r="AI104" s="186" t="s">
        <v>8512</v>
      </c>
      <c r="AJ104" s="186" t="s">
        <v>8479</v>
      </c>
      <c r="AK104" s="187">
        <v>44895</v>
      </c>
      <c r="AL104" s="188" t="s">
        <v>8514</v>
      </c>
      <c r="AM104" s="178">
        <v>1570000</v>
      </c>
      <c r="AN104" s="178" t="s">
        <v>8482</v>
      </c>
      <c r="AO104" s="178" t="s">
        <v>2610</v>
      </c>
      <c r="AP104" s="178">
        <v>2</v>
      </c>
      <c r="AQ104" s="178" t="s">
        <v>8483</v>
      </c>
      <c r="AR104" s="178" t="s">
        <v>7459</v>
      </c>
      <c r="AS104" s="179">
        <v>44895</v>
      </c>
      <c r="AT104" s="189" t="s">
        <v>8515</v>
      </c>
      <c r="AU104" s="186" t="s">
        <v>14</v>
      </c>
      <c r="AV104" s="186" t="s">
        <v>14</v>
      </c>
      <c r="AW104" s="186" t="s">
        <v>14</v>
      </c>
      <c r="AX104" s="186" t="s">
        <v>14</v>
      </c>
      <c r="AY104" s="186" t="s">
        <v>15</v>
      </c>
      <c r="AZ104" s="186" t="s">
        <v>14</v>
      </c>
      <c r="BA104" s="187">
        <v>44895</v>
      </c>
      <c r="BB104" s="188" t="s">
        <v>8531</v>
      </c>
      <c r="BC104" s="178" t="s">
        <v>14</v>
      </c>
      <c r="BD104" s="178" t="s">
        <v>14</v>
      </c>
      <c r="BE104" s="178" t="s">
        <v>14</v>
      </c>
      <c r="BF104" s="178" t="s">
        <v>14</v>
      </c>
      <c r="BG104" s="178" t="s">
        <v>15</v>
      </c>
      <c r="BH104" s="178" t="s">
        <v>14</v>
      </c>
      <c r="BI104" s="179">
        <v>44895</v>
      </c>
      <c r="BJ104" s="189" t="s">
        <v>8517</v>
      </c>
      <c r="BK104" s="189">
        <v>16</v>
      </c>
      <c r="BL104" s="189" t="s">
        <v>7935</v>
      </c>
      <c r="BM104" s="189" t="s">
        <v>74</v>
      </c>
      <c r="BN104" s="189">
        <v>1</v>
      </c>
      <c r="BO104" s="189" t="s">
        <v>8516</v>
      </c>
      <c r="BP104" s="186" t="s">
        <v>1440</v>
      </c>
      <c r="BQ104" s="190">
        <v>44895</v>
      </c>
      <c r="BR104" s="188" t="s">
        <v>8532</v>
      </c>
      <c r="BS104" s="182" t="s">
        <v>14</v>
      </c>
      <c r="BT104" s="182" t="s">
        <v>14</v>
      </c>
      <c r="BU104" s="182" t="s">
        <v>14</v>
      </c>
      <c r="BV104" s="182" t="s">
        <v>14</v>
      </c>
      <c r="BW104" s="182" t="s">
        <v>15</v>
      </c>
      <c r="BX104" s="182" t="s">
        <v>14</v>
      </c>
      <c r="BY104" s="179">
        <v>44895</v>
      </c>
      <c r="BZ104" s="189" t="s">
        <v>8533</v>
      </c>
      <c r="CA104" s="189" t="s">
        <v>14</v>
      </c>
      <c r="CB104" s="189" t="s">
        <v>14</v>
      </c>
      <c r="CC104" s="189" t="s">
        <v>14</v>
      </c>
      <c r="CD104" s="189" t="s">
        <v>14</v>
      </c>
      <c r="CE104" s="189" t="s">
        <v>15</v>
      </c>
      <c r="CF104" s="189" t="s">
        <v>14</v>
      </c>
      <c r="CG104" s="190">
        <v>44895</v>
      </c>
      <c r="CH104" s="188" t="s">
        <v>10110</v>
      </c>
      <c r="CI104" s="189" t="e">
        <v>#N/A</v>
      </c>
      <c r="CJ104" s="189" t="e">
        <v>#N/A</v>
      </c>
      <c r="CK104" s="189" t="e">
        <v>#N/A</v>
      </c>
      <c r="CL104" s="189" t="e">
        <v>#N/A</v>
      </c>
      <c r="CM104" s="189" t="e">
        <v>#N/A</v>
      </c>
      <c r="CN104" s="189" t="e">
        <v>#N/A</v>
      </c>
      <c r="CO104" s="191" t="e">
        <v>#N/A</v>
      </c>
      <c r="CP104" s="189" t="s">
        <v>8534</v>
      </c>
      <c r="CQ104" s="182" t="s">
        <v>14</v>
      </c>
      <c r="CR104" s="182" t="s">
        <v>14</v>
      </c>
      <c r="CS104" s="182" t="s">
        <v>14</v>
      </c>
      <c r="CT104" s="182" t="s">
        <v>14</v>
      </c>
      <c r="CU104" s="182" t="s">
        <v>15</v>
      </c>
      <c r="CV104" s="182" t="s">
        <v>14</v>
      </c>
      <c r="CW104" s="179">
        <v>44895</v>
      </c>
      <c r="CX104" s="189" t="s">
        <v>8519</v>
      </c>
      <c r="CY104" s="186">
        <v>1700000</v>
      </c>
      <c r="CZ104" s="186" t="s">
        <v>3040</v>
      </c>
      <c r="DA104" s="186" t="s">
        <v>2610</v>
      </c>
      <c r="DB104" s="186">
        <v>2</v>
      </c>
      <c r="DC104" s="186" t="s">
        <v>8522</v>
      </c>
      <c r="DD104" s="186" t="s">
        <v>7459</v>
      </c>
      <c r="DE104" s="192">
        <v>44895</v>
      </c>
      <c r="DF104" s="188" t="s">
        <v>8523</v>
      </c>
      <c r="DG104" s="178">
        <v>23278000</v>
      </c>
      <c r="DH104" s="182" t="s">
        <v>8520</v>
      </c>
      <c r="DI104" s="182" t="s">
        <v>30</v>
      </c>
      <c r="DJ104" s="182">
        <v>2</v>
      </c>
      <c r="DK104" s="182" t="s">
        <v>8522</v>
      </c>
      <c r="DL104" s="182" t="s">
        <v>8521</v>
      </c>
      <c r="DM104" s="179">
        <v>44895</v>
      </c>
      <c r="DN104" s="189" t="s">
        <v>8524</v>
      </c>
      <c r="DO104" s="186">
        <v>8381000</v>
      </c>
      <c r="DP104" s="189" t="s">
        <v>8520</v>
      </c>
      <c r="DQ104" s="189" t="s">
        <v>2610</v>
      </c>
      <c r="DR104" s="189">
        <v>2</v>
      </c>
      <c r="DS104" s="189" t="s">
        <v>8522</v>
      </c>
      <c r="DT104" s="189" t="s">
        <v>8521</v>
      </c>
      <c r="DU104" s="190">
        <v>44895</v>
      </c>
      <c r="DV104" s="188" t="s">
        <v>8525</v>
      </c>
      <c r="DW104" s="178">
        <v>1700000</v>
      </c>
      <c r="DX104" s="182" t="s">
        <v>3040</v>
      </c>
      <c r="DY104" s="182" t="s">
        <v>2610</v>
      </c>
      <c r="DZ104" s="182">
        <v>2</v>
      </c>
      <c r="EA104" s="182" t="s">
        <v>8522</v>
      </c>
      <c r="EB104" s="182" t="s">
        <v>7459</v>
      </c>
      <c r="EC104" s="179">
        <v>44895</v>
      </c>
      <c r="ED104" s="189" t="s">
        <v>8526</v>
      </c>
      <c r="EE104" s="186">
        <v>0</v>
      </c>
      <c r="EF104" s="189" t="s">
        <v>847</v>
      </c>
      <c r="EG104" s="189" t="s">
        <v>14</v>
      </c>
      <c r="EH104" s="189" t="s">
        <v>14</v>
      </c>
      <c r="EI104" s="189" t="s">
        <v>15</v>
      </c>
      <c r="EJ104" s="189" t="s">
        <v>14</v>
      </c>
      <c r="EK104" s="190">
        <v>44895</v>
      </c>
      <c r="EL104" s="188" t="s">
        <v>8527</v>
      </c>
      <c r="EM104" s="178">
        <v>0</v>
      </c>
      <c r="EN104" s="182" t="s">
        <v>847</v>
      </c>
      <c r="EO104" s="182" t="s">
        <v>14</v>
      </c>
      <c r="EP104" s="182" t="s">
        <v>14</v>
      </c>
      <c r="EQ104" s="182" t="s">
        <v>15</v>
      </c>
      <c r="ER104" s="182" t="s">
        <v>14</v>
      </c>
      <c r="ES104" s="179">
        <v>44895</v>
      </c>
      <c r="ET104" s="189" t="s">
        <v>8518</v>
      </c>
      <c r="EU104" s="189">
        <v>16</v>
      </c>
      <c r="EV104" s="189" t="s">
        <v>7935</v>
      </c>
      <c r="EW104" s="189" t="s">
        <v>74</v>
      </c>
      <c r="EX104" s="189">
        <v>1</v>
      </c>
      <c r="EY104" s="189" t="s">
        <v>8516</v>
      </c>
      <c r="EZ104" s="189" t="s">
        <v>1440</v>
      </c>
      <c r="FA104" s="190">
        <v>44895</v>
      </c>
      <c r="FB104" s="188" t="s">
        <v>8528</v>
      </c>
      <c r="FC104" s="182">
        <v>3</v>
      </c>
      <c r="FD104" s="182" t="s">
        <v>3040</v>
      </c>
      <c r="FE104" s="182" t="s">
        <v>74</v>
      </c>
      <c r="FF104" s="182">
        <v>1</v>
      </c>
      <c r="FG104" s="182" t="s">
        <v>8463</v>
      </c>
      <c r="FH104" s="182" t="s">
        <v>7459</v>
      </c>
      <c r="FI104" s="179">
        <v>44895</v>
      </c>
      <c r="FJ104" s="188" t="s">
        <v>8529</v>
      </c>
      <c r="FK104" s="189" t="s">
        <v>14</v>
      </c>
      <c r="FL104" s="189" t="s">
        <v>14</v>
      </c>
      <c r="FM104" s="189" t="s">
        <v>14</v>
      </c>
      <c r="FN104" s="189" t="s">
        <v>14</v>
      </c>
      <c r="FO104" s="189" t="s">
        <v>15</v>
      </c>
      <c r="FP104" s="186" t="s">
        <v>14</v>
      </c>
      <c r="FQ104" s="187">
        <v>44895</v>
      </c>
      <c r="FR104" s="188" t="s">
        <v>8530</v>
      </c>
      <c r="FS104" s="182" t="s">
        <v>14</v>
      </c>
      <c r="FT104" s="182" t="s">
        <v>14</v>
      </c>
      <c r="FU104" s="182" t="s">
        <v>14</v>
      </c>
      <c r="FV104" s="182" t="s">
        <v>14</v>
      </c>
      <c r="FW104" s="182" t="s">
        <v>15</v>
      </c>
      <c r="FX104" s="182" t="s">
        <v>14</v>
      </c>
      <c r="FY104" s="179">
        <v>44895</v>
      </c>
      <c r="FZ104" s="189" t="s">
        <v>4784</v>
      </c>
      <c r="GA104" s="189">
        <v>0</v>
      </c>
      <c r="GB104" s="189" t="s">
        <v>3959</v>
      </c>
      <c r="GC104" s="189" t="s">
        <v>30</v>
      </c>
      <c r="GD104" s="189">
        <v>2</v>
      </c>
      <c r="GE104" s="189" t="s">
        <v>14</v>
      </c>
      <c r="GF104" s="189" t="s">
        <v>14</v>
      </c>
      <c r="GG104" s="190">
        <v>44863</v>
      </c>
      <c r="GH104" s="188" t="s">
        <v>4790</v>
      </c>
      <c r="GI104" s="182">
        <v>0</v>
      </c>
      <c r="GJ104" s="182" t="s">
        <v>3959</v>
      </c>
      <c r="GK104" s="182" t="s">
        <v>30</v>
      </c>
      <c r="GL104" s="182">
        <v>2</v>
      </c>
      <c r="GM104" s="182" t="s">
        <v>14</v>
      </c>
      <c r="GN104" s="182" t="s">
        <v>14</v>
      </c>
      <c r="GO104" s="179">
        <v>44863</v>
      </c>
      <c r="GP104" s="189" t="s">
        <v>4785</v>
      </c>
      <c r="GQ104" s="189">
        <v>0</v>
      </c>
      <c r="GR104" s="189" t="s">
        <v>3959</v>
      </c>
      <c r="GS104" s="189" t="s">
        <v>30</v>
      </c>
      <c r="GT104" s="189">
        <v>2</v>
      </c>
      <c r="GU104" s="189" t="s">
        <v>14</v>
      </c>
      <c r="GV104" s="189" t="s">
        <v>14</v>
      </c>
      <c r="GW104" s="190">
        <v>44863</v>
      </c>
      <c r="GX104" s="188" t="s">
        <v>4791</v>
      </c>
      <c r="GY104" s="182">
        <v>0</v>
      </c>
      <c r="GZ104" s="182" t="s">
        <v>3959</v>
      </c>
      <c r="HA104" s="182" t="s">
        <v>30</v>
      </c>
      <c r="HB104" s="182">
        <v>2</v>
      </c>
      <c r="HC104" s="182" t="s">
        <v>14</v>
      </c>
      <c r="HD104" s="182" t="s">
        <v>14</v>
      </c>
      <c r="HE104" s="179">
        <v>44863</v>
      </c>
      <c r="HF104" s="189" t="s">
        <v>4783</v>
      </c>
      <c r="HG104" s="189">
        <v>0</v>
      </c>
      <c r="HH104" s="189" t="s">
        <v>3959</v>
      </c>
      <c r="HI104" s="189" t="s">
        <v>30</v>
      </c>
      <c r="HJ104" s="189">
        <v>2</v>
      </c>
      <c r="HK104" s="189" t="s">
        <v>14</v>
      </c>
      <c r="HL104" s="189" t="s">
        <v>14</v>
      </c>
      <c r="HM104" s="190">
        <v>44863</v>
      </c>
      <c r="HN104" s="188" t="s">
        <v>4789</v>
      </c>
      <c r="HO104" s="182">
        <v>0</v>
      </c>
      <c r="HP104" s="182" t="s">
        <v>3959</v>
      </c>
      <c r="HQ104" s="182" t="s">
        <v>30</v>
      </c>
      <c r="HR104" s="182">
        <v>2</v>
      </c>
      <c r="HS104" s="182" t="s">
        <v>14</v>
      </c>
      <c r="HT104" s="182" t="s">
        <v>14</v>
      </c>
      <c r="HU104" s="179">
        <v>44863</v>
      </c>
      <c r="HV104" s="189" t="s">
        <v>4786</v>
      </c>
      <c r="HW104" s="189">
        <v>1</v>
      </c>
      <c r="HX104" s="189" t="s">
        <v>3959</v>
      </c>
      <c r="HY104" s="189" t="s">
        <v>30</v>
      </c>
      <c r="HZ104" s="189">
        <v>2</v>
      </c>
      <c r="IA104" s="189" t="s">
        <v>14</v>
      </c>
      <c r="IB104" s="189" t="s">
        <v>14</v>
      </c>
      <c r="IC104" s="190">
        <v>44863</v>
      </c>
      <c r="ID104" s="188" t="s">
        <v>4788</v>
      </c>
      <c r="IE104" s="182">
        <v>2</v>
      </c>
      <c r="IF104" s="182" t="s">
        <v>3959</v>
      </c>
      <c r="IG104" s="182" t="s">
        <v>30</v>
      </c>
      <c r="IH104" s="182">
        <v>2</v>
      </c>
      <c r="II104" s="182" t="s">
        <v>14</v>
      </c>
      <c r="IJ104" s="182" t="s">
        <v>14</v>
      </c>
      <c r="IK104" s="179">
        <v>44863</v>
      </c>
      <c r="IL104" s="189" t="s">
        <v>4787</v>
      </c>
      <c r="IM104" s="189">
        <v>3</v>
      </c>
      <c r="IN104" s="189" t="s">
        <v>3959</v>
      </c>
      <c r="IO104" s="189" t="s">
        <v>30</v>
      </c>
      <c r="IP104" s="189">
        <v>2</v>
      </c>
      <c r="IQ104" s="189" t="s">
        <v>14</v>
      </c>
      <c r="IR104" s="189" t="s">
        <v>14</v>
      </c>
      <c r="IS104" s="190">
        <v>44863</v>
      </c>
    </row>
    <row r="105" spans="1:253" s="283" customFormat="1" ht="12.95" customHeight="1" x14ac:dyDescent="0.2">
      <c r="A105" s="283" t="s">
        <v>1595</v>
      </c>
      <c r="B105" s="283" t="s">
        <v>9670</v>
      </c>
      <c r="C105" s="283" t="s">
        <v>1596</v>
      </c>
      <c r="D105" s="283" t="s">
        <v>676</v>
      </c>
      <c r="E105" s="283" t="s">
        <v>8989</v>
      </c>
      <c r="F105" s="283" t="s">
        <v>7215</v>
      </c>
      <c r="G105" s="177">
        <v>109033000</v>
      </c>
      <c r="H105" s="178" t="s">
        <v>1535</v>
      </c>
      <c r="I105" s="178" t="s">
        <v>74</v>
      </c>
      <c r="J105" s="178">
        <v>1</v>
      </c>
      <c r="K105" s="178" t="s">
        <v>1537</v>
      </c>
      <c r="L105" s="178" t="s">
        <v>1536</v>
      </c>
      <c r="M105" s="179">
        <v>44893</v>
      </c>
      <c r="N105" s="188" t="s">
        <v>7216</v>
      </c>
      <c r="O105" s="180">
        <v>300000</v>
      </c>
      <c r="P105" s="180" t="s">
        <v>1715</v>
      </c>
      <c r="Q105" s="180" t="s">
        <v>74</v>
      </c>
      <c r="R105" s="180">
        <v>1</v>
      </c>
      <c r="S105" s="180" t="s">
        <v>6917</v>
      </c>
      <c r="T105" s="180" t="s">
        <v>1536</v>
      </c>
      <c r="U105" s="181">
        <v>44893</v>
      </c>
      <c r="V105" s="188" t="s">
        <v>7217</v>
      </c>
      <c r="W105" s="178">
        <v>109033000</v>
      </c>
      <c r="X105" s="178" t="s">
        <v>1535</v>
      </c>
      <c r="Y105" s="178" t="s">
        <v>2610</v>
      </c>
      <c r="Z105" s="178">
        <v>2</v>
      </c>
      <c r="AA105" s="178" t="s">
        <v>6919</v>
      </c>
      <c r="AB105" s="178" t="s">
        <v>1536</v>
      </c>
      <c r="AC105" s="179">
        <v>44893</v>
      </c>
      <c r="AD105" s="188" t="s">
        <v>7221</v>
      </c>
      <c r="AE105" s="186">
        <v>18784000</v>
      </c>
      <c r="AF105" s="186" t="s">
        <v>7218</v>
      </c>
      <c r="AG105" s="186" t="s">
        <v>2610</v>
      </c>
      <c r="AH105" s="186">
        <v>2</v>
      </c>
      <c r="AI105" s="186" t="s">
        <v>7220</v>
      </c>
      <c r="AJ105" s="186" t="s">
        <v>7219</v>
      </c>
      <c r="AK105" s="187">
        <v>44893</v>
      </c>
      <c r="AL105" s="188" t="s">
        <v>7223</v>
      </c>
      <c r="AM105" s="178">
        <v>227000</v>
      </c>
      <c r="AN105" s="178" t="s">
        <v>7218</v>
      </c>
      <c r="AO105" s="178" t="s">
        <v>2610</v>
      </c>
      <c r="AP105" s="178">
        <v>2</v>
      </c>
      <c r="AQ105" s="178" t="s">
        <v>7222</v>
      </c>
      <c r="AR105" s="178" t="s">
        <v>7219</v>
      </c>
      <c r="AS105" s="179">
        <v>44893</v>
      </c>
      <c r="AT105" s="189" t="s">
        <v>7226</v>
      </c>
      <c r="AU105" s="186">
        <v>879</v>
      </c>
      <c r="AV105" s="186" t="s">
        <v>7224</v>
      </c>
      <c r="AW105" s="186" t="s">
        <v>19</v>
      </c>
      <c r="AX105" s="186">
        <v>3</v>
      </c>
      <c r="AY105" s="186" t="s">
        <v>6931</v>
      </c>
      <c r="AZ105" s="186" t="s">
        <v>7225</v>
      </c>
      <c r="BA105" s="187">
        <v>44893</v>
      </c>
      <c r="BB105" s="188" t="s">
        <v>1597</v>
      </c>
      <c r="BC105" s="178" t="s">
        <v>14</v>
      </c>
      <c r="BD105" s="178" t="s">
        <v>14</v>
      </c>
      <c r="BE105" s="178" t="s">
        <v>14</v>
      </c>
      <c r="BF105" s="178" t="s">
        <v>14</v>
      </c>
      <c r="BG105" s="178" t="s">
        <v>14</v>
      </c>
      <c r="BH105" s="178" t="s">
        <v>14</v>
      </c>
      <c r="BI105" s="179">
        <v>44549</v>
      </c>
      <c r="BJ105" s="189" t="s">
        <v>7227</v>
      </c>
      <c r="BK105" s="189">
        <v>365</v>
      </c>
      <c r="BL105" s="189" t="s">
        <v>7192</v>
      </c>
      <c r="BM105" s="189" t="s">
        <v>2610</v>
      </c>
      <c r="BN105" s="189">
        <v>2</v>
      </c>
      <c r="BO105" s="189" t="s">
        <v>2553</v>
      </c>
      <c r="BP105" s="186" t="s">
        <v>7193</v>
      </c>
      <c r="BQ105" s="190">
        <v>44893</v>
      </c>
      <c r="BR105" s="188" t="s">
        <v>7245</v>
      </c>
      <c r="BS105" s="182">
        <v>1834669</v>
      </c>
      <c r="BT105" s="182" t="s">
        <v>7242</v>
      </c>
      <c r="BU105" s="182" t="s">
        <v>2610</v>
      </c>
      <c r="BV105" s="182">
        <v>2</v>
      </c>
      <c r="BW105" s="182" t="s">
        <v>7244</v>
      </c>
      <c r="BX105" s="182" t="s">
        <v>7243</v>
      </c>
      <c r="BY105" s="179">
        <v>44893</v>
      </c>
      <c r="BZ105" s="189" t="s">
        <v>7247</v>
      </c>
      <c r="CA105" s="189">
        <v>411494</v>
      </c>
      <c r="CB105" s="189" t="s">
        <v>7242</v>
      </c>
      <c r="CC105" s="189" t="s">
        <v>2610</v>
      </c>
      <c r="CD105" s="189">
        <v>2</v>
      </c>
      <c r="CE105" s="189" t="s">
        <v>7246</v>
      </c>
      <c r="CF105" s="189" t="s">
        <v>7243</v>
      </c>
      <c r="CG105" s="190">
        <v>44893</v>
      </c>
      <c r="CH105" s="188" t="s">
        <v>10111</v>
      </c>
      <c r="CI105" s="189" t="e">
        <v>#N/A</v>
      </c>
      <c r="CJ105" s="189" t="e">
        <v>#N/A</v>
      </c>
      <c r="CK105" s="189" t="e">
        <v>#N/A</v>
      </c>
      <c r="CL105" s="189" t="e">
        <v>#N/A</v>
      </c>
      <c r="CM105" s="189" t="e">
        <v>#N/A</v>
      </c>
      <c r="CN105" s="189" t="e">
        <v>#N/A</v>
      </c>
      <c r="CO105" s="191" t="e">
        <v>#N/A</v>
      </c>
      <c r="CP105" s="189" t="s">
        <v>7251</v>
      </c>
      <c r="CQ105" s="182">
        <v>66292500000</v>
      </c>
      <c r="CR105" s="182" t="s">
        <v>7248</v>
      </c>
      <c r="CS105" s="182" t="s">
        <v>2610</v>
      </c>
      <c r="CT105" s="182">
        <v>2</v>
      </c>
      <c r="CU105" s="182" t="s">
        <v>7250</v>
      </c>
      <c r="CV105" s="182" t="s">
        <v>7249</v>
      </c>
      <c r="CW105" s="179">
        <v>44893</v>
      </c>
      <c r="CX105" s="189" t="s">
        <v>7230</v>
      </c>
      <c r="CY105" s="186">
        <v>2626000</v>
      </c>
      <c r="CZ105" s="186" t="s">
        <v>7229</v>
      </c>
      <c r="DA105" s="186" t="s">
        <v>19</v>
      </c>
      <c r="DB105" s="186">
        <v>3</v>
      </c>
      <c r="DC105" s="186" t="s">
        <v>6949</v>
      </c>
      <c r="DD105" s="186" t="s">
        <v>7237</v>
      </c>
      <c r="DE105" s="192">
        <v>44893</v>
      </c>
      <c r="DF105" s="188" t="s">
        <v>7233</v>
      </c>
      <c r="DG105" s="178">
        <v>90249000</v>
      </c>
      <c r="DH105" s="182" t="s">
        <v>7231</v>
      </c>
      <c r="DI105" s="182" t="s">
        <v>19</v>
      </c>
      <c r="DJ105" s="182">
        <v>3</v>
      </c>
      <c r="DK105" s="182" t="s">
        <v>6941</v>
      </c>
      <c r="DL105" s="182" t="s">
        <v>7232</v>
      </c>
      <c r="DM105" s="179">
        <v>44893</v>
      </c>
      <c r="DN105" s="189" t="s">
        <v>7236</v>
      </c>
      <c r="DO105" s="186">
        <v>16159000</v>
      </c>
      <c r="DP105" s="189" t="s">
        <v>7234</v>
      </c>
      <c r="DQ105" s="189" t="s">
        <v>19</v>
      </c>
      <c r="DR105" s="189">
        <v>3</v>
      </c>
      <c r="DS105" s="189" t="s">
        <v>6945</v>
      </c>
      <c r="DT105" s="189" t="s">
        <v>7235</v>
      </c>
      <c r="DU105" s="190">
        <v>44893</v>
      </c>
      <c r="DV105" s="188" t="s">
        <v>7238</v>
      </c>
      <c r="DW105" s="178">
        <v>2626000</v>
      </c>
      <c r="DX105" s="182" t="s">
        <v>7229</v>
      </c>
      <c r="DY105" s="182" t="s">
        <v>19</v>
      </c>
      <c r="DZ105" s="182">
        <v>3</v>
      </c>
      <c r="EA105" s="182" t="s">
        <v>6949</v>
      </c>
      <c r="EB105" s="182" t="s">
        <v>7237</v>
      </c>
      <c r="EC105" s="179">
        <v>44893</v>
      </c>
      <c r="ED105" s="189" t="s">
        <v>7239</v>
      </c>
      <c r="EE105" s="186">
        <v>0</v>
      </c>
      <c r="EF105" s="189" t="s">
        <v>14</v>
      </c>
      <c r="EG105" s="189" t="s">
        <v>19</v>
      </c>
      <c r="EH105" s="189">
        <v>3</v>
      </c>
      <c r="EI105" s="189" t="s">
        <v>14</v>
      </c>
      <c r="EJ105" s="189" t="s">
        <v>14</v>
      </c>
      <c r="EK105" s="190">
        <v>44893</v>
      </c>
      <c r="EL105" s="188" t="s">
        <v>7240</v>
      </c>
      <c r="EM105" s="178">
        <v>0</v>
      </c>
      <c r="EN105" s="182" t="s">
        <v>14</v>
      </c>
      <c r="EO105" s="182" t="s">
        <v>19</v>
      </c>
      <c r="EP105" s="182">
        <v>3</v>
      </c>
      <c r="EQ105" s="182" t="s">
        <v>14</v>
      </c>
      <c r="ER105" s="182" t="s">
        <v>14</v>
      </c>
      <c r="ES105" s="179">
        <v>44893</v>
      </c>
      <c r="ET105" s="189" t="s">
        <v>7228</v>
      </c>
      <c r="EU105" s="189">
        <v>365</v>
      </c>
      <c r="EV105" s="189" t="s">
        <v>7192</v>
      </c>
      <c r="EW105" s="189" t="s">
        <v>2610</v>
      </c>
      <c r="EX105" s="189">
        <v>2</v>
      </c>
      <c r="EY105" s="189" t="s">
        <v>6936</v>
      </c>
      <c r="EZ105" s="189" t="s">
        <v>7193</v>
      </c>
      <c r="FA105" s="190">
        <v>44893</v>
      </c>
      <c r="FB105" s="188" t="s">
        <v>7241</v>
      </c>
      <c r="FC105" s="182">
        <v>4</v>
      </c>
      <c r="FD105" s="182" t="s">
        <v>7188</v>
      </c>
      <c r="FE105" s="182" t="s">
        <v>2610</v>
      </c>
      <c r="FF105" s="182">
        <v>2</v>
      </c>
      <c r="FG105" s="182" t="s">
        <v>6956</v>
      </c>
      <c r="FH105" s="182" t="s">
        <v>7189</v>
      </c>
      <c r="FI105" s="179">
        <v>44893</v>
      </c>
      <c r="FJ105" s="188" t="s">
        <v>10112</v>
      </c>
      <c r="FK105" s="189" t="e">
        <v>#N/A</v>
      </c>
      <c r="FL105" s="189" t="e">
        <v>#N/A</v>
      </c>
      <c r="FM105" s="189" t="e">
        <v>#N/A</v>
      </c>
      <c r="FN105" s="189" t="e">
        <v>#N/A</v>
      </c>
      <c r="FO105" s="189" t="e">
        <v>#N/A</v>
      </c>
      <c r="FP105" s="186" t="e">
        <v>#N/A</v>
      </c>
      <c r="FQ105" s="187" t="e">
        <v>#N/A</v>
      </c>
      <c r="FR105" s="188" t="s">
        <v>10113</v>
      </c>
      <c r="FS105" s="182" t="e">
        <v>#N/A</v>
      </c>
      <c r="FT105" s="182" t="e">
        <v>#N/A</v>
      </c>
      <c r="FU105" s="182" t="e">
        <v>#N/A</v>
      </c>
      <c r="FV105" s="182" t="e">
        <v>#N/A</v>
      </c>
      <c r="FW105" s="182" t="e">
        <v>#N/A</v>
      </c>
      <c r="FX105" s="182" t="e">
        <v>#N/A</v>
      </c>
      <c r="FY105" s="179" t="e">
        <v>#N/A</v>
      </c>
      <c r="FZ105" s="189" t="s">
        <v>8577</v>
      </c>
      <c r="GA105" s="189">
        <v>0</v>
      </c>
      <c r="GB105" s="189" t="s">
        <v>3959</v>
      </c>
      <c r="GC105" s="189" t="s">
        <v>30</v>
      </c>
      <c r="GD105" s="189">
        <v>2</v>
      </c>
      <c r="GE105" s="189" t="s">
        <v>14</v>
      </c>
      <c r="GF105" s="189" t="s">
        <v>14</v>
      </c>
      <c r="GG105" s="190">
        <v>44895</v>
      </c>
      <c r="GH105" s="188" t="s">
        <v>8583</v>
      </c>
      <c r="GI105" s="182">
        <v>1</v>
      </c>
      <c r="GJ105" s="182" t="s">
        <v>3959</v>
      </c>
      <c r="GK105" s="182" t="s">
        <v>30</v>
      </c>
      <c r="GL105" s="182">
        <v>2</v>
      </c>
      <c r="GM105" s="182" t="s">
        <v>14</v>
      </c>
      <c r="GN105" s="182" t="s">
        <v>14</v>
      </c>
      <c r="GO105" s="179">
        <v>44895</v>
      </c>
      <c r="GP105" s="189" t="s">
        <v>8578</v>
      </c>
      <c r="GQ105" s="189">
        <v>0</v>
      </c>
      <c r="GR105" s="189" t="s">
        <v>3959</v>
      </c>
      <c r="GS105" s="189" t="s">
        <v>30</v>
      </c>
      <c r="GT105" s="189">
        <v>2</v>
      </c>
      <c r="GU105" s="189" t="s">
        <v>14</v>
      </c>
      <c r="GV105" s="189" t="s">
        <v>14</v>
      </c>
      <c r="GW105" s="190">
        <v>44895</v>
      </c>
      <c r="GX105" s="188" t="s">
        <v>8584</v>
      </c>
      <c r="GY105" s="182">
        <v>0</v>
      </c>
      <c r="GZ105" s="182" t="s">
        <v>3959</v>
      </c>
      <c r="HA105" s="182" t="s">
        <v>30</v>
      </c>
      <c r="HB105" s="182">
        <v>2</v>
      </c>
      <c r="HC105" s="182" t="s">
        <v>14</v>
      </c>
      <c r="HD105" s="182" t="s">
        <v>14</v>
      </c>
      <c r="HE105" s="179">
        <v>44895</v>
      </c>
      <c r="HF105" s="189" t="s">
        <v>8576</v>
      </c>
      <c r="HG105" s="189">
        <v>0</v>
      </c>
      <c r="HH105" s="189" t="s">
        <v>3959</v>
      </c>
      <c r="HI105" s="189" t="s">
        <v>30</v>
      </c>
      <c r="HJ105" s="189">
        <v>2</v>
      </c>
      <c r="HK105" s="189" t="s">
        <v>14</v>
      </c>
      <c r="HL105" s="189" t="s">
        <v>14</v>
      </c>
      <c r="HM105" s="190">
        <v>44895</v>
      </c>
      <c r="HN105" s="188" t="s">
        <v>8582</v>
      </c>
      <c r="HO105" s="182">
        <v>0</v>
      </c>
      <c r="HP105" s="182" t="s">
        <v>3959</v>
      </c>
      <c r="HQ105" s="182" t="s">
        <v>30</v>
      </c>
      <c r="HR105" s="182">
        <v>2</v>
      </c>
      <c r="HS105" s="182" t="s">
        <v>14</v>
      </c>
      <c r="HT105" s="182" t="s">
        <v>14</v>
      </c>
      <c r="HU105" s="179">
        <v>44895</v>
      </c>
      <c r="HV105" s="189" t="s">
        <v>8579</v>
      </c>
      <c r="HW105" s="189">
        <v>0</v>
      </c>
      <c r="HX105" s="189" t="s">
        <v>3959</v>
      </c>
      <c r="HY105" s="189" t="s">
        <v>30</v>
      </c>
      <c r="HZ105" s="189">
        <v>2</v>
      </c>
      <c r="IA105" s="189" t="s">
        <v>14</v>
      </c>
      <c r="IB105" s="189" t="s">
        <v>14</v>
      </c>
      <c r="IC105" s="190">
        <v>44895</v>
      </c>
      <c r="ID105" s="188" t="s">
        <v>8581</v>
      </c>
      <c r="IE105" s="182">
        <v>1</v>
      </c>
      <c r="IF105" s="182" t="s">
        <v>3959</v>
      </c>
      <c r="IG105" s="182" t="s">
        <v>30</v>
      </c>
      <c r="IH105" s="182">
        <v>2</v>
      </c>
      <c r="II105" s="182" t="s">
        <v>14</v>
      </c>
      <c r="IJ105" s="182" t="s">
        <v>14</v>
      </c>
      <c r="IK105" s="179">
        <v>44895</v>
      </c>
      <c r="IL105" s="189" t="s">
        <v>8580</v>
      </c>
      <c r="IM105" s="189">
        <v>3</v>
      </c>
      <c r="IN105" s="189" t="s">
        <v>3959</v>
      </c>
      <c r="IO105" s="189" t="s">
        <v>30</v>
      </c>
      <c r="IP105" s="189">
        <v>2</v>
      </c>
      <c r="IQ105" s="189" t="s">
        <v>14</v>
      </c>
      <c r="IR105" s="189" t="s">
        <v>14</v>
      </c>
      <c r="IS105" s="190">
        <v>44895</v>
      </c>
    </row>
    <row r="106" spans="1:253" s="283" customFormat="1" ht="12.95" customHeight="1" x14ac:dyDescent="0.2">
      <c r="A106" s="283" t="s">
        <v>674</v>
      </c>
      <c r="B106" s="283" t="s">
        <v>9672</v>
      </c>
      <c r="C106" s="283" t="s">
        <v>675</v>
      </c>
      <c r="D106" s="283" t="s">
        <v>676</v>
      </c>
      <c r="E106" s="283" t="s">
        <v>8989</v>
      </c>
      <c r="F106" s="283" t="s">
        <v>1538</v>
      </c>
      <c r="G106" s="177">
        <v>109033000</v>
      </c>
      <c r="H106" s="178" t="s">
        <v>1535</v>
      </c>
      <c r="I106" s="178" t="s">
        <v>74</v>
      </c>
      <c r="J106" s="178">
        <v>1</v>
      </c>
      <c r="K106" s="178" t="s">
        <v>1537</v>
      </c>
      <c r="L106" s="178" t="s">
        <v>1536</v>
      </c>
      <c r="M106" s="179">
        <v>44403</v>
      </c>
      <c r="N106" s="188" t="s">
        <v>919</v>
      </c>
      <c r="O106" s="180">
        <v>138354</v>
      </c>
      <c r="P106" s="180" t="s">
        <v>916</v>
      </c>
      <c r="Q106" s="180" t="s">
        <v>30</v>
      </c>
      <c r="R106" s="180">
        <v>2</v>
      </c>
      <c r="S106" s="180" t="s">
        <v>918</v>
      </c>
      <c r="T106" s="180" t="s">
        <v>917</v>
      </c>
      <c r="U106" s="181">
        <v>43798</v>
      </c>
      <c r="V106" s="188" t="s">
        <v>1540</v>
      </c>
      <c r="W106" s="178">
        <v>26252000</v>
      </c>
      <c r="X106" s="178" t="s">
        <v>1535</v>
      </c>
      <c r="Y106" s="178" t="s">
        <v>30</v>
      </c>
      <c r="Z106" s="178">
        <v>2</v>
      </c>
      <c r="AA106" s="178" t="s">
        <v>1539</v>
      </c>
      <c r="AB106" s="178" t="s">
        <v>1536</v>
      </c>
      <c r="AC106" s="179">
        <v>44403</v>
      </c>
      <c r="AD106" s="188" t="s">
        <v>4238</v>
      </c>
      <c r="AE106" s="186">
        <v>113000</v>
      </c>
      <c r="AF106" s="186" t="s">
        <v>4235</v>
      </c>
      <c r="AG106" s="186" t="s">
        <v>19</v>
      </c>
      <c r="AH106" s="186">
        <v>3</v>
      </c>
      <c r="AI106" s="186" t="s">
        <v>4237</v>
      </c>
      <c r="AJ106" s="186" t="s">
        <v>4236</v>
      </c>
      <c r="AK106" s="187">
        <v>44861</v>
      </c>
      <c r="AL106" s="188" t="s">
        <v>4240</v>
      </c>
      <c r="AM106" s="178">
        <v>113000</v>
      </c>
      <c r="AN106" s="178" t="s">
        <v>4235</v>
      </c>
      <c r="AO106" s="178" t="s">
        <v>2610</v>
      </c>
      <c r="AP106" s="178">
        <v>2</v>
      </c>
      <c r="AQ106" s="178" t="s">
        <v>4239</v>
      </c>
      <c r="AR106" s="178" t="s">
        <v>4236</v>
      </c>
      <c r="AS106" s="179">
        <v>44861</v>
      </c>
      <c r="AT106" s="189" t="s">
        <v>915</v>
      </c>
      <c r="AU106" s="186" t="s">
        <v>14</v>
      </c>
      <c r="AV106" s="186" t="s">
        <v>14</v>
      </c>
      <c r="AW106" s="186" t="s">
        <v>14</v>
      </c>
      <c r="AX106" s="186" t="s">
        <v>14</v>
      </c>
      <c r="AY106" s="186" t="s">
        <v>14</v>
      </c>
      <c r="AZ106" s="186" t="s">
        <v>14</v>
      </c>
      <c r="BA106" s="187">
        <v>43798</v>
      </c>
      <c r="BB106" s="188" t="s">
        <v>962</v>
      </c>
      <c r="BC106" s="178" t="s">
        <v>14</v>
      </c>
      <c r="BD106" s="178" t="s">
        <v>14</v>
      </c>
      <c r="BE106" s="178" t="s">
        <v>14</v>
      </c>
      <c r="BF106" s="178" t="s">
        <v>14</v>
      </c>
      <c r="BG106" s="178" t="s">
        <v>960</v>
      </c>
      <c r="BH106" s="178" t="s">
        <v>14</v>
      </c>
      <c r="BI106" s="179">
        <v>43819</v>
      </c>
      <c r="BJ106" s="189" t="s">
        <v>7212</v>
      </c>
      <c r="BK106" s="189">
        <v>190</v>
      </c>
      <c r="BL106" s="189" t="s">
        <v>7210</v>
      </c>
      <c r="BM106" s="189" t="s">
        <v>19</v>
      </c>
      <c r="BN106" s="189">
        <v>3</v>
      </c>
      <c r="BO106" s="189" t="s">
        <v>7211</v>
      </c>
      <c r="BP106" s="186" t="s">
        <v>1440</v>
      </c>
      <c r="BQ106" s="190">
        <v>44893</v>
      </c>
      <c r="BR106" s="188" t="s">
        <v>910</v>
      </c>
      <c r="BS106" s="182" t="s">
        <v>14</v>
      </c>
      <c r="BT106" s="182" t="s">
        <v>14</v>
      </c>
      <c r="BU106" s="182" t="s">
        <v>14</v>
      </c>
      <c r="BV106" s="182" t="s">
        <v>14</v>
      </c>
      <c r="BW106" s="182" t="s">
        <v>14</v>
      </c>
      <c r="BX106" s="182" t="s">
        <v>14</v>
      </c>
      <c r="BY106" s="179">
        <v>43798</v>
      </c>
      <c r="BZ106" s="189" t="s">
        <v>911</v>
      </c>
      <c r="CA106" s="189" t="s">
        <v>14</v>
      </c>
      <c r="CB106" s="189" t="s">
        <v>14</v>
      </c>
      <c r="CC106" s="189" t="s">
        <v>14</v>
      </c>
      <c r="CD106" s="189" t="s">
        <v>14</v>
      </c>
      <c r="CE106" s="189" t="s">
        <v>14</v>
      </c>
      <c r="CF106" s="189" t="s">
        <v>14</v>
      </c>
      <c r="CG106" s="190">
        <v>43798</v>
      </c>
      <c r="CH106" s="188" t="s">
        <v>10114</v>
      </c>
      <c r="CI106" s="189" t="e">
        <v>#N/A</v>
      </c>
      <c r="CJ106" s="189" t="e">
        <v>#N/A</v>
      </c>
      <c r="CK106" s="189" t="e">
        <v>#N/A</v>
      </c>
      <c r="CL106" s="189" t="e">
        <v>#N/A</v>
      </c>
      <c r="CM106" s="189" t="e">
        <v>#N/A</v>
      </c>
      <c r="CN106" s="189" t="e">
        <v>#N/A</v>
      </c>
      <c r="CO106" s="191" t="e">
        <v>#N/A</v>
      </c>
      <c r="CP106" s="189" t="s">
        <v>914</v>
      </c>
      <c r="CQ106" s="182" t="s">
        <v>14</v>
      </c>
      <c r="CR106" s="182" t="s">
        <v>14</v>
      </c>
      <c r="CS106" s="182" t="s">
        <v>14</v>
      </c>
      <c r="CT106" s="182" t="s">
        <v>14</v>
      </c>
      <c r="CU106" s="182" t="s">
        <v>14</v>
      </c>
      <c r="CV106" s="182" t="s">
        <v>14</v>
      </c>
      <c r="CW106" s="179">
        <v>43798</v>
      </c>
      <c r="CX106" s="189" t="s">
        <v>4242</v>
      </c>
      <c r="CY106" s="186">
        <v>113000</v>
      </c>
      <c r="CZ106" s="186" t="s">
        <v>4235</v>
      </c>
      <c r="DA106" s="186" t="s">
        <v>19</v>
      </c>
      <c r="DB106" s="186">
        <v>3</v>
      </c>
      <c r="DC106" s="186" t="s">
        <v>4247</v>
      </c>
      <c r="DD106" s="186" t="s">
        <v>4241</v>
      </c>
      <c r="DE106" s="192">
        <v>44861</v>
      </c>
      <c r="DF106" s="188" t="s">
        <v>4246</v>
      </c>
      <c r="DG106" s="178">
        <v>26139000</v>
      </c>
      <c r="DH106" s="182" t="s">
        <v>4243</v>
      </c>
      <c r="DI106" s="182" t="s">
        <v>19</v>
      </c>
      <c r="DJ106" s="182">
        <v>3</v>
      </c>
      <c r="DK106" s="182" t="s">
        <v>4245</v>
      </c>
      <c r="DL106" s="182" t="s">
        <v>4244</v>
      </c>
      <c r="DM106" s="179">
        <v>44861</v>
      </c>
      <c r="DN106" s="189" t="s">
        <v>1388</v>
      </c>
      <c r="DO106" s="186">
        <v>0</v>
      </c>
      <c r="DP106" s="189" t="s">
        <v>1385</v>
      </c>
      <c r="DQ106" s="189" t="s">
        <v>30</v>
      </c>
      <c r="DR106" s="189">
        <v>2</v>
      </c>
      <c r="DS106" s="189" t="s">
        <v>1387</v>
      </c>
      <c r="DT106" s="189" t="s">
        <v>1386</v>
      </c>
      <c r="DU106" s="190">
        <v>44258</v>
      </c>
      <c r="DV106" s="188" t="s">
        <v>4248</v>
      </c>
      <c r="DW106" s="178">
        <v>113000</v>
      </c>
      <c r="DX106" s="182" t="s">
        <v>4235</v>
      </c>
      <c r="DY106" s="182" t="s">
        <v>19</v>
      </c>
      <c r="DZ106" s="182">
        <v>3</v>
      </c>
      <c r="EA106" s="182" t="s">
        <v>4247</v>
      </c>
      <c r="EB106" s="182" t="s">
        <v>4241</v>
      </c>
      <c r="EC106" s="179">
        <v>44861</v>
      </c>
      <c r="ED106" s="189" t="s">
        <v>1389</v>
      </c>
      <c r="EE106" s="186">
        <v>0</v>
      </c>
      <c r="EF106" s="189" t="s">
        <v>1385</v>
      </c>
      <c r="EG106" s="189" t="s">
        <v>30</v>
      </c>
      <c r="EH106" s="189">
        <v>2</v>
      </c>
      <c r="EI106" s="189" t="s">
        <v>1387</v>
      </c>
      <c r="EJ106" s="189" t="s">
        <v>1386</v>
      </c>
      <c r="EK106" s="190">
        <v>44258</v>
      </c>
      <c r="EL106" s="188" t="s">
        <v>1390</v>
      </c>
      <c r="EM106" s="178">
        <v>0</v>
      </c>
      <c r="EN106" s="182" t="s">
        <v>1385</v>
      </c>
      <c r="EO106" s="182" t="s">
        <v>30</v>
      </c>
      <c r="EP106" s="182">
        <v>2</v>
      </c>
      <c r="EQ106" s="182" t="s">
        <v>1387</v>
      </c>
      <c r="ER106" s="182" t="s">
        <v>1386</v>
      </c>
      <c r="ES106" s="179">
        <v>44258</v>
      </c>
      <c r="ET106" s="189" t="s">
        <v>7214</v>
      </c>
      <c r="EU106" s="189">
        <v>365</v>
      </c>
      <c r="EV106" s="189" t="s">
        <v>7213</v>
      </c>
      <c r="EW106" s="189" t="s">
        <v>2610</v>
      </c>
      <c r="EX106" s="189">
        <v>2</v>
      </c>
      <c r="EY106" s="189" t="s">
        <v>2553</v>
      </c>
      <c r="EZ106" s="189" t="s">
        <v>4256</v>
      </c>
      <c r="FA106" s="190">
        <v>44893</v>
      </c>
      <c r="FB106" s="188" t="s">
        <v>913</v>
      </c>
      <c r="FC106" s="182">
        <v>4</v>
      </c>
      <c r="FD106" s="182">
        <v>0</v>
      </c>
      <c r="FE106" s="182" t="s">
        <v>30</v>
      </c>
      <c r="FF106" s="182">
        <v>2</v>
      </c>
      <c r="FG106" s="182" t="s">
        <v>912</v>
      </c>
      <c r="FH106" s="182">
        <v>0</v>
      </c>
      <c r="FI106" s="179">
        <v>43798</v>
      </c>
      <c r="FJ106" s="188" t="s">
        <v>677</v>
      </c>
      <c r="FK106" s="189" t="s">
        <v>14</v>
      </c>
      <c r="FL106" s="189" t="s">
        <v>667</v>
      </c>
      <c r="FM106" s="189" t="s">
        <v>14</v>
      </c>
      <c r="FN106" s="189" t="s">
        <v>14</v>
      </c>
      <c r="FO106" s="189">
        <v>0</v>
      </c>
      <c r="FP106" s="186">
        <v>0</v>
      </c>
      <c r="FQ106" s="187">
        <v>43578</v>
      </c>
      <c r="FR106" s="188" t="s">
        <v>678</v>
      </c>
      <c r="FS106" s="182" t="s">
        <v>14</v>
      </c>
      <c r="FT106" s="182" t="s">
        <v>667</v>
      </c>
      <c r="FU106" s="182" t="s">
        <v>14</v>
      </c>
      <c r="FV106" s="182" t="s">
        <v>14</v>
      </c>
      <c r="FW106" s="182">
        <v>0</v>
      </c>
      <c r="FX106" s="182">
        <v>0</v>
      </c>
      <c r="FY106" s="179">
        <v>43578</v>
      </c>
      <c r="FZ106" s="189" t="s">
        <v>5330</v>
      </c>
      <c r="GA106" s="189">
        <v>0</v>
      </c>
      <c r="GB106" s="189" t="s">
        <v>3959</v>
      </c>
      <c r="GC106" s="189" t="s">
        <v>30</v>
      </c>
      <c r="GD106" s="189">
        <v>2</v>
      </c>
      <c r="GE106" s="189" t="s">
        <v>14</v>
      </c>
      <c r="GF106" s="189" t="s">
        <v>14</v>
      </c>
      <c r="GG106" s="190">
        <v>44865</v>
      </c>
      <c r="GH106" s="188" t="s">
        <v>5336</v>
      </c>
      <c r="GI106" s="182">
        <v>1</v>
      </c>
      <c r="GJ106" s="182" t="s">
        <v>3959</v>
      </c>
      <c r="GK106" s="182" t="s">
        <v>30</v>
      </c>
      <c r="GL106" s="182">
        <v>2</v>
      </c>
      <c r="GM106" s="182" t="s">
        <v>14</v>
      </c>
      <c r="GN106" s="182" t="s">
        <v>14</v>
      </c>
      <c r="GO106" s="179">
        <v>44865</v>
      </c>
      <c r="GP106" s="189" t="s">
        <v>5331</v>
      </c>
      <c r="GQ106" s="189">
        <v>0</v>
      </c>
      <c r="GR106" s="189" t="s">
        <v>3959</v>
      </c>
      <c r="GS106" s="189" t="s">
        <v>30</v>
      </c>
      <c r="GT106" s="189">
        <v>2</v>
      </c>
      <c r="GU106" s="189" t="s">
        <v>14</v>
      </c>
      <c r="GV106" s="189" t="s">
        <v>14</v>
      </c>
      <c r="GW106" s="190">
        <v>44865</v>
      </c>
      <c r="GX106" s="188" t="s">
        <v>5337</v>
      </c>
      <c r="GY106" s="182">
        <v>0</v>
      </c>
      <c r="GZ106" s="182" t="s">
        <v>3959</v>
      </c>
      <c r="HA106" s="182" t="s">
        <v>30</v>
      </c>
      <c r="HB106" s="182">
        <v>2</v>
      </c>
      <c r="HC106" s="182" t="s">
        <v>14</v>
      </c>
      <c r="HD106" s="182" t="s">
        <v>14</v>
      </c>
      <c r="HE106" s="179">
        <v>44865</v>
      </c>
      <c r="HF106" s="189" t="s">
        <v>5329</v>
      </c>
      <c r="HG106" s="189">
        <v>0</v>
      </c>
      <c r="HH106" s="189" t="s">
        <v>3959</v>
      </c>
      <c r="HI106" s="189" t="s">
        <v>30</v>
      </c>
      <c r="HJ106" s="189">
        <v>2</v>
      </c>
      <c r="HK106" s="189" t="s">
        <v>14</v>
      </c>
      <c r="HL106" s="189" t="s">
        <v>14</v>
      </c>
      <c r="HM106" s="190">
        <v>44865</v>
      </c>
      <c r="HN106" s="188" t="s">
        <v>5335</v>
      </c>
      <c r="HO106" s="182">
        <v>0</v>
      </c>
      <c r="HP106" s="182" t="s">
        <v>3959</v>
      </c>
      <c r="HQ106" s="182" t="s">
        <v>30</v>
      </c>
      <c r="HR106" s="182">
        <v>2</v>
      </c>
      <c r="HS106" s="182" t="s">
        <v>14</v>
      </c>
      <c r="HT106" s="182" t="s">
        <v>14</v>
      </c>
      <c r="HU106" s="179">
        <v>44865</v>
      </c>
      <c r="HV106" s="189" t="s">
        <v>5332</v>
      </c>
      <c r="HW106" s="189">
        <v>0</v>
      </c>
      <c r="HX106" s="189" t="s">
        <v>3959</v>
      </c>
      <c r="HY106" s="189" t="s">
        <v>30</v>
      </c>
      <c r="HZ106" s="189">
        <v>2</v>
      </c>
      <c r="IA106" s="189" t="s">
        <v>14</v>
      </c>
      <c r="IB106" s="189" t="s">
        <v>14</v>
      </c>
      <c r="IC106" s="190">
        <v>44865</v>
      </c>
      <c r="ID106" s="188" t="s">
        <v>5334</v>
      </c>
      <c r="IE106" s="182">
        <v>1</v>
      </c>
      <c r="IF106" s="182" t="s">
        <v>3959</v>
      </c>
      <c r="IG106" s="182" t="s">
        <v>30</v>
      </c>
      <c r="IH106" s="182">
        <v>2</v>
      </c>
      <c r="II106" s="182" t="s">
        <v>14</v>
      </c>
      <c r="IJ106" s="182" t="s">
        <v>14</v>
      </c>
      <c r="IK106" s="179">
        <v>44865</v>
      </c>
      <c r="IL106" s="189" t="s">
        <v>5333</v>
      </c>
      <c r="IM106" s="189">
        <v>1</v>
      </c>
      <c r="IN106" s="189" t="s">
        <v>3959</v>
      </c>
      <c r="IO106" s="189" t="s">
        <v>30</v>
      </c>
      <c r="IP106" s="189">
        <v>2</v>
      </c>
      <c r="IQ106" s="189" t="s">
        <v>14</v>
      </c>
      <c r="IR106" s="189" t="s">
        <v>14</v>
      </c>
      <c r="IS106" s="190">
        <v>44865</v>
      </c>
    </row>
    <row r="107" spans="1:253" s="283" customFormat="1" ht="12.95" customHeight="1" x14ac:dyDescent="0.2">
      <c r="A107" s="283" t="s">
        <v>1598</v>
      </c>
      <c r="B107" s="283" t="s">
        <v>9562</v>
      </c>
      <c r="C107" s="283" t="s">
        <v>1599</v>
      </c>
      <c r="D107" s="283" t="s">
        <v>676</v>
      </c>
      <c r="E107" s="283" t="s">
        <v>8989</v>
      </c>
      <c r="F107" s="283" t="s">
        <v>1600</v>
      </c>
      <c r="G107" s="177">
        <v>109033000</v>
      </c>
      <c r="H107" s="178" t="s">
        <v>1535</v>
      </c>
      <c r="I107" s="178" t="s">
        <v>74</v>
      </c>
      <c r="J107" s="178">
        <v>1</v>
      </c>
      <c r="K107" s="178" t="s">
        <v>1537</v>
      </c>
      <c r="L107" s="178" t="s">
        <v>1536</v>
      </c>
      <c r="M107" s="179">
        <v>44549</v>
      </c>
      <c r="N107" s="188" t="s">
        <v>1717</v>
      </c>
      <c r="O107" s="180">
        <v>195883.53</v>
      </c>
      <c r="P107" s="180" t="s">
        <v>1715</v>
      </c>
      <c r="Q107" s="180" t="s">
        <v>30</v>
      </c>
      <c r="R107" s="180">
        <v>2</v>
      </c>
      <c r="S107" s="180" t="s">
        <v>1716</v>
      </c>
      <c r="T107" s="180" t="s">
        <v>917</v>
      </c>
      <c r="U107" s="181">
        <v>44584</v>
      </c>
      <c r="V107" s="188" t="s">
        <v>1603</v>
      </c>
      <c r="W107" s="178">
        <v>18662000</v>
      </c>
      <c r="X107" s="178" t="s">
        <v>1535</v>
      </c>
      <c r="Y107" s="178" t="s">
        <v>30</v>
      </c>
      <c r="Z107" s="178">
        <v>2</v>
      </c>
      <c r="AA107" s="178" t="s">
        <v>1602</v>
      </c>
      <c r="AB107" s="178" t="s">
        <v>1601</v>
      </c>
      <c r="AC107" s="179">
        <v>44549</v>
      </c>
      <c r="AD107" s="188" t="s">
        <v>4252</v>
      </c>
      <c r="AE107" s="186">
        <v>12057000</v>
      </c>
      <c r="AF107" s="186" t="s">
        <v>4249</v>
      </c>
      <c r="AG107" s="186" t="s">
        <v>2610</v>
      </c>
      <c r="AH107" s="186">
        <v>2</v>
      </c>
      <c r="AI107" s="186" t="s">
        <v>4251</v>
      </c>
      <c r="AJ107" s="186" t="s">
        <v>4250</v>
      </c>
      <c r="AK107" s="187">
        <v>44861</v>
      </c>
      <c r="AL107" s="188" t="s">
        <v>4254</v>
      </c>
      <c r="AM107" s="178">
        <v>1000</v>
      </c>
      <c r="AN107" s="178" t="s">
        <v>4249</v>
      </c>
      <c r="AO107" s="178" t="s">
        <v>2610</v>
      </c>
      <c r="AP107" s="178">
        <v>2</v>
      </c>
      <c r="AQ107" s="178" t="s">
        <v>4253</v>
      </c>
      <c r="AR107" s="178" t="s">
        <v>4250</v>
      </c>
      <c r="AS107" s="179">
        <v>44861</v>
      </c>
      <c r="AT107" s="189" t="s">
        <v>2552</v>
      </c>
      <c r="AU107" s="186">
        <v>0</v>
      </c>
      <c r="AV107" s="186" t="s">
        <v>14</v>
      </c>
      <c r="AW107" s="186" t="s">
        <v>14</v>
      </c>
      <c r="AX107" s="186" t="s">
        <v>14</v>
      </c>
      <c r="AY107" s="186" t="s">
        <v>2551</v>
      </c>
      <c r="AZ107" s="186" t="s">
        <v>14</v>
      </c>
      <c r="BA107" s="187">
        <v>44766</v>
      </c>
      <c r="BB107" s="188" t="s">
        <v>1604</v>
      </c>
      <c r="BC107" s="178" t="s">
        <v>14</v>
      </c>
      <c r="BD107" s="178" t="s">
        <v>14</v>
      </c>
      <c r="BE107" s="178" t="s">
        <v>14</v>
      </c>
      <c r="BF107" s="178" t="s">
        <v>14</v>
      </c>
      <c r="BG107" s="178" t="s">
        <v>14</v>
      </c>
      <c r="BH107" s="178" t="s">
        <v>14</v>
      </c>
      <c r="BI107" s="179">
        <v>44549</v>
      </c>
      <c r="BJ107" s="189" t="s">
        <v>2554</v>
      </c>
      <c r="BK107" s="189">
        <v>0</v>
      </c>
      <c r="BL107" s="189" t="s">
        <v>14</v>
      </c>
      <c r="BM107" s="189" t="s">
        <v>14</v>
      </c>
      <c r="BN107" s="189" t="s">
        <v>14</v>
      </c>
      <c r="BO107" s="189" t="s">
        <v>2553</v>
      </c>
      <c r="BP107" s="186" t="s">
        <v>14</v>
      </c>
      <c r="BQ107" s="190">
        <v>44766</v>
      </c>
      <c r="BR107" s="188" t="s">
        <v>4264</v>
      </c>
      <c r="BS107" s="182">
        <v>1736710</v>
      </c>
      <c r="BT107" s="182" t="s">
        <v>4249</v>
      </c>
      <c r="BU107" s="182" t="s">
        <v>2610</v>
      </c>
      <c r="BV107" s="182">
        <v>2</v>
      </c>
      <c r="BW107" s="182" t="s">
        <v>4263</v>
      </c>
      <c r="BX107" s="182" t="s">
        <v>4250</v>
      </c>
      <c r="BY107" s="179">
        <v>44861</v>
      </c>
      <c r="BZ107" s="189" t="s">
        <v>4266</v>
      </c>
      <c r="CA107" s="189">
        <v>403582</v>
      </c>
      <c r="CB107" s="189" t="s">
        <v>4249</v>
      </c>
      <c r="CC107" s="189" t="s">
        <v>2610</v>
      </c>
      <c r="CD107" s="189">
        <v>2</v>
      </c>
      <c r="CE107" s="189" t="s">
        <v>4265</v>
      </c>
      <c r="CF107" s="189" t="s">
        <v>4250</v>
      </c>
      <c r="CG107" s="190">
        <v>44861</v>
      </c>
      <c r="CH107" s="188" t="s">
        <v>10115</v>
      </c>
      <c r="CI107" s="189" t="e">
        <v>#N/A</v>
      </c>
      <c r="CJ107" s="189" t="e">
        <v>#N/A</v>
      </c>
      <c r="CK107" s="189" t="e">
        <v>#N/A</v>
      </c>
      <c r="CL107" s="189" t="e">
        <v>#N/A</v>
      </c>
      <c r="CM107" s="189" t="e">
        <v>#N/A</v>
      </c>
      <c r="CN107" s="189" t="e">
        <v>#N/A</v>
      </c>
      <c r="CO107" s="191" t="e">
        <v>#N/A</v>
      </c>
      <c r="CP107" s="189" t="s">
        <v>1608</v>
      </c>
      <c r="CQ107" s="182">
        <v>66000000000</v>
      </c>
      <c r="CR107" s="182" t="s">
        <v>1605</v>
      </c>
      <c r="CS107" s="182" t="s">
        <v>19</v>
      </c>
      <c r="CT107" s="182">
        <v>3</v>
      </c>
      <c r="CU107" s="182" t="s">
        <v>1607</v>
      </c>
      <c r="CV107" s="182" t="s">
        <v>1606</v>
      </c>
      <c r="CW107" s="179">
        <v>44549</v>
      </c>
      <c r="CX107" s="189" t="s">
        <v>1611</v>
      </c>
      <c r="CY107" s="186">
        <v>2400000</v>
      </c>
      <c r="CZ107" s="186" t="s">
        <v>1609</v>
      </c>
      <c r="DA107" s="186" t="s">
        <v>30</v>
      </c>
      <c r="DB107" s="186">
        <v>2</v>
      </c>
      <c r="DC107" s="186" t="s">
        <v>1612</v>
      </c>
      <c r="DD107" s="186" t="s">
        <v>1610</v>
      </c>
      <c r="DE107" s="192">
        <v>44549</v>
      </c>
      <c r="DF107" s="188" t="s">
        <v>4261</v>
      </c>
      <c r="DG107" s="178">
        <v>6606000</v>
      </c>
      <c r="DH107" s="182" t="s">
        <v>4259</v>
      </c>
      <c r="DI107" s="182" t="s">
        <v>19</v>
      </c>
      <c r="DJ107" s="182">
        <v>3</v>
      </c>
      <c r="DK107" s="182" t="s">
        <v>3416</v>
      </c>
      <c r="DL107" s="182" t="s">
        <v>4260</v>
      </c>
      <c r="DM107" s="179">
        <v>44861</v>
      </c>
      <c r="DN107" s="189" t="s">
        <v>4262</v>
      </c>
      <c r="DO107" s="186">
        <v>9657000</v>
      </c>
      <c r="DP107" s="189" t="s">
        <v>4259</v>
      </c>
      <c r="DQ107" s="189" t="s">
        <v>19</v>
      </c>
      <c r="DR107" s="189">
        <v>3</v>
      </c>
      <c r="DS107" s="189" t="s">
        <v>3418</v>
      </c>
      <c r="DT107" s="189" t="s">
        <v>4260</v>
      </c>
      <c r="DU107" s="190">
        <v>44861</v>
      </c>
      <c r="DV107" s="188" t="s">
        <v>1613</v>
      </c>
      <c r="DW107" s="178">
        <v>2400000</v>
      </c>
      <c r="DX107" s="182" t="s">
        <v>1609</v>
      </c>
      <c r="DY107" s="182" t="s">
        <v>30</v>
      </c>
      <c r="DZ107" s="182">
        <v>2</v>
      </c>
      <c r="EA107" s="182" t="s">
        <v>1612</v>
      </c>
      <c r="EB107" s="182" t="s">
        <v>1610</v>
      </c>
      <c r="EC107" s="179">
        <v>44549</v>
      </c>
      <c r="ED107" s="189" t="s">
        <v>1614</v>
      </c>
      <c r="EE107" s="186">
        <v>0</v>
      </c>
      <c r="EF107" s="189" t="s">
        <v>14</v>
      </c>
      <c r="EG107" s="189" t="s">
        <v>14</v>
      </c>
      <c r="EH107" s="189" t="s">
        <v>14</v>
      </c>
      <c r="EI107" s="189" t="s">
        <v>14</v>
      </c>
      <c r="EJ107" s="189" t="s">
        <v>14</v>
      </c>
      <c r="EK107" s="190">
        <v>44549</v>
      </c>
      <c r="EL107" s="188" t="s">
        <v>1615</v>
      </c>
      <c r="EM107" s="178">
        <v>0</v>
      </c>
      <c r="EN107" s="182" t="s">
        <v>14</v>
      </c>
      <c r="EO107" s="182" t="s">
        <v>14</v>
      </c>
      <c r="EP107" s="182" t="s">
        <v>14</v>
      </c>
      <c r="EQ107" s="182" t="s">
        <v>14</v>
      </c>
      <c r="ER107" s="182" t="s">
        <v>14</v>
      </c>
      <c r="ES107" s="179">
        <v>44549</v>
      </c>
      <c r="ET107" s="189" t="s">
        <v>4258</v>
      </c>
      <c r="EU107" s="189">
        <v>205</v>
      </c>
      <c r="EV107" s="189" t="s">
        <v>4255</v>
      </c>
      <c r="EW107" s="189" t="s">
        <v>2610</v>
      </c>
      <c r="EX107" s="189">
        <v>2</v>
      </c>
      <c r="EY107" s="189" t="s">
        <v>4257</v>
      </c>
      <c r="EZ107" s="189" t="s">
        <v>4256</v>
      </c>
      <c r="FA107" s="190">
        <v>44861</v>
      </c>
      <c r="FB107" s="188" t="s">
        <v>1617</v>
      </c>
      <c r="FC107" s="182">
        <v>4</v>
      </c>
      <c r="FD107" s="182" t="s">
        <v>14</v>
      </c>
      <c r="FE107" s="182" t="s">
        <v>14</v>
      </c>
      <c r="FF107" s="182" t="s">
        <v>14</v>
      </c>
      <c r="FG107" s="182" t="s">
        <v>1616</v>
      </c>
      <c r="FH107" s="182" t="s">
        <v>14</v>
      </c>
      <c r="FI107" s="179">
        <v>44549</v>
      </c>
      <c r="FJ107" s="188" t="s">
        <v>10116</v>
      </c>
      <c r="FK107" s="189" t="e">
        <v>#N/A</v>
      </c>
      <c r="FL107" s="189" t="e">
        <v>#N/A</v>
      </c>
      <c r="FM107" s="189" t="e">
        <v>#N/A</v>
      </c>
      <c r="FN107" s="189" t="e">
        <v>#N/A</v>
      </c>
      <c r="FO107" s="189" t="e">
        <v>#N/A</v>
      </c>
      <c r="FP107" s="186" t="e">
        <v>#N/A</v>
      </c>
      <c r="FQ107" s="187" t="e">
        <v>#N/A</v>
      </c>
      <c r="FR107" s="188" t="s">
        <v>10117</v>
      </c>
      <c r="FS107" s="182" t="e">
        <v>#N/A</v>
      </c>
      <c r="FT107" s="182" t="e">
        <v>#N/A</v>
      </c>
      <c r="FU107" s="182" t="e">
        <v>#N/A</v>
      </c>
      <c r="FV107" s="182" t="e">
        <v>#N/A</v>
      </c>
      <c r="FW107" s="182" t="e">
        <v>#N/A</v>
      </c>
      <c r="FX107" s="182" t="e">
        <v>#N/A</v>
      </c>
      <c r="FY107" s="179" t="e">
        <v>#N/A</v>
      </c>
      <c r="FZ107" s="189" t="s">
        <v>5339</v>
      </c>
      <c r="GA107" s="189">
        <v>0</v>
      </c>
      <c r="GB107" s="189" t="s">
        <v>3959</v>
      </c>
      <c r="GC107" s="189" t="s">
        <v>30</v>
      </c>
      <c r="GD107" s="189">
        <v>2</v>
      </c>
      <c r="GE107" s="189" t="s">
        <v>14</v>
      </c>
      <c r="GF107" s="189" t="s">
        <v>14</v>
      </c>
      <c r="GG107" s="190">
        <v>44865</v>
      </c>
      <c r="GH107" s="188" t="s">
        <v>5345</v>
      </c>
      <c r="GI107" s="182">
        <v>0</v>
      </c>
      <c r="GJ107" s="182" t="s">
        <v>3959</v>
      </c>
      <c r="GK107" s="182" t="s">
        <v>30</v>
      </c>
      <c r="GL107" s="182">
        <v>2</v>
      </c>
      <c r="GM107" s="182" t="s">
        <v>14</v>
      </c>
      <c r="GN107" s="182" t="s">
        <v>14</v>
      </c>
      <c r="GO107" s="179">
        <v>44865</v>
      </c>
      <c r="GP107" s="189" t="s">
        <v>5340</v>
      </c>
      <c r="GQ107" s="189">
        <v>0</v>
      </c>
      <c r="GR107" s="189" t="s">
        <v>3959</v>
      </c>
      <c r="GS107" s="189" t="s">
        <v>30</v>
      </c>
      <c r="GT107" s="189">
        <v>2</v>
      </c>
      <c r="GU107" s="189" t="s">
        <v>14</v>
      </c>
      <c r="GV107" s="189" t="s">
        <v>14</v>
      </c>
      <c r="GW107" s="190">
        <v>44865</v>
      </c>
      <c r="GX107" s="188" t="s">
        <v>5346</v>
      </c>
      <c r="GY107" s="182">
        <v>0</v>
      </c>
      <c r="GZ107" s="182" t="s">
        <v>3959</v>
      </c>
      <c r="HA107" s="182" t="s">
        <v>30</v>
      </c>
      <c r="HB107" s="182">
        <v>2</v>
      </c>
      <c r="HC107" s="182" t="s">
        <v>14</v>
      </c>
      <c r="HD107" s="182" t="s">
        <v>14</v>
      </c>
      <c r="HE107" s="179">
        <v>44865</v>
      </c>
      <c r="HF107" s="189" t="s">
        <v>5338</v>
      </c>
      <c r="HG107" s="189">
        <v>0</v>
      </c>
      <c r="HH107" s="189" t="s">
        <v>3959</v>
      </c>
      <c r="HI107" s="189" t="s">
        <v>30</v>
      </c>
      <c r="HJ107" s="189">
        <v>2</v>
      </c>
      <c r="HK107" s="189" t="s">
        <v>14</v>
      </c>
      <c r="HL107" s="189" t="s">
        <v>14</v>
      </c>
      <c r="HM107" s="190">
        <v>44865</v>
      </c>
      <c r="HN107" s="188" t="s">
        <v>5344</v>
      </c>
      <c r="HO107" s="182">
        <v>0</v>
      </c>
      <c r="HP107" s="182" t="s">
        <v>3959</v>
      </c>
      <c r="HQ107" s="182" t="s">
        <v>30</v>
      </c>
      <c r="HR107" s="182">
        <v>2</v>
      </c>
      <c r="HS107" s="182" t="s">
        <v>14</v>
      </c>
      <c r="HT107" s="182" t="s">
        <v>14</v>
      </c>
      <c r="HU107" s="179">
        <v>44865</v>
      </c>
      <c r="HV107" s="189" t="s">
        <v>5341</v>
      </c>
      <c r="HW107" s="189">
        <v>0</v>
      </c>
      <c r="HX107" s="189" t="s">
        <v>3959</v>
      </c>
      <c r="HY107" s="189" t="s">
        <v>30</v>
      </c>
      <c r="HZ107" s="189">
        <v>2</v>
      </c>
      <c r="IA107" s="189" t="s">
        <v>14</v>
      </c>
      <c r="IB107" s="189" t="s">
        <v>14</v>
      </c>
      <c r="IC107" s="190">
        <v>44865</v>
      </c>
      <c r="ID107" s="188" t="s">
        <v>5343</v>
      </c>
      <c r="IE107" s="182">
        <v>1</v>
      </c>
      <c r="IF107" s="182" t="s">
        <v>3959</v>
      </c>
      <c r="IG107" s="182" t="s">
        <v>30</v>
      </c>
      <c r="IH107" s="182">
        <v>2</v>
      </c>
      <c r="II107" s="182" t="s">
        <v>14</v>
      </c>
      <c r="IJ107" s="182" t="s">
        <v>14</v>
      </c>
      <c r="IK107" s="179">
        <v>44865</v>
      </c>
      <c r="IL107" s="189" t="s">
        <v>5342</v>
      </c>
      <c r="IM107" s="189">
        <v>0</v>
      </c>
      <c r="IN107" s="189" t="s">
        <v>3959</v>
      </c>
      <c r="IO107" s="189" t="s">
        <v>30</v>
      </c>
      <c r="IP107" s="189">
        <v>2</v>
      </c>
      <c r="IQ107" s="189" t="s">
        <v>14</v>
      </c>
      <c r="IR107" s="189" t="s">
        <v>14</v>
      </c>
      <c r="IS107" s="190">
        <v>44865</v>
      </c>
    </row>
    <row r="108" spans="1:253" s="283" customFormat="1" ht="12.95" customHeight="1" x14ac:dyDescent="0.2">
      <c r="A108" s="283" t="s">
        <v>3391</v>
      </c>
      <c r="B108" s="283" t="s">
        <v>9335</v>
      </c>
      <c r="C108" s="283" t="s">
        <v>3392</v>
      </c>
      <c r="D108" s="283" t="s">
        <v>676</v>
      </c>
      <c r="E108" s="283" t="s">
        <v>8989</v>
      </c>
      <c r="F108" s="283" t="s">
        <v>3394</v>
      </c>
      <c r="G108" s="177">
        <v>109033000</v>
      </c>
      <c r="H108" s="178" t="s">
        <v>1535</v>
      </c>
      <c r="I108" s="178" t="s">
        <v>74</v>
      </c>
      <c r="J108" s="178">
        <v>1</v>
      </c>
      <c r="K108" s="178" t="s">
        <v>1537</v>
      </c>
      <c r="L108" s="178" t="s">
        <v>3393</v>
      </c>
      <c r="M108" s="179">
        <v>44822</v>
      </c>
      <c r="N108" s="188" t="s">
        <v>3397</v>
      </c>
      <c r="O108" s="180">
        <v>32782</v>
      </c>
      <c r="P108" s="180" t="s">
        <v>1715</v>
      </c>
      <c r="Q108" s="180" t="s">
        <v>74</v>
      </c>
      <c r="R108" s="180">
        <v>1</v>
      </c>
      <c r="S108" s="180" t="s">
        <v>3396</v>
      </c>
      <c r="T108" s="180" t="s">
        <v>3395</v>
      </c>
      <c r="U108" s="181">
        <v>44822</v>
      </c>
      <c r="V108" s="188" t="s">
        <v>3400</v>
      </c>
      <c r="W108" s="178">
        <v>7083000</v>
      </c>
      <c r="X108" s="178" t="s">
        <v>1535</v>
      </c>
      <c r="Y108" s="178" t="s">
        <v>2610</v>
      </c>
      <c r="Z108" s="178">
        <v>2</v>
      </c>
      <c r="AA108" s="178" t="s">
        <v>3399</v>
      </c>
      <c r="AB108" s="178" t="s">
        <v>3398</v>
      </c>
      <c r="AC108" s="179">
        <v>44822</v>
      </c>
      <c r="AD108" s="188" t="s">
        <v>3404</v>
      </c>
      <c r="AE108" s="186">
        <v>574000</v>
      </c>
      <c r="AF108" s="186" t="s">
        <v>3401</v>
      </c>
      <c r="AG108" s="186" t="s">
        <v>2610</v>
      </c>
      <c r="AH108" s="186">
        <v>2</v>
      </c>
      <c r="AI108" s="186" t="s">
        <v>3403</v>
      </c>
      <c r="AJ108" s="186" t="s">
        <v>3402</v>
      </c>
      <c r="AK108" s="187">
        <v>44822</v>
      </c>
      <c r="AL108" s="188" t="s">
        <v>3406</v>
      </c>
      <c r="AM108" s="178">
        <v>50000</v>
      </c>
      <c r="AN108" s="178" t="s">
        <v>3401</v>
      </c>
      <c r="AO108" s="178" t="s">
        <v>74</v>
      </c>
      <c r="AP108" s="178">
        <v>1</v>
      </c>
      <c r="AQ108" s="178" t="s">
        <v>3405</v>
      </c>
      <c r="AR108" s="178" t="s">
        <v>3402</v>
      </c>
      <c r="AS108" s="179">
        <v>44822</v>
      </c>
      <c r="AT108" s="189" t="s">
        <v>3410</v>
      </c>
      <c r="AU108" s="186">
        <v>609</v>
      </c>
      <c r="AV108" s="186" t="s">
        <v>3407</v>
      </c>
      <c r="AW108" s="186" t="s">
        <v>2610</v>
      </c>
      <c r="AX108" s="186">
        <v>2</v>
      </c>
      <c r="AY108" s="186" t="s">
        <v>3409</v>
      </c>
      <c r="AZ108" s="186" t="s">
        <v>3408</v>
      </c>
      <c r="BA108" s="187">
        <v>44822</v>
      </c>
      <c r="BB108" s="188" t="s">
        <v>10118</v>
      </c>
      <c r="BC108" s="178" t="e">
        <v>#N/A</v>
      </c>
      <c r="BD108" s="178" t="e">
        <v>#N/A</v>
      </c>
      <c r="BE108" s="178" t="e">
        <v>#N/A</v>
      </c>
      <c r="BF108" s="178" t="e">
        <v>#N/A</v>
      </c>
      <c r="BG108" s="178" t="e">
        <v>#N/A</v>
      </c>
      <c r="BH108" s="178" t="e">
        <v>#N/A</v>
      </c>
      <c r="BI108" s="179" t="e">
        <v>#N/A</v>
      </c>
      <c r="BJ108" s="189" t="s">
        <v>3412</v>
      </c>
      <c r="BK108" s="189">
        <v>11</v>
      </c>
      <c r="BL108" s="189" t="s">
        <v>3407</v>
      </c>
      <c r="BM108" s="189" t="s">
        <v>2610</v>
      </c>
      <c r="BN108" s="189">
        <v>2</v>
      </c>
      <c r="BO108" s="189" t="s">
        <v>3411</v>
      </c>
      <c r="BP108" s="186" t="s">
        <v>3408</v>
      </c>
      <c r="BQ108" s="190">
        <v>44822</v>
      </c>
      <c r="BR108" s="188" t="s">
        <v>3432</v>
      </c>
      <c r="BS108" s="182">
        <v>35393</v>
      </c>
      <c r="BT108" s="182" t="s">
        <v>3430</v>
      </c>
      <c r="BU108" s="182" t="s">
        <v>2610</v>
      </c>
      <c r="BV108" s="182">
        <v>2</v>
      </c>
      <c r="BW108" s="182" t="s">
        <v>3431</v>
      </c>
      <c r="BX108" s="182" t="s">
        <v>3402</v>
      </c>
      <c r="BY108" s="179">
        <v>44822</v>
      </c>
      <c r="BZ108" s="189" t="s">
        <v>3434</v>
      </c>
      <c r="CA108" s="189">
        <v>919</v>
      </c>
      <c r="CB108" s="189" t="s">
        <v>3430</v>
      </c>
      <c r="CC108" s="189" t="s">
        <v>2610</v>
      </c>
      <c r="CD108" s="189">
        <v>2</v>
      </c>
      <c r="CE108" s="189" t="s">
        <v>3433</v>
      </c>
      <c r="CF108" s="189" t="s">
        <v>3402</v>
      </c>
      <c r="CG108" s="190">
        <v>44822</v>
      </c>
      <c r="CH108" s="188" t="s">
        <v>10119</v>
      </c>
      <c r="CI108" s="189" t="e">
        <v>#N/A</v>
      </c>
      <c r="CJ108" s="189" t="e">
        <v>#N/A</v>
      </c>
      <c r="CK108" s="189" t="e">
        <v>#N/A</v>
      </c>
      <c r="CL108" s="189" t="e">
        <v>#N/A</v>
      </c>
      <c r="CM108" s="189" t="e">
        <v>#N/A</v>
      </c>
      <c r="CN108" s="189" t="e">
        <v>#N/A</v>
      </c>
      <c r="CO108" s="191" t="e">
        <v>#N/A</v>
      </c>
      <c r="CP108" s="189" t="s">
        <v>3438</v>
      </c>
      <c r="CQ108" s="182">
        <v>31500000</v>
      </c>
      <c r="CR108" s="182" t="s">
        <v>3435</v>
      </c>
      <c r="CS108" s="182" t="s">
        <v>2610</v>
      </c>
      <c r="CT108" s="182">
        <v>2</v>
      </c>
      <c r="CU108" s="182" t="s">
        <v>3437</v>
      </c>
      <c r="CV108" s="182" t="s">
        <v>3436</v>
      </c>
      <c r="CW108" s="179">
        <v>44822</v>
      </c>
      <c r="CX108" s="189" t="s">
        <v>3413</v>
      </c>
      <c r="CY108" s="186">
        <v>50000</v>
      </c>
      <c r="CZ108" s="186" t="s">
        <v>3401</v>
      </c>
      <c r="DA108" s="186" t="s">
        <v>2610</v>
      </c>
      <c r="DB108" s="186">
        <v>2</v>
      </c>
      <c r="DC108" s="186" t="s">
        <v>3420</v>
      </c>
      <c r="DD108" s="186" t="s">
        <v>3402</v>
      </c>
      <c r="DE108" s="192">
        <v>44822</v>
      </c>
      <c r="DF108" s="188" t="s">
        <v>3417</v>
      </c>
      <c r="DG108" s="178">
        <v>6509000</v>
      </c>
      <c r="DH108" s="182" t="s">
        <v>3414</v>
      </c>
      <c r="DI108" s="182" t="s">
        <v>2610</v>
      </c>
      <c r="DJ108" s="182">
        <v>2</v>
      </c>
      <c r="DK108" s="182" t="s">
        <v>3416</v>
      </c>
      <c r="DL108" s="182" t="s">
        <v>3415</v>
      </c>
      <c r="DM108" s="179">
        <v>44822</v>
      </c>
      <c r="DN108" s="189" t="s">
        <v>3419</v>
      </c>
      <c r="DO108" s="186">
        <v>525000</v>
      </c>
      <c r="DP108" s="189" t="s">
        <v>3401</v>
      </c>
      <c r="DQ108" s="189" t="s">
        <v>2610</v>
      </c>
      <c r="DR108" s="189">
        <v>2</v>
      </c>
      <c r="DS108" s="189" t="s">
        <v>3418</v>
      </c>
      <c r="DT108" s="189" t="s">
        <v>3402</v>
      </c>
      <c r="DU108" s="190">
        <v>44822</v>
      </c>
      <c r="DV108" s="188" t="s">
        <v>3421</v>
      </c>
      <c r="DW108" s="178">
        <v>50000</v>
      </c>
      <c r="DX108" s="182" t="s">
        <v>3401</v>
      </c>
      <c r="DY108" s="182" t="s">
        <v>2610</v>
      </c>
      <c r="DZ108" s="182">
        <v>2</v>
      </c>
      <c r="EA108" s="182" t="s">
        <v>3420</v>
      </c>
      <c r="EB108" s="182" t="s">
        <v>3402</v>
      </c>
      <c r="EC108" s="179">
        <v>44822</v>
      </c>
      <c r="ED108" s="189" t="s">
        <v>3423</v>
      </c>
      <c r="EE108" s="186">
        <v>0</v>
      </c>
      <c r="EF108" s="189" t="s">
        <v>3401</v>
      </c>
      <c r="EG108" s="189" t="s">
        <v>2610</v>
      </c>
      <c r="EH108" s="189">
        <v>2</v>
      </c>
      <c r="EI108" s="189" t="s">
        <v>3422</v>
      </c>
      <c r="EJ108" s="189" t="s">
        <v>3402</v>
      </c>
      <c r="EK108" s="190">
        <v>44822</v>
      </c>
      <c r="EL108" s="188" t="s">
        <v>3425</v>
      </c>
      <c r="EM108" s="178">
        <v>0</v>
      </c>
      <c r="EN108" s="182" t="s">
        <v>3401</v>
      </c>
      <c r="EO108" s="182" t="s">
        <v>2610</v>
      </c>
      <c r="EP108" s="182">
        <v>2</v>
      </c>
      <c r="EQ108" s="182" t="s">
        <v>3424</v>
      </c>
      <c r="ER108" s="182" t="s">
        <v>3402</v>
      </c>
      <c r="ES108" s="179">
        <v>44822</v>
      </c>
      <c r="ET108" s="189" t="s">
        <v>7209</v>
      </c>
      <c r="EU108" s="189">
        <v>365</v>
      </c>
      <c r="EV108" s="189" t="s">
        <v>4255</v>
      </c>
      <c r="EW108" s="189" t="s">
        <v>2610</v>
      </c>
      <c r="EX108" s="189">
        <v>2</v>
      </c>
      <c r="EY108" s="189" t="s">
        <v>4257</v>
      </c>
      <c r="EZ108" s="189" t="s">
        <v>4256</v>
      </c>
      <c r="FA108" s="190">
        <v>44893</v>
      </c>
      <c r="FB108" s="188" t="s">
        <v>3429</v>
      </c>
      <c r="FC108" s="182">
        <v>4</v>
      </c>
      <c r="FD108" s="182" t="s">
        <v>3426</v>
      </c>
      <c r="FE108" s="182" t="s">
        <v>19</v>
      </c>
      <c r="FF108" s="182">
        <v>3</v>
      </c>
      <c r="FG108" s="182" t="s">
        <v>3428</v>
      </c>
      <c r="FH108" s="182" t="s">
        <v>3427</v>
      </c>
      <c r="FI108" s="179">
        <v>44822</v>
      </c>
      <c r="FJ108" s="188" t="s">
        <v>10120</v>
      </c>
      <c r="FK108" s="189" t="e">
        <v>#N/A</v>
      </c>
      <c r="FL108" s="189" t="e">
        <v>#N/A</v>
      </c>
      <c r="FM108" s="189" t="e">
        <v>#N/A</v>
      </c>
      <c r="FN108" s="189" t="e">
        <v>#N/A</v>
      </c>
      <c r="FO108" s="189" t="e">
        <v>#N/A</v>
      </c>
      <c r="FP108" s="186" t="e">
        <v>#N/A</v>
      </c>
      <c r="FQ108" s="187" t="e">
        <v>#N/A</v>
      </c>
      <c r="FR108" s="188" t="s">
        <v>10121</v>
      </c>
      <c r="FS108" s="182" t="e">
        <v>#N/A</v>
      </c>
      <c r="FT108" s="182" t="e">
        <v>#N/A</v>
      </c>
      <c r="FU108" s="182" t="e">
        <v>#N/A</v>
      </c>
      <c r="FV108" s="182" t="e">
        <v>#N/A</v>
      </c>
      <c r="FW108" s="182" t="e">
        <v>#N/A</v>
      </c>
      <c r="FX108" s="182" t="e">
        <v>#N/A</v>
      </c>
      <c r="FY108" s="179" t="e">
        <v>#N/A</v>
      </c>
      <c r="FZ108" s="189" t="s">
        <v>5348</v>
      </c>
      <c r="GA108" s="189">
        <v>0</v>
      </c>
      <c r="GB108" s="189" t="s">
        <v>3959</v>
      </c>
      <c r="GC108" s="189" t="s">
        <v>30</v>
      </c>
      <c r="GD108" s="189">
        <v>2</v>
      </c>
      <c r="GE108" s="189" t="s">
        <v>14</v>
      </c>
      <c r="GF108" s="189" t="s">
        <v>14</v>
      </c>
      <c r="GG108" s="190">
        <v>44865</v>
      </c>
      <c r="GH108" s="188" t="s">
        <v>5354</v>
      </c>
      <c r="GI108" s="182">
        <v>0</v>
      </c>
      <c r="GJ108" s="182" t="s">
        <v>3959</v>
      </c>
      <c r="GK108" s="182" t="s">
        <v>30</v>
      </c>
      <c r="GL108" s="182">
        <v>2</v>
      </c>
      <c r="GM108" s="182" t="s">
        <v>14</v>
      </c>
      <c r="GN108" s="182" t="s">
        <v>14</v>
      </c>
      <c r="GO108" s="179">
        <v>44865</v>
      </c>
      <c r="GP108" s="189" t="s">
        <v>5349</v>
      </c>
      <c r="GQ108" s="189">
        <v>0</v>
      </c>
      <c r="GR108" s="189" t="s">
        <v>3959</v>
      </c>
      <c r="GS108" s="189" t="s">
        <v>30</v>
      </c>
      <c r="GT108" s="189">
        <v>2</v>
      </c>
      <c r="GU108" s="189" t="s">
        <v>14</v>
      </c>
      <c r="GV108" s="189" t="s">
        <v>14</v>
      </c>
      <c r="GW108" s="190">
        <v>44865</v>
      </c>
      <c r="GX108" s="188" t="s">
        <v>5355</v>
      </c>
      <c r="GY108" s="182">
        <v>0</v>
      </c>
      <c r="GZ108" s="182" t="s">
        <v>3959</v>
      </c>
      <c r="HA108" s="182" t="s">
        <v>30</v>
      </c>
      <c r="HB108" s="182">
        <v>2</v>
      </c>
      <c r="HC108" s="182" t="s">
        <v>14</v>
      </c>
      <c r="HD108" s="182" t="s">
        <v>14</v>
      </c>
      <c r="HE108" s="179">
        <v>44865</v>
      </c>
      <c r="HF108" s="189" t="s">
        <v>5347</v>
      </c>
      <c r="HG108" s="189">
        <v>0</v>
      </c>
      <c r="HH108" s="189" t="s">
        <v>3959</v>
      </c>
      <c r="HI108" s="189" t="s">
        <v>30</v>
      </c>
      <c r="HJ108" s="189">
        <v>2</v>
      </c>
      <c r="HK108" s="189" t="s">
        <v>14</v>
      </c>
      <c r="HL108" s="189" t="s">
        <v>14</v>
      </c>
      <c r="HM108" s="190">
        <v>44865</v>
      </c>
      <c r="HN108" s="188" t="s">
        <v>5353</v>
      </c>
      <c r="HO108" s="182">
        <v>0</v>
      </c>
      <c r="HP108" s="182" t="s">
        <v>3959</v>
      </c>
      <c r="HQ108" s="182" t="s">
        <v>30</v>
      </c>
      <c r="HR108" s="182">
        <v>2</v>
      </c>
      <c r="HS108" s="182" t="s">
        <v>14</v>
      </c>
      <c r="HT108" s="182" t="s">
        <v>14</v>
      </c>
      <c r="HU108" s="179">
        <v>44865</v>
      </c>
      <c r="HV108" s="189" t="s">
        <v>5350</v>
      </c>
      <c r="HW108" s="189">
        <v>0</v>
      </c>
      <c r="HX108" s="189" t="s">
        <v>3959</v>
      </c>
      <c r="HY108" s="189" t="s">
        <v>30</v>
      </c>
      <c r="HZ108" s="189">
        <v>2</v>
      </c>
      <c r="IA108" s="189" t="s">
        <v>14</v>
      </c>
      <c r="IB108" s="189" t="s">
        <v>14</v>
      </c>
      <c r="IC108" s="190">
        <v>44865</v>
      </c>
      <c r="ID108" s="188" t="s">
        <v>5352</v>
      </c>
      <c r="IE108" s="182">
        <v>1</v>
      </c>
      <c r="IF108" s="182" t="s">
        <v>3959</v>
      </c>
      <c r="IG108" s="182" t="s">
        <v>30</v>
      </c>
      <c r="IH108" s="182">
        <v>2</v>
      </c>
      <c r="II108" s="182" t="s">
        <v>14</v>
      </c>
      <c r="IJ108" s="182" t="s">
        <v>14</v>
      </c>
      <c r="IK108" s="179">
        <v>44865</v>
      </c>
      <c r="IL108" s="189" t="s">
        <v>5351</v>
      </c>
      <c r="IM108" s="189">
        <v>2</v>
      </c>
      <c r="IN108" s="189" t="s">
        <v>3959</v>
      </c>
      <c r="IO108" s="189" t="s">
        <v>30</v>
      </c>
      <c r="IP108" s="189">
        <v>2</v>
      </c>
      <c r="IQ108" s="189" t="s">
        <v>14</v>
      </c>
      <c r="IR108" s="189" t="s">
        <v>14</v>
      </c>
      <c r="IS108" s="190">
        <v>44865</v>
      </c>
    </row>
    <row r="109" spans="1:253" s="283" customFormat="1" ht="12.95" customHeight="1" x14ac:dyDescent="0.2">
      <c r="A109" s="283" t="s">
        <v>7175</v>
      </c>
      <c r="B109" s="283" t="s">
        <v>9562</v>
      </c>
      <c r="C109" s="283" t="s">
        <v>7176</v>
      </c>
      <c r="D109" s="283" t="s">
        <v>676</v>
      </c>
      <c r="E109" s="283" t="s">
        <v>8989</v>
      </c>
      <c r="F109" s="283" t="s">
        <v>7177</v>
      </c>
      <c r="G109" s="177">
        <v>109033000</v>
      </c>
      <c r="H109" s="178" t="s">
        <v>1535</v>
      </c>
      <c r="I109" s="178" t="s">
        <v>74</v>
      </c>
      <c r="J109" s="178">
        <v>1</v>
      </c>
      <c r="K109" s="178" t="s">
        <v>1537</v>
      </c>
      <c r="L109" s="178" t="s">
        <v>1536</v>
      </c>
      <c r="M109" s="179">
        <v>44893</v>
      </c>
      <c r="N109" s="188" t="s">
        <v>7181</v>
      </c>
      <c r="O109" s="180">
        <v>238000</v>
      </c>
      <c r="P109" s="180" t="s">
        <v>7178</v>
      </c>
      <c r="Q109" s="180" t="s">
        <v>74</v>
      </c>
      <c r="R109" s="180">
        <v>1</v>
      </c>
      <c r="S109" s="180" t="s">
        <v>7180</v>
      </c>
      <c r="T109" s="180" t="s">
        <v>7179</v>
      </c>
      <c r="U109" s="181">
        <v>44893</v>
      </c>
      <c r="V109" s="188" t="s">
        <v>7183</v>
      </c>
      <c r="W109" s="178">
        <v>95962000</v>
      </c>
      <c r="X109" s="178" t="s">
        <v>7178</v>
      </c>
      <c r="Y109" s="178" t="s">
        <v>2610</v>
      </c>
      <c r="Z109" s="178">
        <v>2</v>
      </c>
      <c r="AA109" s="178" t="s">
        <v>7182</v>
      </c>
      <c r="AB109" s="178" t="s">
        <v>7179</v>
      </c>
      <c r="AC109" s="179">
        <v>44893</v>
      </c>
      <c r="AD109" s="188" t="s">
        <v>7186</v>
      </c>
      <c r="AE109" s="186">
        <v>6040000</v>
      </c>
      <c r="AF109" s="186" t="s">
        <v>7184</v>
      </c>
      <c r="AG109" s="186" t="s">
        <v>2610</v>
      </c>
      <c r="AH109" s="186">
        <v>2</v>
      </c>
      <c r="AI109" s="186" t="s">
        <v>3403</v>
      </c>
      <c r="AJ109" s="186" t="s">
        <v>7185</v>
      </c>
      <c r="AK109" s="187">
        <v>44893</v>
      </c>
      <c r="AL109" s="188" t="s">
        <v>7187</v>
      </c>
      <c r="AM109" s="178">
        <v>63000</v>
      </c>
      <c r="AN109" s="178" t="s">
        <v>7184</v>
      </c>
      <c r="AO109" s="178" t="s">
        <v>74</v>
      </c>
      <c r="AP109" s="178">
        <v>1</v>
      </c>
      <c r="AQ109" s="178" t="s">
        <v>3405</v>
      </c>
      <c r="AR109" s="178" t="s">
        <v>7185</v>
      </c>
      <c r="AS109" s="179">
        <v>44893</v>
      </c>
      <c r="AT109" s="189" t="s">
        <v>7190</v>
      </c>
      <c r="AU109" s="186">
        <v>270</v>
      </c>
      <c r="AV109" s="186" t="s">
        <v>7188</v>
      </c>
      <c r="AW109" s="186" t="s">
        <v>2610</v>
      </c>
      <c r="AX109" s="186">
        <v>2</v>
      </c>
      <c r="AY109" s="186" t="s">
        <v>3409</v>
      </c>
      <c r="AZ109" s="186" t="s">
        <v>7189</v>
      </c>
      <c r="BA109" s="187">
        <v>44893</v>
      </c>
      <c r="BB109" s="188" t="s">
        <v>10122</v>
      </c>
      <c r="BC109" s="178" t="e">
        <v>#N/A</v>
      </c>
      <c r="BD109" s="178" t="e">
        <v>#N/A</v>
      </c>
      <c r="BE109" s="178" t="e">
        <v>#N/A</v>
      </c>
      <c r="BF109" s="178" t="e">
        <v>#N/A</v>
      </c>
      <c r="BG109" s="178" t="e">
        <v>#N/A</v>
      </c>
      <c r="BH109" s="178" t="e">
        <v>#N/A</v>
      </c>
      <c r="BI109" s="179" t="e">
        <v>#N/A</v>
      </c>
      <c r="BJ109" s="189" t="s">
        <v>7191</v>
      </c>
      <c r="BK109" s="189">
        <v>164</v>
      </c>
      <c r="BL109" s="189" t="s">
        <v>7188</v>
      </c>
      <c r="BM109" s="189" t="s">
        <v>2610</v>
      </c>
      <c r="BN109" s="189">
        <v>2</v>
      </c>
      <c r="BO109" s="189" t="s">
        <v>3411</v>
      </c>
      <c r="BP109" s="186" t="s">
        <v>7189</v>
      </c>
      <c r="BQ109" s="190">
        <v>44893</v>
      </c>
      <c r="BR109" s="188" t="s">
        <v>7205</v>
      </c>
      <c r="BS109" s="182">
        <v>62566</v>
      </c>
      <c r="BT109" s="182" t="s">
        <v>7184</v>
      </c>
      <c r="BU109" s="182" t="s">
        <v>2610</v>
      </c>
      <c r="BV109" s="182">
        <v>2</v>
      </c>
      <c r="BW109" s="182" t="s">
        <v>7204</v>
      </c>
      <c r="BX109" s="182" t="s">
        <v>7185</v>
      </c>
      <c r="BY109" s="179">
        <v>44893</v>
      </c>
      <c r="BZ109" s="189" t="s">
        <v>7207</v>
      </c>
      <c r="CA109" s="189">
        <v>6993</v>
      </c>
      <c r="CB109" s="189" t="s">
        <v>7184</v>
      </c>
      <c r="CC109" s="189" t="s">
        <v>2610</v>
      </c>
      <c r="CD109" s="189">
        <v>2</v>
      </c>
      <c r="CE109" s="189" t="s">
        <v>7206</v>
      </c>
      <c r="CF109" s="189" t="s">
        <v>7185</v>
      </c>
      <c r="CG109" s="190">
        <v>44893</v>
      </c>
      <c r="CH109" s="188" t="s">
        <v>10123</v>
      </c>
      <c r="CI109" s="189" t="e">
        <v>#N/A</v>
      </c>
      <c r="CJ109" s="189" t="e">
        <v>#N/A</v>
      </c>
      <c r="CK109" s="189" t="e">
        <v>#N/A</v>
      </c>
      <c r="CL109" s="189" t="e">
        <v>#N/A</v>
      </c>
      <c r="CM109" s="189" t="e">
        <v>#N/A</v>
      </c>
      <c r="CN109" s="189" t="e">
        <v>#N/A</v>
      </c>
      <c r="CO109" s="191" t="e">
        <v>#N/A</v>
      </c>
      <c r="CP109" s="189" t="s">
        <v>7208</v>
      </c>
      <c r="CQ109" s="182">
        <v>261000000</v>
      </c>
      <c r="CR109" s="182" t="s">
        <v>7188</v>
      </c>
      <c r="CS109" s="182" t="s">
        <v>2610</v>
      </c>
      <c r="CT109" s="182">
        <v>2</v>
      </c>
      <c r="CU109" s="182" t="s">
        <v>3437</v>
      </c>
      <c r="CV109" s="182" t="s">
        <v>7189</v>
      </c>
      <c r="CW109" s="179">
        <v>44893</v>
      </c>
      <c r="CX109" s="189" t="s">
        <v>7195</v>
      </c>
      <c r="CY109" s="186">
        <v>63000</v>
      </c>
      <c r="CZ109" s="186" t="s">
        <v>7184</v>
      </c>
      <c r="DA109" s="186" t="s">
        <v>2610</v>
      </c>
      <c r="DB109" s="186">
        <v>2</v>
      </c>
      <c r="DC109" s="186" t="s">
        <v>3420</v>
      </c>
      <c r="DD109" s="186" t="s">
        <v>7185</v>
      </c>
      <c r="DE109" s="192">
        <v>44893</v>
      </c>
      <c r="DF109" s="188" t="s">
        <v>7196</v>
      </c>
      <c r="DG109" s="178">
        <v>89922000</v>
      </c>
      <c r="DH109" s="182" t="s">
        <v>7178</v>
      </c>
      <c r="DI109" s="182" t="s">
        <v>2610</v>
      </c>
      <c r="DJ109" s="182">
        <v>2</v>
      </c>
      <c r="DK109" s="182" t="s">
        <v>3416</v>
      </c>
      <c r="DL109" s="182" t="s">
        <v>7179</v>
      </c>
      <c r="DM109" s="179">
        <v>44893</v>
      </c>
      <c r="DN109" s="189" t="s">
        <v>7197</v>
      </c>
      <c r="DO109" s="186">
        <v>5977000</v>
      </c>
      <c r="DP109" s="189" t="s">
        <v>7184</v>
      </c>
      <c r="DQ109" s="189" t="s">
        <v>2610</v>
      </c>
      <c r="DR109" s="189">
        <v>2</v>
      </c>
      <c r="DS109" s="189" t="s">
        <v>3418</v>
      </c>
      <c r="DT109" s="189" t="s">
        <v>7185</v>
      </c>
      <c r="DU109" s="190">
        <v>44893</v>
      </c>
      <c r="DV109" s="188" t="s">
        <v>7198</v>
      </c>
      <c r="DW109" s="178">
        <v>63000</v>
      </c>
      <c r="DX109" s="182" t="s">
        <v>7184</v>
      </c>
      <c r="DY109" s="182" t="s">
        <v>2610</v>
      </c>
      <c r="DZ109" s="182">
        <v>2</v>
      </c>
      <c r="EA109" s="182" t="s">
        <v>3420</v>
      </c>
      <c r="EB109" s="182" t="s">
        <v>7185</v>
      </c>
      <c r="EC109" s="179">
        <v>44893</v>
      </c>
      <c r="ED109" s="189" t="s">
        <v>7200</v>
      </c>
      <c r="EE109" s="186">
        <v>0</v>
      </c>
      <c r="EF109" s="189" t="s">
        <v>14</v>
      </c>
      <c r="EG109" s="189" t="s">
        <v>14</v>
      </c>
      <c r="EH109" s="189" t="s">
        <v>14</v>
      </c>
      <c r="EI109" s="189" t="s">
        <v>7199</v>
      </c>
      <c r="EJ109" s="189" t="s">
        <v>14</v>
      </c>
      <c r="EK109" s="190">
        <v>44893</v>
      </c>
      <c r="EL109" s="188" t="s">
        <v>7201</v>
      </c>
      <c r="EM109" s="178">
        <v>0</v>
      </c>
      <c r="EN109" s="182" t="s">
        <v>14</v>
      </c>
      <c r="EO109" s="182" t="s">
        <v>14</v>
      </c>
      <c r="EP109" s="182" t="s">
        <v>14</v>
      </c>
      <c r="EQ109" s="182" t="s">
        <v>7199</v>
      </c>
      <c r="ER109" s="182" t="s">
        <v>14</v>
      </c>
      <c r="ES109" s="179">
        <v>44893</v>
      </c>
      <c r="ET109" s="189" t="s">
        <v>7194</v>
      </c>
      <c r="EU109" s="189">
        <v>365</v>
      </c>
      <c r="EV109" s="189" t="s">
        <v>7192</v>
      </c>
      <c r="EW109" s="189" t="s">
        <v>2610</v>
      </c>
      <c r="EX109" s="189">
        <v>2</v>
      </c>
      <c r="EY109" s="189" t="s">
        <v>2553</v>
      </c>
      <c r="EZ109" s="189" t="s">
        <v>7193</v>
      </c>
      <c r="FA109" s="190">
        <v>44893</v>
      </c>
      <c r="FB109" s="188" t="s">
        <v>7203</v>
      </c>
      <c r="FC109" s="182">
        <v>4</v>
      </c>
      <c r="FD109" s="182" t="s">
        <v>7188</v>
      </c>
      <c r="FE109" s="182" t="s">
        <v>2610</v>
      </c>
      <c r="FF109" s="182">
        <v>2</v>
      </c>
      <c r="FG109" s="182" t="s">
        <v>7202</v>
      </c>
      <c r="FH109" s="182" t="s">
        <v>7189</v>
      </c>
      <c r="FI109" s="179">
        <v>44893</v>
      </c>
      <c r="FJ109" s="188" t="s">
        <v>10124</v>
      </c>
      <c r="FK109" s="189" t="e">
        <v>#N/A</v>
      </c>
      <c r="FL109" s="189" t="e">
        <v>#N/A</v>
      </c>
      <c r="FM109" s="189" t="e">
        <v>#N/A</v>
      </c>
      <c r="FN109" s="189" t="e">
        <v>#N/A</v>
      </c>
      <c r="FO109" s="189" t="e">
        <v>#N/A</v>
      </c>
      <c r="FP109" s="186" t="e">
        <v>#N/A</v>
      </c>
      <c r="FQ109" s="187" t="e">
        <v>#N/A</v>
      </c>
      <c r="FR109" s="188" t="s">
        <v>10125</v>
      </c>
      <c r="FS109" s="182" t="e">
        <v>#N/A</v>
      </c>
      <c r="FT109" s="182" t="e">
        <v>#N/A</v>
      </c>
      <c r="FU109" s="182" t="e">
        <v>#N/A</v>
      </c>
      <c r="FV109" s="182" t="e">
        <v>#N/A</v>
      </c>
      <c r="FW109" s="182" t="e">
        <v>#N/A</v>
      </c>
      <c r="FX109" s="182" t="e">
        <v>#N/A</v>
      </c>
      <c r="FY109" s="179" t="e">
        <v>#N/A</v>
      </c>
      <c r="FZ109" s="189" t="s">
        <v>8586</v>
      </c>
      <c r="GA109" s="189">
        <v>0</v>
      </c>
      <c r="GB109" s="189" t="s">
        <v>3959</v>
      </c>
      <c r="GC109" s="189" t="s">
        <v>30</v>
      </c>
      <c r="GD109" s="189">
        <v>2</v>
      </c>
      <c r="GE109" s="189" t="s">
        <v>14</v>
      </c>
      <c r="GF109" s="189" t="s">
        <v>14</v>
      </c>
      <c r="GG109" s="190">
        <v>44895</v>
      </c>
      <c r="GH109" s="188" t="s">
        <v>8592</v>
      </c>
      <c r="GI109" s="182">
        <v>0</v>
      </c>
      <c r="GJ109" s="182" t="s">
        <v>3959</v>
      </c>
      <c r="GK109" s="182" t="s">
        <v>30</v>
      </c>
      <c r="GL109" s="182">
        <v>2</v>
      </c>
      <c r="GM109" s="182" t="s">
        <v>14</v>
      </c>
      <c r="GN109" s="182" t="s">
        <v>14</v>
      </c>
      <c r="GO109" s="179">
        <v>44895</v>
      </c>
      <c r="GP109" s="189" t="s">
        <v>8587</v>
      </c>
      <c r="GQ109" s="189">
        <v>0</v>
      </c>
      <c r="GR109" s="189" t="s">
        <v>3959</v>
      </c>
      <c r="GS109" s="189" t="s">
        <v>30</v>
      </c>
      <c r="GT109" s="189">
        <v>2</v>
      </c>
      <c r="GU109" s="189" t="s">
        <v>14</v>
      </c>
      <c r="GV109" s="189" t="s">
        <v>14</v>
      </c>
      <c r="GW109" s="190">
        <v>44895</v>
      </c>
      <c r="GX109" s="188" t="s">
        <v>8593</v>
      </c>
      <c r="GY109" s="182">
        <v>0</v>
      </c>
      <c r="GZ109" s="182" t="s">
        <v>3959</v>
      </c>
      <c r="HA109" s="182" t="s">
        <v>30</v>
      </c>
      <c r="HB109" s="182">
        <v>2</v>
      </c>
      <c r="HC109" s="182" t="s">
        <v>14</v>
      </c>
      <c r="HD109" s="182" t="s">
        <v>14</v>
      </c>
      <c r="HE109" s="179">
        <v>44895</v>
      </c>
      <c r="HF109" s="189" t="s">
        <v>8585</v>
      </c>
      <c r="HG109" s="189">
        <v>0</v>
      </c>
      <c r="HH109" s="189" t="s">
        <v>3959</v>
      </c>
      <c r="HI109" s="189" t="s">
        <v>30</v>
      </c>
      <c r="HJ109" s="189">
        <v>2</v>
      </c>
      <c r="HK109" s="189" t="s">
        <v>14</v>
      </c>
      <c r="HL109" s="189" t="s">
        <v>14</v>
      </c>
      <c r="HM109" s="190">
        <v>44895</v>
      </c>
      <c r="HN109" s="188" t="s">
        <v>8591</v>
      </c>
      <c r="HO109" s="182">
        <v>0</v>
      </c>
      <c r="HP109" s="182" t="s">
        <v>3959</v>
      </c>
      <c r="HQ109" s="182" t="s">
        <v>30</v>
      </c>
      <c r="HR109" s="182">
        <v>2</v>
      </c>
      <c r="HS109" s="182" t="s">
        <v>14</v>
      </c>
      <c r="HT109" s="182" t="s">
        <v>14</v>
      </c>
      <c r="HU109" s="179">
        <v>44895</v>
      </c>
      <c r="HV109" s="189" t="s">
        <v>8588</v>
      </c>
      <c r="HW109" s="189">
        <v>0</v>
      </c>
      <c r="HX109" s="189" t="s">
        <v>3959</v>
      </c>
      <c r="HY109" s="189" t="s">
        <v>30</v>
      </c>
      <c r="HZ109" s="189">
        <v>2</v>
      </c>
      <c r="IA109" s="189" t="s">
        <v>14</v>
      </c>
      <c r="IB109" s="189" t="s">
        <v>14</v>
      </c>
      <c r="IC109" s="190">
        <v>44895</v>
      </c>
      <c r="ID109" s="188" t="s">
        <v>8590</v>
      </c>
      <c r="IE109" s="182">
        <v>1</v>
      </c>
      <c r="IF109" s="182" t="s">
        <v>3959</v>
      </c>
      <c r="IG109" s="182" t="s">
        <v>30</v>
      </c>
      <c r="IH109" s="182">
        <v>2</v>
      </c>
      <c r="II109" s="182" t="s">
        <v>14</v>
      </c>
      <c r="IJ109" s="182" t="s">
        <v>14</v>
      </c>
      <c r="IK109" s="179">
        <v>44895</v>
      </c>
      <c r="IL109" s="189" t="s">
        <v>8589</v>
      </c>
      <c r="IM109" s="189">
        <v>3</v>
      </c>
      <c r="IN109" s="189" t="s">
        <v>3959</v>
      </c>
      <c r="IO109" s="189" t="s">
        <v>30</v>
      </c>
      <c r="IP109" s="189">
        <v>2</v>
      </c>
      <c r="IQ109" s="189" t="s">
        <v>14</v>
      </c>
      <c r="IR109" s="189" t="s">
        <v>14</v>
      </c>
      <c r="IS109" s="190">
        <v>44895</v>
      </c>
    </row>
    <row r="110" spans="1:253" s="283" customFormat="1" ht="12.95" customHeight="1" x14ac:dyDescent="0.2">
      <c r="A110" s="283" t="s">
        <v>3439</v>
      </c>
      <c r="B110" s="283" t="s">
        <v>9335</v>
      </c>
      <c r="C110" s="283" t="s">
        <v>3440</v>
      </c>
      <c r="D110" s="283" t="s">
        <v>3441</v>
      </c>
      <c r="E110" s="283" t="s">
        <v>8992</v>
      </c>
      <c r="F110" s="283" t="s">
        <v>3445</v>
      </c>
      <c r="G110" s="177">
        <v>7275000</v>
      </c>
      <c r="H110" s="178" t="s">
        <v>3442</v>
      </c>
      <c r="I110" s="178" t="s">
        <v>2610</v>
      </c>
      <c r="J110" s="178">
        <v>2</v>
      </c>
      <c r="K110" s="178" t="s">
        <v>3444</v>
      </c>
      <c r="L110" s="178" t="s">
        <v>3443</v>
      </c>
      <c r="M110" s="179">
        <v>44822</v>
      </c>
      <c r="N110" s="188" t="s">
        <v>4217</v>
      </c>
      <c r="O110" s="180">
        <v>63679</v>
      </c>
      <c r="P110" s="180" t="s">
        <v>4214</v>
      </c>
      <c r="Q110" s="180" t="s">
        <v>2610</v>
      </c>
      <c r="R110" s="180">
        <v>2</v>
      </c>
      <c r="S110" s="180" t="s">
        <v>4216</v>
      </c>
      <c r="T110" s="180" t="s">
        <v>4215</v>
      </c>
      <c r="U110" s="181">
        <v>44861</v>
      </c>
      <c r="V110" s="188" t="s">
        <v>4220</v>
      </c>
      <c r="W110" s="178">
        <v>2855000</v>
      </c>
      <c r="X110" s="178" t="s">
        <v>4218</v>
      </c>
      <c r="Y110" s="178" t="s">
        <v>2610</v>
      </c>
      <c r="Z110" s="178">
        <v>2</v>
      </c>
      <c r="AA110" s="178" t="s">
        <v>1539</v>
      </c>
      <c r="AB110" s="178" t="s">
        <v>4219</v>
      </c>
      <c r="AC110" s="179">
        <v>44861</v>
      </c>
      <c r="AD110" s="188" t="s">
        <v>3449</v>
      </c>
      <c r="AE110" s="186">
        <v>265000</v>
      </c>
      <c r="AF110" s="186" t="s">
        <v>3446</v>
      </c>
      <c r="AG110" s="186" t="s">
        <v>2610</v>
      </c>
      <c r="AH110" s="186">
        <v>2</v>
      </c>
      <c r="AI110" s="186" t="s">
        <v>3448</v>
      </c>
      <c r="AJ110" s="186" t="s">
        <v>3447</v>
      </c>
      <c r="AK110" s="187">
        <v>44822</v>
      </c>
      <c r="AL110" s="188" t="s">
        <v>3452</v>
      </c>
      <c r="AM110" s="178">
        <v>87000</v>
      </c>
      <c r="AN110" s="178" t="s">
        <v>3446</v>
      </c>
      <c r="AO110" s="178" t="s">
        <v>74</v>
      </c>
      <c r="AP110" s="178">
        <v>1</v>
      </c>
      <c r="AQ110" s="178" t="s">
        <v>3451</v>
      </c>
      <c r="AR110" s="178" t="s">
        <v>3450</v>
      </c>
      <c r="AS110" s="179">
        <v>44822</v>
      </c>
      <c r="AT110" s="189" t="s">
        <v>10126</v>
      </c>
      <c r="AU110" s="186" t="e">
        <v>#N/A</v>
      </c>
      <c r="AV110" s="186" t="e">
        <v>#N/A</v>
      </c>
      <c r="AW110" s="186" t="e">
        <v>#N/A</v>
      </c>
      <c r="AX110" s="186" t="e">
        <v>#N/A</v>
      </c>
      <c r="AY110" s="186" t="e">
        <v>#N/A</v>
      </c>
      <c r="AZ110" s="186" t="e">
        <v>#N/A</v>
      </c>
      <c r="BA110" s="187" t="e">
        <v>#N/A</v>
      </c>
      <c r="BB110" s="188" t="s">
        <v>10127</v>
      </c>
      <c r="BC110" s="178" t="e">
        <v>#N/A</v>
      </c>
      <c r="BD110" s="178" t="e">
        <v>#N/A</v>
      </c>
      <c r="BE110" s="178" t="e">
        <v>#N/A</v>
      </c>
      <c r="BF110" s="178" t="e">
        <v>#N/A</v>
      </c>
      <c r="BG110" s="178" t="e">
        <v>#N/A</v>
      </c>
      <c r="BH110" s="178" t="e">
        <v>#N/A</v>
      </c>
      <c r="BI110" s="179" t="e">
        <v>#N/A</v>
      </c>
      <c r="BJ110" s="189" t="s">
        <v>6539</v>
      </c>
      <c r="BK110" s="189">
        <v>155</v>
      </c>
      <c r="BL110" s="189" t="s">
        <v>6528</v>
      </c>
      <c r="BM110" s="189" t="s">
        <v>2610</v>
      </c>
      <c r="BN110" s="189">
        <v>2</v>
      </c>
      <c r="BO110" s="189" t="s">
        <v>6525</v>
      </c>
      <c r="BP110" s="186" t="s">
        <v>6524</v>
      </c>
      <c r="BQ110" s="190">
        <v>44889</v>
      </c>
      <c r="BR110" s="188" t="s">
        <v>10128</v>
      </c>
      <c r="BS110" s="182" t="e">
        <v>#N/A</v>
      </c>
      <c r="BT110" s="182" t="e">
        <v>#N/A</v>
      </c>
      <c r="BU110" s="182" t="e">
        <v>#N/A</v>
      </c>
      <c r="BV110" s="182" t="e">
        <v>#N/A</v>
      </c>
      <c r="BW110" s="182" t="e">
        <v>#N/A</v>
      </c>
      <c r="BX110" s="182" t="e">
        <v>#N/A</v>
      </c>
      <c r="BY110" s="179" t="e">
        <v>#N/A</v>
      </c>
      <c r="BZ110" s="189" t="s">
        <v>10129</v>
      </c>
      <c r="CA110" s="189" t="e">
        <v>#N/A</v>
      </c>
      <c r="CB110" s="189" t="e">
        <v>#N/A</v>
      </c>
      <c r="CC110" s="189" t="e">
        <v>#N/A</v>
      </c>
      <c r="CD110" s="189" t="e">
        <v>#N/A</v>
      </c>
      <c r="CE110" s="189" t="e">
        <v>#N/A</v>
      </c>
      <c r="CF110" s="189" t="e">
        <v>#N/A</v>
      </c>
      <c r="CG110" s="190" t="e">
        <v>#N/A</v>
      </c>
      <c r="CH110" s="188" t="s">
        <v>10130</v>
      </c>
      <c r="CI110" s="189" t="e">
        <v>#N/A</v>
      </c>
      <c r="CJ110" s="189" t="e">
        <v>#N/A</v>
      </c>
      <c r="CK110" s="189" t="e">
        <v>#N/A</v>
      </c>
      <c r="CL110" s="189" t="e">
        <v>#N/A</v>
      </c>
      <c r="CM110" s="189" t="e">
        <v>#N/A</v>
      </c>
      <c r="CN110" s="189" t="e">
        <v>#N/A</v>
      </c>
      <c r="CO110" s="191" t="e">
        <v>#N/A</v>
      </c>
      <c r="CP110" s="189" t="s">
        <v>10131</v>
      </c>
      <c r="CQ110" s="182" t="e">
        <v>#N/A</v>
      </c>
      <c r="CR110" s="182" t="e">
        <v>#N/A</v>
      </c>
      <c r="CS110" s="182" t="e">
        <v>#N/A</v>
      </c>
      <c r="CT110" s="182" t="e">
        <v>#N/A</v>
      </c>
      <c r="CU110" s="182" t="e">
        <v>#N/A</v>
      </c>
      <c r="CV110" s="182" t="e">
        <v>#N/A</v>
      </c>
      <c r="CW110" s="179" t="e">
        <v>#N/A</v>
      </c>
      <c r="CX110" s="189" t="s">
        <v>3453</v>
      </c>
      <c r="CY110" s="186">
        <v>265000</v>
      </c>
      <c r="CZ110" s="186" t="s">
        <v>3446</v>
      </c>
      <c r="DA110" s="186" t="s">
        <v>2610</v>
      </c>
      <c r="DB110" s="186">
        <v>2</v>
      </c>
      <c r="DC110" s="186" t="s">
        <v>3454</v>
      </c>
      <c r="DD110" s="186" t="s">
        <v>3447</v>
      </c>
      <c r="DE110" s="192">
        <v>44822</v>
      </c>
      <c r="DF110" s="188" t="s">
        <v>4222</v>
      </c>
      <c r="DG110" s="178">
        <v>2590000</v>
      </c>
      <c r="DH110" s="182" t="s">
        <v>4221</v>
      </c>
      <c r="DI110" s="182" t="s">
        <v>2610</v>
      </c>
      <c r="DJ110" s="182">
        <v>2</v>
      </c>
      <c r="DK110" s="182" t="s">
        <v>2673</v>
      </c>
      <c r="DL110" s="182" t="s">
        <v>3447</v>
      </c>
      <c r="DM110" s="179">
        <v>44861</v>
      </c>
      <c r="DN110" s="189" t="s">
        <v>3460</v>
      </c>
      <c r="DO110" s="186">
        <v>0</v>
      </c>
      <c r="DP110" s="189" t="s">
        <v>3446</v>
      </c>
      <c r="DQ110" s="189" t="s">
        <v>14</v>
      </c>
      <c r="DR110" s="189" t="s">
        <v>14</v>
      </c>
      <c r="DS110" s="189" t="s">
        <v>3459</v>
      </c>
      <c r="DT110" s="189" t="s">
        <v>3447</v>
      </c>
      <c r="DU110" s="190">
        <v>44823</v>
      </c>
      <c r="DV110" s="188" t="s">
        <v>3455</v>
      </c>
      <c r="DW110" s="178">
        <v>178000</v>
      </c>
      <c r="DX110" s="182" t="s">
        <v>3446</v>
      </c>
      <c r="DY110" s="182" t="s">
        <v>2610</v>
      </c>
      <c r="DZ110" s="182">
        <v>2</v>
      </c>
      <c r="EA110" s="182" t="s">
        <v>3454</v>
      </c>
      <c r="EB110" s="182" t="s">
        <v>3447</v>
      </c>
      <c r="EC110" s="179">
        <v>44822</v>
      </c>
      <c r="ED110" s="189" t="s">
        <v>3456</v>
      </c>
      <c r="EE110" s="186">
        <v>87000</v>
      </c>
      <c r="EF110" s="189" t="s">
        <v>3446</v>
      </c>
      <c r="EG110" s="189" t="s">
        <v>74</v>
      </c>
      <c r="EH110" s="189">
        <v>1</v>
      </c>
      <c r="EI110" s="189" t="s">
        <v>3451</v>
      </c>
      <c r="EJ110" s="189" t="s">
        <v>3447</v>
      </c>
      <c r="EK110" s="190">
        <v>44822</v>
      </c>
      <c r="EL110" s="188" t="s">
        <v>3462</v>
      </c>
      <c r="EM110" s="178">
        <v>0</v>
      </c>
      <c r="EN110" s="182" t="s">
        <v>3446</v>
      </c>
      <c r="EO110" s="182" t="s">
        <v>14</v>
      </c>
      <c r="EP110" s="182" t="s">
        <v>14</v>
      </c>
      <c r="EQ110" s="182" t="s">
        <v>3461</v>
      </c>
      <c r="ER110" s="182" t="s">
        <v>3447</v>
      </c>
      <c r="ES110" s="179">
        <v>44823</v>
      </c>
      <c r="ET110" s="189" t="s">
        <v>6541</v>
      </c>
      <c r="EU110" s="189">
        <v>155</v>
      </c>
      <c r="EV110" s="189" t="s">
        <v>6528</v>
      </c>
      <c r="EW110" s="189" t="s">
        <v>2610</v>
      </c>
      <c r="EX110" s="189">
        <v>2</v>
      </c>
      <c r="EY110" s="189" t="s">
        <v>6525</v>
      </c>
      <c r="EZ110" s="189" t="s">
        <v>6524</v>
      </c>
      <c r="FA110" s="190">
        <v>44889</v>
      </c>
      <c r="FB110" s="188" t="s">
        <v>3458</v>
      </c>
      <c r="FC110" s="182">
        <v>4</v>
      </c>
      <c r="FD110" s="182" t="s">
        <v>3446</v>
      </c>
      <c r="FE110" s="182" t="s">
        <v>74</v>
      </c>
      <c r="FF110" s="182">
        <v>1</v>
      </c>
      <c r="FG110" s="182" t="s">
        <v>3457</v>
      </c>
      <c r="FH110" s="182" t="s">
        <v>3447</v>
      </c>
      <c r="FI110" s="179">
        <v>44822</v>
      </c>
      <c r="FJ110" s="188" t="s">
        <v>10132</v>
      </c>
      <c r="FK110" s="189" t="e">
        <v>#N/A</v>
      </c>
      <c r="FL110" s="189" t="e">
        <v>#N/A</v>
      </c>
      <c r="FM110" s="189" t="e">
        <v>#N/A</v>
      </c>
      <c r="FN110" s="189" t="e">
        <v>#N/A</v>
      </c>
      <c r="FO110" s="189" t="e">
        <v>#N/A</v>
      </c>
      <c r="FP110" s="186" t="e">
        <v>#N/A</v>
      </c>
      <c r="FQ110" s="187" t="e">
        <v>#N/A</v>
      </c>
      <c r="FR110" s="188" t="s">
        <v>10133</v>
      </c>
      <c r="FS110" s="182" t="e">
        <v>#N/A</v>
      </c>
      <c r="FT110" s="182" t="e">
        <v>#N/A</v>
      </c>
      <c r="FU110" s="182" t="e">
        <v>#N/A</v>
      </c>
      <c r="FV110" s="182" t="e">
        <v>#N/A</v>
      </c>
      <c r="FW110" s="182" t="e">
        <v>#N/A</v>
      </c>
      <c r="FX110" s="182" t="e">
        <v>#N/A</v>
      </c>
      <c r="FY110" s="179" t="e">
        <v>#N/A</v>
      </c>
      <c r="FZ110" s="189" t="s">
        <v>5357</v>
      </c>
      <c r="GA110" s="189">
        <v>0</v>
      </c>
      <c r="GB110" s="189" t="s">
        <v>3959</v>
      </c>
      <c r="GC110" s="189" t="s">
        <v>30</v>
      </c>
      <c r="GD110" s="189">
        <v>2</v>
      </c>
      <c r="GE110" s="189" t="s">
        <v>14</v>
      </c>
      <c r="GF110" s="189" t="s">
        <v>14</v>
      </c>
      <c r="GG110" s="190">
        <v>44865</v>
      </c>
      <c r="GH110" s="188" t="s">
        <v>5363</v>
      </c>
      <c r="GI110" s="182">
        <v>2</v>
      </c>
      <c r="GJ110" s="182" t="s">
        <v>3959</v>
      </c>
      <c r="GK110" s="182" t="s">
        <v>30</v>
      </c>
      <c r="GL110" s="182">
        <v>2</v>
      </c>
      <c r="GM110" s="182" t="s">
        <v>14</v>
      </c>
      <c r="GN110" s="182" t="s">
        <v>14</v>
      </c>
      <c r="GO110" s="179">
        <v>44865</v>
      </c>
      <c r="GP110" s="189" t="s">
        <v>5358</v>
      </c>
      <c r="GQ110" s="189">
        <v>1</v>
      </c>
      <c r="GR110" s="189" t="s">
        <v>3959</v>
      </c>
      <c r="GS110" s="189" t="s">
        <v>30</v>
      </c>
      <c r="GT110" s="189">
        <v>2</v>
      </c>
      <c r="GU110" s="189" t="s">
        <v>14</v>
      </c>
      <c r="GV110" s="189" t="s">
        <v>14</v>
      </c>
      <c r="GW110" s="190">
        <v>44865</v>
      </c>
      <c r="GX110" s="188" t="s">
        <v>5364</v>
      </c>
      <c r="GY110" s="182">
        <v>0</v>
      </c>
      <c r="GZ110" s="182" t="s">
        <v>3959</v>
      </c>
      <c r="HA110" s="182" t="s">
        <v>30</v>
      </c>
      <c r="HB110" s="182">
        <v>2</v>
      </c>
      <c r="HC110" s="182" t="s">
        <v>14</v>
      </c>
      <c r="HD110" s="182" t="s">
        <v>14</v>
      </c>
      <c r="HE110" s="179">
        <v>44865</v>
      </c>
      <c r="HF110" s="189" t="s">
        <v>5356</v>
      </c>
      <c r="HG110" s="189">
        <v>0</v>
      </c>
      <c r="HH110" s="189" t="s">
        <v>3959</v>
      </c>
      <c r="HI110" s="189" t="s">
        <v>30</v>
      </c>
      <c r="HJ110" s="189">
        <v>2</v>
      </c>
      <c r="HK110" s="189" t="s">
        <v>14</v>
      </c>
      <c r="HL110" s="189" t="s">
        <v>14</v>
      </c>
      <c r="HM110" s="190">
        <v>44865</v>
      </c>
      <c r="HN110" s="188" t="s">
        <v>5362</v>
      </c>
      <c r="HO110" s="182">
        <v>0</v>
      </c>
      <c r="HP110" s="182" t="s">
        <v>3959</v>
      </c>
      <c r="HQ110" s="182" t="s">
        <v>30</v>
      </c>
      <c r="HR110" s="182">
        <v>2</v>
      </c>
      <c r="HS110" s="182" t="s">
        <v>14</v>
      </c>
      <c r="HT110" s="182" t="s">
        <v>14</v>
      </c>
      <c r="HU110" s="179">
        <v>44865</v>
      </c>
      <c r="HV110" s="189" t="s">
        <v>5359</v>
      </c>
      <c r="HW110" s="189">
        <v>3</v>
      </c>
      <c r="HX110" s="189" t="s">
        <v>3959</v>
      </c>
      <c r="HY110" s="189" t="s">
        <v>30</v>
      </c>
      <c r="HZ110" s="189">
        <v>2</v>
      </c>
      <c r="IA110" s="189" t="s">
        <v>14</v>
      </c>
      <c r="IB110" s="189" t="s">
        <v>14</v>
      </c>
      <c r="IC110" s="190">
        <v>44865</v>
      </c>
      <c r="ID110" s="188" t="s">
        <v>5361</v>
      </c>
      <c r="IE110" s="182">
        <v>0</v>
      </c>
      <c r="IF110" s="182" t="s">
        <v>3959</v>
      </c>
      <c r="IG110" s="182" t="s">
        <v>30</v>
      </c>
      <c r="IH110" s="182">
        <v>2</v>
      </c>
      <c r="II110" s="182" t="s">
        <v>14</v>
      </c>
      <c r="IJ110" s="182" t="s">
        <v>14</v>
      </c>
      <c r="IK110" s="179">
        <v>44865</v>
      </c>
      <c r="IL110" s="189" t="s">
        <v>5360</v>
      </c>
      <c r="IM110" s="189">
        <v>2</v>
      </c>
      <c r="IN110" s="189" t="s">
        <v>3959</v>
      </c>
      <c r="IO110" s="189" t="s">
        <v>30</v>
      </c>
      <c r="IP110" s="189">
        <v>2</v>
      </c>
      <c r="IQ110" s="189" t="s">
        <v>14</v>
      </c>
      <c r="IR110" s="189" t="s">
        <v>14</v>
      </c>
      <c r="IS110" s="190">
        <v>44865</v>
      </c>
    </row>
    <row r="111" spans="1:253" s="283" customFormat="1" ht="12.95" customHeight="1" x14ac:dyDescent="0.2">
      <c r="A111" s="283" t="s">
        <v>2833</v>
      </c>
      <c r="B111" s="283" t="s">
        <v>9551</v>
      </c>
      <c r="C111" s="283" t="s">
        <v>2834</v>
      </c>
      <c r="D111" s="283" t="s">
        <v>2835</v>
      </c>
      <c r="E111" s="283" t="s">
        <v>8993</v>
      </c>
      <c r="F111" s="283" t="s">
        <v>6769</v>
      </c>
      <c r="G111" s="177">
        <v>48683000</v>
      </c>
      <c r="H111" s="178" t="s">
        <v>6766</v>
      </c>
      <c r="I111" s="178" t="s">
        <v>74</v>
      </c>
      <c r="J111" s="178">
        <v>1</v>
      </c>
      <c r="K111" s="178" t="s">
        <v>6768</v>
      </c>
      <c r="L111" s="178" t="s">
        <v>6767</v>
      </c>
      <c r="M111" s="179">
        <v>44893</v>
      </c>
      <c r="N111" s="188" t="s">
        <v>2839</v>
      </c>
      <c r="O111" s="180">
        <v>147500</v>
      </c>
      <c r="P111" s="180" t="s">
        <v>2836</v>
      </c>
      <c r="Q111" s="180" t="s">
        <v>74</v>
      </c>
      <c r="R111" s="180">
        <v>1</v>
      </c>
      <c r="S111" s="180" t="s">
        <v>2838</v>
      </c>
      <c r="T111" s="180" t="s">
        <v>2837</v>
      </c>
      <c r="U111" s="181">
        <v>44773</v>
      </c>
      <c r="V111" s="188" t="s">
        <v>6771</v>
      </c>
      <c r="W111" s="178">
        <v>7944000</v>
      </c>
      <c r="X111" s="178" t="s">
        <v>6766</v>
      </c>
      <c r="Y111" s="178" t="s">
        <v>74</v>
      </c>
      <c r="Z111" s="178">
        <v>1</v>
      </c>
      <c r="AA111" s="178" t="s">
        <v>6770</v>
      </c>
      <c r="AB111" s="178" t="s">
        <v>6767</v>
      </c>
      <c r="AC111" s="179">
        <v>44893</v>
      </c>
      <c r="AD111" s="188" t="s">
        <v>6773</v>
      </c>
      <c r="AE111" s="186">
        <v>7584000</v>
      </c>
      <c r="AF111" s="186" t="s">
        <v>6749</v>
      </c>
      <c r="AG111" s="186" t="s">
        <v>2610</v>
      </c>
      <c r="AH111" s="186">
        <v>2</v>
      </c>
      <c r="AI111" s="186" t="s">
        <v>6772</v>
      </c>
      <c r="AJ111" s="186" t="s">
        <v>6750</v>
      </c>
      <c r="AK111" s="187">
        <v>44893</v>
      </c>
      <c r="AL111" s="188" t="s">
        <v>6774</v>
      </c>
      <c r="AM111" s="178">
        <v>7584000</v>
      </c>
      <c r="AN111" s="178" t="s">
        <v>6749</v>
      </c>
      <c r="AO111" s="178" t="s">
        <v>2610</v>
      </c>
      <c r="AP111" s="178">
        <v>2</v>
      </c>
      <c r="AQ111" s="178" t="s">
        <v>6772</v>
      </c>
      <c r="AR111" s="178" t="s">
        <v>6750</v>
      </c>
      <c r="AS111" s="179">
        <v>44893</v>
      </c>
      <c r="AT111" s="189" t="s">
        <v>10134</v>
      </c>
      <c r="AU111" s="186" t="e">
        <v>#N/A</v>
      </c>
      <c r="AV111" s="186" t="e">
        <v>#N/A</v>
      </c>
      <c r="AW111" s="186" t="e">
        <v>#N/A</v>
      </c>
      <c r="AX111" s="186" t="e">
        <v>#N/A</v>
      </c>
      <c r="AY111" s="186" t="e">
        <v>#N/A</v>
      </c>
      <c r="AZ111" s="186" t="e">
        <v>#N/A</v>
      </c>
      <c r="BA111" s="187" t="e">
        <v>#N/A</v>
      </c>
      <c r="BB111" s="188" t="s">
        <v>10135</v>
      </c>
      <c r="BC111" s="178" t="e">
        <v>#N/A</v>
      </c>
      <c r="BD111" s="178" t="e">
        <v>#N/A</v>
      </c>
      <c r="BE111" s="178" t="e">
        <v>#N/A</v>
      </c>
      <c r="BF111" s="178" t="e">
        <v>#N/A</v>
      </c>
      <c r="BG111" s="178" t="e">
        <v>#N/A</v>
      </c>
      <c r="BH111" s="178" t="e">
        <v>#N/A</v>
      </c>
      <c r="BI111" s="179" t="e">
        <v>#N/A</v>
      </c>
      <c r="BJ111" s="189" t="s">
        <v>6776</v>
      </c>
      <c r="BK111" s="189">
        <v>0</v>
      </c>
      <c r="BL111" s="189" t="s">
        <v>5750</v>
      </c>
      <c r="BM111" s="189" t="s">
        <v>2610</v>
      </c>
      <c r="BN111" s="189">
        <v>2</v>
      </c>
      <c r="BO111" s="189" t="s">
        <v>6775</v>
      </c>
      <c r="BP111" s="186" t="s">
        <v>1233</v>
      </c>
      <c r="BQ111" s="190">
        <v>44893</v>
      </c>
      <c r="BR111" s="188" t="s">
        <v>10136</v>
      </c>
      <c r="BS111" s="182" t="e">
        <v>#N/A</v>
      </c>
      <c r="BT111" s="182" t="e">
        <v>#N/A</v>
      </c>
      <c r="BU111" s="182" t="e">
        <v>#N/A</v>
      </c>
      <c r="BV111" s="182" t="e">
        <v>#N/A</v>
      </c>
      <c r="BW111" s="182" t="e">
        <v>#N/A</v>
      </c>
      <c r="BX111" s="182" t="e">
        <v>#N/A</v>
      </c>
      <c r="BY111" s="179" t="e">
        <v>#N/A</v>
      </c>
      <c r="BZ111" s="189" t="s">
        <v>10137</v>
      </c>
      <c r="CA111" s="189" t="e">
        <v>#N/A</v>
      </c>
      <c r="CB111" s="189" t="e">
        <v>#N/A</v>
      </c>
      <c r="CC111" s="189" t="e">
        <v>#N/A</v>
      </c>
      <c r="CD111" s="189" t="e">
        <v>#N/A</v>
      </c>
      <c r="CE111" s="189" t="e">
        <v>#N/A</v>
      </c>
      <c r="CF111" s="189" t="e">
        <v>#N/A</v>
      </c>
      <c r="CG111" s="190" t="e">
        <v>#N/A</v>
      </c>
      <c r="CH111" s="188" t="s">
        <v>10138</v>
      </c>
      <c r="CI111" s="189" t="e">
        <v>#N/A</v>
      </c>
      <c r="CJ111" s="189" t="e">
        <v>#N/A</v>
      </c>
      <c r="CK111" s="189" t="e">
        <v>#N/A</v>
      </c>
      <c r="CL111" s="189" t="e">
        <v>#N/A</v>
      </c>
      <c r="CM111" s="189" t="e">
        <v>#N/A</v>
      </c>
      <c r="CN111" s="189" t="e">
        <v>#N/A</v>
      </c>
      <c r="CO111" s="191" t="e">
        <v>#N/A</v>
      </c>
      <c r="CP111" s="189" t="s">
        <v>10139</v>
      </c>
      <c r="CQ111" s="182" t="e">
        <v>#N/A</v>
      </c>
      <c r="CR111" s="182" t="e">
        <v>#N/A</v>
      </c>
      <c r="CS111" s="182" t="e">
        <v>#N/A</v>
      </c>
      <c r="CT111" s="182" t="e">
        <v>#N/A</v>
      </c>
      <c r="CU111" s="182" t="e">
        <v>#N/A</v>
      </c>
      <c r="CV111" s="182" t="e">
        <v>#N/A</v>
      </c>
      <c r="CW111" s="179" t="e">
        <v>#N/A</v>
      </c>
      <c r="CX111" s="189" t="s">
        <v>6778</v>
      </c>
      <c r="CY111" s="186">
        <v>7584000</v>
      </c>
      <c r="CZ111" s="186" t="s">
        <v>6749</v>
      </c>
      <c r="DA111" s="186" t="s">
        <v>2610</v>
      </c>
      <c r="DB111" s="186">
        <v>2</v>
      </c>
      <c r="DC111" s="186" t="s">
        <v>2826</v>
      </c>
      <c r="DD111" s="186" t="s">
        <v>6750</v>
      </c>
      <c r="DE111" s="192">
        <v>44893</v>
      </c>
      <c r="DF111" s="188" t="s">
        <v>6779</v>
      </c>
      <c r="DG111" s="178">
        <v>360000</v>
      </c>
      <c r="DH111" s="182" t="s">
        <v>6766</v>
      </c>
      <c r="DI111" s="182" t="s">
        <v>2610</v>
      </c>
      <c r="DJ111" s="182">
        <v>2</v>
      </c>
      <c r="DK111" s="182" t="s">
        <v>6759</v>
      </c>
      <c r="DL111" s="182" t="s">
        <v>6767</v>
      </c>
      <c r="DM111" s="179">
        <v>44893</v>
      </c>
      <c r="DN111" s="189" t="s">
        <v>6780</v>
      </c>
      <c r="DO111" s="186">
        <v>0</v>
      </c>
      <c r="DP111" s="189" t="s">
        <v>6749</v>
      </c>
      <c r="DQ111" s="189" t="s">
        <v>2610</v>
      </c>
      <c r="DR111" s="189">
        <v>2</v>
      </c>
      <c r="DS111" s="189" t="s">
        <v>6761</v>
      </c>
      <c r="DT111" s="189" t="s">
        <v>6750</v>
      </c>
      <c r="DU111" s="190">
        <v>44893</v>
      </c>
      <c r="DV111" s="188" t="s">
        <v>6781</v>
      </c>
      <c r="DW111" s="178">
        <v>7584000</v>
      </c>
      <c r="DX111" s="182" t="s">
        <v>6749</v>
      </c>
      <c r="DY111" s="182" t="s">
        <v>2610</v>
      </c>
      <c r="DZ111" s="182">
        <v>2</v>
      </c>
      <c r="EA111" s="182" t="s">
        <v>2826</v>
      </c>
      <c r="EB111" s="182" t="s">
        <v>6750</v>
      </c>
      <c r="EC111" s="179">
        <v>44893</v>
      </c>
      <c r="ED111" s="189" t="s">
        <v>6782</v>
      </c>
      <c r="EE111" s="186">
        <v>0</v>
      </c>
      <c r="EF111" s="189" t="s">
        <v>6749</v>
      </c>
      <c r="EG111" s="189" t="s">
        <v>2610</v>
      </c>
      <c r="EH111" s="189">
        <v>2</v>
      </c>
      <c r="EI111" s="189" t="s">
        <v>2828</v>
      </c>
      <c r="EJ111" s="189" t="s">
        <v>6750</v>
      </c>
      <c r="EK111" s="190">
        <v>44893</v>
      </c>
      <c r="EL111" s="188" t="s">
        <v>6783</v>
      </c>
      <c r="EM111" s="178">
        <v>0</v>
      </c>
      <c r="EN111" s="182" t="s">
        <v>6749</v>
      </c>
      <c r="EO111" s="182" t="s">
        <v>2610</v>
      </c>
      <c r="EP111" s="182">
        <v>2</v>
      </c>
      <c r="EQ111" s="182" t="s">
        <v>2828</v>
      </c>
      <c r="ER111" s="182" t="s">
        <v>6750</v>
      </c>
      <c r="ES111" s="179">
        <v>44893</v>
      </c>
      <c r="ET111" s="189" t="s">
        <v>6777</v>
      </c>
      <c r="EU111" s="189">
        <v>0</v>
      </c>
      <c r="EV111" s="189" t="s">
        <v>5750</v>
      </c>
      <c r="EW111" s="189" t="s">
        <v>2610</v>
      </c>
      <c r="EX111" s="189">
        <v>2</v>
      </c>
      <c r="EY111" s="189" t="s">
        <v>6756</v>
      </c>
      <c r="EZ111" s="189" t="s">
        <v>1233</v>
      </c>
      <c r="FA111" s="190">
        <v>44893</v>
      </c>
      <c r="FB111" s="188" t="s">
        <v>2841</v>
      </c>
      <c r="FC111" s="182">
        <v>2</v>
      </c>
      <c r="FD111" s="182" t="s">
        <v>2506</v>
      </c>
      <c r="FE111" s="182" t="s">
        <v>30</v>
      </c>
      <c r="FF111" s="182">
        <v>2</v>
      </c>
      <c r="FG111" s="182" t="s">
        <v>2766</v>
      </c>
      <c r="FH111" s="182" t="s">
        <v>2840</v>
      </c>
      <c r="FI111" s="179">
        <v>44773</v>
      </c>
      <c r="FJ111" s="188" t="s">
        <v>10140</v>
      </c>
      <c r="FK111" s="189" t="e">
        <v>#N/A</v>
      </c>
      <c r="FL111" s="189" t="e">
        <v>#N/A</v>
      </c>
      <c r="FM111" s="189" t="e">
        <v>#N/A</v>
      </c>
      <c r="FN111" s="189" t="e">
        <v>#N/A</v>
      </c>
      <c r="FO111" s="189" t="e">
        <v>#N/A</v>
      </c>
      <c r="FP111" s="186" t="e">
        <v>#N/A</v>
      </c>
      <c r="FQ111" s="187" t="e">
        <v>#N/A</v>
      </c>
      <c r="FR111" s="188" t="s">
        <v>10141</v>
      </c>
      <c r="FS111" s="182" t="e">
        <v>#N/A</v>
      </c>
      <c r="FT111" s="182" t="e">
        <v>#N/A</v>
      </c>
      <c r="FU111" s="182" t="e">
        <v>#N/A</v>
      </c>
      <c r="FV111" s="182" t="e">
        <v>#N/A</v>
      </c>
      <c r="FW111" s="182" t="e">
        <v>#N/A</v>
      </c>
      <c r="FX111" s="182" t="e">
        <v>#N/A</v>
      </c>
      <c r="FY111" s="179" t="e">
        <v>#N/A</v>
      </c>
      <c r="FZ111" s="189" t="s">
        <v>4376</v>
      </c>
      <c r="GA111" s="189">
        <v>0</v>
      </c>
      <c r="GB111" s="189" t="s">
        <v>3959</v>
      </c>
      <c r="GC111" s="189" t="s">
        <v>30</v>
      </c>
      <c r="GD111" s="189">
        <v>2</v>
      </c>
      <c r="GE111" s="189" t="s">
        <v>14</v>
      </c>
      <c r="GF111" s="189" t="s">
        <v>14</v>
      </c>
      <c r="GG111" s="190">
        <v>44862</v>
      </c>
      <c r="GH111" s="188" t="s">
        <v>4382</v>
      </c>
      <c r="GI111" s="182">
        <v>0</v>
      </c>
      <c r="GJ111" s="182" t="s">
        <v>3959</v>
      </c>
      <c r="GK111" s="182" t="s">
        <v>30</v>
      </c>
      <c r="GL111" s="182">
        <v>2</v>
      </c>
      <c r="GM111" s="182" t="s">
        <v>14</v>
      </c>
      <c r="GN111" s="182" t="s">
        <v>14</v>
      </c>
      <c r="GO111" s="179">
        <v>44862</v>
      </c>
      <c r="GP111" s="189" t="s">
        <v>4377</v>
      </c>
      <c r="GQ111" s="189">
        <v>0</v>
      </c>
      <c r="GR111" s="189" t="s">
        <v>3959</v>
      </c>
      <c r="GS111" s="189" t="s">
        <v>30</v>
      </c>
      <c r="GT111" s="189">
        <v>2</v>
      </c>
      <c r="GU111" s="189" t="s">
        <v>14</v>
      </c>
      <c r="GV111" s="189" t="s">
        <v>14</v>
      </c>
      <c r="GW111" s="190">
        <v>44862</v>
      </c>
      <c r="GX111" s="188" t="s">
        <v>4383</v>
      </c>
      <c r="GY111" s="182">
        <v>0</v>
      </c>
      <c r="GZ111" s="182" t="s">
        <v>3959</v>
      </c>
      <c r="HA111" s="182" t="s">
        <v>30</v>
      </c>
      <c r="HB111" s="182">
        <v>2</v>
      </c>
      <c r="HC111" s="182" t="s">
        <v>14</v>
      </c>
      <c r="HD111" s="182" t="s">
        <v>14</v>
      </c>
      <c r="HE111" s="179">
        <v>44862</v>
      </c>
      <c r="HF111" s="189" t="s">
        <v>4375</v>
      </c>
      <c r="HG111" s="189">
        <v>0</v>
      </c>
      <c r="HH111" s="189" t="s">
        <v>3959</v>
      </c>
      <c r="HI111" s="189" t="s">
        <v>30</v>
      </c>
      <c r="HJ111" s="189">
        <v>2</v>
      </c>
      <c r="HK111" s="189" t="s">
        <v>14</v>
      </c>
      <c r="HL111" s="189" t="s">
        <v>14</v>
      </c>
      <c r="HM111" s="190">
        <v>44862</v>
      </c>
      <c r="HN111" s="188" t="s">
        <v>4381</v>
      </c>
      <c r="HO111" s="182">
        <v>0</v>
      </c>
      <c r="HP111" s="182" t="s">
        <v>3959</v>
      </c>
      <c r="HQ111" s="182" t="s">
        <v>30</v>
      </c>
      <c r="HR111" s="182">
        <v>2</v>
      </c>
      <c r="HS111" s="182" t="s">
        <v>14</v>
      </c>
      <c r="HT111" s="182" t="s">
        <v>14</v>
      </c>
      <c r="HU111" s="179">
        <v>44862</v>
      </c>
      <c r="HV111" s="189" t="s">
        <v>4378</v>
      </c>
      <c r="HW111" s="189">
        <v>0</v>
      </c>
      <c r="HX111" s="189" t="s">
        <v>3959</v>
      </c>
      <c r="HY111" s="189" t="s">
        <v>30</v>
      </c>
      <c r="HZ111" s="189">
        <v>2</v>
      </c>
      <c r="IA111" s="189" t="s">
        <v>14</v>
      </c>
      <c r="IB111" s="189" t="s">
        <v>14</v>
      </c>
      <c r="IC111" s="190">
        <v>44862</v>
      </c>
      <c r="ID111" s="188" t="s">
        <v>4380</v>
      </c>
      <c r="IE111" s="182">
        <v>0</v>
      </c>
      <c r="IF111" s="182" t="s">
        <v>3959</v>
      </c>
      <c r="IG111" s="182" t="s">
        <v>30</v>
      </c>
      <c r="IH111" s="182">
        <v>2</v>
      </c>
      <c r="II111" s="182" t="s">
        <v>14</v>
      </c>
      <c r="IJ111" s="182" t="s">
        <v>14</v>
      </c>
      <c r="IK111" s="179">
        <v>44862</v>
      </c>
      <c r="IL111" s="189" t="s">
        <v>4379</v>
      </c>
      <c r="IM111" s="189">
        <v>0</v>
      </c>
      <c r="IN111" s="189" t="s">
        <v>3959</v>
      </c>
      <c r="IO111" s="189" t="s">
        <v>30</v>
      </c>
      <c r="IP111" s="189">
        <v>2</v>
      </c>
      <c r="IQ111" s="189" t="s">
        <v>14</v>
      </c>
      <c r="IR111" s="189" t="s">
        <v>14</v>
      </c>
      <c r="IS111" s="190">
        <v>44862</v>
      </c>
    </row>
    <row r="112" spans="1:253" s="283" customFormat="1" ht="12.95" customHeight="1" x14ac:dyDescent="0.2">
      <c r="A112" s="283" t="s">
        <v>39</v>
      </c>
      <c r="B112" s="283" t="s">
        <v>9695</v>
      </c>
      <c r="C112" s="283" t="s">
        <v>40</v>
      </c>
      <c r="D112" s="283" t="s">
        <v>41</v>
      </c>
      <c r="E112" s="283" t="s">
        <v>8994</v>
      </c>
      <c r="F112" s="283" t="s">
        <v>1416</v>
      </c>
      <c r="G112" s="177">
        <v>25666000</v>
      </c>
      <c r="H112" s="178" t="s">
        <v>1413</v>
      </c>
      <c r="I112" s="178" t="s">
        <v>30</v>
      </c>
      <c r="J112" s="178">
        <v>2</v>
      </c>
      <c r="K112" s="178" t="s">
        <v>1415</v>
      </c>
      <c r="L112" s="178" t="s">
        <v>1414</v>
      </c>
      <c r="M112" s="179">
        <v>44278</v>
      </c>
      <c r="N112" s="188" t="s">
        <v>1420</v>
      </c>
      <c r="O112" s="180">
        <v>120410</v>
      </c>
      <c r="P112" s="180" t="s">
        <v>1417</v>
      </c>
      <c r="Q112" s="180" t="s">
        <v>30</v>
      </c>
      <c r="R112" s="180">
        <v>2</v>
      </c>
      <c r="S112" s="180" t="s">
        <v>1419</v>
      </c>
      <c r="T112" s="180" t="s">
        <v>1418</v>
      </c>
      <c r="U112" s="181">
        <v>44278</v>
      </c>
      <c r="V112" s="188" t="s">
        <v>1422</v>
      </c>
      <c r="W112" s="178">
        <v>25666000</v>
      </c>
      <c r="X112" s="178" t="s">
        <v>1413</v>
      </c>
      <c r="Y112" s="178" t="s">
        <v>30</v>
      </c>
      <c r="Z112" s="178">
        <v>2</v>
      </c>
      <c r="AA112" s="178" t="s">
        <v>1421</v>
      </c>
      <c r="AB112" s="178" t="s">
        <v>1414</v>
      </c>
      <c r="AC112" s="179">
        <v>44278</v>
      </c>
      <c r="AD112" s="188" t="s">
        <v>1424</v>
      </c>
      <c r="AE112" s="186">
        <v>25666000</v>
      </c>
      <c r="AF112" s="186" t="s">
        <v>1413</v>
      </c>
      <c r="AG112" s="186" t="s">
        <v>30</v>
      </c>
      <c r="AH112" s="186">
        <v>2</v>
      </c>
      <c r="AI112" s="186" t="s">
        <v>1423</v>
      </c>
      <c r="AJ112" s="186" t="s">
        <v>1414</v>
      </c>
      <c r="AK112" s="187">
        <v>44278</v>
      </c>
      <c r="AL112" s="188" t="s">
        <v>1501</v>
      </c>
      <c r="AM112" s="178">
        <v>34000</v>
      </c>
      <c r="AN112" s="178" t="s">
        <v>1498</v>
      </c>
      <c r="AO112" s="178" t="s">
        <v>19</v>
      </c>
      <c r="AP112" s="178">
        <v>3</v>
      </c>
      <c r="AQ112" s="178" t="s">
        <v>1500</v>
      </c>
      <c r="AR112" s="178" t="s">
        <v>1499</v>
      </c>
      <c r="AS112" s="179">
        <v>44364</v>
      </c>
      <c r="AT112" s="189" t="s">
        <v>49</v>
      </c>
      <c r="AU112" s="186" t="s">
        <v>14</v>
      </c>
      <c r="AV112" s="186">
        <v>0</v>
      </c>
      <c r="AW112" s="186" t="s">
        <v>14</v>
      </c>
      <c r="AX112" s="186" t="s">
        <v>14</v>
      </c>
      <c r="AY112" s="186">
        <v>0</v>
      </c>
      <c r="AZ112" s="186">
        <v>0</v>
      </c>
      <c r="BA112" s="187">
        <v>43493</v>
      </c>
      <c r="BB112" s="188" t="s">
        <v>48</v>
      </c>
      <c r="BC112" s="178" t="s">
        <v>14</v>
      </c>
      <c r="BD112" s="178">
        <v>0</v>
      </c>
      <c r="BE112" s="178" t="s">
        <v>14</v>
      </c>
      <c r="BF112" s="178" t="s">
        <v>14</v>
      </c>
      <c r="BG112" s="178">
        <v>0</v>
      </c>
      <c r="BH112" s="178">
        <v>0</v>
      </c>
      <c r="BI112" s="179">
        <v>43493</v>
      </c>
      <c r="BJ112" s="189" t="s">
        <v>6526</v>
      </c>
      <c r="BK112" s="189">
        <v>9</v>
      </c>
      <c r="BL112" s="189" t="s">
        <v>6523</v>
      </c>
      <c r="BM112" s="189" t="s">
        <v>19</v>
      </c>
      <c r="BN112" s="189">
        <v>3</v>
      </c>
      <c r="BO112" s="189" t="s">
        <v>6525</v>
      </c>
      <c r="BP112" s="186" t="s">
        <v>6524</v>
      </c>
      <c r="BQ112" s="190">
        <v>44889</v>
      </c>
      <c r="BR112" s="188" t="s">
        <v>42</v>
      </c>
      <c r="BS112" s="182" t="s">
        <v>14</v>
      </c>
      <c r="BT112" s="182">
        <v>0</v>
      </c>
      <c r="BU112" s="182" t="s">
        <v>14</v>
      </c>
      <c r="BV112" s="182" t="s">
        <v>14</v>
      </c>
      <c r="BW112" s="182">
        <v>0</v>
      </c>
      <c r="BX112" s="182">
        <v>0</v>
      </c>
      <c r="BY112" s="179">
        <v>43493</v>
      </c>
      <c r="BZ112" s="189" t="s">
        <v>43</v>
      </c>
      <c r="CA112" s="189" t="s">
        <v>14</v>
      </c>
      <c r="CB112" s="189">
        <v>0</v>
      </c>
      <c r="CC112" s="189" t="s">
        <v>14</v>
      </c>
      <c r="CD112" s="189" t="s">
        <v>14</v>
      </c>
      <c r="CE112" s="189">
        <v>0</v>
      </c>
      <c r="CF112" s="189">
        <v>0</v>
      </c>
      <c r="CG112" s="190">
        <v>43493</v>
      </c>
      <c r="CH112" s="188" t="s">
        <v>10142</v>
      </c>
      <c r="CI112" s="189" t="e">
        <v>#N/A</v>
      </c>
      <c r="CJ112" s="189" t="e">
        <v>#N/A</v>
      </c>
      <c r="CK112" s="189" t="e">
        <v>#N/A</v>
      </c>
      <c r="CL112" s="189" t="e">
        <v>#N/A</v>
      </c>
      <c r="CM112" s="189" t="e">
        <v>#N/A</v>
      </c>
      <c r="CN112" s="189" t="e">
        <v>#N/A</v>
      </c>
      <c r="CO112" s="191" t="e">
        <v>#N/A</v>
      </c>
      <c r="CP112" s="189" t="s">
        <v>47</v>
      </c>
      <c r="CQ112" s="182" t="s">
        <v>14</v>
      </c>
      <c r="CR112" s="182">
        <v>0</v>
      </c>
      <c r="CS112" s="182" t="s">
        <v>14</v>
      </c>
      <c r="CT112" s="182" t="s">
        <v>14</v>
      </c>
      <c r="CU112" s="182">
        <v>0</v>
      </c>
      <c r="CV112" s="182">
        <v>0</v>
      </c>
      <c r="CW112" s="179">
        <v>43493</v>
      </c>
      <c r="CX112" s="189" t="s">
        <v>682</v>
      </c>
      <c r="CY112" s="186">
        <v>10429000</v>
      </c>
      <c r="CZ112" s="186" t="s">
        <v>1049</v>
      </c>
      <c r="DA112" s="186" t="s">
        <v>30</v>
      </c>
      <c r="DB112" s="186">
        <v>2</v>
      </c>
      <c r="DC112" s="186" t="s">
        <v>1051</v>
      </c>
      <c r="DD112" s="186" t="s">
        <v>1050</v>
      </c>
      <c r="DE112" s="192">
        <v>43920</v>
      </c>
      <c r="DF112" s="188" t="s">
        <v>1053</v>
      </c>
      <c r="DG112" s="178">
        <v>0</v>
      </c>
      <c r="DH112" s="182" t="s">
        <v>1049</v>
      </c>
      <c r="DI112" s="182" t="s">
        <v>30</v>
      </c>
      <c r="DJ112" s="182">
        <v>2</v>
      </c>
      <c r="DK112" s="182" t="s">
        <v>1051</v>
      </c>
      <c r="DL112" s="182" t="s">
        <v>1050</v>
      </c>
      <c r="DM112" s="179">
        <v>43920</v>
      </c>
      <c r="DN112" s="189" t="s">
        <v>1056</v>
      </c>
      <c r="DO112" s="186">
        <v>15120000</v>
      </c>
      <c r="DP112" s="189" t="s">
        <v>1049</v>
      </c>
      <c r="DQ112" s="189" t="s">
        <v>30</v>
      </c>
      <c r="DR112" s="189">
        <v>2</v>
      </c>
      <c r="DS112" s="189" t="s">
        <v>1051</v>
      </c>
      <c r="DT112" s="189" t="s">
        <v>1050</v>
      </c>
      <c r="DU112" s="190">
        <v>43920</v>
      </c>
      <c r="DV112" s="188" t="s">
        <v>1054</v>
      </c>
      <c r="DW112" s="178">
        <v>4970000</v>
      </c>
      <c r="DX112" s="182" t="s">
        <v>1049</v>
      </c>
      <c r="DY112" s="182" t="s">
        <v>30</v>
      </c>
      <c r="DZ112" s="182">
        <v>2</v>
      </c>
      <c r="EA112" s="182" t="s">
        <v>1051</v>
      </c>
      <c r="EB112" s="182" t="s">
        <v>1050</v>
      </c>
      <c r="EC112" s="179">
        <v>43920</v>
      </c>
      <c r="ED112" s="189" t="s">
        <v>1055</v>
      </c>
      <c r="EE112" s="186">
        <v>5459000</v>
      </c>
      <c r="EF112" s="189" t="s">
        <v>1049</v>
      </c>
      <c r="EG112" s="189" t="s">
        <v>30</v>
      </c>
      <c r="EH112" s="189">
        <v>2</v>
      </c>
      <c r="EI112" s="189" t="s">
        <v>1051</v>
      </c>
      <c r="EJ112" s="189" t="s">
        <v>1050</v>
      </c>
      <c r="EK112" s="190">
        <v>43920</v>
      </c>
      <c r="EL112" s="188" t="s">
        <v>1052</v>
      </c>
      <c r="EM112" s="178">
        <v>0</v>
      </c>
      <c r="EN112" s="182" t="s">
        <v>1049</v>
      </c>
      <c r="EO112" s="182" t="s">
        <v>30</v>
      </c>
      <c r="EP112" s="182">
        <v>2</v>
      </c>
      <c r="EQ112" s="182" t="s">
        <v>1051</v>
      </c>
      <c r="ER112" s="182" t="s">
        <v>1050</v>
      </c>
      <c r="ES112" s="179">
        <v>43920</v>
      </c>
      <c r="ET112" s="189" t="s">
        <v>6527</v>
      </c>
      <c r="EU112" s="189">
        <v>9</v>
      </c>
      <c r="EV112" s="189" t="s">
        <v>6523</v>
      </c>
      <c r="EW112" s="189" t="s">
        <v>19</v>
      </c>
      <c r="EX112" s="189">
        <v>3</v>
      </c>
      <c r="EY112" s="189" t="s">
        <v>6525</v>
      </c>
      <c r="EZ112" s="189" t="s">
        <v>6524</v>
      </c>
      <c r="FA112" s="190">
        <v>44889</v>
      </c>
      <c r="FB112" s="188" t="s">
        <v>46</v>
      </c>
      <c r="FC112" s="182">
        <v>1</v>
      </c>
      <c r="FD112" s="182">
        <v>0</v>
      </c>
      <c r="FE112" s="182" t="s">
        <v>30</v>
      </c>
      <c r="FF112" s="182">
        <v>2</v>
      </c>
      <c r="FG112" s="182" t="s">
        <v>45</v>
      </c>
      <c r="FH112" s="182">
        <v>0</v>
      </c>
      <c r="FI112" s="179">
        <v>43493</v>
      </c>
      <c r="FJ112" s="188" t="s">
        <v>50</v>
      </c>
      <c r="FK112" s="189" t="s">
        <v>14</v>
      </c>
      <c r="FL112" s="189">
        <v>0</v>
      </c>
      <c r="FM112" s="189" t="s">
        <v>14</v>
      </c>
      <c r="FN112" s="189" t="s">
        <v>14</v>
      </c>
      <c r="FO112" s="189">
        <v>0</v>
      </c>
      <c r="FP112" s="186">
        <v>0</v>
      </c>
      <c r="FQ112" s="187">
        <v>43493</v>
      </c>
      <c r="FR112" s="188" t="s">
        <v>51</v>
      </c>
      <c r="FS112" s="182" t="s">
        <v>14</v>
      </c>
      <c r="FT112" s="182">
        <v>0</v>
      </c>
      <c r="FU112" s="182" t="s">
        <v>14</v>
      </c>
      <c r="FV112" s="182" t="s">
        <v>14</v>
      </c>
      <c r="FW112" s="182">
        <v>0</v>
      </c>
      <c r="FX112" s="182">
        <v>0</v>
      </c>
      <c r="FY112" s="179">
        <v>43493</v>
      </c>
      <c r="FZ112" s="189" t="s">
        <v>5366</v>
      </c>
      <c r="GA112" s="189">
        <v>1</v>
      </c>
      <c r="GB112" s="189" t="s">
        <v>3959</v>
      </c>
      <c r="GC112" s="189" t="s">
        <v>30</v>
      </c>
      <c r="GD112" s="189">
        <v>2</v>
      </c>
      <c r="GE112" s="189" t="s">
        <v>14</v>
      </c>
      <c r="GF112" s="189" t="s">
        <v>14</v>
      </c>
      <c r="GG112" s="190">
        <v>44865</v>
      </c>
      <c r="GH112" s="188" t="s">
        <v>5372</v>
      </c>
      <c r="GI112" s="182">
        <v>2</v>
      </c>
      <c r="GJ112" s="182" t="s">
        <v>3959</v>
      </c>
      <c r="GK112" s="182" t="s">
        <v>30</v>
      </c>
      <c r="GL112" s="182">
        <v>2</v>
      </c>
      <c r="GM112" s="182" t="s">
        <v>14</v>
      </c>
      <c r="GN112" s="182" t="s">
        <v>14</v>
      </c>
      <c r="GO112" s="179">
        <v>44865</v>
      </c>
      <c r="GP112" s="189" t="s">
        <v>5367</v>
      </c>
      <c r="GQ112" s="189">
        <v>2</v>
      </c>
      <c r="GR112" s="189" t="s">
        <v>3959</v>
      </c>
      <c r="GS112" s="189" t="s">
        <v>30</v>
      </c>
      <c r="GT112" s="189">
        <v>2</v>
      </c>
      <c r="GU112" s="189" t="s">
        <v>14</v>
      </c>
      <c r="GV112" s="189" t="s">
        <v>14</v>
      </c>
      <c r="GW112" s="190">
        <v>44865</v>
      </c>
      <c r="GX112" s="188" t="s">
        <v>5373</v>
      </c>
      <c r="GY112" s="182">
        <v>0</v>
      </c>
      <c r="GZ112" s="182" t="s">
        <v>3959</v>
      </c>
      <c r="HA112" s="182" t="s">
        <v>30</v>
      </c>
      <c r="HB112" s="182">
        <v>2</v>
      </c>
      <c r="HC112" s="182" t="s">
        <v>14</v>
      </c>
      <c r="HD112" s="182" t="s">
        <v>14</v>
      </c>
      <c r="HE112" s="179">
        <v>44865</v>
      </c>
      <c r="HF112" s="189" t="s">
        <v>5365</v>
      </c>
      <c r="HG112" s="189">
        <v>3</v>
      </c>
      <c r="HH112" s="189" t="s">
        <v>3959</v>
      </c>
      <c r="HI112" s="189" t="s">
        <v>30</v>
      </c>
      <c r="HJ112" s="189">
        <v>2</v>
      </c>
      <c r="HK112" s="189" t="s">
        <v>14</v>
      </c>
      <c r="HL112" s="189" t="s">
        <v>14</v>
      </c>
      <c r="HM112" s="190">
        <v>44865</v>
      </c>
      <c r="HN112" s="188" t="s">
        <v>5371</v>
      </c>
      <c r="HO112" s="182">
        <v>3</v>
      </c>
      <c r="HP112" s="182" t="s">
        <v>3959</v>
      </c>
      <c r="HQ112" s="182" t="s">
        <v>30</v>
      </c>
      <c r="HR112" s="182">
        <v>2</v>
      </c>
      <c r="HS112" s="182" t="s">
        <v>14</v>
      </c>
      <c r="HT112" s="182" t="s">
        <v>14</v>
      </c>
      <c r="HU112" s="179">
        <v>44865</v>
      </c>
      <c r="HV112" s="189" t="s">
        <v>5368</v>
      </c>
      <c r="HW112" s="189">
        <v>0</v>
      </c>
      <c r="HX112" s="189" t="s">
        <v>3959</v>
      </c>
      <c r="HY112" s="189" t="s">
        <v>30</v>
      </c>
      <c r="HZ112" s="189">
        <v>2</v>
      </c>
      <c r="IA112" s="189" t="s">
        <v>14</v>
      </c>
      <c r="IB112" s="189" t="s">
        <v>14</v>
      </c>
      <c r="IC112" s="190">
        <v>44865</v>
      </c>
      <c r="ID112" s="188" t="s">
        <v>5370</v>
      </c>
      <c r="IE112" s="182">
        <v>0</v>
      </c>
      <c r="IF112" s="182" t="s">
        <v>3959</v>
      </c>
      <c r="IG112" s="182" t="s">
        <v>30</v>
      </c>
      <c r="IH112" s="182">
        <v>2</v>
      </c>
      <c r="II112" s="182" t="s">
        <v>14</v>
      </c>
      <c r="IJ112" s="182" t="s">
        <v>14</v>
      </c>
      <c r="IK112" s="179">
        <v>44865</v>
      </c>
      <c r="IL112" s="189" t="s">
        <v>5369</v>
      </c>
      <c r="IM112" s="189">
        <v>3</v>
      </c>
      <c r="IN112" s="189" t="s">
        <v>3959</v>
      </c>
      <c r="IO112" s="189" t="s">
        <v>30</v>
      </c>
      <c r="IP112" s="189">
        <v>2</v>
      </c>
      <c r="IQ112" s="189" t="s">
        <v>14</v>
      </c>
      <c r="IR112" s="189" t="s">
        <v>14</v>
      </c>
      <c r="IS112" s="190">
        <v>44865</v>
      </c>
    </row>
    <row r="113" spans="1:253" s="283" customFormat="1" ht="12.95" customHeight="1" x14ac:dyDescent="0.2">
      <c r="A113" s="283" t="s">
        <v>155</v>
      </c>
      <c r="B113" s="283" t="s">
        <v>9509</v>
      </c>
      <c r="C113" s="283" t="s">
        <v>156</v>
      </c>
      <c r="D113" s="283" t="s">
        <v>157</v>
      </c>
      <c r="E113" s="283" t="s">
        <v>8999</v>
      </c>
      <c r="F113" s="283" t="s">
        <v>7551</v>
      </c>
      <c r="G113" s="177">
        <v>5355000</v>
      </c>
      <c r="H113" s="178" t="s">
        <v>7548</v>
      </c>
      <c r="I113" s="178" t="s">
        <v>74</v>
      </c>
      <c r="J113" s="178">
        <v>1</v>
      </c>
      <c r="K113" s="178" t="s">
        <v>7550</v>
      </c>
      <c r="L113" s="178" t="s">
        <v>7549</v>
      </c>
      <c r="M113" s="179">
        <v>44894</v>
      </c>
      <c r="N113" s="188" t="s">
        <v>7555</v>
      </c>
      <c r="O113" s="180">
        <v>6025</v>
      </c>
      <c r="P113" s="180" t="s">
        <v>7552</v>
      </c>
      <c r="Q113" s="180" t="s">
        <v>74</v>
      </c>
      <c r="R113" s="180">
        <v>1</v>
      </c>
      <c r="S113" s="180" t="s">
        <v>7554</v>
      </c>
      <c r="T113" s="180" t="s">
        <v>7553</v>
      </c>
      <c r="U113" s="181">
        <v>44894</v>
      </c>
      <c r="V113" s="188" t="s">
        <v>7557</v>
      </c>
      <c r="W113" s="178">
        <v>5355000</v>
      </c>
      <c r="X113" s="178" t="s">
        <v>1883</v>
      </c>
      <c r="Y113" s="178" t="s">
        <v>74</v>
      </c>
      <c r="Z113" s="178">
        <v>1</v>
      </c>
      <c r="AA113" s="178" t="s">
        <v>7556</v>
      </c>
      <c r="AB113" s="178" t="s">
        <v>1884</v>
      </c>
      <c r="AC113" s="179">
        <v>44894</v>
      </c>
      <c r="AD113" s="188" t="s">
        <v>7559</v>
      </c>
      <c r="AE113" s="186">
        <v>5355000</v>
      </c>
      <c r="AF113" s="186" t="s">
        <v>1883</v>
      </c>
      <c r="AG113" s="186" t="s">
        <v>74</v>
      </c>
      <c r="AH113" s="186">
        <v>1</v>
      </c>
      <c r="AI113" s="186" t="s">
        <v>7558</v>
      </c>
      <c r="AJ113" s="186" t="s">
        <v>1884</v>
      </c>
      <c r="AK113" s="187">
        <v>44894</v>
      </c>
      <c r="AL113" s="188" t="s">
        <v>7563</v>
      </c>
      <c r="AM113" s="178">
        <v>6401000</v>
      </c>
      <c r="AN113" s="178" t="s">
        <v>7560</v>
      </c>
      <c r="AO113" s="178" t="s">
        <v>19</v>
      </c>
      <c r="AP113" s="178">
        <v>3</v>
      </c>
      <c r="AQ113" s="178" t="s">
        <v>7562</v>
      </c>
      <c r="AR113" s="178" t="s">
        <v>7561</v>
      </c>
      <c r="AS113" s="179">
        <v>44894</v>
      </c>
      <c r="AT113" s="189" t="s">
        <v>7567</v>
      </c>
      <c r="AU113" s="186">
        <v>2580</v>
      </c>
      <c r="AV113" s="186" t="s">
        <v>7564</v>
      </c>
      <c r="AW113" s="186" t="s">
        <v>2610</v>
      </c>
      <c r="AX113" s="186">
        <v>2</v>
      </c>
      <c r="AY113" s="186" t="s">
        <v>7566</v>
      </c>
      <c r="AZ113" s="186" t="s">
        <v>7565</v>
      </c>
      <c r="BA113" s="187">
        <v>44894</v>
      </c>
      <c r="BB113" s="188" t="s">
        <v>168</v>
      </c>
      <c r="BC113" s="178" t="s">
        <v>14</v>
      </c>
      <c r="BD113" s="178">
        <v>0</v>
      </c>
      <c r="BE113" s="178" t="s">
        <v>14</v>
      </c>
      <c r="BF113" s="178" t="s">
        <v>14</v>
      </c>
      <c r="BG113" s="178" t="s">
        <v>167</v>
      </c>
      <c r="BH113" s="178">
        <v>0</v>
      </c>
      <c r="BI113" s="179">
        <v>43503</v>
      </c>
      <c r="BJ113" s="189" t="s">
        <v>7570</v>
      </c>
      <c r="BK113" s="189">
        <v>277</v>
      </c>
      <c r="BL113" s="189" t="s">
        <v>7568</v>
      </c>
      <c r="BM113" s="189" t="s">
        <v>2610</v>
      </c>
      <c r="BN113" s="189">
        <v>2</v>
      </c>
      <c r="BO113" s="189" t="s">
        <v>7569</v>
      </c>
      <c r="BP113" s="186" t="s">
        <v>1440</v>
      </c>
      <c r="BQ113" s="190">
        <v>44894</v>
      </c>
      <c r="BR113" s="188" t="s">
        <v>161</v>
      </c>
      <c r="BS113" s="182">
        <v>160000</v>
      </c>
      <c r="BT113" s="182" t="s">
        <v>158</v>
      </c>
      <c r="BU113" s="182" t="s">
        <v>30</v>
      </c>
      <c r="BV113" s="182">
        <v>2</v>
      </c>
      <c r="BW113" s="182" t="s">
        <v>160</v>
      </c>
      <c r="BX113" s="182" t="s">
        <v>159</v>
      </c>
      <c r="BY113" s="179">
        <v>43503</v>
      </c>
      <c r="BZ113" s="189" t="s">
        <v>164</v>
      </c>
      <c r="CA113" s="189">
        <v>11422</v>
      </c>
      <c r="CB113" s="189" t="s">
        <v>158</v>
      </c>
      <c r="CC113" s="189" t="s">
        <v>30</v>
      </c>
      <c r="CD113" s="189">
        <v>2</v>
      </c>
      <c r="CE113" s="189" t="s">
        <v>163</v>
      </c>
      <c r="CF113" s="189" t="s">
        <v>162</v>
      </c>
      <c r="CG113" s="190">
        <v>43503</v>
      </c>
      <c r="CH113" s="188" t="s">
        <v>10143</v>
      </c>
      <c r="CI113" s="189" t="e">
        <v>#N/A</v>
      </c>
      <c r="CJ113" s="189" t="e">
        <v>#N/A</v>
      </c>
      <c r="CK113" s="189" t="e">
        <v>#N/A</v>
      </c>
      <c r="CL113" s="189" t="e">
        <v>#N/A</v>
      </c>
      <c r="CM113" s="189" t="e">
        <v>#N/A</v>
      </c>
      <c r="CN113" s="189" t="e">
        <v>#N/A</v>
      </c>
      <c r="CO113" s="191" t="e">
        <v>#N/A</v>
      </c>
      <c r="CP113" s="189" t="s">
        <v>957</v>
      </c>
      <c r="CQ113" s="182" t="s">
        <v>14</v>
      </c>
      <c r="CR113" s="182" t="s">
        <v>954</v>
      </c>
      <c r="CS113" s="182" t="s">
        <v>14</v>
      </c>
      <c r="CT113" s="182" t="s">
        <v>14</v>
      </c>
      <c r="CU113" s="182" t="s">
        <v>956</v>
      </c>
      <c r="CV113" s="182" t="s">
        <v>955</v>
      </c>
      <c r="CW113" s="179">
        <v>43816</v>
      </c>
      <c r="CX113" s="189" t="s">
        <v>7572</v>
      </c>
      <c r="CY113" s="186">
        <v>2100000</v>
      </c>
      <c r="CZ113" s="186" t="s">
        <v>1883</v>
      </c>
      <c r="DA113" s="186" t="s">
        <v>74</v>
      </c>
      <c r="DB113" s="186">
        <v>1</v>
      </c>
      <c r="DC113" s="186" t="s">
        <v>1885</v>
      </c>
      <c r="DD113" s="186" t="s">
        <v>1884</v>
      </c>
      <c r="DE113" s="192">
        <v>44894</v>
      </c>
      <c r="DF113" s="188" t="s">
        <v>7573</v>
      </c>
      <c r="DG113" s="178">
        <v>0</v>
      </c>
      <c r="DH113" s="182" t="s">
        <v>1883</v>
      </c>
      <c r="DI113" s="182" t="s">
        <v>74</v>
      </c>
      <c r="DJ113" s="182">
        <v>1</v>
      </c>
      <c r="DK113" s="182" t="s">
        <v>1885</v>
      </c>
      <c r="DL113" s="182" t="s">
        <v>1884</v>
      </c>
      <c r="DM113" s="179">
        <v>44894</v>
      </c>
      <c r="DN113" s="189" t="s">
        <v>7574</v>
      </c>
      <c r="DO113" s="186">
        <v>3255000</v>
      </c>
      <c r="DP113" s="189" t="s">
        <v>1883</v>
      </c>
      <c r="DQ113" s="189" t="s">
        <v>74</v>
      </c>
      <c r="DR113" s="189">
        <v>1</v>
      </c>
      <c r="DS113" s="189" t="s">
        <v>1885</v>
      </c>
      <c r="DT113" s="189" t="s">
        <v>1884</v>
      </c>
      <c r="DU113" s="190">
        <v>44894</v>
      </c>
      <c r="DV113" s="188" t="s">
        <v>7575</v>
      </c>
      <c r="DW113" s="178">
        <v>1974000</v>
      </c>
      <c r="DX113" s="182" t="s">
        <v>1883</v>
      </c>
      <c r="DY113" s="182" t="s">
        <v>74</v>
      </c>
      <c r="DZ113" s="182">
        <v>1</v>
      </c>
      <c r="EA113" s="182" t="s">
        <v>1885</v>
      </c>
      <c r="EB113" s="182" t="s">
        <v>1884</v>
      </c>
      <c r="EC113" s="179">
        <v>44894</v>
      </c>
      <c r="ED113" s="189" t="s">
        <v>4329</v>
      </c>
      <c r="EE113" s="186">
        <v>126000</v>
      </c>
      <c r="EF113" s="189" t="s">
        <v>1883</v>
      </c>
      <c r="EG113" s="189" t="s">
        <v>74</v>
      </c>
      <c r="EH113" s="189">
        <v>1</v>
      </c>
      <c r="EI113" s="189" t="s">
        <v>1885</v>
      </c>
      <c r="EJ113" s="189" t="s">
        <v>1884</v>
      </c>
      <c r="EK113" s="190">
        <v>44862</v>
      </c>
      <c r="EL113" s="188" t="s">
        <v>1886</v>
      </c>
      <c r="EM113" s="178">
        <v>0</v>
      </c>
      <c r="EN113" s="182" t="s">
        <v>1883</v>
      </c>
      <c r="EO113" s="182" t="s">
        <v>74</v>
      </c>
      <c r="EP113" s="182">
        <v>1</v>
      </c>
      <c r="EQ113" s="182" t="s">
        <v>1885</v>
      </c>
      <c r="ER113" s="182" t="s">
        <v>1884</v>
      </c>
      <c r="ES113" s="179">
        <v>44656</v>
      </c>
      <c r="ET113" s="189" t="s">
        <v>7571</v>
      </c>
      <c r="EU113" s="189">
        <v>277</v>
      </c>
      <c r="EV113" s="189" t="s">
        <v>7568</v>
      </c>
      <c r="EW113" s="189" t="s">
        <v>2610</v>
      </c>
      <c r="EX113" s="189">
        <v>2</v>
      </c>
      <c r="EY113" s="189" t="s">
        <v>7569</v>
      </c>
      <c r="EZ113" s="189" t="s">
        <v>1440</v>
      </c>
      <c r="FA113" s="190">
        <v>44894</v>
      </c>
      <c r="FB113" s="188" t="s">
        <v>166</v>
      </c>
      <c r="FC113" s="182">
        <v>4</v>
      </c>
      <c r="FD113" s="182">
        <v>0</v>
      </c>
      <c r="FE113" s="182" t="s">
        <v>30</v>
      </c>
      <c r="FF113" s="182">
        <v>2</v>
      </c>
      <c r="FG113" s="182" t="s">
        <v>165</v>
      </c>
      <c r="FH113" s="182">
        <v>0</v>
      </c>
      <c r="FI113" s="179">
        <v>43503</v>
      </c>
      <c r="FJ113" s="188" t="s">
        <v>169</v>
      </c>
      <c r="FK113" s="189" t="s">
        <v>14</v>
      </c>
      <c r="FL113" s="189">
        <v>0</v>
      </c>
      <c r="FM113" s="189" t="s">
        <v>14</v>
      </c>
      <c r="FN113" s="189" t="s">
        <v>14</v>
      </c>
      <c r="FO113" s="189">
        <v>0</v>
      </c>
      <c r="FP113" s="186">
        <v>0</v>
      </c>
      <c r="FQ113" s="187">
        <v>43503</v>
      </c>
      <c r="FR113" s="188" t="s">
        <v>717</v>
      </c>
      <c r="FS113" s="182">
        <v>4950000</v>
      </c>
      <c r="FT113" s="182" t="s">
        <v>714</v>
      </c>
      <c r="FU113" s="182" t="s">
        <v>30</v>
      </c>
      <c r="FV113" s="182">
        <v>2</v>
      </c>
      <c r="FW113" s="182" t="s">
        <v>716</v>
      </c>
      <c r="FX113" s="182" t="s">
        <v>715</v>
      </c>
      <c r="FY113" s="179">
        <v>43585</v>
      </c>
      <c r="FZ113" s="189" t="s">
        <v>5375</v>
      </c>
      <c r="GA113" s="189">
        <v>1</v>
      </c>
      <c r="GB113" s="189" t="s">
        <v>3959</v>
      </c>
      <c r="GC113" s="189" t="s">
        <v>30</v>
      </c>
      <c r="GD113" s="189">
        <v>2</v>
      </c>
      <c r="GE113" s="189" t="s">
        <v>14</v>
      </c>
      <c r="GF113" s="189" t="s">
        <v>14</v>
      </c>
      <c r="GG113" s="190">
        <v>44865</v>
      </c>
      <c r="GH113" s="188" t="s">
        <v>5381</v>
      </c>
      <c r="GI113" s="182">
        <v>2</v>
      </c>
      <c r="GJ113" s="182" t="s">
        <v>3959</v>
      </c>
      <c r="GK113" s="182" t="s">
        <v>30</v>
      </c>
      <c r="GL113" s="182">
        <v>2</v>
      </c>
      <c r="GM113" s="182" t="s">
        <v>14</v>
      </c>
      <c r="GN113" s="182" t="s">
        <v>14</v>
      </c>
      <c r="GO113" s="179">
        <v>44865</v>
      </c>
      <c r="GP113" s="189" t="s">
        <v>5376</v>
      </c>
      <c r="GQ113" s="189">
        <v>3</v>
      </c>
      <c r="GR113" s="189" t="s">
        <v>3959</v>
      </c>
      <c r="GS113" s="189" t="s">
        <v>30</v>
      </c>
      <c r="GT113" s="189">
        <v>2</v>
      </c>
      <c r="GU113" s="189" t="s">
        <v>14</v>
      </c>
      <c r="GV113" s="189" t="s">
        <v>14</v>
      </c>
      <c r="GW113" s="190">
        <v>44865</v>
      </c>
      <c r="GX113" s="188" t="s">
        <v>5382</v>
      </c>
      <c r="GY113" s="182">
        <v>0</v>
      </c>
      <c r="GZ113" s="182" t="s">
        <v>3959</v>
      </c>
      <c r="HA113" s="182" t="s">
        <v>30</v>
      </c>
      <c r="HB113" s="182">
        <v>2</v>
      </c>
      <c r="HC113" s="182" t="s">
        <v>14</v>
      </c>
      <c r="HD113" s="182" t="s">
        <v>14</v>
      </c>
      <c r="HE113" s="179">
        <v>44865</v>
      </c>
      <c r="HF113" s="189" t="s">
        <v>5374</v>
      </c>
      <c r="HG113" s="189">
        <v>2</v>
      </c>
      <c r="HH113" s="189" t="s">
        <v>3959</v>
      </c>
      <c r="HI113" s="189" t="s">
        <v>30</v>
      </c>
      <c r="HJ113" s="189">
        <v>2</v>
      </c>
      <c r="HK113" s="189" t="s">
        <v>14</v>
      </c>
      <c r="HL113" s="189" t="s">
        <v>14</v>
      </c>
      <c r="HM113" s="190">
        <v>44865</v>
      </c>
      <c r="HN113" s="188" t="s">
        <v>5380</v>
      </c>
      <c r="HO113" s="182">
        <v>3</v>
      </c>
      <c r="HP113" s="182" t="s">
        <v>3959</v>
      </c>
      <c r="HQ113" s="182" t="s">
        <v>30</v>
      </c>
      <c r="HR113" s="182">
        <v>2</v>
      </c>
      <c r="HS113" s="182" t="s">
        <v>14</v>
      </c>
      <c r="HT113" s="182" t="s">
        <v>14</v>
      </c>
      <c r="HU113" s="179">
        <v>44865</v>
      </c>
      <c r="HV113" s="189" t="s">
        <v>5377</v>
      </c>
      <c r="HW113" s="189">
        <v>3</v>
      </c>
      <c r="HX113" s="189" t="s">
        <v>3959</v>
      </c>
      <c r="HY113" s="189" t="s">
        <v>30</v>
      </c>
      <c r="HZ113" s="189">
        <v>2</v>
      </c>
      <c r="IA113" s="189" t="s">
        <v>14</v>
      </c>
      <c r="IB113" s="189" t="s">
        <v>14</v>
      </c>
      <c r="IC113" s="190">
        <v>44865</v>
      </c>
      <c r="ID113" s="188" t="s">
        <v>5379</v>
      </c>
      <c r="IE113" s="182">
        <v>2</v>
      </c>
      <c r="IF113" s="182" t="s">
        <v>3959</v>
      </c>
      <c r="IG113" s="182" t="s">
        <v>30</v>
      </c>
      <c r="IH113" s="182">
        <v>2</v>
      </c>
      <c r="II113" s="182" t="s">
        <v>14</v>
      </c>
      <c r="IJ113" s="182" t="s">
        <v>14</v>
      </c>
      <c r="IK113" s="179">
        <v>44865</v>
      </c>
      <c r="IL113" s="189" t="s">
        <v>5378</v>
      </c>
      <c r="IM113" s="189">
        <v>2</v>
      </c>
      <c r="IN113" s="189" t="s">
        <v>3959</v>
      </c>
      <c r="IO113" s="189" t="s">
        <v>30</v>
      </c>
      <c r="IP113" s="189">
        <v>2</v>
      </c>
      <c r="IQ113" s="189" t="s">
        <v>14</v>
      </c>
      <c r="IR113" s="189" t="s">
        <v>14</v>
      </c>
      <c r="IS113" s="190">
        <v>44865</v>
      </c>
    </row>
    <row r="114" spans="1:253" s="283" customFormat="1" ht="12.95" customHeight="1" x14ac:dyDescent="0.2">
      <c r="A114" s="283" t="s">
        <v>634</v>
      </c>
      <c r="B114" s="283">
        <v>0</v>
      </c>
      <c r="C114" s="283" t="s">
        <v>635</v>
      </c>
      <c r="D114" s="283" t="s">
        <v>636</v>
      </c>
      <c r="E114" s="283" t="s">
        <v>9698</v>
      </c>
      <c r="F114" s="283" t="s">
        <v>1450</v>
      </c>
      <c r="G114" s="177">
        <v>267437000</v>
      </c>
      <c r="H114" s="178" t="s">
        <v>1448</v>
      </c>
      <c r="I114" s="178" t="s">
        <v>74</v>
      </c>
      <c r="J114" s="178">
        <v>1</v>
      </c>
      <c r="K114" s="178" t="s">
        <v>1449</v>
      </c>
      <c r="L114" s="178" t="s">
        <v>1448</v>
      </c>
      <c r="M114" s="179">
        <v>44281</v>
      </c>
      <c r="N114" s="188" t="s">
        <v>1112</v>
      </c>
      <c r="O114" s="180">
        <v>369002</v>
      </c>
      <c r="P114" s="180" t="s">
        <v>1109</v>
      </c>
      <c r="Q114" s="180" t="s">
        <v>30</v>
      </c>
      <c r="R114" s="180">
        <v>2</v>
      </c>
      <c r="S114" s="180" t="s">
        <v>1111</v>
      </c>
      <c r="T114" s="180" t="s">
        <v>1110</v>
      </c>
      <c r="U114" s="181">
        <v>43979</v>
      </c>
      <c r="V114" s="188" t="s">
        <v>3120</v>
      </c>
      <c r="W114" s="178">
        <v>20474000</v>
      </c>
      <c r="X114" s="178" t="s">
        <v>3111</v>
      </c>
      <c r="Y114" s="178" t="s">
        <v>30</v>
      </c>
      <c r="Z114" s="178">
        <v>2</v>
      </c>
      <c r="AA114" s="178" t="s">
        <v>3119</v>
      </c>
      <c r="AB114" s="178" t="s">
        <v>3112</v>
      </c>
      <c r="AC114" s="179">
        <v>44803</v>
      </c>
      <c r="AD114" s="188" t="s">
        <v>3122</v>
      </c>
      <c r="AE114" s="186">
        <v>16984000</v>
      </c>
      <c r="AF114" s="186" t="s">
        <v>3111</v>
      </c>
      <c r="AG114" s="186" t="s">
        <v>30</v>
      </c>
      <c r="AH114" s="186">
        <v>2</v>
      </c>
      <c r="AI114" s="186" t="s">
        <v>3121</v>
      </c>
      <c r="AJ114" s="186" t="s">
        <v>3112</v>
      </c>
      <c r="AK114" s="187">
        <v>44803</v>
      </c>
      <c r="AL114" s="188" t="s">
        <v>3127</v>
      </c>
      <c r="AM114" s="178">
        <v>5744000</v>
      </c>
      <c r="AN114" s="178" t="s">
        <v>3124</v>
      </c>
      <c r="AO114" s="178" t="s">
        <v>30</v>
      </c>
      <c r="AP114" s="178">
        <v>2</v>
      </c>
      <c r="AQ114" s="178" t="s">
        <v>3126</v>
      </c>
      <c r="AR114" s="178" t="s">
        <v>3125</v>
      </c>
      <c r="AS114" s="179">
        <v>44803</v>
      </c>
      <c r="AT114" s="189" t="s">
        <v>892</v>
      </c>
      <c r="AU114" s="186" t="s">
        <v>14</v>
      </c>
      <c r="AV114" s="186">
        <v>0</v>
      </c>
      <c r="AW114" s="186" t="s">
        <v>14</v>
      </c>
      <c r="AX114" s="186" t="s">
        <v>14</v>
      </c>
      <c r="AY114" s="186">
        <v>0</v>
      </c>
      <c r="AZ114" s="186">
        <v>0</v>
      </c>
      <c r="BA114" s="187">
        <v>43769</v>
      </c>
      <c r="BB114" s="188" t="s">
        <v>891</v>
      </c>
      <c r="BC114" s="178" t="s">
        <v>14</v>
      </c>
      <c r="BD114" s="178">
        <v>0</v>
      </c>
      <c r="BE114" s="178" t="s">
        <v>14</v>
      </c>
      <c r="BF114" s="178" t="s">
        <v>14</v>
      </c>
      <c r="BG114" s="178">
        <v>0</v>
      </c>
      <c r="BH114" s="178">
        <v>0</v>
      </c>
      <c r="BI114" s="179">
        <v>43769</v>
      </c>
      <c r="BJ114" s="189" t="s">
        <v>3129</v>
      </c>
      <c r="BK114" s="189">
        <v>1583</v>
      </c>
      <c r="BL114" s="189" t="s">
        <v>3128</v>
      </c>
      <c r="BM114" s="189" t="s">
        <v>74</v>
      </c>
      <c r="BN114" s="189">
        <v>1</v>
      </c>
      <c r="BO114" s="189" t="s">
        <v>3109</v>
      </c>
      <c r="BP114" s="186" t="s">
        <v>1440</v>
      </c>
      <c r="BQ114" s="190">
        <v>44803</v>
      </c>
      <c r="BR114" s="188" t="s">
        <v>637</v>
      </c>
      <c r="BS114" s="182">
        <v>0</v>
      </c>
      <c r="BT114" s="182">
        <v>0</v>
      </c>
      <c r="BU114" s="182" t="s">
        <v>30</v>
      </c>
      <c r="BV114" s="182">
        <v>2</v>
      </c>
      <c r="BW114" s="182">
        <v>0</v>
      </c>
      <c r="BX114" s="182">
        <v>0</v>
      </c>
      <c r="BY114" s="179">
        <v>43545</v>
      </c>
      <c r="BZ114" s="189" t="s">
        <v>640</v>
      </c>
      <c r="CA114" s="189">
        <v>4300</v>
      </c>
      <c r="CB114" s="189" t="s">
        <v>638</v>
      </c>
      <c r="CC114" s="189" t="s">
        <v>30</v>
      </c>
      <c r="CD114" s="189">
        <v>2</v>
      </c>
      <c r="CE114" s="189" t="s">
        <v>639</v>
      </c>
      <c r="CF114" s="189">
        <v>0</v>
      </c>
      <c r="CG114" s="190">
        <v>43545</v>
      </c>
      <c r="CH114" s="188" t="s">
        <v>10144</v>
      </c>
      <c r="CI114" s="189" t="e">
        <v>#N/A</v>
      </c>
      <c r="CJ114" s="189" t="e">
        <v>#N/A</v>
      </c>
      <c r="CK114" s="189" t="e">
        <v>#N/A</v>
      </c>
      <c r="CL114" s="189" t="e">
        <v>#N/A</v>
      </c>
      <c r="CM114" s="189" t="e">
        <v>#N/A</v>
      </c>
      <c r="CN114" s="189" t="e">
        <v>#N/A</v>
      </c>
      <c r="CO114" s="191" t="e">
        <v>#N/A</v>
      </c>
      <c r="CP114" s="189" t="s">
        <v>643</v>
      </c>
      <c r="CQ114" s="182">
        <v>5200000</v>
      </c>
      <c r="CR114" s="182" t="s">
        <v>641</v>
      </c>
      <c r="CS114" s="182" t="s">
        <v>30</v>
      </c>
      <c r="CT114" s="182">
        <v>2</v>
      </c>
      <c r="CU114" s="182" t="s">
        <v>642</v>
      </c>
      <c r="CV114" s="182">
        <v>0</v>
      </c>
      <c r="CW114" s="179">
        <v>43545</v>
      </c>
      <c r="CX114" s="189" t="s">
        <v>3123</v>
      </c>
      <c r="CY114" s="186">
        <v>10772000</v>
      </c>
      <c r="CZ114" s="186" t="s">
        <v>3111</v>
      </c>
      <c r="DA114" s="186" t="s">
        <v>30</v>
      </c>
      <c r="DB114" s="186">
        <v>2</v>
      </c>
      <c r="DC114" s="186" t="s">
        <v>3113</v>
      </c>
      <c r="DD114" s="186" t="s">
        <v>3112</v>
      </c>
      <c r="DE114" s="192">
        <v>44803</v>
      </c>
      <c r="DF114" s="188" t="s">
        <v>3114</v>
      </c>
      <c r="DG114" s="178">
        <v>3490000</v>
      </c>
      <c r="DH114" s="182" t="s">
        <v>3111</v>
      </c>
      <c r="DI114" s="182" t="s">
        <v>30</v>
      </c>
      <c r="DJ114" s="182">
        <v>2</v>
      </c>
      <c r="DK114" s="182" t="s">
        <v>3113</v>
      </c>
      <c r="DL114" s="182" t="s">
        <v>3112</v>
      </c>
      <c r="DM114" s="179">
        <v>44803</v>
      </c>
      <c r="DN114" s="189" t="s">
        <v>3115</v>
      </c>
      <c r="DO114" s="186">
        <v>6212000</v>
      </c>
      <c r="DP114" s="189" t="s">
        <v>3111</v>
      </c>
      <c r="DQ114" s="189" t="s">
        <v>30</v>
      </c>
      <c r="DR114" s="189">
        <v>2</v>
      </c>
      <c r="DS114" s="189" t="s">
        <v>3113</v>
      </c>
      <c r="DT114" s="189" t="s">
        <v>3112</v>
      </c>
      <c r="DU114" s="190">
        <v>44803</v>
      </c>
      <c r="DV114" s="188" t="s">
        <v>3116</v>
      </c>
      <c r="DW114" s="178">
        <v>6409000</v>
      </c>
      <c r="DX114" s="182" t="s">
        <v>3111</v>
      </c>
      <c r="DY114" s="182" t="s">
        <v>30</v>
      </c>
      <c r="DZ114" s="182">
        <v>2</v>
      </c>
      <c r="EA114" s="182" t="s">
        <v>3113</v>
      </c>
      <c r="EB114" s="182" t="s">
        <v>3112</v>
      </c>
      <c r="EC114" s="179">
        <v>44803</v>
      </c>
      <c r="ED114" s="189" t="s">
        <v>3117</v>
      </c>
      <c r="EE114" s="186">
        <v>3452000</v>
      </c>
      <c r="EF114" s="189" t="s">
        <v>3111</v>
      </c>
      <c r="EG114" s="189" t="s">
        <v>30</v>
      </c>
      <c r="EH114" s="189">
        <v>2</v>
      </c>
      <c r="EI114" s="189" t="s">
        <v>3113</v>
      </c>
      <c r="EJ114" s="189" t="s">
        <v>3112</v>
      </c>
      <c r="EK114" s="190">
        <v>44803</v>
      </c>
      <c r="EL114" s="188" t="s">
        <v>3118</v>
      </c>
      <c r="EM114" s="178">
        <v>911000</v>
      </c>
      <c r="EN114" s="182" t="s">
        <v>3111</v>
      </c>
      <c r="EO114" s="182" t="s">
        <v>30</v>
      </c>
      <c r="EP114" s="182">
        <v>2</v>
      </c>
      <c r="EQ114" s="182" t="s">
        <v>3113</v>
      </c>
      <c r="ER114" s="182" t="s">
        <v>3112</v>
      </c>
      <c r="ES114" s="179">
        <v>44803</v>
      </c>
      <c r="ET114" s="189" t="s">
        <v>1452</v>
      </c>
      <c r="EU114" s="189">
        <v>4189</v>
      </c>
      <c r="EV114" s="189" t="s">
        <v>1448</v>
      </c>
      <c r="EW114" s="189" t="s">
        <v>30</v>
      </c>
      <c r="EX114" s="189">
        <v>2</v>
      </c>
      <c r="EY114" s="189" t="s">
        <v>1451</v>
      </c>
      <c r="EZ114" s="189" t="s">
        <v>1448</v>
      </c>
      <c r="FA114" s="190">
        <v>44281</v>
      </c>
      <c r="FB114" s="188" t="s">
        <v>732</v>
      </c>
      <c r="FC114" s="182">
        <v>5</v>
      </c>
      <c r="FD114" s="182" t="s">
        <v>14</v>
      </c>
      <c r="FE114" s="182" t="s">
        <v>30</v>
      </c>
      <c r="FF114" s="182">
        <v>2</v>
      </c>
      <c r="FG114" s="182" t="s">
        <v>14</v>
      </c>
      <c r="FH114" s="182" t="s">
        <v>14</v>
      </c>
      <c r="FI114" s="179">
        <v>43586</v>
      </c>
      <c r="FJ114" s="188" t="s">
        <v>734</v>
      </c>
      <c r="FK114" s="189" t="s">
        <v>14</v>
      </c>
      <c r="FL114" s="189" t="s">
        <v>733</v>
      </c>
      <c r="FM114" s="189" t="s">
        <v>30</v>
      </c>
      <c r="FN114" s="189">
        <v>2</v>
      </c>
      <c r="FO114" s="189" t="s">
        <v>14</v>
      </c>
      <c r="FP114" s="186" t="s">
        <v>14</v>
      </c>
      <c r="FQ114" s="187">
        <v>43586</v>
      </c>
      <c r="FR114" s="188" t="s">
        <v>737</v>
      </c>
      <c r="FS114" s="182">
        <v>800000</v>
      </c>
      <c r="FT114" s="182" t="s">
        <v>733</v>
      </c>
      <c r="FU114" s="182" t="s">
        <v>30</v>
      </c>
      <c r="FV114" s="182">
        <v>2</v>
      </c>
      <c r="FW114" s="182" t="s">
        <v>736</v>
      </c>
      <c r="FX114" s="182" t="s">
        <v>735</v>
      </c>
      <c r="FY114" s="179">
        <v>43586</v>
      </c>
      <c r="FZ114" s="189" t="s">
        <v>4793</v>
      </c>
      <c r="GA114" s="189">
        <v>1</v>
      </c>
      <c r="GB114" s="189" t="s">
        <v>3959</v>
      </c>
      <c r="GC114" s="189" t="s">
        <v>30</v>
      </c>
      <c r="GD114" s="189">
        <v>2</v>
      </c>
      <c r="GE114" s="189" t="s">
        <v>14</v>
      </c>
      <c r="GF114" s="189" t="s">
        <v>14</v>
      </c>
      <c r="GG114" s="190">
        <v>44863</v>
      </c>
      <c r="GH114" s="188" t="s">
        <v>4799</v>
      </c>
      <c r="GI114" s="182">
        <v>3</v>
      </c>
      <c r="GJ114" s="182" t="s">
        <v>3959</v>
      </c>
      <c r="GK114" s="182" t="s">
        <v>30</v>
      </c>
      <c r="GL114" s="182">
        <v>2</v>
      </c>
      <c r="GM114" s="182" t="s">
        <v>14</v>
      </c>
      <c r="GN114" s="182" t="s">
        <v>14</v>
      </c>
      <c r="GO114" s="179">
        <v>44863</v>
      </c>
      <c r="GP114" s="189" t="s">
        <v>4794</v>
      </c>
      <c r="GQ114" s="189">
        <v>1</v>
      </c>
      <c r="GR114" s="189" t="s">
        <v>3959</v>
      </c>
      <c r="GS114" s="189" t="s">
        <v>30</v>
      </c>
      <c r="GT114" s="189">
        <v>2</v>
      </c>
      <c r="GU114" s="189" t="s">
        <v>14</v>
      </c>
      <c r="GV114" s="189" t="s">
        <v>14</v>
      </c>
      <c r="GW114" s="190">
        <v>44863</v>
      </c>
      <c r="GX114" s="188" t="s">
        <v>4800</v>
      </c>
      <c r="GY114" s="182">
        <v>3</v>
      </c>
      <c r="GZ114" s="182" t="s">
        <v>3959</v>
      </c>
      <c r="HA114" s="182" t="s">
        <v>30</v>
      </c>
      <c r="HB114" s="182">
        <v>2</v>
      </c>
      <c r="HC114" s="182" t="s">
        <v>14</v>
      </c>
      <c r="HD114" s="182" t="s">
        <v>14</v>
      </c>
      <c r="HE114" s="179">
        <v>44863</v>
      </c>
      <c r="HF114" s="189" t="s">
        <v>4792</v>
      </c>
      <c r="HG114" s="189">
        <v>2</v>
      </c>
      <c r="HH114" s="189" t="s">
        <v>3959</v>
      </c>
      <c r="HI114" s="189" t="s">
        <v>30</v>
      </c>
      <c r="HJ114" s="189">
        <v>2</v>
      </c>
      <c r="HK114" s="189" t="s">
        <v>14</v>
      </c>
      <c r="HL114" s="189" t="s">
        <v>14</v>
      </c>
      <c r="HM114" s="190">
        <v>44863</v>
      </c>
      <c r="HN114" s="188" t="s">
        <v>4798</v>
      </c>
      <c r="HO114" s="182">
        <v>3</v>
      </c>
      <c r="HP114" s="182" t="s">
        <v>3959</v>
      </c>
      <c r="HQ114" s="182" t="s">
        <v>30</v>
      </c>
      <c r="HR114" s="182">
        <v>2</v>
      </c>
      <c r="HS114" s="182" t="s">
        <v>14</v>
      </c>
      <c r="HT114" s="182" t="s">
        <v>14</v>
      </c>
      <c r="HU114" s="179">
        <v>44863</v>
      </c>
      <c r="HV114" s="189" t="s">
        <v>4795</v>
      </c>
      <c r="HW114" s="189">
        <v>3</v>
      </c>
      <c r="HX114" s="189" t="s">
        <v>3959</v>
      </c>
      <c r="HY114" s="189" t="s">
        <v>30</v>
      </c>
      <c r="HZ114" s="189">
        <v>2</v>
      </c>
      <c r="IA114" s="189" t="s">
        <v>14</v>
      </c>
      <c r="IB114" s="189" t="s">
        <v>14</v>
      </c>
      <c r="IC114" s="190">
        <v>44863</v>
      </c>
      <c r="ID114" s="188" t="s">
        <v>4797</v>
      </c>
      <c r="IE114" s="182">
        <v>3</v>
      </c>
      <c r="IF114" s="182" t="s">
        <v>3959</v>
      </c>
      <c r="IG114" s="182" t="s">
        <v>30</v>
      </c>
      <c r="IH114" s="182">
        <v>2</v>
      </c>
      <c r="II114" s="182" t="s">
        <v>14</v>
      </c>
      <c r="IJ114" s="182" t="s">
        <v>14</v>
      </c>
      <c r="IK114" s="179">
        <v>44863</v>
      </c>
      <c r="IL114" s="189" t="s">
        <v>4796</v>
      </c>
      <c r="IM114" s="189">
        <v>3</v>
      </c>
      <c r="IN114" s="189" t="s">
        <v>3959</v>
      </c>
      <c r="IO114" s="189" t="s">
        <v>30</v>
      </c>
      <c r="IP114" s="189">
        <v>2</v>
      </c>
      <c r="IQ114" s="189" t="s">
        <v>14</v>
      </c>
      <c r="IR114" s="189" t="s">
        <v>14</v>
      </c>
      <c r="IS114" s="190">
        <v>44863</v>
      </c>
    </row>
    <row r="115" spans="1:253" s="283" customFormat="1" ht="12.95" customHeight="1" x14ac:dyDescent="0.2">
      <c r="A115" s="283" t="s">
        <v>718</v>
      </c>
      <c r="B115" s="283">
        <v>0</v>
      </c>
      <c r="C115" s="283" t="s">
        <v>719</v>
      </c>
      <c r="D115" s="283" t="s">
        <v>720</v>
      </c>
      <c r="E115" s="283" t="s">
        <v>9704</v>
      </c>
      <c r="F115" s="283" t="s">
        <v>2996</v>
      </c>
      <c r="G115" s="177">
        <v>837127000</v>
      </c>
      <c r="H115" s="178" t="s">
        <v>2993</v>
      </c>
      <c r="I115" s="178" t="s">
        <v>74</v>
      </c>
      <c r="J115" s="178">
        <v>1</v>
      </c>
      <c r="K115" s="178" t="s">
        <v>2995</v>
      </c>
      <c r="L115" s="178" t="s">
        <v>2994</v>
      </c>
      <c r="M115" s="179">
        <v>44802</v>
      </c>
      <c r="N115" s="188" t="s">
        <v>3000</v>
      </c>
      <c r="O115" s="180">
        <v>5811256</v>
      </c>
      <c r="P115" s="180" t="s">
        <v>2997</v>
      </c>
      <c r="Q115" s="180" t="s">
        <v>30</v>
      </c>
      <c r="R115" s="180">
        <v>2</v>
      </c>
      <c r="S115" s="180" t="s">
        <v>2999</v>
      </c>
      <c r="T115" s="180" t="s">
        <v>2998</v>
      </c>
      <c r="U115" s="181">
        <v>44802</v>
      </c>
      <c r="V115" s="188" t="s">
        <v>3004</v>
      </c>
      <c r="W115" s="178">
        <v>214402000</v>
      </c>
      <c r="X115" s="178" t="s">
        <v>3001</v>
      </c>
      <c r="Y115" s="178" t="s">
        <v>30</v>
      </c>
      <c r="Z115" s="178">
        <v>2</v>
      </c>
      <c r="AA115" s="178" t="s">
        <v>3003</v>
      </c>
      <c r="AB115" s="178" t="s">
        <v>3002</v>
      </c>
      <c r="AC115" s="179">
        <v>44802</v>
      </c>
      <c r="AD115" s="188" t="s">
        <v>3008</v>
      </c>
      <c r="AE115" s="186">
        <v>64593000</v>
      </c>
      <c r="AF115" s="186" t="s">
        <v>3005</v>
      </c>
      <c r="AG115" s="186" t="s">
        <v>30</v>
      </c>
      <c r="AH115" s="186">
        <v>2</v>
      </c>
      <c r="AI115" s="186" t="s">
        <v>3007</v>
      </c>
      <c r="AJ115" s="186" t="s">
        <v>3006</v>
      </c>
      <c r="AK115" s="187">
        <v>44802</v>
      </c>
      <c r="AL115" s="188" t="s">
        <v>3012</v>
      </c>
      <c r="AM115" s="178">
        <v>11996000</v>
      </c>
      <c r="AN115" s="178" t="s">
        <v>3009</v>
      </c>
      <c r="AO115" s="178" t="s">
        <v>30</v>
      </c>
      <c r="AP115" s="178">
        <v>2</v>
      </c>
      <c r="AQ115" s="178" t="s">
        <v>3011</v>
      </c>
      <c r="AR115" s="178" t="s">
        <v>3010</v>
      </c>
      <c r="AS115" s="179">
        <v>44802</v>
      </c>
      <c r="AT115" s="189" t="s">
        <v>3015</v>
      </c>
      <c r="AU115" s="186" t="s">
        <v>14</v>
      </c>
      <c r="AV115" s="186" t="s">
        <v>1349</v>
      </c>
      <c r="AW115" s="186" t="s">
        <v>14</v>
      </c>
      <c r="AX115" s="186" t="s">
        <v>14</v>
      </c>
      <c r="AY115" s="186" t="s">
        <v>3013</v>
      </c>
      <c r="AZ115" s="186" t="s">
        <v>14</v>
      </c>
      <c r="BA115" s="187">
        <v>44802</v>
      </c>
      <c r="BB115" s="188" t="s">
        <v>3014</v>
      </c>
      <c r="BC115" s="178" t="s">
        <v>14</v>
      </c>
      <c r="BD115" s="178" t="s">
        <v>1349</v>
      </c>
      <c r="BE115" s="178" t="s">
        <v>14</v>
      </c>
      <c r="BF115" s="178" t="s">
        <v>14</v>
      </c>
      <c r="BG115" s="178" t="s">
        <v>3013</v>
      </c>
      <c r="BH115" s="178" t="s">
        <v>14</v>
      </c>
      <c r="BI115" s="179">
        <v>44802</v>
      </c>
      <c r="BJ115" s="189" t="s">
        <v>3019</v>
      </c>
      <c r="BK115" s="189">
        <v>512</v>
      </c>
      <c r="BL115" s="189" t="s">
        <v>3016</v>
      </c>
      <c r="BM115" s="189" t="s">
        <v>30</v>
      </c>
      <c r="BN115" s="189">
        <v>2</v>
      </c>
      <c r="BO115" s="189" t="s">
        <v>3018</v>
      </c>
      <c r="BP115" s="186" t="s">
        <v>3017</v>
      </c>
      <c r="BQ115" s="190">
        <v>44802</v>
      </c>
      <c r="BR115" s="188" t="s">
        <v>3024</v>
      </c>
      <c r="BS115" s="182" t="s">
        <v>14</v>
      </c>
      <c r="BT115" s="182" t="s">
        <v>1349</v>
      </c>
      <c r="BU115" s="182" t="s">
        <v>14</v>
      </c>
      <c r="BV115" s="182" t="s">
        <v>14</v>
      </c>
      <c r="BW115" s="182" t="s">
        <v>15</v>
      </c>
      <c r="BX115" s="182" t="s">
        <v>14</v>
      </c>
      <c r="BY115" s="179">
        <v>44802</v>
      </c>
      <c r="BZ115" s="189" t="s">
        <v>3025</v>
      </c>
      <c r="CA115" s="189" t="s">
        <v>14</v>
      </c>
      <c r="CB115" s="189" t="s">
        <v>1349</v>
      </c>
      <c r="CC115" s="189" t="s">
        <v>14</v>
      </c>
      <c r="CD115" s="189" t="s">
        <v>14</v>
      </c>
      <c r="CE115" s="189" t="s">
        <v>15</v>
      </c>
      <c r="CF115" s="189" t="s">
        <v>14</v>
      </c>
      <c r="CG115" s="190">
        <v>44802</v>
      </c>
      <c r="CH115" s="188" t="s">
        <v>10145</v>
      </c>
      <c r="CI115" s="189" t="e">
        <v>#N/A</v>
      </c>
      <c r="CJ115" s="189" t="e">
        <v>#N/A</v>
      </c>
      <c r="CK115" s="189" t="e">
        <v>#N/A</v>
      </c>
      <c r="CL115" s="189" t="e">
        <v>#N/A</v>
      </c>
      <c r="CM115" s="189" t="e">
        <v>#N/A</v>
      </c>
      <c r="CN115" s="189" t="e">
        <v>#N/A</v>
      </c>
      <c r="CO115" s="191" t="e">
        <v>#N/A</v>
      </c>
      <c r="CP115" s="189" t="s">
        <v>3026</v>
      </c>
      <c r="CQ115" s="182" t="s">
        <v>14</v>
      </c>
      <c r="CR115" s="182" t="s">
        <v>1349</v>
      </c>
      <c r="CS115" s="182" t="s">
        <v>14</v>
      </c>
      <c r="CT115" s="182" t="s">
        <v>14</v>
      </c>
      <c r="CU115" s="182" t="s">
        <v>15</v>
      </c>
      <c r="CV115" s="182" t="s">
        <v>14</v>
      </c>
      <c r="CW115" s="179">
        <v>44802</v>
      </c>
      <c r="CX115" s="189" t="s">
        <v>3029</v>
      </c>
      <c r="CY115" s="186">
        <v>26943000</v>
      </c>
      <c r="CZ115" s="186" t="s">
        <v>3027</v>
      </c>
      <c r="DA115" s="186" t="s">
        <v>30</v>
      </c>
      <c r="DB115" s="186">
        <v>2</v>
      </c>
      <c r="DC115" s="186" t="s">
        <v>3036</v>
      </c>
      <c r="DD115" s="186" t="s">
        <v>3028</v>
      </c>
      <c r="DE115" s="192">
        <v>44802</v>
      </c>
      <c r="DF115" s="188" t="s">
        <v>3033</v>
      </c>
      <c r="DG115" s="178">
        <v>149809000</v>
      </c>
      <c r="DH115" s="182" t="s">
        <v>3030</v>
      </c>
      <c r="DI115" s="182" t="s">
        <v>30</v>
      </c>
      <c r="DJ115" s="182">
        <v>2</v>
      </c>
      <c r="DK115" s="182" t="s">
        <v>3032</v>
      </c>
      <c r="DL115" s="182" t="s">
        <v>3031</v>
      </c>
      <c r="DM115" s="179">
        <v>44802</v>
      </c>
      <c r="DN115" s="189" t="s">
        <v>3035</v>
      </c>
      <c r="DO115" s="186">
        <v>37651000</v>
      </c>
      <c r="DP115" s="189" t="s">
        <v>3030</v>
      </c>
      <c r="DQ115" s="189" t="s">
        <v>30</v>
      </c>
      <c r="DR115" s="189">
        <v>2</v>
      </c>
      <c r="DS115" s="189" t="s">
        <v>3034</v>
      </c>
      <c r="DT115" s="189" t="s">
        <v>3031</v>
      </c>
      <c r="DU115" s="190">
        <v>44802</v>
      </c>
      <c r="DV115" s="188" t="s">
        <v>3037</v>
      </c>
      <c r="DW115" s="178">
        <v>26943000</v>
      </c>
      <c r="DX115" s="182" t="s">
        <v>3027</v>
      </c>
      <c r="DY115" s="182" t="s">
        <v>30</v>
      </c>
      <c r="DZ115" s="182">
        <v>2</v>
      </c>
      <c r="EA115" s="182" t="s">
        <v>3036</v>
      </c>
      <c r="EB115" s="182" t="s">
        <v>3028</v>
      </c>
      <c r="EC115" s="179">
        <v>44802</v>
      </c>
      <c r="ED115" s="189" t="s">
        <v>3039</v>
      </c>
      <c r="EE115" s="186">
        <v>0</v>
      </c>
      <c r="EF115" s="189" t="s">
        <v>3027</v>
      </c>
      <c r="EG115" s="189" t="s">
        <v>19</v>
      </c>
      <c r="EH115" s="189">
        <v>3</v>
      </c>
      <c r="EI115" s="189" t="s">
        <v>3038</v>
      </c>
      <c r="EJ115" s="189" t="s">
        <v>3028</v>
      </c>
      <c r="EK115" s="190">
        <v>44802</v>
      </c>
      <c r="EL115" s="188" t="s">
        <v>1811</v>
      </c>
      <c r="EM115" s="178">
        <v>0</v>
      </c>
      <c r="EN115" s="182" t="s">
        <v>1349</v>
      </c>
      <c r="EO115" s="182" t="s">
        <v>19</v>
      </c>
      <c r="EP115" s="182">
        <v>3</v>
      </c>
      <c r="EQ115" s="182" t="s">
        <v>1810</v>
      </c>
      <c r="ER115" s="182" t="s">
        <v>14</v>
      </c>
      <c r="ES115" s="179">
        <v>44634</v>
      </c>
      <c r="ET115" s="189" t="s">
        <v>3023</v>
      </c>
      <c r="EU115" s="189">
        <v>4004</v>
      </c>
      <c r="EV115" s="189" t="s">
        <v>3020</v>
      </c>
      <c r="EW115" s="189" t="s">
        <v>30</v>
      </c>
      <c r="EX115" s="189">
        <v>2</v>
      </c>
      <c r="EY115" s="189" t="s">
        <v>3022</v>
      </c>
      <c r="EZ115" s="189" t="s">
        <v>3021</v>
      </c>
      <c r="FA115" s="190">
        <v>44802</v>
      </c>
      <c r="FB115" s="188" t="s">
        <v>3043</v>
      </c>
      <c r="FC115" s="182">
        <v>5</v>
      </c>
      <c r="FD115" s="182" t="s">
        <v>3040</v>
      </c>
      <c r="FE115" s="182" t="s">
        <v>30</v>
      </c>
      <c r="FF115" s="182">
        <v>2</v>
      </c>
      <c r="FG115" s="182" t="s">
        <v>3042</v>
      </c>
      <c r="FH115" s="182" t="s">
        <v>3041</v>
      </c>
      <c r="FI115" s="179">
        <v>44802</v>
      </c>
      <c r="FJ115" s="188" t="s">
        <v>722</v>
      </c>
      <c r="FK115" s="189" t="s">
        <v>14</v>
      </c>
      <c r="FL115" s="189">
        <v>0</v>
      </c>
      <c r="FM115" s="189" t="s">
        <v>14</v>
      </c>
      <c r="FN115" s="189" t="s">
        <v>14</v>
      </c>
      <c r="FO115" s="189" t="s">
        <v>721</v>
      </c>
      <c r="FP115" s="186">
        <v>0</v>
      </c>
      <c r="FQ115" s="187">
        <v>43585</v>
      </c>
      <c r="FR115" s="188" t="s">
        <v>723</v>
      </c>
      <c r="FS115" s="182" t="s">
        <v>14</v>
      </c>
      <c r="FT115" s="182">
        <v>0</v>
      </c>
      <c r="FU115" s="182" t="s">
        <v>14</v>
      </c>
      <c r="FV115" s="182" t="s">
        <v>14</v>
      </c>
      <c r="FW115" s="182">
        <v>0</v>
      </c>
      <c r="FX115" s="182">
        <v>0</v>
      </c>
      <c r="FY115" s="179">
        <v>43585</v>
      </c>
      <c r="FZ115" s="189" t="s">
        <v>5384</v>
      </c>
      <c r="GA115" s="189">
        <v>1</v>
      </c>
      <c r="GB115" s="189" t="s">
        <v>3959</v>
      </c>
      <c r="GC115" s="189" t="s">
        <v>30</v>
      </c>
      <c r="GD115" s="189">
        <v>2</v>
      </c>
      <c r="GE115" s="189" t="s">
        <v>14</v>
      </c>
      <c r="GF115" s="189" t="s">
        <v>14</v>
      </c>
      <c r="GG115" s="190">
        <v>44865</v>
      </c>
      <c r="GH115" s="188" t="s">
        <v>5390</v>
      </c>
      <c r="GI115" s="182">
        <v>2</v>
      </c>
      <c r="GJ115" s="182" t="s">
        <v>3959</v>
      </c>
      <c r="GK115" s="182" t="s">
        <v>30</v>
      </c>
      <c r="GL115" s="182">
        <v>2</v>
      </c>
      <c r="GM115" s="182" t="s">
        <v>14</v>
      </c>
      <c r="GN115" s="182" t="s">
        <v>14</v>
      </c>
      <c r="GO115" s="179">
        <v>44865</v>
      </c>
      <c r="GP115" s="189" t="s">
        <v>5385</v>
      </c>
      <c r="GQ115" s="189">
        <v>2</v>
      </c>
      <c r="GR115" s="189" t="s">
        <v>3959</v>
      </c>
      <c r="GS115" s="189" t="s">
        <v>30</v>
      </c>
      <c r="GT115" s="189">
        <v>2</v>
      </c>
      <c r="GU115" s="189" t="s">
        <v>14</v>
      </c>
      <c r="GV115" s="189" t="s">
        <v>14</v>
      </c>
      <c r="GW115" s="190">
        <v>44865</v>
      </c>
      <c r="GX115" s="188" t="s">
        <v>5391</v>
      </c>
      <c r="GY115" s="182">
        <v>1</v>
      </c>
      <c r="GZ115" s="182" t="s">
        <v>3959</v>
      </c>
      <c r="HA115" s="182" t="s">
        <v>30</v>
      </c>
      <c r="HB115" s="182">
        <v>2</v>
      </c>
      <c r="HC115" s="182" t="s">
        <v>14</v>
      </c>
      <c r="HD115" s="182" t="s">
        <v>14</v>
      </c>
      <c r="HE115" s="179">
        <v>44865</v>
      </c>
      <c r="HF115" s="189" t="s">
        <v>5383</v>
      </c>
      <c r="HG115" s="189">
        <v>2</v>
      </c>
      <c r="HH115" s="189" t="s">
        <v>3959</v>
      </c>
      <c r="HI115" s="189" t="s">
        <v>30</v>
      </c>
      <c r="HJ115" s="189">
        <v>2</v>
      </c>
      <c r="HK115" s="189" t="s">
        <v>14</v>
      </c>
      <c r="HL115" s="189" t="s">
        <v>14</v>
      </c>
      <c r="HM115" s="190">
        <v>44865</v>
      </c>
      <c r="HN115" s="188" t="s">
        <v>5389</v>
      </c>
      <c r="HO115" s="182">
        <v>2</v>
      </c>
      <c r="HP115" s="182" t="s">
        <v>3959</v>
      </c>
      <c r="HQ115" s="182" t="s">
        <v>30</v>
      </c>
      <c r="HR115" s="182">
        <v>2</v>
      </c>
      <c r="HS115" s="182" t="s">
        <v>14</v>
      </c>
      <c r="HT115" s="182" t="s">
        <v>14</v>
      </c>
      <c r="HU115" s="179">
        <v>44865</v>
      </c>
      <c r="HV115" s="189" t="s">
        <v>5386</v>
      </c>
      <c r="HW115" s="189">
        <v>2</v>
      </c>
      <c r="HX115" s="189" t="s">
        <v>3959</v>
      </c>
      <c r="HY115" s="189" t="s">
        <v>30</v>
      </c>
      <c r="HZ115" s="189">
        <v>2</v>
      </c>
      <c r="IA115" s="189" t="s">
        <v>14</v>
      </c>
      <c r="IB115" s="189" t="s">
        <v>14</v>
      </c>
      <c r="IC115" s="190">
        <v>44865</v>
      </c>
      <c r="ID115" s="188" t="s">
        <v>5388</v>
      </c>
      <c r="IE115" s="182">
        <v>3</v>
      </c>
      <c r="IF115" s="182" t="s">
        <v>3959</v>
      </c>
      <c r="IG115" s="182" t="s">
        <v>30</v>
      </c>
      <c r="IH115" s="182">
        <v>2</v>
      </c>
      <c r="II115" s="182" t="s">
        <v>14</v>
      </c>
      <c r="IJ115" s="182" t="s">
        <v>14</v>
      </c>
      <c r="IK115" s="179">
        <v>44865</v>
      </c>
      <c r="IL115" s="189" t="s">
        <v>5387</v>
      </c>
      <c r="IM115" s="189">
        <v>3</v>
      </c>
      <c r="IN115" s="189" t="s">
        <v>3959</v>
      </c>
      <c r="IO115" s="189" t="s">
        <v>30</v>
      </c>
      <c r="IP115" s="189">
        <v>2</v>
      </c>
      <c r="IQ115" s="189" t="s">
        <v>14</v>
      </c>
      <c r="IR115" s="189" t="s">
        <v>14</v>
      </c>
      <c r="IS115" s="190">
        <v>44865</v>
      </c>
    </row>
    <row r="116" spans="1:253" s="283" customFormat="1" ht="12.95" customHeight="1" x14ac:dyDescent="0.2">
      <c r="A116" s="283" t="s">
        <v>683</v>
      </c>
      <c r="B116" s="283">
        <v>0</v>
      </c>
      <c r="C116" s="283" t="s">
        <v>684</v>
      </c>
      <c r="D116" s="283" t="s">
        <v>685</v>
      </c>
      <c r="E116" s="283" t="s">
        <v>9709</v>
      </c>
      <c r="F116" s="283" t="s">
        <v>2550</v>
      </c>
      <c r="G116" s="177">
        <v>1583009000</v>
      </c>
      <c r="H116" s="178" t="s">
        <v>2547</v>
      </c>
      <c r="I116" s="178" t="s">
        <v>30</v>
      </c>
      <c r="J116" s="178">
        <v>2</v>
      </c>
      <c r="K116" s="178" t="s">
        <v>2549</v>
      </c>
      <c r="L116" s="178" t="s">
        <v>2548</v>
      </c>
      <c r="M116" s="179">
        <v>44766</v>
      </c>
      <c r="N116" s="188" t="s">
        <v>2959</v>
      </c>
      <c r="O116" s="180">
        <v>235533</v>
      </c>
      <c r="P116" s="180" t="s">
        <v>2956</v>
      </c>
      <c r="Q116" s="180" t="s">
        <v>2610</v>
      </c>
      <c r="R116" s="180">
        <v>2</v>
      </c>
      <c r="S116" s="180" t="s">
        <v>2958</v>
      </c>
      <c r="T116" s="180" t="s">
        <v>2957</v>
      </c>
      <c r="U116" s="181">
        <v>44800</v>
      </c>
      <c r="V116" s="188" t="s">
        <v>2961</v>
      </c>
      <c r="W116" s="178">
        <v>16781000</v>
      </c>
      <c r="X116" s="178" t="s">
        <v>2956</v>
      </c>
      <c r="Y116" s="178" t="s">
        <v>19</v>
      </c>
      <c r="Z116" s="178">
        <v>3</v>
      </c>
      <c r="AA116" s="178" t="s">
        <v>2960</v>
      </c>
      <c r="AB116" s="178" t="s">
        <v>2957</v>
      </c>
      <c r="AC116" s="179">
        <v>44800</v>
      </c>
      <c r="AD116" s="188" t="s">
        <v>1250</v>
      </c>
      <c r="AE116" s="186">
        <v>16991000</v>
      </c>
      <c r="AF116" s="186" t="s">
        <v>1247</v>
      </c>
      <c r="AG116" s="186" t="s">
        <v>30</v>
      </c>
      <c r="AH116" s="186">
        <v>2</v>
      </c>
      <c r="AI116" s="186" t="s">
        <v>1249</v>
      </c>
      <c r="AJ116" s="186" t="s">
        <v>1248</v>
      </c>
      <c r="AK116" s="187">
        <v>44110</v>
      </c>
      <c r="AL116" s="188" t="s">
        <v>902</v>
      </c>
      <c r="AM116" s="178" t="s">
        <v>14</v>
      </c>
      <c r="AN116" s="178" t="s">
        <v>14</v>
      </c>
      <c r="AO116" s="178" t="s">
        <v>14</v>
      </c>
      <c r="AP116" s="178" t="s">
        <v>14</v>
      </c>
      <c r="AQ116" s="178" t="s">
        <v>901</v>
      </c>
      <c r="AR116" s="178" t="s">
        <v>14</v>
      </c>
      <c r="AS116" s="179">
        <v>43787</v>
      </c>
      <c r="AT116" s="189" t="s">
        <v>693</v>
      </c>
      <c r="AU116" s="186" t="s">
        <v>14</v>
      </c>
      <c r="AV116" s="186" t="s">
        <v>14</v>
      </c>
      <c r="AW116" s="186" t="s">
        <v>14</v>
      </c>
      <c r="AX116" s="186" t="s">
        <v>14</v>
      </c>
      <c r="AY116" s="186" t="s">
        <v>570</v>
      </c>
      <c r="AZ116" s="186" t="s">
        <v>14</v>
      </c>
      <c r="BA116" s="187">
        <v>43580</v>
      </c>
      <c r="BB116" s="188" t="s">
        <v>692</v>
      </c>
      <c r="BC116" s="178" t="s">
        <v>14</v>
      </c>
      <c r="BD116" s="178" t="s">
        <v>14</v>
      </c>
      <c r="BE116" s="178" t="s">
        <v>14</v>
      </c>
      <c r="BF116" s="178" t="s">
        <v>14</v>
      </c>
      <c r="BG116" s="178" t="s">
        <v>570</v>
      </c>
      <c r="BH116" s="178" t="s">
        <v>14</v>
      </c>
      <c r="BI116" s="179">
        <v>43580</v>
      </c>
      <c r="BJ116" s="189" t="s">
        <v>8275</v>
      </c>
      <c r="BK116" s="189">
        <v>161</v>
      </c>
      <c r="BL116" s="189" t="s">
        <v>6528</v>
      </c>
      <c r="BM116" s="189" t="s">
        <v>19</v>
      </c>
      <c r="BN116" s="189">
        <v>3</v>
      </c>
      <c r="BO116" s="189" t="s">
        <v>8274</v>
      </c>
      <c r="BP116" s="186" t="s">
        <v>1233</v>
      </c>
      <c r="BQ116" s="190">
        <v>44895</v>
      </c>
      <c r="BR116" s="188" t="s">
        <v>686</v>
      </c>
      <c r="BS116" s="182" t="s">
        <v>14</v>
      </c>
      <c r="BT116" s="182" t="s">
        <v>14</v>
      </c>
      <c r="BU116" s="182" t="s">
        <v>14</v>
      </c>
      <c r="BV116" s="182" t="s">
        <v>14</v>
      </c>
      <c r="BW116" s="182" t="s">
        <v>570</v>
      </c>
      <c r="BX116" s="182" t="s">
        <v>14</v>
      </c>
      <c r="BY116" s="179">
        <v>43580</v>
      </c>
      <c r="BZ116" s="189" t="s">
        <v>687</v>
      </c>
      <c r="CA116" s="189" t="s">
        <v>14</v>
      </c>
      <c r="CB116" s="189" t="s">
        <v>14</v>
      </c>
      <c r="CC116" s="189" t="s">
        <v>14</v>
      </c>
      <c r="CD116" s="189" t="s">
        <v>14</v>
      </c>
      <c r="CE116" s="189" t="s">
        <v>570</v>
      </c>
      <c r="CF116" s="189" t="s">
        <v>14</v>
      </c>
      <c r="CG116" s="190">
        <v>43580</v>
      </c>
      <c r="CH116" s="188" t="s">
        <v>10146</v>
      </c>
      <c r="CI116" s="189" t="e">
        <v>#N/A</v>
      </c>
      <c r="CJ116" s="189" t="e">
        <v>#N/A</v>
      </c>
      <c r="CK116" s="189" t="e">
        <v>#N/A</v>
      </c>
      <c r="CL116" s="189" t="e">
        <v>#N/A</v>
      </c>
      <c r="CM116" s="189" t="e">
        <v>#N/A</v>
      </c>
      <c r="CN116" s="189" t="e">
        <v>#N/A</v>
      </c>
      <c r="CO116" s="191" t="e">
        <v>#N/A</v>
      </c>
      <c r="CP116" s="189" t="s">
        <v>690</v>
      </c>
      <c r="CQ116" s="182" t="s">
        <v>14</v>
      </c>
      <c r="CR116" s="182" t="s">
        <v>14</v>
      </c>
      <c r="CS116" s="182" t="s">
        <v>14</v>
      </c>
      <c r="CT116" s="182" t="s">
        <v>14</v>
      </c>
      <c r="CU116" s="182" t="s">
        <v>570</v>
      </c>
      <c r="CV116" s="182" t="s">
        <v>14</v>
      </c>
      <c r="CW116" s="179">
        <v>43580</v>
      </c>
      <c r="CX116" s="189" t="s">
        <v>697</v>
      </c>
      <c r="CY116" s="186" t="s">
        <v>14</v>
      </c>
      <c r="CZ116" s="186" t="s">
        <v>14</v>
      </c>
      <c r="DA116" s="186" t="s">
        <v>19</v>
      </c>
      <c r="DB116" s="186">
        <v>3</v>
      </c>
      <c r="DC116" s="186" t="s">
        <v>570</v>
      </c>
      <c r="DD116" s="186" t="s">
        <v>14</v>
      </c>
      <c r="DE116" s="192">
        <v>43580</v>
      </c>
      <c r="DF116" s="188" t="s">
        <v>900</v>
      </c>
      <c r="DG116" s="178" t="s">
        <v>14</v>
      </c>
      <c r="DH116" s="182" t="s">
        <v>14</v>
      </c>
      <c r="DI116" s="182" t="s">
        <v>14</v>
      </c>
      <c r="DJ116" s="182" t="s">
        <v>14</v>
      </c>
      <c r="DK116" s="182" t="s">
        <v>14</v>
      </c>
      <c r="DL116" s="182" t="s">
        <v>14</v>
      </c>
      <c r="DM116" s="179">
        <v>43787</v>
      </c>
      <c r="DN116" s="189" t="s">
        <v>699</v>
      </c>
      <c r="DO116" s="186" t="s">
        <v>14</v>
      </c>
      <c r="DP116" s="189" t="s">
        <v>14</v>
      </c>
      <c r="DQ116" s="189" t="s">
        <v>19</v>
      </c>
      <c r="DR116" s="189">
        <v>3</v>
      </c>
      <c r="DS116" s="189" t="s">
        <v>570</v>
      </c>
      <c r="DT116" s="189" t="s">
        <v>14</v>
      </c>
      <c r="DU116" s="190">
        <v>43580</v>
      </c>
      <c r="DV116" s="188" t="s">
        <v>694</v>
      </c>
      <c r="DW116" s="178" t="s">
        <v>14</v>
      </c>
      <c r="DX116" s="182" t="s">
        <v>14</v>
      </c>
      <c r="DY116" s="182" t="s">
        <v>19</v>
      </c>
      <c r="DZ116" s="182">
        <v>3</v>
      </c>
      <c r="EA116" s="182" t="s">
        <v>570</v>
      </c>
      <c r="EB116" s="182" t="s">
        <v>14</v>
      </c>
      <c r="EC116" s="179">
        <v>43580</v>
      </c>
      <c r="ED116" s="189" t="s">
        <v>698</v>
      </c>
      <c r="EE116" s="186" t="s">
        <v>14</v>
      </c>
      <c r="EF116" s="189" t="s">
        <v>14</v>
      </c>
      <c r="EG116" s="189" t="s">
        <v>19</v>
      </c>
      <c r="EH116" s="189">
        <v>3</v>
      </c>
      <c r="EI116" s="189" t="s">
        <v>570</v>
      </c>
      <c r="EJ116" s="189" t="s">
        <v>14</v>
      </c>
      <c r="EK116" s="190">
        <v>43580</v>
      </c>
      <c r="EL116" s="188" t="s">
        <v>691</v>
      </c>
      <c r="EM116" s="178" t="s">
        <v>14</v>
      </c>
      <c r="EN116" s="182" t="s">
        <v>14</v>
      </c>
      <c r="EO116" s="182" t="s">
        <v>19</v>
      </c>
      <c r="EP116" s="182">
        <v>3</v>
      </c>
      <c r="EQ116" s="182" t="s">
        <v>570</v>
      </c>
      <c r="ER116" s="182" t="s">
        <v>14</v>
      </c>
      <c r="ES116" s="179">
        <v>43580</v>
      </c>
      <c r="ET116" s="189" t="s">
        <v>8278</v>
      </c>
      <c r="EU116" s="189">
        <v>2715</v>
      </c>
      <c r="EV116" s="189" t="s">
        <v>8276</v>
      </c>
      <c r="EW116" s="189" t="s">
        <v>19</v>
      </c>
      <c r="EX116" s="189">
        <v>3</v>
      </c>
      <c r="EY116" s="189" t="s">
        <v>8277</v>
      </c>
      <c r="EZ116" s="189" t="s">
        <v>6531</v>
      </c>
      <c r="FA116" s="190">
        <v>44895</v>
      </c>
      <c r="FB116" s="188" t="s">
        <v>689</v>
      </c>
      <c r="FC116" s="182">
        <v>3</v>
      </c>
      <c r="FD116" s="182" t="s">
        <v>615</v>
      </c>
      <c r="FE116" s="182" t="s">
        <v>30</v>
      </c>
      <c r="FF116" s="182">
        <v>2</v>
      </c>
      <c r="FG116" s="182" t="s">
        <v>688</v>
      </c>
      <c r="FH116" s="182" t="s">
        <v>616</v>
      </c>
      <c r="FI116" s="179">
        <v>43580</v>
      </c>
      <c r="FJ116" s="188" t="s">
        <v>695</v>
      </c>
      <c r="FK116" s="189" t="s">
        <v>14</v>
      </c>
      <c r="FL116" s="189" t="s">
        <v>14</v>
      </c>
      <c r="FM116" s="189" t="s">
        <v>14</v>
      </c>
      <c r="FN116" s="189" t="s">
        <v>14</v>
      </c>
      <c r="FO116" s="189" t="s">
        <v>14</v>
      </c>
      <c r="FP116" s="186" t="s">
        <v>14</v>
      </c>
      <c r="FQ116" s="187">
        <v>43580</v>
      </c>
      <c r="FR116" s="188" t="s">
        <v>696</v>
      </c>
      <c r="FS116" s="182" t="s">
        <v>14</v>
      </c>
      <c r="FT116" s="182" t="s">
        <v>14</v>
      </c>
      <c r="FU116" s="182" t="s">
        <v>14</v>
      </c>
      <c r="FV116" s="182" t="s">
        <v>14</v>
      </c>
      <c r="FW116" s="182" t="s">
        <v>14</v>
      </c>
      <c r="FX116" s="182" t="s">
        <v>14</v>
      </c>
      <c r="FY116" s="179">
        <v>43580</v>
      </c>
      <c r="FZ116" s="189" t="s">
        <v>5393</v>
      </c>
      <c r="GA116" s="189">
        <v>2</v>
      </c>
      <c r="GB116" s="189" t="s">
        <v>3959</v>
      </c>
      <c r="GC116" s="189" t="s">
        <v>30</v>
      </c>
      <c r="GD116" s="189">
        <v>2</v>
      </c>
      <c r="GE116" s="189" t="s">
        <v>14</v>
      </c>
      <c r="GF116" s="189" t="s">
        <v>14</v>
      </c>
      <c r="GG116" s="190">
        <v>44865</v>
      </c>
      <c r="GH116" s="188" t="s">
        <v>5399</v>
      </c>
      <c r="GI116" s="182">
        <v>1</v>
      </c>
      <c r="GJ116" s="182" t="s">
        <v>3959</v>
      </c>
      <c r="GK116" s="182" t="s">
        <v>30</v>
      </c>
      <c r="GL116" s="182">
        <v>2</v>
      </c>
      <c r="GM116" s="182" t="s">
        <v>14</v>
      </c>
      <c r="GN116" s="182" t="s">
        <v>14</v>
      </c>
      <c r="GO116" s="179">
        <v>44865</v>
      </c>
      <c r="GP116" s="189" t="s">
        <v>5394</v>
      </c>
      <c r="GQ116" s="189">
        <v>2</v>
      </c>
      <c r="GR116" s="189" t="s">
        <v>3959</v>
      </c>
      <c r="GS116" s="189" t="s">
        <v>30</v>
      </c>
      <c r="GT116" s="189">
        <v>2</v>
      </c>
      <c r="GU116" s="189" t="s">
        <v>14</v>
      </c>
      <c r="GV116" s="189" t="s">
        <v>14</v>
      </c>
      <c r="GW116" s="190">
        <v>44865</v>
      </c>
      <c r="GX116" s="188" t="s">
        <v>5400</v>
      </c>
      <c r="GY116" s="182">
        <v>0</v>
      </c>
      <c r="GZ116" s="182" t="s">
        <v>3959</v>
      </c>
      <c r="HA116" s="182" t="s">
        <v>30</v>
      </c>
      <c r="HB116" s="182">
        <v>2</v>
      </c>
      <c r="HC116" s="182" t="s">
        <v>14</v>
      </c>
      <c r="HD116" s="182" t="s">
        <v>14</v>
      </c>
      <c r="HE116" s="179">
        <v>44865</v>
      </c>
      <c r="HF116" s="189" t="s">
        <v>5392</v>
      </c>
      <c r="HG116" s="189">
        <v>0</v>
      </c>
      <c r="HH116" s="189" t="s">
        <v>3959</v>
      </c>
      <c r="HI116" s="189" t="s">
        <v>30</v>
      </c>
      <c r="HJ116" s="189">
        <v>2</v>
      </c>
      <c r="HK116" s="189" t="s">
        <v>14</v>
      </c>
      <c r="HL116" s="189" t="s">
        <v>14</v>
      </c>
      <c r="HM116" s="190">
        <v>44865</v>
      </c>
      <c r="HN116" s="188" t="s">
        <v>5398</v>
      </c>
      <c r="HO116" s="182">
        <v>2</v>
      </c>
      <c r="HP116" s="182" t="s">
        <v>3959</v>
      </c>
      <c r="HQ116" s="182" t="s">
        <v>30</v>
      </c>
      <c r="HR116" s="182">
        <v>2</v>
      </c>
      <c r="HS116" s="182" t="s">
        <v>14</v>
      </c>
      <c r="HT116" s="182" t="s">
        <v>14</v>
      </c>
      <c r="HU116" s="179">
        <v>44865</v>
      </c>
      <c r="HV116" s="189" t="s">
        <v>5395</v>
      </c>
      <c r="HW116" s="189">
        <v>0</v>
      </c>
      <c r="HX116" s="189" t="s">
        <v>3959</v>
      </c>
      <c r="HY116" s="189" t="s">
        <v>30</v>
      </c>
      <c r="HZ116" s="189">
        <v>2</v>
      </c>
      <c r="IA116" s="189" t="s">
        <v>14</v>
      </c>
      <c r="IB116" s="189" t="s">
        <v>14</v>
      </c>
      <c r="IC116" s="190">
        <v>44865</v>
      </c>
      <c r="ID116" s="188" t="s">
        <v>5397</v>
      </c>
      <c r="IE116" s="182">
        <v>1</v>
      </c>
      <c r="IF116" s="182" t="s">
        <v>3959</v>
      </c>
      <c r="IG116" s="182" t="s">
        <v>30</v>
      </c>
      <c r="IH116" s="182">
        <v>2</v>
      </c>
      <c r="II116" s="182" t="s">
        <v>14</v>
      </c>
      <c r="IJ116" s="182" t="s">
        <v>14</v>
      </c>
      <c r="IK116" s="179">
        <v>44865</v>
      </c>
      <c r="IL116" s="189" t="s">
        <v>5396</v>
      </c>
      <c r="IM116" s="189">
        <v>3</v>
      </c>
      <c r="IN116" s="189" t="s">
        <v>3959</v>
      </c>
      <c r="IO116" s="189" t="s">
        <v>30</v>
      </c>
      <c r="IP116" s="189">
        <v>2</v>
      </c>
      <c r="IQ116" s="189" t="s">
        <v>14</v>
      </c>
      <c r="IR116" s="189" t="s">
        <v>14</v>
      </c>
      <c r="IS116" s="190">
        <v>44865</v>
      </c>
    </row>
    <row r="117" spans="1:253" s="283" customFormat="1" ht="12.95" customHeight="1" x14ac:dyDescent="0.2">
      <c r="A117" s="283" t="s">
        <v>750</v>
      </c>
      <c r="B117" s="283">
        <v>0</v>
      </c>
      <c r="C117" s="283" t="s">
        <v>751</v>
      </c>
      <c r="D117" s="283" t="s">
        <v>752</v>
      </c>
      <c r="E117" s="283" t="s">
        <v>9712</v>
      </c>
      <c r="F117" s="283" t="s">
        <v>8391</v>
      </c>
      <c r="G117" s="177">
        <v>273420000</v>
      </c>
      <c r="H117" s="178" t="s">
        <v>8389</v>
      </c>
      <c r="I117" s="178" t="s">
        <v>2610</v>
      </c>
      <c r="J117" s="178">
        <v>2</v>
      </c>
      <c r="K117" s="178" t="s">
        <v>8390</v>
      </c>
      <c r="L117" s="178" t="s">
        <v>8389</v>
      </c>
      <c r="M117" s="179">
        <v>44895</v>
      </c>
      <c r="N117" s="193" t="s">
        <v>8393</v>
      </c>
      <c r="O117" s="180">
        <v>497843</v>
      </c>
      <c r="P117" s="180" t="s">
        <v>8389</v>
      </c>
      <c r="Q117" s="180" t="s">
        <v>2610</v>
      </c>
      <c r="R117" s="180">
        <v>2</v>
      </c>
      <c r="S117" s="180" t="s">
        <v>8392</v>
      </c>
      <c r="T117" s="180" t="s">
        <v>8389</v>
      </c>
      <c r="U117" s="181">
        <v>44895</v>
      </c>
      <c r="V117" s="193" t="s">
        <v>8395</v>
      </c>
      <c r="W117" s="178">
        <v>89445000</v>
      </c>
      <c r="X117" s="178" t="s">
        <v>8389</v>
      </c>
      <c r="Y117" s="178" t="s">
        <v>2610</v>
      </c>
      <c r="Z117" s="178">
        <v>2</v>
      </c>
      <c r="AA117" s="178" t="s">
        <v>8394</v>
      </c>
      <c r="AB117" s="178" t="s">
        <v>8389</v>
      </c>
      <c r="AC117" s="179">
        <v>44895</v>
      </c>
      <c r="AD117" s="193" t="s">
        <v>8397</v>
      </c>
      <c r="AE117" s="186">
        <v>39350000</v>
      </c>
      <c r="AF117" s="186" t="s">
        <v>8389</v>
      </c>
      <c r="AG117" s="186" t="s">
        <v>2610</v>
      </c>
      <c r="AH117" s="186">
        <v>2</v>
      </c>
      <c r="AI117" s="186" t="s">
        <v>8396</v>
      </c>
      <c r="AJ117" s="186" t="s">
        <v>8389</v>
      </c>
      <c r="AK117" s="187">
        <v>44895</v>
      </c>
      <c r="AL117" s="193" t="s">
        <v>8399</v>
      </c>
      <c r="AM117" s="178">
        <v>23478000</v>
      </c>
      <c r="AN117" s="178" t="s">
        <v>8389</v>
      </c>
      <c r="AO117" s="178" t="s">
        <v>19</v>
      </c>
      <c r="AP117" s="178">
        <v>3</v>
      </c>
      <c r="AQ117" s="178" t="s">
        <v>8398</v>
      </c>
      <c r="AR117" s="178" t="s">
        <v>8389</v>
      </c>
      <c r="AS117" s="179">
        <v>44895</v>
      </c>
      <c r="AT117" s="194" t="s">
        <v>953</v>
      </c>
      <c r="AU117" s="186" t="s">
        <v>14</v>
      </c>
      <c r="AV117" s="186" t="s">
        <v>753</v>
      </c>
      <c r="AW117" s="186" t="s">
        <v>30</v>
      </c>
      <c r="AX117" s="186">
        <v>2</v>
      </c>
      <c r="AY117" s="186" t="s">
        <v>952</v>
      </c>
      <c r="AZ117" s="186" t="s">
        <v>753</v>
      </c>
      <c r="BA117" s="187">
        <v>43815</v>
      </c>
      <c r="BB117" s="193" t="s">
        <v>951</v>
      </c>
      <c r="BC117" s="178" t="s">
        <v>14</v>
      </c>
      <c r="BD117" s="178" t="s">
        <v>753</v>
      </c>
      <c r="BE117" s="178" t="s">
        <v>30</v>
      </c>
      <c r="BF117" s="178">
        <v>2</v>
      </c>
      <c r="BG117" s="178" t="s">
        <v>950</v>
      </c>
      <c r="BH117" s="178" t="s">
        <v>753</v>
      </c>
      <c r="BI117" s="179">
        <v>43815</v>
      </c>
      <c r="BJ117" s="194" t="s">
        <v>8401</v>
      </c>
      <c r="BK117" s="194">
        <v>915</v>
      </c>
      <c r="BL117" s="194" t="s">
        <v>8389</v>
      </c>
      <c r="BM117" s="194" t="s">
        <v>19</v>
      </c>
      <c r="BN117" s="194">
        <v>3</v>
      </c>
      <c r="BO117" s="194" t="s">
        <v>8400</v>
      </c>
      <c r="BP117" s="186" t="s">
        <v>8389</v>
      </c>
      <c r="BQ117" s="195">
        <v>44895</v>
      </c>
      <c r="BR117" s="193" t="s">
        <v>755</v>
      </c>
      <c r="BS117" s="196" t="s">
        <v>14</v>
      </c>
      <c r="BT117" s="196" t="s">
        <v>753</v>
      </c>
      <c r="BU117" s="196" t="s">
        <v>30</v>
      </c>
      <c r="BV117" s="196">
        <v>2</v>
      </c>
      <c r="BW117" s="196" t="s">
        <v>754</v>
      </c>
      <c r="BX117" s="196" t="s">
        <v>753</v>
      </c>
      <c r="BY117" s="179">
        <v>43606</v>
      </c>
      <c r="BZ117" s="194" t="s">
        <v>756</v>
      </c>
      <c r="CA117" s="194" t="s">
        <v>14</v>
      </c>
      <c r="CB117" s="194" t="s">
        <v>753</v>
      </c>
      <c r="CC117" s="194" t="s">
        <v>30</v>
      </c>
      <c r="CD117" s="194">
        <v>2</v>
      </c>
      <c r="CE117" s="194" t="s">
        <v>754</v>
      </c>
      <c r="CF117" s="194" t="s">
        <v>753</v>
      </c>
      <c r="CG117" s="195">
        <v>43606</v>
      </c>
      <c r="CH117" s="193" t="s">
        <v>10147</v>
      </c>
      <c r="CI117" s="194" t="e">
        <v>#N/A</v>
      </c>
      <c r="CJ117" s="194" t="e">
        <v>#N/A</v>
      </c>
      <c r="CK117" s="194" t="e">
        <v>#N/A</v>
      </c>
      <c r="CL117" s="194" t="e">
        <v>#N/A</v>
      </c>
      <c r="CM117" s="194" t="e">
        <v>#N/A</v>
      </c>
      <c r="CN117" s="194" t="e">
        <v>#N/A</v>
      </c>
      <c r="CO117" s="197" t="e">
        <v>#N/A</v>
      </c>
      <c r="CP117" s="194" t="s">
        <v>759</v>
      </c>
      <c r="CQ117" s="196" t="s">
        <v>14</v>
      </c>
      <c r="CR117" s="196" t="s">
        <v>753</v>
      </c>
      <c r="CS117" s="196" t="s">
        <v>30</v>
      </c>
      <c r="CT117" s="196">
        <v>2</v>
      </c>
      <c r="CU117" s="196" t="s">
        <v>754</v>
      </c>
      <c r="CV117" s="196" t="s">
        <v>753</v>
      </c>
      <c r="CW117" s="179">
        <v>43606</v>
      </c>
      <c r="CX117" s="194" t="s">
        <v>8404</v>
      </c>
      <c r="CY117" s="186">
        <v>19508000</v>
      </c>
      <c r="CZ117" s="186" t="s">
        <v>8389</v>
      </c>
      <c r="DA117" s="186" t="s">
        <v>2610</v>
      </c>
      <c r="DB117" s="186">
        <v>2</v>
      </c>
      <c r="DC117" s="186" t="s">
        <v>8405</v>
      </c>
      <c r="DD117" s="186" t="s">
        <v>8389</v>
      </c>
      <c r="DE117" s="192">
        <v>44895</v>
      </c>
      <c r="DF117" s="193" t="s">
        <v>8406</v>
      </c>
      <c r="DG117" s="178">
        <v>50095000</v>
      </c>
      <c r="DH117" s="196" t="s">
        <v>8389</v>
      </c>
      <c r="DI117" s="196" t="s">
        <v>2610</v>
      </c>
      <c r="DJ117" s="196">
        <v>2</v>
      </c>
      <c r="DK117" s="196" t="s">
        <v>8405</v>
      </c>
      <c r="DL117" s="196" t="s">
        <v>8389</v>
      </c>
      <c r="DM117" s="179">
        <v>44895</v>
      </c>
      <c r="DN117" s="194" t="s">
        <v>8407</v>
      </c>
      <c r="DO117" s="186">
        <v>19843000</v>
      </c>
      <c r="DP117" s="194" t="s">
        <v>8389</v>
      </c>
      <c r="DQ117" s="194" t="s">
        <v>2610</v>
      </c>
      <c r="DR117" s="194">
        <v>2</v>
      </c>
      <c r="DS117" s="194" t="s">
        <v>8405</v>
      </c>
      <c r="DT117" s="194" t="s">
        <v>8389</v>
      </c>
      <c r="DU117" s="195">
        <v>44895</v>
      </c>
      <c r="DV117" s="193" t="s">
        <v>8408</v>
      </c>
      <c r="DW117" s="178">
        <v>13072000</v>
      </c>
      <c r="DX117" s="196" t="s">
        <v>8389</v>
      </c>
      <c r="DY117" s="196" t="s">
        <v>2610</v>
      </c>
      <c r="DZ117" s="196">
        <v>2</v>
      </c>
      <c r="EA117" s="196" t="s">
        <v>8405</v>
      </c>
      <c r="EB117" s="196" t="s">
        <v>8389</v>
      </c>
      <c r="EC117" s="179">
        <v>44895</v>
      </c>
      <c r="ED117" s="194" t="s">
        <v>8409</v>
      </c>
      <c r="EE117" s="186">
        <v>6309000</v>
      </c>
      <c r="EF117" s="194" t="s">
        <v>8389</v>
      </c>
      <c r="EG117" s="194" t="s">
        <v>2610</v>
      </c>
      <c r="EH117" s="194">
        <v>2</v>
      </c>
      <c r="EI117" s="194" t="s">
        <v>8405</v>
      </c>
      <c r="EJ117" s="194" t="s">
        <v>8389</v>
      </c>
      <c r="EK117" s="195">
        <v>44895</v>
      </c>
      <c r="EL117" s="193" t="s">
        <v>8410</v>
      </c>
      <c r="EM117" s="178">
        <v>127000</v>
      </c>
      <c r="EN117" s="196" t="s">
        <v>8389</v>
      </c>
      <c r="EO117" s="196" t="s">
        <v>2610</v>
      </c>
      <c r="EP117" s="196">
        <v>2</v>
      </c>
      <c r="EQ117" s="196" t="s">
        <v>8405</v>
      </c>
      <c r="ER117" s="196" t="s">
        <v>8405</v>
      </c>
      <c r="ES117" s="179">
        <v>44895</v>
      </c>
      <c r="ET117" s="194" t="s">
        <v>8403</v>
      </c>
      <c r="EU117" s="194">
        <v>3506</v>
      </c>
      <c r="EV117" s="194" t="s">
        <v>8389</v>
      </c>
      <c r="EW117" s="194" t="s">
        <v>19</v>
      </c>
      <c r="EX117" s="194">
        <v>3</v>
      </c>
      <c r="EY117" s="194" t="s">
        <v>8402</v>
      </c>
      <c r="EZ117" s="194" t="s">
        <v>8389</v>
      </c>
      <c r="FA117" s="195">
        <v>44895</v>
      </c>
      <c r="FB117" s="193" t="s">
        <v>758</v>
      </c>
      <c r="FC117" s="196">
        <v>5</v>
      </c>
      <c r="FD117" s="196" t="s">
        <v>753</v>
      </c>
      <c r="FE117" s="196" t="s">
        <v>30</v>
      </c>
      <c r="FF117" s="196">
        <v>2</v>
      </c>
      <c r="FG117" s="196" t="s">
        <v>757</v>
      </c>
      <c r="FH117" s="196" t="s">
        <v>753</v>
      </c>
      <c r="FI117" s="179">
        <v>43606</v>
      </c>
      <c r="FJ117" s="193" t="s">
        <v>10148</v>
      </c>
      <c r="FK117" s="194" t="e">
        <v>#N/A</v>
      </c>
      <c r="FL117" s="194" t="e">
        <v>#N/A</v>
      </c>
      <c r="FM117" s="194" t="e">
        <v>#N/A</v>
      </c>
      <c r="FN117" s="194" t="e">
        <v>#N/A</v>
      </c>
      <c r="FO117" s="194" t="e">
        <v>#N/A</v>
      </c>
      <c r="FP117" s="186" t="e">
        <v>#N/A</v>
      </c>
      <c r="FQ117" s="187" t="e">
        <v>#N/A</v>
      </c>
      <c r="FR117" s="193" t="s">
        <v>1202</v>
      </c>
      <c r="FS117" s="196" t="s">
        <v>14</v>
      </c>
      <c r="FT117" s="196" t="s">
        <v>14</v>
      </c>
      <c r="FU117" s="196" t="s">
        <v>14</v>
      </c>
      <c r="FV117" s="196" t="s">
        <v>14</v>
      </c>
      <c r="FW117" s="196" t="s">
        <v>14</v>
      </c>
      <c r="FX117" s="196" t="s">
        <v>14</v>
      </c>
      <c r="FY117" s="179">
        <v>44015</v>
      </c>
      <c r="FZ117" s="194" t="s">
        <v>5402</v>
      </c>
      <c r="GA117" s="194">
        <v>1</v>
      </c>
      <c r="GB117" s="194" t="s">
        <v>3959</v>
      </c>
      <c r="GC117" s="194" t="s">
        <v>30</v>
      </c>
      <c r="GD117" s="194">
        <v>2</v>
      </c>
      <c r="GE117" s="194" t="s">
        <v>14</v>
      </c>
      <c r="GF117" s="194" t="s">
        <v>14</v>
      </c>
      <c r="GG117" s="195">
        <v>44865</v>
      </c>
      <c r="GH117" s="193" t="s">
        <v>5408</v>
      </c>
      <c r="GI117" s="196">
        <v>3</v>
      </c>
      <c r="GJ117" s="196" t="s">
        <v>3959</v>
      </c>
      <c r="GK117" s="196" t="s">
        <v>30</v>
      </c>
      <c r="GL117" s="196">
        <v>2</v>
      </c>
      <c r="GM117" s="196" t="s">
        <v>14</v>
      </c>
      <c r="GN117" s="196" t="s">
        <v>14</v>
      </c>
      <c r="GO117" s="179">
        <v>44865</v>
      </c>
      <c r="GP117" s="194" t="s">
        <v>5403</v>
      </c>
      <c r="GQ117" s="194">
        <v>2</v>
      </c>
      <c r="GR117" s="194" t="s">
        <v>3959</v>
      </c>
      <c r="GS117" s="194" t="s">
        <v>30</v>
      </c>
      <c r="GT117" s="194">
        <v>2</v>
      </c>
      <c r="GU117" s="194" t="s">
        <v>14</v>
      </c>
      <c r="GV117" s="194" t="s">
        <v>14</v>
      </c>
      <c r="GW117" s="195">
        <v>44865</v>
      </c>
      <c r="GX117" s="193" t="s">
        <v>5409</v>
      </c>
      <c r="GY117" s="196">
        <v>0</v>
      </c>
      <c r="GZ117" s="196" t="s">
        <v>3959</v>
      </c>
      <c r="HA117" s="196" t="s">
        <v>30</v>
      </c>
      <c r="HB117" s="196">
        <v>2</v>
      </c>
      <c r="HC117" s="196" t="s">
        <v>14</v>
      </c>
      <c r="HD117" s="196" t="s">
        <v>14</v>
      </c>
      <c r="HE117" s="179">
        <v>44865</v>
      </c>
      <c r="HF117" s="194" t="s">
        <v>5401</v>
      </c>
      <c r="HG117" s="194">
        <v>3</v>
      </c>
      <c r="HH117" s="194" t="s">
        <v>3959</v>
      </c>
      <c r="HI117" s="194" t="s">
        <v>30</v>
      </c>
      <c r="HJ117" s="194">
        <v>2</v>
      </c>
      <c r="HK117" s="194" t="s">
        <v>14</v>
      </c>
      <c r="HL117" s="194" t="s">
        <v>14</v>
      </c>
      <c r="HM117" s="195">
        <v>44865</v>
      </c>
      <c r="HN117" s="193" t="s">
        <v>5407</v>
      </c>
      <c r="HO117" s="196">
        <v>3</v>
      </c>
      <c r="HP117" s="196" t="s">
        <v>3959</v>
      </c>
      <c r="HQ117" s="196" t="s">
        <v>30</v>
      </c>
      <c r="HR117" s="196">
        <v>2</v>
      </c>
      <c r="HS117" s="196" t="s">
        <v>14</v>
      </c>
      <c r="HT117" s="196" t="s">
        <v>14</v>
      </c>
      <c r="HU117" s="179">
        <v>44865</v>
      </c>
      <c r="HV117" s="194" t="s">
        <v>5404</v>
      </c>
      <c r="HW117" s="194">
        <v>3</v>
      </c>
      <c r="HX117" s="194" t="s">
        <v>3959</v>
      </c>
      <c r="HY117" s="194" t="s">
        <v>30</v>
      </c>
      <c r="HZ117" s="194">
        <v>2</v>
      </c>
      <c r="IA117" s="194" t="s">
        <v>14</v>
      </c>
      <c r="IB117" s="194" t="s">
        <v>14</v>
      </c>
      <c r="IC117" s="195">
        <v>44865</v>
      </c>
      <c r="ID117" s="193" t="s">
        <v>5406</v>
      </c>
      <c r="IE117" s="196">
        <v>3</v>
      </c>
      <c r="IF117" s="196" t="s">
        <v>3959</v>
      </c>
      <c r="IG117" s="196" t="s">
        <v>30</v>
      </c>
      <c r="IH117" s="196">
        <v>2</v>
      </c>
      <c r="II117" s="196" t="s">
        <v>14</v>
      </c>
      <c r="IJ117" s="196" t="s">
        <v>14</v>
      </c>
      <c r="IK117" s="179">
        <v>44865</v>
      </c>
      <c r="IL117" s="194" t="s">
        <v>5405</v>
      </c>
      <c r="IM117" s="194">
        <v>0</v>
      </c>
      <c r="IN117" s="194" t="s">
        <v>3959</v>
      </c>
      <c r="IO117" s="194" t="s">
        <v>30</v>
      </c>
      <c r="IP117" s="194">
        <v>2</v>
      </c>
      <c r="IQ117" s="194" t="s">
        <v>14</v>
      </c>
      <c r="IR117" s="194" t="s">
        <v>14</v>
      </c>
      <c r="IS117" s="195">
        <v>44865</v>
      </c>
    </row>
    <row r="118" spans="1:253" s="283" customFormat="1" ht="12.95" customHeight="1" x14ac:dyDescent="0.2">
      <c r="A118" s="283" t="s">
        <v>738</v>
      </c>
      <c r="B118" s="283">
        <v>0</v>
      </c>
      <c r="C118" s="283" t="s">
        <v>739</v>
      </c>
      <c r="D118" s="283" t="s">
        <v>740</v>
      </c>
      <c r="E118" s="283" t="s">
        <v>9718</v>
      </c>
      <c r="F118" s="283" t="s">
        <v>8413</v>
      </c>
      <c r="G118" s="177">
        <v>95475000</v>
      </c>
      <c r="H118" s="178" t="s">
        <v>8411</v>
      </c>
      <c r="I118" s="178" t="s">
        <v>74</v>
      </c>
      <c r="J118" s="178">
        <v>1</v>
      </c>
      <c r="K118" s="178" t="s">
        <v>8412</v>
      </c>
      <c r="L118" s="178" t="s">
        <v>8411</v>
      </c>
      <c r="M118" s="179">
        <v>44895</v>
      </c>
      <c r="N118" s="188" t="s">
        <v>8415</v>
      </c>
      <c r="O118" s="180">
        <v>180868</v>
      </c>
      <c r="P118" s="180" t="s">
        <v>8411</v>
      </c>
      <c r="Q118" s="180" t="s">
        <v>2610</v>
      </c>
      <c r="R118" s="180">
        <v>2</v>
      </c>
      <c r="S118" s="180" t="s">
        <v>8414</v>
      </c>
      <c r="T118" s="180" t="s">
        <v>8411</v>
      </c>
      <c r="U118" s="181">
        <v>44895</v>
      </c>
      <c r="V118" s="188" t="s">
        <v>8417</v>
      </c>
      <c r="W118" s="178">
        <v>38031000</v>
      </c>
      <c r="X118" s="178" t="s">
        <v>8411</v>
      </c>
      <c r="Y118" s="178" t="s">
        <v>2610</v>
      </c>
      <c r="Z118" s="178">
        <v>2</v>
      </c>
      <c r="AA118" s="178" t="s">
        <v>8416</v>
      </c>
      <c r="AB118" s="178" t="s">
        <v>8411</v>
      </c>
      <c r="AC118" s="179">
        <v>44895</v>
      </c>
      <c r="AD118" s="188" t="s">
        <v>8419</v>
      </c>
      <c r="AE118" s="186">
        <v>8990000</v>
      </c>
      <c r="AF118" s="186" t="s">
        <v>8411</v>
      </c>
      <c r="AG118" s="186" t="s">
        <v>2610</v>
      </c>
      <c r="AH118" s="186">
        <v>2</v>
      </c>
      <c r="AI118" s="186" t="s">
        <v>8418</v>
      </c>
      <c r="AJ118" s="186" t="s">
        <v>8418</v>
      </c>
      <c r="AK118" s="187">
        <v>44895</v>
      </c>
      <c r="AL118" s="188" t="s">
        <v>8421</v>
      </c>
      <c r="AM118" s="178">
        <v>490000</v>
      </c>
      <c r="AN118" s="178" t="s">
        <v>8411</v>
      </c>
      <c r="AO118" s="178" t="s">
        <v>2610</v>
      </c>
      <c r="AP118" s="178">
        <v>2</v>
      </c>
      <c r="AQ118" s="178" t="s">
        <v>8420</v>
      </c>
      <c r="AR118" s="178" t="s">
        <v>8411</v>
      </c>
      <c r="AS118" s="179">
        <v>44895</v>
      </c>
      <c r="AT118" s="189" t="s">
        <v>747</v>
      </c>
      <c r="AU118" s="186" t="s">
        <v>14</v>
      </c>
      <c r="AV118" s="186" t="s">
        <v>14</v>
      </c>
      <c r="AW118" s="186" t="s">
        <v>14</v>
      </c>
      <c r="AX118" s="186" t="s">
        <v>14</v>
      </c>
      <c r="AY118" s="186" t="s">
        <v>14</v>
      </c>
      <c r="AZ118" s="186" t="s">
        <v>14</v>
      </c>
      <c r="BA118" s="187">
        <v>43603</v>
      </c>
      <c r="BB118" s="188" t="s">
        <v>746</v>
      </c>
      <c r="BC118" s="178" t="s">
        <v>14</v>
      </c>
      <c r="BD118" s="178" t="s">
        <v>14</v>
      </c>
      <c r="BE118" s="178" t="s">
        <v>14</v>
      </c>
      <c r="BF118" s="178" t="s">
        <v>14</v>
      </c>
      <c r="BG118" s="178" t="s">
        <v>14</v>
      </c>
      <c r="BH118" s="178" t="s">
        <v>14</v>
      </c>
      <c r="BI118" s="179">
        <v>43603</v>
      </c>
      <c r="BJ118" s="189" t="s">
        <v>8423</v>
      </c>
      <c r="BK118" s="189">
        <v>187</v>
      </c>
      <c r="BL118" s="189" t="s">
        <v>8411</v>
      </c>
      <c r="BM118" s="189" t="s">
        <v>19</v>
      </c>
      <c r="BN118" s="189">
        <v>3</v>
      </c>
      <c r="BO118" s="189" t="s">
        <v>8422</v>
      </c>
      <c r="BP118" s="186" t="s">
        <v>8411</v>
      </c>
      <c r="BQ118" s="190">
        <v>44895</v>
      </c>
      <c r="BR118" s="188" t="s">
        <v>741</v>
      </c>
      <c r="BS118" s="182" t="s">
        <v>14</v>
      </c>
      <c r="BT118" s="182" t="s">
        <v>14</v>
      </c>
      <c r="BU118" s="182" t="s">
        <v>14</v>
      </c>
      <c r="BV118" s="182" t="s">
        <v>14</v>
      </c>
      <c r="BW118" s="182" t="s">
        <v>14</v>
      </c>
      <c r="BX118" s="182" t="s">
        <v>14</v>
      </c>
      <c r="BY118" s="179">
        <v>43603</v>
      </c>
      <c r="BZ118" s="189" t="s">
        <v>742</v>
      </c>
      <c r="CA118" s="189" t="s">
        <v>14</v>
      </c>
      <c r="CB118" s="189" t="s">
        <v>14</v>
      </c>
      <c r="CC118" s="189" t="s">
        <v>14</v>
      </c>
      <c r="CD118" s="189" t="s">
        <v>14</v>
      </c>
      <c r="CE118" s="189" t="s">
        <v>14</v>
      </c>
      <c r="CF118" s="189" t="s">
        <v>14</v>
      </c>
      <c r="CG118" s="190">
        <v>43603</v>
      </c>
      <c r="CH118" s="188" t="s">
        <v>10149</v>
      </c>
      <c r="CI118" s="189" t="e">
        <v>#N/A</v>
      </c>
      <c r="CJ118" s="189" t="e">
        <v>#N/A</v>
      </c>
      <c r="CK118" s="189" t="e">
        <v>#N/A</v>
      </c>
      <c r="CL118" s="189" t="e">
        <v>#N/A</v>
      </c>
      <c r="CM118" s="189" t="e">
        <v>#N/A</v>
      </c>
      <c r="CN118" s="189" t="e">
        <v>#N/A</v>
      </c>
      <c r="CO118" s="191" t="e">
        <v>#N/A</v>
      </c>
      <c r="CP118" s="189" t="s">
        <v>745</v>
      </c>
      <c r="CQ118" s="182" t="s">
        <v>14</v>
      </c>
      <c r="CR118" s="182" t="s">
        <v>14</v>
      </c>
      <c r="CS118" s="182" t="s">
        <v>14</v>
      </c>
      <c r="CT118" s="182" t="s">
        <v>14</v>
      </c>
      <c r="CU118" s="182" t="s">
        <v>14</v>
      </c>
      <c r="CV118" s="182" t="s">
        <v>14</v>
      </c>
      <c r="CW118" s="179">
        <v>43603</v>
      </c>
      <c r="CX118" s="189" t="s">
        <v>8425</v>
      </c>
      <c r="CY118" s="186">
        <v>203000</v>
      </c>
      <c r="CZ118" s="186" t="s">
        <v>8411</v>
      </c>
      <c r="DA118" s="186" t="s">
        <v>19</v>
      </c>
      <c r="DB118" s="186">
        <v>3</v>
      </c>
      <c r="DC118" s="186" t="s">
        <v>8426</v>
      </c>
      <c r="DD118" s="186" t="s">
        <v>8411</v>
      </c>
      <c r="DE118" s="192">
        <v>44895</v>
      </c>
      <c r="DF118" s="188" t="s">
        <v>8427</v>
      </c>
      <c r="DG118" s="178">
        <v>29041000</v>
      </c>
      <c r="DH118" s="182" t="s">
        <v>8411</v>
      </c>
      <c r="DI118" s="182" t="s">
        <v>19</v>
      </c>
      <c r="DJ118" s="182">
        <v>3</v>
      </c>
      <c r="DK118" s="182" t="s">
        <v>8426</v>
      </c>
      <c r="DL118" s="182" t="s">
        <v>8411</v>
      </c>
      <c r="DM118" s="179">
        <v>44895</v>
      </c>
      <c r="DN118" s="189" t="s">
        <v>8428</v>
      </c>
      <c r="DO118" s="186">
        <v>8787000</v>
      </c>
      <c r="DP118" s="189" t="s">
        <v>8411</v>
      </c>
      <c r="DQ118" s="189" t="s">
        <v>19</v>
      </c>
      <c r="DR118" s="189">
        <v>3</v>
      </c>
      <c r="DS118" s="189" t="s">
        <v>8411</v>
      </c>
      <c r="DT118" s="189" t="s">
        <v>8411</v>
      </c>
      <c r="DU118" s="190">
        <v>44895</v>
      </c>
      <c r="DV118" s="188" t="s">
        <v>8429</v>
      </c>
      <c r="DW118" s="178">
        <v>167000</v>
      </c>
      <c r="DX118" s="182" t="s">
        <v>8411</v>
      </c>
      <c r="DY118" s="182" t="s">
        <v>19</v>
      </c>
      <c r="DZ118" s="182">
        <v>3</v>
      </c>
      <c r="EA118" s="182" t="s">
        <v>8426</v>
      </c>
      <c r="EB118" s="182" t="s">
        <v>8411</v>
      </c>
      <c r="EC118" s="179">
        <v>44895</v>
      </c>
      <c r="ED118" s="189" t="s">
        <v>8430</v>
      </c>
      <c r="EE118" s="186">
        <v>36000</v>
      </c>
      <c r="EF118" s="189" t="s">
        <v>8411</v>
      </c>
      <c r="EG118" s="189" t="s">
        <v>19</v>
      </c>
      <c r="EH118" s="189">
        <v>3</v>
      </c>
      <c r="EI118" s="189" t="s">
        <v>8426</v>
      </c>
      <c r="EJ118" s="189" t="s">
        <v>8411</v>
      </c>
      <c r="EK118" s="190">
        <v>44895</v>
      </c>
      <c r="EL118" s="188" t="s">
        <v>8431</v>
      </c>
      <c r="EM118" s="178">
        <v>0</v>
      </c>
      <c r="EN118" s="182" t="s">
        <v>8411</v>
      </c>
      <c r="EO118" s="182" t="s">
        <v>19</v>
      </c>
      <c r="EP118" s="182">
        <v>3</v>
      </c>
      <c r="EQ118" s="182" t="s">
        <v>8426</v>
      </c>
      <c r="ER118" s="182" t="s">
        <v>8411</v>
      </c>
      <c r="ES118" s="179">
        <v>44895</v>
      </c>
      <c r="ET118" s="189" t="s">
        <v>8424</v>
      </c>
      <c r="EU118" s="189">
        <v>154</v>
      </c>
      <c r="EV118" s="189" t="s">
        <v>8411</v>
      </c>
      <c r="EW118" s="189" t="s">
        <v>19</v>
      </c>
      <c r="EX118" s="189">
        <v>3</v>
      </c>
      <c r="EY118" s="189" t="s">
        <v>8422</v>
      </c>
      <c r="EZ118" s="189" t="s">
        <v>8422</v>
      </c>
      <c r="FA118" s="190">
        <v>44895</v>
      </c>
      <c r="FB118" s="188" t="s">
        <v>744</v>
      </c>
      <c r="FC118" s="182">
        <v>2</v>
      </c>
      <c r="FD118" s="182" t="s">
        <v>14</v>
      </c>
      <c r="FE118" s="182" t="s">
        <v>14</v>
      </c>
      <c r="FF118" s="182" t="s">
        <v>14</v>
      </c>
      <c r="FG118" s="182" t="s">
        <v>743</v>
      </c>
      <c r="FH118" s="182" t="s">
        <v>14</v>
      </c>
      <c r="FI118" s="179">
        <v>43603</v>
      </c>
      <c r="FJ118" s="188" t="s">
        <v>748</v>
      </c>
      <c r="FK118" s="189" t="s">
        <v>14</v>
      </c>
      <c r="FL118" s="189" t="s">
        <v>14</v>
      </c>
      <c r="FM118" s="189" t="s">
        <v>14</v>
      </c>
      <c r="FN118" s="189" t="s">
        <v>14</v>
      </c>
      <c r="FO118" s="189" t="s">
        <v>14</v>
      </c>
      <c r="FP118" s="186" t="s">
        <v>14</v>
      </c>
      <c r="FQ118" s="187">
        <v>43603</v>
      </c>
      <c r="FR118" s="188" t="s">
        <v>749</v>
      </c>
      <c r="FS118" s="182" t="s">
        <v>14</v>
      </c>
      <c r="FT118" s="182" t="s">
        <v>14</v>
      </c>
      <c r="FU118" s="182" t="s">
        <v>14</v>
      </c>
      <c r="FV118" s="182" t="s">
        <v>14</v>
      </c>
      <c r="FW118" s="182" t="s">
        <v>14</v>
      </c>
      <c r="FX118" s="182" t="s">
        <v>14</v>
      </c>
      <c r="FY118" s="179">
        <v>43603</v>
      </c>
      <c r="FZ118" s="189" t="s">
        <v>5411</v>
      </c>
      <c r="GA118" s="189">
        <v>1</v>
      </c>
      <c r="GB118" s="189" t="s">
        <v>3959</v>
      </c>
      <c r="GC118" s="189" t="s">
        <v>30</v>
      </c>
      <c r="GD118" s="189">
        <v>2</v>
      </c>
      <c r="GE118" s="189" t="s">
        <v>14</v>
      </c>
      <c r="GF118" s="189" t="s">
        <v>14</v>
      </c>
      <c r="GG118" s="190">
        <v>44865</v>
      </c>
      <c r="GH118" s="188" t="s">
        <v>5417</v>
      </c>
      <c r="GI118" s="182">
        <v>0</v>
      </c>
      <c r="GJ118" s="182" t="s">
        <v>3959</v>
      </c>
      <c r="GK118" s="182" t="s">
        <v>30</v>
      </c>
      <c r="GL118" s="182">
        <v>2</v>
      </c>
      <c r="GM118" s="182" t="s">
        <v>14</v>
      </c>
      <c r="GN118" s="182" t="s">
        <v>14</v>
      </c>
      <c r="GO118" s="179">
        <v>44865</v>
      </c>
      <c r="GP118" s="189" t="s">
        <v>5412</v>
      </c>
      <c r="GQ118" s="189">
        <v>0</v>
      </c>
      <c r="GR118" s="189" t="s">
        <v>3959</v>
      </c>
      <c r="GS118" s="189" t="s">
        <v>30</v>
      </c>
      <c r="GT118" s="189">
        <v>2</v>
      </c>
      <c r="GU118" s="189" t="s">
        <v>14</v>
      </c>
      <c r="GV118" s="189" t="s">
        <v>14</v>
      </c>
      <c r="GW118" s="190">
        <v>44865</v>
      </c>
      <c r="GX118" s="188" t="s">
        <v>5418</v>
      </c>
      <c r="GY118" s="182">
        <v>0</v>
      </c>
      <c r="GZ118" s="182" t="s">
        <v>3959</v>
      </c>
      <c r="HA118" s="182" t="s">
        <v>30</v>
      </c>
      <c r="HB118" s="182">
        <v>2</v>
      </c>
      <c r="HC118" s="182" t="s">
        <v>14</v>
      </c>
      <c r="HD118" s="182" t="s">
        <v>14</v>
      </c>
      <c r="HE118" s="179">
        <v>44865</v>
      </c>
      <c r="HF118" s="189" t="s">
        <v>5410</v>
      </c>
      <c r="HG118" s="189">
        <v>0</v>
      </c>
      <c r="HH118" s="189" t="s">
        <v>3959</v>
      </c>
      <c r="HI118" s="189" t="s">
        <v>30</v>
      </c>
      <c r="HJ118" s="189">
        <v>2</v>
      </c>
      <c r="HK118" s="189" t="s">
        <v>14</v>
      </c>
      <c r="HL118" s="189" t="s">
        <v>14</v>
      </c>
      <c r="HM118" s="190">
        <v>44865</v>
      </c>
      <c r="HN118" s="188" t="s">
        <v>5416</v>
      </c>
      <c r="HO118" s="182">
        <v>1</v>
      </c>
      <c r="HP118" s="182" t="s">
        <v>3959</v>
      </c>
      <c r="HQ118" s="182" t="s">
        <v>30</v>
      </c>
      <c r="HR118" s="182">
        <v>2</v>
      </c>
      <c r="HS118" s="182" t="s">
        <v>14</v>
      </c>
      <c r="HT118" s="182" t="s">
        <v>14</v>
      </c>
      <c r="HU118" s="179">
        <v>44865</v>
      </c>
      <c r="HV118" s="189" t="s">
        <v>5413</v>
      </c>
      <c r="HW118" s="189">
        <v>0</v>
      </c>
      <c r="HX118" s="189" t="s">
        <v>3959</v>
      </c>
      <c r="HY118" s="189" t="s">
        <v>30</v>
      </c>
      <c r="HZ118" s="189">
        <v>2</v>
      </c>
      <c r="IA118" s="189" t="s">
        <v>14</v>
      </c>
      <c r="IB118" s="189" t="s">
        <v>14</v>
      </c>
      <c r="IC118" s="190">
        <v>44865</v>
      </c>
      <c r="ID118" s="188" t="s">
        <v>5415</v>
      </c>
      <c r="IE118" s="182">
        <v>3</v>
      </c>
      <c r="IF118" s="182" t="s">
        <v>3959</v>
      </c>
      <c r="IG118" s="182" t="s">
        <v>30</v>
      </c>
      <c r="IH118" s="182">
        <v>2</v>
      </c>
      <c r="II118" s="182" t="s">
        <v>14</v>
      </c>
      <c r="IJ118" s="182" t="s">
        <v>14</v>
      </c>
      <c r="IK118" s="179">
        <v>44865</v>
      </c>
      <c r="IL118" s="189" t="s">
        <v>5414</v>
      </c>
      <c r="IM118" s="189">
        <v>0</v>
      </c>
      <c r="IN118" s="189" t="s">
        <v>3959</v>
      </c>
      <c r="IO118" s="189" t="s">
        <v>30</v>
      </c>
      <c r="IP118" s="189">
        <v>2</v>
      </c>
      <c r="IQ118" s="189" t="s">
        <v>14</v>
      </c>
      <c r="IR118" s="189" t="s">
        <v>14</v>
      </c>
      <c r="IS118" s="190">
        <v>44865</v>
      </c>
    </row>
    <row r="119" spans="1:253" s="283" customFormat="1" ht="12.95" customHeight="1" x14ac:dyDescent="0.2">
      <c r="A119" s="283" t="s">
        <v>2964</v>
      </c>
      <c r="B119" s="283">
        <v>0</v>
      </c>
      <c r="C119" s="283" t="s">
        <v>2965</v>
      </c>
      <c r="D119" s="283" t="s">
        <v>2966</v>
      </c>
      <c r="E119" s="283" t="s">
        <v>9723</v>
      </c>
      <c r="F119" s="283" t="s">
        <v>6864</v>
      </c>
      <c r="G119" s="177">
        <v>125787000</v>
      </c>
      <c r="H119" s="178" t="s">
        <v>6861</v>
      </c>
      <c r="I119" s="178" t="s">
        <v>30</v>
      </c>
      <c r="J119" s="178">
        <v>2</v>
      </c>
      <c r="K119" s="178" t="s">
        <v>6863</v>
      </c>
      <c r="L119" s="178" t="s">
        <v>6862</v>
      </c>
      <c r="M119" s="179">
        <v>44893</v>
      </c>
      <c r="N119" s="188" t="s">
        <v>6868</v>
      </c>
      <c r="O119" s="180">
        <v>4345946</v>
      </c>
      <c r="P119" s="180" t="s">
        <v>6865</v>
      </c>
      <c r="Q119" s="180" t="s">
        <v>30</v>
      </c>
      <c r="R119" s="180">
        <v>2</v>
      </c>
      <c r="S119" s="180" t="s">
        <v>6867</v>
      </c>
      <c r="T119" s="180" t="s">
        <v>6866</v>
      </c>
      <c r="U119" s="181">
        <v>44893</v>
      </c>
      <c r="V119" s="188" t="s">
        <v>6871</v>
      </c>
      <c r="W119" s="178">
        <v>72266000</v>
      </c>
      <c r="X119" s="178" t="s">
        <v>6869</v>
      </c>
      <c r="Y119" s="178" t="s">
        <v>30</v>
      </c>
      <c r="Z119" s="178">
        <v>2</v>
      </c>
      <c r="AA119" s="178" t="s">
        <v>1623</v>
      </c>
      <c r="AB119" s="178" t="s">
        <v>6870</v>
      </c>
      <c r="AC119" s="179">
        <v>44893</v>
      </c>
      <c r="AD119" s="188" t="s">
        <v>6874</v>
      </c>
      <c r="AE119" s="186">
        <v>1224000</v>
      </c>
      <c r="AF119" s="186" t="s">
        <v>6872</v>
      </c>
      <c r="AG119" s="186" t="s">
        <v>30</v>
      </c>
      <c r="AH119" s="186">
        <v>2</v>
      </c>
      <c r="AI119" s="186" t="s">
        <v>1625</v>
      </c>
      <c r="AJ119" s="186" t="s">
        <v>6873</v>
      </c>
      <c r="AK119" s="187">
        <v>44893</v>
      </c>
      <c r="AL119" s="188" t="s">
        <v>6876</v>
      </c>
      <c r="AM119" s="178">
        <v>1224000</v>
      </c>
      <c r="AN119" s="178" t="s">
        <v>6872</v>
      </c>
      <c r="AO119" s="178" t="s">
        <v>30</v>
      </c>
      <c r="AP119" s="178">
        <v>2</v>
      </c>
      <c r="AQ119" s="178" t="s">
        <v>6875</v>
      </c>
      <c r="AR119" s="178" t="s">
        <v>6873</v>
      </c>
      <c r="AS119" s="179">
        <v>44893</v>
      </c>
      <c r="AT119" s="189" t="s">
        <v>2969</v>
      </c>
      <c r="AU119" s="186" t="s">
        <v>14</v>
      </c>
      <c r="AV119" s="186" t="s">
        <v>2967</v>
      </c>
      <c r="AW119" s="186" t="s">
        <v>14</v>
      </c>
      <c r="AX119" s="186" t="s">
        <v>14</v>
      </c>
      <c r="AY119" s="186" t="s">
        <v>14</v>
      </c>
      <c r="AZ119" s="186" t="s">
        <v>14</v>
      </c>
      <c r="BA119" s="187">
        <v>44801</v>
      </c>
      <c r="BB119" s="188" t="s">
        <v>2968</v>
      </c>
      <c r="BC119" s="178" t="s">
        <v>14</v>
      </c>
      <c r="BD119" s="178" t="s">
        <v>2967</v>
      </c>
      <c r="BE119" s="178" t="s">
        <v>14</v>
      </c>
      <c r="BF119" s="178" t="s">
        <v>14</v>
      </c>
      <c r="BG119" s="178" t="s">
        <v>14</v>
      </c>
      <c r="BH119" s="178" t="s">
        <v>14</v>
      </c>
      <c r="BI119" s="179">
        <v>44801</v>
      </c>
      <c r="BJ119" s="189" t="s">
        <v>6879</v>
      </c>
      <c r="BK119" s="189">
        <v>781</v>
      </c>
      <c r="BL119" s="189" t="s">
        <v>6797</v>
      </c>
      <c r="BM119" s="189" t="s">
        <v>19</v>
      </c>
      <c r="BN119" s="189">
        <v>3</v>
      </c>
      <c r="BO119" s="189" t="s">
        <v>6878</v>
      </c>
      <c r="BP119" s="186" t="s">
        <v>6877</v>
      </c>
      <c r="BQ119" s="190">
        <v>44893</v>
      </c>
      <c r="BR119" s="188" t="s">
        <v>2970</v>
      </c>
      <c r="BS119" s="182" t="s">
        <v>14</v>
      </c>
      <c r="BT119" s="182" t="s">
        <v>14</v>
      </c>
      <c r="BU119" s="182" t="s">
        <v>14</v>
      </c>
      <c r="BV119" s="182" t="s">
        <v>14</v>
      </c>
      <c r="BW119" s="182" t="s">
        <v>14</v>
      </c>
      <c r="BX119" s="182" t="s">
        <v>14</v>
      </c>
      <c r="BY119" s="179">
        <v>44801</v>
      </c>
      <c r="BZ119" s="189" t="s">
        <v>2971</v>
      </c>
      <c r="CA119" s="189" t="s">
        <v>14</v>
      </c>
      <c r="CB119" s="189" t="s">
        <v>14</v>
      </c>
      <c r="CC119" s="189" t="s">
        <v>14</v>
      </c>
      <c r="CD119" s="189" t="s">
        <v>14</v>
      </c>
      <c r="CE119" s="189" t="s">
        <v>14</v>
      </c>
      <c r="CF119" s="189" t="s">
        <v>14</v>
      </c>
      <c r="CG119" s="190">
        <v>44801</v>
      </c>
      <c r="CH119" s="188" t="s">
        <v>10150</v>
      </c>
      <c r="CI119" s="189" t="e">
        <v>#N/A</v>
      </c>
      <c r="CJ119" s="189" t="e">
        <v>#N/A</v>
      </c>
      <c r="CK119" s="189" t="e">
        <v>#N/A</v>
      </c>
      <c r="CL119" s="189" t="e">
        <v>#N/A</v>
      </c>
      <c r="CM119" s="189" t="e">
        <v>#N/A</v>
      </c>
      <c r="CN119" s="189" t="e">
        <v>#N/A</v>
      </c>
      <c r="CO119" s="191" t="e">
        <v>#N/A</v>
      </c>
      <c r="CP119" s="189" t="s">
        <v>2972</v>
      </c>
      <c r="CQ119" s="182" t="s">
        <v>14</v>
      </c>
      <c r="CR119" s="182" t="s">
        <v>14</v>
      </c>
      <c r="CS119" s="182" t="s">
        <v>14</v>
      </c>
      <c r="CT119" s="182" t="s">
        <v>14</v>
      </c>
      <c r="CU119" s="182" t="s">
        <v>14</v>
      </c>
      <c r="CV119" s="182" t="s">
        <v>14</v>
      </c>
      <c r="CW119" s="179">
        <v>44801</v>
      </c>
      <c r="CX119" s="189" t="s">
        <v>6883</v>
      </c>
      <c r="CY119" s="186">
        <v>1224000</v>
      </c>
      <c r="CZ119" s="186" t="s">
        <v>6872</v>
      </c>
      <c r="DA119" s="186" t="s">
        <v>30</v>
      </c>
      <c r="DB119" s="186">
        <v>2</v>
      </c>
      <c r="DC119" s="186" t="s">
        <v>6890</v>
      </c>
      <c r="DD119" s="186" t="s">
        <v>6873</v>
      </c>
      <c r="DE119" s="192">
        <v>44893</v>
      </c>
      <c r="DF119" s="188" t="s">
        <v>6887</v>
      </c>
      <c r="DG119" s="178">
        <v>71042000</v>
      </c>
      <c r="DH119" s="182" t="s">
        <v>6884</v>
      </c>
      <c r="DI119" s="182" t="s">
        <v>30</v>
      </c>
      <c r="DJ119" s="182">
        <v>2</v>
      </c>
      <c r="DK119" s="182" t="s">
        <v>6886</v>
      </c>
      <c r="DL119" s="182" t="s">
        <v>6885</v>
      </c>
      <c r="DM119" s="179">
        <v>44893</v>
      </c>
      <c r="DN119" s="189" t="s">
        <v>6889</v>
      </c>
      <c r="DO119" s="186">
        <v>0</v>
      </c>
      <c r="DP119" s="189" t="s">
        <v>6872</v>
      </c>
      <c r="DQ119" s="189" t="s">
        <v>30</v>
      </c>
      <c r="DR119" s="189">
        <v>2</v>
      </c>
      <c r="DS119" s="189" t="s">
        <v>6888</v>
      </c>
      <c r="DT119" s="189" t="s">
        <v>6873</v>
      </c>
      <c r="DU119" s="190">
        <v>44893</v>
      </c>
      <c r="DV119" s="188" t="s">
        <v>6891</v>
      </c>
      <c r="DW119" s="178">
        <v>1224000</v>
      </c>
      <c r="DX119" s="182" t="s">
        <v>6872</v>
      </c>
      <c r="DY119" s="182" t="s">
        <v>30</v>
      </c>
      <c r="DZ119" s="182">
        <v>2</v>
      </c>
      <c r="EA119" s="182" t="s">
        <v>6890</v>
      </c>
      <c r="EB119" s="182" t="s">
        <v>6873</v>
      </c>
      <c r="EC119" s="179">
        <v>44893</v>
      </c>
      <c r="ED119" s="189" t="s">
        <v>6893</v>
      </c>
      <c r="EE119" s="186">
        <v>0</v>
      </c>
      <c r="EF119" s="189" t="s">
        <v>6872</v>
      </c>
      <c r="EG119" s="189" t="s">
        <v>30</v>
      </c>
      <c r="EH119" s="189">
        <v>2</v>
      </c>
      <c r="EI119" s="189" t="s">
        <v>6892</v>
      </c>
      <c r="EJ119" s="189" t="s">
        <v>6873</v>
      </c>
      <c r="EK119" s="190">
        <v>44893</v>
      </c>
      <c r="EL119" s="188" t="s">
        <v>6895</v>
      </c>
      <c r="EM119" s="178">
        <v>0</v>
      </c>
      <c r="EN119" s="182" t="s">
        <v>6872</v>
      </c>
      <c r="EO119" s="182" t="s">
        <v>30</v>
      </c>
      <c r="EP119" s="182">
        <v>2</v>
      </c>
      <c r="EQ119" s="182" t="s">
        <v>6894</v>
      </c>
      <c r="ER119" s="182" t="s">
        <v>6873</v>
      </c>
      <c r="ES119" s="179">
        <v>44893</v>
      </c>
      <c r="ET119" s="189" t="s">
        <v>6882</v>
      </c>
      <c r="EU119" s="189">
        <v>782</v>
      </c>
      <c r="EV119" s="189" t="s">
        <v>6788</v>
      </c>
      <c r="EW119" s="189" t="s">
        <v>19</v>
      </c>
      <c r="EX119" s="189">
        <v>3</v>
      </c>
      <c r="EY119" s="189" t="s">
        <v>6881</v>
      </c>
      <c r="EZ119" s="189" t="s">
        <v>6880</v>
      </c>
      <c r="FA119" s="190">
        <v>44893</v>
      </c>
      <c r="FB119" s="188" t="s">
        <v>2975</v>
      </c>
      <c r="FC119" s="182">
        <v>4</v>
      </c>
      <c r="FD119" s="182" t="s">
        <v>2973</v>
      </c>
      <c r="FE119" s="182" t="s">
        <v>74</v>
      </c>
      <c r="FF119" s="182">
        <v>1</v>
      </c>
      <c r="FG119" s="182" t="s">
        <v>2737</v>
      </c>
      <c r="FH119" s="182" t="s">
        <v>2974</v>
      </c>
      <c r="FI119" s="179">
        <v>44801</v>
      </c>
      <c r="FJ119" s="188" t="s">
        <v>2976</v>
      </c>
      <c r="FK119" s="189" t="s">
        <v>14</v>
      </c>
      <c r="FL119" s="189" t="s">
        <v>14</v>
      </c>
      <c r="FM119" s="189" t="s">
        <v>14</v>
      </c>
      <c r="FN119" s="189" t="s">
        <v>14</v>
      </c>
      <c r="FO119" s="189" t="s">
        <v>14</v>
      </c>
      <c r="FP119" s="186" t="s">
        <v>14</v>
      </c>
      <c r="FQ119" s="187">
        <v>44801</v>
      </c>
      <c r="FR119" s="188" t="s">
        <v>2977</v>
      </c>
      <c r="FS119" s="182" t="s">
        <v>14</v>
      </c>
      <c r="FT119" s="182" t="s">
        <v>14</v>
      </c>
      <c r="FU119" s="182" t="s">
        <v>14</v>
      </c>
      <c r="FV119" s="182" t="s">
        <v>14</v>
      </c>
      <c r="FW119" s="182" t="s">
        <v>14</v>
      </c>
      <c r="FX119" s="182" t="s">
        <v>14</v>
      </c>
      <c r="FY119" s="179">
        <v>44801</v>
      </c>
      <c r="FZ119" s="189" t="s">
        <v>4168</v>
      </c>
      <c r="GA119" s="189">
        <v>1</v>
      </c>
      <c r="GB119" s="189" t="s">
        <v>3959</v>
      </c>
      <c r="GC119" s="189" t="s">
        <v>30</v>
      </c>
      <c r="GD119" s="189">
        <v>2</v>
      </c>
      <c r="GE119" s="189" t="s">
        <v>14</v>
      </c>
      <c r="GF119" s="189" t="s">
        <v>14</v>
      </c>
      <c r="GG119" s="190">
        <v>44860</v>
      </c>
      <c r="GH119" s="188" t="s">
        <v>4174</v>
      </c>
      <c r="GI119" s="182">
        <v>3</v>
      </c>
      <c r="GJ119" s="182" t="s">
        <v>3959</v>
      </c>
      <c r="GK119" s="182" t="s">
        <v>30</v>
      </c>
      <c r="GL119" s="182">
        <v>2</v>
      </c>
      <c r="GM119" s="182" t="s">
        <v>14</v>
      </c>
      <c r="GN119" s="182" t="s">
        <v>14</v>
      </c>
      <c r="GO119" s="179">
        <v>44860</v>
      </c>
      <c r="GP119" s="189" t="s">
        <v>4169</v>
      </c>
      <c r="GQ119" s="189">
        <v>2</v>
      </c>
      <c r="GR119" s="189" t="s">
        <v>3959</v>
      </c>
      <c r="GS119" s="189" t="s">
        <v>30</v>
      </c>
      <c r="GT119" s="189">
        <v>2</v>
      </c>
      <c r="GU119" s="189" t="s">
        <v>14</v>
      </c>
      <c r="GV119" s="189" t="s">
        <v>14</v>
      </c>
      <c r="GW119" s="190">
        <v>44860</v>
      </c>
      <c r="GX119" s="188" t="s">
        <v>4175</v>
      </c>
      <c r="GY119" s="182">
        <v>0</v>
      </c>
      <c r="GZ119" s="182" t="s">
        <v>3959</v>
      </c>
      <c r="HA119" s="182" t="s">
        <v>30</v>
      </c>
      <c r="HB119" s="182">
        <v>2</v>
      </c>
      <c r="HC119" s="182" t="s">
        <v>14</v>
      </c>
      <c r="HD119" s="182" t="s">
        <v>14</v>
      </c>
      <c r="HE119" s="179">
        <v>44860</v>
      </c>
      <c r="HF119" s="189" t="s">
        <v>4167</v>
      </c>
      <c r="HG119" s="189">
        <v>2</v>
      </c>
      <c r="HH119" s="189" t="s">
        <v>3959</v>
      </c>
      <c r="HI119" s="189" t="s">
        <v>30</v>
      </c>
      <c r="HJ119" s="189">
        <v>2</v>
      </c>
      <c r="HK119" s="189" t="s">
        <v>14</v>
      </c>
      <c r="HL119" s="189" t="s">
        <v>14</v>
      </c>
      <c r="HM119" s="190">
        <v>44860</v>
      </c>
      <c r="HN119" s="188" t="s">
        <v>4173</v>
      </c>
      <c r="HO119" s="182">
        <v>3</v>
      </c>
      <c r="HP119" s="182" t="s">
        <v>3959</v>
      </c>
      <c r="HQ119" s="182" t="s">
        <v>30</v>
      </c>
      <c r="HR119" s="182">
        <v>2</v>
      </c>
      <c r="HS119" s="182" t="s">
        <v>14</v>
      </c>
      <c r="HT119" s="182" t="s">
        <v>14</v>
      </c>
      <c r="HU119" s="179">
        <v>44860</v>
      </c>
      <c r="HV119" s="189" t="s">
        <v>4170</v>
      </c>
      <c r="HW119" s="189">
        <v>2</v>
      </c>
      <c r="HX119" s="189" t="s">
        <v>3959</v>
      </c>
      <c r="HY119" s="189" t="s">
        <v>30</v>
      </c>
      <c r="HZ119" s="189">
        <v>2</v>
      </c>
      <c r="IA119" s="189" t="s">
        <v>14</v>
      </c>
      <c r="IB119" s="189" t="s">
        <v>14</v>
      </c>
      <c r="IC119" s="190">
        <v>44860</v>
      </c>
      <c r="ID119" s="188" t="s">
        <v>4172</v>
      </c>
      <c r="IE119" s="182">
        <v>1</v>
      </c>
      <c r="IF119" s="182" t="s">
        <v>3959</v>
      </c>
      <c r="IG119" s="182" t="s">
        <v>30</v>
      </c>
      <c r="IH119" s="182">
        <v>2</v>
      </c>
      <c r="II119" s="182" t="s">
        <v>14</v>
      </c>
      <c r="IJ119" s="182" t="s">
        <v>14</v>
      </c>
      <c r="IK119" s="179">
        <v>44860</v>
      </c>
      <c r="IL119" s="189" t="s">
        <v>4171</v>
      </c>
      <c r="IM119" s="189">
        <v>2</v>
      </c>
      <c r="IN119" s="189" t="s">
        <v>3959</v>
      </c>
      <c r="IO119" s="189" t="s">
        <v>30</v>
      </c>
      <c r="IP119" s="189">
        <v>2</v>
      </c>
      <c r="IQ119" s="189" t="s">
        <v>14</v>
      </c>
      <c r="IR119" s="189" t="s">
        <v>14</v>
      </c>
      <c r="IS119" s="190">
        <v>44860</v>
      </c>
    </row>
    <row r="120" spans="1:253" s="283" customFormat="1" ht="12.95" customHeight="1" x14ac:dyDescent="0.2">
      <c r="A120" s="283" t="s">
        <v>2978</v>
      </c>
      <c r="B120" s="283">
        <v>0</v>
      </c>
      <c r="C120" s="283" t="s">
        <v>2979</v>
      </c>
      <c r="D120" s="283" t="s">
        <v>2980</v>
      </c>
      <c r="E120" s="283" t="s">
        <v>9726</v>
      </c>
      <c r="F120" s="283" t="s">
        <v>5836</v>
      </c>
      <c r="G120" s="177">
        <v>129982000</v>
      </c>
      <c r="H120" s="178" t="s">
        <v>5833</v>
      </c>
      <c r="I120" s="178" t="s">
        <v>2610</v>
      </c>
      <c r="J120" s="178">
        <v>2</v>
      </c>
      <c r="K120" s="178" t="s">
        <v>5835</v>
      </c>
      <c r="L120" s="178" t="s">
        <v>5834</v>
      </c>
      <c r="M120" s="179">
        <v>44878</v>
      </c>
      <c r="N120" s="193" t="s">
        <v>5840</v>
      </c>
      <c r="O120" s="180">
        <v>2928041</v>
      </c>
      <c r="P120" s="180" t="s">
        <v>5837</v>
      </c>
      <c r="Q120" s="180" t="s">
        <v>2610</v>
      </c>
      <c r="R120" s="180">
        <v>2</v>
      </c>
      <c r="S120" s="180" t="s">
        <v>5839</v>
      </c>
      <c r="T120" s="180" t="s">
        <v>5838</v>
      </c>
      <c r="U120" s="181">
        <v>44878</v>
      </c>
      <c r="V120" s="193" t="s">
        <v>5843</v>
      </c>
      <c r="W120" s="178">
        <v>94572000</v>
      </c>
      <c r="X120" s="178" t="s">
        <v>5841</v>
      </c>
      <c r="Y120" s="178" t="s">
        <v>2610</v>
      </c>
      <c r="Z120" s="178">
        <v>2</v>
      </c>
      <c r="AA120" s="178" t="s">
        <v>1623</v>
      </c>
      <c r="AB120" s="178" t="s">
        <v>5842</v>
      </c>
      <c r="AC120" s="179">
        <v>44878</v>
      </c>
      <c r="AD120" s="193" t="s">
        <v>5846</v>
      </c>
      <c r="AE120" s="186">
        <v>429000</v>
      </c>
      <c r="AF120" s="186" t="s">
        <v>5844</v>
      </c>
      <c r="AG120" s="186" t="s">
        <v>2610</v>
      </c>
      <c r="AH120" s="186">
        <v>2</v>
      </c>
      <c r="AI120" s="186" t="s">
        <v>1625</v>
      </c>
      <c r="AJ120" s="186" t="s">
        <v>5845</v>
      </c>
      <c r="AK120" s="187">
        <v>44878</v>
      </c>
      <c r="AL120" s="193" t="s">
        <v>5848</v>
      </c>
      <c r="AM120" s="178">
        <v>429000</v>
      </c>
      <c r="AN120" s="178" t="s">
        <v>5844</v>
      </c>
      <c r="AO120" s="178" t="s">
        <v>2610</v>
      </c>
      <c r="AP120" s="178">
        <v>2</v>
      </c>
      <c r="AQ120" s="178" t="s">
        <v>5847</v>
      </c>
      <c r="AR120" s="178" t="s">
        <v>5845</v>
      </c>
      <c r="AS120" s="179">
        <v>44878</v>
      </c>
      <c r="AT120" s="194" t="s">
        <v>2982</v>
      </c>
      <c r="AU120" s="186" t="s">
        <v>14</v>
      </c>
      <c r="AV120" s="186" t="s">
        <v>14</v>
      </c>
      <c r="AW120" s="186" t="s">
        <v>14</v>
      </c>
      <c r="AX120" s="186" t="s">
        <v>14</v>
      </c>
      <c r="AY120" s="186" t="s">
        <v>14</v>
      </c>
      <c r="AZ120" s="186" t="s">
        <v>14</v>
      </c>
      <c r="BA120" s="187">
        <v>44801</v>
      </c>
      <c r="BB120" s="193" t="s">
        <v>2981</v>
      </c>
      <c r="BC120" s="178" t="s">
        <v>14</v>
      </c>
      <c r="BD120" s="178" t="s">
        <v>14</v>
      </c>
      <c r="BE120" s="178" t="s">
        <v>14</v>
      </c>
      <c r="BF120" s="178" t="s">
        <v>14</v>
      </c>
      <c r="BG120" s="178" t="s">
        <v>14</v>
      </c>
      <c r="BH120" s="178" t="s">
        <v>14</v>
      </c>
      <c r="BI120" s="179">
        <v>44801</v>
      </c>
      <c r="BJ120" s="194" t="s">
        <v>5851</v>
      </c>
      <c r="BK120" s="194">
        <v>253</v>
      </c>
      <c r="BL120" s="194" t="s">
        <v>5799</v>
      </c>
      <c r="BM120" s="194" t="s">
        <v>19</v>
      </c>
      <c r="BN120" s="194">
        <v>3</v>
      </c>
      <c r="BO120" s="194" t="s">
        <v>5850</v>
      </c>
      <c r="BP120" s="186" t="s">
        <v>5849</v>
      </c>
      <c r="BQ120" s="195">
        <v>44878</v>
      </c>
      <c r="BR120" s="193" t="s">
        <v>2983</v>
      </c>
      <c r="BS120" s="196" t="s">
        <v>14</v>
      </c>
      <c r="BT120" s="196" t="s">
        <v>14</v>
      </c>
      <c r="BU120" s="196" t="s">
        <v>14</v>
      </c>
      <c r="BV120" s="196" t="s">
        <v>14</v>
      </c>
      <c r="BW120" s="196" t="s">
        <v>14</v>
      </c>
      <c r="BX120" s="196" t="s">
        <v>14</v>
      </c>
      <c r="BY120" s="179">
        <v>44801</v>
      </c>
      <c r="BZ120" s="194" t="s">
        <v>2984</v>
      </c>
      <c r="CA120" s="194" t="s">
        <v>14</v>
      </c>
      <c r="CB120" s="194" t="s">
        <v>14</v>
      </c>
      <c r="CC120" s="194" t="s">
        <v>14</v>
      </c>
      <c r="CD120" s="194" t="s">
        <v>14</v>
      </c>
      <c r="CE120" s="194" t="s">
        <v>14</v>
      </c>
      <c r="CF120" s="194" t="s">
        <v>14</v>
      </c>
      <c r="CG120" s="195">
        <v>44801</v>
      </c>
      <c r="CH120" s="193" t="s">
        <v>10151</v>
      </c>
      <c r="CI120" s="194" t="e">
        <v>#N/A</v>
      </c>
      <c r="CJ120" s="194" t="e">
        <v>#N/A</v>
      </c>
      <c r="CK120" s="194" t="e">
        <v>#N/A</v>
      </c>
      <c r="CL120" s="194" t="e">
        <v>#N/A</v>
      </c>
      <c r="CM120" s="194" t="e">
        <v>#N/A</v>
      </c>
      <c r="CN120" s="194" t="e">
        <v>#N/A</v>
      </c>
      <c r="CO120" s="197" t="e">
        <v>#N/A</v>
      </c>
      <c r="CP120" s="194" t="s">
        <v>2985</v>
      </c>
      <c r="CQ120" s="196" t="s">
        <v>14</v>
      </c>
      <c r="CR120" s="196" t="s">
        <v>14</v>
      </c>
      <c r="CS120" s="196" t="s">
        <v>14</v>
      </c>
      <c r="CT120" s="196" t="s">
        <v>14</v>
      </c>
      <c r="CU120" s="196" t="s">
        <v>14</v>
      </c>
      <c r="CV120" s="196" t="s">
        <v>14</v>
      </c>
      <c r="CW120" s="179">
        <v>44801</v>
      </c>
      <c r="CX120" s="194" t="s">
        <v>5855</v>
      </c>
      <c r="CY120" s="186">
        <v>429000</v>
      </c>
      <c r="CZ120" s="186" t="s">
        <v>5844</v>
      </c>
      <c r="DA120" s="186" t="s">
        <v>30</v>
      </c>
      <c r="DB120" s="186">
        <v>2</v>
      </c>
      <c r="DC120" s="186" t="s">
        <v>5862</v>
      </c>
      <c r="DD120" s="186" t="s">
        <v>5845</v>
      </c>
      <c r="DE120" s="192">
        <v>44878</v>
      </c>
      <c r="DF120" s="193" t="s">
        <v>5859</v>
      </c>
      <c r="DG120" s="178">
        <v>94144000</v>
      </c>
      <c r="DH120" s="196" t="s">
        <v>5856</v>
      </c>
      <c r="DI120" s="196" t="s">
        <v>30</v>
      </c>
      <c r="DJ120" s="196">
        <v>2</v>
      </c>
      <c r="DK120" s="196" t="s">
        <v>5858</v>
      </c>
      <c r="DL120" s="196" t="s">
        <v>5857</v>
      </c>
      <c r="DM120" s="179">
        <v>44878</v>
      </c>
      <c r="DN120" s="194" t="s">
        <v>5861</v>
      </c>
      <c r="DO120" s="186">
        <v>0</v>
      </c>
      <c r="DP120" s="194" t="s">
        <v>5844</v>
      </c>
      <c r="DQ120" s="194" t="s">
        <v>30</v>
      </c>
      <c r="DR120" s="194">
        <v>2</v>
      </c>
      <c r="DS120" s="194" t="s">
        <v>5860</v>
      </c>
      <c r="DT120" s="194" t="s">
        <v>5845</v>
      </c>
      <c r="DU120" s="195">
        <v>44878</v>
      </c>
      <c r="DV120" s="193" t="s">
        <v>5863</v>
      </c>
      <c r="DW120" s="178">
        <v>429000</v>
      </c>
      <c r="DX120" s="196" t="s">
        <v>5844</v>
      </c>
      <c r="DY120" s="196" t="s">
        <v>30</v>
      </c>
      <c r="DZ120" s="196">
        <v>2</v>
      </c>
      <c r="EA120" s="196" t="s">
        <v>5862</v>
      </c>
      <c r="EB120" s="196" t="s">
        <v>5845</v>
      </c>
      <c r="EC120" s="179">
        <v>44878</v>
      </c>
      <c r="ED120" s="194" t="s">
        <v>5865</v>
      </c>
      <c r="EE120" s="186">
        <v>0</v>
      </c>
      <c r="EF120" s="194" t="s">
        <v>5844</v>
      </c>
      <c r="EG120" s="194" t="s">
        <v>30</v>
      </c>
      <c r="EH120" s="194">
        <v>2</v>
      </c>
      <c r="EI120" s="194" t="s">
        <v>5864</v>
      </c>
      <c r="EJ120" s="194" t="s">
        <v>5845</v>
      </c>
      <c r="EK120" s="195">
        <v>44878</v>
      </c>
      <c r="EL120" s="193" t="s">
        <v>5867</v>
      </c>
      <c r="EM120" s="178">
        <v>0</v>
      </c>
      <c r="EN120" s="196" t="s">
        <v>5844</v>
      </c>
      <c r="EO120" s="196" t="s">
        <v>30</v>
      </c>
      <c r="EP120" s="196">
        <v>2</v>
      </c>
      <c r="EQ120" s="196" t="s">
        <v>5866</v>
      </c>
      <c r="ER120" s="196" t="s">
        <v>5845</v>
      </c>
      <c r="ES120" s="179">
        <v>44878</v>
      </c>
      <c r="ET120" s="194" t="s">
        <v>5854</v>
      </c>
      <c r="EU120" s="194">
        <v>279</v>
      </c>
      <c r="EV120" s="194" t="s">
        <v>5753</v>
      </c>
      <c r="EW120" s="194" t="s">
        <v>19</v>
      </c>
      <c r="EX120" s="194">
        <v>3</v>
      </c>
      <c r="EY120" s="194" t="s">
        <v>5853</v>
      </c>
      <c r="EZ120" s="194" t="s">
        <v>5852</v>
      </c>
      <c r="FA120" s="195">
        <v>44878</v>
      </c>
      <c r="FB120" s="193" t="s">
        <v>2988</v>
      </c>
      <c r="FC120" s="196">
        <v>4</v>
      </c>
      <c r="FD120" s="196" t="s">
        <v>2986</v>
      </c>
      <c r="FE120" s="196" t="s">
        <v>74</v>
      </c>
      <c r="FF120" s="196">
        <v>1</v>
      </c>
      <c r="FG120" s="196" t="s">
        <v>2737</v>
      </c>
      <c r="FH120" s="196" t="s">
        <v>2987</v>
      </c>
      <c r="FI120" s="179">
        <v>44801</v>
      </c>
      <c r="FJ120" s="193" t="s">
        <v>2989</v>
      </c>
      <c r="FK120" s="194" t="s">
        <v>14</v>
      </c>
      <c r="FL120" s="194" t="s">
        <v>14</v>
      </c>
      <c r="FM120" s="194" t="s">
        <v>14</v>
      </c>
      <c r="FN120" s="194" t="s">
        <v>14</v>
      </c>
      <c r="FO120" s="194" t="s">
        <v>14</v>
      </c>
      <c r="FP120" s="186" t="s">
        <v>14</v>
      </c>
      <c r="FQ120" s="187">
        <v>44801</v>
      </c>
      <c r="FR120" s="193" t="s">
        <v>2990</v>
      </c>
      <c r="FS120" s="196" t="s">
        <v>14</v>
      </c>
      <c r="FT120" s="196" t="s">
        <v>14</v>
      </c>
      <c r="FU120" s="196" t="s">
        <v>14</v>
      </c>
      <c r="FV120" s="196" t="s">
        <v>14</v>
      </c>
      <c r="FW120" s="196" t="s">
        <v>14</v>
      </c>
      <c r="FX120" s="196" t="s">
        <v>14</v>
      </c>
      <c r="FY120" s="179">
        <v>44801</v>
      </c>
      <c r="FZ120" s="194" t="s">
        <v>4177</v>
      </c>
      <c r="GA120" s="194">
        <v>2</v>
      </c>
      <c r="GB120" s="194" t="s">
        <v>3959</v>
      </c>
      <c r="GC120" s="194" t="s">
        <v>30</v>
      </c>
      <c r="GD120" s="194">
        <v>2</v>
      </c>
      <c r="GE120" s="194" t="s">
        <v>14</v>
      </c>
      <c r="GF120" s="194" t="s">
        <v>14</v>
      </c>
      <c r="GG120" s="195">
        <v>44860</v>
      </c>
      <c r="GH120" s="193" t="s">
        <v>4183</v>
      </c>
      <c r="GI120" s="196">
        <v>2</v>
      </c>
      <c r="GJ120" s="196" t="s">
        <v>3959</v>
      </c>
      <c r="GK120" s="196" t="s">
        <v>30</v>
      </c>
      <c r="GL120" s="196">
        <v>2</v>
      </c>
      <c r="GM120" s="196" t="s">
        <v>14</v>
      </c>
      <c r="GN120" s="196" t="s">
        <v>14</v>
      </c>
      <c r="GO120" s="179">
        <v>44860</v>
      </c>
      <c r="GP120" s="194" t="s">
        <v>4178</v>
      </c>
      <c r="GQ120" s="194">
        <v>1</v>
      </c>
      <c r="GR120" s="194" t="s">
        <v>3959</v>
      </c>
      <c r="GS120" s="194" t="s">
        <v>30</v>
      </c>
      <c r="GT120" s="194">
        <v>2</v>
      </c>
      <c r="GU120" s="194" t="s">
        <v>14</v>
      </c>
      <c r="GV120" s="194" t="s">
        <v>14</v>
      </c>
      <c r="GW120" s="195">
        <v>44860</v>
      </c>
      <c r="GX120" s="193" t="s">
        <v>4184</v>
      </c>
      <c r="GY120" s="196">
        <v>0</v>
      </c>
      <c r="GZ120" s="196" t="s">
        <v>3959</v>
      </c>
      <c r="HA120" s="196" t="s">
        <v>30</v>
      </c>
      <c r="HB120" s="196">
        <v>2</v>
      </c>
      <c r="HC120" s="196" t="s">
        <v>14</v>
      </c>
      <c r="HD120" s="196" t="s">
        <v>14</v>
      </c>
      <c r="HE120" s="179">
        <v>44860</v>
      </c>
      <c r="HF120" s="194" t="s">
        <v>4176</v>
      </c>
      <c r="HG120" s="194">
        <v>1</v>
      </c>
      <c r="HH120" s="194" t="s">
        <v>3959</v>
      </c>
      <c r="HI120" s="194" t="s">
        <v>30</v>
      </c>
      <c r="HJ120" s="194">
        <v>2</v>
      </c>
      <c r="HK120" s="194" t="s">
        <v>14</v>
      </c>
      <c r="HL120" s="194" t="s">
        <v>14</v>
      </c>
      <c r="HM120" s="195">
        <v>44860</v>
      </c>
      <c r="HN120" s="193" t="s">
        <v>4182</v>
      </c>
      <c r="HO120" s="196">
        <v>2</v>
      </c>
      <c r="HP120" s="196" t="s">
        <v>3959</v>
      </c>
      <c r="HQ120" s="196" t="s">
        <v>30</v>
      </c>
      <c r="HR120" s="196">
        <v>2</v>
      </c>
      <c r="HS120" s="196" t="s">
        <v>14</v>
      </c>
      <c r="HT120" s="196" t="s">
        <v>14</v>
      </c>
      <c r="HU120" s="179">
        <v>44860</v>
      </c>
      <c r="HV120" s="194" t="s">
        <v>4179</v>
      </c>
      <c r="HW120" s="194">
        <v>0</v>
      </c>
      <c r="HX120" s="194" t="s">
        <v>3959</v>
      </c>
      <c r="HY120" s="194" t="s">
        <v>30</v>
      </c>
      <c r="HZ120" s="194">
        <v>2</v>
      </c>
      <c r="IA120" s="194" t="s">
        <v>14</v>
      </c>
      <c r="IB120" s="194" t="s">
        <v>14</v>
      </c>
      <c r="IC120" s="195">
        <v>44860</v>
      </c>
      <c r="ID120" s="193" t="s">
        <v>4181</v>
      </c>
      <c r="IE120" s="196">
        <v>1</v>
      </c>
      <c r="IF120" s="196" t="s">
        <v>3959</v>
      </c>
      <c r="IG120" s="196" t="s">
        <v>30</v>
      </c>
      <c r="IH120" s="196">
        <v>2</v>
      </c>
      <c r="II120" s="196" t="s">
        <v>14</v>
      </c>
      <c r="IJ120" s="196" t="s">
        <v>14</v>
      </c>
      <c r="IK120" s="179">
        <v>44860</v>
      </c>
      <c r="IL120" s="194" t="s">
        <v>4180</v>
      </c>
      <c r="IM120" s="194">
        <v>2</v>
      </c>
      <c r="IN120" s="194" t="s">
        <v>3959</v>
      </c>
      <c r="IO120" s="194" t="s">
        <v>30</v>
      </c>
      <c r="IP120" s="194">
        <v>2</v>
      </c>
      <c r="IQ120" s="194" t="s">
        <v>14</v>
      </c>
      <c r="IR120" s="194" t="s">
        <v>14</v>
      </c>
      <c r="IS120" s="195">
        <v>44860</v>
      </c>
    </row>
    <row r="121" spans="1:253" s="283" customFormat="1" ht="12.95" customHeight="1" x14ac:dyDescent="0.2">
      <c r="A121" s="283" t="s">
        <v>724</v>
      </c>
      <c r="B121" s="283">
        <v>0</v>
      </c>
      <c r="C121" s="283" t="s">
        <v>725</v>
      </c>
      <c r="D121" s="283" t="s">
        <v>726</v>
      </c>
      <c r="E121" s="283" t="s">
        <v>9729</v>
      </c>
      <c r="F121" s="283" t="s">
        <v>2405</v>
      </c>
      <c r="G121" s="177">
        <v>227384000</v>
      </c>
      <c r="H121" s="178" t="s">
        <v>2402</v>
      </c>
      <c r="I121" s="178" t="s">
        <v>30</v>
      </c>
      <c r="J121" s="178">
        <v>2</v>
      </c>
      <c r="K121" s="178" t="s">
        <v>2404</v>
      </c>
      <c r="L121" s="178" t="s">
        <v>2403</v>
      </c>
      <c r="M121" s="179">
        <v>44741</v>
      </c>
      <c r="N121" s="188" t="s">
        <v>1398</v>
      </c>
      <c r="O121" s="180">
        <v>45507</v>
      </c>
      <c r="P121" s="180" t="s">
        <v>1395</v>
      </c>
      <c r="Q121" s="180" t="s">
        <v>30</v>
      </c>
      <c r="R121" s="180">
        <v>2</v>
      </c>
      <c r="S121" s="180" t="s">
        <v>1397</v>
      </c>
      <c r="T121" s="180" t="s">
        <v>1396</v>
      </c>
      <c r="U121" s="181">
        <v>44270</v>
      </c>
      <c r="V121" s="188" t="s">
        <v>8327</v>
      </c>
      <c r="W121" s="178">
        <v>5343000</v>
      </c>
      <c r="X121" s="178" t="s">
        <v>8324</v>
      </c>
      <c r="Y121" s="178" t="s">
        <v>2610</v>
      </c>
      <c r="Z121" s="178">
        <v>2</v>
      </c>
      <c r="AA121" s="178" t="s">
        <v>8326</v>
      </c>
      <c r="AB121" s="178" t="s">
        <v>8325</v>
      </c>
      <c r="AC121" s="179">
        <v>44895</v>
      </c>
      <c r="AD121" s="188" t="s">
        <v>8331</v>
      </c>
      <c r="AE121" s="186">
        <v>3043000</v>
      </c>
      <c r="AF121" s="186" t="s">
        <v>8328</v>
      </c>
      <c r="AG121" s="186" t="s">
        <v>2610</v>
      </c>
      <c r="AH121" s="186">
        <v>2</v>
      </c>
      <c r="AI121" s="186" t="s">
        <v>8330</v>
      </c>
      <c r="AJ121" s="186" t="s">
        <v>8329</v>
      </c>
      <c r="AK121" s="187">
        <v>44895</v>
      </c>
      <c r="AL121" s="188" t="s">
        <v>8333</v>
      </c>
      <c r="AM121" s="178">
        <v>1304000</v>
      </c>
      <c r="AN121" s="178" t="s">
        <v>8301</v>
      </c>
      <c r="AO121" s="178" t="s">
        <v>2610</v>
      </c>
      <c r="AP121" s="178">
        <v>2</v>
      </c>
      <c r="AQ121" s="178" t="s">
        <v>8332</v>
      </c>
      <c r="AR121" s="178" t="s">
        <v>8302</v>
      </c>
      <c r="AS121" s="179">
        <v>44895</v>
      </c>
      <c r="AT121" s="189" t="s">
        <v>921</v>
      </c>
      <c r="AU121" s="186" t="s">
        <v>14</v>
      </c>
      <c r="AV121" s="186" t="s">
        <v>14</v>
      </c>
      <c r="AW121" s="186" t="s">
        <v>14</v>
      </c>
      <c r="AX121" s="186" t="s">
        <v>14</v>
      </c>
      <c r="AY121" s="186" t="s">
        <v>14</v>
      </c>
      <c r="AZ121" s="186" t="s">
        <v>14</v>
      </c>
      <c r="BA121" s="187">
        <v>43798</v>
      </c>
      <c r="BB121" s="188" t="s">
        <v>920</v>
      </c>
      <c r="BC121" s="178" t="s">
        <v>14</v>
      </c>
      <c r="BD121" s="178" t="s">
        <v>14</v>
      </c>
      <c r="BE121" s="178" t="s">
        <v>14</v>
      </c>
      <c r="BF121" s="178" t="s">
        <v>14</v>
      </c>
      <c r="BG121" s="178" t="s">
        <v>14</v>
      </c>
      <c r="BH121" s="178" t="s">
        <v>14</v>
      </c>
      <c r="BI121" s="179">
        <v>43798</v>
      </c>
      <c r="BJ121" s="189" t="s">
        <v>8335</v>
      </c>
      <c r="BK121" s="189">
        <v>283</v>
      </c>
      <c r="BL121" s="189" t="s">
        <v>8305</v>
      </c>
      <c r="BM121" s="189" t="s">
        <v>2610</v>
      </c>
      <c r="BN121" s="189">
        <v>2</v>
      </c>
      <c r="BO121" s="189" t="s">
        <v>8334</v>
      </c>
      <c r="BP121" s="186" t="s">
        <v>1233</v>
      </c>
      <c r="BQ121" s="190">
        <v>44895</v>
      </c>
      <c r="BR121" s="188" t="s">
        <v>727</v>
      </c>
      <c r="BS121" s="182" t="s">
        <v>14</v>
      </c>
      <c r="BT121" s="182">
        <v>0</v>
      </c>
      <c r="BU121" s="182" t="s">
        <v>14</v>
      </c>
      <c r="BV121" s="182" t="s">
        <v>14</v>
      </c>
      <c r="BW121" s="182" t="s">
        <v>14</v>
      </c>
      <c r="BX121" s="182">
        <v>0</v>
      </c>
      <c r="BY121" s="179">
        <v>43585</v>
      </c>
      <c r="BZ121" s="189" t="s">
        <v>728</v>
      </c>
      <c r="CA121" s="189" t="s">
        <v>14</v>
      </c>
      <c r="CB121" s="189" t="s">
        <v>14</v>
      </c>
      <c r="CC121" s="189" t="s">
        <v>14</v>
      </c>
      <c r="CD121" s="189" t="s">
        <v>14</v>
      </c>
      <c r="CE121" s="189" t="s">
        <v>14</v>
      </c>
      <c r="CF121" s="189" t="s">
        <v>14</v>
      </c>
      <c r="CG121" s="190">
        <v>43585</v>
      </c>
      <c r="CH121" s="188" t="s">
        <v>10152</v>
      </c>
      <c r="CI121" s="189" t="e">
        <v>#N/A</v>
      </c>
      <c r="CJ121" s="189" t="e">
        <v>#N/A</v>
      </c>
      <c r="CK121" s="189" t="e">
        <v>#N/A</v>
      </c>
      <c r="CL121" s="189" t="e">
        <v>#N/A</v>
      </c>
      <c r="CM121" s="189" t="e">
        <v>#N/A</v>
      </c>
      <c r="CN121" s="189" t="e">
        <v>#N/A</v>
      </c>
      <c r="CO121" s="191" t="e">
        <v>#N/A</v>
      </c>
      <c r="CP121" s="189" t="s">
        <v>729</v>
      </c>
      <c r="CQ121" s="182" t="s">
        <v>14</v>
      </c>
      <c r="CR121" s="182">
        <v>0</v>
      </c>
      <c r="CS121" s="182" t="s">
        <v>14</v>
      </c>
      <c r="CT121" s="182" t="s">
        <v>14</v>
      </c>
      <c r="CU121" s="182" t="s">
        <v>14</v>
      </c>
      <c r="CV121" s="182">
        <v>0</v>
      </c>
      <c r="CW121" s="179">
        <v>43585</v>
      </c>
      <c r="CX121" s="189" t="s">
        <v>8338</v>
      </c>
      <c r="CY121" s="186">
        <v>3042000</v>
      </c>
      <c r="CZ121" s="186" t="s">
        <v>8339</v>
      </c>
      <c r="DA121" s="186" t="s">
        <v>2610</v>
      </c>
      <c r="DB121" s="186">
        <v>2</v>
      </c>
      <c r="DC121" s="186" t="s">
        <v>2436</v>
      </c>
      <c r="DD121" s="186" t="s">
        <v>8340</v>
      </c>
      <c r="DE121" s="192">
        <v>44895</v>
      </c>
      <c r="DF121" s="188" t="s">
        <v>2146</v>
      </c>
      <c r="DG121" s="178">
        <v>2300000</v>
      </c>
      <c r="DH121" s="182" t="s">
        <v>2143</v>
      </c>
      <c r="DI121" s="182" t="s">
        <v>30</v>
      </c>
      <c r="DJ121" s="182">
        <v>2</v>
      </c>
      <c r="DK121" s="182" t="s">
        <v>2145</v>
      </c>
      <c r="DL121" s="182" t="s">
        <v>2144</v>
      </c>
      <c r="DM121" s="179">
        <v>44719</v>
      </c>
      <c r="DN121" s="189" t="s">
        <v>2437</v>
      </c>
      <c r="DO121" s="186">
        <v>0</v>
      </c>
      <c r="DP121" s="189" t="s">
        <v>2435</v>
      </c>
      <c r="DQ121" s="189" t="s">
        <v>30</v>
      </c>
      <c r="DR121" s="189">
        <v>2</v>
      </c>
      <c r="DS121" s="189" t="s">
        <v>2436</v>
      </c>
      <c r="DT121" s="189" t="s">
        <v>2144</v>
      </c>
      <c r="DU121" s="190">
        <v>44742</v>
      </c>
      <c r="DV121" s="188" t="s">
        <v>8341</v>
      </c>
      <c r="DW121" s="178">
        <v>1489000</v>
      </c>
      <c r="DX121" s="182" t="s">
        <v>8339</v>
      </c>
      <c r="DY121" s="182" t="s">
        <v>2610</v>
      </c>
      <c r="DZ121" s="182">
        <v>2</v>
      </c>
      <c r="EA121" s="182" t="s">
        <v>2436</v>
      </c>
      <c r="EB121" s="182" t="s">
        <v>8340</v>
      </c>
      <c r="EC121" s="179">
        <v>44895</v>
      </c>
      <c r="ED121" s="189" t="s">
        <v>2149</v>
      </c>
      <c r="EE121" s="186">
        <v>1553000</v>
      </c>
      <c r="EF121" s="189" t="s">
        <v>2147</v>
      </c>
      <c r="EG121" s="189" t="s">
        <v>30</v>
      </c>
      <c r="EH121" s="189">
        <v>2</v>
      </c>
      <c r="EI121" s="189" t="s">
        <v>2145</v>
      </c>
      <c r="EJ121" s="189" t="s">
        <v>2148</v>
      </c>
      <c r="EK121" s="190">
        <v>44719</v>
      </c>
      <c r="EL121" s="188" t="s">
        <v>1746</v>
      </c>
      <c r="EM121" s="178">
        <v>0</v>
      </c>
      <c r="EN121" s="182" t="s">
        <v>14</v>
      </c>
      <c r="EO121" s="182" t="s">
        <v>14</v>
      </c>
      <c r="EP121" s="182" t="s">
        <v>14</v>
      </c>
      <c r="EQ121" s="182" t="s">
        <v>14</v>
      </c>
      <c r="ER121" s="182" t="s">
        <v>14</v>
      </c>
      <c r="ES121" s="179">
        <v>44585</v>
      </c>
      <c r="ET121" s="189" t="s">
        <v>8337</v>
      </c>
      <c r="EU121" s="189">
        <v>10044</v>
      </c>
      <c r="EV121" s="189" t="s">
        <v>8290</v>
      </c>
      <c r="EW121" s="189" t="s">
        <v>2610</v>
      </c>
      <c r="EX121" s="189">
        <v>2</v>
      </c>
      <c r="EY121" s="189" t="s">
        <v>8336</v>
      </c>
      <c r="EZ121" s="189" t="s">
        <v>8245</v>
      </c>
      <c r="FA121" s="190">
        <v>44895</v>
      </c>
      <c r="FB121" s="188" t="s">
        <v>1402</v>
      </c>
      <c r="FC121" s="182">
        <v>4</v>
      </c>
      <c r="FD121" s="182" t="s">
        <v>1399</v>
      </c>
      <c r="FE121" s="182" t="s">
        <v>30</v>
      </c>
      <c r="FF121" s="182">
        <v>2</v>
      </c>
      <c r="FG121" s="182" t="s">
        <v>1401</v>
      </c>
      <c r="FH121" s="182" t="s">
        <v>1400</v>
      </c>
      <c r="FI121" s="179">
        <v>44270</v>
      </c>
      <c r="FJ121" s="188" t="s">
        <v>730</v>
      </c>
      <c r="FK121" s="189" t="s">
        <v>14</v>
      </c>
      <c r="FL121" s="189">
        <v>0</v>
      </c>
      <c r="FM121" s="189" t="s">
        <v>14</v>
      </c>
      <c r="FN121" s="189" t="s">
        <v>14</v>
      </c>
      <c r="FO121" s="189" t="s">
        <v>14</v>
      </c>
      <c r="FP121" s="186">
        <v>0</v>
      </c>
      <c r="FQ121" s="187">
        <v>43585</v>
      </c>
      <c r="FR121" s="188" t="s">
        <v>731</v>
      </c>
      <c r="FS121" s="182" t="s">
        <v>14</v>
      </c>
      <c r="FT121" s="182">
        <v>0</v>
      </c>
      <c r="FU121" s="182" t="s">
        <v>14</v>
      </c>
      <c r="FV121" s="182" t="s">
        <v>14</v>
      </c>
      <c r="FW121" s="182" t="s">
        <v>14</v>
      </c>
      <c r="FX121" s="182">
        <v>0</v>
      </c>
      <c r="FY121" s="179">
        <v>43585</v>
      </c>
      <c r="FZ121" s="189" t="s">
        <v>5420</v>
      </c>
      <c r="GA121" s="189">
        <v>2</v>
      </c>
      <c r="GB121" s="189" t="s">
        <v>3959</v>
      </c>
      <c r="GC121" s="189" t="s">
        <v>30</v>
      </c>
      <c r="GD121" s="189">
        <v>2</v>
      </c>
      <c r="GE121" s="189" t="s">
        <v>14</v>
      </c>
      <c r="GF121" s="189" t="s">
        <v>14</v>
      </c>
      <c r="GG121" s="190">
        <v>44865</v>
      </c>
      <c r="GH121" s="188" t="s">
        <v>5426</v>
      </c>
      <c r="GI121" s="182">
        <v>3</v>
      </c>
      <c r="GJ121" s="182" t="s">
        <v>3959</v>
      </c>
      <c r="GK121" s="182" t="s">
        <v>30</v>
      </c>
      <c r="GL121" s="182">
        <v>2</v>
      </c>
      <c r="GM121" s="182" t="s">
        <v>14</v>
      </c>
      <c r="GN121" s="182" t="s">
        <v>14</v>
      </c>
      <c r="GO121" s="179">
        <v>44865</v>
      </c>
      <c r="GP121" s="189" t="s">
        <v>5421</v>
      </c>
      <c r="GQ121" s="189">
        <v>2</v>
      </c>
      <c r="GR121" s="189" t="s">
        <v>3959</v>
      </c>
      <c r="GS121" s="189" t="s">
        <v>30</v>
      </c>
      <c r="GT121" s="189">
        <v>2</v>
      </c>
      <c r="GU121" s="189" t="s">
        <v>14</v>
      </c>
      <c r="GV121" s="189" t="s">
        <v>14</v>
      </c>
      <c r="GW121" s="190">
        <v>44865</v>
      </c>
      <c r="GX121" s="188" t="s">
        <v>5427</v>
      </c>
      <c r="GY121" s="182">
        <v>0</v>
      </c>
      <c r="GZ121" s="182" t="s">
        <v>3959</v>
      </c>
      <c r="HA121" s="182" t="s">
        <v>30</v>
      </c>
      <c r="HB121" s="182">
        <v>2</v>
      </c>
      <c r="HC121" s="182" t="s">
        <v>14</v>
      </c>
      <c r="HD121" s="182" t="s">
        <v>14</v>
      </c>
      <c r="HE121" s="179">
        <v>44865</v>
      </c>
      <c r="HF121" s="189" t="s">
        <v>5419</v>
      </c>
      <c r="HG121" s="189">
        <v>3</v>
      </c>
      <c r="HH121" s="189" t="s">
        <v>3959</v>
      </c>
      <c r="HI121" s="189" t="s">
        <v>30</v>
      </c>
      <c r="HJ121" s="189">
        <v>2</v>
      </c>
      <c r="HK121" s="189" t="s">
        <v>14</v>
      </c>
      <c r="HL121" s="189" t="s">
        <v>14</v>
      </c>
      <c r="HM121" s="190">
        <v>44865</v>
      </c>
      <c r="HN121" s="188" t="s">
        <v>5425</v>
      </c>
      <c r="HO121" s="182">
        <v>3</v>
      </c>
      <c r="HP121" s="182" t="s">
        <v>3959</v>
      </c>
      <c r="HQ121" s="182" t="s">
        <v>30</v>
      </c>
      <c r="HR121" s="182">
        <v>2</v>
      </c>
      <c r="HS121" s="182" t="s">
        <v>14</v>
      </c>
      <c r="HT121" s="182" t="s">
        <v>14</v>
      </c>
      <c r="HU121" s="179">
        <v>44865</v>
      </c>
      <c r="HV121" s="189" t="s">
        <v>5422</v>
      </c>
      <c r="HW121" s="189">
        <v>3</v>
      </c>
      <c r="HX121" s="189" t="s">
        <v>3959</v>
      </c>
      <c r="HY121" s="189" t="s">
        <v>30</v>
      </c>
      <c r="HZ121" s="189">
        <v>2</v>
      </c>
      <c r="IA121" s="189" t="s">
        <v>14</v>
      </c>
      <c r="IB121" s="189" t="s">
        <v>14</v>
      </c>
      <c r="IC121" s="190">
        <v>44865</v>
      </c>
      <c r="ID121" s="188" t="s">
        <v>5424</v>
      </c>
      <c r="IE121" s="182">
        <v>1</v>
      </c>
      <c r="IF121" s="182" t="s">
        <v>3959</v>
      </c>
      <c r="IG121" s="182" t="s">
        <v>30</v>
      </c>
      <c r="IH121" s="182">
        <v>2</v>
      </c>
      <c r="II121" s="182" t="s">
        <v>14</v>
      </c>
      <c r="IJ121" s="182" t="s">
        <v>14</v>
      </c>
      <c r="IK121" s="179">
        <v>44865</v>
      </c>
      <c r="IL121" s="189" t="s">
        <v>5423</v>
      </c>
      <c r="IM121" s="189">
        <v>3</v>
      </c>
      <c r="IN121" s="189" t="s">
        <v>3959</v>
      </c>
      <c r="IO121" s="189" t="s">
        <v>30</v>
      </c>
      <c r="IP121" s="189">
        <v>2</v>
      </c>
      <c r="IQ121" s="189" t="s">
        <v>14</v>
      </c>
      <c r="IR121" s="189" t="s">
        <v>14</v>
      </c>
      <c r="IS121" s="190">
        <v>44865</v>
      </c>
    </row>
    <row r="122" spans="1:253" s="283" customFormat="1" ht="12.95" customHeight="1" x14ac:dyDescent="0.2">
      <c r="A122" s="283" t="s">
        <v>997</v>
      </c>
      <c r="B122" s="283">
        <v>0</v>
      </c>
      <c r="C122" s="283" t="s">
        <v>998</v>
      </c>
      <c r="D122" s="283" t="s">
        <v>999</v>
      </c>
      <c r="E122" s="283" t="s">
        <v>9731</v>
      </c>
      <c r="F122" s="283" t="s">
        <v>8084</v>
      </c>
      <c r="G122" s="177">
        <v>137548000</v>
      </c>
      <c r="H122" s="178" t="s">
        <v>8081</v>
      </c>
      <c r="I122" s="178" t="s">
        <v>30</v>
      </c>
      <c r="J122" s="178">
        <v>2</v>
      </c>
      <c r="K122" s="178" t="s">
        <v>8083</v>
      </c>
      <c r="L122" s="178" t="s">
        <v>8082</v>
      </c>
      <c r="M122" s="179">
        <v>44895</v>
      </c>
      <c r="N122" s="193" t="s">
        <v>8088</v>
      </c>
      <c r="O122" s="180">
        <v>2332808</v>
      </c>
      <c r="P122" s="180" t="s">
        <v>8085</v>
      </c>
      <c r="Q122" s="180" t="s">
        <v>30</v>
      </c>
      <c r="R122" s="180">
        <v>2</v>
      </c>
      <c r="S122" s="180" t="s">
        <v>8087</v>
      </c>
      <c r="T122" s="180" t="s">
        <v>8086</v>
      </c>
      <c r="U122" s="181">
        <v>44895</v>
      </c>
      <c r="V122" s="193" t="s">
        <v>8091</v>
      </c>
      <c r="W122" s="178">
        <v>63042000</v>
      </c>
      <c r="X122" s="178" t="s">
        <v>8089</v>
      </c>
      <c r="Y122" s="178" t="s">
        <v>30</v>
      </c>
      <c r="Z122" s="178">
        <v>2</v>
      </c>
      <c r="AA122" s="178" t="s">
        <v>1623</v>
      </c>
      <c r="AB122" s="178" t="s">
        <v>8090</v>
      </c>
      <c r="AC122" s="179">
        <v>44895</v>
      </c>
      <c r="AD122" s="193" t="s">
        <v>8094</v>
      </c>
      <c r="AE122" s="186">
        <v>38438000</v>
      </c>
      <c r="AF122" s="186" t="s">
        <v>8092</v>
      </c>
      <c r="AG122" s="186" t="s">
        <v>30</v>
      </c>
      <c r="AH122" s="186">
        <v>2</v>
      </c>
      <c r="AI122" s="186" t="s">
        <v>1625</v>
      </c>
      <c r="AJ122" s="186" t="s">
        <v>8093</v>
      </c>
      <c r="AK122" s="187">
        <v>44895</v>
      </c>
      <c r="AL122" s="193" t="s">
        <v>8098</v>
      </c>
      <c r="AM122" s="178">
        <v>172000</v>
      </c>
      <c r="AN122" s="178" t="s">
        <v>8095</v>
      </c>
      <c r="AO122" s="178" t="s">
        <v>30</v>
      </c>
      <c r="AP122" s="178">
        <v>2</v>
      </c>
      <c r="AQ122" s="178" t="s">
        <v>8097</v>
      </c>
      <c r="AR122" s="178" t="s">
        <v>8096</v>
      </c>
      <c r="AS122" s="179">
        <v>44895</v>
      </c>
      <c r="AT122" s="194" t="s">
        <v>8106</v>
      </c>
      <c r="AU122" s="186">
        <v>206</v>
      </c>
      <c r="AV122" s="186" t="s">
        <v>8103</v>
      </c>
      <c r="AW122" s="186" t="s">
        <v>30</v>
      </c>
      <c r="AX122" s="186">
        <v>2</v>
      </c>
      <c r="AY122" s="186" t="s">
        <v>8105</v>
      </c>
      <c r="AZ122" s="186" t="s">
        <v>8104</v>
      </c>
      <c r="BA122" s="187">
        <v>44895</v>
      </c>
      <c r="BB122" s="193" t="s">
        <v>8102</v>
      </c>
      <c r="BC122" s="178">
        <v>45411</v>
      </c>
      <c r="BD122" s="178" t="s">
        <v>8099</v>
      </c>
      <c r="BE122" s="178" t="s">
        <v>30</v>
      </c>
      <c r="BF122" s="178">
        <v>2</v>
      </c>
      <c r="BG122" s="178" t="s">
        <v>8101</v>
      </c>
      <c r="BH122" s="178" t="s">
        <v>8100</v>
      </c>
      <c r="BI122" s="179">
        <v>44895</v>
      </c>
      <c r="BJ122" s="194" t="s">
        <v>8110</v>
      </c>
      <c r="BK122" s="194">
        <v>1037</v>
      </c>
      <c r="BL122" s="194" t="s">
        <v>8107</v>
      </c>
      <c r="BM122" s="194" t="s">
        <v>30</v>
      </c>
      <c r="BN122" s="194">
        <v>2</v>
      </c>
      <c r="BO122" s="194" t="s">
        <v>8109</v>
      </c>
      <c r="BP122" s="186" t="s">
        <v>8108</v>
      </c>
      <c r="BQ122" s="195">
        <v>44895</v>
      </c>
      <c r="BR122" s="193" t="s">
        <v>1008</v>
      </c>
      <c r="BS122" s="196">
        <v>0</v>
      </c>
      <c r="BT122" s="196" t="s">
        <v>14</v>
      </c>
      <c r="BU122" s="196" t="s">
        <v>14</v>
      </c>
      <c r="BV122" s="196" t="s">
        <v>14</v>
      </c>
      <c r="BW122" s="196" t="s">
        <v>14</v>
      </c>
      <c r="BX122" s="196" t="s">
        <v>14</v>
      </c>
      <c r="BY122" s="179">
        <v>43878</v>
      </c>
      <c r="BZ122" s="194" t="s">
        <v>1000</v>
      </c>
      <c r="CA122" s="194">
        <v>0</v>
      </c>
      <c r="CB122" s="194" t="s">
        <v>14</v>
      </c>
      <c r="CC122" s="194" t="s">
        <v>14</v>
      </c>
      <c r="CD122" s="194" t="s">
        <v>14</v>
      </c>
      <c r="CE122" s="194" t="s">
        <v>14</v>
      </c>
      <c r="CF122" s="194" t="s">
        <v>14</v>
      </c>
      <c r="CG122" s="195">
        <v>43874</v>
      </c>
      <c r="CH122" s="193" t="s">
        <v>10153</v>
      </c>
      <c r="CI122" s="194" t="e">
        <v>#N/A</v>
      </c>
      <c r="CJ122" s="194" t="e">
        <v>#N/A</v>
      </c>
      <c r="CK122" s="194" t="e">
        <v>#N/A</v>
      </c>
      <c r="CL122" s="194" t="e">
        <v>#N/A</v>
      </c>
      <c r="CM122" s="194" t="e">
        <v>#N/A</v>
      </c>
      <c r="CN122" s="194" t="e">
        <v>#N/A</v>
      </c>
      <c r="CO122" s="197" t="e">
        <v>#N/A</v>
      </c>
      <c r="CP122" s="194" t="s">
        <v>1001</v>
      </c>
      <c r="CQ122" s="196">
        <v>0</v>
      </c>
      <c r="CR122" s="196" t="s">
        <v>14</v>
      </c>
      <c r="CS122" s="196" t="s">
        <v>14</v>
      </c>
      <c r="CT122" s="196" t="s">
        <v>14</v>
      </c>
      <c r="CU122" s="196" t="s">
        <v>14</v>
      </c>
      <c r="CV122" s="196" t="s">
        <v>14</v>
      </c>
      <c r="CW122" s="179">
        <v>43874</v>
      </c>
      <c r="CX122" s="194" t="s">
        <v>8115</v>
      </c>
      <c r="CY122" s="186">
        <v>17320000</v>
      </c>
      <c r="CZ122" s="186" t="s">
        <v>8120</v>
      </c>
      <c r="DA122" s="186">
        <v>0</v>
      </c>
      <c r="DB122" s="186">
        <v>0</v>
      </c>
      <c r="DC122" s="186" t="s">
        <v>8124</v>
      </c>
      <c r="DD122" s="186" t="s">
        <v>8121</v>
      </c>
      <c r="DE122" s="192">
        <v>44895</v>
      </c>
      <c r="DF122" s="193" t="s">
        <v>8119</v>
      </c>
      <c r="DG122" s="178">
        <v>24604000</v>
      </c>
      <c r="DH122" s="196" t="s">
        <v>8116</v>
      </c>
      <c r="DI122" s="196" t="s">
        <v>30</v>
      </c>
      <c r="DJ122" s="196">
        <v>2</v>
      </c>
      <c r="DK122" s="196" t="s">
        <v>8118</v>
      </c>
      <c r="DL122" s="196" t="s">
        <v>8117</v>
      </c>
      <c r="DM122" s="179">
        <v>44895</v>
      </c>
      <c r="DN122" s="194" t="s">
        <v>8123</v>
      </c>
      <c r="DO122" s="186">
        <v>21117000</v>
      </c>
      <c r="DP122" s="194" t="s">
        <v>8120</v>
      </c>
      <c r="DQ122" s="194">
        <v>0</v>
      </c>
      <c r="DR122" s="194">
        <v>0</v>
      </c>
      <c r="DS122" s="194" t="s">
        <v>8122</v>
      </c>
      <c r="DT122" s="194" t="s">
        <v>8121</v>
      </c>
      <c r="DU122" s="195">
        <v>44895</v>
      </c>
      <c r="DV122" s="193" t="s">
        <v>8125</v>
      </c>
      <c r="DW122" s="178">
        <v>15897000</v>
      </c>
      <c r="DX122" s="196" t="s">
        <v>8120</v>
      </c>
      <c r="DY122" s="196">
        <v>0</v>
      </c>
      <c r="DZ122" s="196">
        <v>0</v>
      </c>
      <c r="EA122" s="196" t="s">
        <v>8124</v>
      </c>
      <c r="EB122" s="196" t="s">
        <v>8121</v>
      </c>
      <c r="EC122" s="179">
        <v>44895</v>
      </c>
      <c r="ED122" s="194" t="s">
        <v>8127</v>
      </c>
      <c r="EE122" s="186">
        <v>1423000</v>
      </c>
      <c r="EF122" s="194" t="s">
        <v>8120</v>
      </c>
      <c r="EG122" s="194">
        <v>0</v>
      </c>
      <c r="EH122" s="194">
        <v>0</v>
      </c>
      <c r="EI122" s="194" t="s">
        <v>8126</v>
      </c>
      <c r="EJ122" s="194" t="s">
        <v>8121</v>
      </c>
      <c r="EK122" s="195">
        <v>44895</v>
      </c>
      <c r="EL122" s="193" t="s">
        <v>8129</v>
      </c>
      <c r="EM122" s="178">
        <v>0</v>
      </c>
      <c r="EN122" s="196" t="s">
        <v>8120</v>
      </c>
      <c r="EO122" s="196">
        <v>0</v>
      </c>
      <c r="EP122" s="196">
        <v>0</v>
      </c>
      <c r="EQ122" s="196" t="s">
        <v>8128</v>
      </c>
      <c r="ER122" s="196" t="s">
        <v>8121</v>
      </c>
      <c r="ES122" s="179">
        <v>44895</v>
      </c>
      <c r="ET122" s="194" t="s">
        <v>8114</v>
      </c>
      <c r="EU122" s="194">
        <v>1302</v>
      </c>
      <c r="EV122" s="194" t="s">
        <v>8111</v>
      </c>
      <c r="EW122" s="194" t="s">
        <v>30</v>
      </c>
      <c r="EX122" s="194">
        <v>2</v>
      </c>
      <c r="EY122" s="194" t="s">
        <v>8113</v>
      </c>
      <c r="EZ122" s="194" t="s">
        <v>8112</v>
      </c>
      <c r="FA122" s="195">
        <v>44895</v>
      </c>
      <c r="FB122" s="193" t="s">
        <v>8133</v>
      </c>
      <c r="FC122" s="196">
        <v>4</v>
      </c>
      <c r="FD122" s="196" t="s">
        <v>8130</v>
      </c>
      <c r="FE122" s="196">
        <v>0</v>
      </c>
      <c r="FF122" s="196">
        <v>0</v>
      </c>
      <c r="FG122" s="196" t="s">
        <v>8132</v>
      </c>
      <c r="FH122" s="196" t="s">
        <v>8131</v>
      </c>
      <c r="FI122" s="179">
        <v>44895</v>
      </c>
      <c r="FJ122" s="193" t="s">
        <v>10154</v>
      </c>
      <c r="FK122" s="194" t="e">
        <v>#N/A</v>
      </c>
      <c r="FL122" s="194" t="e">
        <v>#N/A</v>
      </c>
      <c r="FM122" s="194" t="e">
        <v>#N/A</v>
      </c>
      <c r="FN122" s="194" t="e">
        <v>#N/A</v>
      </c>
      <c r="FO122" s="194" t="e">
        <v>#N/A</v>
      </c>
      <c r="FP122" s="186" t="e">
        <v>#N/A</v>
      </c>
      <c r="FQ122" s="187" t="e">
        <v>#N/A</v>
      </c>
      <c r="FR122" s="193" t="s">
        <v>10155</v>
      </c>
      <c r="FS122" s="196" t="e">
        <v>#N/A</v>
      </c>
      <c r="FT122" s="196" t="e">
        <v>#N/A</v>
      </c>
      <c r="FU122" s="196" t="e">
        <v>#N/A</v>
      </c>
      <c r="FV122" s="196" t="e">
        <v>#N/A</v>
      </c>
      <c r="FW122" s="196" t="e">
        <v>#N/A</v>
      </c>
      <c r="FX122" s="196" t="e">
        <v>#N/A</v>
      </c>
      <c r="FY122" s="179" t="e">
        <v>#N/A</v>
      </c>
      <c r="FZ122" s="194" t="s">
        <v>5429</v>
      </c>
      <c r="GA122" s="194">
        <v>1</v>
      </c>
      <c r="GB122" s="194" t="s">
        <v>3959</v>
      </c>
      <c r="GC122" s="194" t="s">
        <v>30</v>
      </c>
      <c r="GD122" s="194">
        <v>2</v>
      </c>
      <c r="GE122" s="194" t="s">
        <v>14</v>
      </c>
      <c r="GF122" s="194" t="s">
        <v>14</v>
      </c>
      <c r="GG122" s="195">
        <v>44865</v>
      </c>
      <c r="GH122" s="193" t="s">
        <v>5435</v>
      </c>
      <c r="GI122" s="196">
        <v>1</v>
      </c>
      <c r="GJ122" s="196" t="s">
        <v>3959</v>
      </c>
      <c r="GK122" s="196" t="s">
        <v>30</v>
      </c>
      <c r="GL122" s="196">
        <v>2</v>
      </c>
      <c r="GM122" s="196" t="s">
        <v>14</v>
      </c>
      <c r="GN122" s="196" t="s">
        <v>14</v>
      </c>
      <c r="GO122" s="179">
        <v>44865</v>
      </c>
      <c r="GP122" s="194" t="s">
        <v>5430</v>
      </c>
      <c r="GQ122" s="194">
        <v>1</v>
      </c>
      <c r="GR122" s="194" t="s">
        <v>3959</v>
      </c>
      <c r="GS122" s="194" t="s">
        <v>30</v>
      </c>
      <c r="GT122" s="194">
        <v>2</v>
      </c>
      <c r="GU122" s="194" t="s">
        <v>14</v>
      </c>
      <c r="GV122" s="194" t="s">
        <v>14</v>
      </c>
      <c r="GW122" s="195">
        <v>44865</v>
      </c>
      <c r="GX122" s="193" t="s">
        <v>5436</v>
      </c>
      <c r="GY122" s="196">
        <v>0</v>
      </c>
      <c r="GZ122" s="196" t="s">
        <v>3959</v>
      </c>
      <c r="HA122" s="196" t="s">
        <v>30</v>
      </c>
      <c r="HB122" s="196">
        <v>2</v>
      </c>
      <c r="HC122" s="196" t="s">
        <v>14</v>
      </c>
      <c r="HD122" s="196" t="s">
        <v>14</v>
      </c>
      <c r="HE122" s="179">
        <v>44865</v>
      </c>
      <c r="HF122" s="194" t="s">
        <v>5428</v>
      </c>
      <c r="HG122" s="194">
        <v>0</v>
      </c>
      <c r="HH122" s="194" t="s">
        <v>3959</v>
      </c>
      <c r="HI122" s="194" t="s">
        <v>30</v>
      </c>
      <c r="HJ122" s="194">
        <v>2</v>
      </c>
      <c r="HK122" s="194" t="s">
        <v>14</v>
      </c>
      <c r="HL122" s="194" t="s">
        <v>14</v>
      </c>
      <c r="HM122" s="195">
        <v>44865</v>
      </c>
      <c r="HN122" s="193" t="s">
        <v>5434</v>
      </c>
      <c r="HO122" s="196">
        <v>1</v>
      </c>
      <c r="HP122" s="196" t="s">
        <v>3959</v>
      </c>
      <c r="HQ122" s="196" t="s">
        <v>30</v>
      </c>
      <c r="HR122" s="196">
        <v>2</v>
      </c>
      <c r="HS122" s="196" t="s">
        <v>14</v>
      </c>
      <c r="HT122" s="196" t="s">
        <v>14</v>
      </c>
      <c r="HU122" s="179">
        <v>44865</v>
      </c>
      <c r="HV122" s="194" t="s">
        <v>5431</v>
      </c>
      <c r="HW122" s="194">
        <v>2</v>
      </c>
      <c r="HX122" s="194" t="s">
        <v>3959</v>
      </c>
      <c r="HY122" s="194" t="s">
        <v>30</v>
      </c>
      <c r="HZ122" s="194">
        <v>2</v>
      </c>
      <c r="IA122" s="194" t="s">
        <v>14</v>
      </c>
      <c r="IB122" s="194" t="s">
        <v>14</v>
      </c>
      <c r="IC122" s="195">
        <v>44865</v>
      </c>
      <c r="ID122" s="193" t="s">
        <v>5433</v>
      </c>
      <c r="IE122" s="196">
        <v>1</v>
      </c>
      <c r="IF122" s="196" t="s">
        <v>3959</v>
      </c>
      <c r="IG122" s="196" t="s">
        <v>30</v>
      </c>
      <c r="IH122" s="196">
        <v>2</v>
      </c>
      <c r="II122" s="196" t="s">
        <v>14</v>
      </c>
      <c r="IJ122" s="196" t="s">
        <v>14</v>
      </c>
      <c r="IK122" s="179">
        <v>44865</v>
      </c>
      <c r="IL122" s="194" t="s">
        <v>5432</v>
      </c>
      <c r="IM122" s="194">
        <v>2</v>
      </c>
      <c r="IN122" s="194" t="s">
        <v>3959</v>
      </c>
      <c r="IO122" s="194" t="s">
        <v>30</v>
      </c>
      <c r="IP122" s="194">
        <v>2</v>
      </c>
      <c r="IQ122" s="194" t="s">
        <v>14</v>
      </c>
      <c r="IR122" s="194" t="s">
        <v>14</v>
      </c>
      <c r="IS122" s="195">
        <v>44865</v>
      </c>
    </row>
    <row r="123" spans="1:253" s="283" customFormat="1" ht="12.95" customHeight="1" x14ac:dyDescent="0.2">
      <c r="A123" s="283" t="s">
        <v>1277</v>
      </c>
      <c r="B123" s="283">
        <v>0</v>
      </c>
      <c r="C123" s="283" t="s">
        <v>1278</v>
      </c>
      <c r="D123" s="283" t="s">
        <v>1279</v>
      </c>
      <c r="E123" s="283" t="s">
        <v>9737</v>
      </c>
      <c r="F123" s="283" t="s">
        <v>2218</v>
      </c>
      <c r="G123" s="177">
        <v>13029000</v>
      </c>
      <c r="H123" s="178" t="s">
        <v>2215</v>
      </c>
      <c r="I123" s="178" t="s">
        <v>30</v>
      </c>
      <c r="J123" s="178">
        <v>2</v>
      </c>
      <c r="K123" s="178" t="s">
        <v>2217</v>
      </c>
      <c r="L123" s="178" t="s">
        <v>2216</v>
      </c>
      <c r="M123" s="179">
        <v>44735</v>
      </c>
      <c r="N123" s="188" t="s">
        <v>2263</v>
      </c>
      <c r="O123" s="180">
        <v>35959</v>
      </c>
      <c r="P123" s="180" t="s">
        <v>2260</v>
      </c>
      <c r="Q123" s="180" t="s">
        <v>30</v>
      </c>
      <c r="R123" s="180">
        <v>2</v>
      </c>
      <c r="S123" s="180" t="s">
        <v>2262</v>
      </c>
      <c r="T123" s="180" t="s">
        <v>2261</v>
      </c>
      <c r="U123" s="181">
        <v>44739</v>
      </c>
      <c r="V123" s="188" t="s">
        <v>2267</v>
      </c>
      <c r="W123" s="178">
        <v>4452000</v>
      </c>
      <c r="X123" s="178" t="s">
        <v>2264</v>
      </c>
      <c r="Y123" s="178" t="s">
        <v>30</v>
      </c>
      <c r="Z123" s="178">
        <v>2</v>
      </c>
      <c r="AA123" s="178" t="s">
        <v>2266</v>
      </c>
      <c r="AB123" s="178" t="s">
        <v>2265</v>
      </c>
      <c r="AC123" s="179">
        <v>44739</v>
      </c>
      <c r="AD123" s="188" t="s">
        <v>2271</v>
      </c>
      <c r="AE123" s="186">
        <v>2860000</v>
      </c>
      <c r="AF123" s="186" t="s">
        <v>2268</v>
      </c>
      <c r="AG123" s="186" t="s">
        <v>19</v>
      </c>
      <c r="AH123" s="186">
        <v>3</v>
      </c>
      <c r="AI123" s="186" t="s">
        <v>2270</v>
      </c>
      <c r="AJ123" s="186" t="s">
        <v>2269</v>
      </c>
      <c r="AK123" s="187">
        <v>44739</v>
      </c>
      <c r="AL123" s="188" t="s">
        <v>2273</v>
      </c>
      <c r="AM123" s="178">
        <v>91000</v>
      </c>
      <c r="AN123" s="178" t="s">
        <v>1391</v>
      </c>
      <c r="AO123" s="178" t="s">
        <v>19</v>
      </c>
      <c r="AP123" s="178">
        <v>3</v>
      </c>
      <c r="AQ123" s="178" t="s">
        <v>2272</v>
      </c>
      <c r="AR123" s="178" t="s">
        <v>1392</v>
      </c>
      <c r="AS123" s="179">
        <v>44739</v>
      </c>
      <c r="AT123" s="189" t="s">
        <v>1284</v>
      </c>
      <c r="AU123" s="186" t="s">
        <v>14</v>
      </c>
      <c r="AV123" s="186" t="s">
        <v>14</v>
      </c>
      <c r="AW123" s="186" t="s">
        <v>14</v>
      </c>
      <c r="AX123" s="186" t="s">
        <v>14</v>
      </c>
      <c r="AY123" s="186" t="s">
        <v>14</v>
      </c>
      <c r="AZ123" s="186" t="s">
        <v>14</v>
      </c>
      <c r="BA123" s="187">
        <v>44139</v>
      </c>
      <c r="BB123" s="188" t="s">
        <v>1283</v>
      </c>
      <c r="BC123" s="178" t="s">
        <v>14</v>
      </c>
      <c r="BD123" s="178" t="s">
        <v>14</v>
      </c>
      <c r="BE123" s="178" t="s">
        <v>14</v>
      </c>
      <c r="BF123" s="178" t="s">
        <v>14</v>
      </c>
      <c r="BG123" s="178" t="s">
        <v>14</v>
      </c>
      <c r="BH123" s="178" t="s">
        <v>14</v>
      </c>
      <c r="BI123" s="179">
        <v>44139</v>
      </c>
      <c r="BJ123" s="189" t="s">
        <v>4212</v>
      </c>
      <c r="BK123" s="189">
        <v>14</v>
      </c>
      <c r="BL123" s="189" t="s">
        <v>4211</v>
      </c>
      <c r="BM123" s="189" t="s">
        <v>2610</v>
      </c>
      <c r="BN123" s="189">
        <v>2</v>
      </c>
      <c r="BO123" s="189" t="s">
        <v>4205</v>
      </c>
      <c r="BP123" s="186" t="s">
        <v>1233</v>
      </c>
      <c r="BQ123" s="190">
        <v>44861</v>
      </c>
      <c r="BR123" s="188" t="s">
        <v>1280</v>
      </c>
      <c r="BS123" s="182" t="s">
        <v>14</v>
      </c>
      <c r="BT123" s="182" t="s">
        <v>14</v>
      </c>
      <c r="BU123" s="182" t="s">
        <v>14</v>
      </c>
      <c r="BV123" s="182" t="s">
        <v>14</v>
      </c>
      <c r="BW123" s="182" t="s">
        <v>14</v>
      </c>
      <c r="BX123" s="182" t="s">
        <v>14</v>
      </c>
      <c r="BY123" s="179">
        <v>44139</v>
      </c>
      <c r="BZ123" s="189" t="s">
        <v>1281</v>
      </c>
      <c r="CA123" s="189" t="s">
        <v>14</v>
      </c>
      <c r="CB123" s="189" t="s">
        <v>14</v>
      </c>
      <c r="CC123" s="189" t="s">
        <v>14</v>
      </c>
      <c r="CD123" s="189" t="s">
        <v>14</v>
      </c>
      <c r="CE123" s="189" t="s">
        <v>14</v>
      </c>
      <c r="CF123" s="189" t="s">
        <v>14</v>
      </c>
      <c r="CG123" s="190">
        <v>44139</v>
      </c>
      <c r="CH123" s="188" t="s">
        <v>10156</v>
      </c>
      <c r="CI123" s="189" t="e">
        <v>#N/A</v>
      </c>
      <c r="CJ123" s="189" t="e">
        <v>#N/A</v>
      </c>
      <c r="CK123" s="189" t="e">
        <v>#N/A</v>
      </c>
      <c r="CL123" s="189" t="e">
        <v>#N/A</v>
      </c>
      <c r="CM123" s="189" t="e">
        <v>#N/A</v>
      </c>
      <c r="CN123" s="189" t="e">
        <v>#N/A</v>
      </c>
      <c r="CO123" s="191" t="e">
        <v>#N/A</v>
      </c>
      <c r="CP123" s="189" t="s">
        <v>1282</v>
      </c>
      <c r="CQ123" s="182" t="s">
        <v>14</v>
      </c>
      <c r="CR123" s="182" t="s">
        <v>14</v>
      </c>
      <c r="CS123" s="182" t="s">
        <v>14</v>
      </c>
      <c r="CT123" s="182" t="s">
        <v>14</v>
      </c>
      <c r="CU123" s="182" t="s">
        <v>14</v>
      </c>
      <c r="CV123" s="182" t="s">
        <v>14</v>
      </c>
      <c r="CW123" s="179">
        <v>44139</v>
      </c>
      <c r="CX123" s="189" t="s">
        <v>2274</v>
      </c>
      <c r="CY123" s="186">
        <v>27000</v>
      </c>
      <c r="CZ123" s="186" t="s">
        <v>2283</v>
      </c>
      <c r="DA123" s="186" t="s">
        <v>30</v>
      </c>
      <c r="DB123" s="186">
        <v>2</v>
      </c>
      <c r="DC123" s="186" t="s">
        <v>2285</v>
      </c>
      <c r="DD123" s="186" t="s">
        <v>2284</v>
      </c>
      <c r="DE123" s="192">
        <v>44739</v>
      </c>
      <c r="DF123" s="188" t="s">
        <v>2278</v>
      </c>
      <c r="DG123" s="178">
        <v>1593000</v>
      </c>
      <c r="DH123" s="182" t="s">
        <v>2275</v>
      </c>
      <c r="DI123" s="182" t="s">
        <v>30</v>
      </c>
      <c r="DJ123" s="182">
        <v>2</v>
      </c>
      <c r="DK123" s="182" t="s">
        <v>2277</v>
      </c>
      <c r="DL123" s="182" t="s">
        <v>2276</v>
      </c>
      <c r="DM123" s="179">
        <v>44739</v>
      </c>
      <c r="DN123" s="189" t="s">
        <v>2282</v>
      </c>
      <c r="DO123" s="186">
        <v>2833000</v>
      </c>
      <c r="DP123" s="189" t="s">
        <v>2279</v>
      </c>
      <c r="DQ123" s="189" t="s">
        <v>19</v>
      </c>
      <c r="DR123" s="189">
        <v>3</v>
      </c>
      <c r="DS123" s="189" t="s">
        <v>2281</v>
      </c>
      <c r="DT123" s="189" t="s">
        <v>2280</v>
      </c>
      <c r="DU123" s="190">
        <v>44739</v>
      </c>
      <c r="DV123" s="188" t="s">
        <v>2286</v>
      </c>
      <c r="DW123" s="178">
        <v>27000</v>
      </c>
      <c r="DX123" s="182" t="s">
        <v>2283</v>
      </c>
      <c r="DY123" s="182" t="s">
        <v>30</v>
      </c>
      <c r="DZ123" s="182">
        <v>2</v>
      </c>
      <c r="EA123" s="182" t="s">
        <v>2285</v>
      </c>
      <c r="EB123" s="182" t="s">
        <v>2284</v>
      </c>
      <c r="EC123" s="179">
        <v>44739</v>
      </c>
      <c r="ED123" s="189" t="s">
        <v>2289</v>
      </c>
      <c r="EE123" s="186">
        <v>0</v>
      </c>
      <c r="EF123" s="189" t="s">
        <v>14</v>
      </c>
      <c r="EG123" s="189" t="s">
        <v>14</v>
      </c>
      <c r="EH123" s="189" t="s">
        <v>14</v>
      </c>
      <c r="EI123" s="189">
        <v>0</v>
      </c>
      <c r="EJ123" s="189" t="s">
        <v>14</v>
      </c>
      <c r="EK123" s="190">
        <v>44739</v>
      </c>
      <c r="EL123" s="188" t="s">
        <v>2290</v>
      </c>
      <c r="EM123" s="178">
        <v>0</v>
      </c>
      <c r="EN123" s="182" t="s">
        <v>14</v>
      </c>
      <c r="EO123" s="182" t="s">
        <v>14</v>
      </c>
      <c r="EP123" s="182" t="s">
        <v>14</v>
      </c>
      <c r="EQ123" s="182">
        <v>0</v>
      </c>
      <c r="ER123" s="182" t="s">
        <v>14</v>
      </c>
      <c r="ES123" s="179">
        <v>44739</v>
      </c>
      <c r="ET123" s="189" t="s">
        <v>4213</v>
      </c>
      <c r="EU123" s="189">
        <v>14</v>
      </c>
      <c r="EV123" s="189" t="s">
        <v>4208</v>
      </c>
      <c r="EW123" s="189" t="s">
        <v>2610</v>
      </c>
      <c r="EX123" s="189">
        <v>2</v>
      </c>
      <c r="EY123" s="189" t="s">
        <v>4205</v>
      </c>
      <c r="EZ123" s="189" t="s">
        <v>1233</v>
      </c>
      <c r="FA123" s="190">
        <v>44861</v>
      </c>
      <c r="FB123" s="188" t="s">
        <v>2288</v>
      </c>
      <c r="FC123" s="182">
        <v>2</v>
      </c>
      <c r="FD123" s="182" t="s">
        <v>2162</v>
      </c>
      <c r="FE123" s="182" t="s">
        <v>19</v>
      </c>
      <c r="FF123" s="182">
        <v>3</v>
      </c>
      <c r="FG123" s="182" t="s">
        <v>2287</v>
      </c>
      <c r="FH123" s="182" t="s">
        <v>1360</v>
      </c>
      <c r="FI123" s="179">
        <v>44739</v>
      </c>
      <c r="FJ123" s="188" t="s">
        <v>1285</v>
      </c>
      <c r="FK123" s="189" t="s">
        <v>14</v>
      </c>
      <c r="FL123" s="189" t="s">
        <v>14</v>
      </c>
      <c r="FM123" s="189" t="s">
        <v>14</v>
      </c>
      <c r="FN123" s="189" t="s">
        <v>14</v>
      </c>
      <c r="FO123" s="189" t="s">
        <v>14</v>
      </c>
      <c r="FP123" s="186" t="s">
        <v>14</v>
      </c>
      <c r="FQ123" s="187">
        <v>44139</v>
      </c>
      <c r="FR123" s="188" t="s">
        <v>1286</v>
      </c>
      <c r="FS123" s="182" t="s">
        <v>14</v>
      </c>
      <c r="FT123" s="182" t="s">
        <v>14</v>
      </c>
      <c r="FU123" s="182" t="s">
        <v>14</v>
      </c>
      <c r="FV123" s="182" t="s">
        <v>14</v>
      </c>
      <c r="FW123" s="182" t="s">
        <v>14</v>
      </c>
      <c r="FX123" s="182" t="s">
        <v>14</v>
      </c>
      <c r="FY123" s="179">
        <v>44139</v>
      </c>
      <c r="FZ123" s="189" t="s">
        <v>5438</v>
      </c>
      <c r="GA123" s="189">
        <v>1</v>
      </c>
      <c r="GB123" s="189" t="s">
        <v>3959</v>
      </c>
      <c r="GC123" s="189" t="s">
        <v>30</v>
      </c>
      <c r="GD123" s="189">
        <v>2</v>
      </c>
      <c r="GE123" s="189" t="s">
        <v>14</v>
      </c>
      <c r="GF123" s="189" t="s">
        <v>14</v>
      </c>
      <c r="GG123" s="190">
        <v>44865</v>
      </c>
      <c r="GH123" s="188" t="s">
        <v>5444</v>
      </c>
      <c r="GI123" s="182">
        <v>0</v>
      </c>
      <c r="GJ123" s="182" t="s">
        <v>3959</v>
      </c>
      <c r="GK123" s="182" t="s">
        <v>30</v>
      </c>
      <c r="GL123" s="182">
        <v>2</v>
      </c>
      <c r="GM123" s="182" t="s">
        <v>14</v>
      </c>
      <c r="GN123" s="182" t="s">
        <v>14</v>
      </c>
      <c r="GO123" s="179">
        <v>44865</v>
      </c>
      <c r="GP123" s="189" t="s">
        <v>5439</v>
      </c>
      <c r="GQ123" s="189">
        <v>1</v>
      </c>
      <c r="GR123" s="189" t="s">
        <v>3959</v>
      </c>
      <c r="GS123" s="189" t="s">
        <v>30</v>
      </c>
      <c r="GT123" s="189">
        <v>2</v>
      </c>
      <c r="GU123" s="189" t="s">
        <v>14</v>
      </c>
      <c r="GV123" s="189" t="s">
        <v>14</v>
      </c>
      <c r="GW123" s="190">
        <v>44865</v>
      </c>
      <c r="GX123" s="188" t="s">
        <v>5445</v>
      </c>
      <c r="GY123" s="182">
        <v>0</v>
      </c>
      <c r="GZ123" s="182" t="s">
        <v>3959</v>
      </c>
      <c r="HA123" s="182" t="s">
        <v>30</v>
      </c>
      <c r="HB123" s="182">
        <v>2</v>
      </c>
      <c r="HC123" s="182" t="s">
        <v>14</v>
      </c>
      <c r="HD123" s="182" t="s">
        <v>14</v>
      </c>
      <c r="HE123" s="179">
        <v>44865</v>
      </c>
      <c r="HF123" s="189" t="s">
        <v>5437</v>
      </c>
      <c r="HG123" s="189">
        <v>0</v>
      </c>
      <c r="HH123" s="189" t="s">
        <v>3959</v>
      </c>
      <c r="HI123" s="189" t="s">
        <v>30</v>
      </c>
      <c r="HJ123" s="189">
        <v>2</v>
      </c>
      <c r="HK123" s="189" t="s">
        <v>14</v>
      </c>
      <c r="HL123" s="189" t="s">
        <v>14</v>
      </c>
      <c r="HM123" s="190">
        <v>44865</v>
      </c>
      <c r="HN123" s="188" t="s">
        <v>5443</v>
      </c>
      <c r="HO123" s="182">
        <v>0</v>
      </c>
      <c r="HP123" s="182" t="s">
        <v>3959</v>
      </c>
      <c r="HQ123" s="182" t="s">
        <v>30</v>
      </c>
      <c r="HR123" s="182">
        <v>2</v>
      </c>
      <c r="HS123" s="182" t="s">
        <v>14</v>
      </c>
      <c r="HT123" s="182" t="s">
        <v>14</v>
      </c>
      <c r="HU123" s="179">
        <v>44865</v>
      </c>
      <c r="HV123" s="189" t="s">
        <v>5440</v>
      </c>
      <c r="HW123" s="189">
        <v>0</v>
      </c>
      <c r="HX123" s="189" t="s">
        <v>3959</v>
      </c>
      <c r="HY123" s="189" t="s">
        <v>30</v>
      </c>
      <c r="HZ123" s="189">
        <v>2</v>
      </c>
      <c r="IA123" s="189" t="s">
        <v>14</v>
      </c>
      <c r="IB123" s="189" t="s">
        <v>14</v>
      </c>
      <c r="IC123" s="190">
        <v>44865</v>
      </c>
      <c r="ID123" s="188" t="s">
        <v>5442</v>
      </c>
      <c r="IE123" s="182">
        <v>2</v>
      </c>
      <c r="IF123" s="182" t="s">
        <v>3959</v>
      </c>
      <c r="IG123" s="182" t="s">
        <v>30</v>
      </c>
      <c r="IH123" s="182">
        <v>2</v>
      </c>
      <c r="II123" s="182" t="s">
        <v>14</v>
      </c>
      <c r="IJ123" s="182" t="s">
        <v>14</v>
      </c>
      <c r="IK123" s="179">
        <v>44865</v>
      </c>
      <c r="IL123" s="189" t="s">
        <v>5441</v>
      </c>
      <c r="IM123" s="189">
        <v>0</v>
      </c>
      <c r="IN123" s="189" t="s">
        <v>3959</v>
      </c>
      <c r="IO123" s="189" t="s">
        <v>30</v>
      </c>
      <c r="IP123" s="189">
        <v>2</v>
      </c>
      <c r="IQ123" s="189" t="s">
        <v>14</v>
      </c>
      <c r="IR123" s="189" t="s">
        <v>14</v>
      </c>
      <c r="IS123" s="190">
        <v>44865</v>
      </c>
    </row>
    <row r="124" spans="1:253" s="283" customFormat="1" ht="12.95" customHeight="1" x14ac:dyDescent="0.2">
      <c r="A124" s="283" t="s">
        <v>1797</v>
      </c>
      <c r="B124" s="283" t="s">
        <v>9342</v>
      </c>
      <c r="C124" s="283" t="s">
        <v>1798</v>
      </c>
      <c r="D124" s="283" t="s">
        <v>1799</v>
      </c>
      <c r="E124" s="283" t="s">
        <v>9742</v>
      </c>
      <c r="F124" s="283" t="s">
        <v>3772</v>
      </c>
      <c r="G124" s="177">
        <v>195440000</v>
      </c>
      <c r="H124" s="178" t="s">
        <v>3769</v>
      </c>
      <c r="I124" s="178" t="s">
        <v>2610</v>
      </c>
      <c r="J124" s="178">
        <v>2</v>
      </c>
      <c r="K124" s="178" t="s">
        <v>3771</v>
      </c>
      <c r="L124" s="178" t="s">
        <v>3770</v>
      </c>
      <c r="M124" s="179">
        <v>44833</v>
      </c>
      <c r="N124" s="193" t="s">
        <v>3268</v>
      </c>
      <c r="O124" s="180">
        <v>1804170</v>
      </c>
      <c r="P124" s="180" t="s">
        <v>3265</v>
      </c>
      <c r="Q124" s="180" t="s">
        <v>2610</v>
      </c>
      <c r="R124" s="180">
        <v>2</v>
      </c>
      <c r="S124" s="180" t="s">
        <v>3267</v>
      </c>
      <c r="T124" s="180" t="s">
        <v>3266</v>
      </c>
      <c r="U124" s="181">
        <v>44805</v>
      </c>
      <c r="V124" s="193" t="s">
        <v>3775</v>
      </c>
      <c r="W124" s="178">
        <v>92590000</v>
      </c>
      <c r="X124" s="178" t="s">
        <v>3773</v>
      </c>
      <c r="Y124" s="178" t="s">
        <v>2610</v>
      </c>
      <c r="Z124" s="178">
        <v>2</v>
      </c>
      <c r="AA124" s="178" t="s">
        <v>1623</v>
      </c>
      <c r="AB124" s="178" t="s">
        <v>3774</v>
      </c>
      <c r="AC124" s="179">
        <v>44833</v>
      </c>
      <c r="AD124" s="193" t="s">
        <v>3778</v>
      </c>
      <c r="AE124" s="186">
        <v>56690000</v>
      </c>
      <c r="AF124" s="186" t="s">
        <v>3776</v>
      </c>
      <c r="AG124" s="186" t="s">
        <v>2610</v>
      </c>
      <c r="AH124" s="186">
        <v>2</v>
      </c>
      <c r="AI124" s="186" t="s">
        <v>1625</v>
      </c>
      <c r="AJ124" s="186" t="s">
        <v>3777</v>
      </c>
      <c r="AK124" s="187">
        <v>44833</v>
      </c>
      <c r="AL124" s="193" t="s">
        <v>3272</v>
      </c>
      <c r="AM124" s="178">
        <v>1596000</v>
      </c>
      <c r="AN124" s="178" t="s">
        <v>3269</v>
      </c>
      <c r="AO124" s="178" t="s">
        <v>19</v>
      </c>
      <c r="AP124" s="178">
        <v>3</v>
      </c>
      <c r="AQ124" s="178" t="s">
        <v>3271</v>
      </c>
      <c r="AR124" s="178" t="s">
        <v>3270</v>
      </c>
      <c r="AS124" s="179">
        <v>44805</v>
      </c>
      <c r="AT124" s="194" t="s">
        <v>3278</v>
      </c>
      <c r="AU124" s="186" t="s">
        <v>14</v>
      </c>
      <c r="AV124" s="186" t="s">
        <v>14</v>
      </c>
      <c r="AW124" s="186" t="s">
        <v>14</v>
      </c>
      <c r="AX124" s="186" t="s">
        <v>14</v>
      </c>
      <c r="AY124" s="186" t="s">
        <v>3277</v>
      </c>
      <c r="AZ124" s="186" t="s">
        <v>14</v>
      </c>
      <c r="BA124" s="187">
        <v>44805</v>
      </c>
      <c r="BB124" s="193" t="s">
        <v>3276</v>
      </c>
      <c r="BC124" s="178">
        <v>5599046</v>
      </c>
      <c r="BD124" s="178" t="s">
        <v>3273</v>
      </c>
      <c r="BE124" s="178" t="s">
        <v>2610</v>
      </c>
      <c r="BF124" s="178">
        <v>2</v>
      </c>
      <c r="BG124" s="178" t="s">
        <v>3275</v>
      </c>
      <c r="BH124" s="178" t="s">
        <v>3274</v>
      </c>
      <c r="BI124" s="179">
        <v>44805</v>
      </c>
      <c r="BJ124" s="194" t="s">
        <v>3782</v>
      </c>
      <c r="BK124" s="194">
        <v>35</v>
      </c>
      <c r="BL124" s="194" t="s">
        <v>3779</v>
      </c>
      <c r="BM124" s="194" t="s">
        <v>2610</v>
      </c>
      <c r="BN124" s="194">
        <v>2</v>
      </c>
      <c r="BO124" s="194" t="s">
        <v>3781</v>
      </c>
      <c r="BP124" s="186" t="s">
        <v>3780</v>
      </c>
      <c r="BQ124" s="195">
        <v>44833</v>
      </c>
      <c r="BR124" s="193" t="s">
        <v>1800</v>
      </c>
      <c r="BS124" s="196" t="s">
        <v>14</v>
      </c>
      <c r="BT124" s="196" t="s">
        <v>14</v>
      </c>
      <c r="BU124" s="196" t="s">
        <v>19</v>
      </c>
      <c r="BV124" s="196">
        <v>3</v>
      </c>
      <c r="BW124" s="196" t="s">
        <v>14</v>
      </c>
      <c r="BX124" s="196" t="s">
        <v>14</v>
      </c>
      <c r="BY124" s="179">
        <v>44622</v>
      </c>
      <c r="BZ124" s="194" t="s">
        <v>1801</v>
      </c>
      <c r="CA124" s="194" t="s">
        <v>14</v>
      </c>
      <c r="CB124" s="194" t="s">
        <v>14</v>
      </c>
      <c r="CC124" s="194" t="s">
        <v>19</v>
      </c>
      <c r="CD124" s="194">
        <v>3</v>
      </c>
      <c r="CE124" s="194" t="s">
        <v>14</v>
      </c>
      <c r="CF124" s="194" t="s">
        <v>14</v>
      </c>
      <c r="CG124" s="195">
        <v>44622</v>
      </c>
      <c r="CH124" s="193" t="s">
        <v>10157</v>
      </c>
      <c r="CI124" s="194" t="e">
        <v>#N/A</v>
      </c>
      <c r="CJ124" s="194" t="e">
        <v>#N/A</v>
      </c>
      <c r="CK124" s="194" t="e">
        <v>#N/A</v>
      </c>
      <c r="CL124" s="194" t="e">
        <v>#N/A</v>
      </c>
      <c r="CM124" s="194" t="e">
        <v>#N/A</v>
      </c>
      <c r="CN124" s="194" t="e">
        <v>#N/A</v>
      </c>
      <c r="CO124" s="197" t="e">
        <v>#N/A</v>
      </c>
      <c r="CP124" s="194" t="s">
        <v>3786</v>
      </c>
      <c r="CQ124" s="196">
        <v>3500000</v>
      </c>
      <c r="CR124" s="196" t="s">
        <v>3784</v>
      </c>
      <c r="CS124" s="196">
        <v>0</v>
      </c>
      <c r="CT124" s="196">
        <v>0</v>
      </c>
      <c r="CU124" s="196">
        <v>0</v>
      </c>
      <c r="CV124" s="196" t="s">
        <v>3785</v>
      </c>
      <c r="CW124" s="179">
        <v>44833</v>
      </c>
      <c r="CX124" s="194" t="s">
        <v>3787</v>
      </c>
      <c r="CY124" s="186">
        <v>22054000</v>
      </c>
      <c r="CZ124" s="186" t="s">
        <v>3796</v>
      </c>
      <c r="DA124" s="186" t="s">
        <v>19</v>
      </c>
      <c r="DB124" s="186">
        <v>3</v>
      </c>
      <c r="DC124" s="186" t="s">
        <v>3798</v>
      </c>
      <c r="DD124" s="186" t="s">
        <v>3797</v>
      </c>
      <c r="DE124" s="192">
        <v>44833</v>
      </c>
      <c r="DF124" s="193" t="s">
        <v>3791</v>
      </c>
      <c r="DG124" s="178">
        <v>35900000</v>
      </c>
      <c r="DH124" s="196" t="s">
        <v>3788</v>
      </c>
      <c r="DI124" s="196" t="s">
        <v>19</v>
      </c>
      <c r="DJ124" s="196">
        <v>3</v>
      </c>
      <c r="DK124" s="196" t="s">
        <v>3790</v>
      </c>
      <c r="DL124" s="196" t="s">
        <v>3789</v>
      </c>
      <c r="DM124" s="179">
        <v>44833</v>
      </c>
      <c r="DN124" s="194" t="s">
        <v>3795</v>
      </c>
      <c r="DO124" s="186">
        <v>34635000</v>
      </c>
      <c r="DP124" s="194" t="s">
        <v>3792</v>
      </c>
      <c r="DQ124" s="194" t="s">
        <v>19</v>
      </c>
      <c r="DR124" s="194">
        <v>3</v>
      </c>
      <c r="DS124" s="194" t="s">
        <v>3794</v>
      </c>
      <c r="DT124" s="194" t="s">
        <v>3793</v>
      </c>
      <c r="DU124" s="195">
        <v>44833</v>
      </c>
      <c r="DV124" s="193" t="s">
        <v>3799</v>
      </c>
      <c r="DW124" s="178">
        <v>15738000</v>
      </c>
      <c r="DX124" s="196" t="s">
        <v>3796</v>
      </c>
      <c r="DY124" s="196" t="s">
        <v>19</v>
      </c>
      <c r="DZ124" s="196">
        <v>3</v>
      </c>
      <c r="EA124" s="196" t="s">
        <v>3798</v>
      </c>
      <c r="EB124" s="196" t="s">
        <v>3797</v>
      </c>
      <c r="EC124" s="179">
        <v>44833</v>
      </c>
      <c r="ED124" s="194" t="s">
        <v>3803</v>
      </c>
      <c r="EE124" s="186">
        <v>5702000</v>
      </c>
      <c r="EF124" s="194" t="s">
        <v>3800</v>
      </c>
      <c r="EG124" s="194" t="s">
        <v>19</v>
      </c>
      <c r="EH124" s="194">
        <v>3</v>
      </c>
      <c r="EI124" s="194" t="s">
        <v>3802</v>
      </c>
      <c r="EJ124" s="194" t="s">
        <v>3801</v>
      </c>
      <c r="EK124" s="195">
        <v>44833</v>
      </c>
      <c r="EL124" s="193" t="s">
        <v>3807</v>
      </c>
      <c r="EM124" s="178">
        <v>614000</v>
      </c>
      <c r="EN124" s="196" t="s">
        <v>3804</v>
      </c>
      <c r="EO124" s="196" t="s">
        <v>19</v>
      </c>
      <c r="EP124" s="196">
        <v>3</v>
      </c>
      <c r="EQ124" s="196" t="s">
        <v>3806</v>
      </c>
      <c r="ER124" s="196" t="s">
        <v>3805</v>
      </c>
      <c r="ES124" s="179">
        <v>44833</v>
      </c>
      <c r="ET124" s="194" t="s">
        <v>3783</v>
      </c>
      <c r="EU124" s="194">
        <v>35</v>
      </c>
      <c r="EV124" s="194" t="s">
        <v>3779</v>
      </c>
      <c r="EW124" s="194" t="s">
        <v>2610</v>
      </c>
      <c r="EX124" s="194">
        <v>2</v>
      </c>
      <c r="EY124" s="194" t="s">
        <v>3781</v>
      </c>
      <c r="EZ124" s="194" t="s">
        <v>3780</v>
      </c>
      <c r="FA124" s="195">
        <v>44833</v>
      </c>
      <c r="FB124" s="193" t="s">
        <v>1803</v>
      </c>
      <c r="FC124" s="196">
        <v>5</v>
      </c>
      <c r="FD124" s="196" t="s">
        <v>14</v>
      </c>
      <c r="FE124" s="196" t="s">
        <v>30</v>
      </c>
      <c r="FF124" s="196">
        <v>2</v>
      </c>
      <c r="FG124" s="196" t="s">
        <v>1802</v>
      </c>
      <c r="FH124" s="196" t="s">
        <v>14</v>
      </c>
      <c r="FI124" s="179">
        <v>44622</v>
      </c>
      <c r="FJ124" s="193" t="s">
        <v>1804</v>
      </c>
      <c r="FK124" s="194" t="s">
        <v>14</v>
      </c>
      <c r="FL124" s="194" t="s">
        <v>14</v>
      </c>
      <c r="FM124" s="194" t="s">
        <v>19</v>
      </c>
      <c r="FN124" s="194">
        <v>3</v>
      </c>
      <c r="FO124" s="194" t="s">
        <v>14</v>
      </c>
      <c r="FP124" s="186" t="s">
        <v>14</v>
      </c>
      <c r="FQ124" s="187">
        <v>44622</v>
      </c>
      <c r="FR124" s="193" t="s">
        <v>1805</v>
      </c>
      <c r="FS124" s="196" t="s">
        <v>14</v>
      </c>
      <c r="FT124" s="196" t="s">
        <v>14</v>
      </c>
      <c r="FU124" s="196" t="s">
        <v>19</v>
      </c>
      <c r="FV124" s="196">
        <v>3</v>
      </c>
      <c r="FW124" s="196" t="s">
        <v>14</v>
      </c>
      <c r="FX124" s="196" t="s">
        <v>14</v>
      </c>
      <c r="FY124" s="179">
        <v>44622</v>
      </c>
      <c r="FZ124" s="194" t="s">
        <v>5731</v>
      </c>
      <c r="GA124" s="194">
        <v>2</v>
      </c>
      <c r="GB124" s="194" t="s">
        <v>3959</v>
      </c>
      <c r="GC124" s="194" t="s">
        <v>30</v>
      </c>
      <c r="GD124" s="194">
        <v>2</v>
      </c>
      <c r="GE124" s="194" t="s">
        <v>14</v>
      </c>
      <c r="GF124" s="194" t="s">
        <v>14</v>
      </c>
      <c r="GG124" s="195">
        <v>44872</v>
      </c>
      <c r="GH124" s="193" t="s">
        <v>5737</v>
      </c>
      <c r="GI124" s="196">
        <v>3</v>
      </c>
      <c r="GJ124" s="196" t="s">
        <v>3959</v>
      </c>
      <c r="GK124" s="196" t="s">
        <v>30</v>
      </c>
      <c r="GL124" s="196">
        <v>2</v>
      </c>
      <c r="GM124" s="196" t="s">
        <v>14</v>
      </c>
      <c r="GN124" s="196" t="s">
        <v>14</v>
      </c>
      <c r="GO124" s="179">
        <v>44872</v>
      </c>
      <c r="GP124" s="194" t="s">
        <v>5732</v>
      </c>
      <c r="GQ124" s="194">
        <v>3</v>
      </c>
      <c r="GR124" s="194" t="s">
        <v>3959</v>
      </c>
      <c r="GS124" s="194" t="s">
        <v>30</v>
      </c>
      <c r="GT124" s="194">
        <v>2</v>
      </c>
      <c r="GU124" s="194" t="s">
        <v>14</v>
      </c>
      <c r="GV124" s="194" t="s">
        <v>14</v>
      </c>
      <c r="GW124" s="195">
        <v>44872</v>
      </c>
      <c r="GX124" s="193" t="s">
        <v>5738</v>
      </c>
      <c r="GY124" s="196">
        <v>3</v>
      </c>
      <c r="GZ124" s="196" t="s">
        <v>3959</v>
      </c>
      <c r="HA124" s="196" t="s">
        <v>30</v>
      </c>
      <c r="HB124" s="196">
        <v>2</v>
      </c>
      <c r="HC124" s="196" t="s">
        <v>14</v>
      </c>
      <c r="HD124" s="196" t="s">
        <v>14</v>
      </c>
      <c r="HE124" s="179">
        <v>44872</v>
      </c>
      <c r="HF124" s="194" t="s">
        <v>5730</v>
      </c>
      <c r="HG124" s="194">
        <v>2</v>
      </c>
      <c r="HH124" s="194" t="s">
        <v>3959</v>
      </c>
      <c r="HI124" s="194" t="s">
        <v>30</v>
      </c>
      <c r="HJ124" s="194">
        <v>2</v>
      </c>
      <c r="HK124" s="194" t="s">
        <v>14</v>
      </c>
      <c r="HL124" s="194" t="s">
        <v>14</v>
      </c>
      <c r="HM124" s="195">
        <v>44872</v>
      </c>
      <c r="HN124" s="193" t="s">
        <v>5736</v>
      </c>
      <c r="HO124" s="196">
        <v>3</v>
      </c>
      <c r="HP124" s="196" t="s">
        <v>3959</v>
      </c>
      <c r="HQ124" s="196" t="s">
        <v>30</v>
      </c>
      <c r="HR124" s="196">
        <v>2</v>
      </c>
      <c r="HS124" s="196" t="s">
        <v>14</v>
      </c>
      <c r="HT124" s="196" t="s">
        <v>14</v>
      </c>
      <c r="HU124" s="179">
        <v>44872</v>
      </c>
      <c r="HV124" s="194" t="s">
        <v>5733</v>
      </c>
      <c r="HW124" s="194">
        <v>3</v>
      </c>
      <c r="HX124" s="194" t="s">
        <v>3959</v>
      </c>
      <c r="HY124" s="194" t="s">
        <v>30</v>
      </c>
      <c r="HZ124" s="194">
        <v>2</v>
      </c>
      <c r="IA124" s="194" t="s">
        <v>14</v>
      </c>
      <c r="IB124" s="194" t="s">
        <v>14</v>
      </c>
      <c r="IC124" s="195">
        <v>44872</v>
      </c>
      <c r="ID124" s="193" t="s">
        <v>5735</v>
      </c>
      <c r="IE124" s="196">
        <v>3</v>
      </c>
      <c r="IF124" s="196" t="s">
        <v>3959</v>
      </c>
      <c r="IG124" s="196" t="s">
        <v>30</v>
      </c>
      <c r="IH124" s="196">
        <v>2</v>
      </c>
      <c r="II124" s="196" t="s">
        <v>14</v>
      </c>
      <c r="IJ124" s="196" t="s">
        <v>14</v>
      </c>
      <c r="IK124" s="179">
        <v>44872</v>
      </c>
      <c r="IL124" s="194" t="s">
        <v>5734</v>
      </c>
      <c r="IM124" s="194">
        <v>3</v>
      </c>
      <c r="IN124" s="194" t="s">
        <v>3959</v>
      </c>
      <c r="IO124" s="194" t="s">
        <v>30</v>
      </c>
      <c r="IP124" s="194">
        <v>2</v>
      </c>
      <c r="IQ124" s="194" t="s">
        <v>14</v>
      </c>
      <c r="IR124" s="194" t="s">
        <v>14</v>
      </c>
      <c r="IS124" s="195">
        <v>44872</v>
      </c>
    </row>
    <row r="125" spans="1:253" s="283" customFormat="1" ht="12.95" customHeight="1" x14ac:dyDescent="0.2">
      <c r="A125" s="283" t="s">
        <v>2842</v>
      </c>
      <c r="B125" s="283" t="s">
        <v>9349</v>
      </c>
      <c r="C125" s="283" t="s">
        <v>2843</v>
      </c>
      <c r="D125" s="283" t="s">
        <v>2844</v>
      </c>
      <c r="E125" s="283" t="s">
        <v>9004</v>
      </c>
      <c r="F125" s="283" t="s">
        <v>6744</v>
      </c>
      <c r="G125" s="177">
        <v>19963000</v>
      </c>
      <c r="H125" s="178" t="s">
        <v>5747</v>
      </c>
      <c r="I125" s="178" t="s">
        <v>74</v>
      </c>
      <c r="J125" s="178">
        <v>1</v>
      </c>
      <c r="K125" s="178" t="s">
        <v>6743</v>
      </c>
      <c r="L125" s="178" t="s">
        <v>6742</v>
      </c>
      <c r="M125" s="179">
        <v>44893</v>
      </c>
      <c r="N125" s="188" t="s">
        <v>2848</v>
      </c>
      <c r="O125" s="180">
        <v>62918</v>
      </c>
      <c r="P125" s="180" t="s">
        <v>2845</v>
      </c>
      <c r="Q125" s="180" t="s">
        <v>30</v>
      </c>
      <c r="R125" s="180">
        <v>2</v>
      </c>
      <c r="S125" s="180" t="s">
        <v>2847</v>
      </c>
      <c r="T125" s="180" t="s">
        <v>2846</v>
      </c>
      <c r="U125" s="181">
        <v>44773</v>
      </c>
      <c r="V125" s="188" t="s">
        <v>6748</v>
      </c>
      <c r="W125" s="178">
        <v>6606000</v>
      </c>
      <c r="X125" s="178" t="s">
        <v>6745</v>
      </c>
      <c r="Y125" s="178" t="s">
        <v>2610</v>
      </c>
      <c r="Z125" s="178">
        <v>2</v>
      </c>
      <c r="AA125" s="178" t="s">
        <v>6747</v>
      </c>
      <c r="AB125" s="178" t="s">
        <v>6746</v>
      </c>
      <c r="AC125" s="179">
        <v>44893</v>
      </c>
      <c r="AD125" s="188" t="s">
        <v>6752</v>
      </c>
      <c r="AE125" s="186">
        <v>1557000</v>
      </c>
      <c r="AF125" s="186" t="s">
        <v>6749</v>
      </c>
      <c r="AG125" s="186" t="s">
        <v>2610</v>
      </c>
      <c r="AH125" s="186">
        <v>2</v>
      </c>
      <c r="AI125" s="186" t="s">
        <v>6751</v>
      </c>
      <c r="AJ125" s="186" t="s">
        <v>6750</v>
      </c>
      <c r="AK125" s="187">
        <v>44893</v>
      </c>
      <c r="AL125" s="188" t="s">
        <v>6753</v>
      </c>
      <c r="AM125" s="178">
        <v>1557000</v>
      </c>
      <c r="AN125" s="178" t="s">
        <v>6749</v>
      </c>
      <c r="AO125" s="178" t="s">
        <v>2610</v>
      </c>
      <c r="AP125" s="178">
        <v>2</v>
      </c>
      <c r="AQ125" s="178" t="s">
        <v>6751</v>
      </c>
      <c r="AR125" s="178" t="s">
        <v>6750</v>
      </c>
      <c r="AS125" s="179">
        <v>44893</v>
      </c>
      <c r="AT125" s="189" t="s">
        <v>10158</v>
      </c>
      <c r="AU125" s="186" t="e">
        <v>#N/A</v>
      </c>
      <c r="AV125" s="186" t="e">
        <v>#N/A</v>
      </c>
      <c r="AW125" s="186" t="e">
        <v>#N/A</v>
      </c>
      <c r="AX125" s="186" t="e">
        <v>#N/A</v>
      </c>
      <c r="AY125" s="186" t="e">
        <v>#N/A</v>
      </c>
      <c r="AZ125" s="186" t="e">
        <v>#N/A</v>
      </c>
      <c r="BA125" s="187" t="e">
        <v>#N/A</v>
      </c>
      <c r="BB125" s="188" t="s">
        <v>10159</v>
      </c>
      <c r="BC125" s="178" t="e">
        <v>#N/A</v>
      </c>
      <c r="BD125" s="178" t="e">
        <v>#N/A</v>
      </c>
      <c r="BE125" s="178" t="e">
        <v>#N/A</v>
      </c>
      <c r="BF125" s="178" t="e">
        <v>#N/A</v>
      </c>
      <c r="BG125" s="178" t="e">
        <v>#N/A</v>
      </c>
      <c r="BH125" s="178" t="e">
        <v>#N/A</v>
      </c>
      <c r="BI125" s="179" t="e">
        <v>#N/A</v>
      </c>
      <c r="BJ125" s="189" t="s">
        <v>6755</v>
      </c>
      <c r="BK125" s="189">
        <v>0</v>
      </c>
      <c r="BL125" s="189" t="s">
        <v>5750</v>
      </c>
      <c r="BM125" s="189" t="s">
        <v>2610</v>
      </c>
      <c r="BN125" s="189">
        <v>2</v>
      </c>
      <c r="BO125" s="189" t="s">
        <v>6754</v>
      </c>
      <c r="BP125" s="186" t="s">
        <v>1233</v>
      </c>
      <c r="BQ125" s="190">
        <v>44893</v>
      </c>
      <c r="BR125" s="188" t="s">
        <v>10160</v>
      </c>
      <c r="BS125" s="182" t="e">
        <v>#N/A</v>
      </c>
      <c r="BT125" s="182" t="e">
        <v>#N/A</v>
      </c>
      <c r="BU125" s="182" t="e">
        <v>#N/A</v>
      </c>
      <c r="BV125" s="182" t="e">
        <v>#N/A</v>
      </c>
      <c r="BW125" s="182" t="e">
        <v>#N/A</v>
      </c>
      <c r="BX125" s="182" t="e">
        <v>#N/A</v>
      </c>
      <c r="BY125" s="179" t="e">
        <v>#N/A</v>
      </c>
      <c r="BZ125" s="189" t="s">
        <v>10161</v>
      </c>
      <c r="CA125" s="189" t="e">
        <v>#N/A</v>
      </c>
      <c r="CB125" s="189" t="e">
        <v>#N/A</v>
      </c>
      <c r="CC125" s="189" t="e">
        <v>#N/A</v>
      </c>
      <c r="CD125" s="189" t="e">
        <v>#N/A</v>
      </c>
      <c r="CE125" s="189" t="e">
        <v>#N/A</v>
      </c>
      <c r="CF125" s="189" t="e">
        <v>#N/A</v>
      </c>
      <c r="CG125" s="190" t="e">
        <v>#N/A</v>
      </c>
      <c r="CH125" s="188" t="s">
        <v>10162</v>
      </c>
      <c r="CI125" s="189" t="e">
        <v>#N/A</v>
      </c>
      <c r="CJ125" s="189" t="e">
        <v>#N/A</v>
      </c>
      <c r="CK125" s="189" t="e">
        <v>#N/A</v>
      </c>
      <c r="CL125" s="189" t="e">
        <v>#N/A</v>
      </c>
      <c r="CM125" s="189" t="e">
        <v>#N/A</v>
      </c>
      <c r="CN125" s="189" t="e">
        <v>#N/A</v>
      </c>
      <c r="CO125" s="191" t="e">
        <v>#N/A</v>
      </c>
      <c r="CP125" s="189" t="s">
        <v>10163</v>
      </c>
      <c r="CQ125" s="182" t="e">
        <v>#N/A</v>
      </c>
      <c r="CR125" s="182" t="e">
        <v>#N/A</v>
      </c>
      <c r="CS125" s="182" t="e">
        <v>#N/A</v>
      </c>
      <c r="CT125" s="182" t="e">
        <v>#N/A</v>
      </c>
      <c r="CU125" s="182" t="e">
        <v>#N/A</v>
      </c>
      <c r="CV125" s="182" t="e">
        <v>#N/A</v>
      </c>
      <c r="CW125" s="179" t="e">
        <v>#N/A</v>
      </c>
      <c r="CX125" s="189" t="s">
        <v>6758</v>
      </c>
      <c r="CY125" s="186">
        <v>1557000</v>
      </c>
      <c r="CZ125" s="186" t="s">
        <v>6749</v>
      </c>
      <c r="DA125" s="186" t="s">
        <v>2610</v>
      </c>
      <c r="DB125" s="186">
        <v>2</v>
      </c>
      <c r="DC125" s="186" t="s">
        <v>2826</v>
      </c>
      <c r="DD125" s="186" t="s">
        <v>6750</v>
      </c>
      <c r="DE125" s="192">
        <v>44893</v>
      </c>
      <c r="DF125" s="188" t="s">
        <v>6760</v>
      </c>
      <c r="DG125" s="178">
        <v>5049000</v>
      </c>
      <c r="DH125" s="182" t="s">
        <v>6745</v>
      </c>
      <c r="DI125" s="182" t="s">
        <v>2610</v>
      </c>
      <c r="DJ125" s="182">
        <v>2</v>
      </c>
      <c r="DK125" s="182" t="s">
        <v>6759</v>
      </c>
      <c r="DL125" s="182" t="s">
        <v>6746</v>
      </c>
      <c r="DM125" s="179">
        <v>44893</v>
      </c>
      <c r="DN125" s="189" t="s">
        <v>6762</v>
      </c>
      <c r="DO125" s="186">
        <v>0</v>
      </c>
      <c r="DP125" s="189" t="s">
        <v>6749</v>
      </c>
      <c r="DQ125" s="189" t="s">
        <v>2610</v>
      </c>
      <c r="DR125" s="189">
        <v>2</v>
      </c>
      <c r="DS125" s="189" t="s">
        <v>6761</v>
      </c>
      <c r="DT125" s="189" t="s">
        <v>6750</v>
      </c>
      <c r="DU125" s="190">
        <v>44893</v>
      </c>
      <c r="DV125" s="188" t="s">
        <v>6763</v>
      </c>
      <c r="DW125" s="178">
        <v>1557000</v>
      </c>
      <c r="DX125" s="182" t="s">
        <v>6749</v>
      </c>
      <c r="DY125" s="182" t="s">
        <v>2610</v>
      </c>
      <c r="DZ125" s="182">
        <v>2</v>
      </c>
      <c r="EA125" s="182" t="s">
        <v>2826</v>
      </c>
      <c r="EB125" s="182" t="s">
        <v>6750</v>
      </c>
      <c r="EC125" s="179">
        <v>44893</v>
      </c>
      <c r="ED125" s="189" t="s">
        <v>6764</v>
      </c>
      <c r="EE125" s="186">
        <v>0</v>
      </c>
      <c r="EF125" s="189" t="s">
        <v>6749</v>
      </c>
      <c r="EG125" s="189" t="s">
        <v>2610</v>
      </c>
      <c r="EH125" s="189">
        <v>2</v>
      </c>
      <c r="EI125" s="189" t="s">
        <v>2828</v>
      </c>
      <c r="EJ125" s="189" t="s">
        <v>6750</v>
      </c>
      <c r="EK125" s="190">
        <v>44893</v>
      </c>
      <c r="EL125" s="188" t="s">
        <v>6765</v>
      </c>
      <c r="EM125" s="178">
        <v>0</v>
      </c>
      <c r="EN125" s="182" t="s">
        <v>6749</v>
      </c>
      <c r="EO125" s="182" t="s">
        <v>2610</v>
      </c>
      <c r="EP125" s="182">
        <v>2</v>
      </c>
      <c r="EQ125" s="182" t="s">
        <v>2828</v>
      </c>
      <c r="ER125" s="182" t="s">
        <v>6750</v>
      </c>
      <c r="ES125" s="179">
        <v>44893</v>
      </c>
      <c r="ET125" s="189" t="s">
        <v>6757</v>
      </c>
      <c r="EU125" s="189">
        <v>0</v>
      </c>
      <c r="EV125" s="189" t="s">
        <v>5750</v>
      </c>
      <c r="EW125" s="189" t="s">
        <v>2610</v>
      </c>
      <c r="EX125" s="189">
        <v>2</v>
      </c>
      <c r="EY125" s="189" t="s">
        <v>6756</v>
      </c>
      <c r="EZ125" s="189" t="s">
        <v>1233</v>
      </c>
      <c r="FA125" s="190">
        <v>44893</v>
      </c>
      <c r="FB125" s="188" t="s">
        <v>2851</v>
      </c>
      <c r="FC125" s="182">
        <v>2</v>
      </c>
      <c r="FD125" s="182" t="s">
        <v>2849</v>
      </c>
      <c r="FE125" s="182" t="s">
        <v>30</v>
      </c>
      <c r="FF125" s="182">
        <v>2</v>
      </c>
      <c r="FG125" s="182" t="s">
        <v>2766</v>
      </c>
      <c r="FH125" s="182" t="s">
        <v>2850</v>
      </c>
      <c r="FI125" s="179">
        <v>44773</v>
      </c>
      <c r="FJ125" s="188" t="s">
        <v>10164</v>
      </c>
      <c r="FK125" s="189" t="e">
        <v>#N/A</v>
      </c>
      <c r="FL125" s="189" t="e">
        <v>#N/A</v>
      </c>
      <c r="FM125" s="189" t="e">
        <v>#N/A</v>
      </c>
      <c r="FN125" s="189" t="e">
        <v>#N/A</v>
      </c>
      <c r="FO125" s="189" t="e">
        <v>#N/A</v>
      </c>
      <c r="FP125" s="186" t="e">
        <v>#N/A</v>
      </c>
      <c r="FQ125" s="187" t="e">
        <v>#N/A</v>
      </c>
      <c r="FR125" s="188" t="s">
        <v>10165</v>
      </c>
      <c r="FS125" s="182" t="e">
        <v>#N/A</v>
      </c>
      <c r="FT125" s="182" t="e">
        <v>#N/A</v>
      </c>
      <c r="FU125" s="182" t="e">
        <v>#N/A</v>
      </c>
      <c r="FV125" s="182" t="e">
        <v>#N/A</v>
      </c>
      <c r="FW125" s="182" t="e">
        <v>#N/A</v>
      </c>
      <c r="FX125" s="182" t="e">
        <v>#N/A</v>
      </c>
      <c r="FY125" s="179" t="e">
        <v>#N/A</v>
      </c>
      <c r="FZ125" s="189" t="s">
        <v>4385</v>
      </c>
      <c r="GA125" s="189">
        <v>0</v>
      </c>
      <c r="GB125" s="189" t="s">
        <v>3959</v>
      </c>
      <c r="GC125" s="189" t="s">
        <v>30</v>
      </c>
      <c r="GD125" s="189">
        <v>2</v>
      </c>
      <c r="GE125" s="189" t="s">
        <v>14</v>
      </c>
      <c r="GF125" s="189" t="s">
        <v>14</v>
      </c>
      <c r="GG125" s="190">
        <v>44862</v>
      </c>
      <c r="GH125" s="188" t="s">
        <v>4391</v>
      </c>
      <c r="GI125" s="182">
        <v>0</v>
      </c>
      <c r="GJ125" s="182" t="s">
        <v>3959</v>
      </c>
      <c r="GK125" s="182" t="s">
        <v>30</v>
      </c>
      <c r="GL125" s="182">
        <v>2</v>
      </c>
      <c r="GM125" s="182" t="s">
        <v>14</v>
      </c>
      <c r="GN125" s="182" t="s">
        <v>14</v>
      </c>
      <c r="GO125" s="179">
        <v>44862</v>
      </c>
      <c r="GP125" s="189" t="s">
        <v>4386</v>
      </c>
      <c r="GQ125" s="189">
        <v>0</v>
      </c>
      <c r="GR125" s="189" t="s">
        <v>3959</v>
      </c>
      <c r="GS125" s="189" t="s">
        <v>30</v>
      </c>
      <c r="GT125" s="189">
        <v>2</v>
      </c>
      <c r="GU125" s="189" t="s">
        <v>14</v>
      </c>
      <c r="GV125" s="189" t="s">
        <v>14</v>
      </c>
      <c r="GW125" s="190">
        <v>44862</v>
      </c>
      <c r="GX125" s="188" t="s">
        <v>4392</v>
      </c>
      <c r="GY125" s="182">
        <v>0</v>
      </c>
      <c r="GZ125" s="182" t="s">
        <v>3959</v>
      </c>
      <c r="HA125" s="182" t="s">
        <v>30</v>
      </c>
      <c r="HB125" s="182">
        <v>2</v>
      </c>
      <c r="HC125" s="182" t="s">
        <v>14</v>
      </c>
      <c r="HD125" s="182" t="s">
        <v>14</v>
      </c>
      <c r="HE125" s="179">
        <v>44862</v>
      </c>
      <c r="HF125" s="189" t="s">
        <v>4384</v>
      </c>
      <c r="HG125" s="189">
        <v>0</v>
      </c>
      <c r="HH125" s="189" t="s">
        <v>3959</v>
      </c>
      <c r="HI125" s="189" t="s">
        <v>30</v>
      </c>
      <c r="HJ125" s="189">
        <v>2</v>
      </c>
      <c r="HK125" s="189" t="s">
        <v>14</v>
      </c>
      <c r="HL125" s="189" t="s">
        <v>14</v>
      </c>
      <c r="HM125" s="190">
        <v>44862</v>
      </c>
      <c r="HN125" s="188" t="s">
        <v>4390</v>
      </c>
      <c r="HO125" s="182">
        <v>0</v>
      </c>
      <c r="HP125" s="182" t="s">
        <v>3959</v>
      </c>
      <c r="HQ125" s="182" t="s">
        <v>30</v>
      </c>
      <c r="HR125" s="182">
        <v>2</v>
      </c>
      <c r="HS125" s="182" t="s">
        <v>14</v>
      </c>
      <c r="HT125" s="182" t="s">
        <v>14</v>
      </c>
      <c r="HU125" s="179">
        <v>44862</v>
      </c>
      <c r="HV125" s="189" t="s">
        <v>4387</v>
      </c>
      <c r="HW125" s="189">
        <v>0</v>
      </c>
      <c r="HX125" s="189" t="s">
        <v>3959</v>
      </c>
      <c r="HY125" s="189" t="s">
        <v>30</v>
      </c>
      <c r="HZ125" s="189">
        <v>2</v>
      </c>
      <c r="IA125" s="189" t="s">
        <v>14</v>
      </c>
      <c r="IB125" s="189" t="s">
        <v>14</v>
      </c>
      <c r="IC125" s="190">
        <v>44862</v>
      </c>
      <c r="ID125" s="188" t="s">
        <v>4389</v>
      </c>
      <c r="IE125" s="182">
        <v>0</v>
      </c>
      <c r="IF125" s="182" t="s">
        <v>3959</v>
      </c>
      <c r="IG125" s="182" t="s">
        <v>30</v>
      </c>
      <c r="IH125" s="182">
        <v>2</v>
      </c>
      <c r="II125" s="182" t="s">
        <v>14</v>
      </c>
      <c r="IJ125" s="182" t="s">
        <v>14</v>
      </c>
      <c r="IK125" s="179">
        <v>44862</v>
      </c>
      <c r="IL125" s="189" t="s">
        <v>4388</v>
      </c>
      <c r="IM125" s="189">
        <v>0</v>
      </c>
      <c r="IN125" s="189" t="s">
        <v>3959</v>
      </c>
      <c r="IO125" s="189" t="s">
        <v>30</v>
      </c>
      <c r="IP125" s="189">
        <v>2</v>
      </c>
      <c r="IQ125" s="189" t="s">
        <v>14</v>
      </c>
      <c r="IR125" s="189" t="s">
        <v>14</v>
      </c>
      <c r="IS125" s="190">
        <v>44862</v>
      </c>
    </row>
    <row r="126" spans="1:253" s="283" customFormat="1" ht="12.95" customHeight="1" x14ac:dyDescent="0.2">
      <c r="A126" s="283" t="s">
        <v>429</v>
      </c>
      <c r="B126" s="283" t="s">
        <v>9385</v>
      </c>
      <c r="C126" s="283" t="s">
        <v>430</v>
      </c>
      <c r="D126" s="283" t="s">
        <v>431</v>
      </c>
      <c r="E126" s="283" t="s">
        <v>9007</v>
      </c>
      <c r="F126" s="283" t="s">
        <v>3365</v>
      </c>
      <c r="G126" s="177">
        <v>13790000</v>
      </c>
      <c r="H126" s="178" t="s">
        <v>3362</v>
      </c>
      <c r="I126" s="178" t="s">
        <v>2610</v>
      </c>
      <c r="J126" s="178">
        <v>2</v>
      </c>
      <c r="K126" s="178" t="s">
        <v>3364</v>
      </c>
      <c r="L126" s="178" t="s">
        <v>3363</v>
      </c>
      <c r="M126" s="179">
        <v>44818</v>
      </c>
      <c r="N126" s="193" t="s">
        <v>1874</v>
      </c>
      <c r="O126" s="180">
        <v>20524</v>
      </c>
      <c r="P126" s="180" t="s">
        <v>1871</v>
      </c>
      <c r="Q126" s="180" t="s">
        <v>30</v>
      </c>
      <c r="R126" s="180">
        <v>2</v>
      </c>
      <c r="S126" s="180" t="s">
        <v>1873</v>
      </c>
      <c r="T126" s="180" t="s">
        <v>1872</v>
      </c>
      <c r="U126" s="181">
        <v>44650</v>
      </c>
      <c r="V126" s="193" t="s">
        <v>1876</v>
      </c>
      <c r="W126" s="178">
        <v>2369000</v>
      </c>
      <c r="X126" s="178" t="s">
        <v>1871</v>
      </c>
      <c r="Y126" s="178" t="s">
        <v>30</v>
      </c>
      <c r="Z126" s="178">
        <v>2</v>
      </c>
      <c r="AA126" s="178" t="s">
        <v>1875</v>
      </c>
      <c r="AB126" s="178" t="s">
        <v>1872</v>
      </c>
      <c r="AC126" s="179">
        <v>44650</v>
      </c>
      <c r="AD126" s="193" t="s">
        <v>3378</v>
      </c>
      <c r="AE126" s="186">
        <v>127000</v>
      </c>
      <c r="AF126" s="186" t="s">
        <v>3366</v>
      </c>
      <c r="AG126" s="186" t="s">
        <v>2610</v>
      </c>
      <c r="AH126" s="186">
        <v>2</v>
      </c>
      <c r="AI126" s="186" t="s">
        <v>3377</v>
      </c>
      <c r="AJ126" s="186" t="s">
        <v>3367</v>
      </c>
      <c r="AK126" s="187">
        <v>44818</v>
      </c>
      <c r="AL126" s="193" t="s">
        <v>3376</v>
      </c>
      <c r="AM126" s="178">
        <v>127000</v>
      </c>
      <c r="AN126" s="178" t="s">
        <v>3366</v>
      </c>
      <c r="AO126" s="178" t="s">
        <v>2610</v>
      </c>
      <c r="AP126" s="178">
        <v>2</v>
      </c>
      <c r="AQ126" s="178" t="s">
        <v>3375</v>
      </c>
      <c r="AR126" s="178" t="s">
        <v>3367</v>
      </c>
      <c r="AS126" s="179">
        <v>44818</v>
      </c>
      <c r="AT126" s="194" t="s">
        <v>442</v>
      </c>
      <c r="AU126" s="186" t="s">
        <v>14</v>
      </c>
      <c r="AV126" s="186" t="s">
        <v>437</v>
      </c>
      <c r="AW126" s="186" t="s">
        <v>30</v>
      </c>
      <c r="AX126" s="186">
        <v>2</v>
      </c>
      <c r="AY126" s="186" t="s">
        <v>441</v>
      </c>
      <c r="AZ126" s="186" t="s">
        <v>438</v>
      </c>
      <c r="BA126" s="187">
        <v>43511</v>
      </c>
      <c r="BB126" s="193" t="s">
        <v>440</v>
      </c>
      <c r="BC126" s="178" t="s">
        <v>14</v>
      </c>
      <c r="BD126" s="178" t="s">
        <v>437</v>
      </c>
      <c r="BE126" s="178" t="s">
        <v>30</v>
      </c>
      <c r="BF126" s="178">
        <v>2</v>
      </c>
      <c r="BG126" s="178" t="s">
        <v>439</v>
      </c>
      <c r="BH126" s="178" t="s">
        <v>438</v>
      </c>
      <c r="BI126" s="179">
        <v>43511</v>
      </c>
      <c r="BJ126" s="194" t="s">
        <v>1254</v>
      </c>
      <c r="BK126" s="194" t="s">
        <v>14</v>
      </c>
      <c r="BL126" s="194" t="s">
        <v>14</v>
      </c>
      <c r="BM126" s="194" t="s">
        <v>14</v>
      </c>
      <c r="BN126" s="194" t="s">
        <v>14</v>
      </c>
      <c r="BO126" s="194" t="s">
        <v>1252</v>
      </c>
      <c r="BP126" s="186" t="s">
        <v>14</v>
      </c>
      <c r="BQ126" s="195">
        <v>44134</v>
      </c>
      <c r="BR126" s="193" t="s">
        <v>433</v>
      </c>
      <c r="BS126" s="196">
        <v>0</v>
      </c>
      <c r="BT126" s="196">
        <v>0</v>
      </c>
      <c r="BU126" s="196" t="s">
        <v>30</v>
      </c>
      <c r="BV126" s="196">
        <v>2</v>
      </c>
      <c r="BW126" s="196" t="s">
        <v>432</v>
      </c>
      <c r="BX126" s="196">
        <v>0</v>
      </c>
      <c r="BY126" s="179">
        <v>43511</v>
      </c>
      <c r="BZ126" s="194" t="s">
        <v>434</v>
      </c>
      <c r="CA126" s="194">
        <v>0</v>
      </c>
      <c r="CB126" s="194">
        <v>0</v>
      </c>
      <c r="CC126" s="194" t="s">
        <v>30</v>
      </c>
      <c r="CD126" s="194">
        <v>2</v>
      </c>
      <c r="CE126" s="194" t="s">
        <v>432</v>
      </c>
      <c r="CF126" s="194">
        <v>0</v>
      </c>
      <c r="CG126" s="195">
        <v>43511</v>
      </c>
      <c r="CH126" s="193" t="s">
        <v>10166</v>
      </c>
      <c r="CI126" s="194" t="e">
        <v>#N/A</v>
      </c>
      <c r="CJ126" s="194" t="e">
        <v>#N/A</v>
      </c>
      <c r="CK126" s="194" t="e">
        <v>#N/A</v>
      </c>
      <c r="CL126" s="194" t="e">
        <v>#N/A</v>
      </c>
      <c r="CM126" s="194" t="e">
        <v>#N/A</v>
      </c>
      <c r="CN126" s="194" t="e">
        <v>#N/A</v>
      </c>
      <c r="CO126" s="197" t="e">
        <v>#N/A</v>
      </c>
      <c r="CP126" s="194" t="s">
        <v>436</v>
      </c>
      <c r="CQ126" s="196">
        <v>0</v>
      </c>
      <c r="CR126" s="196">
        <v>0</v>
      </c>
      <c r="CS126" s="196" t="s">
        <v>30</v>
      </c>
      <c r="CT126" s="196">
        <v>2</v>
      </c>
      <c r="CU126" s="196" t="s">
        <v>435</v>
      </c>
      <c r="CV126" s="196">
        <v>0</v>
      </c>
      <c r="CW126" s="179">
        <v>43511</v>
      </c>
      <c r="CX126" s="194" t="s">
        <v>3368</v>
      </c>
      <c r="CY126" s="186">
        <v>127000</v>
      </c>
      <c r="CZ126" s="186" t="s">
        <v>3366</v>
      </c>
      <c r="DA126" s="186" t="s">
        <v>2610</v>
      </c>
      <c r="DB126" s="186">
        <v>2</v>
      </c>
      <c r="DC126" s="186" t="s">
        <v>3369</v>
      </c>
      <c r="DD126" s="186" t="s">
        <v>3367</v>
      </c>
      <c r="DE126" s="192">
        <v>44818</v>
      </c>
      <c r="DF126" s="193" t="s">
        <v>3370</v>
      </c>
      <c r="DG126" s="178">
        <v>2255000</v>
      </c>
      <c r="DH126" s="196" t="s">
        <v>3366</v>
      </c>
      <c r="DI126" s="196" t="s">
        <v>2610</v>
      </c>
      <c r="DJ126" s="196">
        <v>2</v>
      </c>
      <c r="DK126" s="196" t="s">
        <v>3369</v>
      </c>
      <c r="DL126" s="196" t="s">
        <v>3367</v>
      </c>
      <c r="DM126" s="179">
        <v>44818</v>
      </c>
      <c r="DN126" s="194" t="s">
        <v>3371</v>
      </c>
      <c r="DO126" s="186">
        <v>0</v>
      </c>
      <c r="DP126" s="194" t="s">
        <v>3366</v>
      </c>
      <c r="DQ126" s="194" t="s">
        <v>2610</v>
      </c>
      <c r="DR126" s="194">
        <v>2</v>
      </c>
      <c r="DS126" s="194" t="s">
        <v>3369</v>
      </c>
      <c r="DT126" s="194" t="s">
        <v>3367</v>
      </c>
      <c r="DU126" s="195">
        <v>44818</v>
      </c>
      <c r="DV126" s="193" t="s">
        <v>3372</v>
      </c>
      <c r="DW126" s="178">
        <v>127000</v>
      </c>
      <c r="DX126" s="196" t="s">
        <v>3366</v>
      </c>
      <c r="DY126" s="196" t="s">
        <v>2610</v>
      </c>
      <c r="DZ126" s="196">
        <v>2</v>
      </c>
      <c r="EA126" s="196" t="s">
        <v>3369</v>
      </c>
      <c r="EB126" s="196" t="s">
        <v>3367</v>
      </c>
      <c r="EC126" s="179">
        <v>44818</v>
      </c>
      <c r="ED126" s="194" t="s">
        <v>3373</v>
      </c>
      <c r="EE126" s="186">
        <v>0</v>
      </c>
      <c r="EF126" s="194" t="s">
        <v>14</v>
      </c>
      <c r="EG126" s="194" t="s">
        <v>19</v>
      </c>
      <c r="EH126" s="194">
        <v>3</v>
      </c>
      <c r="EI126" s="194" t="s">
        <v>3369</v>
      </c>
      <c r="EJ126" s="194" t="s">
        <v>14</v>
      </c>
      <c r="EK126" s="195">
        <v>44818</v>
      </c>
      <c r="EL126" s="193" t="s">
        <v>3374</v>
      </c>
      <c r="EM126" s="178">
        <v>0</v>
      </c>
      <c r="EN126" s="196" t="s">
        <v>14</v>
      </c>
      <c r="EO126" s="196" t="s">
        <v>19</v>
      </c>
      <c r="EP126" s="196">
        <v>3</v>
      </c>
      <c r="EQ126" s="196" t="s">
        <v>3369</v>
      </c>
      <c r="ER126" s="196" t="s">
        <v>14</v>
      </c>
      <c r="ES126" s="179">
        <v>44818</v>
      </c>
      <c r="ET126" s="194" t="s">
        <v>1253</v>
      </c>
      <c r="EU126" s="194" t="s">
        <v>14</v>
      </c>
      <c r="EV126" s="194" t="s">
        <v>14</v>
      </c>
      <c r="EW126" s="194" t="s">
        <v>14</v>
      </c>
      <c r="EX126" s="194" t="s">
        <v>14</v>
      </c>
      <c r="EY126" s="194" t="s">
        <v>1252</v>
      </c>
      <c r="EZ126" s="194" t="s">
        <v>14</v>
      </c>
      <c r="FA126" s="195">
        <v>44134</v>
      </c>
      <c r="FB126" s="193" t="s">
        <v>1878</v>
      </c>
      <c r="FC126" s="196">
        <v>2</v>
      </c>
      <c r="FD126" s="196" t="s">
        <v>14</v>
      </c>
      <c r="FE126" s="196" t="s">
        <v>30</v>
      </c>
      <c r="FF126" s="196">
        <v>2</v>
      </c>
      <c r="FG126" s="196" t="s">
        <v>1877</v>
      </c>
      <c r="FH126" s="196" t="s">
        <v>14</v>
      </c>
      <c r="FI126" s="179">
        <v>44650</v>
      </c>
      <c r="FJ126" s="193" t="s">
        <v>444</v>
      </c>
      <c r="FK126" s="194">
        <v>0</v>
      </c>
      <c r="FL126" s="194">
        <v>0</v>
      </c>
      <c r="FM126" s="194" t="s">
        <v>30</v>
      </c>
      <c r="FN126" s="194">
        <v>2</v>
      </c>
      <c r="FO126" s="194" t="s">
        <v>443</v>
      </c>
      <c r="FP126" s="186">
        <v>0</v>
      </c>
      <c r="FQ126" s="187">
        <v>43511</v>
      </c>
      <c r="FR126" s="193" t="s">
        <v>445</v>
      </c>
      <c r="FS126" s="196">
        <v>0</v>
      </c>
      <c r="FT126" s="196">
        <v>0</v>
      </c>
      <c r="FU126" s="196" t="s">
        <v>30</v>
      </c>
      <c r="FV126" s="196">
        <v>2</v>
      </c>
      <c r="FW126" s="196">
        <v>0</v>
      </c>
      <c r="FX126" s="196">
        <v>0</v>
      </c>
      <c r="FY126" s="179">
        <v>43511</v>
      </c>
      <c r="FZ126" s="194" t="s">
        <v>4937</v>
      </c>
      <c r="GA126" s="194">
        <v>1</v>
      </c>
      <c r="GB126" s="194" t="s">
        <v>3959</v>
      </c>
      <c r="GC126" s="194" t="s">
        <v>30</v>
      </c>
      <c r="GD126" s="194">
        <v>2</v>
      </c>
      <c r="GE126" s="194" t="s">
        <v>14</v>
      </c>
      <c r="GF126" s="194" t="s">
        <v>14</v>
      </c>
      <c r="GG126" s="195">
        <v>44864</v>
      </c>
      <c r="GH126" s="193" t="s">
        <v>4943</v>
      </c>
      <c r="GI126" s="196">
        <v>0</v>
      </c>
      <c r="GJ126" s="196" t="s">
        <v>3959</v>
      </c>
      <c r="GK126" s="196" t="s">
        <v>30</v>
      </c>
      <c r="GL126" s="196">
        <v>2</v>
      </c>
      <c r="GM126" s="196" t="s">
        <v>14</v>
      </c>
      <c r="GN126" s="196" t="s">
        <v>14</v>
      </c>
      <c r="GO126" s="179">
        <v>44864</v>
      </c>
      <c r="GP126" s="194" t="s">
        <v>4938</v>
      </c>
      <c r="GQ126" s="194">
        <v>1</v>
      </c>
      <c r="GR126" s="194" t="s">
        <v>3959</v>
      </c>
      <c r="GS126" s="194" t="s">
        <v>30</v>
      </c>
      <c r="GT126" s="194">
        <v>2</v>
      </c>
      <c r="GU126" s="194" t="s">
        <v>14</v>
      </c>
      <c r="GV126" s="194" t="s">
        <v>14</v>
      </c>
      <c r="GW126" s="195">
        <v>44864</v>
      </c>
      <c r="GX126" s="193" t="s">
        <v>4944</v>
      </c>
      <c r="GY126" s="196">
        <v>0</v>
      </c>
      <c r="GZ126" s="196" t="s">
        <v>3959</v>
      </c>
      <c r="HA126" s="196" t="s">
        <v>30</v>
      </c>
      <c r="HB126" s="196">
        <v>2</v>
      </c>
      <c r="HC126" s="196" t="s">
        <v>14</v>
      </c>
      <c r="HD126" s="196" t="s">
        <v>14</v>
      </c>
      <c r="HE126" s="179">
        <v>44864</v>
      </c>
      <c r="HF126" s="194" t="s">
        <v>4936</v>
      </c>
      <c r="HG126" s="194">
        <v>0</v>
      </c>
      <c r="HH126" s="194" t="s">
        <v>3959</v>
      </c>
      <c r="HI126" s="194" t="s">
        <v>30</v>
      </c>
      <c r="HJ126" s="194">
        <v>2</v>
      </c>
      <c r="HK126" s="194" t="s">
        <v>14</v>
      </c>
      <c r="HL126" s="194" t="s">
        <v>14</v>
      </c>
      <c r="HM126" s="195">
        <v>44864</v>
      </c>
      <c r="HN126" s="193" t="s">
        <v>4942</v>
      </c>
      <c r="HO126" s="196">
        <v>0</v>
      </c>
      <c r="HP126" s="196" t="s">
        <v>3959</v>
      </c>
      <c r="HQ126" s="196" t="s">
        <v>30</v>
      </c>
      <c r="HR126" s="196">
        <v>2</v>
      </c>
      <c r="HS126" s="196" t="s">
        <v>14</v>
      </c>
      <c r="HT126" s="196" t="s">
        <v>14</v>
      </c>
      <c r="HU126" s="179">
        <v>44864</v>
      </c>
      <c r="HV126" s="194" t="s">
        <v>4939</v>
      </c>
      <c r="HW126" s="194">
        <v>0</v>
      </c>
      <c r="HX126" s="194" t="s">
        <v>3959</v>
      </c>
      <c r="HY126" s="194" t="s">
        <v>30</v>
      </c>
      <c r="HZ126" s="194">
        <v>2</v>
      </c>
      <c r="IA126" s="194" t="s">
        <v>14</v>
      </c>
      <c r="IB126" s="194" t="s">
        <v>14</v>
      </c>
      <c r="IC126" s="195">
        <v>44864</v>
      </c>
      <c r="ID126" s="193" t="s">
        <v>4941</v>
      </c>
      <c r="IE126" s="196">
        <v>0</v>
      </c>
      <c r="IF126" s="196" t="s">
        <v>3959</v>
      </c>
      <c r="IG126" s="196" t="s">
        <v>30</v>
      </c>
      <c r="IH126" s="196">
        <v>2</v>
      </c>
      <c r="II126" s="196" t="s">
        <v>14</v>
      </c>
      <c r="IJ126" s="196" t="s">
        <v>14</v>
      </c>
      <c r="IK126" s="179">
        <v>44864</v>
      </c>
      <c r="IL126" s="194" t="s">
        <v>4940</v>
      </c>
      <c r="IM126" s="194">
        <v>0</v>
      </c>
      <c r="IN126" s="194" t="s">
        <v>3959</v>
      </c>
      <c r="IO126" s="194" t="s">
        <v>30</v>
      </c>
      <c r="IP126" s="194">
        <v>2</v>
      </c>
      <c r="IQ126" s="194" t="s">
        <v>14</v>
      </c>
      <c r="IR126" s="194" t="s">
        <v>14</v>
      </c>
      <c r="IS126" s="195">
        <v>44864</v>
      </c>
    </row>
    <row r="127" spans="1:253" s="283" customFormat="1" ht="12.95" customHeight="1" x14ac:dyDescent="0.2">
      <c r="A127" s="283" t="s">
        <v>446</v>
      </c>
      <c r="B127" s="283" t="s">
        <v>9757</v>
      </c>
      <c r="C127" s="283" t="s">
        <v>447</v>
      </c>
      <c r="D127" s="283" t="s">
        <v>448</v>
      </c>
      <c r="E127" s="283" t="s">
        <v>9010</v>
      </c>
      <c r="F127" s="283" t="s">
        <v>7579</v>
      </c>
      <c r="G127" s="177">
        <v>49800000</v>
      </c>
      <c r="H127" s="178" t="s">
        <v>7576</v>
      </c>
      <c r="I127" s="178" t="s">
        <v>74</v>
      </c>
      <c r="J127" s="178">
        <v>1</v>
      </c>
      <c r="K127" s="178" t="s">
        <v>7578</v>
      </c>
      <c r="L127" s="178" t="s">
        <v>7577</v>
      </c>
      <c r="M127" s="179">
        <v>44894</v>
      </c>
      <c r="N127" s="188" t="s">
        <v>1518</v>
      </c>
      <c r="O127" s="180">
        <v>1840687</v>
      </c>
      <c r="P127" s="180" t="s">
        <v>1515</v>
      </c>
      <c r="Q127" s="180" t="s">
        <v>30</v>
      </c>
      <c r="R127" s="180">
        <v>2</v>
      </c>
      <c r="S127" s="180" t="s">
        <v>1517</v>
      </c>
      <c r="T127" s="180" t="s">
        <v>1516</v>
      </c>
      <c r="U127" s="181">
        <v>44375</v>
      </c>
      <c r="V127" s="188" t="s">
        <v>1656</v>
      </c>
      <c r="W127" s="178">
        <v>48000000</v>
      </c>
      <c r="X127" s="178" t="s">
        <v>1653</v>
      </c>
      <c r="Y127" s="178" t="s">
        <v>74</v>
      </c>
      <c r="Z127" s="178">
        <v>1</v>
      </c>
      <c r="AA127" s="178" t="s">
        <v>1655</v>
      </c>
      <c r="AB127" s="178" t="s">
        <v>1654</v>
      </c>
      <c r="AC127" s="179">
        <v>44557</v>
      </c>
      <c r="AD127" s="188" t="s">
        <v>1658</v>
      </c>
      <c r="AE127" s="186">
        <v>30100000</v>
      </c>
      <c r="AF127" s="186" t="s">
        <v>1653</v>
      </c>
      <c r="AG127" s="186" t="s">
        <v>74</v>
      </c>
      <c r="AH127" s="186">
        <v>1</v>
      </c>
      <c r="AI127" s="186" t="s">
        <v>1657</v>
      </c>
      <c r="AJ127" s="186" t="s">
        <v>1654</v>
      </c>
      <c r="AK127" s="187">
        <v>44557</v>
      </c>
      <c r="AL127" s="188" t="s">
        <v>7583</v>
      </c>
      <c r="AM127" s="178">
        <v>5556000</v>
      </c>
      <c r="AN127" s="178" t="s">
        <v>7580</v>
      </c>
      <c r="AO127" s="178" t="s">
        <v>74</v>
      </c>
      <c r="AP127" s="178">
        <v>1</v>
      </c>
      <c r="AQ127" s="178" t="s">
        <v>7582</v>
      </c>
      <c r="AR127" s="178" t="s">
        <v>7581</v>
      </c>
      <c r="AS127" s="179">
        <v>44894</v>
      </c>
      <c r="AT127" s="189" t="s">
        <v>3904</v>
      </c>
      <c r="AU127" s="186">
        <v>122</v>
      </c>
      <c r="AV127" s="186" t="s">
        <v>3901</v>
      </c>
      <c r="AW127" s="186" t="s">
        <v>2610</v>
      </c>
      <c r="AX127" s="186">
        <v>2</v>
      </c>
      <c r="AY127" s="186" t="s">
        <v>3903</v>
      </c>
      <c r="AZ127" s="186" t="s">
        <v>3902</v>
      </c>
      <c r="BA127" s="187">
        <v>44851</v>
      </c>
      <c r="BB127" s="188" t="s">
        <v>987</v>
      </c>
      <c r="BC127" s="178" t="s">
        <v>14</v>
      </c>
      <c r="BD127" s="178" t="s">
        <v>14</v>
      </c>
      <c r="BE127" s="178" t="s">
        <v>14</v>
      </c>
      <c r="BF127" s="178" t="s">
        <v>14</v>
      </c>
      <c r="BG127" s="178" t="s">
        <v>812</v>
      </c>
      <c r="BH127" s="178" t="s">
        <v>14</v>
      </c>
      <c r="BI127" s="179">
        <v>43868</v>
      </c>
      <c r="BJ127" s="189" t="s">
        <v>7587</v>
      </c>
      <c r="BK127" s="189">
        <v>1419</v>
      </c>
      <c r="BL127" s="189" t="s">
        <v>7584</v>
      </c>
      <c r="BM127" s="189" t="s">
        <v>2610</v>
      </c>
      <c r="BN127" s="189">
        <v>2</v>
      </c>
      <c r="BO127" s="189" t="s">
        <v>7586</v>
      </c>
      <c r="BP127" s="186" t="s">
        <v>7585</v>
      </c>
      <c r="BQ127" s="190">
        <v>44894</v>
      </c>
      <c r="BR127" s="188" t="s">
        <v>7593</v>
      </c>
      <c r="BS127" s="182">
        <v>48200</v>
      </c>
      <c r="BT127" s="182" t="s">
        <v>7590</v>
      </c>
      <c r="BU127" s="182" t="s">
        <v>2610</v>
      </c>
      <c r="BV127" s="182">
        <v>2</v>
      </c>
      <c r="BW127" s="182" t="s">
        <v>7592</v>
      </c>
      <c r="BX127" s="182" t="s">
        <v>7591</v>
      </c>
      <c r="BY127" s="179">
        <v>44894</v>
      </c>
      <c r="BZ127" s="189" t="s">
        <v>7595</v>
      </c>
      <c r="CA127" s="189">
        <v>24800</v>
      </c>
      <c r="CB127" s="189" t="s">
        <v>7590</v>
      </c>
      <c r="CC127" s="189" t="s">
        <v>2610</v>
      </c>
      <c r="CD127" s="189">
        <v>2</v>
      </c>
      <c r="CE127" s="189" t="s">
        <v>7594</v>
      </c>
      <c r="CF127" s="189" t="s">
        <v>7591</v>
      </c>
      <c r="CG127" s="190">
        <v>44894</v>
      </c>
      <c r="CH127" s="188" t="s">
        <v>10167</v>
      </c>
      <c r="CI127" s="189" t="e">
        <v>#N/A</v>
      </c>
      <c r="CJ127" s="189" t="e">
        <v>#N/A</v>
      </c>
      <c r="CK127" s="189" t="e">
        <v>#N/A</v>
      </c>
      <c r="CL127" s="189" t="e">
        <v>#N/A</v>
      </c>
      <c r="CM127" s="189" t="e">
        <v>#N/A</v>
      </c>
      <c r="CN127" s="189" t="e">
        <v>#N/A</v>
      </c>
      <c r="CO127" s="191" t="e">
        <v>#N/A</v>
      </c>
      <c r="CP127" s="189" t="s">
        <v>3908</v>
      </c>
      <c r="CQ127" s="182">
        <v>14851</v>
      </c>
      <c r="CR127" s="182" t="s">
        <v>3905</v>
      </c>
      <c r="CS127" s="182" t="s">
        <v>2610</v>
      </c>
      <c r="CT127" s="182">
        <v>2</v>
      </c>
      <c r="CU127" s="182" t="s">
        <v>3907</v>
      </c>
      <c r="CV127" s="182" t="s">
        <v>3906</v>
      </c>
      <c r="CW127" s="179">
        <v>44851</v>
      </c>
      <c r="CX127" s="189" t="s">
        <v>7596</v>
      </c>
      <c r="CY127" s="186">
        <v>15800000</v>
      </c>
      <c r="CZ127" s="186" t="s">
        <v>7576</v>
      </c>
      <c r="DA127" s="186" t="s">
        <v>74</v>
      </c>
      <c r="DB127" s="186">
        <v>1</v>
      </c>
      <c r="DC127" s="186" t="s">
        <v>7601</v>
      </c>
      <c r="DD127" s="186" t="s">
        <v>7577</v>
      </c>
      <c r="DE127" s="192">
        <v>44894</v>
      </c>
      <c r="DF127" s="188" t="s">
        <v>7598</v>
      </c>
      <c r="DG127" s="178">
        <v>20500000</v>
      </c>
      <c r="DH127" s="182" t="s">
        <v>7576</v>
      </c>
      <c r="DI127" s="182" t="s">
        <v>74</v>
      </c>
      <c r="DJ127" s="182">
        <v>1</v>
      </c>
      <c r="DK127" s="182" t="s">
        <v>7597</v>
      </c>
      <c r="DL127" s="182" t="s">
        <v>7577</v>
      </c>
      <c r="DM127" s="179">
        <v>44894</v>
      </c>
      <c r="DN127" s="189" t="s">
        <v>7600</v>
      </c>
      <c r="DO127" s="186">
        <v>13500000</v>
      </c>
      <c r="DP127" s="189" t="s">
        <v>7576</v>
      </c>
      <c r="DQ127" s="189" t="s">
        <v>74</v>
      </c>
      <c r="DR127" s="189">
        <v>1</v>
      </c>
      <c r="DS127" s="189" t="s">
        <v>7599</v>
      </c>
      <c r="DT127" s="189" t="s">
        <v>7577</v>
      </c>
      <c r="DU127" s="190">
        <v>44894</v>
      </c>
      <c r="DV127" s="188" t="s">
        <v>7602</v>
      </c>
      <c r="DW127" s="178">
        <v>10200000</v>
      </c>
      <c r="DX127" s="182" t="s">
        <v>7576</v>
      </c>
      <c r="DY127" s="182" t="s">
        <v>74</v>
      </c>
      <c r="DZ127" s="182">
        <v>1</v>
      </c>
      <c r="EA127" s="182" t="s">
        <v>7601</v>
      </c>
      <c r="EB127" s="182" t="s">
        <v>7577</v>
      </c>
      <c r="EC127" s="179">
        <v>44894</v>
      </c>
      <c r="ED127" s="189" t="s">
        <v>7604</v>
      </c>
      <c r="EE127" s="186">
        <v>5500000</v>
      </c>
      <c r="EF127" s="189" t="s">
        <v>7576</v>
      </c>
      <c r="EG127" s="189" t="s">
        <v>74</v>
      </c>
      <c r="EH127" s="189">
        <v>1</v>
      </c>
      <c r="EI127" s="189" t="s">
        <v>7603</v>
      </c>
      <c r="EJ127" s="189" t="s">
        <v>7577</v>
      </c>
      <c r="EK127" s="190">
        <v>44894</v>
      </c>
      <c r="EL127" s="188" t="s">
        <v>7606</v>
      </c>
      <c r="EM127" s="178">
        <v>100000</v>
      </c>
      <c r="EN127" s="182" t="s">
        <v>7576</v>
      </c>
      <c r="EO127" s="182" t="s">
        <v>74</v>
      </c>
      <c r="EP127" s="182">
        <v>1</v>
      </c>
      <c r="EQ127" s="182" t="s">
        <v>7605</v>
      </c>
      <c r="ER127" s="182" t="s">
        <v>7577</v>
      </c>
      <c r="ES127" s="179">
        <v>44894</v>
      </c>
      <c r="ET127" s="189" t="s">
        <v>7589</v>
      </c>
      <c r="EU127" s="189">
        <v>1419</v>
      </c>
      <c r="EV127" s="189" t="s">
        <v>7584</v>
      </c>
      <c r="EW127" s="189" t="s">
        <v>2610</v>
      </c>
      <c r="EX127" s="189">
        <v>2</v>
      </c>
      <c r="EY127" s="189" t="s">
        <v>7588</v>
      </c>
      <c r="EZ127" s="189" t="s">
        <v>7585</v>
      </c>
      <c r="FA127" s="190">
        <v>44894</v>
      </c>
      <c r="FB127" s="188" t="s">
        <v>7607</v>
      </c>
      <c r="FC127" s="182">
        <v>5</v>
      </c>
      <c r="FD127" s="182" t="s">
        <v>7576</v>
      </c>
      <c r="FE127" s="182" t="s">
        <v>2610</v>
      </c>
      <c r="FF127" s="182">
        <v>2</v>
      </c>
      <c r="FG127" s="182" t="s">
        <v>3261</v>
      </c>
      <c r="FH127" s="182" t="s">
        <v>7577</v>
      </c>
      <c r="FI127" s="179">
        <v>44894</v>
      </c>
      <c r="FJ127" s="188" t="s">
        <v>449</v>
      </c>
      <c r="FK127" s="189" t="s">
        <v>14</v>
      </c>
      <c r="FL127" s="189">
        <v>0</v>
      </c>
      <c r="FM127" s="189" t="s">
        <v>30</v>
      </c>
      <c r="FN127" s="189">
        <v>2</v>
      </c>
      <c r="FO127" s="189" t="s">
        <v>15</v>
      </c>
      <c r="FP127" s="186">
        <v>0</v>
      </c>
      <c r="FQ127" s="187">
        <v>43511</v>
      </c>
      <c r="FR127" s="188" t="s">
        <v>450</v>
      </c>
      <c r="FS127" s="182" t="s">
        <v>14</v>
      </c>
      <c r="FT127" s="182">
        <v>0</v>
      </c>
      <c r="FU127" s="182" t="s">
        <v>30</v>
      </c>
      <c r="FV127" s="182">
        <v>2</v>
      </c>
      <c r="FW127" s="182" t="s">
        <v>15</v>
      </c>
      <c r="FX127" s="182">
        <v>0</v>
      </c>
      <c r="FY127" s="179">
        <v>43511</v>
      </c>
      <c r="FZ127" s="189" t="s">
        <v>4042</v>
      </c>
      <c r="GA127" s="189">
        <v>2</v>
      </c>
      <c r="GB127" s="189" t="s">
        <v>3959</v>
      </c>
      <c r="GC127" s="189" t="s">
        <v>30</v>
      </c>
      <c r="GD127" s="189">
        <v>2</v>
      </c>
      <c r="GE127" s="189" t="s">
        <v>14</v>
      </c>
      <c r="GF127" s="189" t="s">
        <v>14</v>
      </c>
      <c r="GG127" s="190">
        <v>44859</v>
      </c>
      <c r="GH127" s="188" t="s">
        <v>4048</v>
      </c>
      <c r="GI127" s="182">
        <v>1</v>
      </c>
      <c r="GJ127" s="182" t="s">
        <v>3959</v>
      </c>
      <c r="GK127" s="182" t="s">
        <v>30</v>
      </c>
      <c r="GL127" s="182">
        <v>2</v>
      </c>
      <c r="GM127" s="182" t="s">
        <v>14</v>
      </c>
      <c r="GN127" s="182" t="s">
        <v>14</v>
      </c>
      <c r="GO127" s="179">
        <v>44859</v>
      </c>
      <c r="GP127" s="189" t="s">
        <v>4043</v>
      </c>
      <c r="GQ127" s="189">
        <v>1</v>
      </c>
      <c r="GR127" s="189" t="s">
        <v>3959</v>
      </c>
      <c r="GS127" s="189" t="s">
        <v>30</v>
      </c>
      <c r="GT127" s="189">
        <v>2</v>
      </c>
      <c r="GU127" s="189" t="s">
        <v>14</v>
      </c>
      <c r="GV127" s="189" t="s">
        <v>14</v>
      </c>
      <c r="GW127" s="190">
        <v>44859</v>
      </c>
      <c r="GX127" s="188" t="s">
        <v>4049</v>
      </c>
      <c r="GY127" s="182">
        <v>0</v>
      </c>
      <c r="GZ127" s="182" t="s">
        <v>3959</v>
      </c>
      <c r="HA127" s="182" t="s">
        <v>30</v>
      </c>
      <c r="HB127" s="182">
        <v>2</v>
      </c>
      <c r="HC127" s="182" t="s">
        <v>14</v>
      </c>
      <c r="HD127" s="182" t="s">
        <v>14</v>
      </c>
      <c r="HE127" s="179">
        <v>44859</v>
      </c>
      <c r="HF127" s="189" t="s">
        <v>4041</v>
      </c>
      <c r="HG127" s="189">
        <v>2</v>
      </c>
      <c r="HH127" s="189" t="s">
        <v>3959</v>
      </c>
      <c r="HI127" s="189" t="s">
        <v>30</v>
      </c>
      <c r="HJ127" s="189">
        <v>2</v>
      </c>
      <c r="HK127" s="189" t="s">
        <v>14</v>
      </c>
      <c r="HL127" s="189" t="s">
        <v>14</v>
      </c>
      <c r="HM127" s="190">
        <v>44859</v>
      </c>
      <c r="HN127" s="188" t="s">
        <v>4047</v>
      </c>
      <c r="HO127" s="182">
        <v>1</v>
      </c>
      <c r="HP127" s="182" t="s">
        <v>3959</v>
      </c>
      <c r="HQ127" s="182" t="s">
        <v>30</v>
      </c>
      <c r="HR127" s="182">
        <v>2</v>
      </c>
      <c r="HS127" s="182" t="s">
        <v>14</v>
      </c>
      <c r="HT127" s="182" t="s">
        <v>14</v>
      </c>
      <c r="HU127" s="179">
        <v>44859</v>
      </c>
      <c r="HV127" s="189" t="s">
        <v>4044</v>
      </c>
      <c r="HW127" s="189">
        <v>3</v>
      </c>
      <c r="HX127" s="189" t="s">
        <v>3959</v>
      </c>
      <c r="HY127" s="189" t="s">
        <v>30</v>
      </c>
      <c r="HZ127" s="189">
        <v>2</v>
      </c>
      <c r="IA127" s="189" t="s">
        <v>14</v>
      </c>
      <c r="IB127" s="189" t="s">
        <v>14</v>
      </c>
      <c r="IC127" s="190">
        <v>44859</v>
      </c>
      <c r="ID127" s="188" t="s">
        <v>4046</v>
      </c>
      <c r="IE127" s="182">
        <v>1</v>
      </c>
      <c r="IF127" s="182" t="s">
        <v>3959</v>
      </c>
      <c r="IG127" s="182" t="s">
        <v>30</v>
      </c>
      <c r="IH127" s="182">
        <v>2</v>
      </c>
      <c r="II127" s="182" t="s">
        <v>14</v>
      </c>
      <c r="IJ127" s="182" t="s">
        <v>14</v>
      </c>
      <c r="IK127" s="179">
        <v>44859</v>
      </c>
      <c r="IL127" s="189" t="s">
        <v>4045</v>
      </c>
      <c r="IM127" s="189">
        <v>3</v>
      </c>
      <c r="IN127" s="189" t="s">
        <v>3959</v>
      </c>
      <c r="IO127" s="189" t="s">
        <v>30</v>
      </c>
      <c r="IP127" s="189">
        <v>2</v>
      </c>
      <c r="IQ127" s="189" t="s">
        <v>14</v>
      </c>
      <c r="IR127" s="189" t="s">
        <v>14</v>
      </c>
      <c r="IS127" s="190">
        <v>44859</v>
      </c>
    </row>
    <row r="128" spans="1:253" s="283" customFormat="1" ht="12.95" customHeight="1" x14ac:dyDescent="0.2">
      <c r="A128" s="283" t="s">
        <v>988</v>
      </c>
      <c r="B128" s="283" t="s">
        <v>9385</v>
      </c>
      <c r="C128" s="283" t="s">
        <v>989</v>
      </c>
      <c r="D128" s="283" t="s">
        <v>448</v>
      </c>
      <c r="E128" s="283" t="s">
        <v>9010</v>
      </c>
      <c r="F128" s="283" t="s">
        <v>7630</v>
      </c>
      <c r="G128" s="177">
        <v>49800000</v>
      </c>
      <c r="H128" s="178" t="s">
        <v>7576</v>
      </c>
      <c r="I128" s="178" t="s">
        <v>74</v>
      </c>
      <c r="J128" s="178">
        <v>1</v>
      </c>
      <c r="K128" s="178" t="s">
        <v>7578</v>
      </c>
      <c r="L128" s="178" t="s">
        <v>7577</v>
      </c>
      <c r="M128" s="179">
        <v>44894</v>
      </c>
      <c r="N128" s="193" t="s">
        <v>1522</v>
      </c>
      <c r="O128" s="180">
        <v>89263</v>
      </c>
      <c r="P128" s="180" t="s">
        <v>1519</v>
      </c>
      <c r="Q128" s="180" t="s">
        <v>30</v>
      </c>
      <c r="R128" s="180">
        <v>2</v>
      </c>
      <c r="S128" s="180" t="s">
        <v>1521</v>
      </c>
      <c r="T128" s="180" t="s">
        <v>1520</v>
      </c>
      <c r="U128" s="181">
        <v>44375</v>
      </c>
      <c r="V128" s="193" t="s">
        <v>7634</v>
      </c>
      <c r="W128" s="178">
        <v>14770000</v>
      </c>
      <c r="X128" s="178" t="s">
        <v>7631</v>
      </c>
      <c r="Y128" s="178" t="s">
        <v>2610</v>
      </c>
      <c r="Z128" s="178">
        <v>2</v>
      </c>
      <c r="AA128" s="178" t="s">
        <v>7633</v>
      </c>
      <c r="AB128" s="178" t="s">
        <v>7632</v>
      </c>
      <c r="AC128" s="179">
        <v>44894</v>
      </c>
      <c r="AD128" s="193" t="s">
        <v>7636</v>
      </c>
      <c r="AE128" s="186">
        <v>14770000</v>
      </c>
      <c r="AF128" s="186" t="s">
        <v>7631</v>
      </c>
      <c r="AG128" s="186" t="s">
        <v>2610</v>
      </c>
      <c r="AH128" s="186">
        <v>2</v>
      </c>
      <c r="AI128" s="186" t="s">
        <v>7635</v>
      </c>
      <c r="AJ128" s="186" t="s">
        <v>7632</v>
      </c>
      <c r="AK128" s="187">
        <v>44894</v>
      </c>
      <c r="AL128" s="193" t="s">
        <v>7640</v>
      </c>
      <c r="AM128" s="178">
        <v>1139000</v>
      </c>
      <c r="AN128" s="178" t="s">
        <v>7637</v>
      </c>
      <c r="AO128" s="178" t="s">
        <v>2610</v>
      </c>
      <c r="AP128" s="178">
        <v>2</v>
      </c>
      <c r="AQ128" s="178" t="s">
        <v>7639</v>
      </c>
      <c r="AR128" s="178" t="s">
        <v>7638</v>
      </c>
      <c r="AS128" s="179">
        <v>44894</v>
      </c>
      <c r="AT128" s="194" t="s">
        <v>994</v>
      </c>
      <c r="AU128" s="186" t="s">
        <v>14</v>
      </c>
      <c r="AV128" s="186" t="s">
        <v>14</v>
      </c>
      <c r="AW128" s="186" t="s">
        <v>14</v>
      </c>
      <c r="AX128" s="186" t="s">
        <v>14</v>
      </c>
      <c r="AY128" s="186" t="s">
        <v>14</v>
      </c>
      <c r="AZ128" s="186" t="s">
        <v>14</v>
      </c>
      <c r="BA128" s="187">
        <v>43868</v>
      </c>
      <c r="BB128" s="193" t="s">
        <v>993</v>
      </c>
      <c r="BC128" s="178" t="s">
        <v>14</v>
      </c>
      <c r="BD128" s="178" t="s">
        <v>14</v>
      </c>
      <c r="BE128" s="178" t="s">
        <v>14</v>
      </c>
      <c r="BF128" s="178" t="s">
        <v>14</v>
      </c>
      <c r="BG128" s="178" t="s">
        <v>14</v>
      </c>
      <c r="BH128" s="178" t="s">
        <v>14</v>
      </c>
      <c r="BI128" s="179">
        <v>43868</v>
      </c>
      <c r="BJ128" s="194" t="s">
        <v>7643</v>
      </c>
      <c r="BK128" s="194">
        <v>0</v>
      </c>
      <c r="BL128" s="194" t="s">
        <v>7641</v>
      </c>
      <c r="BM128" s="194" t="s">
        <v>2610</v>
      </c>
      <c r="BN128" s="194">
        <v>2</v>
      </c>
      <c r="BO128" s="194" t="s">
        <v>7642</v>
      </c>
      <c r="BP128" s="186" t="s">
        <v>1233</v>
      </c>
      <c r="BQ128" s="195">
        <v>44894</v>
      </c>
      <c r="BR128" s="193" t="s">
        <v>990</v>
      </c>
      <c r="BS128" s="196" t="s">
        <v>14</v>
      </c>
      <c r="BT128" s="196" t="s">
        <v>14</v>
      </c>
      <c r="BU128" s="196" t="s">
        <v>14</v>
      </c>
      <c r="BV128" s="196" t="s">
        <v>14</v>
      </c>
      <c r="BW128" s="196" t="s">
        <v>14</v>
      </c>
      <c r="BX128" s="196" t="s">
        <v>14</v>
      </c>
      <c r="BY128" s="179">
        <v>43868</v>
      </c>
      <c r="BZ128" s="194" t="s">
        <v>991</v>
      </c>
      <c r="CA128" s="194" t="s">
        <v>14</v>
      </c>
      <c r="CB128" s="194" t="s">
        <v>14</v>
      </c>
      <c r="CC128" s="194" t="s">
        <v>14</v>
      </c>
      <c r="CD128" s="194" t="s">
        <v>14</v>
      </c>
      <c r="CE128" s="194" t="s">
        <v>14</v>
      </c>
      <c r="CF128" s="194" t="s">
        <v>14</v>
      </c>
      <c r="CG128" s="195">
        <v>43868</v>
      </c>
      <c r="CH128" s="193" t="s">
        <v>10168</v>
      </c>
      <c r="CI128" s="194" t="e">
        <v>#N/A</v>
      </c>
      <c r="CJ128" s="194" t="e">
        <v>#N/A</v>
      </c>
      <c r="CK128" s="194" t="e">
        <v>#N/A</v>
      </c>
      <c r="CL128" s="194" t="e">
        <v>#N/A</v>
      </c>
      <c r="CM128" s="194" t="e">
        <v>#N/A</v>
      </c>
      <c r="CN128" s="194" t="e">
        <v>#N/A</v>
      </c>
      <c r="CO128" s="197" t="e">
        <v>#N/A</v>
      </c>
      <c r="CP128" s="194" t="s">
        <v>992</v>
      </c>
      <c r="CQ128" s="196" t="s">
        <v>14</v>
      </c>
      <c r="CR128" s="196" t="s">
        <v>14</v>
      </c>
      <c r="CS128" s="196" t="s">
        <v>14</v>
      </c>
      <c r="CT128" s="196" t="s">
        <v>14</v>
      </c>
      <c r="CU128" s="196" t="s">
        <v>14</v>
      </c>
      <c r="CV128" s="196" t="s">
        <v>14</v>
      </c>
      <c r="CW128" s="179">
        <v>43868</v>
      </c>
      <c r="CX128" s="194" t="s">
        <v>7645</v>
      </c>
      <c r="CY128" s="186">
        <v>1139000</v>
      </c>
      <c r="CZ128" s="186" t="s">
        <v>7637</v>
      </c>
      <c r="DA128" s="186" t="s">
        <v>2610</v>
      </c>
      <c r="DB128" s="186">
        <v>2</v>
      </c>
      <c r="DC128" s="186" t="s">
        <v>7627</v>
      </c>
      <c r="DD128" s="186" t="s">
        <v>7638</v>
      </c>
      <c r="DE128" s="192">
        <v>44894</v>
      </c>
      <c r="DF128" s="193" t="s">
        <v>7646</v>
      </c>
      <c r="DG128" s="178">
        <v>0</v>
      </c>
      <c r="DH128" s="196" t="s">
        <v>7631</v>
      </c>
      <c r="DI128" s="196" t="s">
        <v>2610</v>
      </c>
      <c r="DJ128" s="196">
        <v>2</v>
      </c>
      <c r="DK128" s="196" t="s">
        <v>7622</v>
      </c>
      <c r="DL128" s="196" t="s">
        <v>7632</v>
      </c>
      <c r="DM128" s="179">
        <v>44894</v>
      </c>
      <c r="DN128" s="194" t="s">
        <v>7647</v>
      </c>
      <c r="DO128" s="186">
        <v>13631000</v>
      </c>
      <c r="DP128" s="194" t="s">
        <v>7631</v>
      </c>
      <c r="DQ128" s="194" t="s">
        <v>2610</v>
      </c>
      <c r="DR128" s="194">
        <v>2</v>
      </c>
      <c r="DS128" s="194" t="s">
        <v>4231</v>
      </c>
      <c r="DT128" s="194" t="s">
        <v>7632</v>
      </c>
      <c r="DU128" s="195">
        <v>44894</v>
      </c>
      <c r="DV128" s="193" t="s">
        <v>7648</v>
      </c>
      <c r="DW128" s="178">
        <v>1139000</v>
      </c>
      <c r="DX128" s="196" t="s">
        <v>7637</v>
      </c>
      <c r="DY128" s="196" t="s">
        <v>2610</v>
      </c>
      <c r="DZ128" s="196">
        <v>2</v>
      </c>
      <c r="EA128" s="196" t="s">
        <v>7627</v>
      </c>
      <c r="EB128" s="196" t="s">
        <v>7638</v>
      </c>
      <c r="EC128" s="179">
        <v>44894</v>
      </c>
      <c r="ED128" s="194" t="s">
        <v>7649</v>
      </c>
      <c r="EE128" s="186">
        <v>0</v>
      </c>
      <c r="EF128" s="194" t="s">
        <v>7637</v>
      </c>
      <c r="EG128" s="194" t="s">
        <v>2610</v>
      </c>
      <c r="EH128" s="194">
        <v>2</v>
      </c>
      <c r="EI128" s="194" t="s">
        <v>7627</v>
      </c>
      <c r="EJ128" s="194" t="s">
        <v>7638</v>
      </c>
      <c r="EK128" s="195">
        <v>44894</v>
      </c>
      <c r="EL128" s="193" t="s">
        <v>7650</v>
      </c>
      <c r="EM128" s="178">
        <v>0</v>
      </c>
      <c r="EN128" s="196" t="s">
        <v>7637</v>
      </c>
      <c r="EO128" s="196" t="s">
        <v>2610</v>
      </c>
      <c r="EP128" s="196">
        <v>2</v>
      </c>
      <c r="EQ128" s="196" t="s">
        <v>7627</v>
      </c>
      <c r="ER128" s="196" t="s">
        <v>7638</v>
      </c>
      <c r="ES128" s="179">
        <v>44894</v>
      </c>
      <c r="ET128" s="194" t="s">
        <v>7644</v>
      </c>
      <c r="EU128" s="194">
        <v>1419</v>
      </c>
      <c r="EV128" s="194" t="s">
        <v>7584</v>
      </c>
      <c r="EW128" s="194" t="s">
        <v>2610</v>
      </c>
      <c r="EX128" s="194">
        <v>2</v>
      </c>
      <c r="EY128" s="194" t="s">
        <v>7615</v>
      </c>
      <c r="EZ128" s="194" t="s">
        <v>7585</v>
      </c>
      <c r="FA128" s="195">
        <v>44894</v>
      </c>
      <c r="FB128" s="193" t="s">
        <v>1559</v>
      </c>
      <c r="FC128" s="196">
        <v>2</v>
      </c>
      <c r="FD128" s="196" t="s">
        <v>14</v>
      </c>
      <c r="FE128" s="196" t="s">
        <v>30</v>
      </c>
      <c r="FF128" s="196">
        <v>2</v>
      </c>
      <c r="FG128" s="196" t="s">
        <v>1558</v>
      </c>
      <c r="FH128" s="196" t="s">
        <v>14</v>
      </c>
      <c r="FI128" s="179">
        <v>44452</v>
      </c>
      <c r="FJ128" s="193" t="s">
        <v>10169</v>
      </c>
      <c r="FK128" s="194" t="e">
        <v>#N/A</v>
      </c>
      <c r="FL128" s="194" t="e">
        <v>#N/A</v>
      </c>
      <c r="FM128" s="194" t="e">
        <v>#N/A</v>
      </c>
      <c r="FN128" s="194" t="e">
        <v>#N/A</v>
      </c>
      <c r="FO128" s="194" t="e">
        <v>#N/A</v>
      </c>
      <c r="FP128" s="186" t="e">
        <v>#N/A</v>
      </c>
      <c r="FQ128" s="187" t="e">
        <v>#N/A</v>
      </c>
      <c r="FR128" s="193" t="s">
        <v>10170</v>
      </c>
      <c r="FS128" s="196" t="e">
        <v>#N/A</v>
      </c>
      <c r="FT128" s="196" t="e">
        <v>#N/A</v>
      </c>
      <c r="FU128" s="196" t="e">
        <v>#N/A</v>
      </c>
      <c r="FV128" s="196" t="e">
        <v>#N/A</v>
      </c>
      <c r="FW128" s="196" t="e">
        <v>#N/A</v>
      </c>
      <c r="FX128" s="196" t="e">
        <v>#N/A</v>
      </c>
      <c r="FY128" s="179" t="e">
        <v>#N/A</v>
      </c>
      <c r="FZ128" s="194" t="s">
        <v>4051</v>
      </c>
      <c r="GA128" s="194">
        <v>2</v>
      </c>
      <c r="GB128" s="194" t="s">
        <v>3959</v>
      </c>
      <c r="GC128" s="194" t="s">
        <v>30</v>
      </c>
      <c r="GD128" s="194">
        <v>2</v>
      </c>
      <c r="GE128" s="194" t="s">
        <v>14</v>
      </c>
      <c r="GF128" s="194" t="s">
        <v>14</v>
      </c>
      <c r="GG128" s="195">
        <v>44859</v>
      </c>
      <c r="GH128" s="193" t="s">
        <v>4057</v>
      </c>
      <c r="GI128" s="196">
        <v>1</v>
      </c>
      <c r="GJ128" s="196" t="s">
        <v>3959</v>
      </c>
      <c r="GK128" s="196" t="s">
        <v>30</v>
      </c>
      <c r="GL128" s="196">
        <v>2</v>
      </c>
      <c r="GM128" s="196" t="s">
        <v>14</v>
      </c>
      <c r="GN128" s="196" t="s">
        <v>14</v>
      </c>
      <c r="GO128" s="179">
        <v>44859</v>
      </c>
      <c r="GP128" s="194" t="s">
        <v>4052</v>
      </c>
      <c r="GQ128" s="194">
        <v>1</v>
      </c>
      <c r="GR128" s="194" t="s">
        <v>3959</v>
      </c>
      <c r="GS128" s="194" t="s">
        <v>30</v>
      </c>
      <c r="GT128" s="194">
        <v>2</v>
      </c>
      <c r="GU128" s="194" t="s">
        <v>14</v>
      </c>
      <c r="GV128" s="194" t="s">
        <v>14</v>
      </c>
      <c r="GW128" s="195">
        <v>44859</v>
      </c>
      <c r="GX128" s="193" t="s">
        <v>4058</v>
      </c>
      <c r="GY128" s="196">
        <v>0</v>
      </c>
      <c r="GZ128" s="196" t="s">
        <v>3959</v>
      </c>
      <c r="HA128" s="196" t="s">
        <v>30</v>
      </c>
      <c r="HB128" s="196">
        <v>2</v>
      </c>
      <c r="HC128" s="196" t="s">
        <v>14</v>
      </c>
      <c r="HD128" s="196" t="s">
        <v>14</v>
      </c>
      <c r="HE128" s="179">
        <v>44859</v>
      </c>
      <c r="HF128" s="194" t="s">
        <v>4050</v>
      </c>
      <c r="HG128" s="194">
        <v>0</v>
      </c>
      <c r="HH128" s="194" t="s">
        <v>3959</v>
      </c>
      <c r="HI128" s="194" t="s">
        <v>30</v>
      </c>
      <c r="HJ128" s="194">
        <v>2</v>
      </c>
      <c r="HK128" s="194" t="s">
        <v>14</v>
      </c>
      <c r="HL128" s="194" t="s">
        <v>14</v>
      </c>
      <c r="HM128" s="195">
        <v>44859</v>
      </c>
      <c r="HN128" s="193" t="s">
        <v>4056</v>
      </c>
      <c r="HO128" s="196">
        <v>1</v>
      </c>
      <c r="HP128" s="196" t="s">
        <v>3959</v>
      </c>
      <c r="HQ128" s="196" t="s">
        <v>30</v>
      </c>
      <c r="HR128" s="196">
        <v>2</v>
      </c>
      <c r="HS128" s="196" t="s">
        <v>14</v>
      </c>
      <c r="HT128" s="196" t="s">
        <v>14</v>
      </c>
      <c r="HU128" s="179">
        <v>44859</v>
      </c>
      <c r="HV128" s="194" t="s">
        <v>4053</v>
      </c>
      <c r="HW128" s="194">
        <v>3</v>
      </c>
      <c r="HX128" s="194" t="s">
        <v>3959</v>
      </c>
      <c r="HY128" s="194" t="s">
        <v>30</v>
      </c>
      <c r="HZ128" s="194">
        <v>2</v>
      </c>
      <c r="IA128" s="194" t="s">
        <v>14</v>
      </c>
      <c r="IB128" s="194" t="s">
        <v>14</v>
      </c>
      <c r="IC128" s="195">
        <v>44859</v>
      </c>
      <c r="ID128" s="193" t="s">
        <v>4055</v>
      </c>
      <c r="IE128" s="196">
        <v>1</v>
      </c>
      <c r="IF128" s="196" t="s">
        <v>3959</v>
      </c>
      <c r="IG128" s="196" t="s">
        <v>30</v>
      </c>
      <c r="IH128" s="196">
        <v>2</v>
      </c>
      <c r="II128" s="196" t="s">
        <v>14</v>
      </c>
      <c r="IJ128" s="196" t="s">
        <v>14</v>
      </c>
      <c r="IK128" s="179">
        <v>44859</v>
      </c>
      <c r="IL128" s="194" t="s">
        <v>4054</v>
      </c>
      <c r="IM128" s="194">
        <v>2</v>
      </c>
      <c r="IN128" s="194" t="s">
        <v>3959</v>
      </c>
      <c r="IO128" s="194" t="s">
        <v>30</v>
      </c>
      <c r="IP128" s="194">
        <v>2</v>
      </c>
      <c r="IQ128" s="194" t="s">
        <v>14</v>
      </c>
      <c r="IR128" s="194" t="s">
        <v>14</v>
      </c>
      <c r="IS128" s="195">
        <v>44859</v>
      </c>
    </row>
    <row r="129" spans="1:253" s="283" customFormat="1" ht="12.95" customHeight="1" x14ac:dyDescent="0.2">
      <c r="A129" s="283" t="s">
        <v>3256</v>
      </c>
      <c r="B129" s="283" t="s">
        <v>9376</v>
      </c>
      <c r="C129" s="283" t="s">
        <v>3257</v>
      </c>
      <c r="D129" s="283" t="s">
        <v>448</v>
      </c>
      <c r="E129" s="283" t="s">
        <v>9010</v>
      </c>
      <c r="F129" s="283" t="s">
        <v>7608</v>
      </c>
      <c r="G129" s="177">
        <v>49800000</v>
      </c>
      <c r="H129" s="178" t="s">
        <v>7576</v>
      </c>
      <c r="I129" s="178" t="s">
        <v>74</v>
      </c>
      <c r="J129" s="178">
        <v>1</v>
      </c>
      <c r="K129" s="178" t="s">
        <v>7578</v>
      </c>
      <c r="L129" s="178" t="s">
        <v>7577</v>
      </c>
      <c r="M129" s="179">
        <v>44894</v>
      </c>
      <c r="N129" s="188" t="s">
        <v>3259</v>
      </c>
      <c r="O129" s="180">
        <v>1840687</v>
      </c>
      <c r="P129" s="180" t="s">
        <v>1515</v>
      </c>
      <c r="Q129" s="180" t="s">
        <v>2610</v>
      </c>
      <c r="R129" s="180">
        <v>2</v>
      </c>
      <c r="S129" s="180" t="s">
        <v>3258</v>
      </c>
      <c r="T129" s="180" t="s">
        <v>1516</v>
      </c>
      <c r="U129" s="181">
        <v>44804</v>
      </c>
      <c r="V129" s="188" t="s">
        <v>7610</v>
      </c>
      <c r="W129" s="178">
        <v>49800000</v>
      </c>
      <c r="X129" s="178" t="s">
        <v>7576</v>
      </c>
      <c r="Y129" s="178" t="s">
        <v>74</v>
      </c>
      <c r="Z129" s="178">
        <v>1</v>
      </c>
      <c r="AA129" s="178" t="s">
        <v>7609</v>
      </c>
      <c r="AB129" s="178" t="s">
        <v>7577</v>
      </c>
      <c r="AC129" s="179">
        <v>44894</v>
      </c>
      <c r="AD129" s="188" t="s">
        <v>7612</v>
      </c>
      <c r="AE129" s="186">
        <v>349000</v>
      </c>
      <c r="AF129" s="186" t="s">
        <v>7590</v>
      </c>
      <c r="AG129" s="186" t="s">
        <v>2610</v>
      </c>
      <c r="AH129" s="186">
        <v>2</v>
      </c>
      <c r="AI129" s="186" t="s">
        <v>7611</v>
      </c>
      <c r="AJ129" s="186" t="s">
        <v>7591</v>
      </c>
      <c r="AK129" s="187">
        <v>44894</v>
      </c>
      <c r="AL129" s="188" t="s">
        <v>7614</v>
      </c>
      <c r="AM129" s="178">
        <v>139000</v>
      </c>
      <c r="AN129" s="178" t="s">
        <v>7590</v>
      </c>
      <c r="AO129" s="178" t="s">
        <v>2610</v>
      </c>
      <c r="AP129" s="178">
        <v>2</v>
      </c>
      <c r="AQ129" s="178" t="s">
        <v>7613</v>
      </c>
      <c r="AR129" s="178" t="s">
        <v>7591</v>
      </c>
      <c r="AS129" s="179">
        <v>44894</v>
      </c>
      <c r="AT129" s="189" t="s">
        <v>3909</v>
      </c>
      <c r="AU129" s="186">
        <v>122</v>
      </c>
      <c r="AV129" s="186" t="s">
        <v>3901</v>
      </c>
      <c r="AW129" s="186" t="s">
        <v>2610</v>
      </c>
      <c r="AX129" s="186">
        <v>2</v>
      </c>
      <c r="AY129" s="186" t="s">
        <v>3903</v>
      </c>
      <c r="AZ129" s="186" t="s">
        <v>3902</v>
      </c>
      <c r="BA129" s="187">
        <v>44851</v>
      </c>
      <c r="BB129" s="188" t="s">
        <v>3260</v>
      </c>
      <c r="BC129" s="178" t="s">
        <v>14</v>
      </c>
      <c r="BD129" s="178" t="s">
        <v>14</v>
      </c>
      <c r="BE129" s="178" t="s">
        <v>14</v>
      </c>
      <c r="BF129" s="178" t="s">
        <v>14</v>
      </c>
      <c r="BG129" s="178" t="s">
        <v>14</v>
      </c>
      <c r="BH129" s="178" t="s">
        <v>14</v>
      </c>
      <c r="BI129" s="179">
        <v>44804</v>
      </c>
      <c r="BJ129" s="189" t="s">
        <v>3911</v>
      </c>
      <c r="BK129" s="189">
        <v>146</v>
      </c>
      <c r="BL129" s="189" t="s">
        <v>3901</v>
      </c>
      <c r="BM129" s="189" t="s">
        <v>2610</v>
      </c>
      <c r="BN129" s="189">
        <v>2</v>
      </c>
      <c r="BO129" s="189" t="s">
        <v>3910</v>
      </c>
      <c r="BP129" s="186" t="s">
        <v>3902</v>
      </c>
      <c r="BQ129" s="190">
        <v>44851</v>
      </c>
      <c r="BR129" s="188" t="s">
        <v>7617</v>
      </c>
      <c r="BS129" s="182">
        <v>48200</v>
      </c>
      <c r="BT129" s="182" t="s">
        <v>7590</v>
      </c>
      <c r="BU129" s="182" t="s">
        <v>2610</v>
      </c>
      <c r="BV129" s="182">
        <v>2</v>
      </c>
      <c r="BW129" s="182" t="s">
        <v>7592</v>
      </c>
      <c r="BX129" s="182" t="s">
        <v>7591</v>
      </c>
      <c r="BY129" s="179">
        <v>44894</v>
      </c>
      <c r="BZ129" s="189" t="s">
        <v>7618</v>
      </c>
      <c r="CA129" s="189">
        <v>24800</v>
      </c>
      <c r="CB129" s="189" t="s">
        <v>7590</v>
      </c>
      <c r="CC129" s="189" t="s">
        <v>2610</v>
      </c>
      <c r="CD129" s="189">
        <v>2</v>
      </c>
      <c r="CE129" s="189" t="s">
        <v>7594</v>
      </c>
      <c r="CF129" s="189" t="s">
        <v>7591</v>
      </c>
      <c r="CG129" s="190">
        <v>44894</v>
      </c>
      <c r="CH129" s="188" t="s">
        <v>10171</v>
      </c>
      <c r="CI129" s="189" t="e">
        <v>#N/A</v>
      </c>
      <c r="CJ129" s="189" t="e">
        <v>#N/A</v>
      </c>
      <c r="CK129" s="189" t="e">
        <v>#N/A</v>
      </c>
      <c r="CL129" s="189" t="e">
        <v>#N/A</v>
      </c>
      <c r="CM129" s="189" t="e">
        <v>#N/A</v>
      </c>
      <c r="CN129" s="189" t="e">
        <v>#N/A</v>
      </c>
      <c r="CO129" s="191" t="e">
        <v>#N/A</v>
      </c>
      <c r="CP129" s="189" t="s">
        <v>3912</v>
      </c>
      <c r="CQ129" s="182">
        <v>14851</v>
      </c>
      <c r="CR129" s="182" t="s">
        <v>3905</v>
      </c>
      <c r="CS129" s="182" t="s">
        <v>2610</v>
      </c>
      <c r="CT129" s="182">
        <v>2</v>
      </c>
      <c r="CU129" s="182" t="s">
        <v>3907</v>
      </c>
      <c r="CV129" s="182" t="s">
        <v>3906</v>
      </c>
      <c r="CW129" s="179">
        <v>44851</v>
      </c>
      <c r="CX129" s="189" t="s">
        <v>7619</v>
      </c>
      <c r="CY129" s="186">
        <v>139000</v>
      </c>
      <c r="CZ129" s="186" t="s">
        <v>7590</v>
      </c>
      <c r="DA129" s="186" t="s">
        <v>2610</v>
      </c>
      <c r="DB129" s="186">
        <v>2</v>
      </c>
      <c r="DC129" s="186" t="s">
        <v>7625</v>
      </c>
      <c r="DD129" s="186" t="s">
        <v>7591</v>
      </c>
      <c r="DE129" s="192">
        <v>44894</v>
      </c>
      <c r="DF129" s="188" t="s">
        <v>7623</v>
      </c>
      <c r="DG129" s="178">
        <v>49451000</v>
      </c>
      <c r="DH129" s="182" t="s">
        <v>7620</v>
      </c>
      <c r="DI129" s="182" t="s">
        <v>2610</v>
      </c>
      <c r="DJ129" s="182">
        <v>2</v>
      </c>
      <c r="DK129" s="182" t="s">
        <v>7622</v>
      </c>
      <c r="DL129" s="182" t="s">
        <v>7621</v>
      </c>
      <c r="DM129" s="179">
        <v>44894</v>
      </c>
      <c r="DN129" s="189" t="s">
        <v>7624</v>
      </c>
      <c r="DO129" s="186">
        <v>210000</v>
      </c>
      <c r="DP129" s="189" t="s">
        <v>7590</v>
      </c>
      <c r="DQ129" s="189" t="s">
        <v>2610</v>
      </c>
      <c r="DR129" s="189">
        <v>2</v>
      </c>
      <c r="DS129" s="189" t="s">
        <v>4231</v>
      </c>
      <c r="DT129" s="189" t="s">
        <v>7591</v>
      </c>
      <c r="DU129" s="190">
        <v>44894</v>
      </c>
      <c r="DV129" s="188" t="s">
        <v>7626</v>
      </c>
      <c r="DW129" s="178">
        <v>139000</v>
      </c>
      <c r="DX129" s="182" t="s">
        <v>7590</v>
      </c>
      <c r="DY129" s="182" t="s">
        <v>2610</v>
      </c>
      <c r="DZ129" s="182">
        <v>2</v>
      </c>
      <c r="EA129" s="182" t="s">
        <v>7625</v>
      </c>
      <c r="EB129" s="182" t="s">
        <v>7591</v>
      </c>
      <c r="EC129" s="179">
        <v>44894</v>
      </c>
      <c r="ED129" s="189" t="s">
        <v>7628</v>
      </c>
      <c r="EE129" s="186">
        <v>0</v>
      </c>
      <c r="EF129" s="189" t="s">
        <v>7590</v>
      </c>
      <c r="EG129" s="189" t="s">
        <v>2610</v>
      </c>
      <c r="EH129" s="189">
        <v>2</v>
      </c>
      <c r="EI129" s="189" t="s">
        <v>7627</v>
      </c>
      <c r="EJ129" s="189" t="s">
        <v>7591</v>
      </c>
      <c r="EK129" s="190">
        <v>44894</v>
      </c>
      <c r="EL129" s="188" t="s">
        <v>7629</v>
      </c>
      <c r="EM129" s="178">
        <v>0</v>
      </c>
      <c r="EN129" s="182" t="s">
        <v>7590</v>
      </c>
      <c r="EO129" s="182" t="s">
        <v>2610</v>
      </c>
      <c r="EP129" s="182">
        <v>2</v>
      </c>
      <c r="EQ129" s="182" t="s">
        <v>7627</v>
      </c>
      <c r="ER129" s="182" t="s">
        <v>7591</v>
      </c>
      <c r="ES129" s="179">
        <v>44894</v>
      </c>
      <c r="ET129" s="189" t="s">
        <v>7616</v>
      </c>
      <c r="EU129" s="189">
        <v>1419</v>
      </c>
      <c r="EV129" s="189" t="s">
        <v>7584</v>
      </c>
      <c r="EW129" s="189" t="s">
        <v>2610</v>
      </c>
      <c r="EX129" s="189">
        <v>2</v>
      </c>
      <c r="EY129" s="189" t="s">
        <v>7615</v>
      </c>
      <c r="EZ129" s="189" t="s">
        <v>7585</v>
      </c>
      <c r="FA129" s="190">
        <v>44894</v>
      </c>
      <c r="FB129" s="188" t="s">
        <v>3262</v>
      </c>
      <c r="FC129" s="182">
        <v>5</v>
      </c>
      <c r="FD129" s="182" t="s">
        <v>1653</v>
      </c>
      <c r="FE129" s="182" t="s">
        <v>2610</v>
      </c>
      <c r="FF129" s="182">
        <v>2</v>
      </c>
      <c r="FG129" s="182" t="s">
        <v>3261</v>
      </c>
      <c r="FH129" s="182" t="s">
        <v>1654</v>
      </c>
      <c r="FI129" s="179">
        <v>44804</v>
      </c>
      <c r="FJ129" s="188" t="s">
        <v>3263</v>
      </c>
      <c r="FK129" s="189" t="s">
        <v>14</v>
      </c>
      <c r="FL129" s="189" t="s">
        <v>14</v>
      </c>
      <c r="FM129" s="189" t="s">
        <v>14</v>
      </c>
      <c r="FN129" s="189" t="s">
        <v>14</v>
      </c>
      <c r="FO129" s="189" t="s">
        <v>14</v>
      </c>
      <c r="FP129" s="186" t="s">
        <v>14</v>
      </c>
      <c r="FQ129" s="187">
        <v>44804</v>
      </c>
      <c r="FR129" s="188" t="s">
        <v>3264</v>
      </c>
      <c r="FS129" s="182" t="s">
        <v>14</v>
      </c>
      <c r="FT129" s="182" t="s">
        <v>14</v>
      </c>
      <c r="FU129" s="182" t="s">
        <v>14</v>
      </c>
      <c r="FV129" s="182" t="s">
        <v>14</v>
      </c>
      <c r="FW129" s="182" t="s">
        <v>14</v>
      </c>
      <c r="FX129" s="182" t="s">
        <v>14</v>
      </c>
      <c r="FY129" s="179">
        <v>44804</v>
      </c>
      <c r="FZ129" s="189" t="s">
        <v>4060</v>
      </c>
      <c r="GA129" s="189">
        <v>2</v>
      </c>
      <c r="GB129" s="189" t="s">
        <v>3959</v>
      </c>
      <c r="GC129" s="189" t="s">
        <v>30</v>
      </c>
      <c r="GD129" s="189">
        <v>2</v>
      </c>
      <c r="GE129" s="189" t="s">
        <v>14</v>
      </c>
      <c r="GF129" s="189" t="s">
        <v>14</v>
      </c>
      <c r="GG129" s="190">
        <v>44859</v>
      </c>
      <c r="GH129" s="188" t="s">
        <v>4066</v>
      </c>
      <c r="GI129" s="182">
        <v>0</v>
      </c>
      <c r="GJ129" s="182" t="s">
        <v>3959</v>
      </c>
      <c r="GK129" s="182" t="s">
        <v>30</v>
      </c>
      <c r="GL129" s="182">
        <v>2</v>
      </c>
      <c r="GM129" s="182" t="s">
        <v>14</v>
      </c>
      <c r="GN129" s="182" t="s">
        <v>14</v>
      </c>
      <c r="GO129" s="179">
        <v>44859</v>
      </c>
      <c r="GP129" s="189" t="s">
        <v>4061</v>
      </c>
      <c r="GQ129" s="189">
        <v>1</v>
      </c>
      <c r="GR129" s="189" t="s">
        <v>3959</v>
      </c>
      <c r="GS129" s="189" t="s">
        <v>30</v>
      </c>
      <c r="GT129" s="189">
        <v>2</v>
      </c>
      <c r="GU129" s="189" t="s">
        <v>14</v>
      </c>
      <c r="GV129" s="189" t="s">
        <v>14</v>
      </c>
      <c r="GW129" s="190">
        <v>44859</v>
      </c>
      <c r="GX129" s="188" t="s">
        <v>4067</v>
      </c>
      <c r="GY129" s="182">
        <v>0</v>
      </c>
      <c r="GZ129" s="182" t="s">
        <v>3959</v>
      </c>
      <c r="HA129" s="182" t="s">
        <v>30</v>
      </c>
      <c r="HB129" s="182">
        <v>2</v>
      </c>
      <c r="HC129" s="182" t="s">
        <v>14</v>
      </c>
      <c r="HD129" s="182" t="s">
        <v>14</v>
      </c>
      <c r="HE129" s="179">
        <v>44859</v>
      </c>
      <c r="HF129" s="189" t="s">
        <v>4059</v>
      </c>
      <c r="HG129" s="189">
        <v>0</v>
      </c>
      <c r="HH129" s="189" t="s">
        <v>3959</v>
      </c>
      <c r="HI129" s="189" t="s">
        <v>30</v>
      </c>
      <c r="HJ129" s="189">
        <v>2</v>
      </c>
      <c r="HK129" s="189" t="s">
        <v>14</v>
      </c>
      <c r="HL129" s="189" t="s">
        <v>14</v>
      </c>
      <c r="HM129" s="190">
        <v>44859</v>
      </c>
      <c r="HN129" s="188" t="s">
        <v>4065</v>
      </c>
      <c r="HO129" s="182">
        <v>1</v>
      </c>
      <c r="HP129" s="182" t="s">
        <v>3959</v>
      </c>
      <c r="HQ129" s="182" t="s">
        <v>30</v>
      </c>
      <c r="HR129" s="182">
        <v>2</v>
      </c>
      <c r="HS129" s="182" t="s">
        <v>14</v>
      </c>
      <c r="HT129" s="182" t="s">
        <v>14</v>
      </c>
      <c r="HU129" s="179">
        <v>44859</v>
      </c>
      <c r="HV129" s="189" t="s">
        <v>4062</v>
      </c>
      <c r="HW129" s="189">
        <v>3</v>
      </c>
      <c r="HX129" s="189" t="s">
        <v>3959</v>
      </c>
      <c r="HY129" s="189" t="s">
        <v>30</v>
      </c>
      <c r="HZ129" s="189">
        <v>2</v>
      </c>
      <c r="IA129" s="189" t="s">
        <v>14</v>
      </c>
      <c r="IB129" s="189" t="s">
        <v>14</v>
      </c>
      <c r="IC129" s="190">
        <v>44859</v>
      </c>
      <c r="ID129" s="188" t="s">
        <v>4064</v>
      </c>
      <c r="IE129" s="182">
        <v>1</v>
      </c>
      <c r="IF129" s="182" t="s">
        <v>3959</v>
      </c>
      <c r="IG129" s="182" t="s">
        <v>30</v>
      </c>
      <c r="IH129" s="182">
        <v>2</v>
      </c>
      <c r="II129" s="182" t="s">
        <v>14</v>
      </c>
      <c r="IJ129" s="182" t="s">
        <v>14</v>
      </c>
      <c r="IK129" s="179">
        <v>44859</v>
      </c>
      <c r="IL129" s="189" t="s">
        <v>4063</v>
      </c>
      <c r="IM129" s="189">
        <v>2</v>
      </c>
      <c r="IN129" s="189" t="s">
        <v>3959</v>
      </c>
      <c r="IO129" s="189" t="s">
        <v>30</v>
      </c>
      <c r="IP129" s="189">
        <v>2</v>
      </c>
      <c r="IQ129" s="189" t="s">
        <v>14</v>
      </c>
      <c r="IR129" s="189" t="s">
        <v>14</v>
      </c>
      <c r="IS129" s="190">
        <v>44859</v>
      </c>
    </row>
    <row r="130" spans="1:253" s="283" customFormat="1" ht="12.95" customHeight="1" x14ac:dyDescent="0.2">
      <c r="A130" s="283" t="s">
        <v>1460</v>
      </c>
      <c r="B130" s="283" t="s">
        <v>9639</v>
      </c>
      <c r="C130" s="283" t="s">
        <v>1461</v>
      </c>
      <c r="D130" s="283" t="s">
        <v>448</v>
      </c>
      <c r="E130" s="283" t="s">
        <v>9010</v>
      </c>
      <c r="F130" s="283" t="s">
        <v>7651</v>
      </c>
      <c r="G130" s="177">
        <v>49800000</v>
      </c>
      <c r="H130" s="178" t="s">
        <v>7576</v>
      </c>
      <c r="I130" s="178" t="s">
        <v>74</v>
      </c>
      <c r="J130" s="178">
        <v>1</v>
      </c>
      <c r="K130" s="178" t="s">
        <v>7578</v>
      </c>
      <c r="L130" s="178" t="s">
        <v>7577</v>
      </c>
      <c r="M130" s="179">
        <v>44894</v>
      </c>
      <c r="N130" s="193" t="s">
        <v>2259</v>
      </c>
      <c r="O130" s="180">
        <v>880145</v>
      </c>
      <c r="P130" s="180" t="s">
        <v>1515</v>
      </c>
      <c r="Q130" s="180" t="s">
        <v>30</v>
      </c>
      <c r="R130" s="180">
        <v>2</v>
      </c>
      <c r="S130" s="180" t="s">
        <v>2258</v>
      </c>
      <c r="T130" s="180" t="s">
        <v>1516</v>
      </c>
      <c r="U130" s="181">
        <v>44738</v>
      </c>
      <c r="V130" s="193" t="s">
        <v>7655</v>
      </c>
      <c r="W130" s="178">
        <v>17139000</v>
      </c>
      <c r="X130" s="178" t="s">
        <v>7652</v>
      </c>
      <c r="Y130" s="178" t="s">
        <v>2610</v>
      </c>
      <c r="Z130" s="178">
        <v>2</v>
      </c>
      <c r="AA130" s="178" t="s">
        <v>7654</v>
      </c>
      <c r="AB130" s="178" t="s">
        <v>7653</v>
      </c>
      <c r="AC130" s="179">
        <v>44894</v>
      </c>
      <c r="AD130" s="193" t="s">
        <v>7657</v>
      </c>
      <c r="AE130" s="186">
        <v>17139000</v>
      </c>
      <c r="AF130" s="186" t="s">
        <v>7652</v>
      </c>
      <c r="AG130" s="186" t="s">
        <v>2610</v>
      </c>
      <c r="AH130" s="186">
        <v>2</v>
      </c>
      <c r="AI130" s="186" t="s">
        <v>7656</v>
      </c>
      <c r="AJ130" s="186" t="s">
        <v>7653</v>
      </c>
      <c r="AK130" s="187">
        <v>44894</v>
      </c>
      <c r="AL130" s="193" t="s">
        <v>7661</v>
      </c>
      <c r="AM130" s="178">
        <v>168000</v>
      </c>
      <c r="AN130" s="178" t="s">
        <v>7658</v>
      </c>
      <c r="AO130" s="178" t="s">
        <v>2610</v>
      </c>
      <c r="AP130" s="178">
        <v>2</v>
      </c>
      <c r="AQ130" s="178" t="s">
        <v>7660</v>
      </c>
      <c r="AR130" s="178" t="s">
        <v>7659</v>
      </c>
      <c r="AS130" s="179">
        <v>44894</v>
      </c>
      <c r="AT130" s="194" t="s">
        <v>1462</v>
      </c>
      <c r="AU130" s="186">
        <v>0</v>
      </c>
      <c r="AV130" s="186" t="s">
        <v>14</v>
      </c>
      <c r="AW130" s="186" t="s">
        <v>14</v>
      </c>
      <c r="AX130" s="186" t="s">
        <v>14</v>
      </c>
      <c r="AY130" s="186" t="s">
        <v>14</v>
      </c>
      <c r="AZ130" s="186" t="s">
        <v>14</v>
      </c>
      <c r="BA130" s="187">
        <v>44316</v>
      </c>
      <c r="BB130" s="193" t="s">
        <v>1463</v>
      </c>
      <c r="BC130" s="178">
        <v>0</v>
      </c>
      <c r="BD130" s="178" t="s">
        <v>14</v>
      </c>
      <c r="BE130" s="178" t="s">
        <v>14</v>
      </c>
      <c r="BF130" s="178" t="s">
        <v>14</v>
      </c>
      <c r="BG130" s="178" t="s">
        <v>14</v>
      </c>
      <c r="BH130" s="178" t="s">
        <v>14</v>
      </c>
      <c r="BI130" s="179">
        <v>44316</v>
      </c>
      <c r="BJ130" s="194" t="s">
        <v>7663</v>
      </c>
      <c r="BK130" s="194">
        <v>645</v>
      </c>
      <c r="BL130" s="194" t="s">
        <v>7641</v>
      </c>
      <c r="BM130" s="194" t="s">
        <v>2610</v>
      </c>
      <c r="BN130" s="194">
        <v>2</v>
      </c>
      <c r="BO130" s="194" t="s">
        <v>7662</v>
      </c>
      <c r="BP130" s="186" t="s">
        <v>1233</v>
      </c>
      <c r="BQ130" s="195">
        <v>44894</v>
      </c>
      <c r="BR130" s="193" t="s">
        <v>1467</v>
      </c>
      <c r="BS130" s="196">
        <v>55</v>
      </c>
      <c r="BT130" s="196" t="s">
        <v>1464</v>
      </c>
      <c r="BU130" s="196" t="s">
        <v>19</v>
      </c>
      <c r="BV130" s="196">
        <v>3</v>
      </c>
      <c r="BW130" s="196" t="s">
        <v>1466</v>
      </c>
      <c r="BX130" s="196" t="s">
        <v>1465</v>
      </c>
      <c r="BY130" s="179">
        <v>44316</v>
      </c>
      <c r="BZ130" s="194" t="s">
        <v>1468</v>
      </c>
      <c r="CA130" s="194">
        <v>0</v>
      </c>
      <c r="CB130" s="194" t="s">
        <v>14</v>
      </c>
      <c r="CC130" s="194" t="s">
        <v>14</v>
      </c>
      <c r="CD130" s="194" t="s">
        <v>14</v>
      </c>
      <c r="CE130" s="194" t="s">
        <v>14</v>
      </c>
      <c r="CF130" s="194" t="s">
        <v>14</v>
      </c>
      <c r="CG130" s="195">
        <v>44316</v>
      </c>
      <c r="CH130" s="193" t="s">
        <v>10172</v>
      </c>
      <c r="CI130" s="194" t="e">
        <v>#N/A</v>
      </c>
      <c r="CJ130" s="194" t="e">
        <v>#N/A</v>
      </c>
      <c r="CK130" s="194" t="e">
        <v>#N/A</v>
      </c>
      <c r="CL130" s="194" t="e">
        <v>#N/A</v>
      </c>
      <c r="CM130" s="194" t="e">
        <v>#N/A</v>
      </c>
      <c r="CN130" s="194" t="e">
        <v>#N/A</v>
      </c>
      <c r="CO130" s="197" t="e">
        <v>#N/A</v>
      </c>
      <c r="CP130" s="194" t="s">
        <v>1469</v>
      </c>
      <c r="CQ130" s="196">
        <v>0</v>
      </c>
      <c r="CR130" s="196" t="s">
        <v>14</v>
      </c>
      <c r="CS130" s="196" t="s">
        <v>14</v>
      </c>
      <c r="CT130" s="196" t="s">
        <v>14</v>
      </c>
      <c r="CU130" s="196" t="s">
        <v>14</v>
      </c>
      <c r="CV130" s="196" t="s">
        <v>14</v>
      </c>
      <c r="CW130" s="179">
        <v>44316</v>
      </c>
      <c r="CX130" s="194" t="s">
        <v>7665</v>
      </c>
      <c r="CY130" s="186">
        <v>7840000</v>
      </c>
      <c r="CZ130" s="186" t="s">
        <v>7576</v>
      </c>
      <c r="DA130" s="186" t="s">
        <v>74</v>
      </c>
      <c r="DB130" s="186">
        <v>1</v>
      </c>
      <c r="DC130" s="186" t="s">
        <v>7670</v>
      </c>
      <c r="DD130" s="186" t="s">
        <v>7577</v>
      </c>
      <c r="DE130" s="192">
        <v>44894</v>
      </c>
      <c r="DF130" s="193" t="s">
        <v>7666</v>
      </c>
      <c r="DG130" s="178">
        <v>0</v>
      </c>
      <c r="DH130" s="196" t="s">
        <v>7652</v>
      </c>
      <c r="DI130" s="196" t="s">
        <v>2610</v>
      </c>
      <c r="DJ130" s="196">
        <v>2</v>
      </c>
      <c r="DK130" s="196" t="s">
        <v>7622</v>
      </c>
      <c r="DL130" s="196" t="s">
        <v>7653</v>
      </c>
      <c r="DM130" s="179">
        <v>44894</v>
      </c>
      <c r="DN130" s="194" t="s">
        <v>7669</v>
      </c>
      <c r="DO130" s="186">
        <v>9299000</v>
      </c>
      <c r="DP130" s="194" t="s">
        <v>7667</v>
      </c>
      <c r="DQ130" s="194" t="s">
        <v>2610</v>
      </c>
      <c r="DR130" s="194">
        <v>2</v>
      </c>
      <c r="DS130" s="194" t="s">
        <v>4231</v>
      </c>
      <c r="DT130" s="194" t="s">
        <v>7668</v>
      </c>
      <c r="DU130" s="195">
        <v>44894</v>
      </c>
      <c r="DV130" s="193" t="s">
        <v>7671</v>
      </c>
      <c r="DW130" s="178">
        <v>3730000</v>
      </c>
      <c r="DX130" s="196" t="s">
        <v>7576</v>
      </c>
      <c r="DY130" s="196" t="s">
        <v>74</v>
      </c>
      <c r="DZ130" s="196">
        <v>1</v>
      </c>
      <c r="EA130" s="196" t="s">
        <v>7670</v>
      </c>
      <c r="EB130" s="196" t="s">
        <v>7577</v>
      </c>
      <c r="EC130" s="179">
        <v>44894</v>
      </c>
      <c r="ED130" s="194" t="s">
        <v>7673</v>
      </c>
      <c r="EE130" s="186">
        <v>4110000</v>
      </c>
      <c r="EF130" s="194" t="s">
        <v>7576</v>
      </c>
      <c r="EG130" s="194" t="s">
        <v>74</v>
      </c>
      <c r="EH130" s="194">
        <v>1</v>
      </c>
      <c r="EI130" s="194" t="s">
        <v>7672</v>
      </c>
      <c r="EJ130" s="194" t="s">
        <v>7577</v>
      </c>
      <c r="EK130" s="195">
        <v>44894</v>
      </c>
      <c r="EL130" s="193" t="s">
        <v>7675</v>
      </c>
      <c r="EM130" s="178">
        <v>0</v>
      </c>
      <c r="EN130" s="196" t="s">
        <v>7576</v>
      </c>
      <c r="EO130" s="196" t="s">
        <v>74</v>
      </c>
      <c r="EP130" s="196">
        <v>1</v>
      </c>
      <c r="EQ130" s="196" t="s">
        <v>7674</v>
      </c>
      <c r="ER130" s="196" t="s">
        <v>7577</v>
      </c>
      <c r="ES130" s="179">
        <v>44894</v>
      </c>
      <c r="ET130" s="194" t="s">
        <v>7664</v>
      </c>
      <c r="EU130" s="194">
        <v>1419</v>
      </c>
      <c r="EV130" s="194" t="s">
        <v>7584</v>
      </c>
      <c r="EW130" s="194" t="s">
        <v>2610</v>
      </c>
      <c r="EX130" s="194">
        <v>2</v>
      </c>
      <c r="EY130" s="194" t="s">
        <v>7615</v>
      </c>
      <c r="EZ130" s="194" t="s">
        <v>7585</v>
      </c>
      <c r="FA130" s="195">
        <v>44894</v>
      </c>
      <c r="FB130" s="193" t="s">
        <v>1473</v>
      </c>
      <c r="FC130" s="196">
        <v>2</v>
      </c>
      <c r="FD130" s="196" t="s">
        <v>1470</v>
      </c>
      <c r="FE130" s="196" t="s">
        <v>30</v>
      </c>
      <c r="FF130" s="196">
        <v>2</v>
      </c>
      <c r="FG130" s="196" t="s">
        <v>1472</v>
      </c>
      <c r="FH130" s="196" t="s">
        <v>1471</v>
      </c>
      <c r="FI130" s="179">
        <v>44316</v>
      </c>
      <c r="FJ130" s="193" t="s">
        <v>1474</v>
      </c>
      <c r="FK130" s="194">
        <v>0</v>
      </c>
      <c r="FL130" s="194" t="s">
        <v>14</v>
      </c>
      <c r="FM130" s="194" t="s">
        <v>14</v>
      </c>
      <c r="FN130" s="194" t="s">
        <v>14</v>
      </c>
      <c r="FO130" s="194" t="s">
        <v>14</v>
      </c>
      <c r="FP130" s="186" t="s">
        <v>14</v>
      </c>
      <c r="FQ130" s="187">
        <v>44316</v>
      </c>
      <c r="FR130" s="193" t="s">
        <v>1475</v>
      </c>
      <c r="FS130" s="196">
        <v>0</v>
      </c>
      <c r="FT130" s="196" t="s">
        <v>14</v>
      </c>
      <c r="FU130" s="196" t="s">
        <v>14</v>
      </c>
      <c r="FV130" s="196" t="s">
        <v>14</v>
      </c>
      <c r="FW130" s="196" t="s">
        <v>14</v>
      </c>
      <c r="FX130" s="196" t="s">
        <v>14</v>
      </c>
      <c r="FY130" s="179">
        <v>44316</v>
      </c>
      <c r="FZ130" s="194" t="s">
        <v>4069</v>
      </c>
      <c r="GA130" s="194">
        <v>2</v>
      </c>
      <c r="GB130" s="194" t="s">
        <v>3959</v>
      </c>
      <c r="GC130" s="194" t="s">
        <v>30</v>
      </c>
      <c r="GD130" s="194">
        <v>2</v>
      </c>
      <c r="GE130" s="194" t="s">
        <v>14</v>
      </c>
      <c r="GF130" s="194" t="s">
        <v>14</v>
      </c>
      <c r="GG130" s="195">
        <v>44859</v>
      </c>
      <c r="GH130" s="193" t="s">
        <v>4075</v>
      </c>
      <c r="GI130" s="196">
        <v>1</v>
      </c>
      <c r="GJ130" s="196" t="s">
        <v>3959</v>
      </c>
      <c r="GK130" s="196" t="s">
        <v>30</v>
      </c>
      <c r="GL130" s="196">
        <v>2</v>
      </c>
      <c r="GM130" s="196" t="s">
        <v>14</v>
      </c>
      <c r="GN130" s="196" t="s">
        <v>14</v>
      </c>
      <c r="GO130" s="179">
        <v>44859</v>
      </c>
      <c r="GP130" s="194" t="s">
        <v>4070</v>
      </c>
      <c r="GQ130" s="194">
        <v>1</v>
      </c>
      <c r="GR130" s="194" t="s">
        <v>3959</v>
      </c>
      <c r="GS130" s="194" t="s">
        <v>30</v>
      </c>
      <c r="GT130" s="194">
        <v>2</v>
      </c>
      <c r="GU130" s="194" t="s">
        <v>14</v>
      </c>
      <c r="GV130" s="194" t="s">
        <v>14</v>
      </c>
      <c r="GW130" s="195">
        <v>44859</v>
      </c>
      <c r="GX130" s="193" t="s">
        <v>4076</v>
      </c>
      <c r="GY130" s="196">
        <v>0</v>
      </c>
      <c r="GZ130" s="196" t="s">
        <v>3959</v>
      </c>
      <c r="HA130" s="196" t="s">
        <v>30</v>
      </c>
      <c r="HB130" s="196">
        <v>2</v>
      </c>
      <c r="HC130" s="196" t="s">
        <v>14</v>
      </c>
      <c r="HD130" s="196" t="s">
        <v>14</v>
      </c>
      <c r="HE130" s="179">
        <v>44859</v>
      </c>
      <c r="HF130" s="194" t="s">
        <v>4068</v>
      </c>
      <c r="HG130" s="194">
        <v>2</v>
      </c>
      <c r="HH130" s="194" t="s">
        <v>3959</v>
      </c>
      <c r="HI130" s="194" t="s">
        <v>30</v>
      </c>
      <c r="HJ130" s="194">
        <v>2</v>
      </c>
      <c r="HK130" s="194" t="s">
        <v>14</v>
      </c>
      <c r="HL130" s="194" t="s">
        <v>14</v>
      </c>
      <c r="HM130" s="195">
        <v>44859</v>
      </c>
      <c r="HN130" s="193" t="s">
        <v>4074</v>
      </c>
      <c r="HO130" s="196">
        <v>1</v>
      </c>
      <c r="HP130" s="196" t="s">
        <v>3959</v>
      </c>
      <c r="HQ130" s="196" t="s">
        <v>30</v>
      </c>
      <c r="HR130" s="196">
        <v>2</v>
      </c>
      <c r="HS130" s="196" t="s">
        <v>14</v>
      </c>
      <c r="HT130" s="196" t="s">
        <v>14</v>
      </c>
      <c r="HU130" s="179">
        <v>44859</v>
      </c>
      <c r="HV130" s="194" t="s">
        <v>4071</v>
      </c>
      <c r="HW130" s="194">
        <v>3</v>
      </c>
      <c r="HX130" s="194" t="s">
        <v>3959</v>
      </c>
      <c r="HY130" s="194" t="s">
        <v>30</v>
      </c>
      <c r="HZ130" s="194">
        <v>2</v>
      </c>
      <c r="IA130" s="194" t="s">
        <v>14</v>
      </c>
      <c r="IB130" s="194" t="s">
        <v>14</v>
      </c>
      <c r="IC130" s="195">
        <v>44859</v>
      </c>
      <c r="ID130" s="193" t="s">
        <v>4073</v>
      </c>
      <c r="IE130" s="196">
        <v>1</v>
      </c>
      <c r="IF130" s="196" t="s">
        <v>3959</v>
      </c>
      <c r="IG130" s="196" t="s">
        <v>30</v>
      </c>
      <c r="IH130" s="196">
        <v>2</v>
      </c>
      <c r="II130" s="196" t="s">
        <v>14</v>
      </c>
      <c r="IJ130" s="196" t="s">
        <v>14</v>
      </c>
      <c r="IK130" s="179">
        <v>44859</v>
      </c>
      <c r="IL130" s="194" t="s">
        <v>4072</v>
      </c>
      <c r="IM130" s="194">
        <v>2</v>
      </c>
      <c r="IN130" s="194" t="s">
        <v>3959</v>
      </c>
      <c r="IO130" s="194" t="s">
        <v>30</v>
      </c>
      <c r="IP130" s="194">
        <v>2</v>
      </c>
      <c r="IQ130" s="194" t="s">
        <v>14</v>
      </c>
      <c r="IR130" s="194" t="s">
        <v>14</v>
      </c>
      <c r="IS130" s="195">
        <v>44859</v>
      </c>
    </row>
    <row r="131" spans="1:253" s="283" customFormat="1" ht="12.95" customHeight="1" x14ac:dyDescent="0.2">
      <c r="A131" s="283" t="s">
        <v>27</v>
      </c>
      <c r="B131" s="283" t="s">
        <v>9342</v>
      </c>
      <c r="C131" s="283" t="s">
        <v>28</v>
      </c>
      <c r="D131" s="283" t="s">
        <v>29</v>
      </c>
      <c r="E131" s="283" t="s">
        <v>9011</v>
      </c>
      <c r="F131" s="283" t="s">
        <v>3151</v>
      </c>
      <c r="G131" s="177">
        <v>17258000</v>
      </c>
      <c r="H131" s="178" t="s">
        <v>3148</v>
      </c>
      <c r="I131" s="178" t="s">
        <v>30</v>
      </c>
      <c r="J131" s="178">
        <v>2</v>
      </c>
      <c r="K131" s="178" t="s">
        <v>3150</v>
      </c>
      <c r="L131" s="178" t="s">
        <v>3149</v>
      </c>
      <c r="M131" s="179">
        <v>44804</v>
      </c>
      <c r="N131" s="188" t="s">
        <v>3155</v>
      </c>
      <c r="O131" s="180">
        <v>196712</v>
      </c>
      <c r="P131" s="180" t="s">
        <v>3152</v>
      </c>
      <c r="Q131" s="180" t="s">
        <v>30</v>
      </c>
      <c r="R131" s="180">
        <v>2</v>
      </c>
      <c r="S131" s="180" t="s">
        <v>3154</v>
      </c>
      <c r="T131" s="180" t="s">
        <v>3153</v>
      </c>
      <c r="U131" s="181">
        <v>44804</v>
      </c>
      <c r="V131" s="188" t="s">
        <v>3158</v>
      </c>
      <c r="W131" s="178">
        <v>17258000</v>
      </c>
      <c r="X131" s="178" t="s">
        <v>3156</v>
      </c>
      <c r="Y131" s="178" t="s">
        <v>74</v>
      </c>
      <c r="Z131" s="178">
        <v>1</v>
      </c>
      <c r="AA131" s="178" t="s">
        <v>3157</v>
      </c>
      <c r="AB131" s="178" t="s">
        <v>3149</v>
      </c>
      <c r="AC131" s="179">
        <v>44804</v>
      </c>
      <c r="AD131" s="188" t="s">
        <v>3160</v>
      </c>
      <c r="AE131" s="186">
        <v>4452000</v>
      </c>
      <c r="AF131" s="186" t="s">
        <v>3156</v>
      </c>
      <c r="AG131" s="186" t="s">
        <v>74</v>
      </c>
      <c r="AH131" s="186">
        <v>1</v>
      </c>
      <c r="AI131" s="186" t="s">
        <v>3159</v>
      </c>
      <c r="AJ131" s="186" t="s">
        <v>3149</v>
      </c>
      <c r="AK131" s="187">
        <v>44804</v>
      </c>
      <c r="AL131" s="188" t="s">
        <v>5668</v>
      </c>
      <c r="AM131" s="178">
        <v>4000</v>
      </c>
      <c r="AN131" s="178" t="s">
        <v>5665</v>
      </c>
      <c r="AO131" s="178" t="s">
        <v>74</v>
      </c>
      <c r="AP131" s="178">
        <v>1</v>
      </c>
      <c r="AQ131" s="178" t="s">
        <v>5667</v>
      </c>
      <c r="AR131" s="178" t="s">
        <v>5666</v>
      </c>
      <c r="AS131" s="179">
        <v>44869</v>
      </c>
      <c r="AT131" s="189" t="s">
        <v>38</v>
      </c>
      <c r="AU131" s="186">
        <v>0</v>
      </c>
      <c r="AV131" s="186">
        <v>0</v>
      </c>
      <c r="AW131" s="186" t="s">
        <v>30</v>
      </c>
      <c r="AX131" s="186">
        <v>2</v>
      </c>
      <c r="AY131" s="186">
        <v>0</v>
      </c>
      <c r="AZ131" s="186">
        <v>0</v>
      </c>
      <c r="BA131" s="187">
        <v>43489</v>
      </c>
      <c r="BB131" s="188" t="s">
        <v>36</v>
      </c>
      <c r="BC131" s="178">
        <v>0</v>
      </c>
      <c r="BD131" s="178">
        <v>0</v>
      </c>
      <c r="BE131" s="178" t="s">
        <v>30</v>
      </c>
      <c r="BF131" s="178">
        <v>2</v>
      </c>
      <c r="BG131" s="178">
        <v>0</v>
      </c>
      <c r="BH131" s="178">
        <v>0</v>
      </c>
      <c r="BI131" s="179">
        <v>43489</v>
      </c>
      <c r="BJ131" s="189" t="s">
        <v>3163</v>
      </c>
      <c r="BK131" s="189">
        <v>15</v>
      </c>
      <c r="BL131" s="189" t="s">
        <v>3161</v>
      </c>
      <c r="BM131" s="189" t="s">
        <v>74</v>
      </c>
      <c r="BN131" s="189">
        <v>1</v>
      </c>
      <c r="BO131" s="189" t="s">
        <v>3162</v>
      </c>
      <c r="BP131" s="186" t="s">
        <v>1440</v>
      </c>
      <c r="BQ131" s="190">
        <v>44804</v>
      </c>
      <c r="BR131" s="188" t="s">
        <v>31</v>
      </c>
      <c r="BS131" s="182">
        <v>0</v>
      </c>
      <c r="BT131" s="182">
        <v>0</v>
      </c>
      <c r="BU131" s="182" t="s">
        <v>30</v>
      </c>
      <c r="BV131" s="182">
        <v>2</v>
      </c>
      <c r="BW131" s="182">
        <v>0</v>
      </c>
      <c r="BX131" s="182">
        <v>0</v>
      </c>
      <c r="BY131" s="179">
        <v>43489</v>
      </c>
      <c r="BZ131" s="189" t="s">
        <v>32</v>
      </c>
      <c r="CA131" s="189">
        <v>0</v>
      </c>
      <c r="CB131" s="189">
        <v>0</v>
      </c>
      <c r="CC131" s="189" t="s">
        <v>30</v>
      </c>
      <c r="CD131" s="189">
        <v>2</v>
      </c>
      <c r="CE131" s="189">
        <v>0</v>
      </c>
      <c r="CF131" s="189">
        <v>0</v>
      </c>
      <c r="CG131" s="190">
        <v>43489</v>
      </c>
      <c r="CH131" s="188" t="s">
        <v>10173</v>
      </c>
      <c r="CI131" s="189" t="e">
        <v>#N/A</v>
      </c>
      <c r="CJ131" s="189" t="e">
        <v>#N/A</v>
      </c>
      <c r="CK131" s="189" t="e">
        <v>#N/A</v>
      </c>
      <c r="CL131" s="189" t="e">
        <v>#N/A</v>
      </c>
      <c r="CM131" s="189" t="e">
        <v>#N/A</v>
      </c>
      <c r="CN131" s="189" t="e">
        <v>#N/A</v>
      </c>
      <c r="CO131" s="191" t="e">
        <v>#N/A</v>
      </c>
      <c r="CP131" s="189" t="s">
        <v>34</v>
      </c>
      <c r="CQ131" s="182" t="s">
        <v>14</v>
      </c>
      <c r="CR131" s="182">
        <v>0</v>
      </c>
      <c r="CS131" s="182" t="s">
        <v>19</v>
      </c>
      <c r="CT131" s="182">
        <v>3</v>
      </c>
      <c r="CU131" s="182" t="s">
        <v>33</v>
      </c>
      <c r="CV131" s="182">
        <v>0</v>
      </c>
      <c r="CW131" s="179">
        <v>43489</v>
      </c>
      <c r="CX131" s="189" t="s">
        <v>3166</v>
      </c>
      <c r="CY131" s="186">
        <v>770000</v>
      </c>
      <c r="CZ131" s="186" t="s">
        <v>3156</v>
      </c>
      <c r="DA131" s="186" t="s">
        <v>74</v>
      </c>
      <c r="DB131" s="186">
        <v>1</v>
      </c>
      <c r="DC131" s="186" t="s">
        <v>3171</v>
      </c>
      <c r="DD131" s="186" t="s">
        <v>3149</v>
      </c>
      <c r="DE131" s="192">
        <v>44804</v>
      </c>
      <c r="DF131" s="188" t="s">
        <v>3168</v>
      </c>
      <c r="DG131" s="178">
        <v>12806000</v>
      </c>
      <c r="DH131" s="182" t="s">
        <v>3156</v>
      </c>
      <c r="DI131" s="182" t="s">
        <v>74</v>
      </c>
      <c r="DJ131" s="182">
        <v>1</v>
      </c>
      <c r="DK131" s="182" t="s">
        <v>3167</v>
      </c>
      <c r="DL131" s="182" t="s">
        <v>3149</v>
      </c>
      <c r="DM131" s="179">
        <v>44804</v>
      </c>
      <c r="DN131" s="189" t="s">
        <v>3170</v>
      </c>
      <c r="DO131" s="186">
        <v>3681000</v>
      </c>
      <c r="DP131" s="189" t="s">
        <v>3156</v>
      </c>
      <c r="DQ131" s="189" t="s">
        <v>74</v>
      </c>
      <c r="DR131" s="189">
        <v>1</v>
      </c>
      <c r="DS131" s="189" t="s">
        <v>3169</v>
      </c>
      <c r="DT131" s="189" t="s">
        <v>3149</v>
      </c>
      <c r="DU131" s="190">
        <v>44804</v>
      </c>
      <c r="DV131" s="188" t="s">
        <v>3172</v>
      </c>
      <c r="DW131" s="178">
        <v>757000</v>
      </c>
      <c r="DX131" s="182" t="s">
        <v>3156</v>
      </c>
      <c r="DY131" s="182" t="s">
        <v>74</v>
      </c>
      <c r="DZ131" s="182">
        <v>1</v>
      </c>
      <c r="EA131" s="182" t="s">
        <v>3171</v>
      </c>
      <c r="EB131" s="182" t="s">
        <v>3149</v>
      </c>
      <c r="EC131" s="179">
        <v>44804</v>
      </c>
      <c r="ED131" s="189" t="s">
        <v>3174</v>
      </c>
      <c r="EE131" s="186">
        <v>13000</v>
      </c>
      <c r="EF131" s="189" t="s">
        <v>3156</v>
      </c>
      <c r="EG131" s="189" t="s">
        <v>74</v>
      </c>
      <c r="EH131" s="189">
        <v>1</v>
      </c>
      <c r="EI131" s="189" t="s">
        <v>3173</v>
      </c>
      <c r="EJ131" s="189" t="s">
        <v>3149</v>
      </c>
      <c r="EK131" s="190">
        <v>44804</v>
      </c>
      <c r="EL131" s="188" t="s">
        <v>3235</v>
      </c>
      <c r="EM131" s="178">
        <v>0</v>
      </c>
      <c r="EN131" s="182" t="s">
        <v>3156</v>
      </c>
      <c r="EO131" s="182" t="s">
        <v>74</v>
      </c>
      <c r="EP131" s="182">
        <v>1</v>
      </c>
      <c r="EQ131" s="182" t="s">
        <v>3234</v>
      </c>
      <c r="ER131" s="182" t="s">
        <v>3149</v>
      </c>
      <c r="ES131" s="179">
        <v>44804</v>
      </c>
      <c r="ET131" s="189" t="s">
        <v>3165</v>
      </c>
      <c r="EU131" s="189">
        <v>15</v>
      </c>
      <c r="EV131" s="189" t="s">
        <v>3161</v>
      </c>
      <c r="EW131" s="189" t="s">
        <v>74</v>
      </c>
      <c r="EX131" s="189">
        <v>1</v>
      </c>
      <c r="EY131" s="189" t="s">
        <v>3164</v>
      </c>
      <c r="EZ131" s="189" t="s">
        <v>1440</v>
      </c>
      <c r="FA131" s="190">
        <v>44804</v>
      </c>
      <c r="FB131" s="188" t="s">
        <v>5670</v>
      </c>
      <c r="FC131" s="182">
        <v>1</v>
      </c>
      <c r="FD131" s="182" t="s">
        <v>5665</v>
      </c>
      <c r="FE131" s="182" t="s">
        <v>74</v>
      </c>
      <c r="FF131" s="182">
        <v>1</v>
      </c>
      <c r="FG131" s="182" t="s">
        <v>5669</v>
      </c>
      <c r="FH131" s="182" t="s">
        <v>5666</v>
      </c>
      <c r="FI131" s="179">
        <v>44869</v>
      </c>
      <c r="FJ131" s="188" t="s">
        <v>700</v>
      </c>
      <c r="FK131" s="189">
        <v>0</v>
      </c>
      <c r="FL131" s="189">
        <v>0</v>
      </c>
      <c r="FM131" s="189" t="s">
        <v>30</v>
      </c>
      <c r="FN131" s="189">
        <v>2</v>
      </c>
      <c r="FO131" s="189">
        <v>0</v>
      </c>
      <c r="FP131" s="186">
        <v>0</v>
      </c>
      <c r="FQ131" s="187">
        <v>43580</v>
      </c>
      <c r="FR131" s="188" t="s">
        <v>701</v>
      </c>
      <c r="FS131" s="182">
        <v>0</v>
      </c>
      <c r="FT131" s="182">
        <v>0</v>
      </c>
      <c r="FU131" s="182" t="s">
        <v>30</v>
      </c>
      <c r="FV131" s="182">
        <v>2</v>
      </c>
      <c r="FW131" s="182">
        <v>0</v>
      </c>
      <c r="FX131" s="182">
        <v>0</v>
      </c>
      <c r="FY131" s="179">
        <v>43580</v>
      </c>
      <c r="FZ131" s="189" t="s">
        <v>4802</v>
      </c>
      <c r="GA131" s="189">
        <v>0</v>
      </c>
      <c r="GB131" s="189" t="s">
        <v>3959</v>
      </c>
      <c r="GC131" s="189" t="s">
        <v>30</v>
      </c>
      <c r="GD131" s="189">
        <v>2</v>
      </c>
      <c r="GE131" s="189" t="s">
        <v>14</v>
      </c>
      <c r="GF131" s="189" t="s">
        <v>14</v>
      </c>
      <c r="GG131" s="190">
        <v>44863</v>
      </c>
      <c r="GH131" s="188" t="s">
        <v>4808</v>
      </c>
      <c r="GI131" s="182">
        <v>0</v>
      </c>
      <c r="GJ131" s="182" t="s">
        <v>3959</v>
      </c>
      <c r="GK131" s="182" t="s">
        <v>30</v>
      </c>
      <c r="GL131" s="182">
        <v>2</v>
      </c>
      <c r="GM131" s="182" t="s">
        <v>14</v>
      </c>
      <c r="GN131" s="182" t="s">
        <v>14</v>
      </c>
      <c r="GO131" s="179">
        <v>44863</v>
      </c>
      <c r="GP131" s="189" t="s">
        <v>4803</v>
      </c>
      <c r="GQ131" s="189">
        <v>0</v>
      </c>
      <c r="GR131" s="189" t="s">
        <v>3959</v>
      </c>
      <c r="GS131" s="189" t="s">
        <v>30</v>
      </c>
      <c r="GT131" s="189">
        <v>2</v>
      </c>
      <c r="GU131" s="189" t="s">
        <v>14</v>
      </c>
      <c r="GV131" s="189" t="s">
        <v>14</v>
      </c>
      <c r="GW131" s="190">
        <v>44863</v>
      </c>
      <c r="GX131" s="188" t="s">
        <v>4809</v>
      </c>
      <c r="GY131" s="182">
        <v>0</v>
      </c>
      <c r="GZ131" s="182" t="s">
        <v>3959</v>
      </c>
      <c r="HA131" s="182" t="s">
        <v>30</v>
      </c>
      <c r="HB131" s="182">
        <v>2</v>
      </c>
      <c r="HC131" s="182" t="s">
        <v>14</v>
      </c>
      <c r="HD131" s="182" t="s">
        <v>14</v>
      </c>
      <c r="HE131" s="179">
        <v>44863</v>
      </c>
      <c r="HF131" s="189" t="s">
        <v>4801</v>
      </c>
      <c r="HG131" s="189">
        <v>0</v>
      </c>
      <c r="HH131" s="189" t="s">
        <v>3959</v>
      </c>
      <c r="HI131" s="189" t="s">
        <v>30</v>
      </c>
      <c r="HJ131" s="189">
        <v>2</v>
      </c>
      <c r="HK131" s="189" t="s">
        <v>14</v>
      </c>
      <c r="HL131" s="189" t="s">
        <v>14</v>
      </c>
      <c r="HM131" s="190">
        <v>44863</v>
      </c>
      <c r="HN131" s="188" t="s">
        <v>4807</v>
      </c>
      <c r="HO131" s="182">
        <v>1</v>
      </c>
      <c r="HP131" s="182" t="s">
        <v>3959</v>
      </c>
      <c r="HQ131" s="182" t="s">
        <v>30</v>
      </c>
      <c r="HR131" s="182">
        <v>2</v>
      </c>
      <c r="HS131" s="182" t="s">
        <v>14</v>
      </c>
      <c r="HT131" s="182" t="s">
        <v>14</v>
      </c>
      <c r="HU131" s="179">
        <v>44863</v>
      </c>
      <c r="HV131" s="189" t="s">
        <v>4804</v>
      </c>
      <c r="HW131" s="189">
        <v>0</v>
      </c>
      <c r="HX131" s="189" t="s">
        <v>3959</v>
      </c>
      <c r="HY131" s="189" t="s">
        <v>30</v>
      </c>
      <c r="HZ131" s="189">
        <v>2</v>
      </c>
      <c r="IA131" s="189" t="s">
        <v>14</v>
      </c>
      <c r="IB131" s="189" t="s">
        <v>14</v>
      </c>
      <c r="IC131" s="190">
        <v>44863</v>
      </c>
      <c r="ID131" s="188" t="s">
        <v>4806</v>
      </c>
      <c r="IE131" s="182">
        <v>1</v>
      </c>
      <c r="IF131" s="182" t="s">
        <v>3959</v>
      </c>
      <c r="IG131" s="182" t="s">
        <v>30</v>
      </c>
      <c r="IH131" s="182">
        <v>2</v>
      </c>
      <c r="II131" s="182" t="s">
        <v>14</v>
      </c>
      <c r="IJ131" s="182" t="s">
        <v>14</v>
      </c>
      <c r="IK131" s="179">
        <v>44863</v>
      </c>
      <c r="IL131" s="189" t="s">
        <v>4805</v>
      </c>
      <c r="IM131" s="189">
        <v>0</v>
      </c>
      <c r="IN131" s="189" t="s">
        <v>3959</v>
      </c>
      <c r="IO131" s="189" t="s">
        <v>30</v>
      </c>
      <c r="IP131" s="189">
        <v>2</v>
      </c>
      <c r="IQ131" s="189" t="s">
        <v>14</v>
      </c>
      <c r="IR131" s="189" t="s">
        <v>14</v>
      </c>
      <c r="IS131" s="190">
        <v>44863</v>
      </c>
    </row>
    <row r="132" spans="1:253" s="283" customFormat="1" ht="12.95" customHeight="1" x14ac:dyDescent="0.2">
      <c r="A132" s="283" t="s">
        <v>4810</v>
      </c>
      <c r="B132" s="283" t="s">
        <v>9770</v>
      </c>
      <c r="C132" s="283" t="s">
        <v>4811</v>
      </c>
      <c r="D132" s="283" t="s">
        <v>4812</v>
      </c>
      <c r="E132" s="283" t="s">
        <v>9018</v>
      </c>
      <c r="F132" s="283" t="s">
        <v>6275</v>
      </c>
      <c r="G132" s="177">
        <v>6700000</v>
      </c>
      <c r="H132" s="178" t="s">
        <v>6203</v>
      </c>
      <c r="I132" s="178" t="s">
        <v>2610</v>
      </c>
      <c r="J132" s="178">
        <v>2</v>
      </c>
      <c r="K132" s="178" t="s">
        <v>6274</v>
      </c>
      <c r="L132" s="178" t="s">
        <v>6273</v>
      </c>
      <c r="M132" s="179">
        <v>44889</v>
      </c>
      <c r="N132" s="193" t="s">
        <v>6278</v>
      </c>
      <c r="O132" s="180">
        <v>20720</v>
      </c>
      <c r="P132" s="180" t="s">
        <v>2780</v>
      </c>
      <c r="Q132" s="180" t="s">
        <v>2610</v>
      </c>
      <c r="R132" s="180">
        <v>2</v>
      </c>
      <c r="S132" s="180" t="s">
        <v>6277</v>
      </c>
      <c r="T132" s="180" t="s">
        <v>6276</v>
      </c>
      <c r="U132" s="181">
        <v>44889</v>
      </c>
      <c r="V132" s="193" t="s">
        <v>6279</v>
      </c>
      <c r="W132" s="178">
        <v>6700000</v>
      </c>
      <c r="X132" s="178" t="s">
        <v>6203</v>
      </c>
      <c r="Y132" s="178" t="s">
        <v>2610</v>
      </c>
      <c r="Z132" s="178">
        <v>2</v>
      </c>
      <c r="AA132" s="178" t="s">
        <v>6274</v>
      </c>
      <c r="AB132" s="178" t="s">
        <v>6273</v>
      </c>
      <c r="AC132" s="179">
        <v>44889</v>
      </c>
      <c r="AD132" s="193" t="s">
        <v>6281</v>
      </c>
      <c r="AE132" s="186">
        <v>3200000</v>
      </c>
      <c r="AF132" s="186" t="s">
        <v>6203</v>
      </c>
      <c r="AG132" s="186" t="s">
        <v>2610</v>
      </c>
      <c r="AH132" s="186">
        <v>2</v>
      </c>
      <c r="AI132" s="186" t="s">
        <v>6280</v>
      </c>
      <c r="AJ132" s="186" t="s">
        <v>6273</v>
      </c>
      <c r="AK132" s="187">
        <v>44889</v>
      </c>
      <c r="AL132" s="193" t="s">
        <v>6284</v>
      </c>
      <c r="AM132" s="178">
        <v>176000</v>
      </c>
      <c r="AN132" s="178" t="s">
        <v>6282</v>
      </c>
      <c r="AO132" s="178" t="s">
        <v>19</v>
      </c>
      <c r="AP132" s="178">
        <v>3</v>
      </c>
      <c r="AQ132" s="178" t="s">
        <v>6283</v>
      </c>
      <c r="AR132" s="178" t="s">
        <v>6044</v>
      </c>
      <c r="AS132" s="179">
        <v>44889</v>
      </c>
      <c r="AT132" s="194" t="s">
        <v>6285</v>
      </c>
      <c r="AU132" s="186" t="s">
        <v>14</v>
      </c>
      <c r="AV132" s="186" t="s">
        <v>14</v>
      </c>
      <c r="AW132" s="186" t="s">
        <v>14</v>
      </c>
      <c r="AX132" s="186" t="s">
        <v>14</v>
      </c>
      <c r="AY132" s="186" t="s">
        <v>6002</v>
      </c>
      <c r="AZ132" s="186" t="s">
        <v>14</v>
      </c>
      <c r="BA132" s="187">
        <v>44889</v>
      </c>
      <c r="BB132" s="193" t="s">
        <v>6302</v>
      </c>
      <c r="BC132" s="178">
        <v>1269</v>
      </c>
      <c r="BD132" s="178" t="s">
        <v>6299</v>
      </c>
      <c r="BE132" s="178" t="s">
        <v>2610</v>
      </c>
      <c r="BF132" s="178">
        <v>2</v>
      </c>
      <c r="BG132" s="178" t="s">
        <v>6301</v>
      </c>
      <c r="BH132" s="178" t="s">
        <v>6300</v>
      </c>
      <c r="BI132" s="179">
        <v>44889</v>
      </c>
      <c r="BJ132" s="194" t="s">
        <v>6286</v>
      </c>
      <c r="BK132" s="194">
        <v>297</v>
      </c>
      <c r="BL132" s="194" t="s">
        <v>6050</v>
      </c>
      <c r="BM132" s="194" t="s">
        <v>2610</v>
      </c>
      <c r="BN132" s="194">
        <v>2</v>
      </c>
      <c r="BO132" s="194" t="s">
        <v>6006</v>
      </c>
      <c r="BP132" s="186" t="s">
        <v>1440</v>
      </c>
      <c r="BQ132" s="195">
        <v>44889</v>
      </c>
      <c r="BR132" s="193" t="s">
        <v>6303</v>
      </c>
      <c r="BS132" s="196" t="s">
        <v>14</v>
      </c>
      <c r="BT132" s="196" t="s">
        <v>14</v>
      </c>
      <c r="BU132" s="196" t="s">
        <v>14</v>
      </c>
      <c r="BV132" s="196" t="s">
        <v>14</v>
      </c>
      <c r="BW132" s="196" t="s">
        <v>6030</v>
      </c>
      <c r="BX132" s="196" t="s">
        <v>14</v>
      </c>
      <c r="BY132" s="179">
        <v>44889</v>
      </c>
      <c r="BZ132" s="194" t="s">
        <v>6304</v>
      </c>
      <c r="CA132" s="194" t="s">
        <v>14</v>
      </c>
      <c r="CB132" s="194" t="s">
        <v>14</v>
      </c>
      <c r="CC132" s="194">
        <v>0</v>
      </c>
      <c r="CD132" s="194">
        <v>0</v>
      </c>
      <c r="CE132" s="194" t="s">
        <v>6032</v>
      </c>
      <c r="CF132" s="194" t="s">
        <v>14</v>
      </c>
      <c r="CG132" s="195">
        <v>44889</v>
      </c>
      <c r="CH132" s="193" t="s">
        <v>10174</v>
      </c>
      <c r="CI132" s="194" t="e">
        <v>#N/A</v>
      </c>
      <c r="CJ132" s="194" t="e">
        <v>#N/A</v>
      </c>
      <c r="CK132" s="194" t="e">
        <v>#N/A</v>
      </c>
      <c r="CL132" s="194" t="e">
        <v>#N/A</v>
      </c>
      <c r="CM132" s="194" t="e">
        <v>#N/A</v>
      </c>
      <c r="CN132" s="194" t="e">
        <v>#N/A</v>
      </c>
      <c r="CO132" s="197" t="e">
        <v>#N/A</v>
      </c>
      <c r="CP132" s="194" t="s">
        <v>6308</v>
      </c>
      <c r="CQ132" s="196">
        <v>977450</v>
      </c>
      <c r="CR132" s="196" t="s">
        <v>6305</v>
      </c>
      <c r="CS132" s="196" t="s">
        <v>19</v>
      </c>
      <c r="CT132" s="196">
        <v>3</v>
      </c>
      <c r="CU132" s="196" t="s">
        <v>6307</v>
      </c>
      <c r="CV132" s="196" t="s">
        <v>6306</v>
      </c>
      <c r="CW132" s="179">
        <v>44889</v>
      </c>
      <c r="CX132" s="194" t="s">
        <v>6288</v>
      </c>
      <c r="CY132" s="186">
        <v>1700000</v>
      </c>
      <c r="CZ132" s="186" t="s">
        <v>6203</v>
      </c>
      <c r="DA132" s="186" t="s">
        <v>2610</v>
      </c>
      <c r="DB132" s="186">
        <v>2</v>
      </c>
      <c r="DC132" s="186" t="s">
        <v>6291</v>
      </c>
      <c r="DD132" s="186" t="s">
        <v>6273</v>
      </c>
      <c r="DE132" s="192">
        <v>44889</v>
      </c>
      <c r="DF132" s="193" t="s">
        <v>6289</v>
      </c>
      <c r="DG132" s="178">
        <v>3500000</v>
      </c>
      <c r="DH132" s="196" t="s">
        <v>6203</v>
      </c>
      <c r="DI132" s="196" t="s">
        <v>2610</v>
      </c>
      <c r="DJ132" s="196">
        <v>2</v>
      </c>
      <c r="DK132" s="196" t="s">
        <v>2673</v>
      </c>
      <c r="DL132" s="196" t="s">
        <v>6273</v>
      </c>
      <c r="DM132" s="179">
        <v>44889</v>
      </c>
      <c r="DN132" s="194" t="s">
        <v>6290</v>
      </c>
      <c r="DO132" s="186">
        <v>1500000</v>
      </c>
      <c r="DP132" s="194" t="s">
        <v>6203</v>
      </c>
      <c r="DQ132" s="194" t="s">
        <v>2610</v>
      </c>
      <c r="DR132" s="194">
        <v>2</v>
      </c>
      <c r="DS132" s="194" t="s">
        <v>6056</v>
      </c>
      <c r="DT132" s="194" t="s">
        <v>6273</v>
      </c>
      <c r="DU132" s="195">
        <v>44889</v>
      </c>
      <c r="DV132" s="193" t="s">
        <v>6292</v>
      </c>
      <c r="DW132" s="178">
        <v>1700000</v>
      </c>
      <c r="DX132" s="196" t="s">
        <v>6203</v>
      </c>
      <c r="DY132" s="196" t="s">
        <v>2610</v>
      </c>
      <c r="DZ132" s="196">
        <v>2</v>
      </c>
      <c r="EA132" s="196" t="s">
        <v>6291</v>
      </c>
      <c r="EB132" s="196" t="s">
        <v>6273</v>
      </c>
      <c r="EC132" s="179">
        <v>44889</v>
      </c>
      <c r="ED132" s="194" t="s">
        <v>6293</v>
      </c>
      <c r="EE132" s="186">
        <v>0</v>
      </c>
      <c r="EF132" s="194" t="s">
        <v>14</v>
      </c>
      <c r="EG132" s="194" t="s">
        <v>14</v>
      </c>
      <c r="EH132" s="194" t="s">
        <v>14</v>
      </c>
      <c r="EI132" s="194" t="s">
        <v>6019</v>
      </c>
      <c r="EJ132" s="194" t="s">
        <v>14</v>
      </c>
      <c r="EK132" s="195">
        <v>44889</v>
      </c>
      <c r="EL132" s="193" t="s">
        <v>6294</v>
      </c>
      <c r="EM132" s="178">
        <v>0</v>
      </c>
      <c r="EN132" s="196" t="s">
        <v>14</v>
      </c>
      <c r="EO132" s="196" t="s">
        <v>14</v>
      </c>
      <c r="EP132" s="196" t="s">
        <v>14</v>
      </c>
      <c r="EQ132" s="196" t="s">
        <v>6021</v>
      </c>
      <c r="ER132" s="196" t="s">
        <v>14</v>
      </c>
      <c r="ES132" s="179">
        <v>44889</v>
      </c>
      <c r="ET132" s="194" t="s">
        <v>6287</v>
      </c>
      <c r="EU132" s="194">
        <v>297</v>
      </c>
      <c r="EV132" s="194" t="s">
        <v>6050</v>
      </c>
      <c r="EW132" s="194" t="s">
        <v>2610</v>
      </c>
      <c r="EX132" s="194">
        <v>2</v>
      </c>
      <c r="EY132" s="194" t="s">
        <v>6006</v>
      </c>
      <c r="EZ132" s="194" t="s">
        <v>1440</v>
      </c>
      <c r="FA132" s="195">
        <v>44889</v>
      </c>
      <c r="FB132" s="193" t="s">
        <v>6296</v>
      </c>
      <c r="FC132" s="196">
        <v>3</v>
      </c>
      <c r="FD132" s="196" t="s">
        <v>6203</v>
      </c>
      <c r="FE132" s="196" t="s">
        <v>2610</v>
      </c>
      <c r="FF132" s="196">
        <v>2</v>
      </c>
      <c r="FG132" s="196" t="s">
        <v>6295</v>
      </c>
      <c r="FH132" s="196" t="s">
        <v>6273</v>
      </c>
      <c r="FI132" s="179">
        <v>44889</v>
      </c>
      <c r="FJ132" s="193" t="s">
        <v>6297</v>
      </c>
      <c r="FK132" s="194" t="s">
        <v>14</v>
      </c>
      <c r="FL132" s="194" t="s">
        <v>14</v>
      </c>
      <c r="FM132" s="194">
        <v>0</v>
      </c>
      <c r="FN132" s="194">
        <v>0</v>
      </c>
      <c r="FO132" s="194" t="s">
        <v>6173</v>
      </c>
      <c r="FP132" s="186" t="s">
        <v>14</v>
      </c>
      <c r="FQ132" s="187">
        <v>44889</v>
      </c>
      <c r="FR132" s="193" t="s">
        <v>6298</v>
      </c>
      <c r="FS132" s="196" t="s">
        <v>14</v>
      </c>
      <c r="FT132" s="196" t="s">
        <v>14</v>
      </c>
      <c r="FU132" s="196" t="s">
        <v>14</v>
      </c>
      <c r="FV132" s="196" t="s">
        <v>14</v>
      </c>
      <c r="FW132" s="196" t="s">
        <v>6175</v>
      </c>
      <c r="FX132" s="196" t="s">
        <v>14</v>
      </c>
      <c r="FY132" s="179">
        <v>44889</v>
      </c>
      <c r="FZ132" s="194" t="s">
        <v>4814</v>
      </c>
      <c r="GA132" s="194">
        <v>0</v>
      </c>
      <c r="GB132" s="194" t="s">
        <v>3959</v>
      </c>
      <c r="GC132" s="194" t="s">
        <v>30</v>
      </c>
      <c r="GD132" s="194">
        <v>2</v>
      </c>
      <c r="GE132" s="194" t="s">
        <v>14</v>
      </c>
      <c r="GF132" s="194" t="s">
        <v>14</v>
      </c>
      <c r="GG132" s="195">
        <v>44863</v>
      </c>
      <c r="GH132" s="193" t="s">
        <v>4820</v>
      </c>
      <c r="GI132" s="196">
        <v>2</v>
      </c>
      <c r="GJ132" s="196" t="s">
        <v>3959</v>
      </c>
      <c r="GK132" s="196" t="s">
        <v>30</v>
      </c>
      <c r="GL132" s="196">
        <v>2</v>
      </c>
      <c r="GM132" s="196" t="s">
        <v>14</v>
      </c>
      <c r="GN132" s="196" t="s">
        <v>14</v>
      </c>
      <c r="GO132" s="179">
        <v>44863</v>
      </c>
      <c r="GP132" s="194" t="s">
        <v>4815</v>
      </c>
      <c r="GQ132" s="194">
        <v>1</v>
      </c>
      <c r="GR132" s="194" t="s">
        <v>3959</v>
      </c>
      <c r="GS132" s="194" t="s">
        <v>30</v>
      </c>
      <c r="GT132" s="194">
        <v>2</v>
      </c>
      <c r="GU132" s="194" t="s">
        <v>14</v>
      </c>
      <c r="GV132" s="194" t="s">
        <v>14</v>
      </c>
      <c r="GW132" s="195">
        <v>44863</v>
      </c>
      <c r="GX132" s="193" t="s">
        <v>4821</v>
      </c>
      <c r="GY132" s="196">
        <v>0</v>
      </c>
      <c r="GZ132" s="196" t="s">
        <v>3959</v>
      </c>
      <c r="HA132" s="196" t="s">
        <v>30</v>
      </c>
      <c r="HB132" s="196">
        <v>2</v>
      </c>
      <c r="HC132" s="196" t="s">
        <v>14</v>
      </c>
      <c r="HD132" s="196" t="s">
        <v>14</v>
      </c>
      <c r="HE132" s="179">
        <v>44863</v>
      </c>
      <c r="HF132" s="194" t="s">
        <v>4813</v>
      </c>
      <c r="HG132" s="194">
        <v>2</v>
      </c>
      <c r="HH132" s="194" t="s">
        <v>3959</v>
      </c>
      <c r="HI132" s="194" t="s">
        <v>30</v>
      </c>
      <c r="HJ132" s="194">
        <v>2</v>
      </c>
      <c r="HK132" s="194" t="s">
        <v>14</v>
      </c>
      <c r="HL132" s="194" t="s">
        <v>14</v>
      </c>
      <c r="HM132" s="195">
        <v>44863</v>
      </c>
      <c r="HN132" s="193" t="s">
        <v>4819</v>
      </c>
      <c r="HO132" s="196">
        <v>2</v>
      </c>
      <c r="HP132" s="196" t="s">
        <v>3959</v>
      </c>
      <c r="HQ132" s="196" t="s">
        <v>30</v>
      </c>
      <c r="HR132" s="196">
        <v>2</v>
      </c>
      <c r="HS132" s="196" t="s">
        <v>14</v>
      </c>
      <c r="HT132" s="196" t="s">
        <v>14</v>
      </c>
      <c r="HU132" s="179">
        <v>44863</v>
      </c>
      <c r="HV132" s="194" t="s">
        <v>4816</v>
      </c>
      <c r="HW132" s="194">
        <v>1</v>
      </c>
      <c r="HX132" s="194" t="s">
        <v>3959</v>
      </c>
      <c r="HY132" s="194" t="s">
        <v>30</v>
      </c>
      <c r="HZ132" s="194">
        <v>2</v>
      </c>
      <c r="IA132" s="194" t="s">
        <v>14</v>
      </c>
      <c r="IB132" s="194" t="s">
        <v>14</v>
      </c>
      <c r="IC132" s="195">
        <v>44863</v>
      </c>
      <c r="ID132" s="193" t="s">
        <v>4818</v>
      </c>
      <c r="IE132" s="196">
        <v>0</v>
      </c>
      <c r="IF132" s="196" t="s">
        <v>3959</v>
      </c>
      <c r="IG132" s="196" t="s">
        <v>30</v>
      </c>
      <c r="IH132" s="196">
        <v>2</v>
      </c>
      <c r="II132" s="196" t="s">
        <v>14</v>
      </c>
      <c r="IJ132" s="196" t="s">
        <v>14</v>
      </c>
      <c r="IK132" s="179">
        <v>44863</v>
      </c>
      <c r="IL132" s="194" t="s">
        <v>4817</v>
      </c>
      <c r="IM132" s="194">
        <v>1</v>
      </c>
      <c r="IN132" s="194" t="s">
        <v>3959</v>
      </c>
      <c r="IO132" s="194" t="s">
        <v>30</v>
      </c>
      <c r="IP132" s="194">
        <v>2</v>
      </c>
      <c r="IQ132" s="194" t="s">
        <v>14</v>
      </c>
      <c r="IR132" s="194" t="s">
        <v>14</v>
      </c>
      <c r="IS132" s="195">
        <v>44863</v>
      </c>
    </row>
    <row r="133" spans="1:253" s="283" customFormat="1" ht="12.95" customHeight="1" x14ac:dyDescent="0.2">
      <c r="A133" s="283" t="s">
        <v>93</v>
      </c>
      <c r="B133" s="283" t="s">
        <v>9772</v>
      </c>
      <c r="C133" s="283" t="s">
        <v>94</v>
      </c>
      <c r="D133" s="283" t="s">
        <v>95</v>
      </c>
      <c r="E133" s="283" t="s">
        <v>9019</v>
      </c>
      <c r="F133" s="283" t="s">
        <v>6108</v>
      </c>
      <c r="G133" s="177">
        <v>17803000</v>
      </c>
      <c r="H133" s="178" t="s">
        <v>6106</v>
      </c>
      <c r="I133" s="178" t="s">
        <v>2610</v>
      </c>
      <c r="J133" s="178">
        <v>2</v>
      </c>
      <c r="K133" s="178" t="s">
        <v>6107</v>
      </c>
      <c r="L133" s="178" t="s">
        <v>6078</v>
      </c>
      <c r="M133" s="179">
        <v>44889</v>
      </c>
      <c r="N133" s="188" t="s">
        <v>882</v>
      </c>
      <c r="O133" s="180">
        <v>627340</v>
      </c>
      <c r="P133" s="180" t="s">
        <v>879</v>
      </c>
      <c r="Q133" s="180" t="s">
        <v>74</v>
      </c>
      <c r="R133" s="180">
        <v>1</v>
      </c>
      <c r="S133" s="180" t="s">
        <v>881</v>
      </c>
      <c r="T133" s="180" t="s">
        <v>880</v>
      </c>
      <c r="U133" s="181">
        <v>43759</v>
      </c>
      <c r="V133" s="188" t="s">
        <v>6111</v>
      </c>
      <c r="W133" s="178">
        <v>17803000</v>
      </c>
      <c r="X133" s="178" t="s">
        <v>6109</v>
      </c>
      <c r="Y133" s="178" t="s">
        <v>2610</v>
      </c>
      <c r="Z133" s="178">
        <v>2</v>
      </c>
      <c r="AA133" s="178" t="s">
        <v>6110</v>
      </c>
      <c r="AB133" s="178" t="s">
        <v>6078</v>
      </c>
      <c r="AC133" s="179">
        <v>44889</v>
      </c>
      <c r="AD133" s="188" t="s">
        <v>6113</v>
      </c>
      <c r="AE133" s="186">
        <v>17803000</v>
      </c>
      <c r="AF133" s="186" t="s">
        <v>6077</v>
      </c>
      <c r="AG133" s="186" t="s">
        <v>2610</v>
      </c>
      <c r="AH133" s="186">
        <v>2</v>
      </c>
      <c r="AI133" s="186" t="s">
        <v>6112</v>
      </c>
      <c r="AJ133" s="186" t="s">
        <v>6078</v>
      </c>
      <c r="AK133" s="187">
        <v>44889</v>
      </c>
      <c r="AL133" s="188" t="s">
        <v>6117</v>
      </c>
      <c r="AM133" s="178">
        <v>3757000</v>
      </c>
      <c r="AN133" s="178" t="s">
        <v>6114</v>
      </c>
      <c r="AO133" s="178" t="s">
        <v>2610</v>
      </c>
      <c r="AP133" s="178">
        <v>2</v>
      </c>
      <c r="AQ133" s="178" t="s">
        <v>6116</v>
      </c>
      <c r="AR133" s="178" t="s">
        <v>6115</v>
      </c>
      <c r="AS133" s="179">
        <v>44889</v>
      </c>
      <c r="AT133" s="189" t="s">
        <v>6121</v>
      </c>
      <c r="AU133" s="186">
        <v>176</v>
      </c>
      <c r="AV133" s="186" t="s">
        <v>6118</v>
      </c>
      <c r="AW133" s="186" t="s">
        <v>19</v>
      </c>
      <c r="AX133" s="186">
        <v>3</v>
      </c>
      <c r="AY133" s="186" t="s">
        <v>6120</v>
      </c>
      <c r="AZ133" s="186" t="s">
        <v>6119</v>
      </c>
      <c r="BA133" s="187">
        <v>44889</v>
      </c>
      <c r="BB133" s="188" t="s">
        <v>3386</v>
      </c>
      <c r="BC133" s="178">
        <v>1800000</v>
      </c>
      <c r="BD133" s="178" t="s">
        <v>3383</v>
      </c>
      <c r="BE133" s="178" t="s">
        <v>2610</v>
      </c>
      <c r="BF133" s="178">
        <v>2</v>
      </c>
      <c r="BG133" s="178" t="s">
        <v>3385</v>
      </c>
      <c r="BH133" s="178" t="s">
        <v>3384</v>
      </c>
      <c r="BI133" s="179">
        <v>44821</v>
      </c>
      <c r="BJ133" s="189" t="s">
        <v>6124</v>
      </c>
      <c r="BK133" s="189">
        <v>4192</v>
      </c>
      <c r="BL133" s="189" t="s">
        <v>6122</v>
      </c>
      <c r="BM133" s="189" t="s">
        <v>2610</v>
      </c>
      <c r="BN133" s="189">
        <v>2</v>
      </c>
      <c r="BO133" s="189" t="s">
        <v>6094</v>
      </c>
      <c r="BP133" s="186" t="s">
        <v>6123</v>
      </c>
      <c r="BQ133" s="190">
        <v>44889</v>
      </c>
      <c r="BR133" s="188" t="s">
        <v>96</v>
      </c>
      <c r="BS133" s="182" t="s">
        <v>14</v>
      </c>
      <c r="BT133" s="182">
        <v>0</v>
      </c>
      <c r="BU133" s="182" t="s">
        <v>14</v>
      </c>
      <c r="BV133" s="182" t="s">
        <v>14</v>
      </c>
      <c r="BW133" s="182">
        <v>0</v>
      </c>
      <c r="BX133" s="182">
        <v>0</v>
      </c>
      <c r="BY133" s="179">
        <v>43496</v>
      </c>
      <c r="BZ133" s="189" t="s">
        <v>97</v>
      </c>
      <c r="CA133" s="189" t="s">
        <v>14</v>
      </c>
      <c r="CB133" s="189">
        <v>0</v>
      </c>
      <c r="CC133" s="189" t="s">
        <v>14</v>
      </c>
      <c r="CD133" s="189" t="s">
        <v>14</v>
      </c>
      <c r="CE133" s="189">
        <v>0</v>
      </c>
      <c r="CF133" s="189">
        <v>0</v>
      </c>
      <c r="CG133" s="190">
        <v>43496</v>
      </c>
      <c r="CH133" s="188" t="s">
        <v>10175</v>
      </c>
      <c r="CI133" s="189" t="e">
        <v>#N/A</v>
      </c>
      <c r="CJ133" s="189" t="e">
        <v>#N/A</v>
      </c>
      <c r="CK133" s="189" t="e">
        <v>#N/A</v>
      </c>
      <c r="CL133" s="189" t="e">
        <v>#N/A</v>
      </c>
      <c r="CM133" s="189" t="e">
        <v>#N/A</v>
      </c>
      <c r="CN133" s="189" t="e">
        <v>#N/A</v>
      </c>
      <c r="CO133" s="191" t="e">
        <v>#N/A</v>
      </c>
      <c r="CP133" s="189" t="s">
        <v>878</v>
      </c>
      <c r="CQ133" s="182" t="s">
        <v>14</v>
      </c>
      <c r="CR133" s="182" t="s">
        <v>14</v>
      </c>
      <c r="CS133" s="182" t="s">
        <v>14</v>
      </c>
      <c r="CT133" s="182" t="s">
        <v>14</v>
      </c>
      <c r="CU133" s="182" t="s">
        <v>14</v>
      </c>
      <c r="CV133" s="182" t="s">
        <v>14</v>
      </c>
      <c r="CW133" s="179">
        <v>43759</v>
      </c>
      <c r="CX133" s="189" t="s">
        <v>3281</v>
      </c>
      <c r="CY133" s="186">
        <v>7801000</v>
      </c>
      <c r="CZ133" s="186" t="s">
        <v>6133</v>
      </c>
      <c r="DA133" s="186" t="s">
        <v>2610</v>
      </c>
      <c r="DB133" s="186">
        <v>2</v>
      </c>
      <c r="DC133" s="186" t="s">
        <v>6131</v>
      </c>
      <c r="DD133" s="186" t="s">
        <v>6134</v>
      </c>
      <c r="DE133" s="192">
        <v>44889</v>
      </c>
      <c r="DF133" s="188" t="s">
        <v>6129</v>
      </c>
      <c r="DG133" s="178">
        <v>0</v>
      </c>
      <c r="DH133" s="182" t="s">
        <v>6126</v>
      </c>
      <c r="DI133" s="182" t="s">
        <v>2610</v>
      </c>
      <c r="DJ133" s="182">
        <v>2</v>
      </c>
      <c r="DK133" s="182" t="s">
        <v>6128</v>
      </c>
      <c r="DL133" s="182" t="s">
        <v>6127</v>
      </c>
      <c r="DM133" s="179">
        <v>44889</v>
      </c>
      <c r="DN133" s="189" t="s">
        <v>6132</v>
      </c>
      <c r="DO133" s="186">
        <v>10003000</v>
      </c>
      <c r="DP133" s="189" t="s">
        <v>6130</v>
      </c>
      <c r="DQ133" s="189" t="s">
        <v>2610</v>
      </c>
      <c r="DR133" s="189">
        <v>2</v>
      </c>
      <c r="DS133" s="189" t="s">
        <v>6131</v>
      </c>
      <c r="DT133" s="189" t="s">
        <v>6127</v>
      </c>
      <c r="DU133" s="190">
        <v>44889</v>
      </c>
      <c r="DV133" s="188" t="s">
        <v>6135</v>
      </c>
      <c r="DW133" s="178">
        <v>5320000</v>
      </c>
      <c r="DX133" s="182" t="s">
        <v>6133</v>
      </c>
      <c r="DY133" s="182" t="s">
        <v>2610</v>
      </c>
      <c r="DZ133" s="182">
        <v>2</v>
      </c>
      <c r="EA133" s="182" t="s">
        <v>6131</v>
      </c>
      <c r="EB133" s="182" t="s">
        <v>6134</v>
      </c>
      <c r="EC133" s="179">
        <v>44889</v>
      </c>
      <c r="ED133" s="189" t="s">
        <v>6139</v>
      </c>
      <c r="EE133" s="186">
        <v>2180000</v>
      </c>
      <c r="EF133" s="189" t="s">
        <v>6136</v>
      </c>
      <c r="EG133" s="189" t="s">
        <v>2610</v>
      </c>
      <c r="EH133" s="189">
        <v>2</v>
      </c>
      <c r="EI133" s="189" t="s">
        <v>6138</v>
      </c>
      <c r="EJ133" s="189" t="s">
        <v>6137</v>
      </c>
      <c r="EK133" s="190">
        <v>44889</v>
      </c>
      <c r="EL133" s="188" t="s">
        <v>6142</v>
      </c>
      <c r="EM133" s="178">
        <v>301000</v>
      </c>
      <c r="EN133" s="182" t="s">
        <v>6140</v>
      </c>
      <c r="EO133" s="182" t="s">
        <v>2610</v>
      </c>
      <c r="EP133" s="182">
        <v>2</v>
      </c>
      <c r="EQ133" s="182" t="s">
        <v>6141</v>
      </c>
      <c r="ER133" s="182" t="s">
        <v>6137</v>
      </c>
      <c r="ES133" s="179">
        <v>44889</v>
      </c>
      <c r="ET133" s="189" t="s">
        <v>6125</v>
      </c>
      <c r="EU133" s="189">
        <v>4192</v>
      </c>
      <c r="EV133" s="189" t="s">
        <v>6122</v>
      </c>
      <c r="EW133" s="189" t="s">
        <v>2610</v>
      </c>
      <c r="EX133" s="189">
        <v>2</v>
      </c>
      <c r="EY133" s="189" t="s">
        <v>6094</v>
      </c>
      <c r="EZ133" s="189" t="s">
        <v>6123</v>
      </c>
      <c r="FA133" s="190">
        <v>44889</v>
      </c>
      <c r="FB133" s="188" t="s">
        <v>98</v>
      </c>
      <c r="FC133" s="182">
        <v>5</v>
      </c>
      <c r="FD133" s="182">
        <v>0</v>
      </c>
      <c r="FE133" s="182" t="s">
        <v>74</v>
      </c>
      <c r="FF133" s="182">
        <v>1</v>
      </c>
      <c r="FG133" s="182">
        <v>0</v>
      </c>
      <c r="FH133" s="182">
        <v>0</v>
      </c>
      <c r="FI133" s="179">
        <v>43496</v>
      </c>
      <c r="FJ133" s="188" t="s">
        <v>99</v>
      </c>
      <c r="FK133" s="189" t="s">
        <v>14</v>
      </c>
      <c r="FL133" s="189">
        <v>0</v>
      </c>
      <c r="FM133" s="189" t="s">
        <v>14</v>
      </c>
      <c r="FN133" s="189" t="s">
        <v>14</v>
      </c>
      <c r="FO133" s="189">
        <v>0</v>
      </c>
      <c r="FP133" s="186">
        <v>0</v>
      </c>
      <c r="FQ133" s="187">
        <v>43496</v>
      </c>
      <c r="FR133" s="188" t="s">
        <v>100</v>
      </c>
      <c r="FS133" s="182" t="s">
        <v>14</v>
      </c>
      <c r="FT133" s="182">
        <v>0</v>
      </c>
      <c r="FU133" s="182" t="s">
        <v>14</v>
      </c>
      <c r="FV133" s="182" t="s">
        <v>14</v>
      </c>
      <c r="FW133" s="182">
        <v>0</v>
      </c>
      <c r="FX133" s="182">
        <v>0</v>
      </c>
      <c r="FY133" s="179">
        <v>43496</v>
      </c>
      <c r="FZ133" s="189" t="s">
        <v>4394</v>
      </c>
      <c r="GA133" s="189">
        <v>1</v>
      </c>
      <c r="GB133" s="189" t="s">
        <v>3959</v>
      </c>
      <c r="GC133" s="189" t="s">
        <v>30</v>
      </c>
      <c r="GD133" s="189">
        <v>2</v>
      </c>
      <c r="GE133" s="189" t="s">
        <v>14</v>
      </c>
      <c r="GF133" s="189" t="s">
        <v>14</v>
      </c>
      <c r="GG133" s="190">
        <v>44862</v>
      </c>
      <c r="GH133" s="188" t="s">
        <v>4400</v>
      </c>
      <c r="GI133" s="182">
        <v>3</v>
      </c>
      <c r="GJ133" s="182" t="s">
        <v>3959</v>
      </c>
      <c r="GK133" s="182" t="s">
        <v>30</v>
      </c>
      <c r="GL133" s="182">
        <v>2</v>
      </c>
      <c r="GM133" s="182" t="s">
        <v>14</v>
      </c>
      <c r="GN133" s="182" t="s">
        <v>14</v>
      </c>
      <c r="GO133" s="179">
        <v>44862</v>
      </c>
      <c r="GP133" s="189" t="s">
        <v>4395</v>
      </c>
      <c r="GQ133" s="189">
        <v>2</v>
      </c>
      <c r="GR133" s="189" t="s">
        <v>3959</v>
      </c>
      <c r="GS133" s="189" t="s">
        <v>30</v>
      </c>
      <c r="GT133" s="189">
        <v>2</v>
      </c>
      <c r="GU133" s="189" t="s">
        <v>14</v>
      </c>
      <c r="GV133" s="189" t="s">
        <v>14</v>
      </c>
      <c r="GW133" s="190">
        <v>44862</v>
      </c>
      <c r="GX133" s="188" t="s">
        <v>4401</v>
      </c>
      <c r="GY133" s="182">
        <v>3</v>
      </c>
      <c r="GZ133" s="182" t="s">
        <v>3959</v>
      </c>
      <c r="HA133" s="182" t="s">
        <v>30</v>
      </c>
      <c r="HB133" s="182">
        <v>2</v>
      </c>
      <c r="HC133" s="182" t="s">
        <v>14</v>
      </c>
      <c r="HD133" s="182" t="s">
        <v>14</v>
      </c>
      <c r="HE133" s="179">
        <v>44862</v>
      </c>
      <c r="HF133" s="189" t="s">
        <v>4393</v>
      </c>
      <c r="HG133" s="189">
        <v>2</v>
      </c>
      <c r="HH133" s="189" t="s">
        <v>3959</v>
      </c>
      <c r="HI133" s="189" t="s">
        <v>30</v>
      </c>
      <c r="HJ133" s="189">
        <v>2</v>
      </c>
      <c r="HK133" s="189" t="s">
        <v>14</v>
      </c>
      <c r="HL133" s="189" t="s">
        <v>14</v>
      </c>
      <c r="HM133" s="190">
        <v>44862</v>
      </c>
      <c r="HN133" s="188" t="s">
        <v>4399</v>
      </c>
      <c r="HO133" s="182">
        <v>2</v>
      </c>
      <c r="HP133" s="182" t="s">
        <v>3959</v>
      </c>
      <c r="HQ133" s="182" t="s">
        <v>30</v>
      </c>
      <c r="HR133" s="182">
        <v>2</v>
      </c>
      <c r="HS133" s="182" t="s">
        <v>14</v>
      </c>
      <c r="HT133" s="182" t="s">
        <v>14</v>
      </c>
      <c r="HU133" s="179">
        <v>44862</v>
      </c>
      <c r="HV133" s="189" t="s">
        <v>4396</v>
      </c>
      <c r="HW133" s="189">
        <v>3</v>
      </c>
      <c r="HX133" s="189" t="s">
        <v>3959</v>
      </c>
      <c r="HY133" s="189" t="s">
        <v>30</v>
      </c>
      <c r="HZ133" s="189">
        <v>2</v>
      </c>
      <c r="IA133" s="189" t="s">
        <v>14</v>
      </c>
      <c r="IB133" s="189" t="s">
        <v>14</v>
      </c>
      <c r="IC133" s="190">
        <v>44862</v>
      </c>
      <c r="ID133" s="188" t="s">
        <v>4398</v>
      </c>
      <c r="IE133" s="182">
        <v>2</v>
      </c>
      <c r="IF133" s="182" t="s">
        <v>3959</v>
      </c>
      <c r="IG133" s="182" t="s">
        <v>30</v>
      </c>
      <c r="IH133" s="182">
        <v>2</v>
      </c>
      <c r="II133" s="182" t="s">
        <v>14</v>
      </c>
      <c r="IJ133" s="182" t="s">
        <v>14</v>
      </c>
      <c r="IK133" s="179">
        <v>44862</v>
      </c>
      <c r="IL133" s="189" t="s">
        <v>4397</v>
      </c>
      <c r="IM133" s="189">
        <v>2</v>
      </c>
      <c r="IN133" s="189" t="s">
        <v>3959</v>
      </c>
      <c r="IO133" s="189" t="s">
        <v>30</v>
      </c>
      <c r="IP133" s="189">
        <v>2</v>
      </c>
      <c r="IQ133" s="189" t="s">
        <v>14</v>
      </c>
      <c r="IR133" s="189" t="s">
        <v>14</v>
      </c>
      <c r="IS133" s="190">
        <v>44862</v>
      </c>
    </row>
    <row r="134" spans="1:253" s="283" customFormat="1" ht="12.95" customHeight="1" x14ac:dyDescent="0.2">
      <c r="A134" s="283" t="s">
        <v>705</v>
      </c>
      <c r="B134" s="283" t="s">
        <v>9385</v>
      </c>
      <c r="C134" s="283" t="s">
        <v>706</v>
      </c>
      <c r="D134" s="283" t="s">
        <v>95</v>
      </c>
      <c r="E134" s="283" t="s">
        <v>9019</v>
      </c>
      <c r="F134" s="283" t="s">
        <v>6080</v>
      </c>
      <c r="G134" s="177">
        <v>17803000</v>
      </c>
      <c r="H134" s="178" t="s">
        <v>6077</v>
      </c>
      <c r="I134" s="178" t="s">
        <v>2610</v>
      </c>
      <c r="J134" s="178">
        <v>2</v>
      </c>
      <c r="K134" s="178" t="s">
        <v>6079</v>
      </c>
      <c r="L134" s="178" t="s">
        <v>6078</v>
      </c>
      <c r="M134" s="179">
        <v>44889</v>
      </c>
      <c r="N134" s="188" t="s">
        <v>2899</v>
      </c>
      <c r="O134" s="180">
        <v>98924</v>
      </c>
      <c r="P134" s="180" t="s">
        <v>2896</v>
      </c>
      <c r="Q134" s="180" t="s">
        <v>74</v>
      </c>
      <c r="R134" s="180">
        <v>1</v>
      </c>
      <c r="S134" s="180" t="s">
        <v>2898</v>
      </c>
      <c r="T134" s="180" t="s">
        <v>2897</v>
      </c>
      <c r="U134" s="181">
        <v>44775</v>
      </c>
      <c r="V134" s="188" t="s">
        <v>3390</v>
      </c>
      <c r="W134" s="178">
        <v>2694000</v>
      </c>
      <c r="X134" s="178" t="s">
        <v>3387</v>
      </c>
      <c r="Y134" s="178" t="s">
        <v>19</v>
      </c>
      <c r="Z134" s="178">
        <v>3</v>
      </c>
      <c r="AA134" s="178" t="s">
        <v>3389</v>
      </c>
      <c r="AB134" s="178" t="s">
        <v>3388</v>
      </c>
      <c r="AC134" s="179">
        <v>44821</v>
      </c>
      <c r="AD134" s="188" t="s">
        <v>6084</v>
      </c>
      <c r="AE134" s="186">
        <v>34000</v>
      </c>
      <c r="AF134" s="186" t="s">
        <v>6081</v>
      </c>
      <c r="AG134" s="186" t="s">
        <v>2610</v>
      </c>
      <c r="AH134" s="186">
        <v>2</v>
      </c>
      <c r="AI134" s="186" t="s">
        <v>6083</v>
      </c>
      <c r="AJ134" s="186" t="s">
        <v>6082</v>
      </c>
      <c r="AK134" s="187">
        <v>44889</v>
      </c>
      <c r="AL134" s="188" t="s">
        <v>6087</v>
      </c>
      <c r="AM134" s="178">
        <v>34000</v>
      </c>
      <c r="AN134" s="178" t="s">
        <v>6085</v>
      </c>
      <c r="AO134" s="178" t="s">
        <v>2610</v>
      </c>
      <c r="AP134" s="178">
        <v>2</v>
      </c>
      <c r="AQ134" s="178" t="s">
        <v>6086</v>
      </c>
      <c r="AR134" s="178" t="s">
        <v>6082</v>
      </c>
      <c r="AS134" s="179">
        <v>44889</v>
      </c>
      <c r="AT134" s="189" t="s">
        <v>3054</v>
      </c>
      <c r="AU134" s="186" t="s">
        <v>14</v>
      </c>
      <c r="AV134" s="186" t="s">
        <v>14</v>
      </c>
      <c r="AW134" s="186" t="s">
        <v>14</v>
      </c>
      <c r="AX134" s="186" t="s">
        <v>14</v>
      </c>
      <c r="AY134" s="186" t="s">
        <v>3053</v>
      </c>
      <c r="AZ134" s="186" t="s">
        <v>14</v>
      </c>
      <c r="BA134" s="187">
        <v>44803</v>
      </c>
      <c r="BB134" s="188" t="s">
        <v>710</v>
      </c>
      <c r="BC134" s="178" t="s">
        <v>14</v>
      </c>
      <c r="BD134" s="178" t="s">
        <v>14</v>
      </c>
      <c r="BE134" s="178" t="s">
        <v>14</v>
      </c>
      <c r="BF134" s="178" t="s">
        <v>14</v>
      </c>
      <c r="BG134" s="178" t="s">
        <v>269</v>
      </c>
      <c r="BH134" s="178" t="s">
        <v>14</v>
      </c>
      <c r="BI134" s="179">
        <v>43584</v>
      </c>
      <c r="BJ134" s="189" t="s">
        <v>6091</v>
      </c>
      <c r="BK134" s="189">
        <v>6</v>
      </c>
      <c r="BL134" s="189" t="s">
        <v>6088</v>
      </c>
      <c r="BM134" s="189">
        <v>0</v>
      </c>
      <c r="BN134" s="189">
        <v>0</v>
      </c>
      <c r="BO134" s="189" t="s">
        <v>6090</v>
      </c>
      <c r="BP134" s="186" t="s">
        <v>6089</v>
      </c>
      <c r="BQ134" s="190">
        <v>44889</v>
      </c>
      <c r="BR134" s="188" t="s">
        <v>707</v>
      </c>
      <c r="BS134" s="182">
        <v>0</v>
      </c>
      <c r="BT134" s="182" t="s">
        <v>14</v>
      </c>
      <c r="BU134" s="182" t="s">
        <v>74</v>
      </c>
      <c r="BV134" s="182">
        <v>1</v>
      </c>
      <c r="BW134" s="182" t="s">
        <v>14</v>
      </c>
      <c r="BX134" s="182" t="s">
        <v>14</v>
      </c>
      <c r="BY134" s="179">
        <v>43584</v>
      </c>
      <c r="BZ134" s="189" t="s">
        <v>708</v>
      </c>
      <c r="CA134" s="189">
        <v>0</v>
      </c>
      <c r="CB134" s="189" t="s">
        <v>14</v>
      </c>
      <c r="CC134" s="189" t="s">
        <v>74</v>
      </c>
      <c r="CD134" s="189">
        <v>1</v>
      </c>
      <c r="CE134" s="189" t="s">
        <v>14</v>
      </c>
      <c r="CF134" s="189" t="s">
        <v>14</v>
      </c>
      <c r="CG134" s="190">
        <v>43584</v>
      </c>
      <c r="CH134" s="188" t="s">
        <v>10176</v>
      </c>
      <c r="CI134" s="189" t="e">
        <v>#N/A</v>
      </c>
      <c r="CJ134" s="189" t="e">
        <v>#N/A</v>
      </c>
      <c r="CK134" s="189" t="e">
        <v>#N/A</v>
      </c>
      <c r="CL134" s="189" t="e">
        <v>#N/A</v>
      </c>
      <c r="CM134" s="189" t="e">
        <v>#N/A</v>
      </c>
      <c r="CN134" s="189" t="e">
        <v>#N/A</v>
      </c>
      <c r="CO134" s="191" t="e">
        <v>#N/A</v>
      </c>
      <c r="CP134" s="189" t="s">
        <v>709</v>
      </c>
      <c r="CQ134" s="182">
        <v>0</v>
      </c>
      <c r="CR134" s="182" t="s">
        <v>14</v>
      </c>
      <c r="CS134" s="182" t="s">
        <v>74</v>
      </c>
      <c r="CT134" s="182">
        <v>1</v>
      </c>
      <c r="CU134" s="182" t="s">
        <v>14</v>
      </c>
      <c r="CV134" s="182" t="s">
        <v>14</v>
      </c>
      <c r="CW134" s="179">
        <v>43584</v>
      </c>
      <c r="CX134" s="189" t="s">
        <v>6096</v>
      </c>
      <c r="CY134" s="186">
        <v>34000</v>
      </c>
      <c r="CZ134" s="186" t="s">
        <v>6085</v>
      </c>
      <c r="DA134" s="186" t="s">
        <v>2610</v>
      </c>
      <c r="DB134" s="186">
        <v>2</v>
      </c>
      <c r="DC134" s="186" t="s">
        <v>6099</v>
      </c>
      <c r="DD134" s="186" t="s">
        <v>6082</v>
      </c>
      <c r="DE134" s="192">
        <v>44889</v>
      </c>
      <c r="DF134" s="188" t="s">
        <v>6100</v>
      </c>
      <c r="DG134" s="178">
        <v>2660000</v>
      </c>
      <c r="DH134" s="182" t="s">
        <v>6097</v>
      </c>
      <c r="DI134" s="182" t="s">
        <v>2610</v>
      </c>
      <c r="DJ134" s="182">
        <v>2</v>
      </c>
      <c r="DK134" s="182" t="s">
        <v>6099</v>
      </c>
      <c r="DL134" s="182" t="s">
        <v>6098</v>
      </c>
      <c r="DM134" s="179">
        <v>44889</v>
      </c>
      <c r="DN134" s="189" t="s">
        <v>6102</v>
      </c>
      <c r="DO134" s="186">
        <v>0</v>
      </c>
      <c r="DP134" s="189" t="s">
        <v>6101</v>
      </c>
      <c r="DQ134" s="189" t="s">
        <v>2610</v>
      </c>
      <c r="DR134" s="189">
        <v>2</v>
      </c>
      <c r="DS134" s="189" t="s">
        <v>6099</v>
      </c>
      <c r="DT134" s="189" t="s">
        <v>6082</v>
      </c>
      <c r="DU134" s="190">
        <v>44889</v>
      </c>
      <c r="DV134" s="188" t="s">
        <v>6103</v>
      </c>
      <c r="DW134" s="178">
        <v>34000</v>
      </c>
      <c r="DX134" s="182" t="s">
        <v>6085</v>
      </c>
      <c r="DY134" s="182" t="s">
        <v>2610</v>
      </c>
      <c r="DZ134" s="182">
        <v>2</v>
      </c>
      <c r="EA134" s="182" t="s">
        <v>6099</v>
      </c>
      <c r="EB134" s="182" t="s">
        <v>6082</v>
      </c>
      <c r="EC134" s="179">
        <v>44889</v>
      </c>
      <c r="ED134" s="189" t="s">
        <v>6104</v>
      </c>
      <c r="EE134" s="186">
        <v>0</v>
      </c>
      <c r="EF134" s="189" t="s">
        <v>14</v>
      </c>
      <c r="EG134" s="189" t="s">
        <v>2610</v>
      </c>
      <c r="EH134" s="189">
        <v>2</v>
      </c>
      <c r="EI134" s="189" t="s">
        <v>6099</v>
      </c>
      <c r="EJ134" s="189" t="s">
        <v>14</v>
      </c>
      <c r="EK134" s="190">
        <v>44889</v>
      </c>
      <c r="EL134" s="188" t="s">
        <v>6105</v>
      </c>
      <c r="EM134" s="178">
        <v>0</v>
      </c>
      <c r="EN134" s="182" t="s">
        <v>14</v>
      </c>
      <c r="EO134" s="182" t="s">
        <v>2610</v>
      </c>
      <c r="EP134" s="182">
        <v>2</v>
      </c>
      <c r="EQ134" s="182" t="s">
        <v>6099</v>
      </c>
      <c r="ER134" s="182" t="s">
        <v>14</v>
      </c>
      <c r="ES134" s="179">
        <v>44889</v>
      </c>
      <c r="ET134" s="189" t="s">
        <v>6095</v>
      </c>
      <c r="EU134" s="189">
        <v>4192</v>
      </c>
      <c r="EV134" s="189" t="s">
        <v>6092</v>
      </c>
      <c r="EW134" s="189" t="s">
        <v>2610</v>
      </c>
      <c r="EX134" s="189">
        <v>2</v>
      </c>
      <c r="EY134" s="189" t="s">
        <v>6094</v>
      </c>
      <c r="EZ134" s="189" t="s">
        <v>6093</v>
      </c>
      <c r="FA134" s="190">
        <v>44889</v>
      </c>
      <c r="FB134" s="188" t="s">
        <v>1478</v>
      </c>
      <c r="FC134" s="182">
        <v>1</v>
      </c>
      <c r="FD134" s="182" t="s">
        <v>14</v>
      </c>
      <c r="FE134" s="182" t="s">
        <v>30</v>
      </c>
      <c r="FF134" s="182">
        <v>2</v>
      </c>
      <c r="FG134" s="182" t="s">
        <v>1477</v>
      </c>
      <c r="FH134" s="182" t="s">
        <v>14</v>
      </c>
      <c r="FI134" s="179">
        <v>44340</v>
      </c>
      <c r="FJ134" s="188" t="s">
        <v>711</v>
      </c>
      <c r="FK134" s="189" t="s">
        <v>14</v>
      </c>
      <c r="FL134" s="189" t="s">
        <v>14</v>
      </c>
      <c r="FM134" s="189" t="s">
        <v>14</v>
      </c>
      <c r="FN134" s="189" t="s">
        <v>14</v>
      </c>
      <c r="FO134" s="189" t="s">
        <v>269</v>
      </c>
      <c r="FP134" s="186" t="s">
        <v>14</v>
      </c>
      <c r="FQ134" s="187">
        <v>43584</v>
      </c>
      <c r="FR134" s="188" t="s">
        <v>712</v>
      </c>
      <c r="FS134" s="182" t="s">
        <v>14</v>
      </c>
      <c r="FT134" s="182" t="s">
        <v>14</v>
      </c>
      <c r="FU134" s="182" t="s">
        <v>14</v>
      </c>
      <c r="FV134" s="182" t="s">
        <v>14</v>
      </c>
      <c r="FW134" s="182" t="s">
        <v>269</v>
      </c>
      <c r="FX134" s="182" t="s">
        <v>14</v>
      </c>
      <c r="FY134" s="179">
        <v>43584</v>
      </c>
      <c r="FZ134" s="189" t="s">
        <v>4403</v>
      </c>
      <c r="GA134" s="189">
        <v>1</v>
      </c>
      <c r="GB134" s="189" t="s">
        <v>3959</v>
      </c>
      <c r="GC134" s="189" t="s">
        <v>30</v>
      </c>
      <c r="GD134" s="189">
        <v>2</v>
      </c>
      <c r="GE134" s="189" t="s">
        <v>14</v>
      </c>
      <c r="GF134" s="189" t="s">
        <v>14</v>
      </c>
      <c r="GG134" s="190">
        <v>44862</v>
      </c>
      <c r="GH134" s="188" t="s">
        <v>4409</v>
      </c>
      <c r="GI134" s="182">
        <v>3</v>
      </c>
      <c r="GJ134" s="182" t="s">
        <v>3959</v>
      </c>
      <c r="GK134" s="182" t="s">
        <v>30</v>
      </c>
      <c r="GL134" s="182">
        <v>2</v>
      </c>
      <c r="GM134" s="182" t="s">
        <v>14</v>
      </c>
      <c r="GN134" s="182" t="s">
        <v>14</v>
      </c>
      <c r="GO134" s="179">
        <v>44862</v>
      </c>
      <c r="GP134" s="189" t="s">
        <v>4404</v>
      </c>
      <c r="GQ134" s="189">
        <v>2</v>
      </c>
      <c r="GR134" s="189" t="s">
        <v>3959</v>
      </c>
      <c r="GS134" s="189" t="s">
        <v>30</v>
      </c>
      <c r="GT134" s="189">
        <v>2</v>
      </c>
      <c r="GU134" s="189" t="s">
        <v>14</v>
      </c>
      <c r="GV134" s="189" t="s">
        <v>14</v>
      </c>
      <c r="GW134" s="190">
        <v>44862</v>
      </c>
      <c r="GX134" s="188" t="s">
        <v>4410</v>
      </c>
      <c r="GY134" s="182">
        <v>3</v>
      </c>
      <c r="GZ134" s="182" t="s">
        <v>3959</v>
      </c>
      <c r="HA134" s="182" t="s">
        <v>30</v>
      </c>
      <c r="HB134" s="182">
        <v>2</v>
      </c>
      <c r="HC134" s="182" t="s">
        <v>14</v>
      </c>
      <c r="HD134" s="182" t="s">
        <v>14</v>
      </c>
      <c r="HE134" s="179">
        <v>44862</v>
      </c>
      <c r="HF134" s="189" t="s">
        <v>4402</v>
      </c>
      <c r="HG134" s="189">
        <v>2</v>
      </c>
      <c r="HH134" s="189" t="s">
        <v>3959</v>
      </c>
      <c r="HI134" s="189" t="s">
        <v>30</v>
      </c>
      <c r="HJ134" s="189">
        <v>2</v>
      </c>
      <c r="HK134" s="189" t="s">
        <v>14</v>
      </c>
      <c r="HL134" s="189" t="s">
        <v>14</v>
      </c>
      <c r="HM134" s="190">
        <v>44862</v>
      </c>
      <c r="HN134" s="188" t="s">
        <v>4408</v>
      </c>
      <c r="HO134" s="182">
        <v>2</v>
      </c>
      <c r="HP134" s="182" t="s">
        <v>3959</v>
      </c>
      <c r="HQ134" s="182" t="s">
        <v>30</v>
      </c>
      <c r="HR134" s="182">
        <v>2</v>
      </c>
      <c r="HS134" s="182" t="s">
        <v>14</v>
      </c>
      <c r="HT134" s="182" t="s">
        <v>14</v>
      </c>
      <c r="HU134" s="179">
        <v>44862</v>
      </c>
      <c r="HV134" s="189" t="s">
        <v>4405</v>
      </c>
      <c r="HW134" s="189">
        <v>3</v>
      </c>
      <c r="HX134" s="189" t="s">
        <v>3959</v>
      </c>
      <c r="HY134" s="189" t="s">
        <v>30</v>
      </c>
      <c r="HZ134" s="189">
        <v>2</v>
      </c>
      <c r="IA134" s="189" t="s">
        <v>14</v>
      </c>
      <c r="IB134" s="189" t="s">
        <v>14</v>
      </c>
      <c r="IC134" s="190">
        <v>44862</v>
      </c>
      <c r="ID134" s="188" t="s">
        <v>4407</v>
      </c>
      <c r="IE134" s="182">
        <v>2</v>
      </c>
      <c r="IF134" s="182" t="s">
        <v>3959</v>
      </c>
      <c r="IG134" s="182" t="s">
        <v>30</v>
      </c>
      <c r="IH134" s="182">
        <v>2</v>
      </c>
      <c r="II134" s="182" t="s">
        <v>14</v>
      </c>
      <c r="IJ134" s="182" t="s">
        <v>14</v>
      </c>
      <c r="IK134" s="179">
        <v>44862</v>
      </c>
      <c r="IL134" s="189" t="s">
        <v>4406</v>
      </c>
      <c r="IM134" s="189">
        <v>2</v>
      </c>
      <c r="IN134" s="189" t="s">
        <v>3959</v>
      </c>
      <c r="IO134" s="189" t="s">
        <v>30</v>
      </c>
      <c r="IP134" s="189">
        <v>2</v>
      </c>
      <c r="IQ134" s="189" t="s">
        <v>14</v>
      </c>
      <c r="IR134" s="189" t="s">
        <v>14</v>
      </c>
      <c r="IS134" s="190">
        <v>44862</v>
      </c>
    </row>
    <row r="135" spans="1:253" s="283" customFormat="1" ht="12.95" customHeight="1" x14ac:dyDescent="0.2">
      <c r="A135" s="283" t="s">
        <v>346</v>
      </c>
      <c r="B135" s="283" t="s">
        <v>9779</v>
      </c>
      <c r="C135" s="283" t="s">
        <v>347</v>
      </c>
      <c r="D135" s="283" t="s">
        <v>348</v>
      </c>
      <c r="E135" s="283" t="s">
        <v>9022</v>
      </c>
      <c r="F135" s="283" t="s">
        <v>7370</v>
      </c>
      <c r="G135" s="177">
        <v>12777000</v>
      </c>
      <c r="H135" s="178" t="s">
        <v>7340</v>
      </c>
      <c r="I135" s="178" t="s">
        <v>2610</v>
      </c>
      <c r="J135" s="178">
        <v>2</v>
      </c>
      <c r="K135" s="178" t="s">
        <v>7369</v>
      </c>
      <c r="L135" s="178" t="s">
        <v>7341</v>
      </c>
      <c r="M135" s="179">
        <v>44893</v>
      </c>
      <c r="N135" s="193" t="s">
        <v>7372</v>
      </c>
      <c r="O135" s="180">
        <v>644329</v>
      </c>
      <c r="P135" s="180" t="s">
        <v>7344</v>
      </c>
      <c r="Q135" s="180" t="s">
        <v>19</v>
      </c>
      <c r="R135" s="180">
        <v>3</v>
      </c>
      <c r="S135" s="180" t="s">
        <v>7371</v>
      </c>
      <c r="T135" s="180" t="s">
        <v>7345</v>
      </c>
      <c r="U135" s="181">
        <v>44893</v>
      </c>
      <c r="V135" s="193" t="s">
        <v>7374</v>
      </c>
      <c r="W135" s="178">
        <v>12777000</v>
      </c>
      <c r="X135" s="178" t="s">
        <v>7340</v>
      </c>
      <c r="Y135" s="178" t="s">
        <v>2610</v>
      </c>
      <c r="Z135" s="178">
        <v>2</v>
      </c>
      <c r="AA135" s="178" t="s">
        <v>7373</v>
      </c>
      <c r="AB135" s="178" t="s">
        <v>7341</v>
      </c>
      <c r="AC135" s="179">
        <v>44893</v>
      </c>
      <c r="AD135" s="193" t="s">
        <v>7376</v>
      </c>
      <c r="AE135" s="186">
        <v>12777000</v>
      </c>
      <c r="AF135" s="186" t="s">
        <v>7340</v>
      </c>
      <c r="AG135" s="186" t="s">
        <v>2610</v>
      </c>
      <c r="AH135" s="186">
        <v>2</v>
      </c>
      <c r="AI135" s="186" t="s">
        <v>7375</v>
      </c>
      <c r="AJ135" s="186" t="s">
        <v>7341</v>
      </c>
      <c r="AK135" s="187">
        <v>44893</v>
      </c>
      <c r="AL135" s="193" t="s">
        <v>7380</v>
      </c>
      <c r="AM135" s="178">
        <v>5459000</v>
      </c>
      <c r="AN135" s="178" t="s">
        <v>7377</v>
      </c>
      <c r="AO135" s="178" t="s">
        <v>2610</v>
      </c>
      <c r="AP135" s="178">
        <v>2</v>
      </c>
      <c r="AQ135" s="178" t="s">
        <v>7379</v>
      </c>
      <c r="AR135" s="178" t="s">
        <v>7378</v>
      </c>
      <c r="AS135" s="179">
        <v>44893</v>
      </c>
      <c r="AT135" s="194" t="s">
        <v>355</v>
      </c>
      <c r="AU135" s="186" t="s">
        <v>14</v>
      </c>
      <c r="AV135" s="186">
        <v>0</v>
      </c>
      <c r="AW135" s="186" t="s">
        <v>30</v>
      </c>
      <c r="AX135" s="186">
        <v>2</v>
      </c>
      <c r="AY135" s="186">
        <v>0</v>
      </c>
      <c r="AZ135" s="186">
        <v>0</v>
      </c>
      <c r="BA135" s="187">
        <v>43510</v>
      </c>
      <c r="BB135" s="193" t="s">
        <v>7397</v>
      </c>
      <c r="BC135" s="178">
        <v>2018424</v>
      </c>
      <c r="BD135" s="178" t="s">
        <v>7394</v>
      </c>
      <c r="BE135" s="178" t="s">
        <v>2610</v>
      </c>
      <c r="BF135" s="178">
        <v>2</v>
      </c>
      <c r="BG135" s="178" t="s">
        <v>7396</v>
      </c>
      <c r="BH135" s="178" t="s">
        <v>7395</v>
      </c>
      <c r="BI135" s="179">
        <v>44893</v>
      </c>
      <c r="BJ135" s="194" t="s">
        <v>7381</v>
      </c>
      <c r="BK135" s="198">
        <v>884</v>
      </c>
      <c r="BL135" s="194" t="s">
        <v>7354</v>
      </c>
      <c r="BM135" s="194" t="s">
        <v>19</v>
      </c>
      <c r="BN135" s="194">
        <v>3</v>
      </c>
      <c r="BO135" s="194" t="s">
        <v>7356</v>
      </c>
      <c r="BP135" s="186" t="s">
        <v>7355</v>
      </c>
      <c r="BQ135" s="195">
        <v>44893</v>
      </c>
      <c r="BR135" s="193" t="s">
        <v>349</v>
      </c>
      <c r="BS135" s="196" t="s">
        <v>14</v>
      </c>
      <c r="BT135" s="196">
        <v>0</v>
      </c>
      <c r="BU135" s="196" t="s">
        <v>30</v>
      </c>
      <c r="BV135" s="196">
        <v>2</v>
      </c>
      <c r="BW135" s="196">
        <v>0</v>
      </c>
      <c r="BX135" s="196">
        <v>0</v>
      </c>
      <c r="BY135" s="179">
        <v>43510</v>
      </c>
      <c r="BZ135" s="194" t="s">
        <v>350</v>
      </c>
      <c r="CA135" s="194" t="s">
        <v>14</v>
      </c>
      <c r="CB135" s="194">
        <v>0</v>
      </c>
      <c r="CC135" s="194" t="s">
        <v>14</v>
      </c>
      <c r="CD135" s="194" t="s">
        <v>14</v>
      </c>
      <c r="CE135" s="194">
        <v>0</v>
      </c>
      <c r="CF135" s="194">
        <v>0</v>
      </c>
      <c r="CG135" s="195">
        <v>43510</v>
      </c>
      <c r="CH135" s="193" t="s">
        <v>10177</v>
      </c>
      <c r="CI135" s="194" t="e">
        <v>#N/A</v>
      </c>
      <c r="CJ135" s="194" t="e">
        <v>#N/A</v>
      </c>
      <c r="CK135" s="194" t="e">
        <v>#N/A</v>
      </c>
      <c r="CL135" s="194" t="e">
        <v>#N/A</v>
      </c>
      <c r="CM135" s="194" t="e">
        <v>#N/A</v>
      </c>
      <c r="CN135" s="194" t="e">
        <v>#N/A</v>
      </c>
      <c r="CO135" s="197" t="e">
        <v>#N/A</v>
      </c>
      <c r="CP135" s="194" t="s">
        <v>354</v>
      </c>
      <c r="CQ135" s="196">
        <v>14369</v>
      </c>
      <c r="CR135" s="196" t="s">
        <v>351</v>
      </c>
      <c r="CS135" s="196" t="s">
        <v>30</v>
      </c>
      <c r="CT135" s="196">
        <v>2</v>
      </c>
      <c r="CU135" s="196" t="s">
        <v>353</v>
      </c>
      <c r="CV135" s="196" t="s">
        <v>352</v>
      </c>
      <c r="CW135" s="179">
        <v>43510</v>
      </c>
      <c r="CX135" s="194" t="s">
        <v>7385</v>
      </c>
      <c r="CY135" s="186">
        <v>12515000</v>
      </c>
      <c r="CZ135" s="186" t="s">
        <v>7340</v>
      </c>
      <c r="DA135" s="186" t="s">
        <v>2610</v>
      </c>
      <c r="DB135" s="186">
        <v>2</v>
      </c>
      <c r="DC135" s="186" t="s">
        <v>7386</v>
      </c>
      <c r="DD135" s="186" t="s">
        <v>7341</v>
      </c>
      <c r="DE135" s="192">
        <v>44893</v>
      </c>
      <c r="DF135" s="193" t="s">
        <v>7387</v>
      </c>
      <c r="DG135" s="178">
        <v>0</v>
      </c>
      <c r="DH135" s="196" t="s">
        <v>7340</v>
      </c>
      <c r="DI135" s="196" t="s">
        <v>2610</v>
      </c>
      <c r="DJ135" s="196">
        <v>2</v>
      </c>
      <c r="DK135" s="196" t="s">
        <v>7386</v>
      </c>
      <c r="DL135" s="196" t="s">
        <v>7341</v>
      </c>
      <c r="DM135" s="179">
        <v>44893</v>
      </c>
      <c r="DN135" s="194" t="s">
        <v>7388</v>
      </c>
      <c r="DO135" s="186">
        <v>255000</v>
      </c>
      <c r="DP135" s="194" t="s">
        <v>7340</v>
      </c>
      <c r="DQ135" s="194" t="s">
        <v>2610</v>
      </c>
      <c r="DR135" s="194">
        <v>2</v>
      </c>
      <c r="DS135" s="194" t="s">
        <v>7386</v>
      </c>
      <c r="DT135" s="194" t="s">
        <v>7341</v>
      </c>
      <c r="DU135" s="195">
        <v>44893</v>
      </c>
      <c r="DV135" s="193" t="s">
        <v>7389</v>
      </c>
      <c r="DW135" s="178">
        <v>1660000</v>
      </c>
      <c r="DX135" s="196" t="s">
        <v>7340</v>
      </c>
      <c r="DY135" s="196" t="s">
        <v>2610</v>
      </c>
      <c r="DZ135" s="196">
        <v>2</v>
      </c>
      <c r="EA135" s="196" t="s">
        <v>7386</v>
      </c>
      <c r="EB135" s="196" t="s">
        <v>7341</v>
      </c>
      <c r="EC135" s="179">
        <v>44893</v>
      </c>
      <c r="ED135" s="194" t="s">
        <v>7390</v>
      </c>
      <c r="EE135" s="186">
        <v>10727000</v>
      </c>
      <c r="EF135" s="194" t="s">
        <v>7340</v>
      </c>
      <c r="EG135" s="194" t="s">
        <v>2610</v>
      </c>
      <c r="EH135" s="194">
        <v>2</v>
      </c>
      <c r="EI135" s="194" t="s">
        <v>7386</v>
      </c>
      <c r="EJ135" s="194" t="s">
        <v>7341</v>
      </c>
      <c r="EK135" s="195">
        <v>44893</v>
      </c>
      <c r="EL135" s="193" t="s">
        <v>7391</v>
      </c>
      <c r="EM135" s="178">
        <v>128000</v>
      </c>
      <c r="EN135" s="196" t="s">
        <v>7340</v>
      </c>
      <c r="EO135" s="196" t="s">
        <v>2610</v>
      </c>
      <c r="EP135" s="196">
        <v>2</v>
      </c>
      <c r="EQ135" s="196" t="s">
        <v>7386</v>
      </c>
      <c r="ER135" s="196" t="s">
        <v>7341</v>
      </c>
      <c r="ES135" s="179">
        <v>44893</v>
      </c>
      <c r="ET135" s="194" t="s">
        <v>7384</v>
      </c>
      <c r="EU135" s="194">
        <v>884</v>
      </c>
      <c r="EV135" s="194" t="s">
        <v>7382</v>
      </c>
      <c r="EW135" s="194" t="s">
        <v>19</v>
      </c>
      <c r="EX135" s="194">
        <v>3</v>
      </c>
      <c r="EY135" s="194" t="s">
        <v>7383</v>
      </c>
      <c r="EZ135" s="194" t="s">
        <v>7355</v>
      </c>
      <c r="FA135" s="195">
        <v>44893</v>
      </c>
      <c r="FB135" s="193" t="s">
        <v>7393</v>
      </c>
      <c r="FC135" s="196">
        <v>5</v>
      </c>
      <c r="FD135" s="196" t="s">
        <v>7340</v>
      </c>
      <c r="FE135" s="196" t="s">
        <v>2610</v>
      </c>
      <c r="FF135" s="196">
        <v>2</v>
      </c>
      <c r="FG135" s="196" t="s">
        <v>7392</v>
      </c>
      <c r="FH135" s="196" t="s">
        <v>7341</v>
      </c>
      <c r="FI135" s="179">
        <v>44893</v>
      </c>
      <c r="FJ135" s="193" t="s">
        <v>356</v>
      </c>
      <c r="FK135" s="194" t="s">
        <v>14</v>
      </c>
      <c r="FL135" s="194">
        <v>0</v>
      </c>
      <c r="FM135" s="194" t="s">
        <v>30</v>
      </c>
      <c r="FN135" s="194">
        <v>2</v>
      </c>
      <c r="FO135" s="194">
        <v>0</v>
      </c>
      <c r="FP135" s="186">
        <v>0</v>
      </c>
      <c r="FQ135" s="187">
        <v>43510</v>
      </c>
      <c r="FR135" s="193" t="s">
        <v>359</v>
      </c>
      <c r="FS135" s="196">
        <v>1500000</v>
      </c>
      <c r="FT135" s="196" t="s">
        <v>357</v>
      </c>
      <c r="FU135" s="196" t="s">
        <v>30</v>
      </c>
      <c r="FV135" s="196">
        <v>2</v>
      </c>
      <c r="FW135" s="196">
        <v>0</v>
      </c>
      <c r="FX135" s="196" t="s">
        <v>358</v>
      </c>
      <c r="FY135" s="179">
        <v>43510</v>
      </c>
      <c r="FZ135" s="194" t="s">
        <v>4412</v>
      </c>
      <c r="GA135" s="194">
        <v>2</v>
      </c>
      <c r="GB135" s="194" t="s">
        <v>3959</v>
      </c>
      <c r="GC135" s="194" t="s">
        <v>30</v>
      </c>
      <c r="GD135" s="194">
        <v>2</v>
      </c>
      <c r="GE135" s="194" t="s">
        <v>14</v>
      </c>
      <c r="GF135" s="194" t="s">
        <v>14</v>
      </c>
      <c r="GG135" s="195">
        <v>44862</v>
      </c>
      <c r="GH135" s="193" t="s">
        <v>4418</v>
      </c>
      <c r="GI135" s="196">
        <v>2</v>
      </c>
      <c r="GJ135" s="196" t="s">
        <v>3959</v>
      </c>
      <c r="GK135" s="196" t="s">
        <v>30</v>
      </c>
      <c r="GL135" s="196">
        <v>2</v>
      </c>
      <c r="GM135" s="196" t="s">
        <v>14</v>
      </c>
      <c r="GN135" s="196" t="s">
        <v>14</v>
      </c>
      <c r="GO135" s="179">
        <v>44862</v>
      </c>
      <c r="GP135" s="194" t="s">
        <v>4413</v>
      </c>
      <c r="GQ135" s="194">
        <v>1</v>
      </c>
      <c r="GR135" s="194" t="s">
        <v>3959</v>
      </c>
      <c r="GS135" s="194" t="s">
        <v>30</v>
      </c>
      <c r="GT135" s="194">
        <v>2</v>
      </c>
      <c r="GU135" s="194" t="s">
        <v>14</v>
      </c>
      <c r="GV135" s="194" t="s">
        <v>14</v>
      </c>
      <c r="GW135" s="195">
        <v>44862</v>
      </c>
      <c r="GX135" s="193" t="s">
        <v>4419</v>
      </c>
      <c r="GY135" s="196">
        <v>3</v>
      </c>
      <c r="GZ135" s="196" t="s">
        <v>3959</v>
      </c>
      <c r="HA135" s="196" t="s">
        <v>30</v>
      </c>
      <c r="HB135" s="196">
        <v>2</v>
      </c>
      <c r="HC135" s="196" t="s">
        <v>14</v>
      </c>
      <c r="HD135" s="196" t="s">
        <v>14</v>
      </c>
      <c r="HE135" s="179">
        <v>44862</v>
      </c>
      <c r="HF135" s="194" t="s">
        <v>4411</v>
      </c>
      <c r="HG135" s="194">
        <v>2</v>
      </c>
      <c r="HH135" s="194" t="s">
        <v>3959</v>
      </c>
      <c r="HI135" s="194" t="s">
        <v>30</v>
      </c>
      <c r="HJ135" s="194">
        <v>2</v>
      </c>
      <c r="HK135" s="194" t="s">
        <v>14</v>
      </c>
      <c r="HL135" s="194" t="s">
        <v>14</v>
      </c>
      <c r="HM135" s="195">
        <v>44862</v>
      </c>
      <c r="HN135" s="193" t="s">
        <v>4417</v>
      </c>
      <c r="HO135" s="196">
        <v>2</v>
      </c>
      <c r="HP135" s="196" t="s">
        <v>3959</v>
      </c>
      <c r="HQ135" s="196" t="s">
        <v>30</v>
      </c>
      <c r="HR135" s="196">
        <v>2</v>
      </c>
      <c r="HS135" s="196" t="s">
        <v>14</v>
      </c>
      <c r="HT135" s="196" t="s">
        <v>14</v>
      </c>
      <c r="HU135" s="179">
        <v>44862</v>
      </c>
      <c r="HV135" s="194" t="s">
        <v>4414</v>
      </c>
      <c r="HW135" s="194">
        <v>3</v>
      </c>
      <c r="HX135" s="194" t="s">
        <v>3959</v>
      </c>
      <c r="HY135" s="194" t="s">
        <v>30</v>
      </c>
      <c r="HZ135" s="194">
        <v>2</v>
      </c>
      <c r="IA135" s="194" t="s">
        <v>14</v>
      </c>
      <c r="IB135" s="194" t="s">
        <v>14</v>
      </c>
      <c r="IC135" s="195">
        <v>44862</v>
      </c>
      <c r="ID135" s="193" t="s">
        <v>4416</v>
      </c>
      <c r="IE135" s="196">
        <v>3</v>
      </c>
      <c r="IF135" s="196" t="s">
        <v>3959</v>
      </c>
      <c r="IG135" s="196" t="s">
        <v>30</v>
      </c>
      <c r="IH135" s="196">
        <v>2</v>
      </c>
      <c r="II135" s="196" t="s">
        <v>14</v>
      </c>
      <c r="IJ135" s="196" t="s">
        <v>14</v>
      </c>
      <c r="IK135" s="179">
        <v>44862</v>
      </c>
      <c r="IL135" s="194" t="s">
        <v>4415</v>
      </c>
      <c r="IM135" s="194">
        <v>3</v>
      </c>
      <c r="IN135" s="194" t="s">
        <v>3959</v>
      </c>
      <c r="IO135" s="194" t="s">
        <v>30</v>
      </c>
      <c r="IP135" s="194">
        <v>2</v>
      </c>
      <c r="IQ135" s="194" t="s">
        <v>14</v>
      </c>
      <c r="IR135" s="194" t="s">
        <v>14</v>
      </c>
      <c r="IS135" s="195">
        <v>44862</v>
      </c>
    </row>
    <row r="136" spans="1:253" s="283" customFormat="1" ht="12.95" customHeight="1" x14ac:dyDescent="0.2">
      <c r="A136" s="283" t="s">
        <v>3969</v>
      </c>
      <c r="B136" s="283" t="s">
        <v>9376</v>
      </c>
      <c r="C136" s="283" t="s">
        <v>3970</v>
      </c>
      <c r="D136" s="283" t="s">
        <v>348</v>
      </c>
      <c r="E136" s="283" t="s">
        <v>9022</v>
      </c>
      <c r="F136" s="283" t="s">
        <v>7343</v>
      </c>
      <c r="G136" s="177">
        <v>12777000</v>
      </c>
      <c r="H136" s="178" t="s">
        <v>7340</v>
      </c>
      <c r="I136" s="178" t="s">
        <v>2610</v>
      </c>
      <c r="J136" s="178">
        <v>2</v>
      </c>
      <c r="K136" s="178" t="s">
        <v>7342</v>
      </c>
      <c r="L136" s="178" t="s">
        <v>7341</v>
      </c>
      <c r="M136" s="179">
        <v>44893</v>
      </c>
      <c r="N136" s="188" t="s">
        <v>7347</v>
      </c>
      <c r="O136" s="180">
        <v>601297</v>
      </c>
      <c r="P136" s="180" t="s">
        <v>7344</v>
      </c>
      <c r="Q136" s="180" t="s">
        <v>19</v>
      </c>
      <c r="R136" s="180">
        <v>3</v>
      </c>
      <c r="S136" s="180" t="s">
        <v>7346</v>
      </c>
      <c r="T136" s="180" t="s">
        <v>7345</v>
      </c>
      <c r="U136" s="181">
        <v>44893</v>
      </c>
      <c r="V136" s="188" t="s">
        <v>7349</v>
      </c>
      <c r="W136" s="178">
        <v>11643000</v>
      </c>
      <c r="X136" s="178" t="s">
        <v>7344</v>
      </c>
      <c r="Y136" s="178" t="s">
        <v>19</v>
      </c>
      <c r="Z136" s="178">
        <v>3</v>
      </c>
      <c r="AA136" s="178" t="s">
        <v>7348</v>
      </c>
      <c r="AB136" s="178" t="s">
        <v>7345</v>
      </c>
      <c r="AC136" s="179">
        <v>44893</v>
      </c>
      <c r="AD136" s="188" t="s">
        <v>7353</v>
      </c>
      <c r="AE136" s="186">
        <v>1000000</v>
      </c>
      <c r="AF136" s="186" t="s">
        <v>7350</v>
      </c>
      <c r="AG136" s="186" t="s">
        <v>2610</v>
      </c>
      <c r="AH136" s="186">
        <v>2</v>
      </c>
      <c r="AI136" s="186" t="s">
        <v>7352</v>
      </c>
      <c r="AJ136" s="186" t="s">
        <v>7351</v>
      </c>
      <c r="AK136" s="187">
        <v>44893</v>
      </c>
      <c r="AL136" s="188" t="s">
        <v>3974</v>
      </c>
      <c r="AM136" s="178">
        <v>182000</v>
      </c>
      <c r="AN136" s="178" t="s">
        <v>3971</v>
      </c>
      <c r="AO136" s="178" t="s">
        <v>19</v>
      </c>
      <c r="AP136" s="178">
        <v>3</v>
      </c>
      <c r="AQ136" s="178" t="s">
        <v>3973</v>
      </c>
      <c r="AR136" s="178" t="s">
        <v>3972</v>
      </c>
      <c r="AS136" s="179">
        <v>44858</v>
      </c>
      <c r="AT136" s="189" t="s">
        <v>3976</v>
      </c>
      <c r="AU136" s="186" t="s">
        <v>14</v>
      </c>
      <c r="AV136" s="186" t="s">
        <v>847</v>
      </c>
      <c r="AW136" s="186" t="s">
        <v>14</v>
      </c>
      <c r="AX136" s="186" t="s">
        <v>14</v>
      </c>
      <c r="AY136" s="186" t="s">
        <v>3975</v>
      </c>
      <c r="AZ136" s="186" t="s">
        <v>847</v>
      </c>
      <c r="BA136" s="187">
        <v>44858</v>
      </c>
      <c r="BB136" s="188" t="s">
        <v>3984</v>
      </c>
      <c r="BC136" s="178" t="s">
        <v>14</v>
      </c>
      <c r="BD136" s="178" t="s">
        <v>14</v>
      </c>
      <c r="BE136" s="178" t="s">
        <v>14</v>
      </c>
      <c r="BF136" s="178" t="s">
        <v>14</v>
      </c>
      <c r="BG136" s="178" t="s">
        <v>3982</v>
      </c>
      <c r="BH136" s="178" t="s">
        <v>14</v>
      </c>
      <c r="BI136" s="179">
        <v>44858</v>
      </c>
      <c r="BJ136" s="189" t="s">
        <v>3980</v>
      </c>
      <c r="BK136" s="189">
        <v>62</v>
      </c>
      <c r="BL136" s="189" t="s">
        <v>3977</v>
      </c>
      <c r="BM136" s="189" t="s">
        <v>19</v>
      </c>
      <c r="BN136" s="189">
        <v>3</v>
      </c>
      <c r="BO136" s="189" t="s">
        <v>3979</v>
      </c>
      <c r="BP136" s="186" t="s">
        <v>3978</v>
      </c>
      <c r="BQ136" s="190">
        <v>44858</v>
      </c>
      <c r="BR136" s="188" t="s">
        <v>3985</v>
      </c>
      <c r="BS136" s="182" t="s">
        <v>14</v>
      </c>
      <c r="BT136" s="182" t="s">
        <v>14</v>
      </c>
      <c r="BU136" s="182" t="s">
        <v>14</v>
      </c>
      <c r="BV136" s="182" t="s">
        <v>14</v>
      </c>
      <c r="BW136" s="182" t="s">
        <v>3982</v>
      </c>
      <c r="BX136" s="182" t="s">
        <v>14</v>
      </c>
      <c r="BY136" s="179">
        <v>44858</v>
      </c>
      <c r="BZ136" s="189" t="s">
        <v>3986</v>
      </c>
      <c r="CA136" s="189" t="s">
        <v>14</v>
      </c>
      <c r="CB136" s="189" t="s">
        <v>14</v>
      </c>
      <c r="CC136" s="189" t="s">
        <v>14</v>
      </c>
      <c r="CD136" s="189" t="s">
        <v>14</v>
      </c>
      <c r="CE136" s="189" t="s">
        <v>3982</v>
      </c>
      <c r="CF136" s="189" t="s">
        <v>14</v>
      </c>
      <c r="CG136" s="190">
        <v>44858</v>
      </c>
      <c r="CH136" s="188" t="s">
        <v>10178</v>
      </c>
      <c r="CI136" s="189" t="e">
        <v>#N/A</v>
      </c>
      <c r="CJ136" s="189" t="e">
        <v>#N/A</v>
      </c>
      <c r="CK136" s="189" t="e">
        <v>#N/A</v>
      </c>
      <c r="CL136" s="189" t="e">
        <v>#N/A</v>
      </c>
      <c r="CM136" s="189" t="e">
        <v>#N/A</v>
      </c>
      <c r="CN136" s="189" t="e">
        <v>#N/A</v>
      </c>
      <c r="CO136" s="191" t="e">
        <v>#N/A</v>
      </c>
      <c r="CP136" s="189" t="s">
        <v>3987</v>
      </c>
      <c r="CQ136" s="182" t="s">
        <v>14</v>
      </c>
      <c r="CR136" s="182" t="s">
        <v>14</v>
      </c>
      <c r="CS136" s="182" t="s">
        <v>14</v>
      </c>
      <c r="CT136" s="182" t="s">
        <v>14</v>
      </c>
      <c r="CU136" s="182" t="s">
        <v>3982</v>
      </c>
      <c r="CV136" s="182" t="s">
        <v>14</v>
      </c>
      <c r="CW136" s="179">
        <v>44858</v>
      </c>
      <c r="CX136" s="189" t="s">
        <v>7358</v>
      </c>
      <c r="CY136" s="186">
        <v>1000000</v>
      </c>
      <c r="CZ136" s="186" t="s">
        <v>7350</v>
      </c>
      <c r="DA136" s="186" t="s">
        <v>2610</v>
      </c>
      <c r="DB136" s="186">
        <v>2</v>
      </c>
      <c r="DC136" s="186" t="s">
        <v>7361</v>
      </c>
      <c r="DD136" s="186" t="s">
        <v>7351</v>
      </c>
      <c r="DE136" s="192">
        <v>44893</v>
      </c>
      <c r="DF136" s="188" t="s">
        <v>7362</v>
      </c>
      <c r="DG136" s="178">
        <v>10643000</v>
      </c>
      <c r="DH136" s="182" t="s">
        <v>7359</v>
      </c>
      <c r="DI136" s="182" t="s">
        <v>19</v>
      </c>
      <c r="DJ136" s="182">
        <v>3</v>
      </c>
      <c r="DK136" s="182" t="s">
        <v>7361</v>
      </c>
      <c r="DL136" s="182" t="s">
        <v>7360</v>
      </c>
      <c r="DM136" s="179">
        <v>44893</v>
      </c>
      <c r="DN136" s="189" t="s">
        <v>7363</v>
      </c>
      <c r="DO136" s="186">
        <v>0</v>
      </c>
      <c r="DP136" s="189" t="s">
        <v>7350</v>
      </c>
      <c r="DQ136" s="189" t="s">
        <v>19</v>
      </c>
      <c r="DR136" s="189">
        <v>3</v>
      </c>
      <c r="DS136" s="189" t="s">
        <v>7361</v>
      </c>
      <c r="DT136" s="189" t="s">
        <v>7351</v>
      </c>
      <c r="DU136" s="190">
        <v>44893</v>
      </c>
      <c r="DV136" s="188" t="s">
        <v>7364</v>
      </c>
      <c r="DW136" s="178">
        <v>1000000</v>
      </c>
      <c r="DX136" s="182" t="s">
        <v>7350</v>
      </c>
      <c r="DY136" s="182" t="s">
        <v>2610</v>
      </c>
      <c r="DZ136" s="182">
        <v>2</v>
      </c>
      <c r="EA136" s="182" t="s">
        <v>7361</v>
      </c>
      <c r="EB136" s="182" t="s">
        <v>7351</v>
      </c>
      <c r="EC136" s="179">
        <v>44893</v>
      </c>
      <c r="ED136" s="189" t="s">
        <v>7365</v>
      </c>
      <c r="EE136" s="186">
        <v>0</v>
      </c>
      <c r="EF136" s="189" t="s">
        <v>7350</v>
      </c>
      <c r="EG136" s="189" t="s">
        <v>19</v>
      </c>
      <c r="EH136" s="189">
        <v>3</v>
      </c>
      <c r="EI136" s="189" t="s">
        <v>7361</v>
      </c>
      <c r="EJ136" s="189" t="s">
        <v>7351</v>
      </c>
      <c r="EK136" s="190">
        <v>44893</v>
      </c>
      <c r="EL136" s="188" t="s">
        <v>7366</v>
      </c>
      <c r="EM136" s="178">
        <v>0</v>
      </c>
      <c r="EN136" s="182" t="s">
        <v>7350</v>
      </c>
      <c r="EO136" s="182" t="s">
        <v>19</v>
      </c>
      <c r="EP136" s="182">
        <v>3</v>
      </c>
      <c r="EQ136" s="182" t="s">
        <v>7361</v>
      </c>
      <c r="ER136" s="182" t="s">
        <v>7351</v>
      </c>
      <c r="ES136" s="179">
        <v>44893</v>
      </c>
      <c r="ET136" s="189" t="s">
        <v>7357</v>
      </c>
      <c r="EU136" s="189">
        <v>822</v>
      </c>
      <c r="EV136" s="189" t="s">
        <v>7354</v>
      </c>
      <c r="EW136" s="189" t="s">
        <v>19</v>
      </c>
      <c r="EX136" s="189">
        <v>3</v>
      </c>
      <c r="EY136" s="189" t="s">
        <v>7356</v>
      </c>
      <c r="EZ136" s="189" t="s">
        <v>7355</v>
      </c>
      <c r="FA136" s="190">
        <v>44893</v>
      </c>
      <c r="FB136" s="188" t="s">
        <v>7368</v>
      </c>
      <c r="FC136" s="182">
        <v>5</v>
      </c>
      <c r="FD136" s="182" t="s">
        <v>7340</v>
      </c>
      <c r="FE136" s="182" t="s">
        <v>74</v>
      </c>
      <c r="FF136" s="182">
        <v>1</v>
      </c>
      <c r="FG136" s="182" t="s">
        <v>7367</v>
      </c>
      <c r="FH136" s="182" t="s">
        <v>7341</v>
      </c>
      <c r="FI136" s="179">
        <v>44893</v>
      </c>
      <c r="FJ136" s="188" t="s">
        <v>3981</v>
      </c>
      <c r="FK136" s="189" t="s">
        <v>14</v>
      </c>
      <c r="FL136" s="189" t="s">
        <v>14</v>
      </c>
      <c r="FM136" s="189" t="s">
        <v>14</v>
      </c>
      <c r="FN136" s="189" t="s">
        <v>14</v>
      </c>
      <c r="FO136" s="189" t="s">
        <v>3975</v>
      </c>
      <c r="FP136" s="186" t="s">
        <v>14</v>
      </c>
      <c r="FQ136" s="187">
        <v>44858</v>
      </c>
      <c r="FR136" s="188" t="s">
        <v>3983</v>
      </c>
      <c r="FS136" s="182" t="s">
        <v>14</v>
      </c>
      <c r="FT136" s="182" t="s">
        <v>14</v>
      </c>
      <c r="FU136" s="182" t="s">
        <v>14</v>
      </c>
      <c r="FV136" s="182" t="s">
        <v>14</v>
      </c>
      <c r="FW136" s="182" t="s">
        <v>3982</v>
      </c>
      <c r="FX136" s="182" t="s">
        <v>14</v>
      </c>
      <c r="FY136" s="179">
        <v>44858</v>
      </c>
      <c r="FZ136" s="189" t="s">
        <v>4421</v>
      </c>
      <c r="GA136" s="189">
        <v>2</v>
      </c>
      <c r="GB136" s="189" t="s">
        <v>3959</v>
      </c>
      <c r="GC136" s="189" t="s">
        <v>30</v>
      </c>
      <c r="GD136" s="189">
        <v>2</v>
      </c>
      <c r="GE136" s="189" t="s">
        <v>14</v>
      </c>
      <c r="GF136" s="189" t="s">
        <v>14</v>
      </c>
      <c r="GG136" s="190">
        <v>44862</v>
      </c>
      <c r="GH136" s="188" t="s">
        <v>4427</v>
      </c>
      <c r="GI136" s="182">
        <v>2</v>
      </c>
      <c r="GJ136" s="182" t="s">
        <v>3959</v>
      </c>
      <c r="GK136" s="182" t="s">
        <v>30</v>
      </c>
      <c r="GL136" s="182">
        <v>2</v>
      </c>
      <c r="GM136" s="182" t="s">
        <v>14</v>
      </c>
      <c r="GN136" s="182" t="s">
        <v>14</v>
      </c>
      <c r="GO136" s="179">
        <v>44862</v>
      </c>
      <c r="GP136" s="189" t="s">
        <v>4422</v>
      </c>
      <c r="GQ136" s="189">
        <v>1</v>
      </c>
      <c r="GR136" s="189" t="s">
        <v>3959</v>
      </c>
      <c r="GS136" s="189" t="s">
        <v>30</v>
      </c>
      <c r="GT136" s="189">
        <v>2</v>
      </c>
      <c r="GU136" s="189" t="s">
        <v>14</v>
      </c>
      <c r="GV136" s="189" t="s">
        <v>14</v>
      </c>
      <c r="GW136" s="190">
        <v>44862</v>
      </c>
      <c r="GX136" s="188" t="s">
        <v>4428</v>
      </c>
      <c r="GY136" s="182">
        <v>3</v>
      </c>
      <c r="GZ136" s="182" t="s">
        <v>3959</v>
      </c>
      <c r="HA136" s="182" t="s">
        <v>30</v>
      </c>
      <c r="HB136" s="182">
        <v>2</v>
      </c>
      <c r="HC136" s="182" t="s">
        <v>14</v>
      </c>
      <c r="HD136" s="182" t="s">
        <v>14</v>
      </c>
      <c r="HE136" s="179">
        <v>44862</v>
      </c>
      <c r="HF136" s="189" t="s">
        <v>4420</v>
      </c>
      <c r="HG136" s="189">
        <v>2</v>
      </c>
      <c r="HH136" s="189" t="s">
        <v>3959</v>
      </c>
      <c r="HI136" s="189" t="s">
        <v>30</v>
      </c>
      <c r="HJ136" s="189">
        <v>2</v>
      </c>
      <c r="HK136" s="189" t="s">
        <v>14</v>
      </c>
      <c r="HL136" s="189" t="s">
        <v>14</v>
      </c>
      <c r="HM136" s="190">
        <v>44862</v>
      </c>
      <c r="HN136" s="188" t="s">
        <v>4426</v>
      </c>
      <c r="HO136" s="182">
        <v>2</v>
      </c>
      <c r="HP136" s="182" t="s">
        <v>3959</v>
      </c>
      <c r="HQ136" s="182" t="s">
        <v>30</v>
      </c>
      <c r="HR136" s="182">
        <v>2</v>
      </c>
      <c r="HS136" s="182" t="s">
        <v>14</v>
      </c>
      <c r="HT136" s="182" t="s">
        <v>14</v>
      </c>
      <c r="HU136" s="179">
        <v>44862</v>
      </c>
      <c r="HV136" s="189" t="s">
        <v>4423</v>
      </c>
      <c r="HW136" s="189">
        <v>3</v>
      </c>
      <c r="HX136" s="189" t="s">
        <v>3959</v>
      </c>
      <c r="HY136" s="189" t="s">
        <v>30</v>
      </c>
      <c r="HZ136" s="189">
        <v>2</v>
      </c>
      <c r="IA136" s="189" t="s">
        <v>14</v>
      </c>
      <c r="IB136" s="189" t="s">
        <v>14</v>
      </c>
      <c r="IC136" s="190">
        <v>44862</v>
      </c>
      <c r="ID136" s="188" t="s">
        <v>4425</v>
      </c>
      <c r="IE136" s="182">
        <v>3</v>
      </c>
      <c r="IF136" s="182" t="s">
        <v>3959</v>
      </c>
      <c r="IG136" s="182" t="s">
        <v>30</v>
      </c>
      <c r="IH136" s="182">
        <v>2</v>
      </c>
      <c r="II136" s="182" t="s">
        <v>14</v>
      </c>
      <c r="IJ136" s="182" t="s">
        <v>14</v>
      </c>
      <c r="IK136" s="179">
        <v>44862</v>
      </c>
      <c r="IL136" s="189" t="s">
        <v>4424</v>
      </c>
      <c r="IM136" s="189">
        <v>3</v>
      </c>
      <c r="IN136" s="189" t="s">
        <v>3959</v>
      </c>
      <c r="IO136" s="189" t="s">
        <v>30</v>
      </c>
      <c r="IP136" s="189">
        <v>2</v>
      </c>
      <c r="IQ136" s="189" t="s">
        <v>14</v>
      </c>
      <c r="IR136" s="189" t="s">
        <v>14</v>
      </c>
      <c r="IS136" s="190">
        <v>44862</v>
      </c>
    </row>
    <row r="137" spans="1:253" s="283" customFormat="1" ht="12.95" customHeight="1" x14ac:dyDescent="0.2">
      <c r="A137" s="283" t="s">
        <v>2852</v>
      </c>
      <c r="B137" s="283" t="s">
        <v>9551</v>
      </c>
      <c r="C137" s="283" t="s">
        <v>2853</v>
      </c>
      <c r="D137" s="283" t="s">
        <v>2854</v>
      </c>
      <c r="E137" s="283" t="s">
        <v>9027</v>
      </c>
      <c r="F137" s="283" t="s">
        <v>7844</v>
      </c>
      <c r="G137" s="177">
        <v>5800000</v>
      </c>
      <c r="H137" s="178" t="s">
        <v>5747</v>
      </c>
      <c r="I137" s="178" t="s">
        <v>74</v>
      </c>
      <c r="J137" s="178">
        <v>1</v>
      </c>
      <c r="K137" s="178" t="s">
        <v>7843</v>
      </c>
      <c r="L137" s="178" t="s">
        <v>7842</v>
      </c>
      <c r="M137" s="179">
        <v>44894</v>
      </c>
      <c r="N137" s="188" t="s">
        <v>2858</v>
      </c>
      <c r="O137" s="180">
        <v>15700</v>
      </c>
      <c r="P137" s="180" t="s">
        <v>2855</v>
      </c>
      <c r="Q137" s="180" t="s">
        <v>30</v>
      </c>
      <c r="R137" s="180">
        <v>2</v>
      </c>
      <c r="S137" s="180" t="s">
        <v>2857</v>
      </c>
      <c r="T137" s="180" t="s">
        <v>2856</v>
      </c>
      <c r="U137" s="181">
        <v>44773</v>
      </c>
      <c r="V137" s="188" t="s">
        <v>7848</v>
      </c>
      <c r="W137" s="178">
        <v>2524000</v>
      </c>
      <c r="X137" s="178" t="s">
        <v>7845</v>
      </c>
      <c r="Y137" s="178" t="s">
        <v>2610</v>
      </c>
      <c r="Z137" s="178">
        <v>2</v>
      </c>
      <c r="AA137" s="178" t="s">
        <v>7847</v>
      </c>
      <c r="AB137" s="178" t="s">
        <v>7846</v>
      </c>
      <c r="AC137" s="179">
        <v>44894</v>
      </c>
      <c r="AD137" s="188" t="s">
        <v>7850</v>
      </c>
      <c r="AE137" s="186">
        <v>954000</v>
      </c>
      <c r="AF137" s="186" t="s">
        <v>7827</v>
      </c>
      <c r="AG137" s="186" t="s">
        <v>2610</v>
      </c>
      <c r="AH137" s="186">
        <v>2</v>
      </c>
      <c r="AI137" s="186" t="s">
        <v>7849</v>
      </c>
      <c r="AJ137" s="186" t="s">
        <v>6750</v>
      </c>
      <c r="AK137" s="187">
        <v>44894</v>
      </c>
      <c r="AL137" s="188" t="s">
        <v>7851</v>
      </c>
      <c r="AM137" s="178">
        <v>954000</v>
      </c>
      <c r="AN137" s="178" t="s">
        <v>7827</v>
      </c>
      <c r="AO137" s="178" t="s">
        <v>2610</v>
      </c>
      <c r="AP137" s="178">
        <v>2</v>
      </c>
      <c r="AQ137" s="178" t="s">
        <v>7849</v>
      </c>
      <c r="AR137" s="178" t="s">
        <v>6750</v>
      </c>
      <c r="AS137" s="179">
        <v>44894</v>
      </c>
      <c r="AT137" s="189" t="s">
        <v>10179</v>
      </c>
      <c r="AU137" s="186" t="e">
        <v>#N/A</v>
      </c>
      <c r="AV137" s="186" t="e">
        <v>#N/A</v>
      </c>
      <c r="AW137" s="186" t="e">
        <v>#N/A</v>
      </c>
      <c r="AX137" s="186" t="e">
        <v>#N/A</v>
      </c>
      <c r="AY137" s="186" t="e">
        <v>#N/A</v>
      </c>
      <c r="AZ137" s="186" t="e">
        <v>#N/A</v>
      </c>
      <c r="BA137" s="187" t="e">
        <v>#N/A</v>
      </c>
      <c r="BB137" s="188" t="s">
        <v>10180</v>
      </c>
      <c r="BC137" s="178" t="e">
        <v>#N/A</v>
      </c>
      <c r="BD137" s="178" t="e">
        <v>#N/A</v>
      </c>
      <c r="BE137" s="178" t="e">
        <v>#N/A</v>
      </c>
      <c r="BF137" s="178" t="e">
        <v>#N/A</v>
      </c>
      <c r="BG137" s="178" t="e">
        <v>#N/A</v>
      </c>
      <c r="BH137" s="178" t="e">
        <v>#N/A</v>
      </c>
      <c r="BI137" s="179" t="e">
        <v>#N/A</v>
      </c>
      <c r="BJ137" s="189" t="s">
        <v>7853</v>
      </c>
      <c r="BK137" s="189">
        <v>0</v>
      </c>
      <c r="BL137" s="189" t="s">
        <v>7831</v>
      </c>
      <c r="BM137" s="189" t="s">
        <v>2610</v>
      </c>
      <c r="BN137" s="189">
        <v>2</v>
      </c>
      <c r="BO137" s="189" t="s">
        <v>7852</v>
      </c>
      <c r="BP137" s="186" t="s">
        <v>1233</v>
      </c>
      <c r="BQ137" s="190">
        <v>44894</v>
      </c>
      <c r="BR137" s="188" t="s">
        <v>10181</v>
      </c>
      <c r="BS137" s="182" t="e">
        <v>#N/A</v>
      </c>
      <c r="BT137" s="182" t="e">
        <v>#N/A</v>
      </c>
      <c r="BU137" s="182" t="e">
        <v>#N/A</v>
      </c>
      <c r="BV137" s="182" t="e">
        <v>#N/A</v>
      </c>
      <c r="BW137" s="182" t="e">
        <v>#N/A</v>
      </c>
      <c r="BX137" s="182" t="e">
        <v>#N/A</v>
      </c>
      <c r="BY137" s="179" t="e">
        <v>#N/A</v>
      </c>
      <c r="BZ137" s="189" t="s">
        <v>10182</v>
      </c>
      <c r="CA137" s="189" t="e">
        <v>#N/A</v>
      </c>
      <c r="CB137" s="189" t="e">
        <v>#N/A</v>
      </c>
      <c r="CC137" s="189" t="e">
        <v>#N/A</v>
      </c>
      <c r="CD137" s="189" t="e">
        <v>#N/A</v>
      </c>
      <c r="CE137" s="189" t="e">
        <v>#N/A</v>
      </c>
      <c r="CF137" s="189" t="e">
        <v>#N/A</v>
      </c>
      <c r="CG137" s="190" t="e">
        <v>#N/A</v>
      </c>
      <c r="CH137" s="188" t="s">
        <v>10183</v>
      </c>
      <c r="CI137" s="189" t="e">
        <v>#N/A</v>
      </c>
      <c r="CJ137" s="189" t="e">
        <v>#N/A</v>
      </c>
      <c r="CK137" s="189" t="e">
        <v>#N/A</v>
      </c>
      <c r="CL137" s="189" t="e">
        <v>#N/A</v>
      </c>
      <c r="CM137" s="189" t="e">
        <v>#N/A</v>
      </c>
      <c r="CN137" s="189" t="e">
        <v>#N/A</v>
      </c>
      <c r="CO137" s="191" t="e">
        <v>#N/A</v>
      </c>
      <c r="CP137" s="189" t="s">
        <v>10184</v>
      </c>
      <c r="CQ137" s="182" t="e">
        <v>#N/A</v>
      </c>
      <c r="CR137" s="182" t="e">
        <v>#N/A</v>
      </c>
      <c r="CS137" s="182" t="e">
        <v>#N/A</v>
      </c>
      <c r="CT137" s="182" t="e">
        <v>#N/A</v>
      </c>
      <c r="CU137" s="182" t="e">
        <v>#N/A</v>
      </c>
      <c r="CV137" s="182" t="e">
        <v>#N/A</v>
      </c>
      <c r="CW137" s="179" t="e">
        <v>#N/A</v>
      </c>
      <c r="CX137" s="189" t="s">
        <v>7856</v>
      </c>
      <c r="CY137" s="186">
        <v>954000</v>
      </c>
      <c r="CZ137" s="186" t="s">
        <v>7827</v>
      </c>
      <c r="DA137" s="186" t="s">
        <v>2610</v>
      </c>
      <c r="DB137" s="186">
        <v>2</v>
      </c>
      <c r="DC137" s="186" t="s">
        <v>2826</v>
      </c>
      <c r="DD137" s="186" t="s">
        <v>6750</v>
      </c>
      <c r="DE137" s="192">
        <v>44894</v>
      </c>
      <c r="DF137" s="188" t="s">
        <v>7857</v>
      </c>
      <c r="DG137" s="178">
        <v>1571000</v>
      </c>
      <c r="DH137" s="182" t="s">
        <v>7845</v>
      </c>
      <c r="DI137" s="182" t="s">
        <v>2610</v>
      </c>
      <c r="DJ137" s="182">
        <v>2</v>
      </c>
      <c r="DK137" s="182" t="s">
        <v>6759</v>
      </c>
      <c r="DL137" s="182" t="s">
        <v>7846</v>
      </c>
      <c r="DM137" s="179">
        <v>44894</v>
      </c>
      <c r="DN137" s="189" t="s">
        <v>7858</v>
      </c>
      <c r="DO137" s="186">
        <v>0</v>
      </c>
      <c r="DP137" s="189" t="s">
        <v>7827</v>
      </c>
      <c r="DQ137" s="189" t="s">
        <v>2610</v>
      </c>
      <c r="DR137" s="189">
        <v>2</v>
      </c>
      <c r="DS137" s="189" t="s">
        <v>6761</v>
      </c>
      <c r="DT137" s="189" t="s">
        <v>6750</v>
      </c>
      <c r="DU137" s="190">
        <v>44894</v>
      </c>
      <c r="DV137" s="188" t="s">
        <v>7859</v>
      </c>
      <c r="DW137" s="178">
        <v>954000</v>
      </c>
      <c r="DX137" s="182" t="s">
        <v>7827</v>
      </c>
      <c r="DY137" s="182" t="s">
        <v>2610</v>
      </c>
      <c r="DZ137" s="182">
        <v>2</v>
      </c>
      <c r="EA137" s="182" t="s">
        <v>2826</v>
      </c>
      <c r="EB137" s="182" t="s">
        <v>6750</v>
      </c>
      <c r="EC137" s="179">
        <v>44894</v>
      </c>
      <c r="ED137" s="189" t="s">
        <v>7860</v>
      </c>
      <c r="EE137" s="186">
        <v>0</v>
      </c>
      <c r="EF137" s="189" t="s">
        <v>7827</v>
      </c>
      <c r="EG137" s="189" t="s">
        <v>2610</v>
      </c>
      <c r="EH137" s="189">
        <v>2</v>
      </c>
      <c r="EI137" s="189" t="s">
        <v>2828</v>
      </c>
      <c r="EJ137" s="189" t="s">
        <v>6750</v>
      </c>
      <c r="EK137" s="190">
        <v>44894</v>
      </c>
      <c r="EL137" s="188" t="s">
        <v>7861</v>
      </c>
      <c r="EM137" s="178">
        <v>0</v>
      </c>
      <c r="EN137" s="182" t="s">
        <v>7827</v>
      </c>
      <c r="EO137" s="182" t="s">
        <v>2610</v>
      </c>
      <c r="EP137" s="182">
        <v>2</v>
      </c>
      <c r="EQ137" s="182" t="s">
        <v>2828</v>
      </c>
      <c r="ER137" s="182" t="s">
        <v>6750</v>
      </c>
      <c r="ES137" s="179">
        <v>44894</v>
      </c>
      <c r="ET137" s="189" t="s">
        <v>7855</v>
      </c>
      <c r="EU137" s="189">
        <v>0</v>
      </c>
      <c r="EV137" s="189" t="s">
        <v>7831</v>
      </c>
      <c r="EW137" s="189" t="s">
        <v>2610</v>
      </c>
      <c r="EX137" s="189">
        <v>2</v>
      </c>
      <c r="EY137" s="189" t="s">
        <v>7854</v>
      </c>
      <c r="EZ137" s="189" t="s">
        <v>1233</v>
      </c>
      <c r="FA137" s="190">
        <v>44894</v>
      </c>
      <c r="FB137" s="188" t="s">
        <v>2859</v>
      </c>
      <c r="FC137" s="182">
        <v>2</v>
      </c>
      <c r="FD137" s="182" t="s">
        <v>14</v>
      </c>
      <c r="FE137" s="182" t="s">
        <v>30</v>
      </c>
      <c r="FF137" s="182">
        <v>2</v>
      </c>
      <c r="FG137" s="182" t="s">
        <v>2766</v>
      </c>
      <c r="FH137" s="182" t="s">
        <v>14</v>
      </c>
      <c r="FI137" s="179">
        <v>44773</v>
      </c>
      <c r="FJ137" s="188" t="s">
        <v>10185</v>
      </c>
      <c r="FK137" s="189" t="e">
        <v>#N/A</v>
      </c>
      <c r="FL137" s="189" t="e">
        <v>#N/A</v>
      </c>
      <c r="FM137" s="189" t="e">
        <v>#N/A</v>
      </c>
      <c r="FN137" s="189" t="e">
        <v>#N/A</v>
      </c>
      <c r="FO137" s="189" t="e">
        <v>#N/A</v>
      </c>
      <c r="FP137" s="186" t="e">
        <v>#N/A</v>
      </c>
      <c r="FQ137" s="187" t="e">
        <v>#N/A</v>
      </c>
      <c r="FR137" s="188" t="s">
        <v>10186</v>
      </c>
      <c r="FS137" s="182" t="e">
        <v>#N/A</v>
      </c>
      <c r="FT137" s="182" t="e">
        <v>#N/A</v>
      </c>
      <c r="FU137" s="182" t="e">
        <v>#N/A</v>
      </c>
      <c r="FV137" s="182" t="e">
        <v>#N/A</v>
      </c>
      <c r="FW137" s="182" t="e">
        <v>#N/A</v>
      </c>
      <c r="FX137" s="182" t="e">
        <v>#N/A</v>
      </c>
      <c r="FY137" s="179" t="e">
        <v>#N/A</v>
      </c>
      <c r="FZ137" s="189" t="s">
        <v>4430</v>
      </c>
      <c r="GA137" s="189">
        <v>0</v>
      </c>
      <c r="GB137" s="189" t="s">
        <v>3959</v>
      </c>
      <c r="GC137" s="189" t="s">
        <v>30</v>
      </c>
      <c r="GD137" s="189">
        <v>2</v>
      </c>
      <c r="GE137" s="189" t="s">
        <v>14</v>
      </c>
      <c r="GF137" s="189" t="s">
        <v>14</v>
      </c>
      <c r="GG137" s="190">
        <v>44862</v>
      </c>
      <c r="GH137" s="188" t="s">
        <v>4436</v>
      </c>
      <c r="GI137" s="182">
        <v>0</v>
      </c>
      <c r="GJ137" s="182" t="s">
        <v>3959</v>
      </c>
      <c r="GK137" s="182" t="s">
        <v>30</v>
      </c>
      <c r="GL137" s="182">
        <v>2</v>
      </c>
      <c r="GM137" s="182" t="s">
        <v>14</v>
      </c>
      <c r="GN137" s="182" t="s">
        <v>14</v>
      </c>
      <c r="GO137" s="179">
        <v>44862</v>
      </c>
      <c r="GP137" s="189" t="s">
        <v>4431</v>
      </c>
      <c r="GQ137" s="189">
        <v>0</v>
      </c>
      <c r="GR137" s="189" t="s">
        <v>3959</v>
      </c>
      <c r="GS137" s="189" t="s">
        <v>30</v>
      </c>
      <c r="GT137" s="189">
        <v>2</v>
      </c>
      <c r="GU137" s="189" t="s">
        <v>14</v>
      </c>
      <c r="GV137" s="189" t="s">
        <v>14</v>
      </c>
      <c r="GW137" s="190">
        <v>44862</v>
      </c>
      <c r="GX137" s="188" t="s">
        <v>4437</v>
      </c>
      <c r="GY137" s="182">
        <v>0</v>
      </c>
      <c r="GZ137" s="182" t="s">
        <v>3959</v>
      </c>
      <c r="HA137" s="182" t="s">
        <v>30</v>
      </c>
      <c r="HB137" s="182">
        <v>2</v>
      </c>
      <c r="HC137" s="182" t="s">
        <v>14</v>
      </c>
      <c r="HD137" s="182" t="s">
        <v>14</v>
      </c>
      <c r="HE137" s="179">
        <v>44862</v>
      </c>
      <c r="HF137" s="189" t="s">
        <v>4429</v>
      </c>
      <c r="HG137" s="189">
        <v>0</v>
      </c>
      <c r="HH137" s="189" t="s">
        <v>3959</v>
      </c>
      <c r="HI137" s="189" t="s">
        <v>30</v>
      </c>
      <c r="HJ137" s="189">
        <v>2</v>
      </c>
      <c r="HK137" s="189" t="s">
        <v>14</v>
      </c>
      <c r="HL137" s="189" t="s">
        <v>14</v>
      </c>
      <c r="HM137" s="190">
        <v>44862</v>
      </c>
      <c r="HN137" s="188" t="s">
        <v>4435</v>
      </c>
      <c r="HO137" s="182">
        <v>0</v>
      </c>
      <c r="HP137" s="182" t="s">
        <v>3959</v>
      </c>
      <c r="HQ137" s="182" t="s">
        <v>30</v>
      </c>
      <c r="HR137" s="182">
        <v>2</v>
      </c>
      <c r="HS137" s="182" t="s">
        <v>14</v>
      </c>
      <c r="HT137" s="182" t="s">
        <v>14</v>
      </c>
      <c r="HU137" s="179">
        <v>44862</v>
      </c>
      <c r="HV137" s="189" t="s">
        <v>4432</v>
      </c>
      <c r="HW137" s="189">
        <v>0</v>
      </c>
      <c r="HX137" s="189" t="s">
        <v>3959</v>
      </c>
      <c r="HY137" s="189" t="s">
        <v>30</v>
      </c>
      <c r="HZ137" s="189">
        <v>2</v>
      </c>
      <c r="IA137" s="189" t="s">
        <v>14</v>
      </c>
      <c r="IB137" s="189" t="s">
        <v>14</v>
      </c>
      <c r="IC137" s="190">
        <v>44862</v>
      </c>
      <c r="ID137" s="188" t="s">
        <v>4434</v>
      </c>
      <c r="IE137" s="182">
        <v>0</v>
      </c>
      <c r="IF137" s="182" t="s">
        <v>3959</v>
      </c>
      <c r="IG137" s="182" t="s">
        <v>30</v>
      </c>
      <c r="IH137" s="182">
        <v>2</v>
      </c>
      <c r="II137" s="182" t="s">
        <v>14</v>
      </c>
      <c r="IJ137" s="182" t="s">
        <v>14</v>
      </c>
      <c r="IK137" s="179">
        <v>44862</v>
      </c>
      <c r="IL137" s="189" t="s">
        <v>4433</v>
      </c>
      <c r="IM137" s="189">
        <v>0</v>
      </c>
      <c r="IN137" s="189" t="s">
        <v>3959</v>
      </c>
      <c r="IO137" s="189" t="s">
        <v>30</v>
      </c>
      <c r="IP137" s="189">
        <v>2</v>
      </c>
      <c r="IQ137" s="189" t="s">
        <v>14</v>
      </c>
      <c r="IR137" s="189" t="s">
        <v>14</v>
      </c>
      <c r="IS137" s="190">
        <v>44862</v>
      </c>
    </row>
    <row r="138" spans="1:253" s="283" customFormat="1" ht="12.95" customHeight="1" x14ac:dyDescent="0.2">
      <c r="A138" s="283" t="s">
        <v>1002</v>
      </c>
      <c r="B138" s="283" t="s">
        <v>9342</v>
      </c>
      <c r="C138" s="283" t="s">
        <v>1003</v>
      </c>
      <c r="D138" s="283" t="s">
        <v>1004</v>
      </c>
      <c r="E138" s="283" t="s">
        <v>9032</v>
      </c>
      <c r="F138" s="283" t="s">
        <v>6573</v>
      </c>
      <c r="G138" s="177">
        <v>1205000</v>
      </c>
      <c r="H138" s="178" t="s">
        <v>6571</v>
      </c>
      <c r="I138" s="178" t="s">
        <v>74</v>
      </c>
      <c r="J138" s="178">
        <v>1</v>
      </c>
      <c r="K138" s="178" t="s">
        <v>6572</v>
      </c>
      <c r="L138" s="178" t="s">
        <v>3474</v>
      </c>
      <c r="M138" s="179">
        <v>44891</v>
      </c>
      <c r="N138" s="193" t="s">
        <v>3476</v>
      </c>
      <c r="O138" s="180">
        <v>17200</v>
      </c>
      <c r="P138" s="180" t="s">
        <v>3473</v>
      </c>
      <c r="Q138" s="180" t="s">
        <v>74</v>
      </c>
      <c r="R138" s="180">
        <v>1</v>
      </c>
      <c r="S138" s="180" t="s">
        <v>3475</v>
      </c>
      <c r="T138" s="180" t="s">
        <v>3474</v>
      </c>
      <c r="U138" s="181">
        <v>44823</v>
      </c>
      <c r="V138" s="193" t="s">
        <v>3886</v>
      </c>
      <c r="W138" s="178">
        <v>1174000</v>
      </c>
      <c r="X138" s="178" t="s">
        <v>3884</v>
      </c>
      <c r="Y138" s="178" t="s">
        <v>74</v>
      </c>
      <c r="Z138" s="178">
        <v>1</v>
      </c>
      <c r="AA138" s="178" t="s">
        <v>1623</v>
      </c>
      <c r="AB138" s="178" t="s">
        <v>3885</v>
      </c>
      <c r="AC138" s="179">
        <v>44847</v>
      </c>
      <c r="AD138" s="193" t="s">
        <v>3887</v>
      </c>
      <c r="AE138" s="186">
        <v>697000</v>
      </c>
      <c r="AF138" s="186" t="s">
        <v>3884</v>
      </c>
      <c r="AG138" s="186" t="s">
        <v>74</v>
      </c>
      <c r="AH138" s="186">
        <v>1</v>
      </c>
      <c r="AI138" s="186" t="s">
        <v>1625</v>
      </c>
      <c r="AJ138" s="186" t="s">
        <v>3885</v>
      </c>
      <c r="AK138" s="187">
        <v>44847</v>
      </c>
      <c r="AL138" s="193" t="s">
        <v>1007</v>
      </c>
      <c r="AM138" s="178">
        <v>0</v>
      </c>
      <c r="AN138" s="178" t="s">
        <v>14</v>
      </c>
      <c r="AO138" s="178" t="s">
        <v>14</v>
      </c>
      <c r="AP138" s="178" t="s">
        <v>14</v>
      </c>
      <c r="AQ138" s="178" t="s">
        <v>14</v>
      </c>
      <c r="AR138" s="178" t="s">
        <v>14</v>
      </c>
      <c r="AS138" s="179">
        <v>43874</v>
      </c>
      <c r="AT138" s="194" t="s">
        <v>1006</v>
      </c>
      <c r="AU138" s="186">
        <v>0</v>
      </c>
      <c r="AV138" s="186" t="s">
        <v>14</v>
      </c>
      <c r="AW138" s="186" t="s">
        <v>14</v>
      </c>
      <c r="AX138" s="186" t="s">
        <v>14</v>
      </c>
      <c r="AY138" s="186" t="s">
        <v>14</v>
      </c>
      <c r="AZ138" s="186" t="s">
        <v>14</v>
      </c>
      <c r="BA138" s="187">
        <v>43874</v>
      </c>
      <c r="BB138" s="193" t="s">
        <v>1005</v>
      </c>
      <c r="BC138" s="178">
        <v>0</v>
      </c>
      <c r="BD138" s="178" t="s">
        <v>14</v>
      </c>
      <c r="BE138" s="178" t="s">
        <v>14</v>
      </c>
      <c r="BF138" s="178" t="s">
        <v>14</v>
      </c>
      <c r="BG138" s="178" t="s">
        <v>14</v>
      </c>
      <c r="BH138" s="178" t="s">
        <v>14</v>
      </c>
      <c r="BI138" s="179">
        <v>43874</v>
      </c>
      <c r="BJ138" s="194" t="s">
        <v>6576</v>
      </c>
      <c r="BK138" s="194">
        <v>0</v>
      </c>
      <c r="BL138" s="194" t="s">
        <v>6574</v>
      </c>
      <c r="BM138" s="194" t="s">
        <v>2610</v>
      </c>
      <c r="BN138" s="194">
        <v>2</v>
      </c>
      <c r="BO138" s="194" t="s">
        <v>6575</v>
      </c>
      <c r="BP138" s="186" t="s">
        <v>1233</v>
      </c>
      <c r="BQ138" s="195">
        <v>44891</v>
      </c>
      <c r="BR138" s="193" t="s">
        <v>10187</v>
      </c>
      <c r="BS138" s="196" t="e">
        <v>#N/A</v>
      </c>
      <c r="BT138" s="196" t="e">
        <v>#N/A</v>
      </c>
      <c r="BU138" s="196" t="e">
        <v>#N/A</v>
      </c>
      <c r="BV138" s="196" t="e">
        <v>#N/A</v>
      </c>
      <c r="BW138" s="196" t="e">
        <v>#N/A</v>
      </c>
      <c r="BX138" s="196" t="e">
        <v>#N/A</v>
      </c>
      <c r="BY138" s="179" t="e">
        <v>#N/A</v>
      </c>
      <c r="BZ138" s="194" t="s">
        <v>10188</v>
      </c>
      <c r="CA138" s="194" t="e">
        <v>#N/A</v>
      </c>
      <c r="CB138" s="194" t="e">
        <v>#N/A</v>
      </c>
      <c r="CC138" s="194" t="e">
        <v>#N/A</v>
      </c>
      <c r="CD138" s="194" t="e">
        <v>#N/A</v>
      </c>
      <c r="CE138" s="194" t="e">
        <v>#N/A</v>
      </c>
      <c r="CF138" s="194" t="e">
        <v>#N/A</v>
      </c>
      <c r="CG138" s="195" t="e">
        <v>#N/A</v>
      </c>
      <c r="CH138" s="193" t="s">
        <v>10189</v>
      </c>
      <c r="CI138" s="194" t="e">
        <v>#N/A</v>
      </c>
      <c r="CJ138" s="194" t="e">
        <v>#N/A</v>
      </c>
      <c r="CK138" s="194" t="e">
        <v>#N/A</v>
      </c>
      <c r="CL138" s="194" t="e">
        <v>#N/A</v>
      </c>
      <c r="CM138" s="194" t="e">
        <v>#N/A</v>
      </c>
      <c r="CN138" s="194" t="e">
        <v>#N/A</v>
      </c>
      <c r="CO138" s="197" t="e">
        <v>#N/A</v>
      </c>
      <c r="CP138" s="194" t="s">
        <v>10190</v>
      </c>
      <c r="CQ138" s="196" t="e">
        <v>#N/A</v>
      </c>
      <c r="CR138" s="196" t="e">
        <v>#N/A</v>
      </c>
      <c r="CS138" s="196" t="e">
        <v>#N/A</v>
      </c>
      <c r="CT138" s="196" t="e">
        <v>#N/A</v>
      </c>
      <c r="CU138" s="196" t="e">
        <v>#N/A</v>
      </c>
      <c r="CV138" s="196" t="e">
        <v>#N/A</v>
      </c>
      <c r="CW138" s="179" t="e">
        <v>#N/A</v>
      </c>
      <c r="CX138" s="194" t="s">
        <v>3888</v>
      </c>
      <c r="CY138" s="186">
        <v>259000</v>
      </c>
      <c r="CZ138" s="186" t="s">
        <v>3884</v>
      </c>
      <c r="DA138" s="186" t="s">
        <v>74</v>
      </c>
      <c r="DB138" s="186">
        <v>1</v>
      </c>
      <c r="DC138" s="186" t="s">
        <v>3893</v>
      </c>
      <c r="DD138" s="186" t="s">
        <v>3885</v>
      </c>
      <c r="DE138" s="192">
        <v>44847</v>
      </c>
      <c r="DF138" s="193" t="s">
        <v>3890</v>
      </c>
      <c r="DG138" s="178">
        <v>477000</v>
      </c>
      <c r="DH138" s="196" t="s">
        <v>3884</v>
      </c>
      <c r="DI138" s="196" t="s">
        <v>74</v>
      </c>
      <c r="DJ138" s="196">
        <v>1</v>
      </c>
      <c r="DK138" s="196" t="s">
        <v>3889</v>
      </c>
      <c r="DL138" s="196" t="s">
        <v>3885</v>
      </c>
      <c r="DM138" s="179">
        <v>44847</v>
      </c>
      <c r="DN138" s="194" t="s">
        <v>3892</v>
      </c>
      <c r="DO138" s="186">
        <v>438000</v>
      </c>
      <c r="DP138" s="194" t="s">
        <v>3884</v>
      </c>
      <c r="DQ138" s="194" t="s">
        <v>74</v>
      </c>
      <c r="DR138" s="194">
        <v>1</v>
      </c>
      <c r="DS138" s="194" t="s">
        <v>3891</v>
      </c>
      <c r="DT138" s="194" t="s">
        <v>3885</v>
      </c>
      <c r="DU138" s="195">
        <v>44847</v>
      </c>
      <c r="DV138" s="193" t="s">
        <v>3894</v>
      </c>
      <c r="DW138" s="178">
        <v>222000</v>
      </c>
      <c r="DX138" s="196" t="s">
        <v>3884</v>
      </c>
      <c r="DY138" s="196" t="s">
        <v>74</v>
      </c>
      <c r="DZ138" s="196">
        <v>1</v>
      </c>
      <c r="EA138" s="196" t="s">
        <v>3893</v>
      </c>
      <c r="EB138" s="196" t="s">
        <v>3885</v>
      </c>
      <c r="EC138" s="179">
        <v>44847</v>
      </c>
      <c r="ED138" s="194" t="s">
        <v>3896</v>
      </c>
      <c r="EE138" s="186">
        <v>37000</v>
      </c>
      <c r="EF138" s="194" t="s">
        <v>3884</v>
      </c>
      <c r="EG138" s="194" t="s">
        <v>74</v>
      </c>
      <c r="EH138" s="194">
        <v>1</v>
      </c>
      <c r="EI138" s="194" t="s">
        <v>3895</v>
      </c>
      <c r="EJ138" s="194" t="s">
        <v>3885</v>
      </c>
      <c r="EK138" s="195">
        <v>44847</v>
      </c>
      <c r="EL138" s="193" t="s">
        <v>3898</v>
      </c>
      <c r="EM138" s="178">
        <v>0</v>
      </c>
      <c r="EN138" s="196" t="s">
        <v>3884</v>
      </c>
      <c r="EO138" s="196" t="s">
        <v>74</v>
      </c>
      <c r="EP138" s="196">
        <v>1</v>
      </c>
      <c r="EQ138" s="196" t="s">
        <v>3897</v>
      </c>
      <c r="ER138" s="196" t="s">
        <v>3885</v>
      </c>
      <c r="ES138" s="179">
        <v>44847</v>
      </c>
      <c r="ET138" s="194" t="s">
        <v>6578</v>
      </c>
      <c r="EU138" s="194">
        <v>0</v>
      </c>
      <c r="EV138" s="194" t="s">
        <v>6574</v>
      </c>
      <c r="EW138" s="194" t="s">
        <v>2610</v>
      </c>
      <c r="EX138" s="194">
        <v>2</v>
      </c>
      <c r="EY138" s="194" t="s">
        <v>6577</v>
      </c>
      <c r="EZ138" s="194" t="s">
        <v>1233</v>
      </c>
      <c r="FA138" s="195">
        <v>44891</v>
      </c>
      <c r="FB138" s="193" t="s">
        <v>3900</v>
      </c>
      <c r="FC138" s="196">
        <v>1</v>
      </c>
      <c r="FD138" s="196" t="s">
        <v>3884</v>
      </c>
      <c r="FE138" s="196" t="s">
        <v>2610</v>
      </c>
      <c r="FF138" s="196">
        <v>2</v>
      </c>
      <c r="FG138" s="196" t="s">
        <v>3899</v>
      </c>
      <c r="FH138" s="196" t="s">
        <v>3885</v>
      </c>
      <c r="FI138" s="179">
        <v>44847</v>
      </c>
      <c r="FJ138" s="193" t="s">
        <v>10191</v>
      </c>
      <c r="FK138" s="194" t="e">
        <v>#N/A</v>
      </c>
      <c r="FL138" s="194" t="e">
        <v>#N/A</v>
      </c>
      <c r="FM138" s="194" t="e">
        <v>#N/A</v>
      </c>
      <c r="FN138" s="194" t="e">
        <v>#N/A</v>
      </c>
      <c r="FO138" s="194" t="e">
        <v>#N/A</v>
      </c>
      <c r="FP138" s="186" t="e">
        <v>#N/A</v>
      </c>
      <c r="FQ138" s="187" t="e">
        <v>#N/A</v>
      </c>
      <c r="FR138" s="193" t="s">
        <v>10192</v>
      </c>
      <c r="FS138" s="196" t="e">
        <v>#N/A</v>
      </c>
      <c r="FT138" s="196" t="e">
        <v>#N/A</v>
      </c>
      <c r="FU138" s="196" t="e">
        <v>#N/A</v>
      </c>
      <c r="FV138" s="196" t="e">
        <v>#N/A</v>
      </c>
      <c r="FW138" s="196" t="e">
        <v>#N/A</v>
      </c>
      <c r="FX138" s="196" t="e">
        <v>#N/A</v>
      </c>
      <c r="FY138" s="179" t="e">
        <v>#N/A</v>
      </c>
      <c r="FZ138" s="194" t="s">
        <v>5447</v>
      </c>
      <c r="GA138" s="194">
        <v>0</v>
      </c>
      <c r="GB138" s="194" t="s">
        <v>3959</v>
      </c>
      <c r="GC138" s="194" t="s">
        <v>30</v>
      </c>
      <c r="GD138" s="194">
        <v>2</v>
      </c>
      <c r="GE138" s="194" t="s">
        <v>14</v>
      </c>
      <c r="GF138" s="194" t="s">
        <v>14</v>
      </c>
      <c r="GG138" s="195">
        <v>44865</v>
      </c>
      <c r="GH138" s="193" t="s">
        <v>5453</v>
      </c>
      <c r="GI138" s="196">
        <v>1</v>
      </c>
      <c r="GJ138" s="196" t="s">
        <v>3959</v>
      </c>
      <c r="GK138" s="196" t="s">
        <v>30</v>
      </c>
      <c r="GL138" s="196">
        <v>2</v>
      </c>
      <c r="GM138" s="196" t="s">
        <v>14</v>
      </c>
      <c r="GN138" s="196" t="s">
        <v>14</v>
      </c>
      <c r="GO138" s="179">
        <v>44865</v>
      </c>
      <c r="GP138" s="194" t="s">
        <v>5448</v>
      </c>
      <c r="GQ138" s="194">
        <v>0</v>
      </c>
      <c r="GR138" s="194" t="s">
        <v>3959</v>
      </c>
      <c r="GS138" s="194" t="s">
        <v>30</v>
      </c>
      <c r="GT138" s="194">
        <v>2</v>
      </c>
      <c r="GU138" s="194" t="s">
        <v>14</v>
      </c>
      <c r="GV138" s="194" t="s">
        <v>14</v>
      </c>
      <c r="GW138" s="195">
        <v>44865</v>
      </c>
      <c r="GX138" s="193" t="s">
        <v>5454</v>
      </c>
      <c r="GY138" s="196">
        <v>0</v>
      </c>
      <c r="GZ138" s="196" t="s">
        <v>3959</v>
      </c>
      <c r="HA138" s="196" t="s">
        <v>30</v>
      </c>
      <c r="HB138" s="196">
        <v>2</v>
      </c>
      <c r="HC138" s="196" t="s">
        <v>14</v>
      </c>
      <c r="HD138" s="196" t="s">
        <v>14</v>
      </c>
      <c r="HE138" s="179">
        <v>44865</v>
      </c>
      <c r="HF138" s="194" t="s">
        <v>5446</v>
      </c>
      <c r="HG138" s="194">
        <v>0</v>
      </c>
      <c r="HH138" s="194" t="s">
        <v>3959</v>
      </c>
      <c r="HI138" s="194" t="s">
        <v>30</v>
      </c>
      <c r="HJ138" s="194">
        <v>2</v>
      </c>
      <c r="HK138" s="194" t="s">
        <v>14</v>
      </c>
      <c r="HL138" s="194" t="s">
        <v>14</v>
      </c>
      <c r="HM138" s="195">
        <v>44865</v>
      </c>
      <c r="HN138" s="193" t="s">
        <v>5452</v>
      </c>
      <c r="HO138" s="196">
        <v>0</v>
      </c>
      <c r="HP138" s="196" t="s">
        <v>3959</v>
      </c>
      <c r="HQ138" s="196" t="s">
        <v>30</v>
      </c>
      <c r="HR138" s="196">
        <v>2</v>
      </c>
      <c r="HS138" s="196" t="s">
        <v>14</v>
      </c>
      <c r="HT138" s="196" t="s">
        <v>14</v>
      </c>
      <c r="HU138" s="179">
        <v>44865</v>
      </c>
      <c r="HV138" s="194" t="s">
        <v>5449</v>
      </c>
      <c r="HW138" s="194">
        <v>0</v>
      </c>
      <c r="HX138" s="194" t="s">
        <v>3959</v>
      </c>
      <c r="HY138" s="194" t="s">
        <v>30</v>
      </c>
      <c r="HZ138" s="194">
        <v>2</v>
      </c>
      <c r="IA138" s="194" t="s">
        <v>14</v>
      </c>
      <c r="IB138" s="194" t="s">
        <v>14</v>
      </c>
      <c r="IC138" s="195">
        <v>44865</v>
      </c>
      <c r="ID138" s="193" t="s">
        <v>5451</v>
      </c>
      <c r="IE138" s="196">
        <v>0</v>
      </c>
      <c r="IF138" s="196" t="s">
        <v>3959</v>
      </c>
      <c r="IG138" s="196" t="s">
        <v>30</v>
      </c>
      <c r="IH138" s="196">
        <v>2</v>
      </c>
      <c r="II138" s="196" t="s">
        <v>14</v>
      </c>
      <c r="IJ138" s="196" t="s">
        <v>14</v>
      </c>
      <c r="IK138" s="179">
        <v>44865</v>
      </c>
      <c r="IL138" s="194" t="s">
        <v>5450</v>
      </c>
      <c r="IM138" s="194">
        <v>1</v>
      </c>
      <c r="IN138" s="194" t="s">
        <v>3959</v>
      </c>
      <c r="IO138" s="194" t="s">
        <v>30</v>
      </c>
      <c r="IP138" s="194">
        <v>2</v>
      </c>
      <c r="IQ138" s="194" t="s">
        <v>14</v>
      </c>
      <c r="IR138" s="194" t="s">
        <v>14</v>
      </c>
      <c r="IS138" s="195">
        <v>44865</v>
      </c>
    </row>
    <row r="139" spans="1:253" s="283" customFormat="1" ht="12.95" customHeight="1" x14ac:dyDescent="0.2">
      <c r="A139" s="283" t="s">
        <v>71</v>
      </c>
      <c r="B139" s="283" t="s">
        <v>9361</v>
      </c>
      <c r="C139" s="283" t="s">
        <v>72</v>
      </c>
      <c r="D139" s="283" t="s">
        <v>73</v>
      </c>
      <c r="E139" s="283" t="s">
        <v>9035</v>
      </c>
      <c r="F139" s="283" t="s">
        <v>7679</v>
      </c>
      <c r="G139" s="177">
        <v>18523000</v>
      </c>
      <c r="H139" s="178" t="s">
        <v>7676</v>
      </c>
      <c r="I139" s="178" t="s">
        <v>74</v>
      </c>
      <c r="J139" s="178">
        <v>1</v>
      </c>
      <c r="K139" s="178" t="s">
        <v>7678</v>
      </c>
      <c r="L139" s="178" t="s">
        <v>7677</v>
      </c>
      <c r="M139" s="179">
        <v>44894</v>
      </c>
      <c r="N139" s="188" t="s">
        <v>7682</v>
      </c>
      <c r="O139" s="180">
        <v>185180</v>
      </c>
      <c r="P139" s="180" t="s">
        <v>1236</v>
      </c>
      <c r="Q139" s="180" t="s">
        <v>2610</v>
      </c>
      <c r="R139" s="180">
        <v>2</v>
      </c>
      <c r="S139" s="180" t="s">
        <v>7681</v>
      </c>
      <c r="T139" s="180" t="s">
        <v>7680</v>
      </c>
      <c r="U139" s="181">
        <v>44894</v>
      </c>
      <c r="V139" s="188" t="s">
        <v>7684</v>
      </c>
      <c r="W139" s="178">
        <v>18523000</v>
      </c>
      <c r="X139" s="178" t="s">
        <v>7676</v>
      </c>
      <c r="Y139" s="178" t="s">
        <v>74</v>
      </c>
      <c r="Z139" s="178">
        <v>1</v>
      </c>
      <c r="AA139" s="178" t="s">
        <v>7683</v>
      </c>
      <c r="AB139" s="178" t="s">
        <v>7677</v>
      </c>
      <c r="AC139" s="179">
        <v>44894</v>
      </c>
      <c r="AD139" s="188" t="s">
        <v>7686</v>
      </c>
      <c r="AE139" s="186">
        <v>18523000</v>
      </c>
      <c r="AF139" s="186" t="s">
        <v>7676</v>
      </c>
      <c r="AG139" s="186" t="s">
        <v>74</v>
      </c>
      <c r="AH139" s="186">
        <v>1</v>
      </c>
      <c r="AI139" s="186" t="s">
        <v>7685</v>
      </c>
      <c r="AJ139" s="186" t="s">
        <v>7677</v>
      </c>
      <c r="AK139" s="187">
        <v>44894</v>
      </c>
      <c r="AL139" s="188" t="s">
        <v>7690</v>
      </c>
      <c r="AM139" s="178">
        <v>16647000</v>
      </c>
      <c r="AN139" s="178" t="s">
        <v>7687</v>
      </c>
      <c r="AO139" s="178" t="s">
        <v>19</v>
      </c>
      <c r="AP139" s="178">
        <v>3</v>
      </c>
      <c r="AQ139" s="178" t="s">
        <v>7689</v>
      </c>
      <c r="AR139" s="178" t="s">
        <v>7688</v>
      </c>
      <c r="AS139" s="179">
        <v>44894</v>
      </c>
      <c r="AT139" s="189" t="s">
        <v>890</v>
      </c>
      <c r="AU139" s="186" t="s">
        <v>14</v>
      </c>
      <c r="AV139" s="186" t="s">
        <v>887</v>
      </c>
      <c r="AW139" s="186" t="s">
        <v>14</v>
      </c>
      <c r="AX139" s="186" t="s">
        <v>14</v>
      </c>
      <c r="AY139" s="186" t="s">
        <v>889</v>
      </c>
      <c r="AZ139" s="186" t="s">
        <v>888</v>
      </c>
      <c r="BA139" s="187">
        <v>43767</v>
      </c>
      <c r="BB139" s="188" t="s">
        <v>78</v>
      </c>
      <c r="BC139" s="178" t="s">
        <v>14</v>
      </c>
      <c r="BD139" s="178" t="s">
        <v>14</v>
      </c>
      <c r="BE139" s="178" t="s">
        <v>14</v>
      </c>
      <c r="BF139" s="178" t="s">
        <v>14</v>
      </c>
      <c r="BG139" s="178" t="s">
        <v>77</v>
      </c>
      <c r="BH139" s="178">
        <v>0</v>
      </c>
      <c r="BI139" s="179">
        <v>43495</v>
      </c>
      <c r="BJ139" s="189" t="s">
        <v>7692</v>
      </c>
      <c r="BK139" s="189">
        <v>915</v>
      </c>
      <c r="BL139" s="189" t="s">
        <v>7269</v>
      </c>
      <c r="BM139" s="189" t="s">
        <v>19</v>
      </c>
      <c r="BN139" s="189">
        <v>3</v>
      </c>
      <c r="BO139" s="189" t="s">
        <v>7691</v>
      </c>
      <c r="BP139" s="186" t="s">
        <v>470</v>
      </c>
      <c r="BQ139" s="190">
        <v>44894</v>
      </c>
      <c r="BR139" s="188" t="s">
        <v>885</v>
      </c>
      <c r="BS139" s="182" t="s">
        <v>14</v>
      </c>
      <c r="BT139" s="182" t="s">
        <v>14</v>
      </c>
      <c r="BU139" s="182" t="s">
        <v>14</v>
      </c>
      <c r="BV139" s="182" t="s">
        <v>14</v>
      </c>
      <c r="BW139" s="182" t="s">
        <v>14</v>
      </c>
      <c r="BX139" s="182" t="s">
        <v>14</v>
      </c>
      <c r="BY139" s="179">
        <v>43767</v>
      </c>
      <c r="BZ139" s="189" t="s">
        <v>886</v>
      </c>
      <c r="CA139" s="189" t="s">
        <v>14</v>
      </c>
      <c r="CB139" s="189" t="s">
        <v>14</v>
      </c>
      <c r="CC139" s="189" t="s">
        <v>14</v>
      </c>
      <c r="CD139" s="189" t="s">
        <v>14</v>
      </c>
      <c r="CE139" s="189" t="s">
        <v>14</v>
      </c>
      <c r="CF139" s="189" t="s">
        <v>14</v>
      </c>
      <c r="CG139" s="190">
        <v>43767</v>
      </c>
      <c r="CH139" s="188" t="s">
        <v>10193</v>
      </c>
      <c r="CI139" s="189" t="e">
        <v>#N/A</v>
      </c>
      <c r="CJ139" s="189" t="e">
        <v>#N/A</v>
      </c>
      <c r="CK139" s="189" t="e">
        <v>#N/A</v>
      </c>
      <c r="CL139" s="189" t="e">
        <v>#N/A</v>
      </c>
      <c r="CM139" s="189" t="e">
        <v>#N/A</v>
      </c>
      <c r="CN139" s="189" t="e">
        <v>#N/A</v>
      </c>
      <c r="CO139" s="191" t="e">
        <v>#N/A</v>
      </c>
      <c r="CP139" s="189" t="s">
        <v>1219</v>
      </c>
      <c r="CQ139" s="182" t="s">
        <v>14</v>
      </c>
      <c r="CR139" s="182" t="s">
        <v>1216</v>
      </c>
      <c r="CS139" s="182" t="s">
        <v>14</v>
      </c>
      <c r="CT139" s="182" t="s">
        <v>14</v>
      </c>
      <c r="CU139" s="182" t="s">
        <v>1218</v>
      </c>
      <c r="CV139" s="182" t="s">
        <v>1217</v>
      </c>
      <c r="CW139" s="179">
        <v>44064</v>
      </c>
      <c r="CX139" s="189" t="s">
        <v>7697</v>
      </c>
      <c r="CY139" s="186">
        <v>14560000</v>
      </c>
      <c r="CZ139" s="186" t="s">
        <v>7694</v>
      </c>
      <c r="DA139" s="186" t="s">
        <v>74</v>
      </c>
      <c r="DB139" s="186">
        <v>1</v>
      </c>
      <c r="DC139" s="186" t="s">
        <v>7696</v>
      </c>
      <c r="DD139" s="186" t="s">
        <v>7695</v>
      </c>
      <c r="DE139" s="192">
        <v>44894</v>
      </c>
      <c r="DF139" s="188" t="s">
        <v>7902</v>
      </c>
      <c r="DG139" s="178">
        <v>0</v>
      </c>
      <c r="DH139" s="182" t="s">
        <v>7694</v>
      </c>
      <c r="DI139" s="182" t="s">
        <v>74</v>
      </c>
      <c r="DJ139" s="182">
        <v>1</v>
      </c>
      <c r="DK139" s="182" t="s">
        <v>7696</v>
      </c>
      <c r="DL139" s="182" t="s">
        <v>7695</v>
      </c>
      <c r="DM139" s="179">
        <v>44894</v>
      </c>
      <c r="DN139" s="189" t="s">
        <v>7698</v>
      </c>
      <c r="DO139" s="186">
        <v>3963000</v>
      </c>
      <c r="DP139" s="189" t="s">
        <v>7694</v>
      </c>
      <c r="DQ139" s="189" t="s">
        <v>74</v>
      </c>
      <c r="DR139" s="189">
        <v>1</v>
      </c>
      <c r="DS139" s="189" t="s">
        <v>7696</v>
      </c>
      <c r="DT139" s="189" t="s">
        <v>7695</v>
      </c>
      <c r="DU139" s="190">
        <v>44894</v>
      </c>
      <c r="DV139" s="188" t="s">
        <v>7699</v>
      </c>
      <c r="DW139" s="178">
        <v>9600000</v>
      </c>
      <c r="DX139" s="182" t="s">
        <v>7694</v>
      </c>
      <c r="DY139" s="182" t="s">
        <v>74</v>
      </c>
      <c r="DZ139" s="182">
        <v>1</v>
      </c>
      <c r="EA139" s="182" t="s">
        <v>7696</v>
      </c>
      <c r="EB139" s="182" t="s">
        <v>7695</v>
      </c>
      <c r="EC139" s="179">
        <v>44894</v>
      </c>
      <c r="ED139" s="189" t="s">
        <v>7700</v>
      </c>
      <c r="EE139" s="186">
        <v>4900000</v>
      </c>
      <c r="EF139" s="189" t="s">
        <v>7694</v>
      </c>
      <c r="EG139" s="189" t="s">
        <v>74</v>
      </c>
      <c r="EH139" s="189">
        <v>1</v>
      </c>
      <c r="EI139" s="189" t="s">
        <v>7696</v>
      </c>
      <c r="EJ139" s="189" t="s">
        <v>7695</v>
      </c>
      <c r="EK139" s="190">
        <v>44894</v>
      </c>
      <c r="EL139" s="188" t="s">
        <v>7701</v>
      </c>
      <c r="EM139" s="178">
        <v>60000</v>
      </c>
      <c r="EN139" s="182" t="s">
        <v>7694</v>
      </c>
      <c r="EO139" s="182" t="s">
        <v>74</v>
      </c>
      <c r="EP139" s="182">
        <v>1</v>
      </c>
      <c r="EQ139" s="182" t="s">
        <v>7696</v>
      </c>
      <c r="ER139" s="182" t="s">
        <v>7695</v>
      </c>
      <c r="ES139" s="179">
        <v>44894</v>
      </c>
      <c r="ET139" s="189" t="s">
        <v>7693</v>
      </c>
      <c r="EU139" s="189">
        <v>915</v>
      </c>
      <c r="EV139" s="189" t="s">
        <v>7269</v>
      </c>
      <c r="EW139" s="189" t="s">
        <v>19</v>
      </c>
      <c r="EX139" s="189">
        <v>3</v>
      </c>
      <c r="EY139" s="189" t="s">
        <v>7691</v>
      </c>
      <c r="EZ139" s="189" t="s">
        <v>470</v>
      </c>
      <c r="FA139" s="190">
        <v>44894</v>
      </c>
      <c r="FB139" s="188" t="s">
        <v>76</v>
      </c>
      <c r="FC139" s="182">
        <v>5</v>
      </c>
      <c r="FD139" s="182">
        <v>0</v>
      </c>
      <c r="FE139" s="182" t="s">
        <v>74</v>
      </c>
      <c r="FF139" s="182">
        <v>1</v>
      </c>
      <c r="FG139" s="182" t="s">
        <v>75</v>
      </c>
      <c r="FH139" s="182">
        <v>0</v>
      </c>
      <c r="FI139" s="179">
        <v>43495</v>
      </c>
      <c r="FJ139" s="188" t="s">
        <v>80</v>
      </c>
      <c r="FK139" s="189" t="s">
        <v>14</v>
      </c>
      <c r="FL139" s="189">
        <v>0</v>
      </c>
      <c r="FM139" s="189" t="s">
        <v>14</v>
      </c>
      <c r="FN139" s="189" t="s">
        <v>14</v>
      </c>
      <c r="FO139" s="189" t="s">
        <v>79</v>
      </c>
      <c r="FP139" s="186">
        <v>0</v>
      </c>
      <c r="FQ139" s="187">
        <v>43495</v>
      </c>
      <c r="FR139" s="188" t="s">
        <v>84</v>
      </c>
      <c r="FS139" s="182">
        <v>1160000</v>
      </c>
      <c r="FT139" s="182" t="s">
        <v>81</v>
      </c>
      <c r="FU139" s="182" t="s">
        <v>30</v>
      </c>
      <c r="FV139" s="182">
        <v>2</v>
      </c>
      <c r="FW139" s="182" t="s">
        <v>83</v>
      </c>
      <c r="FX139" s="182" t="s">
        <v>82</v>
      </c>
      <c r="FY139" s="179">
        <v>43495</v>
      </c>
      <c r="FZ139" s="189" t="s">
        <v>5456</v>
      </c>
      <c r="GA139" s="189">
        <v>1</v>
      </c>
      <c r="GB139" s="189" t="s">
        <v>3959</v>
      </c>
      <c r="GC139" s="189" t="s">
        <v>30</v>
      </c>
      <c r="GD139" s="189">
        <v>2</v>
      </c>
      <c r="GE139" s="189" t="s">
        <v>14</v>
      </c>
      <c r="GF139" s="189" t="s">
        <v>14</v>
      </c>
      <c r="GG139" s="190">
        <v>44865</v>
      </c>
      <c r="GH139" s="188" t="s">
        <v>5462</v>
      </c>
      <c r="GI139" s="182">
        <v>3</v>
      </c>
      <c r="GJ139" s="182" t="s">
        <v>3959</v>
      </c>
      <c r="GK139" s="182" t="s">
        <v>30</v>
      </c>
      <c r="GL139" s="182">
        <v>2</v>
      </c>
      <c r="GM139" s="182" t="s">
        <v>14</v>
      </c>
      <c r="GN139" s="182" t="s">
        <v>14</v>
      </c>
      <c r="GO139" s="179">
        <v>44865</v>
      </c>
      <c r="GP139" s="189" t="s">
        <v>5457</v>
      </c>
      <c r="GQ139" s="189">
        <v>2</v>
      </c>
      <c r="GR139" s="189" t="s">
        <v>3959</v>
      </c>
      <c r="GS139" s="189" t="s">
        <v>30</v>
      </c>
      <c r="GT139" s="189">
        <v>2</v>
      </c>
      <c r="GU139" s="189" t="s">
        <v>14</v>
      </c>
      <c r="GV139" s="189" t="s">
        <v>14</v>
      </c>
      <c r="GW139" s="190">
        <v>44865</v>
      </c>
      <c r="GX139" s="188" t="s">
        <v>5463</v>
      </c>
      <c r="GY139" s="182">
        <v>0</v>
      </c>
      <c r="GZ139" s="182" t="s">
        <v>3959</v>
      </c>
      <c r="HA139" s="182" t="s">
        <v>30</v>
      </c>
      <c r="HB139" s="182">
        <v>2</v>
      </c>
      <c r="HC139" s="182" t="s">
        <v>14</v>
      </c>
      <c r="HD139" s="182" t="s">
        <v>14</v>
      </c>
      <c r="HE139" s="179">
        <v>44865</v>
      </c>
      <c r="HF139" s="189" t="s">
        <v>5455</v>
      </c>
      <c r="HG139" s="189">
        <v>3</v>
      </c>
      <c r="HH139" s="189" t="s">
        <v>3959</v>
      </c>
      <c r="HI139" s="189" t="s">
        <v>30</v>
      </c>
      <c r="HJ139" s="189">
        <v>2</v>
      </c>
      <c r="HK139" s="189" t="s">
        <v>14</v>
      </c>
      <c r="HL139" s="189" t="s">
        <v>14</v>
      </c>
      <c r="HM139" s="190">
        <v>44865</v>
      </c>
      <c r="HN139" s="188" t="s">
        <v>5461</v>
      </c>
      <c r="HO139" s="182">
        <v>2</v>
      </c>
      <c r="HP139" s="182" t="s">
        <v>3959</v>
      </c>
      <c r="HQ139" s="182" t="s">
        <v>30</v>
      </c>
      <c r="HR139" s="182">
        <v>2</v>
      </c>
      <c r="HS139" s="182" t="s">
        <v>14</v>
      </c>
      <c r="HT139" s="182" t="s">
        <v>14</v>
      </c>
      <c r="HU139" s="179">
        <v>44865</v>
      </c>
      <c r="HV139" s="189" t="s">
        <v>5458</v>
      </c>
      <c r="HW139" s="189">
        <v>3</v>
      </c>
      <c r="HX139" s="189" t="s">
        <v>3959</v>
      </c>
      <c r="HY139" s="189" t="s">
        <v>30</v>
      </c>
      <c r="HZ139" s="189">
        <v>2</v>
      </c>
      <c r="IA139" s="189" t="s">
        <v>14</v>
      </c>
      <c r="IB139" s="189" t="s">
        <v>14</v>
      </c>
      <c r="IC139" s="190">
        <v>44865</v>
      </c>
      <c r="ID139" s="188" t="s">
        <v>5460</v>
      </c>
      <c r="IE139" s="182">
        <v>2</v>
      </c>
      <c r="IF139" s="182" t="s">
        <v>3959</v>
      </c>
      <c r="IG139" s="182" t="s">
        <v>30</v>
      </c>
      <c r="IH139" s="182">
        <v>2</v>
      </c>
      <c r="II139" s="182" t="s">
        <v>14</v>
      </c>
      <c r="IJ139" s="182" t="s">
        <v>14</v>
      </c>
      <c r="IK139" s="179">
        <v>44865</v>
      </c>
      <c r="IL139" s="189" t="s">
        <v>5459</v>
      </c>
      <c r="IM139" s="189">
        <v>3</v>
      </c>
      <c r="IN139" s="189" t="s">
        <v>3959</v>
      </c>
      <c r="IO139" s="189" t="s">
        <v>30</v>
      </c>
      <c r="IP139" s="189">
        <v>2</v>
      </c>
      <c r="IQ139" s="189" t="s">
        <v>14</v>
      </c>
      <c r="IR139" s="189" t="s">
        <v>14</v>
      </c>
      <c r="IS139" s="190">
        <v>44865</v>
      </c>
    </row>
    <row r="140" spans="1:253" s="283" customFormat="1" ht="12.95" customHeight="1" x14ac:dyDescent="0.2">
      <c r="A140" s="283" t="s">
        <v>1291</v>
      </c>
      <c r="B140" s="283" t="s">
        <v>9349</v>
      </c>
      <c r="C140" s="283" t="s">
        <v>1292</v>
      </c>
      <c r="D140" s="283" t="s">
        <v>453</v>
      </c>
      <c r="E140" s="283" t="s">
        <v>9036</v>
      </c>
      <c r="F140" s="283" t="s">
        <v>2643</v>
      </c>
      <c r="G140" s="177">
        <v>18315000</v>
      </c>
      <c r="H140" s="178" t="s">
        <v>2640</v>
      </c>
      <c r="I140" s="178" t="s">
        <v>30</v>
      </c>
      <c r="J140" s="178">
        <v>2</v>
      </c>
      <c r="K140" s="178" t="s">
        <v>2642</v>
      </c>
      <c r="L140" s="178" t="s">
        <v>2641</v>
      </c>
      <c r="M140" s="179">
        <v>44769</v>
      </c>
      <c r="N140" s="188" t="s">
        <v>1302</v>
      </c>
      <c r="O140" s="180">
        <v>1259200</v>
      </c>
      <c r="P140" s="180" t="s">
        <v>1243</v>
      </c>
      <c r="Q140" s="180" t="s">
        <v>74</v>
      </c>
      <c r="R140" s="180">
        <v>1</v>
      </c>
      <c r="S140" s="180" t="s">
        <v>1301</v>
      </c>
      <c r="T140" s="180" t="s">
        <v>1300</v>
      </c>
      <c r="U140" s="181">
        <v>44187</v>
      </c>
      <c r="V140" s="188" t="s">
        <v>1438</v>
      </c>
      <c r="W140" s="178">
        <v>16797000</v>
      </c>
      <c r="X140" s="178" t="s">
        <v>1435</v>
      </c>
      <c r="Y140" s="178" t="s">
        <v>30</v>
      </c>
      <c r="Z140" s="178">
        <v>2</v>
      </c>
      <c r="AA140" s="178" t="s">
        <v>1437</v>
      </c>
      <c r="AB140" s="178" t="s">
        <v>1436</v>
      </c>
      <c r="AC140" s="179">
        <v>44281</v>
      </c>
      <c r="AD140" s="188" t="s">
        <v>1309</v>
      </c>
      <c r="AE140" s="186">
        <v>7607000</v>
      </c>
      <c r="AF140" s="186" t="s">
        <v>1303</v>
      </c>
      <c r="AG140" s="186" t="s">
        <v>19</v>
      </c>
      <c r="AH140" s="186">
        <v>3</v>
      </c>
      <c r="AI140" s="186" t="s">
        <v>1308</v>
      </c>
      <c r="AJ140" s="186" t="s">
        <v>1307</v>
      </c>
      <c r="AK140" s="187">
        <v>44187</v>
      </c>
      <c r="AL140" s="188" t="s">
        <v>1588</v>
      </c>
      <c r="AM140" s="178">
        <v>1043000</v>
      </c>
      <c r="AN140" s="178" t="s">
        <v>1585</v>
      </c>
      <c r="AO140" s="178" t="s">
        <v>74</v>
      </c>
      <c r="AP140" s="178">
        <v>1</v>
      </c>
      <c r="AQ140" s="178" t="s">
        <v>1587</v>
      </c>
      <c r="AR140" s="178" t="s">
        <v>1586</v>
      </c>
      <c r="AS140" s="179">
        <v>44522</v>
      </c>
      <c r="AT140" s="189" t="s">
        <v>1299</v>
      </c>
      <c r="AU140" s="186" t="s">
        <v>14</v>
      </c>
      <c r="AV140" s="186" t="s">
        <v>14</v>
      </c>
      <c r="AW140" s="186" t="s">
        <v>19</v>
      </c>
      <c r="AX140" s="186">
        <v>3</v>
      </c>
      <c r="AY140" s="186" t="s">
        <v>14</v>
      </c>
      <c r="AZ140" s="186" t="s">
        <v>14</v>
      </c>
      <c r="BA140" s="187">
        <v>44187</v>
      </c>
      <c r="BB140" s="188" t="s">
        <v>1298</v>
      </c>
      <c r="BC140" s="178" t="s">
        <v>14</v>
      </c>
      <c r="BD140" s="178" t="s">
        <v>14</v>
      </c>
      <c r="BE140" s="178" t="s">
        <v>19</v>
      </c>
      <c r="BF140" s="178">
        <v>3</v>
      </c>
      <c r="BG140" s="178" t="s">
        <v>14</v>
      </c>
      <c r="BH140" s="178" t="s">
        <v>14</v>
      </c>
      <c r="BI140" s="179">
        <v>44187</v>
      </c>
      <c r="BJ140" s="189" t="s">
        <v>2646</v>
      </c>
      <c r="BK140" s="189">
        <v>196</v>
      </c>
      <c r="BL140" s="189" t="s">
        <v>2644</v>
      </c>
      <c r="BM140" s="189" t="s">
        <v>19</v>
      </c>
      <c r="BN140" s="189">
        <v>3</v>
      </c>
      <c r="BO140" s="189" t="s">
        <v>2645</v>
      </c>
      <c r="BP140" s="186" t="s">
        <v>470</v>
      </c>
      <c r="BQ140" s="190">
        <v>44769</v>
      </c>
      <c r="BR140" s="188" t="s">
        <v>1293</v>
      </c>
      <c r="BS140" s="182" t="s">
        <v>14</v>
      </c>
      <c r="BT140" s="182" t="s">
        <v>14</v>
      </c>
      <c r="BU140" s="182" t="s">
        <v>19</v>
      </c>
      <c r="BV140" s="182">
        <v>3</v>
      </c>
      <c r="BW140" s="182" t="s">
        <v>14</v>
      </c>
      <c r="BX140" s="182" t="s">
        <v>14</v>
      </c>
      <c r="BY140" s="179">
        <v>44187</v>
      </c>
      <c r="BZ140" s="189" t="s">
        <v>1294</v>
      </c>
      <c r="CA140" s="189" t="s">
        <v>14</v>
      </c>
      <c r="CB140" s="189" t="s">
        <v>14</v>
      </c>
      <c r="CC140" s="189" t="s">
        <v>19</v>
      </c>
      <c r="CD140" s="189">
        <v>3</v>
      </c>
      <c r="CE140" s="189" t="s">
        <v>14</v>
      </c>
      <c r="CF140" s="189" t="s">
        <v>14</v>
      </c>
      <c r="CG140" s="190">
        <v>44187</v>
      </c>
      <c r="CH140" s="188" t="s">
        <v>10194</v>
      </c>
      <c r="CI140" s="189" t="e">
        <v>#N/A</v>
      </c>
      <c r="CJ140" s="189" t="e">
        <v>#N/A</v>
      </c>
      <c r="CK140" s="189" t="e">
        <v>#N/A</v>
      </c>
      <c r="CL140" s="189" t="e">
        <v>#N/A</v>
      </c>
      <c r="CM140" s="189" t="e">
        <v>#N/A</v>
      </c>
      <c r="CN140" s="189" t="e">
        <v>#N/A</v>
      </c>
      <c r="CO140" s="191" t="e">
        <v>#N/A</v>
      </c>
      <c r="CP140" s="189" t="s">
        <v>1297</v>
      </c>
      <c r="CQ140" s="182" t="s">
        <v>14</v>
      </c>
      <c r="CR140" s="182" t="s">
        <v>14</v>
      </c>
      <c r="CS140" s="182" t="s">
        <v>19</v>
      </c>
      <c r="CT140" s="182">
        <v>3</v>
      </c>
      <c r="CU140" s="182" t="s">
        <v>14</v>
      </c>
      <c r="CV140" s="182" t="s">
        <v>14</v>
      </c>
      <c r="CW140" s="179">
        <v>44187</v>
      </c>
      <c r="CX140" s="189" t="s">
        <v>2650</v>
      </c>
      <c r="CY140" s="186">
        <v>6150000</v>
      </c>
      <c r="CZ140" s="186" t="s">
        <v>2648</v>
      </c>
      <c r="DA140" s="186" t="s">
        <v>19</v>
      </c>
      <c r="DB140" s="186">
        <v>3</v>
      </c>
      <c r="DC140" s="186" t="s">
        <v>2651</v>
      </c>
      <c r="DD140" s="186" t="s">
        <v>2649</v>
      </c>
      <c r="DE140" s="192">
        <v>44769</v>
      </c>
      <c r="DF140" s="188" t="s">
        <v>1306</v>
      </c>
      <c r="DG140" s="178">
        <v>9175000</v>
      </c>
      <c r="DH140" s="182" t="s">
        <v>1303</v>
      </c>
      <c r="DI140" s="182" t="s">
        <v>19</v>
      </c>
      <c r="DJ140" s="182">
        <v>3</v>
      </c>
      <c r="DK140" s="182" t="s">
        <v>1305</v>
      </c>
      <c r="DL140" s="182" t="s">
        <v>1304</v>
      </c>
      <c r="DM140" s="179">
        <v>44187</v>
      </c>
      <c r="DN140" s="189" t="s">
        <v>1312</v>
      </c>
      <c r="DO140" s="186">
        <v>1207000</v>
      </c>
      <c r="DP140" s="189" t="s">
        <v>1303</v>
      </c>
      <c r="DQ140" s="189" t="s">
        <v>19</v>
      </c>
      <c r="DR140" s="189">
        <v>3</v>
      </c>
      <c r="DS140" s="189" t="s">
        <v>1305</v>
      </c>
      <c r="DT140" s="189" t="s">
        <v>1304</v>
      </c>
      <c r="DU140" s="190">
        <v>44187</v>
      </c>
      <c r="DV140" s="188" t="s">
        <v>2652</v>
      </c>
      <c r="DW140" s="178">
        <v>715000</v>
      </c>
      <c r="DX140" s="182" t="s">
        <v>2648</v>
      </c>
      <c r="DY140" s="182" t="s">
        <v>19</v>
      </c>
      <c r="DZ140" s="182">
        <v>3</v>
      </c>
      <c r="EA140" s="182" t="s">
        <v>2651</v>
      </c>
      <c r="EB140" s="182" t="s">
        <v>2649</v>
      </c>
      <c r="EC140" s="179">
        <v>44769</v>
      </c>
      <c r="ED140" s="189" t="s">
        <v>2654</v>
      </c>
      <c r="EE140" s="186">
        <v>1910000</v>
      </c>
      <c r="EF140" s="189" t="s">
        <v>2648</v>
      </c>
      <c r="EG140" s="189" t="s">
        <v>19</v>
      </c>
      <c r="EH140" s="189">
        <v>3</v>
      </c>
      <c r="EI140" s="189" t="s">
        <v>2653</v>
      </c>
      <c r="EJ140" s="189" t="s">
        <v>2649</v>
      </c>
      <c r="EK140" s="190">
        <v>44769</v>
      </c>
      <c r="EL140" s="188" t="s">
        <v>2656</v>
      </c>
      <c r="EM140" s="178">
        <v>3525000</v>
      </c>
      <c r="EN140" s="182" t="s">
        <v>2648</v>
      </c>
      <c r="EO140" s="182" t="s">
        <v>19</v>
      </c>
      <c r="EP140" s="182">
        <v>3</v>
      </c>
      <c r="EQ140" s="182" t="s">
        <v>2655</v>
      </c>
      <c r="ER140" s="182" t="s">
        <v>2649</v>
      </c>
      <c r="ES140" s="179">
        <v>44769</v>
      </c>
      <c r="ET140" s="189" t="s">
        <v>2647</v>
      </c>
      <c r="EU140" s="189">
        <v>196</v>
      </c>
      <c r="EV140" s="189" t="s">
        <v>2644</v>
      </c>
      <c r="EW140" s="189" t="s">
        <v>19</v>
      </c>
      <c r="EX140" s="189">
        <v>3</v>
      </c>
      <c r="EY140" s="189" t="s">
        <v>2645</v>
      </c>
      <c r="EZ140" s="189" t="s">
        <v>470</v>
      </c>
      <c r="FA140" s="190">
        <v>44769</v>
      </c>
      <c r="FB140" s="188" t="s">
        <v>1296</v>
      </c>
      <c r="FC140" s="182">
        <v>5</v>
      </c>
      <c r="FD140" s="182" t="s">
        <v>14</v>
      </c>
      <c r="FE140" s="182" t="s">
        <v>74</v>
      </c>
      <c r="FF140" s="182">
        <v>1</v>
      </c>
      <c r="FG140" s="182" t="s">
        <v>1295</v>
      </c>
      <c r="FH140" s="182" t="s">
        <v>14</v>
      </c>
      <c r="FI140" s="179">
        <v>44187</v>
      </c>
      <c r="FJ140" s="188" t="s">
        <v>1310</v>
      </c>
      <c r="FK140" s="189" t="s">
        <v>14</v>
      </c>
      <c r="FL140" s="189" t="s">
        <v>14</v>
      </c>
      <c r="FM140" s="189" t="s">
        <v>19</v>
      </c>
      <c r="FN140" s="189">
        <v>3</v>
      </c>
      <c r="FO140" s="189" t="s">
        <v>14</v>
      </c>
      <c r="FP140" s="186" t="s">
        <v>14</v>
      </c>
      <c r="FQ140" s="187">
        <v>44187</v>
      </c>
      <c r="FR140" s="188" t="s">
        <v>1311</v>
      </c>
      <c r="FS140" s="182" t="s">
        <v>14</v>
      </c>
      <c r="FT140" s="182" t="s">
        <v>14</v>
      </c>
      <c r="FU140" s="182" t="s">
        <v>19</v>
      </c>
      <c r="FV140" s="182">
        <v>3</v>
      </c>
      <c r="FW140" s="182" t="s">
        <v>14</v>
      </c>
      <c r="FX140" s="182" t="s">
        <v>14</v>
      </c>
      <c r="FY140" s="179">
        <v>44187</v>
      </c>
      <c r="FZ140" s="189" t="s">
        <v>4823</v>
      </c>
      <c r="GA140" s="189">
        <v>1</v>
      </c>
      <c r="GB140" s="189" t="s">
        <v>3959</v>
      </c>
      <c r="GC140" s="189" t="s">
        <v>30</v>
      </c>
      <c r="GD140" s="189">
        <v>2</v>
      </c>
      <c r="GE140" s="189" t="s">
        <v>14</v>
      </c>
      <c r="GF140" s="189" t="s">
        <v>14</v>
      </c>
      <c r="GG140" s="190">
        <v>44863</v>
      </c>
      <c r="GH140" s="188" t="s">
        <v>4829</v>
      </c>
      <c r="GI140" s="182">
        <v>3</v>
      </c>
      <c r="GJ140" s="182" t="s">
        <v>3959</v>
      </c>
      <c r="GK140" s="182" t="s">
        <v>30</v>
      </c>
      <c r="GL140" s="182">
        <v>2</v>
      </c>
      <c r="GM140" s="182" t="s">
        <v>14</v>
      </c>
      <c r="GN140" s="182" t="s">
        <v>14</v>
      </c>
      <c r="GO140" s="179">
        <v>44863</v>
      </c>
      <c r="GP140" s="189" t="s">
        <v>4824</v>
      </c>
      <c r="GQ140" s="189">
        <v>2</v>
      </c>
      <c r="GR140" s="189" t="s">
        <v>3959</v>
      </c>
      <c r="GS140" s="189" t="s">
        <v>30</v>
      </c>
      <c r="GT140" s="189">
        <v>2</v>
      </c>
      <c r="GU140" s="189" t="s">
        <v>14</v>
      </c>
      <c r="GV140" s="189" t="s">
        <v>14</v>
      </c>
      <c r="GW140" s="190">
        <v>44863</v>
      </c>
      <c r="GX140" s="188" t="s">
        <v>4830</v>
      </c>
      <c r="GY140" s="182">
        <v>0</v>
      </c>
      <c r="GZ140" s="182" t="s">
        <v>3959</v>
      </c>
      <c r="HA140" s="182" t="s">
        <v>30</v>
      </c>
      <c r="HB140" s="182">
        <v>2</v>
      </c>
      <c r="HC140" s="182" t="s">
        <v>14</v>
      </c>
      <c r="HD140" s="182" t="s">
        <v>14</v>
      </c>
      <c r="HE140" s="179">
        <v>44863</v>
      </c>
      <c r="HF140" s="189" t="s">
        <v>4822</v>
      </c>
      <c r="HG140" s="189">
        <v>2</v>
      </c>
      <c r="HH140" s="189" t="s">
        <v>3959</v>
      </c>
      <c r="HI140" s="189" t="s">
        <v>30</v>
      </c>
      <c r="HJ140" s="189">
        <v>2</v>
      </c>
      <c r="HK140" s="189" t="s">
        <v>14</v>
      </c>
      <c r="HL140" s="189" t="s">
        <v>14</v>
      </c>
      <c r="HM140" s="190">
        <v>44863</v>
      </c>
      <c r="HN140" s="188" t="s">
        <v>4828</v>
      </c>
      <c r="HO140" s="182">
        <v>3</v>
      </c>
      <c r="HP140" s="182" t="s">
        <v>3959</v>
      </c>
      <c r="HQ140" s="182" t="s">
        <v>30</v>
      </c>
      <c r="HR140" s="182">
        <v>2</v>
      </c>
      <c r="HS140" s="182" t="s">
        <v>14</v>
      </c>
      <c r="HT140" s="182" t="s">
        <v>14</v>
      </c>
      <c r="HU140" s="179">
        <v>44863</v>
      </c>
      <c r="HV140" s="189" t="s">
        <v>4825</v>
      </c>
      <c r="HW140" s="189">
        <v>3</v>
      </c>
      <c r="HX140" s="189" t="s">
        <v>3959</v>
      </c>
      <c r="HY140" s="189" t="s">
        <v>30</v>
      </c>
      <c r="HZ140" s="189">
        <v>2</v>
      </c>
      <c r="IA140" s="189" t="s">
        <v>14</v>
      </c>
      <c r="IB140" s="189" t="s">
        <v>14</v>
      </c>
      <c r="IC140" s="190">
        <v>44863</v>
      </c>
      <c r="ID140" s="188" t="s">
        <v>4827</v>
      </c>
      <c r="IE140" s="182">
        <v>2</v>
      </c>
      <c r="IF140" s="182" t="s">
        <v>3959</v>
      </c>
      <c r="IG140" s="182" t="s">
        <v>30</v>
      </c>
      <c r="IH140" s="182">
        <v>2</v>
      </c>
      <c r="II140" s="182" t="s">
        <v>14</v>
      </c>
      <c r="IJ140" s="182" t="s">
        <v>14</v>
      </c>
      <c r="IK140" s="179">
        <v>44863</v>
      </c>
      <c r="IL140" s="189" t="s">
        <v>4826</v>
      </c>
      <c r="IM140" s="189">
        <v>3</v>
      </c>
      <c r="IN140" s="189" t="s">
        <v>3959</v>
      </c>
      <c r="IO140" s="189" t="s">
        <v>30</v>
      </c>
      <c r="IP140" s="189">
        <v>2</v>
      </c>
      <c r="IQ140" s="189" t="s">
        <v>14</v>
      </c>
      <c r="IR140" s="189" t="s">
        <v>14</v>
      </c>
      <c r="IS140" s="190">
        <v>44863</v>
      </c>
    </row>
    <row r="141" spans="1:253" s="283" customFormat="1" ht="12.95" customHeight="1" x14ac:dyDescent="0.2">
      <c r="A141" s="283" t="s">
        <v>451</v>
      </c>
      <c r="B141" s="283" t="s">
        <v>9362</v>
      </c>
      <c r="C141" s="283" t="s">
        <v>452</v>
      </c>
      <c r="D141" s="283" t="s">
        <v>453</v>
      </c>
      <c r="E141" s="283" t="s">
        <v>9036</v>
      </c>
      <c r="F141" s="283" t="s">
        <v>2658</v>
      </c>
      <c r="G141" s="177">
        <v>18315000</v>
      </c>
      <c r="H141" s="178" t="s">
        <v>2640</v>
      </c>
      <c r="I141" s="178" t="s">
        <v>30</v>
      </c>
      <c r="J141" s="178">
        <v>2</v>
      </c>
      <c r="K141" s="178" t="s">
        <v>2642</v>
      </c>
      <c r="L141" s="178" t="s">
        <v>2657</v>
      </c>
      <c r="M141" s="179">
        <v>44769</v>
      </c>
      <c r="N141" s="193" t="s">
        <v>464</v>
      </c>
      <c r="O141" s="180">
        <v>19915</v>
      </c>
      <c r="P141" s="180" t="s">
        <v>461</v>
      </c>
      <c r="Q141" s="180" t="s">
        <v>30</v>
      </c>
      <c r="R141" s="180">
        <v>2</v>
      </c>
      <c r="S141" s="180" t="s">
        <v>463</v>
      </c>
      <c r="T141" s="180" t="s">
        <v>462</v>
      </c>
      <c r="U141" s="181">
        <v>43511</v>
      </c>
      <c r="V141" s="193" t="s">
        <v>2662</v>
      </c>
      <c r="W141" s="178">
        <v>1104000</v>
      </c>
      <c r="X141" s="178" t="s">
        <v>2659</v>
      </c>
      <c r="Y141" s="178" t="s">
        <v>30</v>
      </c>
      <c r="Z141" s="178">
        <v>2</v>
      </c>
      <c r="AA141" s="178" t="s">
        <v>2661</v>
      </c>
      <c r="AB141" s="178" t="s">
        <v>2660</v>
      </c>
      <c r="AC141" s="179">
        <v>44769</v>
      </c>
      <c r="AD141" s="193" t="s">
        <v>2664</v>
      </c>
      <c r="AE141" s="186">
        <v>827000</v>
      </c>
      <c r="AF141" s="186" t="s">
        <v>2659</v>
      </c>
      <c r="AG141" s="186" t="s">
        <v>30</v>
      </c>
      <c r="AH141" s="186">
        <v>2</v>
      </c>
      <c r="AI141" s="186" t="s">
        <v>2663</v>
      </c>
      <c r="AJ141" s="186" t="s">
        <v>2660</v>
      </c>
      <c r="AK141" s="187">
        <v>44769</v>
      </c>
      <c r="AL141" s="193" t="s">
        <v>2668</v>
      </c>
      <c r="AM141" s="178">
        <v>422000</v>
      </c>
      <c r="AN141" s="178" t="s">
        <v>2665</v>
      </c>
      <c r="AO141" s="178" t="s">
        <v>30</v>
      </c>
      <c r="AP141" s="178">
        <v>2</v>
      </c>
      <c r="AQ141" s="178" t="s">
        <v>2667</v>
      </c>
      <c r="AR141" s="178" t="s">
        <v>2666</v>
      </c>
      <c r="AS141" s="179">
        <v>44769</v>
      </c>
      <c r="AT141" s="194" t="s">
        <v>460</v>
      </c>
      <c r="AU141" s="186" t="s">
        <v>14</v>
      </c>
      <c r="AV141" s="186">
        <v>0</v>
      </c>
      <c r="AW141" s="186" t="s">
        <v>30</v>
      </c>
      <c r="AX141" s="186">
        <v>2</v>
      </c>
      <c r="AY141" s="186" t="s">
        <v>15</v>
      </c>
      <c r="AZ141" s="186">
        <v>0</v>
      </c>
      <c r="BA141" s="187">
        <v>43511</v>
      </c>
      <c r="BB141" s="193" t="s">
        <v>459</v>
      </c>
      <c r="BC141" s="178" t="s">
        <v>14</v>
      </c>
      <c r="BD141" s="178">
        <v>0</v>
      </c>
      <c r="BE141" s="178" t="s">
        <v>30</v>
      </c>
      <c r="BF141" s="178">
        <v>2</v>
      </c>
      <c r="BG141" s="178" t="s">
        <v>15</v>
      </c>
      <c r="BH141" s="178">
        <v>0</v>
      </c>
      <c r="BI141" s="179">
        <v>43511</v>
      </c>
      <c r="BJ141" s="194" t="s">
        <v>2670</v>
      </c>
      <c r="BK141" s="194">
        <v>120</v>
      </c>
      <c r="BL141" s="194" t="s">
        <v>2644</v>
      </c>
      <c r="BM141" s="194" t="s">
        <v>19</v>
      </c>
      <c r="BN141" s="194">
        <v>3</v>
      </c>
      <c r="BO141" s="194" t="s">
        <v>2669</v>
      </c>
      <c r="BP141" s="186" t="s">
        <v>470</v>
      </c>
      <c r="BQ141" s="195">
        <v>44769</v>
      </c>
      <c r="BR141" s="193" t="s">
        <v>454</v>
      </c>
      <c r="BS141" s="196" t="s">
        <v>14</v>
      </c>
      <c r="BT141" s="196">
        <v>0</v>
      </c>
      <c r="BU141" s="196" t="s">
        <v>30</v>
      </c>
      <c r="BV141" s="196">
        <v>2</v>
      </c>
      <c r="BW141" s="196" t="s">
        <v>15</v>
      </c>
      <c r="BX141" s="196">
        <v>0</v>
      </c>
      <c r="BY141" s="179">
        <v>43511</v>
      </c>
      <c r="BZ141" s="194" t="s">
        <v>455</v>
      </c>
      <c r="CA141" s="194" t="s">
        <v>14</v>
      </c>
      <c r="CB141" s="194">
        <v>0</v>
      </c>
      <c r="CC141" s="194" t="s">
        <v>14</v>
      </c>
      <c r="CD141" s="194" t="s">
        <v>14</v>
      </c>
      <c r="CE141" s="194" t="s">
        <v>15</v>
      </c>
      <c r="CF141" s="194">
        <v>0</v>
      </c>
      <c r="CG141" s="195">
        <v>43511</v>
      </c>
      <c r="CH141" s="193" t="s">
        <v>10195</v>
      </c>
      <c r="CI141" s="194" t="e">
        <v>#N/A</v>
      </c>
      <c r="CJ141" s="194" t="e">
        <v>#N/A</v>
      </c>
      <c r="CK141" s="194" t="e">
        <v>#N/A</v>
      </c>
      <c r="CL141" s="194" t="e">
        <v>#N/A</v>
      </c>
      <c r="CM141" s="194" t="e">
        <v>#N/A</v>
      </c>
      <c r="CN141" s="194" t="e">
        <v>#N/A</v>
      </c>
      <c r="CO141" s="197" t="e">
        <v>#N/A</v>
      </c>
      <c r="CP141" s="194" t="s">
        <v>458</v>
      </c>
      <c r="CQ141" s="196" t="s">
        <v>14</v>
      </c>
      <c r="CR141" s="196">
        <v>0</v>
      </c>
      <c r="CS141" s="196" t="s">
        <v>30</v>
      </c>
      <c r="CT141" s="196">
        <v>2</v>
      </c>
      <c r="CU141" s="196" t="s">
        <v>15</v>
      </c>
      <c r="CV141" s="196">
        <v>0</v>
      </c>
      <c r="CW141" s="179">
        <v>43511</v>
      </c>
      <c r="CX141" s="194" t="s">
        <v>2672</v>
      </c>
      <c r="CY141" s="186">
        <v>827000</v>
      </c>
      <c r="CZ141" s="186" t="s">
        <v>2648</v>
      </c>
      <c r="DA141" s="186" t="s">
        <v>19</v>
      </c>
      <c r="DB141" s="186">
        <v>3</v>
      </c>
      <c r="DC141" s="186" t="s">
        <v>2677</v>
      </c>
      <c r="DD141" s="186" t="s">
        <v>1018</v>
      </c>
      <c r="DE141" s="192">
        <v>44769</v>
      </c>
      <c r="DF141" s="193" t="s">
        <v>2674</v>
      </c>
      <c r="DG141" s="178">
        <v>277000</v>
      </c>
      <c r="DH141" s="196" t="s">
        <v>2648</v>
      </c>
      <c r="DI141" s="196" t="s">
        <v>19</v>
      </c>
      <c r="DJ141" s="196">
        <v>3</v>
      </c>
      <c r="DK141" s="196" t="s">
        <v>2673</v>
      </c>
      <c r="DL141" s="196" t="s">
        <v>1018</v>
      </c>
      <c r="DM141" s="179">
        <v>44769</v>
      </c>
      <c r="DN141" s="194" t="s">
        <v>2676</v>
      </c>
      <c r="DO141" s="186">
        <v>0</v>
      </c>
      <c r="DP141" s="194" t="s">
        <v>2648</v>
      </c>
      <c r="DQ141" s="194" t="s">
        <v>19</v>
      </c>
      <c r="DR141" s="194">
        <v>3</v>
      </c>
      <c r="DS141" s="194" t="s">
        <v>2675</v>
      </c>
      <c r="DT141" s="194" t="s">
        <v>1018</v>
      </c>
      <c r="DU141" s="195">
        <v>44769</v>
      </c>
      <c r="DV141" s="193" t="s">
        <v>2678</v>
      </c>
      <c r="DW141" s="178">
        <v>0</v>
      </c>
      <c r="DX141" s="196" t="s">
        <v>2648</v>
      </c>
      <c r="DY141" s="196" t="s">
        <v>19</v>
      </c>
      <c r="DZ141" s="196">
        <v>3</v>
      </c>
      <c r="EA141" s="196" t="s">
        <v>2677</v>
      </c>
      <c r="EB141" s="196" t="s">
        <v>1018</v>
      </c>
      <c r="EC141" s="179">
        <v>44769</v>
      </c>
      <c r="ED141" s="194" t="s">
        <v>2680</v>
      </c>
      <c r="EE141" s="186">
        <v>0</v>
      </c>
      <c r="EF141" s="194" t="s">
        <v>2648</v>
      </c>
      <c r="EG141" s="194" t="s">
        <v>19</v>
      </c>
      <c r="EH141" s="194">
        <v>3</v>
      </c>
      <c r="EI141" s="194" t="s">
        <v>2679</v>
      </c>
      <c r="EJ141" s="194" t="s">
        <v>1018</v>
      </c>
      <c r="EK141" s="195">
        <v>44769</v>
      </c>
      <c r="EL141" s="193" t="s">
        <v>2682</v>
      </c>
      <c r="EM141" s="178">
        <v>827000</v>
      </c>
      <c r="EN141" s="196" t="s">
        <v>2648</v>
      </c>
      <c r="EO141" s="196" t="s">
        <v>19</v>
      </c>
      <c r="EP141" s="196">
        <v>3</v>
      </c>
      <c r="EQ141" s="196" t="s">
        <v>2681</v>
      </c>
      <c r="ER141" s="196" t="s">
        <v>1018</v>
      </c>
      <c r="ES141" s="179">
        <v>44769</v>
      </c>
      <c r="ET141" s="194" t="s">
        <v>2671</v>
      </c>
      <c r="EU141" s="194">
        <v>196</v>
      </c>
      <c r="EV141" s="194" t="s">
        <v>2644</v>
      </c>
      <c r="EW141" s="194" t="s">
        <v>19</v>
      </c>
      <c r="EX141" s="194">
        <v>3</v>
      </c>
      <c r="EY141" s="194" t="s">
        <v>2645</v>
      </c>
      <c r="EZ141" s="194" t="s">
        <v>470</v>
      </c>
      <c r="FA141" s="195">
        <v>44769</v>
      </c>
      <c r="FB141" s="193" t="s">
        <v>457</v>
      </c>
      <c r="FC141" s="196">
        <v>5</v>
      </c>
      <c r="FD141" s="196">
        <v>0</v>
      </c>
      <c r="FE141" s="196" t="s">
        <v>30</v>
      </c>
      <c r="FF141" s="196">
        <v>2</v>
      </c>
      <c r="FG141" s="196" t="s">
        <v>456</v>
      </c>
      <c r="FH141" s="196">
        <v>0</v>
      </c>
      <c r="FI141" s="179">
        <v>43511</v>
      </c>
      <c r="FJ141" s="193" t="s">
        <v>465</v>
      </c>
      <c r="FK141" s="194" t="s">
        <v>14</v>
      </c>
      <c r="FL141" s="194">
        <v>0</v>
      </c>
      <c r="FM141" s="194" t="s">
        <v>30</v>
      </c>
      <c r="FN141" s="194">
        <v>2</v>
      </c>
      <c r="FO141" s="194">
        <v>0</v>
      </c>
      <c r="FP141" s="186">
        <v>0</v>
      </c>
      <c r="FQ141" s="187">
        <v>43511</v>
      </c>
      <c r="FR141" s="193" t="s">
        <v>466</v>
      </c>
      <c r="FS141" s="196" t="s">
        <v>14</v>
      </c>
      <c r="FT141" s="196">
        <v>0</v>
      </c>
      <c r="FU141" s="196" t="s">
        <v>30</v>
      </c>
      <c r="FV141" s="196">
        <v>2</v>
      </c>
      <c r="FW141" s="196">
        <v>0</v>
      </c>
      <c r="FX141" s="196">
        <v>0</v>
      </c>
      <c r="FY141" s="179">
        <v>43511</v>
      </c>
      <c r="FZ141" s="194" t="s">
        <v>4832</v>
      </c>
      <c r="GA141" s="194">
        <v>1</v>
      </c>
      <c r="GB141" s="194" t="s">
        <v>3959</v>
      </c>
      <c r="GC141" s="194" t="s">
        <v>30</v>
      </c>
      <c r="GD141" s="194">
        <v>2</v>
      </c>
      <c r="GE141" s="194" t="s">
        <v>14</v>
      </c>
      <c r="GF141" s="194" t="s">
        <v>14</v>
      </c>
      <c r="GG141" s="195">
        <v>44863</v>
      </c>
      <c r="GH141" s="193" t="s">
        <v>4838</v>
      </c>
      <c r="GI141" s="196">
        <v>3</v>
      </c>
      <c r="GJ141" s="196" t="s">
        <v>3959</v>
      </c>
      <c r="GK141" s="196" t="s">
        <v>30</v>
      </c>
      <c r="GL141" s="196">
        <v>2</v>
      </c>
      <c r="GM141" s="196" t="s">
        <v>14</v>
      </c>
      <c r="GN141" s="196" t="s">
        <v>14</v>
      </c>
      <c r="GO141" s="179">
        <v>44863</v>
      </c>
      <c r="GP141" s="194" t="s">
        <v>4833</v>
      </c>
      <c r="GQ141" s="194">
        <v>2</v>
      </c>
      <c r="GR141" s="194" t="s">
        <v>3959</v>
      </c>
      <c r="GS141" s="194" t="s">
        <v>30</v>
      </c>
      <c r="GT141" s="194">
        <v>2</v>
      </c>
      <c r="GU141" s="194" t="s">
        <v>14</v>
      </c>
      <c r="GV141" s="194" t="s">
        <v>14</v>
      </c>
      <c r="GW141" s="195">
        <v>44863</v>
      </c>
      <c r="GX141" s="193" t="s">
        <v>4839</v>
      </c>
      <c r="GY141" s="196">
        <v>0</v>
      </c>
      <c r="GZ141" s="196" t="s">
        <v>3959</v>
      </c>
      <c r="HA141" s="196" t="s">
        <v>30</v>
      </c>
      <c r="HB141" s="196">
        <v>2</v>
      </c>
      <c r="HC141" s="196" t="s">
        <v>14</v>
      </c>
      <c r="HD141" s="196" t="s">
        <v>14</v>
      </c>
      <c r="HE141" s="179">
        <v>44863</v>
      </c>
      <c r="HF141" s="194" t="s">
        <v>4831</v>
      </c>
      <c r="HG141" s="194">
        <v>2</v>
      </c>
      <c r="HH141" s="194" t="s">
        <v>3959</v>
      </c>
      <c r="HI141" s="194" t="s">
        <v>30</v>
      </c>
      <c r="HJ141" s="194">
        <v>2</v>
      </c>
      <c r="HK141" s="194" t="s">
        <v>14</v>
      </c>
      <c r="HL141" s="194" t="s">
        <v>14</v>
      </c>
      <c r="HM141" s="195">
        <v>44863</v>
      </c>
      <c r="HN141" s="193" t="s">
        <v>4837</v>
      </c>
      <c r="HO141" s="196">
        <v>3</v>
      </c>
      <c r="HP141" s="196" t="s">
        <v>3959</v>
      </c>
      <c r="HQ141" s="196" t="s">
        <v>30</v>
      </c>
      <c r="HR141" s="196">
        <v>2</v>
      </c>
      <c r="HS141" s="196" t="s">
        <v>14</v>
      </c>
      <c r="HT141" s="196" t="s">
        <v>14</v>
      </c>
      <c r="HU141" s="179">
        <v>44863</v>
      </c>
      <c r="HV141" s="194" t="s">
        <v>4834</v>
      </c>
      <c r="HW141" s="194">
        <v>3</v>
      </c>
      <c r="HX141" s="194" t="s">
        <v>3959</v>
      </c>
      <c r="HY141" s="194" t="s">
        <v>30</v>
      </c>
      <c r="HZ141" s="194">
        <v>2</v>
      </c>
      <c r="IA141" s="194" t="s">
        <v>14</v>
      </c>
      <c r="IB141" s="194" t="s">
        <v>14</v>
      </c>
      <c r="IC141" s="195">
        <v>44863</v>
      </c>
      <c r="ID141" s="193" t="s">
        <v>4836</v>
      </c>
      <c r="IE141" s="196">
        <v>2</v>
      </c>
      <c r="IF141" s="196" t="s">
        <v>3959</v>
      </c>
      <c r="IG141" s="196" t="s">
        <v>30</v>
      </c>
      <c r="IH141" s="196">
        <v>2</v>
      </c>
      <c r="II141" s="196" t="s">
        <v>14</v>
      </c>
      <c r="IJ141" s="196" t="s">
        <v>14</v>
      </c>
      <c r="IK141" s="179">
        <v>44863</v>
      </c>
      <c r="IL141" s="194" t="s">
        <v>4835</v>
      </c>
      <c r="IM141" s="194">
        <v>3</v>
      </c>
      <c r="IN141" s="194" t="s">
        <v>3959</v>
      </c>
      <c r="IO141" s="194" t="s">
        <v>30</v>
      </c>
      <c r="IP141" s="194">
        <v>2</v>
      </c>
      <c r="IQ141" s="194" t="s">
        <v>14</v>
      </c>
      <c r="IR141" s="194" t="s">
        <v>14</v>
      </c>
      <c r="IS141" s="195">
        <v>44863</v>
      </c>
    </row>
    <row r="142" spans="1:253" x14ac:dyDescent="0.25">
      <c r="A142" s="283" t="s">
        <v>467</v>
      </c>
      <c r="B142" s="283" t="s">
        <v>9385</v>
      </c>
      <c r="C142" s="283" t="s">
        <v>468</v>
      </c>
      <c r="D142" s="283" t="s">
        <v>453</v>
      </c>
      <c r="E142" s="283" t="s">
        <v>9036</v>
      </c>
      <c r="F142" s="283" t="s">
        <v>2684</v>
      </c>
      <c r="G142" s="177">
        <v>18315000</v>
      </c>
      <c r="H142" s="178" t="s">
        <v>2683</v>
      </c>
      <c r="I142" s="178" t="s">
        <v>30</v>
      </c>
      <c r="J142" s="178">
        <v>2</v>
      </c>
      <c r="K142" s="178" t="s">
        <v>2642</v>
      </c>
      <c r="L142" s="178" t="s">
        <v>2641</v>
      </c>
      <c r="M142" s="179">
        <v>44769</v>
      </c>
      <c r="N142" s="193" t="s">
        <v>1012</v>
      </c>
      <c r="O142" s="180">
        <v>154623</v>
      </c>
      <c r="P142" s="180" t="s">
        <v>1009</v>
      </c>
      <c r="Q142" s="180" t="s">
        <v>30</v>
      </c>
      <c r="R142" s="180">
        <v>2</v>
      </c>
      <c r="S142" s="180" t="s">
        <v>1011</v>
      </c>
      <c r="T142" s="180" t="s">
        <v>1010</v>
      </c>
      <c r="U142" s="181">
        <v>43914</v>
      </c>
      <c r="V142" s="193" t="s">
        <v>2884</v>
      </c>
      <c r="W142" s="178">
        <v>3187000</v>
      </c>
      <c r="X142" s="178" t="s">
        <v>2690</v>
      </c>
      <c r="Y142" s="178" t="s">
        <v>2610</v>
      </c>
      <c r="Z142" s="178">
        <v>2</v>
      </c>
      <c r="AA142" s="178" t="s">
        <v>2883</v>
      </c>
      <c r="AB142" s="178" t="s">
        <v>2691</v>
      </c>
      <c r="AC142" s="179">
        <v>44774</v>
      </c>
      <c r="AD142" s="193" t="s">
        <v>2886</v>
      </c>
      <c r="AE142" s="186">
        <v>1248000</v>
      </c>
      <c r="AF142" s="186" t="s">
        <v>2690</v>
      </c>
      <c r="AG142" s="186" t="s">
        <v>2610</v>
      </c>
      <c r="AH142" s="186">
        <v>2</v>
      </c>
      <c r="AI142" s="186" t="s">
        <v>2885</v>
      </c>
      <c r="AJ142" s="186" t="s">
        <v>2691</v>
      </c>
      <c r="AK142" s="187">
        <v>44774</v>
      </c>
      <c r="AL142" s="193" t="s">
        <v>2688</v>
      </c>
      <c r="AM142" s="178">
        <v>123000</v>
      </c>
      <c r="AN142" s="178" t="s">
        <v>2685</v>
      </c>
      <c r="AO142" s="178" t="s">
        <v>30</v>
      </c>
      <c r="AP142" s="178">
        <v>2</v>
      </c>
      <c r="AQ142" s="178" t="s">
        <v>2687</v>
      </c>
      <c r="AR142" s="178" t="s">
        <v>2686</v>
      </c>
      <c r="AS142" s="179">
        <v>44769</v>
      </c>
      <c r="AT142" s="194" t="s">
        <v>478</v>
      </c>
      <c r="AU142" s="186" t="s">
        <v>14</v>
      </c>
      <c r="AV142" s="186">
        <v>0</v>
      </c>
      <c r="AW142" s="186" t="s">
        <v>30</v>
      </c>
      <c r="AX142" s="186">
        <v>2</v>
      </c>
      <c r="AY142" s="186" t="s">
        <v>269</v>
      </c>
      <c r="AZ142" s="186" t="s">
        <v>473</v>
      </c>
      <c r="BA142" s="187">
        <v>43511</v>
      </c>
      <c r="BB142" s="193" t="s">
        <v>477</v>
      </c>
      <c r="BC142" s="178" t="s">
        <v>14</v>
      </c>
      <c r="BD142" s="178">
        <v>0</v>
      </c>
      <c r="BE142" s="178" t="s">
        <v>30</v>
      </c>
      <c r="BF142" s="178">
        <v>2</v>
      </c>
      <c r="BG142" s="178" t="s">
        <v>269</v>
      </c>
      <c r="BH142" s="178" t="s">
        <v>473</v>
      </c>
      <c r="BI142" s="179">
        <v>43511</v>
      </c>
      <c r="BJ142" s="194" t="s">
        <v>2689</v>
      </c>
      <c r="BK142" s="194">
        <v>196</v>
      </c>
      <c r="BL142" s="194" t="s">
        <v>2644</v>
      </c>
      <c r="BM142" s="194" t="s">
        <v>19</v>
      </c>
      <c r="BN142" s="194">
        <v>3</v>
      </c>
      <c r="BO142" s="194" t="s">
        <v>2645</v>
      </c>
      <c r="BP142" s="186" t="s">
        <v>470</v>
      </c>
      <c r="BQ142" s="195">
        <v>44769</v>
      </c>
      <c r="BR142" s="193" t="s">
        <v>469</v>
      </c>
      <c r="BS142" s="196" t="s">
        <v>14</v>
      </c>
      <c r="BT142" s="196">
        <v>0</v>
      </c>
      <c r="BU142" s="196" t="s">
        <v>30</v>
      </c>
      <c r="BV142" s="196">
        <v>2</v>
      </c>
      <c r="BW142" s="196" t="s">
        <v>269</v>
      </c>
      <c r="BX142" s="196">
        <v>0</v>
      </c>
      <c r="BY142" s="179">
        <v>43511</v>
      </c>
      <c r="BZ142" s="194" t="s">
        <v>472</v>
      </c>
      <c r="CA142" s="194">
        <v>0</v>
      </c>
      <c r="CB142" s="194" t="s">
        <v>14</v>
      </c>
      <c r="CC142" s="194" t="s">
        <v>30</v>
      </c>
      <c r="CD142" s="194">
        <v>2</v>
      </c>
      <c r="CE142" s="194" t="s">
        <v>471</v>
      </c>
      <c r="CF142" s="194" t="s">
        <v>470</v>
      </c>
      <c r="CG142" s="195">
        <v>43511</v>
      </c>
      <c r="CH142" s="193" t="s">
        <v>10196</v>
      </c>
      <c r="CI142" s="194" t="e">
        <v>#N/A</v>
      </c>
      <c r="CJ142" s="194" t="e">
        <v>#N/A</v>
      </c>
      <c r="CK142" s="194" t="e">
        <v>#N/A</v>
      </c>
      <c r="CL142" s="194" t="e">
        <v>#N/A</v>
      </c>
      <c r="CM142" s="194" t="e">
        <v>#N/A</v>
      </c>
      <c r="CN142" s="194" t="e">
        <v>#N/A</v>
      </c>
      <c r="CO142" s="197" t="e">
        <v>#N/A</v>
      </c>
      <c r="CP142" s="194" t="s">
        <v>476</v>
      </c>
      <c r="CQ142" s="196" t="s">
        <v>14</v>
      </c>
      <c r="CR142" s="196">
        <v>0</v>
      </c>
      <c r="CS142" s="196" t="s">
        <v>30</v>
      </c>
      <c r="CT142" s="196">
        <v>2</v>
      </c>
      <c r="CU142" s="196" t="s">
        <v>269</v>
      </c>
      <c r="CV142" s="196">
        <v>0</v>
      </c>
      <c r="CW142" s="179">
        <v>43511</v>
      </c>
      <c r="CX142" s="194" t="s">
        <v>2692</v>
      </c>
      <c r="CY142" s="186">
        <v>1248000</v>
      </c>
      <c r="CZ142" s="186" t="s">
        <v>2690</v>
      </c>
      <c r="DA142" s="186" t="s">
        <v>2610</v>
      </c>
      <c r="DB142" s="186">
        <v>2</v>
      </c>
      <c r="DC142" s="186" t="s">
        <v>2878</v>
      </c>
      <c r="DD142" s="186" t="s">
        <v>2691</v>
      </c>
      <c r="DE142" s="192">
        <v>44774</v>
      </c>
      <c r="DF142" s="193" t="s">
        <v>2696</v>
      </c>
      <c r="DG142" s="178">
        <v>1939000</v>
      </c>
      <c r="DH142" s="196" t="s">
        <v>2693</v>
      </c>
      <c r="DI142" s="196" t="s">
        <v>19</v>
      </c>
      <c r="DJ142" s="196">
        <v>3</v>
      </c>
      <c r="DK142" s="196" t="s">
        <v>2695</v>
      </c>
      <c r="DL142" s="196" t="s">
        <v>2694</v>
      </c>
      <c r="DM142" s="179">
        <v>44769</v>
      </c>
      <c r="DN142" s="194" t="s">
        <v>2882</v>
      </c>
      <c r="DO142" s="186">
        <v>0</v>
      </c>
      <c r="DP142" s="194" t="s">
        <v>2690</v>
      </c>
      <c r="DQ142" s="194" t="s">
        <v>2610</v>
      </c>
      <c r="DR142" s="194">
        <v>2</v>
      </c>
      <c r="DS142" s="194" t="s">
        <v>2878</v>
      </c>
      <c r="DT142" s="194" t="s">
        <v>2691</v>
      </c>
      <c r="DU142" s="195">
        <v>44774</v>
      </c>
      <c r="DV142" s="193" t="s">
        <v>2881</v>
      </c>
      <c r="DW142" s="178">
        <v>0</v>
      </c>
      <c r="DX142" s="196" t="s">
        <v>2690</v>
      </c>
      <c r="DY142" s="196" t="s">
        <v>2610</v>
      </c>
      <c r="DZ142" s="196">
        <v>2</v>
      </c>
      <c r="EA142" s="196" t="s">
        <v>2878</v>
      </c>
      <c r="EB142" s="196" t="s">
        <v>2691</v>
      </c>
      <c r="EC142" s="179">
        <v>44774</v>
      </c>
      <c r="ED142" s="194" t="s">
        <v>2880</v>
      </c>
      <c r="EE142" s="186">
        <v>0</v>
      </c>
      <c r="EF142" s="194" t="s">
        <v>2690</v>
      </c>
      <c r="EG142" s="194" t="s">
        <v>2610</v>
      </c>
      <c r="EH142" s="194">
        <v>2</v>
      </c>
      <c r="EI142" s="194" t="s">
        <v>2878</v>
      </c>
      <c r="EJ142" s="194" t="s">
        <v>2691</v>
      </c>
      <c r="EK142" s="195">
        <v>44774</v>
      </c>
      <c r="EL142" s="193" t="s">
        <v>2879</v>
      </c>
      <c r="EM142" s="178">
        <v>1248000</v>
      </c>
      <c r="EN142" s="196" t="s">
        <v>2690</v>
      </c>
      <c r="EO142" s="196" t="s">
        <v>30</v>
      </c>
      <c r="EP142" s="196">
        <v>2</v>
      </c>
      <c r="EQ142" s="196" t="s">
        <v>2878</v>
      </c>
      <c r="ER142" s="196" t="s">
        <v>2691</v>
      </c>
      <c r="ES142" s="179">
        <v>44774</v>
      </c>
      <c r="ET142" s="194" t="s">
        <v>1443</v>
      </c>
      <c r="EU142" s="194">
        <v>221</v>
      </c>
      <c r="EV142" s="194" t="s">
        <v>1439</v>
      </c>
      <c r="EW142" s="194" t="s">
        <v>19</v>
      </c>
      <c r="EX142" s="194">
        <v>3</v>
      </c>
      <c r="EY142" s="194" t="s">
        <v>1441</v>
      </c>
      <c r="EZ142" s="194" t="s">
        <v>1440</v>
      </c>
      <c r="FA142" s="195">
        <v>44281</v>
      </c>
      <c r="FB142" s="193" t="s">
        <v>475</v>
      </c>
      <c r="FC142" s="196">
        <v>3</v>
      </c>
      <c r="FD142" s="196">
        <v>0</v>
      </c>
      <c r="FE142" s="196" t="s">
        <v>30</v>
      </c>
      <c r="FF142" s="196">
        <v>2</v>
      </c>
      <c r="FG142" s="196" t="s">
        <v>474</v>
      </c>
      <c r="FH142" s="196" t="s">
        <v>473</v>
      </c>
      <c r="FI142" s="179">
        <v>43511</v>
      </c>
      <c r="FJ142" s="193" t="s">
        <v>479</v>
      </c>
      <c r="FK142" s="194" t="s">
        <v>14</v>
      </c>
      <c r="FL142" s="194">
        <v>0</v>
      </c>
      <c r="FM142" s="194" t="s">
        <v>30</v>
      </c>
      <c r="FN142" s="194">
        <v>2</v>
      </c>
      <c r="FO142" s="194" t="s">
        <v>269</v>
      </c>
      <c r="FP142" s="186" t="s">
        <v>473</v>
      </c>
      <c r="FQ142" s="187">
        <v>43511</v>
      </c>
      <c r="FR142" s="193" t="s">
        <v>480</v>
      </c>
      <c r="FS142" s="196" t="s">
        <v>14</v>
      </c>
      <c r="FT142" s="196">
        <v>0</v>
      </c>
      <c r="FU142" s="196" t="s">
        <v>30</v>
      </c>
      <c r="FV142" s="196">
        <v>2</v>
      </c>
      <c r="FW142" s="196" t="s">
        <v>269</v>
      </c>
      <c r="FX142" s="196">
        <v>0</v>
      </c>
      <c r="FY142" s="179">
        <v>43511</v>
      </c>
      <c r="FZ142" s="194" t="s">
        <v>4841</v>
      </c>
      <c r="GA142" s="194">
        <v>1</v>
      </c>
      <c r="GB142" s="194" t="s">
        <v>3959</v>
      </c>
      <c r="GC142" s="194" t="s">
        <v>30</v>
      </c>
      <c r="GD142" s="194">
        <v>2</v>
      </c>
      <c r="GE142" s="194" t="s">
        <v>14</v>
      </c>
      <c r="GF142" s="194" t="s">
        <v>14</v>
      </c>
      <c r="GG142" s="195">
        <v>44863</v>
      </c>
      <c r="GH142" s="193" t="s">
        <v>4847</v>
      </c>
      <c r="GI142" s="196">
        <v>3</v>
      </c>
      <c r="GJ142" s="196" t="s">
        <v>3959</v>
      </c>
      <c r="GK142" s="196" t="s">
        <v>30</v>
      </c>
      <c r="GL142" s="196">
        <v>2</v>
      </c>
      <c r="GM142" s="196" t="s">
        <v>14</v>
      </c>
      <c r="GN142" s="196" t="s">
        <v>14</v>
      </c>
      <c r="GO142" s="179">
        <v>44863</v>
      </c>
      <c r="GP142" s="194" t="s">
        <v>4842</v>
      </c>
      <c r="GQ142" s="194">
        <v>2</v>
      </c>
      <c r="GR142" s="194" t="s">
        <v>3959</v>
      </c>
      <c r="GS142" s="194" t="s">
        <v>30</v>
      </c>
      <c r="GT142" s="194">
        <v>2</v>
      </c>
      <c r="GU142" s="194" t="s">
        <v>14</v>
      </c>
      <c r="GV142" s="194" t="s">
        <v>14</v>
      </c>
      <c r="GW142" s="195">
        <v>44863</v>
      </c>
      <c r="GX142" s="193" t="s">
        <v>4848</v>
      </c>
      <c r="GY142" s="196">
        <v>0</v>
      </c>
      <c r="GZ142" s="196" t="s">
        <v>3959</v>
      </c>
      <c r="HA142" s="196" t="s">
        <v>30</v>
      </c>
      <c r="HB142" s="196">
        <v>2</v>
      </c>
      <c r="HC142" s="196" t="s">
        <v>14</v>
      </c>
      <c r="HD142" s="196" t="s">
        <v>14</v>
      </c>
      <c r="HE142" s="179">
        <v>44863</v>
      </c>
      <c r="HF142" s="194" t="s">
        <v>4840</v>
      </c>
      <c r="HG142" s="194">
        <v>2</v>
      </c>
      <c r="HH142" s="194" t="s">
        <v>3959</v>
      </c>
      <c r="HI142" s="194" t="s">
        <v>30</v>
      </c>
      <c r="HJ142" s="194">
        <v>2</v>
      </c>
      <c r="HK142" s="194" t="s">
        <v>14</v>
      </c>
      <c r="HL142" s="194" t="s">
        <v>14</v>
      </c>
      <c r="HM142" s="195">
        <v>44863</v>
      </c>
      <c r="HN142" s="193" t="s">
        <v>4846</v>
      </c>
      <c r="HO142" s="196">
        <v>1</v>
      </c>
      <c r="HP142" s="196" t="s">
        <v>3959</v>
      </c>
      <c r="HQ142" s="196" t="s">
        <v>30</v>
      </c>
      <c r="HR142" s="196">
        <v>2</v>
      </c>
      <c r="HS142" s="196" t="s">
        <v>14</v>
      </c>
      <c r="HT142" s="196" t="s">
        <v>14</v>
      </c>
      <c r="HU142" s="179">
        <v>44863</v>
      </c>
      <c r="HV142" s="194" t="s">
        <v>4843</v>
      </c>
      <c r="HW142" s="194">
        <v>2</v>
      </c>
      <c r="HX142" s="194" t="s">
        <v>3959</v>
      </c>
      <c r="HY142" s="194" t="s">
        <v>30</v>
      </c>
      <c r="HZ142" s="194">
        <v>2</v>
      </c>
      <c r="IA142" s="194" t="s">
        <v>14</v>
      </c>
      <c r="IB142" s="194" t="s">
        <v>14</v>
      </c>
      <c r="IC142" s="195">
        <v>44863</v>
      </c>
      <c r="ID142" s="193" t="s">
        <v>4845</v>
      </c>
      <c r="IE142" s="196">
        <v>2</v>
      </c>
      <c r="IF142" s="196" t="s">
        <v>3959</v>
      </c>
      <c r="IG142" s="196" t="s">
        <v>30</v>
      </c>
      <c r="IH142" s="196">
        <v>2</v>
      </c>
      <c r="II142" s="196" t="s">
        <v>14</v>
      </c>
      <c r="IJ142" s="196" t="s">
        <v>14</v>
      </c>
      <c r="IK142" s="179">
        <v>44863</v>
      </c>
      <c r="IL142" s="194" t="s">
        <v>4844</v>
      </c>
      <c r="IM142" s="194">
        <v>3</v>
      </c>
      <c r="IN142" s="194" t="s">
        <v>3959</v>
      </c>
      <c r="IO142" s="194" t="s">
        <v>30</v>
      </c>
      <c r="IP142" s="194">
        <v>2</v>
      </c>
      <c r="IQ142" s="194" t="s">
        <v>14</v>
      </c>
      <c r="IR142" s="194" t="s">
        <v>14</v>
      </c>
      <c r="IS142" s="195">
        <v>44863</v>
      </c>
    </row>
    <row r="143" spans="1:253" x14ac:dyDescent="0.25">
      <c r="A143" s="283" t="s">
        <v>481</v>
      </c>
      <c r="B143" s="283" t="s">
        <v>9385</v>
      </c>
      <c r="C143" s="283" t="s">
        <v>482</v>
      </c>
      <c r="D143" s="283" t="s">
        <v>453</v>
      </c>
      <c r="E143" s="283" t="s">
        <v>9036</v>
      </c>
      <c r="F143" s="283" t="s">
        <v>2697</v>
      </c>
      <c r="G143" s="177">
        <v>18315000</v>
      </c>
      <c r="H143" s="178" t="s">
        <v>2683</v>
      </c>
      <c r="I143" s="178" t="s">
        <v>30</v>
      </c>
      <c r="J143" s="178">
        <v>2</v>
      </c>
      <c r="K143" s="178" t="s">
        <v>2642</v>
      </c>
      <c r="L143" s="178" t="s">
        <v>2641</v>
      </c>
      <c r="M143" s="179">
        <v>44769</v>
      </c>
      <c r="N143" s="193" t="s">
        <v>1016</v>
      </c>
      <c r="O143" s="180">
        <v>205671</v>
      </c>
      <c r="P143" s="180" t="s">
        <v>1013</v>
      </c>
      <c r="Q143" s="180" t="s">
        <v>30</v>
      </c>
      <c r="R143" s="180">
        <v>2</v>
      </c>
      <c r="S143" s="180" t="s">
        <v>1015</v>
      </c>
      <c r="T143" s="180" t="s">
        <v>1014</v>
      </c>
      <c r="U143" s="181">
        <v>43914</v>
      </c>
      <c r="V143" s="193" t="s">
        <v>2721</v>
      </c>
      <c r="W143" s="178">
        <v>2448000</v>
      </c>
      <c r="X143" s="178" t="s">
        <v>2648</v>
      </c>
      <c r="Y143" s="178" t="s">
        <v>30</v>
      </c>
      <c r="Z143" s="178">
        <v>2</v>
      </c>
      <c r="AA143" s="178" t="s">
        <v>2720</v>
      </c>
      <c r="AB143" s="178" t="s">
        <v>2691</v>
      </c>
      <c r="AC143" s="179">
        <v>44769</v>
      </c>
      <c r="AD143" s="193" t="s">
        <v>2722</v>
      </c>
      <c r="AE143" s="186">
        <v>1281000</v>
      </c>
      <c r="AF143" s="186" t="s">
        <v>2648</v>
      </c>
      <c r="AG143" s="186" t="s">
        <v>30</v>
      </c>
      <c r="AH143" s="186">
        <v>2</v>
      </c>
      <c r="AI143" s="186" t="s">
        <v>2720</v>
      </c>
      <c r="AJ143" s="186" t="s">
        <v>2691</v>
      </c>
      <c r="AK143" s="187">
        <v>44769</v>
      </c>
      <c r="AL143" s="193" t="s">
        <v>2701</v>
      </c>
      <c r="AM143" s="178">
        <v>393000</v>
      </c>
      <c r="AN143" s="178" t="s">
        <v>2698</v>
      </c>
      <c r="AO143" s="178" t="s">
        <v>30</v>
      </c>
      <c r="AP143" s="178">
        <v>2</v>
      </c>
      <c r="AQ143" s="178" t="s">
        <v>2700</v>
      </c>
      <c r="AR143" s="178" t="s">
        <v>2699</v>
      </c>
      <c r="AS143" s="179">
        <v>44769</v>
      </c>
      <c r="AT143" s="194" t="s">
        <v>488</v>
      </c>
      <c r="AU143" s="186" t="s">
        <v>14</v>
      </c>
      <c r="AV143" s="186">
        <v>0</v>
      </c>
      <c r="AW143" s="186" t="s">
        <v>30</v>
      </c>
      <c r="AX143" s="186">
        <v>2</v>
      </c>
      <c r="AY143" s="186" t="s">
        <v>269</v>
      </c>
      <c r="AZ143" s="186">
        <v>0</v>
      </c>
      <c r="BA143" s="187">
        <v>43511</v>
      </c>
      <c r="BB143" s="193" t="s">
        <v>487</v>
      </c>
      <c r="BC143" s="178" t="s">
        <v>14</v>
      </c>
      <c r="BD143" s="178">
        <v>0</v>
      </c>
      <c r="BE143" s="178" t="s">
        <v>30</v>
      </c>
      <c r="BF143" s="178">
        <v>2</v>
      </c>
      <c r="BG143" s="178" t="s">
        <v>269</v>
      </c>
      <c r="BH143" s="178">
        <v>0</v>
      </c>
      <c r="BI143" s="179">
        <v>43511</v>
      </c>
      <c r="BJ143" s="194" t="s">
        <v>2702</v>
      </c>
      <c r="BK143" s="194">
        <v>196</v>
      </c>
      <c r="BL143" s="194" t="s">
        <v>2644</v>
      </c>
      <c r="BM143" s="194" t="s">
        <v>19</v>
      </c>
      <c r="BN143" s="194">
        <v>3</v>
      </c>
      <c r="BO143" s="194" t="s">
        <v>2645</v>
      </c>
      <c r="BP143" s="186" t="s">
        <v>470</v>
      </c>
      <c r="BQ143" s="195">
        <v>44769</v>
      </c>
      <c r="BR143" s="193" t="s">
        <v>483</v>
      </c>
      <c r="BS143" s="196" t="s">
        <v>14</v>
      </c>
      <c r="BT143" s="196">
        <v>0</v>
      </c>
      <c r="BU143" s="196" t="s">
        <v>30</v>
      </c>
      <c r="BV143" s="196">
        <v>2</v>
      </c>
      <c r="BW143" s="196" t="s">
        <v>269</v>
      </c>
      <c r="BX143" s="196">
        <v>0</v>
      </c>
      <c r="BY143" s="179">
        <v>43511</v>
      </c>
      <c r="BZ143" s="194" t="s">
        <v>485</v>
      </c>
      <c r="CA143" s="194">
        <v>0</v>
      </c>
      <c r="CB143" s="194" t="s">
        <v>14</v>
      </c>
      <c r="CC143" s="194" t="s">
        <v>30</v>
      </c>
      <c r="CD143" s="194">
        <v>2</v>
      </c>
      <c r="CE143" s="194" t="s">
        <v>484</v>
      </c>
      <c r="CF143" s="194" t="s">
        <v>14</v>
      </c>
      <c r="CG143" s="195">
        <v>43511</v>
      </c>
      <c r="CH143" s="193" t="s">
        <v>10197</v>
      </c>
      <c r="CI143" s="194" t="e">
        <v>#N/A</v>
      </c>
      <c r="CJ143" s="194" t="e">
        <v>#N/A</v>
      </c>
      <c r="CK143" s="194" t="e">
        <v>#N/A</v>
      </c>
      <c r="CL143" s="194" t="e">
        <v>#N/A</v>
      </c>
      <c r="CM143" s="194" t="e">
        <v>#N/A</v>
      </c>
      <c r="CN143" s="194" t="e">
        <v>#N/A</v>
      </c>
      <c r="CO143" s="197" t="e">
        <v>#N/A</v>
      </c>
      <c r="CP143" s="194" t="s">
        <v>486</v>
      </c>
      <c r="CQ143" s="196" t="s">
        <v>14</v>
      </c>
      <c r="CR143" s="196">
        <v>0</v>
      </c>
      <c r="CS143" s="196" t="s">
        <v>30</v>
      </c>
      <c r="CT143" s="196">
        <v>2</v>
      </c>
      <c r="CU143" s="196" t="s">
        <v>269</v>
      </c>
      <c r="CV143" s="196">
        <v>0</v>
      </c>
      <c r="CW143" s="179">
        <v>43511</v>
      </c>
      <c r="CX143" s="194" t="s">
        <v>2703</v>
      </c>
      <c r="CY143" s="186">
        <v>1281000</v>
      </c>
      <c r="CZ143" s="186" t="s">
        <v>2690</v>
      </c>
      <c r="DA143" s="186" t="s">
        <v>2610</v>
      </c>
      <c r="DB143" s="186">
        <v>2</v>
      </c>
      <c r="DC143" s="186" t="s">
        <v>2887</v>
      </c>
      <c r="DD143" s="186" t="s">
        <v>2691</v>
      </c>
      <c r="DE143" s="192">
        <v>44774</v>
      </c>
      <c r="DF143" s="193" t="s">
        <v>2705</v>
      </c>
      <c r="DG143" s="178">
        <v>1167000</v>
      </c>
      <c r="DH143" s="196" t="s">
        <v>2648</v>
      </c>
      <c r="DI143" s="196" t="s">
        <v>19</v>
      </c>
      <c r="DJ143" s="196">
        <v>3</v>
      </c>
      <c r="DK143" s="196" t="s">
        <v>2704</v>
      </c>
      <c r="DL143" s="196" t="s">
        <v>2649</v>
      </c>
      <c r="DM143" s="179">
        <v>44769</v>
      </c>
      <c r="DN143" s="194" t="s">
        <v>2889</v>
      </c>
      <c r="DO143" s="186">
        <v>0</v>
      </c>
      <c r="DP143" s="194" t="s">
        <v>2690</v>
      </c>
      <c r="DQ143" s="194" t="s">
        <v>2610</v>
      </c>
      <c r="DR143" s="194">
        <v>2</v>
      </c>
      <c r="DS143" s="194" t="s">
        <v>2887</v>
      </c>
      <c r="DT143" s="194" t="s">
        <v>2691</v>
      </c>
      <c r="DU143" s="195">
        <v>44774</v>
      </c>
      <c r="DV143" s="193" t="s">
        <v>2888</v>
      </c>
      <c r="DW143" s="178">
        <v>0</v>
      </c>
      <c r="DX143" s="196" t="s">
        <v>2690</v>
      </c>
      <c r="DY143" s="196" t="s">
        <v>2610</v>
      </c>
      <c r="DZ143" s="196">
        <v>2</v>
      </c>
      <c r="EA143" s="196" t="s">
        <v>2887</v>
      </c>
      <c r="EB143" s="196" t="s">
        <v>2691</v>
      </c>
      <c r="EC143" s="179">
        <v>44774</v>
      </c>
      <c r="ED143" s="194" t="s">
        <v>2707</v>
      </c>
      <c r="EE143" s="186">
        <v>631000</v>
      </c>
      <c r="EF143" s="194" t="s">
        <v>2648</v>
      </c>
      <c r="EG143" s="194">
        <v>0</v>
      </c>
      <c r="EH143" s="194">
        <v>0</v>
      </c>
      <c r="EI143" s="194" t="s">
        <v>2706</v>
      </c>
      <c r="EJ143" s="194" t="s">
        <v>2649</v>
      </c>
      <c r="EK143" s="195">
        <v>44769</v>
      </c>
      <c r="EL143" s="193" t="s">
        <v>2709</v>
      </c>
      <c r="EM143" s="178">
        <v>650000</v>
      </c>
      <c r="EN143" s="196" t="s">
        <v>2648</v>
      </c>
      <c r="EO143" s="196">
        <v>0</v>
      </c>
      <c r="EP143" s="196">
        <v>0</v>
      </c>
      <c r="EQ143" s="196" t="s">
        <v>2708</v>
      </c>
      <c r="ER143" s="196">
        <v>0</v>
      </c>
      <c r="ES143" s="179">
        <v>44769</v>
      </c>
      <c r="ET143" s="194" t="s">
        <v>1442</v>
      </c>
      <c r="EU143" s="194">
        <v>221</v>
      </c>
      <c r="EV143" s="194" t="s">
        <v>1439</v>
      </c>
      <c r="EW143" s="194" t="s">
        <v>19</v>
      </c>
      <c r="EX143" s="194">
        <v>3</v>
      </c>
      <c r="EY143" s="194" t="s">
        <v>1441</v>
      </c>
      <c r="EZ143" s="194" t="s">
        <v>1440</v>
      </c>
      <c r="FA143" s="195">
        <v>44281</v>
      </c>
      <c r="FB143" s="193" t="s">
        <v>3061</v>
      </c>
      <c r="FC143" s="196">
        <v>3</v>
      </c>
      <c r="FD143" s="196" t="s">
        <v>2690</v>
      </c>
      <c r="FE143" s="196" t="s">
        <v>74</v>
      </c>
      <c r="FF143" s="196">
        <v>1</v>
      </c>
      <c r="FG143" s="196" t="s">
        <v>3060</v>
      </c>
      <c r="FH143" s="196" t="s">
        <v>2691</v>
      </c>
      <c r="FI143" s="179">
        <v>44803</v>
      </c>
      <c r="FJ143" s="193" t="s">
        <v>489</v>
      </c>
      <c r="FK143" s="194" t="s">
        <v>14</v>
      </c>
      <c r="FL143" s="194">
        <v>0</v>
      </c>
      <c r="FM143" s="194" t="s">
        <v>30</v>
      </c>
      <c r="FN143" s="194">
        <v>2</v>
      </c>
      <c r="FO143" s="194" t="s">
        <v>269</v>
      </c>
      <c r="FP143" s="186">
        <v>0</v>
      </c>
      <c r="FQ143" s="187">
        <v>43511</v>
      </c>
      <c r="FR143" s="193" t="s">
        <v>490</v>
      </c>
      <c r="FS143" s="196" t="s">
        <v>14</v>
      </c>
      <c r="FT143" s="196">
        <v>0</v>
      </c>
      <c r="FU143" s="196" t="s">
        <v>30</v>
      </c>
      <c r="FV143" s="196">
        <v>2</v>
      </c>
      <c r="FW143" s="196" t="s">
        <v>269</v>
      </c>
      <c r="FX143" s="196">
        <v>0</v>
      </c>
      <c r="FY143" s="179">
        <v>43511</v>
      </c>
      <c r="FZ143" s="194" t="s">
        <v>4850</v>
      </c>
      <c r="GA143" s="194">
        <v>1</v>
      </c>
      <c r="GB143" s="194" t="s">
        <v>3959</v>
      </c>
      <c r="GC143" s="194" t="s">
        <v>30</v>
      </c>
      <c r="GD143" s="194">
        <v>2</v>
      </c>
      <c r="GE143" s="194" t="s">
        <v>14</v>
      </c>
      <c r="GF143" s="194" t="s">
        <v>14</v>
      </c>
      <c r="GG143" s="195">
        <v>44863</v>
      </c>
      <c r="GH143" s="193" t="s">
        <v>4856</v>
      </c>
      <c r="GI143" s="196">
        <v>3</v>
      </c>
      <c r="GJ143" s="196" t="s">
        <v>3959</v>
      </c>
      <c r="GK143" s="196" t="s">
        <v>30</v>
      </c>
      <c r="GL143" s="196">
        <v>2</v>
      </c>
      <c r="GM143" s="196" t="s">
        <v>14</v>
      </c>
      <c r="GN143" s="196" t="s">
        <v>14</v>
      </c>
      <c r="GO143" s="179">
        <v>44863</v>
      </c>
      <c r="GP143" s="194" t="s">
        <v>4851</v>
      </c>
      <c r="GQ143" s="194">
        <v>2</v>
      </c>
      <c r="GR143" s="194" t="s">
        <v>3959</v>
      </c>
      <c r="GS143" s="194" t="s">
        <v>30</v>
      </c>
      <c r="GT143" s="194">
        <v>2</v>
      </c>
      <c r="GU143" s="194" t="s">
        <v>14</v>
      </c>
      <c r="GV143" s="194" t="s">
        <v>14</v>
      </c>
      <c r="GW143" s="195">
        <v>44863</v>
      </c>
      <c r="GX143" s="193" t="s">
        <v>4857</v>
      </c>
      <c r="GY143" s="196">
        <v>0</v>
      </c>
      <c r="GZ143" s="196" t="s">
        <v>3959</v>
      </c>
      <c r="HA143" s="196" t="s">
        <v>30</v>
      </c>
      <c r="HB143" s="196">
        <v>2</v>
      </c>
      <c r="HC143" s="196" t="s">
        <v>14</v>
      </c>
      <c r="HD143" s="196" t="s">
        <v>14</v>
      </c>
      <c r="HE143" s="179">
        <v>44863</v>
      </c>
      <c r="HF143" s="194" t="s">
        <v>4849</v>
      </c>
      <c r="HG143" s="194">
        <v>2</v>
      </c>
      <c r="HH143" s="194" t="s">
        <v>3959</v>
      </c>
      <c r="HI143" s="194" t="s">
        <v>30</v>
      </c>
      <c r="HJ143" s="194">
        <v>2</v>
      </c>
      <c r="HK143" s="194" t="s">
        <v>14</v>
      </c>
      <c r="HL143" s="194" t="s">
        <v>14</v>
      </c>
      <c r="HM143" s="195">
        <v>44863</v>
      </c>
      <c r="HN143" s="193" t="s">
        <v>4855</v>
      </c>
      <c r="HO143" s="196">
        <v>1</v>
      </c>
      <c r="HP143" s="196" t="s">
        <v>3959</v>
      </c>
      <c r="HQ143" s="196" t="s">
        <v>30</v>
      </c>
      <c r="HR143" s="196">
        <v>2</v>
      </c>
      <c r="HS143" s="196" t="s">
        <v>14</v>
      </c>
      <c r="HT143" s="196" t="s">
        <v>14</v>
      </c>
      <c r="HU143" s="179">
        <v>44863</v>
      </c>
      <c r="HV143" s="194" t="s">
        <v>4852</v>
      </c>
      <c r="HW143" s="194">
        <v>2</v>
      </c>
      <c r="HX143" s="194" t="s">
        <v>3959</v>
      </c>
      <c r="HY143" s="194" t="s">
        <v>30</v>
      </c>
      <c r="HZ143" s="194">
        <v>2</v>
      </c>
      <c r="IA143" s="194" t="s">
        <v>14</v>
      </c>
      <c r="IB143" s="194" t="s">
        <v>14</v>
      </c>
      <c r="IC143" s="195">
        <v>44863</v>
      </c>
      <c r="ID143" s="193" t="s">
        <v>4854</v>
      </c>
      <c r="IE143" s="196">
        <v>2</v>
      </c>
      <c r="IF143" s="196" t="s">
        <v>3959</v>
      </c>
      <c r="IG143" s="196" t="s">
        <v>30</v>
      </c>
      <c r="IH143" s="196">
        <v>2</v>
      </c>
      <c r="II143" s="196" t="s">
        <v>14</v>
      </c>
      <c r="IJ143" s="196" t="s">
        <v>14</v>
      </c>
      <c r="IK143" s="179">
        <v>44863</v>
      </c>
      <c r="IL143" s="194" t="s">
        <v>4853</v>
      </c>
      <c r="IM143" s="194">
        <v>3</v>
      </c>
      <c r="IN143" s="194" t="s">
        <v>3959</v>
      </c>
      <c r="IO143" s="194" t="s">
        <v>30</v>
      </c>
      <c r="IP143" s="194">
        <v>2</v>
      </c>
      <c r="IQ143" s="194" t="s">
        <v>14</v>
      </c>
      <c r="IR143" s="194" t="s">
        <v>14</v>
      </c>
      <c r="IS143" s="195">
        <v>44863</v>
      </c>
    </row>
    <row r="144" spans="1:253" x14ac:dyDescent="0.25">
      <c r="A144" s="283" t="s">
        <v>491</v>
      </c>
      <c r="B144" s="283" t="s">
        <v>9362</v>
      </c>
      <c r="C144" s="283" t="s">
        <v>492</v>
      </c>
      <c r="D144" s="283" t="s">
        <v>453</v>
      </c>
      <c r="E144" s="283" t="s">
        <v>9036</v>
      </c>
      <c r="F144" s="283" t="s">
        <v>2710</v>
      </c>
      <c r="G144" s="177">
        <v>18315000</v>
      </c>
      <c r="H144" s="178" t="s">
        <v>2683</v>
      </c>
      <c r="I144" s="178" t="s">
        <v>30</v>
      </c>
      <c r="J144" s="178">
        <v>2</v>
      </c>
      <c r="K144" s="178" t="s">
        <v>2642</v>
      </c>
      <c r="L144" s="178" t="s">
        <v>2641</v>
      </c>
      <c r="M144" s="179">
        <v>44769</v>
      </c>
      <c r="N144" s="193" t="s">
        <v>499</v>
      </c>
      <c r="O144" s="180">
        <v>220000</v>
      </c>
      <c r="P144" s="180">
        <v>0</v>
      </c>
      <c r="Q144" s="180" t="s">
        <v>30</v>
      </c>
      <c r="R144" s="180">
        <v>2</v>
      </c>
      <c r="S144" s="180" t="s">
        <v>498</v>
      </c>
      <c r="T144" s="180">
        <v>0</v>
      </c>
      <c r="U144" s="181">
        <v>43511</v>
      </c>
      <c r="V144" s="193" t="s">
        <v>1021</v>
      </c>
      <c r="W144" s="178">
        <v>38000</v>
      </c>
      <c r="X144" s="178" t="s">
        <v>1017</v>
      </c>
      <c r="Y144" s="178" t="s">
        <v>19</v>
      </c>
      <c r="Z144" s="178">
        <v>3</v>
      </c>
      <c r="AA144" s="178" t="s">
        <v>1019</v>
      </c>
      <c r="AB144" s="178" t="s">
        <v>1018</v>
      </c>
      <c r="AC144" s="179">
        <v>43914</v>
      </c>
      <c r="AD144" s="193" t="s">
        <v>1020</v>
      </c>
      <c r="AE144" s="186">
        <v>38000</v>
      </c>
      <c r="AF144" s="186" t="s">
        <v>1017</v>
      </c>
      <c r="AG144" s="186" t="s">
        <v>19</v>
      </c>
      <c r="AH144" s="186">
        <v>3</v>
      </c>
      <c r="AI144" s="186" t="s">
        <v>1019</v>
      </c>
      <c r="AJ144" s="186" t="s">
        <v>1018</v>
      </c>
      <c r="AK144" s="187">
        <v>43914</v>
      </c>
      <c r="AL144" s="193" t="s">
        <v>501</v>
      </c>
      <c r="AM144" s="178" t="s">
        <v>14</v>
      </c>
      <c r="AN144" s="178">
        <v>0</v>
      </c>
      <c r="AO144" s="178" t="s">
        <v>30</v>
      </c>
      <c r="AP144" s="178">
        <v>2</v>
      </c>
      <c r="AQ144" s="178" t="s">
        <v>269</v>
      </c>
      <c r="AR144" s="178">
        <v>0</v>
      </c>
      <c r="AS144" s="179">
        <v>43511</v>
      </c>
      <c r="AT144" s="194" t="s">
        <v>497</v>
      </c>
      <c r="AU144" s="186" t="s">
        <v>14</v>
      </c>
      <c r="AV144" s="186">
        <v>0</v>
      </c>
      <c r="AW144" s="186" t="s">
        <v>30</v>
      </c>
      <c r="AX144" s="186">
        <v>2</v>
      </c>
      <c r="AY144" s="186" t="s">
        <v>269</v>
      </c>
      <c r="AZ144" s="186">
        <v>0</v>
      </c>
      <c r="BA144" s="187">
        <v>43511</v>
      </c>
      <c r="BB144" s="193" t="s">
        <v>496</v>
      </c>
      <c r="BC144" s="178" t="s">
        <v>14</v>
      </c>
      <c r="BD144" s="178">
        <v>0</v>
      </c>
      <c r="BE144" s="178" t="s">
        <v>30</v>
      </c>
      <c r="BF144" s="178">
        <v>2</v>
      </c>
      <c r="BG144" s="178" t="s">
        <v>269</v>
      </c>
      <c r="BH144" s="178">
        <v>0</v>
      </c>
      <c r="BI144" s="179">
        <v>43511</v>
      </c>
      <c r="BJ144" s="194" t="s">
        <v>2711</v>
      </c>
      <c r="BK144" s="194">
        <v>196</v>
      </c>
      <c r="BL144" s="194" t="s">
        <v>2644</v>
      </c>
      <c r="BM144" s="194" t="s">
        <v>19</v>
      </c>
      <c r="BN144" s="194">
        <v>3</v>
      </c>
      <c r="BO144" s="194" t="s">
        <v>2645</v>
      </c>
      <c r="BP144" s="186" t="s">
        <v>470</v>
      </c>
      <c r="BQ144" s="195">
        <v>44769</v>
      </c>
      <c r="BR144" s="193" t="s">
        <v>493</v>
      </c>
      <c r="BS144" s="196" t="s">
        <v>14</v>
      </c>
      <c r="BT144" s="196">
        <v>0</v>
      </c>
      <c r="BU144" s="196" t="s">
        <v>30</v>
      </c>
      <c r="BV144" s="196">
        <v>2</v>
      </c>
      <c r="BW144" s="196" t="s">
        <v>269</v>
      </c>
      <c r="BX144" s="196">
        <v>0</v>
      </c>
      <c r="BY144" s="179">
        <v>43511</v>
      </c>
      <c r="BZ144" s="194" t="s">
        <v>494</v>
      </c>
      <c r="CA144" s="194" t="s">
        <v>14</v>
      </c>
      <c r="CB144" s="194">
        <v>0</v>
      </c>
      <c r="CC144" s="194" t="s">
        <v>14</v>
      </c>
      <c r="CD144" s="194" t="s">
        <v>14</v>
      </c>
      <c r="CE144" s="194" t="s">
        <v>269</v>
      </c>
      <c r="CF144" s="194">
        <v>0</v>
      </c>
      <c r="CG144" s="195">
        <v>43511</v>
      </c>
      <c r="CH144" s="193" t="s">
        <v>10198</v>
      </c>
      <c r="CI144" s="194" t="e">
        <v>#N/A</v>
      </c>
      <c r="CJ144" s="194" t="e">
        <v>#N/A</v>
      </c>
      <c r="CK144" s="194" t="e">
        <v>#N/A</v>
      </c>
      <c r="CL144" s="194" t="e">
        <v>#N/A</v>
      </c>
      <c r="CM144" s="194" t="e">
        <v>#N/A</v>
      </c>
      <c r="CN144" s="194" t="e">
        <v>#N/A</v>
      </c>
      <c r="CO144" s="197" t="e">
        <v>#N/A</v>
      </c>
      <c r="CP144" s="194" t="s">
        <v>495</v>
      </c>
      <c r="CQ144" s="196" t="s">
        <v>14</v>
      </c>
      <c r="CR144" s="196">
        <v>0</v>
      </c>
      <c r="CS144" s="196" t="s">
        <v>30</v>
      </c>
      <c r="CT144" s="196">
        <v>2</v>
      </c>
      <c r="CU144" s="196" t="s">
        <v>269</v>
      </c>
      <c r="CV144" s="196">
        <v>0</v>
      </c>
      <c r="CW144" s="179">
        <v>43511</v>
      </c>
      <c r="CX144" s="194" t="s">
        <v>1213</v>
      </c>
      <c r="CY144" s="186">
        <v>18000</v>
      </c>
      <c r="CZ144" s="186" t="s">
        <v>1207</v>
      </c>
      <c r="DA144" s="186" t="s">
        <v>19</v>
      </c>
      <c r="DB144" s="186">
        <v>3</v>
      </c>
      <c r="DC144" s="186" t="s">
        <v>1209</v>
      </c>
      <c r="DD144" s="186" t="s">
        <v>1208</v>
      </c>
      <c r="DE144" s="192">
        <v>44041</v>
      </c>
      <c r="DF144" s="193" t="s">
        <v>1211</v>
      </c>
      <c r="DG144" s="178">
        <v>0</v>
      </c>
      <c r="DH144" s="196" t="s">
        <v>1207</v>
      </c>
      <c r="DI144" s="196" t="s">
        <v>19</v>
      </c>
      <c r="DJ144" s="196">
        <v>3</v>
      </c>
      <c r="DK144" s="196" t="s">
        <v>1209</v>
      </c>
      <c r="DL144" s="196" t="s">
        <v>1208</v>
      </c>
      <c r="DM144" s="179">
        <v>44041</v>
      </c>
      <c r="DN144" s="194" t="s">
        <v>1215</v>
      </c>
      <c r="DO144" s="186">
        <v>20000</v>
      </c>
      <c r="DP144" s="194" t="s">
        <v>1207</v>
      </c>
      <c r="DQ144" s="194" t="s">
        <v>19</v>
      </c>
      <c r="DR144" s="194">
        <v>3</v>
      </c>
      <c r="DS144" s="194" t="s">
        <v>1209</v>
      </c>
      <c r="DT144" s="194" t="s">
        <v>1208</v>
      </c>
      <c r="DU144" s="195">
        <v>44041</v>
      </c>
      <c r="DV144" s="193" t="s">
        <v>1212</v>
      </c>
      <c r="DW144" s="178">
        <v>11000</v>
      </c>
      <c r="DX144" s="196" t="s">
        <v>1207</v>
      </c>
      <c r="DY144" s="196" t="s">
        <v>19</v>
      </c>
      <c r="DZ144" s="196">
        <v>3</v>
      </c>
      <c r="EA144" s="196" t="s">
        <v>1209</v>
      </c>
      <c r="EB144" s="196" t="s">
        <v>1208</v>
      </c>
      <c r="EC144" s="179">
        <v>44041</v>
      </c>
      <c r="ED144" s="194" t="s">
        <v>1214</v>
      </c>
      <c r="EE144" s="186">
        <v>6000</v>
      </c>
      <c r="EF144" s="194" t="s">
        <v>1207</v>
      </c>
      <c r="EG144" s="194" t="s">
        <v>19</v>
      </c>
      <c r="EH144" s="194">
        <v>3</v>
      </c>
      <c r="EI144" s="194" t="s">
        <v>1209</v>
      </c>
      <c r="EJ144" s="194" t="s">
        <v>1208</v>
      </c>
      <c r="EK144" s="195">
        <v>44041</v>
      </c>
      <c r="EL144" s="193" t="s">
        <v>1210</v>
      </c>
      <c r="EM144" s="178">
        <v>1000</v>
      </c>
      <c r="EN144" s="196" t="s">
        <v>1207</v>
      </c>
      <c r="EO144" s="196" t="s">
        <v>19</v>
      </c>
      <c r="EP144" s="196">
        <v>3</v>
      </c>
      <c r="EQ144" s="196" t="s">
        <v>1209</v>
      </c>
      <c r="ER144" s="196" t="s">
        <v>1208</v>
      </c>
      <c r="ES144" s="179">
        <v>44041</v>
      </c>
      <c r="ET144" s="194" t="s">
        <v>1444</v>
      </c>
      <c r="EU144" s="194">
        <v>221</v>
      </c>
      <c r="EV144" s="194" t="s">
        <v>1439</v>
      </c>
      <c r="EW144" s="194" t="s">
        <v>19</v>
      </c>
      <c r="EX144" s="194">
        <v>3</v>
      </c>
      <c r="EY144" s="194" t="s">
        <v>1441</v>
      </c>
      <c r="EZ144" s="194" t="s">
        <v>1440</v>
      </c>
      <c r="FA144" s="195">
        <v>44281</v>
      </c>
      <c r="FB144" s="193" t="s">
        <v>894</v>
      </c>
      <c r="FC144" s="196">
        <v>3</v>
      </c>
      <c r="FD144" s="196" t="s">
        <v>14</v>
      </c>
      <c r="FE144" s="196" t="s">
        <v>74</v>
      </c>
      <c r="FF144" s="196">
        <v>1</v>
      </c>
      <c r="FG144" s="196" t="s">
        <v>893</v>
      </c>
      <c r="FH144" s="196" t="s">
        <v>14</v>
      </c>
      <c r="FI144" s="179">
        <v>43769</v>
      </c>
      <c r="FJ144" s="193" t="s">
        <v>502</v>
      </c>
      <c r="FK144" s="194" t="s">
        <v>14</v>
      </c>
      <c r="FL144" s="194">
        <v>0</v>
      </c>
      <c r="FM144" s="194" t="s">
        <v>30</v>
      </c>
      <c r="FN144" s="194">
        <v>2</v>
      </c>
      <c r="FO144" s="194" t="s">
        <v>269</v>
      </c>
      <c r="FP144" s="186">
        <v>0</v>
      </c>
      <c r="FQ144" s="187">
        <v>43511</v>
      </c>
      <c r="FR144" s="193" t="s">
        <v>503</v>
      </c>
      <c r="FS144" s="196" t="s">
        <v>14</v>
      </c>
      <c r="FT144" s="196">
        <v>0</v>
      </c>
      <c r="FU144" s="196" t="s">
        <v>30</v>
      </c>
      <c r="FV144" s="196">
        <v>2</v>
      </c>
      <c r="FW144" s="196" t="s">
        <v>269</v>
      </c>
      <c r="FX144" s="196">
        <v>0</v>
      </c>
      <c r="FY144" s="179">
        <v>43511</v>
      </c>
      <c r="FZ144" s="194" t="s">
        <v>4859</v>
      </c>
      <c r="GA144" s="194">
        <v>1</v>
      </c>
      <c r="GB144" s="194" t="s">
        <v>3959</v>
      </c>
      <c r="GC144" s="194" t="s">
        <v>30</v>
      </c>
      <c r="GD144" s="194">
        <v>2</v>
      </c>
      <c r="GE144" s="194" t="s">
        <v>14</v>
      </c>
      <c r="GF144" s="194" t="s">
        <v>14</v>
      </c>
      <c r="GG144" s="195">
        <v>44863</v>
      </c>
      <c r="GH144" s="193" t="s">
        <v>4865</v>
      </c>
      <c r="GI144" s="196">
        <v>3</v>
      </c>
      <c r="GJ144" s="196" t="s">
        <v>3959</v>
      </c>
      <c r="GK144" s="196" t="s">
        <v>30</v>
      </c>
      <c r="GL144" s="196">
        <v>2</v>
      </c>
      <c r="GM144" s="196" t="s">
        <v>14</v>
      </c>
      <c r="GN144" s="196" t="s">
        <v>14</v>
      </c>
      <c r="GO144" s="179">
        <v>44863</v>
      </c>
      <c r="GP144" s="194" t="s">
        <v>4860</v>
      </c>
      <c r="GQ144" s="194">
        <v>2</v>
      </c>
      <c r="GR144" s="194" t="s">
        <v>3959</v>
      </c>
      <c r="GS144" s="194" t="s">
        <v>30</v>
      </c>
      <c r="GT144" s="194">
        <v>2</v>
      </c>
      <c r="GU144" s="194" t="s">
        <v>14</v>
      </c>
      <c r="GV144" s="194" t="s">
        <v>14</v>
      </c>
      <c r="GW144" s="195">
        <v>44863</v>
      </c>
      <c r="GX144" s="193" t="s">
        <v>4866</v>
      </c>
      <c r="GY144" s="196">
        <v>0</v>
      </c>
      <c r="GZ144" s="196" t="s">
        <v>3959</v>
      </c>
      <c r="HA144" s="196" t="s">
        <v>30</v>
      </c>
      <c r="HB144" s="196">
        <v>2</v>
      </c>
      <c r="HC144" s="196" t="s">
        <v>14</v>
      </c>
      <c r="HD144" s="196" t="s">
        <v>14</v>
      </c>
      <c r="HE144" s="179">
        <v>44863</v>
      </c>
      <c r="HF144" s="194" t="s">
        <v>4858</v>
      </c>
      <c r="HG144" s="194">
        <v>2</v>
      </c>
      <c r="HH144" s="194" t="s">
        <v>3959</v>
      </c>
      <c r="HI144" s="194" t="s">
        <v>30</v>
      </c>
      <c r="HJ144" s="194">
        <v>2</v>
      </c>
      <c r="HK144" s="194" t="s">
        <v>14</v>
      </c>
      <c r="HL144" s="194" t="s">
        <v>14</v>
      </c>
      <c r="HM144" s="195">
        <v>44863</v>
      </c>
      <c r="HN144" s="193" t="s">
        <v>4864</v>
      </c>
      <c r="HO144" s="196">
        <v>1</v>
      </c>
      <c r="HP144" s="196" t="s">
        <v>3959</v>
      </c>
      <c r="HQ144" s="196" t="s">
        <v>30</v>
      </c>
      <c r="HR144" s="196">
        <v>2</v>
      </c>
      <c r="HS144" s="196" t="s">
        <v>14</v>
      </c>
      <c r="HT144" s="196" t="s">
        <v>14</v>
      </c>
      <c r="HU144" s="179">
        <v>44863</v>
      </c>
      <c r="HV144" s="194" t="s">
        <v>4861</v>
      </c>
      <c r="HW144" s="194">
        <v>2</v>
      </c>
      <c r="HX144" s="194" t="s">
        <v>3959</v>
      </c>
      <c r="HY144" s="194" t="s">
        <v>30</v>
      </c>
      <c r="HZ144" s="194">
        <v>2</v>
      </c>
      <c r="IA144" s="194" t="s">
        <v>14</v>
      </c>
      <c r="IB144" s="194" t="s">
        <v>14</v>
      </c>
      <c r="IC144" s="195">
        <v>44863</v>
      </c>
      <c r="ID144" s="193" t="s">
        <v>4863</v>
      </c>
      <c r="IE144" s="196">
        <v>2</v>
      </c>
      <c r="IF144" s="196" t="s">
        <v>3959</v>
      </c>
      <c r="IG144" s="196" t="s">
        <v>30</v>
      </c>
      <c r="IH144" s="196">
        <v>2</v>
      </c>
      <c r="II144" s="196" t="s">
        <v>14</v>
      </c>
      <c r="IJ144" s="196" t="s">
        <v>14</v>
      </c>
      <c r="IK144" s="179">
        <v>44863</v>
      </c>
      <c r="IL144" s="194" t="s">
        <v>4862</v>
      </c>
      <c r="IM144" s="194">
        <v>2</v>
      </c>
      <c r="IN144" s="194" t="s">
        <v>3959</v>
      </c>
      <c r="IO144" s="194" t="s">
        <v>30</v>
      </c>
      <c r="IP144" s="194">
        <v>2</v>
      </c>
      <c r="IQ144" s="194" t="s">
        <v>14</v>
      </c>
      <c r="IR144" s="194" t="s">
        <v>14</v>
      </c>
      <c r="IS144" s="195">
        <v>44863</v>
      </c>
    </row>
    <row r="145" spans="1:253" x14ac:dyDescent="0.25">
      <c r="A145" s="283" t="s">
        <v>274</v>
      </c>
      <c r="B145" s="283" t="s">
        <v>9349</v>
      </c>
      <c r="C145" s="283" t="s">
        <v>275</v>
      </c>
      <c r="D145" s="283" t="s">
        <v>276</v>
      </c>
      <c r="E145" s="283" t="s">
        <v>9039</v>
      </c>
      <c r="F145" s="283" t="s">
        <v>1929</v>
      </c>
      <c r="G145" s="177">
        <v>63878000</v>
      </c>
      <c r="H145" s="178" t="s">
        <v>1927</v>
      </c>
      <c r="I145" s="178" t="s">
        <v>19</v>
      </c>
      <c r="J145" s="178">
        <v>3</v>
      </c>
      <c r="K145" s="178" t="s">
        <v>1928</v>
      </c>
      <c r="L145" s="178" t="s">
        <v>838</v>
      </c>
      <c r="M145" s="179">
        <v>44683</v>
      </c>
      <c r="N145" s="193" t="s">
        <v>840</v>
      </c>
      <c r="O145" s="180">
        <v>30342</v>
      </c>
      <c r="P145" s="180" t="s">
        <v>837</v>
      </c>
      <c r="Q145" s="180" t="s">
        <v>30</v>
      </c>
      <c r="R145" s="180">
        <v>2</v>
      </c>
      <c r="S145" s="180" t="s">
        <v>839</v>
      </c>
      <c r="T145" s="180" t="s">
        <v>838</v>
      </c>
      <c r="U145" s="181">
        <v>43676</v>
      </c>
      <c r="V145" s="193" t="s">
        <v>4270</v>
      </c>
      <c r="W145" s="178">
        <v>3800000</v>
      </c>
      <c r="X145" s="178" t="s">
        <v>4267</v>
      </c>
      <c r="Y145" s="178" t="s">
        <v>2610</v>
      </c>
      <c r="Z145" s="178">
        <v>2</v>
      </c>
      <c r="AA145" s="178" t="s">
        <v>4269</v>
      </c>
      <c r="AB145" s="178" t="s">
        <v>4268</v>
      </c>
      <c r="AC145" s="179">
        <v>44861</v>
      </c>
      <c r="AD145" s="193" t="s">
        <v>4274</v>
      </c>
      <c r="AE145" s="186">
        <v>91000</v>
      </c>
      <c r="AF145" s="186" t="s">
        <v>4271</v>
      </c>
      <c r="AG145" s="186" t="s">
        <v>2610</v>
      </c>
      <c r="AH145" s="186">
        <v>2</v>
      </c>
      <c r="AI145" s="186" t="s">
        <v>4273</v>
      </c>
      <c r="AJ145" s="186" t="s">
        <v>4272</v>
      </c>
      <c r="AK145" s="187">
        <v>44861</v>
      </c>
      <c r="AL145" s="193" t="s">
        <v>4276</v>
      </c>
      <c r="AM145" s="178">
        <v>91000</v>
      </c>
      <c r="AN145" s="178" t="s">
        <v>4271</v>
      </c>
      <c r="AO145" s="178" t="s">
        <v>2610</v>
      </c>
      <c r="AP145" s="178">
        <v>2</v>
      </c>
      <c r="AQ145" s="178" t="s">
        <v>4275</v>
      </c>
      <c r="AR145" s="178" t="s">
        <v>4272</v>
      </c>
      <c r="AS145" s="179">
        <v>44861</v>
      </c>
      <c r="AT145" s="194" t="s">
        <v>975</v>
      </c>
      <c r="AU145" s="186" t="s">
        <v>14</v>
      </c>
      <c r="AV145" s="186" t="s">
        <v>14</v>
      </c>
      <c r="AW145" s="186" t="s">
        <v>14</v>
      </c>
      <c r="AX145" s="186" t="s">
        <v>14</v>
      </c>
      <c r="AY145" s="186" t="s">
        <v>14</v>
      </c>
      <c r="AZ145" s="186" t="s">
        <v>14</v>
      </c>
      <c r="BA145" s="187">
        <v>43859</v>
      </c>
      <c r="BB145" s="193" t="s">
        <v>284</v>
      </c>
      <c r="BC145" s="178" t="s">
        <v>14</v>
      </c>
      <c r="BD145" s="178">
        <v>0</v>
      </c>
      <c r="BE145" s="178" t="s">
        <v>30</v>
      </c>
      <c r="BF145" s="178">
        <v>2</v>
      </c>
      <c r="BG145" s="178" t="s">
        <v>15</v>
      </c>
      <c r="BH145" s="178">
        <v>0</v>
      </c>
      <c r="BI145" s="179">
        <v>43509</v>
      </c>
      <c r="BJ145" s="194" t="s">
        <v>6533</v>
      </c>
      <c r="BK145" s="194">
        <v>18</v>
      </c>
      <c r="BL145" s="194" t="s">
        <v>6528</v>
      </c>
      <c r="BM145" s="194" t="s">
        <v>2610</v>
      </c>
      <c r="BN145" s="194">
        <v>2</v>
      </c>
      <c r="BO145" s="194" t="s">
        <v>6525</v>
      </c>
      <c r="BP145" s="186" t="s">
        <v>6524</v>
      </c>
      <c r="BQ145" s="195">
        <v>44889</v>
      </c>
      <c r="BR145" s="193" t="s">
        <v>277</v>
      </c>
      <c r="BS145" s="196" t="s">
        <v>14</v>
      </c>
      <c r="BT145" s="196">
        <v>0</v>
      </c>
      <c r="BU145" s="196" t="s">
        <v>30</v>
      </c>
      <c r="BV145" s="196">
        <v>2</v>
      </c>
      <c r="BW145" s="196" t="s">
        <v>15</v>
      </c>
      <c r="BX145" s="196">
        <v>0</v>
      </c>
      <c r="BY145" s="179">
        <v>43509</v>
      </c>
      <c r="BZ145" s="194" t="s">
        <v>278</v>
      </c>
      <c r="CA145" s="194" t="s">
        <v>14</v>
      </c>
      <c r="CB145" s="194">
        <v>0</v>
      </c>
      <c r="CC145" s="194" t="s">
        <v>14</v>
      </c>
      <c r="CD145" s="194" t="s">
        <v>14</v>
      </c>
      <c r="CE145" s="194" t="s">
        <v>15</v>
      </c>
      <c r="CF145" s="194">
        <v>0</v>
      </c>
      <c r="CG145" s="195">
        <v>43509</v>
      </c>
      <c r="CH145" s="193" t="s">
        <v>10199</v>
      </c>
      <c r="CI145" s="194" t="e">
        <v>#N/A</v>
      </c>
      <c r="CJ145" s="194" t="e">
        <v>#N/A</v>
      </c>
      <c r="CK145" s="194" t="e">
        <v>#N/A</v>
      </c>
      <c r="CL145" s="194" t="e">
        <v>#N/A</v>
      </c>
      <c r="CM145" s="194" t="e">
        <v>#N/A</v>
      </c>
      <c r="CN145" s="194" t="e">
        <v>#N/A</v>
      </c>
      <c r="CO145" s="197" t="e">
        <v>#N/A</v>
      </c>
      <c r="CP145" s="194" t="s">
        <v>283</v>
      </c>
      <c r="CQ145" s="196" t="s">
        <v>14</v>
      </c>
      <c r="CR145" s="196">
        <v>0</v>
      </c>
      <c r="CS145" s="196" t="s">
        <v>30</v>
      </c>
      <c r="CT145" s="196">
        <v>2</v>
      </c>
      <c r="CU145" s="196" t="s">
        <v>15</v>
      </c>
      <c r="CV145" s="196">
        <v>0</v>
      </c>
      <c r="CW145" s="179">
        <v>43509</v>
      </c>
      <c r="CX145" s="194" t="s">
        <v>4277</v>
      </c>
      <c r="CY145" s="186">
        <v>91000</v>
      </c>
      <c r="CZ145" s="186" t="s">
        <v>4271</v>
      </c>
      <c r="DA145" s="186" t="s">
        <v>2610</v>
      </c>
      <c r="DB145" s="186">
        <v>2</v>
      </c>
      <c r="DC145" s="186" t="s">
        <v>1932</v>
      </c>
      <c r="DD145" s="186" t="s">
        <v>4272</v>
      </c>
      <c r="DE145" s="192">
        <v>44861</v>
      </c>
      <c r="DF145" s="193" t="s">
        <v>4281</v>
      </c>
      <c r="DG145" s="178">
        <v>3709000</v>
      </c>
      <c r="DH145" s="196" t="s">
        <v>4278</v>
      </c>
      <c r="DI145" s="196" t="s">
        <v>19</v>
      </c>
      <c r="DJ145" s="196">
        <v>3</v>
      </c>
      <c r="DK145" s="196" t="s">
        <v>4280</v>
      </c>
      <c r="DL145" s="196" t="s">
        <v>4279</v>
      </c>
      <c r="DM145" s="179">
        <v>44861</v>
      </c>
      <c r="DN145" s="194" t="s">
        <v>1930</v>
      </c>
      <c r="DO145" s="186">
        <v>0</v>
      </c>
      <c r="DP145" s="194" t="s">
        <v>14</v>
      </c>
      <c r="DQ145" s="194" t="s">
        <v>30</v>
      </c>
      <c r="DR145" s="194">
        <v>2</v>
      </c>
      <c r="DS145" s="194" t="s">
        <v>14</v>
      </c>
      <c r="DT145" s="194" t="s">
        <v>14</v>
      </c>
      <c r="DU145" s="195">
        <v>44683</v>
      </c>
      <c r="DV145" s="193" t="s">
        <v>4282</v>
      </c>
      <c r="DW145" s="178">
        <v>91000</v>
      </c>
      <c r="DX145" s="196" t="s">
        <v>4271</v>
      </c>
      <c r="DY145" s="196" t="s">
        <v>2610</v>
      </c>
      <c r="DZ145" s="196">
        <v>2</v>
      </c>
      <c r="EA145" s="196" t="s">
        <v>1932</v>
      </c>
      <c r="EB145" s="196" t="s">
        <v>4272</v>
      </c>
      <c r="EC145" s="179">
        <v>44861</v>
      </c>
      <c r="ED145" s="194" t="s">
        <v>1933</v>
      </c>
      <c r="EE145" s="186">
        <v>0</v>
      </c>
      <c r="EF145" s="194" t="s">
        <v>14</v>
      </c>
      <c r="EG145" s="194" t="s">
        <v>30</v>
      </c>
      <c r="EH145" s="194">
        <v>2</v>
      </c>
      <c r="EI145" s="194" t="s">
        <v>1932</v>
      </c>
      <c r="EJ145" s="194" t="s">
        <v>1931</v>
      </c>
      <c r="EK145" s="195">
        <v>44683</v>
      </c>
      <c r="EL145" s="193" t="s">
        <v>1934</v>
      </c>
      <c r="EM145" s="178">
        <v>0</v>
      </c>
      <c r="EN145" s="196" t="s">
        <v>14</v>
      </c>
      <c r="EO145" s="196" t="s">
        <v>30</v>
      </c>
      <c r="EP145" s="196">
        <v>2</v>
      </c>
      <c r="EQ145" s="196" t="s">
        <v>1932</v>
      </c>
      <c r="ER145" s="196" t="s">
        <v>1931</v>
      </c>
      <c r="ES145" s="179">
        <v>44683</v>
      </c>
      <c r="ET145" s="194" t="s">
        <v>6536</v>
      </c>
      <c r="EU145" s="194">
        <v>18</v>
      </c>
      <c r="EV145" s="194" t="s">
        <v>6528</v>
      </c>
      <c r="EW145" s="194" t="s">
        <v>2610</v>
      </c>
      <c r="EX145" s="194">
        <v>2</v>
      </c>
      <c r="EY145" s="194" t="s">
        <v>6525</v>
      </c>
      <c r="EZ145" s="194" t="s">
        <v>6524</v>
      </c>
      <c r="FA145" s="195">
        <v>44889</v>
      </c>
      <c r="FB145" s="193" t="s">
        <v>282</v>
      </c>
      <c r="FC145" s="196">
        <v>2</v>
      </c>
      <c r="FD145" s="196" t="s">
        <v>279</v>
      </c>
      <c r="FE145" s="196" t="s">
        <v>30</v>
      </c>
      <c r="FF145" s="196">
        <v>2</v>
      </c>
      <c r="FG145" s="196" t="s">
        <v>281</v>
      </c>
      <c r="FH145" s="196" t="s">
        <v>280</v>
      </c>
      <c r="FI145" s="179">
        <v>43509</v>
      </c>
      <c r="FJ145" s="193" t="s">
        <v>285</v>
      </c>
      <c r="FK145" s="194" t="s">
        <v>14</v>
      </c>
      <c r="FL145" s="194">
        <v>0</v>
      </c>
      <c r="FM145" s="194" t="s">
        <v>30</v>
      </c>
      <c r="FN145" s="194">
        <v>2</v>
      </c>
      <c r="FO145" s="194" t="s">
        <v>15</v>
      </c>
      <c r="FP145" s="186">
        <v>0</v>
      </c>
      <c r="FQ145" s="187">
        <v>43509</v>
      </c>
      <c r="FR145" s="193" t="s">
        <v>286</v>
      </c>
      <c r="FS145" s="196" t="s">
        <v>14</v>
      </c>
      <c r="FT145" s="196">
        <v>0</v>
      </c>
      <c r="FU145" s="196" t="s">
        <v>30</v>
      </c>
      <c r="FV145" s="196">
        <v>2</v>
      </c>
      <c r="FW145" s="196" t="s">
        <v>15</v>
      </c>
      <c r="FX145" s="196">
        <v>0</v>
      </c>
      <c r="FY145" s="179">
        <v>43509</v>
      </c>
      <c r="FZ145" s="194" t="s">
        <v>5465</v>
      </c>
      <c r="GA145" s="194">
        <v>1</v>
      </c>
      <c r="GB145" s="194" t="s">
        <v>3959</v>
      </c>
      <c r="GC145" s="194" t="s">
        <v>30</v>
      </c>
      <c r="GD145" s="194">
        <v>2</v>
      </c>
      <c r="GE145" s="194" t="s">
        <v>14</v>
      </c>
      <c r="GF145" s="194" t="s">
        <v>14</v>
      </c>
      <c r="GG145" s="195">
        <v>44865</v>
      </c>
      <c r="GH145" s="193" t="s">
        <v>5471</v>
      </c>
      <c r="GI145" s="196">
        <v>1</v>
      </c>
      <c r="GJ145" s="196" t="s">
        <v>3959</v>
      </c>
      <c r="GK145" s="196" t="s">
        <v>30</v>
      </c>
      <c r="GL145" s="196">
        <v>2</v>
      </c>
      <c r="GM145" s="196" t="s">
        <v>14</v>
      </c>
      <c r="GN145" s="196" t="s">
        <v>14</v>
      </c>
      <c r="GO145" s="179">
        <v>44865</v>
      </c>
      <c r="GP145" s="194" t="s">
        <v>5466</v>
      </c>
      <c r="GQ145" s="194">
        <v>1</v>
      </c>
      <c r="GR145" s="194" t="s">
        <v>3959</v>
      </c>
      <c r="GS145" s="194" t="s">
        <v>30</v>
      </c>
      <c r="GT145" s="194">
        <v>2</v>
      </c>
      <c r="GU145" s="194" t="s">
        <v>14</v>
      </c>
      <c r="GV145" s="194" t="s">
        <v>14</v>
      </c>
      <c r="GW145" s="195">
        <v>44865</v>
      </c>
      <c r="GX145" s="193" t="s">
        <v>5472</v>
      </c>
      <c r="GY145" s="196">
        <v>0</v>
      </c>
      <c r="GZ145" s="196" t="s">
        <v>3959</v>
      </c>
      <c r="HA145" s="196" t="s">
        <v>30</v>
      </c>
      <c r="HB145" s="196">
        <v>2</v>
      </c>
      <c r="HC145" s="196" t="s">
        <v>14</v>
      </c>
      <c r="HD145" s="196" t="s">
        <v>14</v>
      </c>
      <c r="HE145" s="179">
        <v>44865</v>
      </c>
      <c r="HF145" s="194" t="s">
        <v>5464</v>
      </c>
      <c r="HG145" s="194">
        <v>0</v>
      </c>
      <c r="HH145" s="194" t="s">
        <v>3959</v>
      </c>
      <c r="HI145" s="194" t="s">
        <v>30</v>
      </c>
      <c r="HJ145" s="194">
        <v>2</v>
      </c>
      <c r="HK145" s="194" t="s">
        <v>14</v>
      </c>
      <c r="HL145" s="194" t="s">
        <v>14</v>
      </c>
      <c r="HM145" s="195">
        <v>44865</v>
      </c>
      <c r="HN145" s="193" t="s">
        <v>5470</v>
      </c>
      <c r="HO145" s="196">
        <v>2</v>
      </c>
      <c r="HP145" s="196" t="s">
        <v>3959</v>
      </c>
      <c r="HQ145" s="196" t="s">
        <v>30</v>
      </c>
      <c r="HR145" s="196">
        <v>2</v>
      </c>
      <c r="HS145" s="196" t="s">
        <v>14</v>
      </c>
      <c r="HT145" s="196" t="s">
        <v>14</v>
      </c>
      <c r="HU145" s="179">
        <v>44865</v>
      </c>
      <c r="HV145" s="194" t="s">
        <v>5467</v>
      </c>
      <c r="HW145" s="194">
        <v>1</v>
      </c>
      <c r="HX145" s="194" t="s">
        <v>3959</v>
      </c>
      <c r="HY145" s="194" t="s">
        <v>30</v>
      </c>
      <c r="HZ145" s="194">
        <v>2</v>
      </c>
      <c r="IA145" s="194" t="s">
        <v>14</v>
      </c>
      <c r="IB145" s="194" t="s">
        <v>14</v>
      </c>
      <c r="IC145" s="195">
        <v>44865</v>
      </c>
      <c r="ID145" s="193" t="s">
        <v>5469</v>
      </c>
      <c r="IE145" s="196">
        <v>3</v>
      </c>
      <c r="IF145" s="196" t="s">
        <v>3959</v>
      </c>
      <c r="IG145" s="196" t="s">
        <v>30</v>
      </c>
      <c r="IH145" s="196">
        <v>2</v>
      </c>
      <c r="II145" s="196" t="s">
        <v>14</v>
      </c>
      <c r="IJ145" s="196" t="s">
        <v>14</v>
      </c>
      <c r="IK145" s="179">
        <v>44865</v>
      </c>
      <c r="IL145" s="194" t="s">
        <v>5468</v>
      </c>
      <c r="IM145" s="194">
        <v>2</v>
      </c>
      <c r="IN145" s="194" t="s">
        <v>3959</v>
      </c>
      <c r="IO145" s="194" t="s">
        <v>30</v>
      </c>
      <c r="IP145" s="194">
        <v>2</v>
      </c>
      <c r="IQ145" s="194" t="s">
        <v>14</v>
      </c>
      <c r="IR145" s="194" t="s">
        <v>14</v>
      </c>
      <c r="IS145" s="195">
        <v>44865</v>
      </c>
    </row>
    <row r="146" spans="1:253" x14ac:dyDescent="0.25">
      <c r="A146" s="283" t="s">
        <v>287</v>
      </c>
      <c r="B146" s="283" t="s">
        <v>9362</v>
      </c>
      <c r="C146" s="283" t="s">
        <v>288</v>
      </c>
      <c r="D146" s="283" t="s">
        <v>276</v>
      </c>
      <c r="E146" s="283" t="s">
        <v>9039</v>
      </c>
      <c r="F146" s="283" t="s">
        <v>1935</v>
      </c>
      <c r="G146" s="177">
        <v>63878000</v>
      </c>
      <c r="H146" s="178" t="s">
        <v>1927</v>
      </c>
      <c r="I146" s="178" t="s">
        <v>19</v>
      </c>
      <c r="J146" s="178">
        <v>3</v>
      </c>
      <c r="K146" s="178" t="s">
        <v>1928</v>
      </c>
      <c r="L146" s="178" t="s">
        <v>838</v>
      </c>
      <c r="M146" s="179">
        <v>44683</v>
      </c>
      <c r="N146" s="193" t="s">
        <v>842</v>
      </c>
      <c r="O146" s="180">
        <v>18330</v>
      </c>
      <c r="P146" s="180" t="s">
        <v>837</v>
      </c>
      <c r="Q146" s="180" t="s">
        <v>30</v>
      </c>
      <c r="R146" s="180">
        <v>2</v>
      </c>
      <c r="S146" s="180" t="s">
        <v>841</v>
      </c>
      <c r="T146" s="180" t="s">
        <v>838</v>
      </c>
      <c r="U146" s="181">
        <v>43676</v>
      </c>
      <c r="V146" s="193" t="s">
        <v>846</v>
      </c>
      <c r="W146" s="178">
        <v>3458000</v>
      </c>
      <c r="X146" s="178" t="s">
        <v>837</v>
      </c>
      <c r="Y146" s="178" t="s">
        <v>30</v>
      </c>
      <c r="Z146" s="178">
        <v>2</v>
      </c>
      <c r="AA146" s="178" t="s">
        <v>845</v>
      </c>
      <c r="AB146" s="178" t="s">
        <v>838</v>
      </c>
      <c r="AC146" s="179">
        <v>43676</v>
      </c>
      <c r="AD146" s="193" t="s">
        <v>1580</v>
      </c>
      <c r="AE146" s="186" t="s">
        <v>14</v>
      </c>
      <c r="AF146" s="186" t="s">
        <v>14</v>
      </c>
      <c r="AG146" s="186" t="s">
        <v>14</v>
      </c>
      <c r="AH146" s="186" t="s">
        <v>14</v>
      </c>
      <c r="AI146" s="186" t="s">
        <v>1579</v>
      </c>
      <c r="AJ146" s="186" t="s">
        <v>14</v>
      </c>
      <c r="AK146" s="187">
        <v>44496</v>
      </c>
      <c r="AL146" s="193" t="s">
        <v>843</v>
      </c>
      <c r="AM146" s="178" t="s">
        <v>14</v>
      </c>
      <c r="AN146" s="178" t="s">
        <v>14</v>
      </c>
      <c r="AO146" s="178" t="s">
        <v>14</v>
      </c>
      <c r="AP146" s="178" t="s">
        <v>14</v>
      </c>
      <c r="AQ146" s="178" t="s">
        <v>15</v>
      </c>
      <c r="AR146" s="178" t="s">
        <v>14</v>
      </c>
      <c r="AS146" s="179">
        <v>43676</v>
      </c>
      <c r="AT146" s="194" t="s">
        <v>976</v>
      </c>
      <c r="AU146" s="186" t="s">
        <v>14</v>
      </c>
      <c r="AV146" s="186" t="s">
        <v>14</v>
      </c>
      <c r="AW146" s="186" t="s">
        <v>14</v>
      </c>
      <c r="AX146" s="186" t="s">
        <v>14</v>
      </c>
      <c r="AY146" s="186" t="s">
        <v>14</v>
      </c>
      <c r="AZ146" s="186" t="s">
        <v>14</v>
      </c>
      <c r="BA146" s="187">
        <v>43859</v>
      </c>
      <c r="BB146" s="193" t="s">
        <v>294</v>
      </c>
      <c r="BC146" s="178" t="s">
        <v>14</v>
      </c>
      <c r="BD146" s="178">
        <v>0</v>
      </c>
      <c r="BE146" s="178" t="s">
        <v>30</v>
      </c>
      <c r="BF146" s="178">
        <v>2</v>
      </c>
      <c r="BG146" s="178" t="s">
        <v>15</v>
      </c>
      <c r="BH146" s="178">
        <v>0</v>
      </c>
      <c r="BI146" s="179">
        <v>43509</v>
      </c>
      <c r="BJ146" s="194" t="s">
        <v>6537</v>
      </c>
      <c r="BK146" s="194">
        <v>18</v>
      </c>
      <c r="BL146" s="194" t="s">
        <v>6528</v>
      </c>
      <c r="BM146" s="194" t="s">
        <v>2610</v>
      </c>
      <c r="BN146" s="194">
        <v>2</v>
      </c>
      <c r="BO146" s="194" t="s">
        <v>6525</v>
      </c>
      <c r="BP146" s="186" t="s">
        <v>6524</v>
      </c>
      <c r="BQ146" s="195">
        <v>44889</v>
      </c>
      <c r="BR146" s="193" t="s">
        <v>289</v>
      </c>
      <c r="BS146" s="196" t="s">
        <v>14</v>
      </c>
      <c r="BT146" s="196">
        <v>0</v>
      </c>
      <c r="BU146" s="196" t="s">
        <v>30</v>
      </c>
      <c r="BV146" s="196">
        <v>2</v>
      </c>
      <c r="BW146" s="196" t="s">
        <v>15</v>
      </c>
      <c r="BX146" s="196">
        <v>0</v>
      </c>
      <c r="BY146" s="179">
        <v>43509</v>
      </c>
      <c r="BZ146" s="194" t="s">
        <v>290</v>
      </c>
      <c r="CA146" s="194" t="s">
        <v>14</v>
      </c>
      <c r="CB146" s="194">
        <v>0</v>
      </c>
      <c r="CC146" s="194" t="s">
        <v>14</v>
      </c>
      <c r="CD146" s="194" t="s">
        <v>14</v>
      </c>
      <c r="CE146" s="194" t="s">
        <v>15</v>
      </c>
      <c r="CF146" s="194">
        <v>0</v>
      </c>
      <c r="CG146" s="195">
        <v>43509</v>
      </c>
      <c r="CH146" s="193" t="s">
        <v>10200</v>
      </c>
      <c r="CI146" s="194" t="e">
        <v>#N/A</v>
      </c>
      <c r="CJ146" s="194" t="e">
        <v>#N/A</v>
      </c>
      <c r="CK146" s="194" t="e">
        <v>#N/A</v>
      </c>
      <c r="CL146" s="194" t="e">
        <v>#N/A</v>
      </c>
      <c r="CM146" s="194" t="e">
        <v>#N/A</v>
      </c>
      <c r="CN146" s="194" t="e">
        <v>#N/A</v>
      </c>
      <c r="CO146" s="197" t="e">
        <v>#N/A</v>
      </c>
      <c r="CP146" s="194" t="s">
        <v>293</v>
      </c>
      <c r="CQ146" s="196" t="s">
        <v>14</v>
      </c>
      <c r="CR146" s="196">
        <v>0</v>
      </c>
      <c r="CS146" s="196" t="s">
        <v>30</v>
      </c>
      <c r="CT146" s="196">
        <v>2</v>
      </c>
      <c r="CU146" s="196" t="s">
        <v>15</v>
      </c>
      <c r="CV146" s="196">
        <v>0</v>
      </c>
      <c r="CW146" s="179">
        <v>43509</v>
      </c>
      <c r="CX146" s="194" t="s">
        <v>848</v>
      </c>
      <c r="CY146" s="186" t="s">
        <v>14</v>
      </c>
      <c r="CZ146" s="186" t="s">
        <v>14</v>
      </c>
      <c r="DA146" s="186" t="s">
        <v>14</v>
      </c>
      <c r="DB146" s="186" t="s">
        <v>14</v>
      </c>
      <c r="DC146" s="186" t="s">
        <v>1057</v>
      </c>
      <c r="DD146" s="186" t="s">
        <v>14</v>
      </c>
      <c r="DE146" s="192">
        <v>43920</v>
      </c>
      <c r="DF146" s="193" t="s">
        <v>1938</v>
      </c>
      <c r="DG146" s="178">
        <v>3458000</v>
      </c>
      <c r="DH146" s="196" t="s">
        <v>1927</v>
      </c>
      <c r="DI146" s="196" t="s">
        <v>30</v>
      </c>
      <c r="DJ146" s="196">
        <v>2</v>
      </c>
      <c r="DK146" s="196" t="s">
        <v>1937</v>
      </c>
      <c r="DL146" s="196" t="s">
        <v>1936</v>
      </c>
      <c r="DM146" s="179">
        <v>44683</v>
      </c>
      <c r="DN146" s="194" t="s">
        <v>1061</v>
      </c>
      <c r="DO146" s="186" t="s">
        <v>14</v>
      </c>
      <c r="DP146" s="194" t="s">
        <v>14</v>
      </c>
      <c r="DQ146" s="194" t="s">
        <v>14</v>
      </c>
      <c r="DR146" s="194" t="s">
        <v>14</v>
      </c>
      <c r="DS146" s="194" t="s">
        <v>1057</v>
      </c>
      <c r="DT146" s="194" t="s">
        <v>14</v>
      </c>
      <c r="DU146" s="195">
        <v>43920</v>
      </c>
      <c r="DV146" s="193" t="s">
        <v>1059</v>
      </c>
      <c r="DW146" s="178" t="s">
        <v>14</v>
      </c>
      <c r="DX146" s="196" t="s">
        <v>14</v>
      </c>
      <c r="DY146" s="196" t="s">
        <v>14</v>
      </c>
      <c r="DZ146" s="196" t="s">
        <v>14</v>
      </c>
      <c r="EA146" s="196" t="s">
        <v>1057</v>
      </c>
      <c r="EB146" s="196" t="s">
        <v>14</v>
      </c>
      <c r="EC146" s="179">
        <v>43920</v>
      </c>
      <c r="ED146" s="194" t="s">
        <v>1060</v>
      </c>
      <c r="EE146" s="186" t="s">
        <v>14</v>
      </c>
      <c r="EF146" s="194" t="s">
        <v>14</v>
      </c>
      <c r="EG146" s="194" t="s">
        <v>14</v>
      </c>
      <c r="EH146" s="194" t="s">
        <v>14</v>
      </c>
      <c r="EI146" s="194" t="s">
        <v>1057</v>
      </c>
      <c r="EJ146" s="194" t="s">
        <v>14</v>
      </c>
      <c r="EK146" s="195">
        <v>43920</v>
      </c>
      <c r="EL146" s="193" t="s">
        <v>1058</v>
      </c>
      <c r="EM146" s="178" t="s">
        <v>14</v>
      </c>
      <c r="EN146" s="196" t="s">
        <v>14</v>
      </c>
      <c r="EO146" s="196" t="s">
        <v>14</v>
      </c>
      <c r="EP146" s="196" t="s">
        <v>14</v>
      </c>
      <c r="EQ146" s="196" t="s">
        <v>1057</v>
      </c>
      <c r="ER146" s="196" t="s">
        <v>14</v>
      </c>
      <c r="ES146" s="179">
        <v>43920</v>
      </c>
      <c r="ET146" s="194" t="s">
        <v>6538</v>
      </c>
      <c r="EU146" s="194">
        <v>18</v>
      </c>
      <c r="EV146" s="194" t="s">
        <v>6528</v>
      </c>
      <c r="EW146" s="194" t="s">
        <v>2610</v>
      </c>
      <c r="EX146" s="194">
        <v>2</v>
      </c>
      <c r="EY146" s="194" t="s">
        <v>6525</v>
      </c>
      <c r="EZ146" s="194" t="s">
        <v>6524</v>
      </c>
      <c r="FA146" s="195">
        <v>44889</v>
      </c>
      <c r="FB146" s="193" t="s">
        <v>292</v>
      </c>
      <c r="FC146" s="196">
        <v>1</v>
      </c>
      <c r="FD146" s="196" t="s">
        <v>14</v>
      </c>
      <c r="FE146" s="196" t="s">
        <v>30</v>
      </c>
      <c r="FF146" s="196">
        <v>2</v>
      </c>
      <c r="FG146" s="196" t="s">
        <v>291</v>
      </c>
      <c r="FH146" s="196" t="s">
        <v>14</v>
      </c>
      <c r="FI146" s="179">
        <v>43509</v>
      </c>
      <c r="FJ146" s="193" t="s">
        <v>295</v>
      </c>
      <c r="FK146" s="194" t="s">
        <v>14</v>
      </c>
      <c r="FL146" s="194">
        <v>0</v>
      </c>
      <c r="FM146" s="194" t="s">
        <v>30</v>
      </c>
      <c r="FN146" s="194">
        <v>2</v>
      </c>
      <c r="FO146" s="194" t="s">
        <v>15</v>
      </c>
      <c r="FP146" s="186">
        <v>0</v>
      </c>
      <c r="FQ146" s="187">
        <v>43509</v>
      </c>
      <c r="FR146" s="193" t="s">
        <v>296</v>
      </c>
      <c r="FS146" s="196" t="s">
        <v>14</v>
      </c>
      <c r="FT146" s="196">
        <v>0</v>
      </c>
      <c r="FU146" s="196" t="s">
        <v>30</v>
      </c>
      <c r="FV146" s="196">
        <v>2</v>
      </c>
      <c r="FW146" s="196" t="s">
        <v>15</v>
      </c>
      <c r="FX146" s="196">
        <v>0</v>
      </c>
      <c r="FY146" s="179">
        <v>43509</v>
      </c>
      <c r="FZ146" s="194" t="s">
        <v>5474</v>
      </c>
      <c r="GA146" s="194">
        <v>1</v>
      </c>
      <c r="GB146" s="194" t="s">
        <v>3959</v>
      </c>
      <c r="GC146" s="194" t="s">
        <v>30</v>
      </c>
      <c r="GD146" s="194">
        <v>2</v>
      </c>
      <c r="GE146" s="194" t="s">
        <v>14</v>
      </c>
      <c r="GF146" s="194" t="s">
        <v>14</v>
      </c>
      <c r="GG146" s="195">
        <v>44865</v>
      </c>
      <c r="GH146" s="193" t="s">
        <v>5480</v>
      </c>
      <c r="GI146" s="196">
        <v>1</v>
      </c>
      <c r="GJ146" s="196" t="s">
        <v>3959</v>
      </c>
      <c r="GK146" s="196" t="s">
        <v>30</v>
      </c>
      <c r="GL146" s="196">
        <v>2</v>
      </c>
      <c r="GM146" s="196" t="s">
        <v>14</v>
      </c>
      <c r="GN146" s="196" t="s">
        <v>14</v>
      </c>
      <c r="GO146" s="179">
        <v>44865</v>
      </c>
      <c r="GP146" s="194" t="s">
        <v>5475</v>
      </c>
      <c r="GQ146" s="194">
        <v>0</v>
      </c>
      <c r="GR146" s="194" t="s">
        <v>3959</v>
      </c>
      <c r="GS146" s="194" t="s">
        <v>30</v>
      </c>
      <c r="GT146" s="194">
        <v>2</v>
      </c>
      <c r="GU146" s="194" t="s">
        <v>14</v>
      </c>
      <c r="GV146" s="194" t="s">
        <v>14</v>
      </c>
      <c r="GW146" s="195">
        <v>44865</v>
      </c>
      <c r="GX146" s="193" t="s">
        <v>5481</v>
      </c>
      <c r="GY146" s="196">
        <v>0</v>
      </c>
      <c r="GZ146" s="196" t="s">
        <v>3959</v>
      </c>
      <c r="HA146" s="196" t="s">
        <v>30</v>
      </c>
      <c r="HB146" s="196">
        <v>2</v>
      </c>
      <c r="HC146" s="196" t="s">
        <v>14</v>
      </c>
      <c r="HD146" s="196" t="s">
        <v>14</v>
      </c>
      <c r="HE146" s="179">
        <v>44865</v>
      </c>
      <c r="HF146" s="194" t="s">
        <v>5473</v>
      </c>
      <c r="HG146" s="194">
        <v>0</v>
      </c>
      <c r="HH146" s="194" t="s">
        <v>3959</v>
      </c>
      <c r="HI146" s="194" t="s">
        <v>30</v>
      </c>
      <c r="HJ146" s="194">
        <v>2</v>
      </c>
      <c r="HK146" s="194" t="s">
        <v>14</v>
      </c>
      <c r="HL146" s="194" t="s">
        <v>14</v>
      </c>
      <c r="HM146" s="195">
        <v>44865</v>
      </c>
      <c r="HN146" s="193" t="s">
        <v>5479</v>
      </c>
      <c r="HO146" s="196">
        <v>0</v>
      </c>
      <c r="HP146" s="196" t="s">
        <v>3959</v>
      </c>
      <c r="HQ146" s="196" t="s">
        <v>30</v>
      </c>
      <c r="HR146" s="196">
        <v>2</v>
      </c>
      <c r="HS146" s="196" t="s">
        <v>14</v>
      </c>
      <c r="HT146" s="196" t="s">
        <v>14</v>
      </c>
      <c r="HU146" s="179">
        <v>44865</v>
      </c>
      <c r="HV146" s="194" t="s">
        <v>5476</v>
      </c>
      <c r="HW146" s="194">
        <v>1</v>
      </c>
      <c r="HX146" s="194" t="s">
        <v>3959</v>
      </c>
      <c r="HY146" s="194" t="s">
        <v>30</v>
      </c>
      <c r="HZ146" s="194">
        <v>2</v>
      </c>
      <c r="IA146" s="194" t="s">
        <v>14</v>
      </c>
      <c r="IB146" s="194" t="s">
        <v>14</v>
      </c>
      <c r="IC146" s="195">
        <v>44865</v>
      </c>
      <c r="ID146" s="193" t="s">
        <v>5478</v>
      </c>
      <c r="IE146" s="196">
        <v>3</v>
      </c>
      <c r="IF146" s="196" t="s">
        <v>3959</v>
      </c>
      <c r="IG146" s="196" t="s">
        <v>30</v>
      </c>
      <c r="IH146" s="196">
        <v>2</v>
      </c>
      <c r="II146" s="196" t="s">
        <v>14</v>
      </c>
      <c r="IJ146" s="196" t="s">
        <v>14</v>
      </c>
      <c r="IK146" s="179">
        <v>44865</v>
      </c>
      <c r="IL146" s="194" t="s">
        <v>5477</v>
      </c>
      <c r="IM146" s="194">
        <v>1</v>
      </c>
      <c r="IN146" s="194" t="s">
        <v>3959</v>
      </c>
      <c r="IO146" s="194" t="s">
        <v>30</v>
      </c>
      <c r="IP146" s="194">
        <v>2</v>
      </c>
      <c r="IQ146" s="194" t="s">
        <v>14</v>
      </c>
      <c r="IR146" s="194" t="s">
        <v>14</v>
      </c>
      <c r="IS146" s="195">
        <v>44865</v>
      </c>
    </row>
    <row r="147" spans="1:253" x14ac:dyDescent="0.25">
      <c r="A147" s="283" t="s">
        <v>297</v>
      </c>
      <c r="B147" s="283" t="s">
        <v>9362</v>
      </c>
      <c r="C147" s="283" t="s">
        <v>298</v>
      </c>
      <c r="D147" s="283" t="s">
        <v>276</v>
      </c>
      <c r="E147" s="283" t="s">
        <v>9039</v>
      </c>
      <c r="F147" s="283" t="s">
        <v>1939</v>
      </c>
      <c r="G147" s="177">
        <v>63878000</v>
      </c>
      <c r="H147" s="178" t="s">
        <v>1927</v>
      </c>
      <c r="I147" s="178" t="s">
        <v>19</v>
      </c>
      <c r="J147" s="178">
        <v>3</v>
      </c>
      <c r="K147" s="178" t="s">
        <v>1928</v>
      </c>
      <c r="L147" s="178" t="s">
        <v>838</v>
      </c>
      <c r="M147" s="179">
        <v>44683</v>
      </c>
      <c r="N147" s="193" t="s">
        <v>1942</v>
      </c>
      <c r="O147" s="180">
        <v>12012</v>
      </c>
      <c r="P147" s="180" t="s">
        <v>1927</v>
      </c>
      <c r="Q147" s="180" t="s">
        <v>30</v>
      </c>
      <c r="R147" s="180">
        <v>2</v>
      </c>
      <c r="S147" s="180" t="s">
        <v>1941</v>
      </c>
      <c r="T147" s="180" t="s">
        <v>1940</v>
      </c>
      <c r="U147" s="181">
        <v>44683</v>
      </c>
      <c r="V147" s="193" t="s">
        <v>4285</v>
      </c>
      <c r="W147" s="178">
        <v>343000</v>
      </c>
      <c r="X147" s="178" t="s">
        <v>4283</v>
      </c>
      <c r="Y147" s="178" t="s">
        <v>2610</v>
      </c>
      <c r="Z147" s="178">
        <v>2</v>
      </c>
      <c r="AA147" s="178" t="s">
        <v>4284</v>
      </c>
      <c r="AB147" s="178" t="s">
        <v>4279</v>
      </c>
      <c r="AC147" s="179">
        <v>44861</v>
      </c>
      <c r="AD147" s="193" t="s">
        <v>4287</v>
      </c>
      <c r="AE147" s="186">
        <v>91000</v>
      </c>
      <c r="AF147" s="186" t="s">
        <v>4271</v>
      </c>
      <c r="AG147" s="186" t="s">
        <v>2610</v>
      </c>
      <c r="AH147" s="186">
        <v>2</v>
      </c>
      <c r="AI147" s="186" t="s">
        <v>4286</v>
      </c>
      <c r="AJ147" s="186" t="s">
        <v>4272</v>
      </c>
      <c r="AK147" s="187">
        <v>44861</v>
      </c>
      <c r="AL147" s="193" t="s">
        <v>4290</v>
      </c>
      <c r="AM147" s="178">
        <v>91000</v>
      </c>
      <c r="AN147" s="178" t="s">
        <v>4288</v>
      </c>
      <c r="AO147" s="178" t="s">
        <v>2610</v>
      </c>
      <c r="AP147" s="178">
        <v>2</v>
      </c>
      <c r="AQ147" s="178" t="s">
        <v>4289</v>
      </c>
      <c r="AR147" s="178" t="s">
        <v>4272</v>
      </c>
      <c r="AS147" s="179">
        <v>44861</v>
      </c>
      <c r="AT147" s="194" t="s">
        <v>850</v>
      </c>
      <c r="AU147" s="186">
        <v>0</v>
      </c>
      <c r="AV147" s="186" t="s">
        <v>14</v>
      </c>
      <c r="AW147" s="186" t="s">
        <v>14</v>
      </c>
      <c r="AX147" s="186" t="s">
        <v>14</v>
      </c>
      <c r="AY147" s="186" t="s">
        <v>849</v>
      </c>
      <c r="AZ147" s="186" t="s">
        <v>14</v>
      </c>
      <c r="BA147" s="187">
        <v>43676</v>
      </c>
      <c r="BB147" s="193" t="s">
        <v>304</v>
      </c>
      <c r="BC147" s="178" t="s">
        <v>14</v>
      </c>
      <c r="BD147" s="178">
        <v>0</v>
      </c>
      <c r="BE147" s="178" t="s">
        <v>30</v>
      </c>
      <c r="BF147" s="178">
        <v>2</v>
      </c>
      <c r="BG147" s="178" t="s">
        <v>15</v>
      </c>
      <c r="BH147" s="178">
        <v>0</v>
      </c>
      <c r="BI147" s="179">
        <v>43509</v>
      </c>
      <c r="BJ147" s="194" t="s">
        <v>1363</v>
      </c>
      <c r="BK147" s="194" t="s">
        <v>14</v>
      </c>
      <c r="BL147" s="194" t="s">
        <v>1349</v>
      </c>
      <c r="BM147" s="194" t="s">
        <v>14</v>
      </c>
      <c r="BN147" s="194" t="s">
        <v>14</v>
      </c>
      <c r="BO147" s="194" t="s">
        <v>14</v>
      </c>
      <c r="BP147" s="186" t="s">
        <v>14</v>
      </c>
      <c r="BQ147" s="195">
        <v>44224</v>
      </c>
      <c r="BR147" s="193" t="s">
        <v>299</v>
      </c>
      <c r="BS147" s="196" t="s">
        <v>14</v>
      </c>
      <c r="BT147" s="196">
        <v>0</v>
      </c>
      <c r="BU147" s="196" t="s">
        <v>30</v>
      </c>
      <c r="BV147" s="196">
        <v>2</v>
      </c>
      <c r="BW147" s="196" t="s">
        <v>15</v>
      </c>
      <c r="BX147" s="196">
        <v>0</v>
      </c>
      <c r="BY147" s="179">
        <v>43509</v>
      </c>
      <c r="BZ147" s="194" t="s">
        <v>300</v>
      </c>
      <c r="CA147" s="194" t="s">
        <v>14</v>
      </c>
      <c r="CB147" s="194">
        <v>0</v>
      </c>
      <c r="CC147" s="194" t="s">
        <v>14</v>
      </c>
      <c r="CD147" s="194" t="s">
        <v>14</v>
      </c>
      <c r="CE147" s="194" t="s">
        <v>15</v>
      </c>
      <c r="CF147" s="194">
        <v>0</v>
      </c>
      <c r="CG147" s="195">
        <v>43509</v>
      </c>
      <c r="CH147" s="193" t="s">
        <v>10201</v>
      </c>
      <c r="CI147" s="194" t="e">
        <v>#N/A</v>
      </c>
      <c r="CJ147" s="194" t="e">
        <v>#N/A</v>
      </c>
      <c r="CK147" s="194" t="e">
        <v>#N/A</v>
      </c>
      <c r="CL147" s="194" t="e">
        <v>#N/A</v>
      </c>
      <c r="CM147" s="194" t="e">
        <v>#N/A</v>
      </c>
      <c r="CN147" s="194" t="e">
        <v>#N/A</v>
      </c>
      <c r="CO147" s="197" t="e">
        <v>#N/A</v>
      </c>
      <c r="CP147" s="194" t="s">
        <v>303</v>
      </c>
      <c r="CQ147" s="196" t="s">
        <v>14</v>
      </c>
      <c r="CR147" s="196">
        <v>0</v>
      </c>
      <c r="CS147" s="196" t="s">
        <v>30</v>
      </c>
      <c r="CT147" s="196">
        <v>2</v>
      </c>
      <c r="CU147" s="196" t="s">
        <v>15</v>
      </c>
      <c r="CV147" s="196">
        <v>0</v>
      </c>
      <c r="CW147" s="179">
        <v>43509</v>
      </c>
      <c r="CX147" s="194" t="s">
        <v>4291</v>
      </c>
      <c r="CY147" s="186">
        <v>91000</v>
      </c>
      <c r="CZ147" s="186" t="s">
        <v>4271</v>
      </c>
      <c r="DA147" s="186" t="s">
        <v>2610</v>
      </c>
      <c r="DB147" s="186">
        <v>2</v>
      </c>
      <c r="DC147" s="186" t="s">
        <v>1943</v>
      </c>
      <c r="DD147" s="186" t="s">
        <v>4272</v>
      </c>
      <c r="DE147" s="192">
        <v>44861</v>
      </c>
      <c r="DF147" s="193" t="s">
        <v>4292</v>
      </c>
      <c r="DG147" s="178">
        <v>252000</v>
      </c>
      <c r="DH147" s="196" t="s">
        <v>4278</v>
      </c>
      <c r="DI147" s="196" t="s">
        <v>2610</v>
      </c>
      <c r="DJ147" s="196">
        <v>2</v>
      </c>
      <c r="DK147" s="196" t="s">
        <v>4280</v>
      </c>
      <c r="DL147" s="196" t="s">
        <v>4279</v>
      </c>
      <c r="DM147" s="179">
        <v>44861</v>
      </c>
      <c r="DN147" s="194" t="s">
        <v>1944</v>
      </c>
      <c r="DO147" s="186">
        <v>0</v>
      </c>
      <c r="DP147" s="194" t="s">
        <v>14</v>
      </c>
      <c r="DQ147" s="194" t="s">
        <v>30</v>
      </c>
      <c r="DR147" s="194">
        <v>2</v>
      </c>
      <c r="DS147" s="194" t="s">
        <v>1943</v>
      </c>
      <c r="DT147" s="194">
        <v>0</v>
      </c>
      <c r="DU147" s="195">
        <v>44683</v>
      </c>
      <c r="DV147" s="193" t="s">
        <v>4293</v>
      </c>
      <c r="DW147" s="178">
        <v>91000</v>
      </c>
      <c r="DX147" s="196" t="s">
        <v>4271</v>
      </c>
      <c r="DY147" s="196" t="s">
        <v>2610</v>
      </c>
      <c r="DZ147" s="196">
        <v>2</v>
      </c>
      <c r="EA147" s="196" t="s">
        <v>1943</v>
      </c>
      <c r="EB147" s="196" t="s">
        <v>4272</v>
      </c>
      <c r="EC147" s="179">
        <v>44861</v>
      </c>
      <c r="ED147" s="194" t="s">
        <v>1945</v>
      </c>
      <c r="EE147" s="186">
        <v>0</v>
      </c>
      <c r="EF147" s="194" t="s">
        <v>14</v>
      </c>
      <c r="EG147" s="194" t="s">
        <v>30</v>
      </c>
      <c r="EH147" s="194">
        <v>2</v>
      </c>
      <c r="EI147" s="194" t="s">
        <v>1943</v>
      </c>
      <c r="EJ147" s="194">
        <v>0</v>
      </c>
      <c r="EK147" s="195">
        <v>44683</v>
      </c>
      <c r="EL147" s="193" t="s">
        <v>1946</v>
      </c>
      <c r="EM147" s="178">
        <v>0</v>
      </c>
      <c r="EN147" s="196" t="s">
        <v>14</v>
      </c>
      <c r="EO147" s="196" t="s">
        <v>30</v>
      </c>
      <c r="EP147" s="196">
        <v>2</v>
      </c>
      <c r="EQ147" s="196" t="s">
        <v>1943</v>
      </c>
      <c r="ER147" s="196">
        <v>0</v>
      </c>
      <c r="ES147" s="179">
        <v>44683</v>
      </c>
      <c r="ET147" s="194" t="s">
        <v>6540</v>
      </c>
      <c r="EU147" s="194">
        <v>18</v>
      </c>
      <c r="EV147" s="194" t="s">
        <v>6528</v>
      </c>
      <c r="EW147" s="194" t="s">
        <v>2610</v>
      </c>
      <c r="EX147" s="194">
        <v>2</v>
      </c>
      <c r="EY147" s="194" t="s">
        <v>6525</v>
      </c>
      <c r="EZ147" s="194" t="s">
        <v>6524</v>
      </c>
      <c r="FA147" s="195">
        <v>44889</v>
      </c>
      <c r="FB147" s="193" t="s">
        <v>302</v>
      </c>
      <c r="FC147" s="196">
        <v>1</v>
      </c>
      <c r="FD147" s="196" t="s">
        <v>279</v>
      </c>
      <c r="FE147" s="196" t="s">
        <v>30</v>
      </c>
      <c r="FF147" s="196">
        <v>2</v>
      </c>
      <c r="FG147" s="196" t="s">
        <v>301</v>
      </c>
      <c r="FH147" s="196" t="s">
        <v>280</v>
      </c>
      <c r="FI147" s="179">
        <v>43509</v>
      </c>
      <c r="FJ147" s="193" t="s">
        <v>305</v>
      </c>
      <c r="FK147" s="194" t="s">
        <v>14</v>
      </c>
      <c r="FL147" s="194">
        <v>0</v>
      </c>
      <c r="FM147" s="194" t="s">
        <v>30</v>
      </c>
      <c r="FN147" s="194">
        <v>2</v>
      </c>
      <c r="FO147" s="194" t="s">
        <v>15</v>
      </c>
      <c r="FP147" s="186">
        <v>0</v>
      </c>
      <c r="FQ147" s="187">
        <v>43509</v>
      </c>
      <c r="FR147" s="193" t="s">
        <v>306</v>
      </c>
      <c r="FS147" s="196" t="s">
        <v>14</v>
      </c>
      <c r="FT147" s="196">
        <v>0</v>
      </c>
      <c r="FU147" s="196" t="s">
        <v>30</v>
      </c>
      <c r="FV147" s="196">
        <v>2</v>
      </c>
      <c r="FW147" s="196" t="s">
        <v>15</v>
      </c>
      <c r="FX147" s="196">
        <v>0</v>
      </c>
      <c r="FY147" s="179">
        <v>43509</v>
      </c>
      <c r="FZ147" s="194" t="s">
        <v>5483</v>
      </c>
      <c r="GA147" s="194">
        <v>1</v>
      </c>
      <c r="GB147" s="194" t="s">
        <v>3959</v>
      </c>
      <c r="GC147" s="194" t="s">
        <v>30</v>
      </c>
      <c r="GD147" s="194">
        <v>2</v>
      </c>
      <c r="GE147" s="194" t="s">
        <v>14</v>
      </c>
      <c r="GF147" s="194" t="s">
        <v>14</v>
      </c>
      <c r="GG147" s="195">
        <v>44865</v>
      </c>
      <c r="GH147" s="193" t="s">
        <v>5489</v>
      </c>
      <c r="GI147" s="196">
        <v>0</v>
      </c>
      <c r="GJ147" s="196" t="s">
        <v>3959</v>
      </c>
      <c r="GK147" s="196" t="s">
        <v>30</v>
      </c>
      <c r="GL147" s="196">
        <v>2</v>
      </c>
      <c r="GM147" s="196" t="s">
        <v>14</v>
      </c>
      <c r="GN147" s="196" t="s">
        <v>14</v>
      </c>
      <c r="GO147" s="179">
        <v>44865</v>
      </c>
      <c r="GP147" s="194" t="s">
        <v>5484</v>
      </c>
      <c r="GQ147" s="194">
        <v>1</v>
      </c>
      <c r="GR147" s="194" t="s">
        <v>3959</v>
      </c>
      <c r="GS147" s="194" t="s">
        <v>30</v>
      </c>
      <c r="GT147" s="194">
        <v>2</v>
      </c>
      <c r="GU147" s="194" t="s">
        <v>14</v>
      </c>
      <c r="GV147" s="194" t="s">
        <v>14</v>
      </c>
      <c r="GW147" s="195">
        <v>44865</v>
      </c>
      <c r="GX147" s="193" t="s">
        <v>5490</v>
      </c>
      <c r="GY147" s="196">
        <v>0</v>
      </c>
      <c r="GZ147" s="196" t="s">
        <v>3959</v>
      </c>
      <c r="HA147" s="196" t="s">
        <v>30</v>
      </c>
      <c r="HB147" s="196">
        <v>2</v>
      </c>
      <c r="HC147" s="196" t="s">
        <v>14</v>
      </c>
      <c r="HD147" s="196" t="s">
        <v>14</v>
      </c>
      <c r="HE147" s="179">
        <v>44865</v>
      </c>
      <c r="HF147" s="194" t="s">
        <v>5482</v>
      </c>
      <c r="HG147" s="194">
        <v>0</v>
      </c>
      <c r="HH147" s="194" t="s">
        <v>3959</v>
      </c>
      <c r="HI147" s="194" t="s">
        <v>30</v>
      </c>
      <c r="HJ147" s="194">
        <v>2</v>
      </c>
      <c r="HK147" s="194" t="s">
        <v>14</v>
      </c>
      <c r="HL147" s="194" t="s">
        <v>14</v>
      </c>
      <c r="HM147" s="195">
        <v>44865</v>
      </c>
      <c r="HN147" s="193" t="s">
        <v>5488</v>
      </c>
      <c r="HO147" s="196">
        <v>2</v>
      </c>
      <c r="HP147" s="196" t="s">
        <v>3959</v>
      </c>
      <c r="HQ147" s="196" t="s">
        <v>30</v>
      </c>
      <c r="HR147" s="196">
        <v>2</v>
      </c>
      <c r="HS147" s="196" t="s">
        <v>14</v>
      </c>
      <c r="HT147" s="196" t="s">
        <v>14</v>
      </c>
      <c r="HU147" s="179">
        <v>44865</v>
      </c>
      <c r="HV147" s="194" t="s">
        <v>5485</v>
      </c>
      <c r="HW147" s="194">
        <v>0</v>
      </c>
      <c r="HX147" s="194" t="s">
        <v>3959</v>
      </c>
      <c r="HY147" s="194" t="s">
        <v>30</v>
      </c>
      <c r="HZ147" s="194">
        <v>2</v>
      </c>
      <c r="IA147" s="194" t="s">
        <v>14</v>
      </c>
      <c r="IB147" s="194" t="s">
        <v>14</v>
      </c>
      <c r="IC147" s="195">
        <v>44865</v>
      </c>
      <c r="ID147" s="193" t="s">
        <v>5487</v>
      </c>
      <c r="IE147" s="196">
        <v>3</v>
      </c>
      <c r="IF147" s="196" t="s">
        <v>3959</v>
      </c>
      <c r="IG147" s="196" t="s">
        <v>30</v>
      </c>
      <c r="IH147" s="196">
        <v>2</v>
      </c>
      <c r="II147" s="196" t="s">
        <v>14</v>
      </c>
      <c r="IJ147" s="196" t="s">
        <v>14</v>
      </c>
      <c r="IK147" s="179">
        <v>44865</v>
      </c>
      <c r="IL147" s="194" t="s">
        <v>5486</v>
      </c>
      <c r="IM147" s="194">
        <v>2</v>
      </c>
      <c r="IN147" s="194" t="s">
        <v>3959</v>
      </c>
      <c r="IO147" s="194" t="s">
        <v>30</v>
      </c>
      <c r="IP147" s="194">
        <v>2</v>
      </c>
      <c r="IQ147" s="194" t="s">
        <v>14</v>
      </c>
      <c r="IR147" s="194" t="s">
        <v>14</v>
      </c>
      <c r="IS147" s="195">
        <v>44865</v>
      </c>
    </row>
    <row r="148" spans="1:253" x14ac:dyDescent="0.25">
      <c r="A148" s="283" t="s">
        <v>1694</v>
      </c>
      <c r="B148" s="283" t="s">
        <v>9817</v>
      </c>
      <c r="C148" s="283" t="s">
        <v>1695</v>
      </c>
      <c r="D148" s="283" t="s">
        <v>1696</v>
      </c>
      <c r="E148" s="283" t="s">
        <v>9046</v>
      </c>
      <c r="F148" s="283" t="s">
        <v>1699</v>
      </c>
      <c r="G148" s="177">
        <v>105000</v>
      </c>
      <c r="H148" s="178" t="s">
        <v>1541</v>
      </c>
      <c r="I148" s="178" t="s">
        <v>74</v>
      </c>
      <c r="J148" s="178">
        <v>1</v>
      </c>
      <c r="K148" s="178" t="s">
        <v>1698</v>
      </c>
      <c r="L148" s="178" t="s">
        <v>1697</v>
      </c>
      <c r="M148" s="179">
        <v>44580</v>
      </c>
      <c r="N148" s="193" t="s">
        <v>1702</v>
      </c>
      <c r="O148" s="180">
        <v>720</v>
      </c>
      <c r="P148" s="180" t="s">
        <v>1541</v>
      </c>
      <c r="Q148" s="180" t="s">
        <v>74</v>
      </c>
      <c r="R148" s="180">
        <v>1</v>
      </c>
      <c r="S148" s="180" t="s">
        <v>1701</v>
      </c>
      <c r="T148" s="180" t="s">
        <v>1700</v>
      </c>
      <c r="U148" s="181">
        <v>44580</v>
      </c>
      <c r="V148" s="193" t="s">
        <v>1704</v>
      </c>
      <c r="W148" s="178">
        <v>105000</v>
      </c>
      <c r="X148" s="178" t="s">
        <v>1541</v>
      </c>
      <c r="Y148" s="178" t="s">
        <v>74</v>
      </c>
      <c r="Z148" s="178">
        <v>1</v>
      </c>
      <c r="AA148" s="178" t="s">
        <v>1703</v>
      </c>
      <c r="AB148" s="178" t="s">
        <v>1697</v>
      </c>
      <c r="AC148" s="179">
        <v>44580</v>
      </c>
      <c r="AD148" s="193" t="s">
        <v>1865</v>
      </c>
      <c r="AE148" s="186">
        <v>85000</v>
      </c>
      <c r="AF148" s="186" t="s">
        <v>1862</v>
      </c>
      <c r="AG148" s="186" t="s">
        <v>74</v>
      </c>
      <c r="AH148" s="186">
        <v>1</v>
      </c>
      <c r="AI148" s="186" t="s">
        <v>1864</v>
      </c>
      <c r="AJ148" s="186" t="s">
        <v>1863</v>
      </c>
      <c r="AK148" s="187">
        <v>44648</v>
      </c>
      <c r="AL148" s="193" t="s">
        <v>3502</v>
      </c>
      <c r="AM148" s="178">
        <v>0</v>
      </c>
      <c r="AN148" s="178" t="s">
        <v>3499</v>
      </c>
      <c r="AO148" s="178" t="s">
        <v>74</v>
      </c>
      <c r="AP148" s="178">
        <v>1</v>
      </c>
      <c r="AQ148" s="178" t="s">
        <v>3501</v>
      </c>
      <c r="AR148" s="178" t="s">
        <v>3500</v>
      </c>
      <c r="AS148" s="179">
        <v>44827</v>
      </c>
      <c r="AT148" s="194" t="s">
        <v>3506</v>
      </c>
      <c r="AU148" s="186">
        <v>0</v>
      </c>
      <c r="AV148" s="186" t="s">
        <v>3503</v>
      </c>
      <c r="AW148" s="186" t="s">
        <v>74</v>
      </c>
      <c r="AX148" s="186">
        <v>1</v>
      </c>
      <c r="AY148" s="186" t="s">
        <v>3505</v>
      </c>
      <c r="AZ148" s="186" t="s">
        <v>3504</v>
      </c>
      <c r="BA148" s="187">
        <v>44827</v>
      </c>
      <c r="BB148" s="193" t="s">
        <v>1705</v>
      </c>
      <c r="BC148" s="178" t="s">
        <v>14</v>
      </c>
      <c r="BD148" s="178" t="s">
        <v>14</v>
      </c>
      <c r="BE148" s="178" t="s">
        <v>14</v>
      </c>
      <c r="BF148" s="178" t="s">
        <v>14</v>
      </c>
      <c r="BG148" s="178" t="s">
        <v>14</v>
      </c>
      <c r="BH148" s="178" t="s">
        <v>14</v>
      </c>
      <c r="BI148" s="179">
        <v>44580</v>
      </c>
      <c r="BJ148" s="194" t="s">
        <v>3508</v>
      </c>
      <c r="BK148" s="194">
        <v>0</v>
      </c>
      <c r="BL148" s="194" t="s">
        <v>847</v>
      </c>
      <c r="BM148" s="194" t="s">
        <v>14</v>
      </c>
      <c r="BN148" s="194" t="s">
        <v>14</v>
      </c>
      <c r="BO148" s="194" t="s">
        <v>3507</v>
      </c>
      <c r="BP148" s="186" t="s">
        <v>847</v>
      </c>
      <c r="BQ148" s="195">
        <v>44827</v>
      </c>
      <c r="BR148" s="193" t="s">
        <v>1796</v>
      </c>
      <c r="BS148" s="196">
        <v>2935</v>
      </c>
      <c r="BT148" s="196" t="s">
        <v>1793</v>
      </c>
      <c r="BU148" s="196" t="s">
        <v>74</v>
      </c>
      <c r="BV148" s="196">
        <v>1</v>
      </c>
      <c r="BW148" s="196" t="s">
        <v>1795</v>
      </c>
      <c r="BX148" s="196" t="s">
        <v>1794</v>
      </c>
      <c r="BY148" s="179">
        <v>44615</v>
      </c>
      <c r="BZ148" s="194" t="s">
        <v>1709</v>
      </c>
      <c r="CA148" s="194">
        <v>50</v>
      </c>
      <c r="CB148" s="194" t="s">
        <v>1706</v>
      </c>
      <c r="CC148" s="194" t="s">
        <v>19</v>
      </c>
      <c r="CD148" s="194">
        <v>3</v>
      </c>
      <c r="CE148" s="194" t="s">
        <v>1708</v>
      </c>
      <c r="CF148" s="194" t="s">
        <v>1707</v>
      </c>
      <c r="CG148" s="195">
        <v>44580</v>
      </c>
      <c r="CH148" s="193" t="s">
        <v>10202</v>
      </c>
      <c r="CI148" s="194" t="e">
        <v>#N/A</v>
      </c>
      <c r="CJ148" s="194" t="e">
        <v>#N/A</v>
      </c>
      <c r="CK148" s="194" t="e">
        <v>#N/A</v>
      </c>
      <c r="CL148" s="194" t="e">
        <v>#N/A</v>
      </c>
      <c r="CM148" s="194" t="e">
        <v>#N/A</v>
      </c>
      <c r="CN148" s="194" t="e">
        <v>#N/A</v>
      </c>
      <c r="CO148" s="197" t="e">
        <v>#N/A</v>
      </c>
      <c r="CP148" s="194" t="s">
        <v>1710</v>
      </c>
      <c r="CQ148" s="196" t="s">
        <v>14</v>
      </c>
      <c r="CR148" s="196" t="s">
        <v>14</v>
      </c>
      <c r="CS148" s="196" t="s">
        <v>14</v>
      </c>
      <c r="CT148" s="196" t="s">
        <v>14</v>
      </c>
      <c r="CU148" s="196" t="s">
        <v>14</v>
      </c>
      <c r="CV148" s="196" t="s">
        <v>14</v>
      </c>
      <c r="CW148" s="179">
        <v>44580</v>
      </c>
      <c r="CX148" s="194" t="s">
        <v>3511</v>
      </c>
      <c r="CY148" s="186">
        <v>0</v>
      </c>
      <c r="CZ148" s="186" t="s">
        <v>3510</v>
      </c>
      <c r="DA148" s="186" t="s">
        <v>74</v>
      </c>
      <c r="DB148" s="186">
        <v>1</v>
      </c>
      <c r="DC148" s="186" t="s">
        <v>3520</v>
      </c>
      <c r="DD148" s="186" t="s">
        <v>3519</v>
      </c>
      <c r="DE148" s="192">
        <v>44827</v>
      </c>
      <c r="DF148" s="193" t="s">
        <v>3514</v>
      </c>
      <c r="DG148" s="178">
        <v>20000</v>
      </c>
      <c r="DH148" s="196" t="s">
        <v>3510</v>
      </c>
      <c r="DI148" s="196" t="s">
        <v>74</v>
      </c>
      <c r="DJ148" s="196">
        <v>1</v>
      </c>
      <c r="DK148" s="196" t="s">
        <v>3513</v>
      </c>
      <c r="DL148" s="196" t="s">
        <v>3512</v>
      </c>
      <c r="DM148" s="179">
        <v>44827</v>
      </c>
      <c r="DN148" s="194" t="s">
        <v>3518</v>
      </c>
      <c r="DO148" s="186">
        <v>85000</v>
      </c>
      <c r="DP148" s="194" t="s">
        <v>3515</v>
      </c>
      <c r="DQ148" s="194" t="s">
        <v>74</v>
      </c>
      <c r="DR148" s="194">
        <v>1</v>
      </c>
      <c r="DS148" s="194" t="s">
        <v>3517</v>
      </c>
      <c r="DT148" s="194" t="s">
        <v>3516</v>
      </c>
      <c r="DU148" s="195">
        <v>44827</v>
      </c>
      <c r="DV148" s="193" t="s">
        <v>3521</v>
      </c>
      <c r="DW148" s="178">
        <v>0</v>
      </c>
      <c r="DX148" s="196" t="s">
        <v>3510</v>
      </c>
      <c r="DY148" s="196" t="s">
        <v>74</v>
      </c>
      <c r="DZ148" s="196">
        <v>1</v>
      </c>
      <c r="EA148" s="196" t="s">
        <v>3520</v>
      </c>
      <c r="EB148" s="196" t="s">
        <v>3519</v>
      </c>
      <c r="EC148" s="179">
        <v>44827</v>
      </c>
      <c r="ED148" s="194" t="s">
        <v>1869</v>
      </c>
      <c r="EE148" s="186">
        <v>0</v>
      </c>
      <c r="EF148" s="194" t="s">
        <v>1866</v>
      </c>
      <c r="EG148" s="194" t="s">
        <v>74</v>
      </c>
      <c r="EH148" s="194">
        <v>1</v>
      </c>
      <c r="EI148" s="194" t="s">
        <v>1868</v>
      </c>
      <c r="EJ148" s="194" t="s">
        <v>1867</v>
      </c>
      <c r="EK148" s="195">
        <v>44648</v>
      </c>
      <c r="EL148" s="193" t="s">
        <v>1870</v>
      </c>
      <c r="EM148" s="178">
        <v>0</v>
      </c>
      <c r="EN148" s="196" t="s">
        <v>1866</v>
      </c>
      <c r="EO148" s="196" t="s">
        <v>74</v>
      </c>
      <c r="EP148" s="196">
        <v>1</v>
      </c>
      <c r="EQ148" s="196" t="s">
        <v>1868</v>
      </c>
      <c r="ER148" s="196" t="s">
        <v>1867</v>
      </c>
      <c r="ES148" s="179">
        <v>44648</v>
      </c>
      <c r="ET148" s="194" t="s">
        <v>3509</v>
      </c>
      <c r="EU148" s="194">
        <v>0</v>
      </c>
      <c r="EV148" s="194" t="s">
        <v>847</v>
      </c>
      <c r="EW148" s="194" t="s">
        <v>14</v>
      </c>
      <c r="EX148" s="194" t="s">
        <v>14</v>
      </c>
      <c r="EY148" s="194" t="s">
        <v>3507</v>
      </c>
      <c r="EZ148" s="194" t="s">
        <v>847</v>
      </c>
      <c r="FA148" s="195">
        <v>44827</v>
      </c>
      <c r="FB148" s="193" t="s">
        <v>1712</v>
      </c>
      <c r="FC148" s="196">
        <v>1</v>
      </c>
      <c r="FD148" s="196" t="s">
        <v>14</v>
      </c>
      <c r="FE148" s="196" t="s">
        <v>30</v>
      </c>
      <c r="FF148" s="196">
        <v>2</v>
      </c>
      <c r="FG148" s="196" t="s">
        <v>1711</v>
      </c>
      <c r="FH148" s="196" t="s">
        <v>14</v>
      </c>
      <c r="FI148" s="179">
        <v>44580</v>
      </c>
      <c r="FJ148" s="193" t="s">
        <v>1713</v>
      </c>
      <c r="FK148" s="194" t="s">
        <v>14</v>
      </c>
      <c r="FL148" s="194" t="s">
        <v>14</v>
      </c>
      <c r="FM148" s="194" t="s">
        <v>14</v>
      </c>
      <c r="FN148" s="194" t="s">
        <v>14</v>
      </c>
      <c r="FO148" s="194" t="s">
        <v>14</v>
      </c>
      <c r="FP148" s="186" t="s">
        <v>14</v>
      </c>
      <c r="FQ148" s="187">
        <v>44580</v>
      </c>
      <c r="FR148" s="193" t="s">
        <v>1714</v>
      </c>
      <c r="FS148" s="196" t="s">
        <v>14</v>
      </c>
      <c r="FT148" s="196" t="s">
        <v>14</v>
      </c>
      <c r="FU148" s="196" t="s">
        <v>14</v>
      </c>
      <c r="FV148" s="196" t="s">
        <v>14</v>
      </c>
      <c r="FW148" s="196" t="s">
        <v>14</v>
      </c>
      <c r="FX148" s="196" t="s">
        <v>14</v>
      </c>
      <c r="FY148" s="179">
        <v>44580</v>
      </c>
      <c r="FZ148" s="194" t="s">
        <v>5492</v>
      </c>
      <c r="GA148" s="194">
        <v>1</v>
      </c>
      <c r="GB148" s="194" t="s">
        <v>3959</v>
      </c>
      <c r="GC148" s="194" t="s">
        <v>30</v>
      </c>
      <c r="GD148" s="194">
        <v>2</v>
      </c>
      <c r="GE148" s="194" t="s">
        <v>14</v>
      </c>
      <c r="GF148" s="194" t="s">
        <v>14</v>
      </c>
      <c r="GG148" s="195">
        <v>44865</v>
      </c>
      <c r="GH148" s="193" t="s">
        <v>5498</v>
      </c>
      <c r="GI148" s="196">
        <v>0</v>
      </c>
      <c r="GJ148" s="196" t="s">
        <v>3959</v>
      </c>
      <c r="GK148" s="196" t="s">
        <v>30</v>
      </c>
      <c r="GL148" s="196">
        <v>2</v>
      </c>
      <c r="GM148" s="196" t="s">
        <v>14</v>
      </c>
      <c r="GN148" s="196" t="s">
        <v>14</v>
      </c>
      <c r="GO148" s="179">
        <v>44865</v>
      </c>
      <c r="GP148" s="194" t="s">
        <v>5493</v>
      </c>
      <c r="GQ148" s="194">
        <v>1</v>
      </c>
      <c r="GR148" s="194" t="s">
        <v>3959</v>
      </c>
      <c r="GS148" s="194" t="s">
        <v>30</v>
      </c>
      <c r="GT148" s="194">
        <v>2</v>
      </c>
      <c r="GU148" s="194" t="s">
        <v>14</v>
      </c>
      <c r="GV148" s="194" t="s">
        <v>14</v>
      </c>
      <c r="GW148" s="195">
        <v>44865</v>
      </c>
      <c r="GX148" s="193" t="s">
        <v>5499</v>
      </c>
      <c r="GY148" s="196">
        <v>0</v>
      </c>
      <c r="GZ148" s="196" t="s">
        <v>3959</v>
      </c>
      <c r="HA148" s="196" t="s">
        <v>30</v>
      </c>
      <c r="HB148" s="196">
        <v>2</v>
      </c>
      <c r="HC148" s="196" t="s">
        <v>14</v>
      </c>
      <c r="HD148" s="196" t="s">
        <v>14</v>
      </c>
      <c r="HE148" s="179">
        <v>44865</v>
      </c>
      <c r="HF148" s="194" t="s">
        <v>5491</v>
      </c>
      <c r="HG148" s="194">
        <v>0</v>
      </c>
      <c r="HH148" s="194" t="s">
        <v>3959</v>
      </c>
      <c r="HI148" s="194" t="s">
        <v>30</v>
      </c>
      <c r="HJ148" s="194">
        <v>2</v>
      </c>
      <c r="HK148" s="194" t="s">
        <v>14</v>
      </c>
      <c r="HL148" s="194" t="s">
        <v>14</v>
      </c>
      <c r="HM148" s="195">
        <v>44865</v>
      </c>
      <c r="HN148" s="193" t="s">
        <v>5497</v>
      </c>
      <c r="HO148" s="196">
        <v>2</v>
      </c>
      <c r="HP148" s="196" t="s">
        <v>3959</v>
      </c>
      <c r="HQ148" s="196" t="s">
        <v>30</v>
      </c>
      <c r="HR148" s="196">
        <v>2</v>
      </c>
      <c r="HS148" s="196" t="s">
        <v>14</v>
      </c>
      <c r="HT148" s="196" t="s">
        <v>14</v>
      </c>
      <c r="HU148" s="179">
        <v>44865</v>
      </c>
      <c r="HV148" s="194" t="s">
        <v>5494</v>
      </c>
      <c r="HW148" s="194">
        <v>0</v>
      </c>
      <c r="HX148" s="194" t="s">
        <v>3959</v>
      </c>
      <c r="HY148" s="194" t="s">
        <v>30</v>
      </c>
      <c r="HZ148" s="194">
        <v>2</v>
      </c>
      <c r="IA148" s="194" t="s">
        <v>14</v>
      </c>
      <c r="IB148" s="194" t="s">
        <v>14</v>
      </c>
      <c r="IC148" s="195">
        <v>44865</v>
      </c>
      <c r="ID148" s="193" t="s">
        <v>5496</v>
      </c>
      <c r="IE148" s="196">
        <v>0</v>
      </c>
      <c r="IF148" s="196" t="s">
        <v>3959</v>
      </c>
      <c r="IG148" s="196" t="s">
        <v>30</v>
      </c>
      <c r="IH148" s="196">
        <v>2</v>
      </c>
      <c r="II148" s="196" t="s">
        <v>14</v>
      </c>
      <c r="IJ148" s="196" t="s">
        <v>14</v>
      </c>
      <c r="IK148" s="179">
        <v>44865</v>
      </c>
      <c r="IL148" s="194" t="s">
        <v>5495</v>
      </c>
      <c r="IM148" s="194">
        <v>0</v>
      </c>
      <c r="IN148" s="194" t="s">
        <v>3959</v>
      </c>
      <c r="IO148" s="194" t="s">
        <v>30</v>
      </c>
      <c r="IP148" s="194">
        <v>2</v>
      </c>
      <c r="IQ148" s="194" t="s">
        <v>14</v>
      </c>
      <c r="IR148" s="194" t="s">
        <v>14</v>
      </c>
      <c r="IS148" s="195">
        <v>44865</v>
      </c>
    </row>
    <row r="149" spans="1:253" x14ac:dyDescent="0.25">
      <c r="A149" s="283" t="s">
        <v>4867</v>
      </c>
      <c r="B149" s="283" t="s">
        <v>9385</v>
      </c>
      <c r="C149" s="283" t="s">
        <v>4868</v>
      </c>
      <c r="D149" s="283" t="s">
        <v>4869</v>
      </c>
      <c r="E149" s="283" t="s">
        <v>9047</v>
      </c>
      <c r="F149" s="283" t="s">
        <v>8536</v>
      </c>
      <c r="G149" s="177">
        <v>1403000</v>
      </c>
      <c r="H149" s="178" t="s">
        <v>7921</v>
      </c>
      <c r="I149" s="178" t="s">
        <v>2610</v>
      </c>
      <c r="J149" s="178">
        <v>2</v>
      </c>
      <c r="K149" s="178" t="s">
        <v>8472</v>
      </c>
      <c r="L149" s="178" t="s">
        <v>8535</v>
      </c>
      <c r="M149" s="179">
        <v>44895</v>
      </c>
      <c r="N149" s="193" t="s">
        <v>8538</v>
      </c>
      <c r="O149" s="180">
        <v>5130</v>
      </c>
      <c r="P149" s="180" t="s">
        <v>7921</v>
      </c>
      <c r="Q149" s="180" t="s">
        <v>74</v>
      </c>
      <c r="R149" s="180">
        <v>1</v>
      </c>
      <c r="S149" s="180" t="s">
        <v>8474</v>
      </c>
      <c r="T149" s="180" t="s">
        <v>8537</v>
      </c>
      <c r="U149" s="181">
        <v>44895</v>
      </c>
      <c r="V149" s="193" t="s">
        <v>8539</v>
      </c>
      <c r="W149" s="178">
        <v>1403000</v>
      </c>
      <c r="X149" s="178" t="s">
        <v>7921</v>
      </c>
      <c r="Y149" s="178" t="s">
        <v>30</v>
      </c>
      <c r="Z149" s="178">
        <v>2</v>
      </c>
      <c r="AA149" s="178" t="s">
        <v>8476</v>
      </c>
      <c r="AB149" s="178" t="s">
        <v>8535</v>
      </c>
      <c r="AC149" s="179">
        <v>44895</v>
      </c>
      <c r="AD149" s="193" t="s">
        <v>8543</v>
      </c>
      <c r="AE149" s="186">
        <v>212000</v>
      </c>
      <c r="AF149" s="186" t="s">
        <v>8540</v>
      </c>
      <c r="AG149" s="186" t="s">
        <v>30</v>
      </c>
      <c r="AH149" s="186">
        <v>2</v>
      </c>
      <c r="AI149" s="186" t="s">
        <v>8542</v>
      </c>
      <c r="AJ149" s="186" t="s">
        <v>8541</v>
      </c>
      <c r="AK149" s="187">
        <v>44895</v>
      </c>
      <c r="AL149" s="193" t="s">
        <v>8546</v>
      </c>
      <c r="AM149" s="178">
        <v>34000</v>
      </c>
      <c r="AN149" s="178" t="s">
        <v>8482</v>
      </c>
      <c r="AO149" s="178" t="s">
        <v>2610</v>
      </c>
      <c r="AP149" s="178">
        <v>2</v>
      </c>
      <c r="AQ149" s="178" t="s">
        <v>8545</v>
      </c>
      <c r="AR149" s="178" t="s">
        <v>8544</v>
      </c>
      <c r="AS149" s="179">
        <v>44895</v>
      </c>
      <c r="AT149" s="194" t="s">
        <v>8547</v>
      </c>
      <c r="AU149" s="186" t="s">
        <v>14</v>
      </c>
      <c r="AV149" s="186" t="s">
        <v>14</v>
      </c>
      <c r="AW149" s="186" t="s">
        <v>14</v>
      </c>
      <c r="AX149" s="186" t="s">
        <v>14</v>
      </c>
      <c r="AY149" s="186" t="s">
        <v>15</v>
      </c>
      <c r="AZ149" s="186" t="s">
        <v>14</v>
      </c>
      <c r="BA149" s="187">
        <v>44895</v>
      </c>
      <c r="BB149" s="193" t="s">
        <v>8563</v>
      </c>
      <c r="BC149" s="178" t="s">
        <v>14</v>
      </c>
      <c r="BD149" s="178" t="s">
        <v>14</v>
      </c>
      <c r="BE149" s="178" t="s">
        <v>14</v>
      </c>
      <c r="BF149" s="178" t="s">
        <v>14</v>
      </c>
      <c r="BG149" s="178" t="s">
        <v>15</v>
      </c>
      <c r="BH149" s="178" t="s">
        <v>14</v>
      </c>
      <c r="BI149" s="179">
        <v>44895</v>
      </c>
      <c r="BJ149" s="194" t="s">
        <v>8548</v>
      </c>
      <c r="BK149" s="194">
        <v>159</v>
      </c>
      <c r="BL149" s="194" t="s">
        <v>702</v>
      </c>
      <c r="BM149" s="194" t="s">
        <v>74</v>
      </c>
      <c r="BN149" s="194">
        <v>1</v>
      </c>
      <c r="BO149" s="194" t="s">
        <v>8516</v>
      </c>
      <c r="BP149" s="186" t="s">
        <v>1440</v>
      </c>
      <c r="BQ149" s="195">
        <v>44895</v>
      </c>
      <c r="BR149" s="193" t="s">
        <v>8564</v>
      </c>
      <c r="BS149" s="196" t="s">
        <v>14</v>
      </c>
      <c r="BT149" s="196" t="s">
        <v>14</v>
      </c>
      <c r="BU149" s="196" t="s">
        <v>14</v>
      </c>
      <c r="BV149" s="196" t="s">
        <v>14</v>
      </c>
      <c r="BW149" s="196" t="s">
        <v>15</v>
      </c>
      <c r="BX149" s="196" t="s">
        <v>14</v>
      </c>
      <c r="BY149" s="179">
        <v>44895</v>
      </c>
      <c r="BZ149" s="194" t="s">
        <v>8565</v>
      </c>
      <c r="CA149" s="194" t="s">
        <v>14</v>
      </c>
      <c r="CB149" s="194" t="s">
        <v>14</v>
      </c>
      <c r="CC149" s="194" t="s">
        <v>14</v>
      </c>
      <c r="CD149" s="194" t="s">
        <v>14</v>
      </c>
      <c r="CE149" s="194" t="s">
        <v>15</v>
      </c>
      <c r="CF149" s="194" t="s">
        <v>14</v>
      </c>
      <c r="CG149" s="195">
        <v>44895</v>
      </c>
      <c r="CH149" s="193" t="s">
        <v>10203</v>
      </c>
      <c r="CI149" s="194" t="e">
        <v>#N/A</v>
      </c>
      <c r="CJ149" s="194" t="e">
        <v>#N/A</v>
      </c>
      <c r="CK149" s="194" t="e">
        <v>#N/A</v>
      </c>
      <c r="CL149" s="194" t="e">
        <v>#N/A</v>
      </c>
      <c r="CM149" s="194" t="e">
        <v>#N/A</v>
      </c>
      <c r="CN149" s="194" t="e">
        <v>#N/A</v>
      </c>
      <c r="CO149" s="197" t="e">
        <v>#N/A</v>
      </c>
      <c r="CP149" s="194" t="s">
        <v>8566</v>
      </c>
      <c r="CQ149" s="196" t="s">
        <v>14</v>
      </c>
      <c r="CR149" s="196" t="s">
        <v>14</v>
      </c>
      <c r="CS149" s="196" t="s">
        <v>14</v>
      </c>
      <c r="CT149" s="196" t="s">
        <v>14</v>
      </c>
      <c r="CU149" s="196" t="s">
        <v>15</v>
      </c>
      <c r="CV149" s="196" t="s">
        <v>14</v>
      </c>
      <c r="CW149" s="179">
        <v>44895</v>
      </c>
      <c r="CX149" s="194" t="s">
        <v>8550</v>
      </c>
      <c r="CY149" s="186">
        <v>35000</v>
      </c>
      <c r="CZ149" s="186" t="s">
        <v>3040</v>
      </c>
      <c r="DA149" s="186" t="s">
        <v>30</v>
      </c>
      <c r="DB149" s="186">
        <v>2</v>
      </c>
      <c r="DC149" s="186" t="s">
        <v>8556</v>
      </c>
      <c r="DD149" s="186" t="s">
        <v>7459</v>
      </c>
      <c r="DE149" s="192">
        <v>44895</v>
      </c>
      <c r="DF149" s="193" t="s">
        <v>8554</v>
      </c>
      <c r="DG149" s="178">
        <v>1191000</v>
      </c>
      <c r="DH149" s="196" t="s">
        <v>8551</v>
      </c>
      <c r="DI149" s="196" t="s">
        <v>30</v>
      </c>
      <c r="DJ149" s="196">
        <v>2</v>
      </c>
      <c r="DK149" s="196" t="s">
        <v>8553</v>
      </c>
      <c r="DL149" s="196" t="s">
        <v>8552</v>
      </c>
      <c r="DM149" s="179">
        <v>44895</v>
      </c>
      <c r="DN149" s="194" t="s">
        <v>8555</v>
      </c>
      <c r="DO149" s="186">
        <v>177000</v>
      </c>
      <c r="DP149" s="194" t="s">
        <v>8551</v>
      </c>
      <c r="DQ149" s="194" t="s">
        <v>30</v>
      </c>
      <c r="DR149" s="194">
        <v>2</v>
      </c>
      <c r="DS149" s="194" t="s">
        <v>8553</v>
      </c>
      <c r="DT149" s="194" t="s">
        <v>8552</v>
      </c>
      <c r="DU149" s="195">
        <v>44895</v>
      </c>
      <c r="DV149" s="193" t="s">
        <v>8557</v>
      </c>
      <c r="DW149" s="178">
        <v>35000</v>
      </c>
      <c r="DX149" s="196" t="s">
        <v>3040</v>
      </c>
      <c r="DY149" s="196" t="s">
        <v>30</v>
      </c>
      <c r="DZ149" s="196">
        <v>2</v>
      </c>
      <c r="EA149" s="196" t="s">
        <v>8556</v>
      </c>
      <c r="EB149" s="196" t="s">
        <v>7459</v>
      </c>
      <c r="EC149" s="179">
        <v>44895</v>
      </c>
      <c r="ED149" s="194" t="s">
        <v>8558</v>
      </c>
      <c r="EE149" s="186">
        <v>0</v>
      </c>
      <c r="EF149" s="194" t="s">
        <v>14</v>
      </c>
      <c r="EG149" s="194" t="s">
        <v>14</v>
      </c>
      <c r="EH149" s="194" t="s">
        <v>14</v>
      </c>
      <c r="EI149" s="194" t="s">
        <v>15</v>
      </c>
      <c r="EJ149" s="194" t="s">
        <v>14</v>
      </c>
      <c r="EK149" s="195">
        <v>44895</v>
      </c>
      <c r="EL149" s="193" t="s">
        <v>8559</v>
      </c>
      <c r="EM149" s="178">
        <v>0</v>
      </c>
      <c r="EN149" s="196" t="s">
        <v>14</v>
      </c>
      <c r="EO149" s="196" t="s">
        <v>14</v>
      </c>
      <c r="EP149" s="196" t="s">
        <v>14</v>
      </c>
      <c r="EQ149" s="196" t="s">
        <v>15</v>
      </c>
      <c r="ER149" s="196" t="s">
        <v>14</v>
      </c>
      <c r="ES149" s="179">
        <v>44895</v>
      </c>
      <c r="ET149" s="194" t="s">
        <v>8549</v>
      </c>
      <c r="EU149" s="194">
        <v>159</v>
      </c>
      <c r="EV149" s="194" t="s">
        <v>702</v>
      </c>
      <c r="EW149" s="194" t="s">
        <v>74</v>
      </c>
      <c r="EX149" s="194">
        <v>1</v>
      </c>
      <c r="EY149" s="194" t="s">
        <v>8516</v>
      </c>
      <c r="EZ149" s="194" t="s">
        <v>1440</v>
      </c>
      <c r="FA149" s="195">
        <v>44895</v>
      </c>
      <c r="FB149" s="193" t="s">
        <v>8560</v>
      </c>
      <c r="FC149" s="196">
        <v>3</v>
      </c>
      <c r="FD149" s="196" t="s">
        <v>3040</v>
      </c>
      <c r="FE149" s="196" t="s">
        <v>74</v>
      </c>
      <c r="FF149" s="196">
        <v>1</v>
      </c>
      <c r="FG149" s="196" t="s">
        <v>8463</v>
      </c>
      <c r="FH149" s="196" t="s">
        <v>7459</v>
      </c>
      <c r="FI149" s="179">
        <v>44895</v>
      </c>
      <c r="FJ149" s="193" t="s">
        <v>8561</v>
      </c>
      <c r="FK149" s="194" t="s">
        <v>14</v>
      </c>
      <c r="FL149" s="194" t="s">
        <v>14</v>
      </c>
      <c r="FM149" s="194" t="s">
        <v>14</v>
      </c>
      <c r="FN149" s="194" t="s">
        <v>14</v>
      </c>
      <c r="FO149" s="194" t="s">
        <v>15</v>
      </c>
      <c r="FP149" s="186" t="s">
        <v>14</v>
      </c>
      <c r="FQ149" s="187">
        <v>44895</v>
      </c>
      <c r="FR149" s="193" t="s">
        <v>8562</v>
      </c>
      <c r="FS149" s="196" t="s">
        <v>14</v>
      </c>
      <c r="FT149" s="196" t="s">
        <v>14</v>
      </c>
      <c r="FU149" s="196" t="s">
        <v>14</v>
      </c>
      <c r="FV149" s="196" t="s">
        <v>14</v>
      </c>
      <c r="FW149" s="196" t="s">
        <v>15</v>
      </c>
      <c r="FX149" s="196" t="s">
        <v>14</v>
      </c>
      <c r="FY149" s="179">
        <v>44895</v>
      </c>
      <c r="FZ149" s="194" t="s">
        <v>4871</v>
      </c>
      <c r="GA149" s="194">
        <v>0</v>
      </c>
      <c r="GB149" s="194" t="s">
        <v>3959</v>
      </c>
      <c r="GC149" s="194" t="s">
        <v>30</v>
      </c>
      <c r="GD149" s="194">
        <v>2</v>
      </c>
      <c r="GE149" s="194" t="s">
        <v>14</v>
      </c>
      <c r="GF149" s="194" t="s">
        <v>14</v>
      </c>
      <c r="GG149" s="195">
        <v>44863</v>
      </c>
      <c r="GH149" s="193" t="s">
        <v>4877</v>
      </c>
      <c r="GI149" s="196">
        <v>0</v>
      </c>
      <c r="GJ149" s="196" t="s">
        <v>3959</v>
      </c>
      <c r="GK149" s="196" t="s">
        <v>30</v>
      </c>
      <c r="GL149" s="196">
        <v>2</v>
      </c>
      <c r="GM149" s="196" t="s">
        <v>14</v>
      </c>
      <c r="GN149" s="196" t="s">
        <v>14</v>
      </c>
      <c r="GO149" s="179">
        <v>44863</v>
      </c>
      <c r="GP149" s="194" t="s">
        <v>4872</v>
      </c>
      <c r="GQ149" s="194">
        <v>0</v>
      </c>
      <c r="GR149" s="194" t="s">
        <v>3959</v>
      </c>
      <c r="GS149" s="194" t="s">
        <v>30</v>
      </c>
      <c r="GT149" s="194">
        <v>2</v>
      </c>
      <c r="GU149" s="194" t="s">
        <v>14</v>
      </c>
      <c r="GV149" s="194" t="s">
        <v>14</v>
      </c>
      <c r="GW149" s="195">
        <v>44863</v>
      </c>
      <c r="GX149" s="193" t="s">
        <v>4878</v>
      </c>
      <c r="GY149" s="196">
        <v>0</v>
      </c>
      <c r="GZ149" s="196" t="s">
        <v>3959</v>
      </c>
      <c r="HA149" s="196" t="s">
        <v>30</v>
      </c>
      <c r="HB149" s="196">
        <v>2</v>
      </c>
      <c r="HC149" s="196" t="s">
        <v>14</v>
      </c>
      <c r="HD149" s="196" t="s">
        <v>14</v>
      </c>
      <c r="HE149" s="179">
        <v>44863</v>
      </c>
      <c r="HF149" s="194" t="s">
        <v>4870</v>
      </c>
      <c r="HG149" s="194">
        <v>2</v>
      </c>
      <c r="HH149" s="194" t="s">
        <v>3959</v>
      </c>
      <c r="HI149" s="194" t="s">
        <v>30</v>
      </c>
      <c r="HJ149" s="194">
        <v>2</v>
      </c>
      <c r="HK149" s="194" t="s">
        <v>14</v>
      </c>
      <c r="HL149" s="194" t="s">
        <v>14</v>
      </c>
      <c r="HM149" s="195">
        <v>44863</v>
      </c>
      <c r="HN149" s="193" t="s">
        <v>4876</v>
      </c>
      <c r="HO149" s="196">
        <v>2</v>
      </c>
      <c r="HP149" s="196" t="s">
        <v>3959</v>
      </c>
      <c r="HQ149" s="196" t="s">
        <v>30</v>
      </c>
      <c r="HR149" s="196">
        <v>2</v>
      </c>
      <c r="HS149" s="196" t="s">
        <v>14</v>
      </c>
      <c r="HT149" s="196" t="s">
        <v>14</v>
      </c>
      <c r="HU149" s="179">
        <v>44863</v>
      </c>
      <c r="HV149" s="194" t="s">
        <v>4873</v>
      </c>
      <c r="HW149" s="194">
        <v>1</v>
      </c>
      <c r="HX149" s="194" t="s">
        <v>3959</v>
      </c>
      <c r="HY149" s="194" t="s">
        <v>30</v>
      </c>
      <c r="HZ149" s="194">
        <v>2</v>
      </c>
      <c r="IA149" s="194" t="s">
        <v>14</v>
      </c>
      <c r="IB149" s="194" t="s">
        <v>14</v>
      </c>
      <c r="IC149" s="195">
        <v>44863</v>
      </c>
      <c r="ID149" s="193" t="s">
        <v>4875</v>
      </c>
      <c r="IE149" s="196">
        <v>0</v>
      </c>
      <c r="IF149" s="196" t="s">
        <v>3959</v>
      </c>
      <c r="IG149" s="196" t="s">
        <v>30</v>
      </c>
      <c r="IH149" s="196">
        <v>2</v>
      </c>
      <c r="II149" s="196" t="s">
        <v>14</v>
      </c>
      <c r="IJ149" s="196" t="s">
        <v>14</v>
      </c>
      <c r="IK149" s="179">
        <v>44863</v>
      </c>
      <c r="IL149" s="194" t="s">
        <v>4874</v>
      </c>
      <c r="IM149" s="194">
        <v>2</v>
      </c>
      <c r="IN149" s="194" t="s">
        <v>3959</v>
      </c>
      <c r="IO149" s="194" t="s">
        <v>30</v>
      </c>
      <c r="IP149" s="194">
        <v>2</v>
      </c>
      <c r="IQ149" s="194" t="s">
        <v>14</v>
      </c>
      <c r="IR149" s="194" t="s">
        <v>14</v>
      </c>
      <c r="IS149" s="195">
        <v>44863</v>
      </c>
    </row>
    <row r="150" spans="1:253" x14ac:dyDescent="0.25">
      <c r="A150" s="283" t="s">
        <v>504</v>
      </c>
      <c r="B150" s="283" t="s">
        <v>9385</v>
      </c>
      <c r="C150" s="283" t="s">
        <v>505</v>
      </c>
      <c r="D150" s="283" t="s">
        <v>506</v>
      </c>
      <c r="E150" s="283" t="s">
        <v>9048</v>
      </c>
      <c r="F150" s="283" t="s">
        <v>6718</v>
      </c>
      <c r="G150" s="177">
        <v>12391000</v>
      </c>
      <c r="H150" s="178" t="s">
        <v>5747</v>
      </c>
      <c r="I150" s="178" t="s">
        <v>74</v>
      </c>
      <c r="J150" s="178">
        <v>1</v>
      </c>
      <c r="K150" s="178" t="s">
        <v>6717</v>
      </c>
      <c r="L150" s="178" t="s">
        <v>6716</v>
      </c>
      <c r="M150" s="179">
        <v>44893</v>
      </c>
      <c r="N150" s="193" t="s">
        <v>2868</v>
      </c>
      <c r="O150" s="180">
        <v>163610</v>
      </c>
      <c r="P150" s="180" t="s">
        <v>1541</v>
      </c>
      <c r="Q150" s="180" t="s">
        <v>30</v>
      </c>
      <c r="R150" s="180">
        <v>2</v>
      </c>
      <c r="S150" s="180" t="s">
        <v>2867</v>
      </c>
      <c r="T150" s="180" t="s">
        <v>2866</v>
      </c>
      <c r="U150" s="181">
        <v>44773</v>
      </c>
      <c r="V150" s="193" t="s">
        <v>6720</v>
      </c>
      <c r="W150" s="178">
        <v>12391000</v>
      </c>
      <c r="X150" s="178" t="s">
        <v>5747</v>
      </c>
      <c r="Y150" s="178" t="s">
        <v>74</v>
      </c>
      <c r="Z150" s="178">
        <v>1</v>
      </c>
      <c r="AA150" s="178" t="s">
        <v>6719</v>
      </c>
      <c r="AB150" s="178" t="s">
        <v>6716</v>
      </c>
      <c r="AC150" s="179">
        <v>44893</v>
      </c>
      <c r="AD150" s="193" t="s">
        <v>6724</v>
      </c>
      <c r="AE150" s="186">
        <v>12000</v>
      </c>
      <c r="AF150" s="186" t="s">
        <v>6721</v>
      </c>
      <c r="AG150" s="186" t="s">
        <v>2610</v>
      </c>
      <c r="AH150" s="186">
        <v>2</v>
      </c>
      <c r="AI150" s="186" t="s">
        <v>6723</v>
      </c>
      <c r="AJ150" s="186" t="s">
        <v>6722</v>
      </c>
      <c r="AK150" s="187">
        <v>44893</v>
      </c>
      <c r="AL150" s="193" t="s">
        <v>6725</v>
      </c>
      <c r="AM150" s="178">
        <v>12000</v>
      </c>
      <c r="AN150" s="178" t="s">
        <v>6721</v>
      </c>
      <c r="AO150" s="178" t="s">
        <v>2610</v>
      </c>
      <c r="AP150" s="178">
        <v>2</v>
      </c>
      <c r="AQ150" s="178" t="s">
        <v>6723</v>
      </c>
      <c r="AR150" s="178" t="s">
        <v>6722</v>
      </c>
      <c r="AS150" s="179">
        <v>44893</v>
      </c>
      <c r="AT150" s="194" t="s">
        <v>511</v>
      </c>
      <c r="AU150" s="186" t="s">
        <v>14</v>
      </c>
      <c r="AV150" s="186">
        <v>0</v>
      </c>
      <c r="AW150" s="186" t="s">
        <v>30</v>
      </c>
      <c r="AX150" s="186">
        <v>2</v>
      </c>
      <c r="AY150" s="186">
        <v>0</v>
      </c>
      <c r="AZ150" s="186">
        <v>0</v>
      </c>
      <c r="BA150" s="187">
        <v>43511</v>
      </c>
      <c r="BB150" s="193" t="s">
        <v>510</v>
      </c>
      <c r="BC150" s="178" t="s">
        <v>14</v>
      </c>
      <c r="BD150" s="178">
        <v>0</v>
      </c>
      <c r="BE150" s="178" t="s">
        <v>30</v>
      </c>
      <c r="BF150" s="178">
        <v>2</v>
      </c>
      <c r="BG150" s="178">
        <v>0</v>
      </c>
      <c r="BH150" s="178">
        <v>0</v>
      </c>
      <c r="BI150" s="179">
        <v>43511</v>
      </c>
      <c r="BJ150" s="194" t="s">
        <v>6729</v>
      </c>
      <c r="BK150" s="194">
        <v>781</v>
      </c>
      <c r="BL150" s="194" t="s">
        <v>6726</v>
      </c>
      <c r="BM150" s="194" t="s">
        <v>19</v>
      </c>
      <c r="BN150" s="194">
        <v>3</v>
      </c>
      <c r="BO150" s="194" t="s">
        <v>6728</v>
      </c>
      <c r="BP150" s="186" t="s">
        <v>6727</v>
      </c>
      <c r="BQ150" s="195">
        <v>44893</v>
      </c>
      <c r="BR150" s="193" t="s">
        <v>507</v>
      </c>
      <c r="BS150" s="196">
        <v>0</v>
      </c>
      <c r="BT150" s="196">
        <v>0</v>
      </c>
      <c r="BU150" s="196" t="s">
        <v>30</v>
      </c>
      <c r="BV150" s="196">
        <v>2</v>
      </c>
      <c r="BW150" s="196">
        <v>0</v>
      </c>
      <c r="BX150" s="196">
        <v>0</v>
      </c>
      <c r="BY150" s="179">
        <v>43511</v>
      </c>
      <c r="BZ150" s="194" t="s">
        <v>508</v>
      </c>
      <c r="CA150" s="194">
        <v>0</v>
      </c>
      <c r="CB150" s="194" t="s">
        <v>14</v>
      </c>
      <c r="CC150" s="194" t="s">
        <v>30</v>
      </c>
      <c r="CD150" s="194">
        <v>2</v>
      </c>
      <c r="CE150" s="194" t="s">
        <v>14</v>
      </c>
      <c r="CF150" s="194" t="s">
        <v>14</v>
      </c>
      <c r="CG150" s="195">
        <v>43511</v>
      </c>
      <c r="CH150" s="193" t="s">
        <v>10204</v>
      </c>
      <c r="CI150" s="194" t="e">
        <v>#N/A</v>
      </c>
      <c r="CJ150" s="194" t="e">
        <v>#N/A</v>
      </c>
      <c r="CK150" s="194" t="e">
        <v>#N/A</v>
      </c>
      <c r="CL150" s="194" t="e">
        <v>#N/A</v>
      </c>
      <c r="CM150" s="194" t="e">
        <v>#N/A</v>
      </c>
      <c r="CN150" s="194" t="e">
        <v>#N/A</v>
      </c>
      <c r="CO150" s="197" t="e">
        <v>#N/A</v>
      </c>
      <c r="CP150" s="194" t="s">
        <v>509</v>
      </c>
      <c r="CQ150" s="196" t="s">
        <v>14</v>
      </c>
      <c r="CR150" s="196">
        <v>0</v>
      </c>
      <c r="CS150" s="196" t="s">
        <v>30</v>
      </c>
      <c r="CT150" s="196">
        <v>2</v>
      </c>
      <c r="CU150" s="196">
        <v>0</v>
      </c>
      <c r="CV150" s="196">
        <v>0</v>
      </c>
      <c r="CW150" s="179">
        <v>43511</v>
      </c>
      <c r="CX150" s="194" t="s">
        <v>6734</v>
      </c>
      <c r="CY150" s="186">
        <v>12000</v>
      </c>
      <c r="CZ150" s="186" t="s">
        <v>6721</v>
      </c>
      <c r="DA150" s="186" t="s">
        <v>2610</v>
      </c>
      <c r="DB150" s="186">
        <v>2</v>
      </c>
      <c r="DC150" s="186" t="s">
        <v>2826</v>
      </c>
      <c r="DD150" s="186" t="s">
        <v>6722</v>
      </c>
      <c r="DE150" s="192">
        <v>44893</v>
      </c>
      <c r="DF150" s="193" t="s">
        <v>6737</v>
      </c>
      <c r="DG150" s="178">
        <v>12379000</v>
      </c>
      <c r="DH150" s="196" t="s">
        <v>6735</v>
      </c>
      <c r="DI150" s="196" t="s">
        <v>2610</v>
      </c>
      <c r="DJ150" s="196">
        <v>2</v>
      </c>
      <c r="DK150" s="196" t="s">
        <v>2918</v>
      </c>
      <c r="DL150" s="196" t="s">
        <v>6736</v>
      </c>
      <c r="DM150" s="179">
        <v>44893</v>
      </c>
      <c r="DN150" s="194" t="s">
        <v>6738</v>
      </c>
      <c r="DO150" s="186">
        <v>0</v>
      </c>
      <c r="DP150" s="194" t="s">
        <v>6721</v>
      </c>
      <c r="DQ150" s="194" t="s">
        <v>2610</v>
      </c>
      <c r="DR150" s="194">
        <v>2</v>
      </c>
      <c r="DS150" s="194" t="s">
        <v>2824</v>
      </c>
      <c r="DT150" s="194" t="s">
        <v>6722</v>
      </c>
      <c r="DU150" s="195">
        <v>44893</v>
      </c>
      <c r="DV150" s="193" t="s">
        <v>6739</v>
      </c>
      <c r="DW150" s="178">
        <v>12000</v>
      </c>
      <c r="DX150" s="196" t="s">
        <v>6721</v>
      </c>
      <c r="DY150" s="196" t="s">
        <v>2610</v>
      </c>
      <c r="DZ150" s="196">
        <v>2</v>
      </c>
      <c r="EA150" s="196" t="s">
        <v>2826</v>
      </c>
      <c r="EB150" s="196" t="s">
        <v>6722</v>
      </c>
      <c r="EC150" s="179">
        <v>44893</v>
      </c>
      <c r="ED150" s="194" t="s">
        <v>6740</v>
      </c>
      <c r="EE150" s="186">
        <v>0</v>
      </c>
      <c r="EF150" s="194" t="s">
        <v>6721</v>
      </c>
      <c r="EG150" s="194" t="s">
        <v>2610</v>
      </c>
      <c r="EH150" s="194">
        <v>2</v>
      </c>
      <c r="EI150" s="194" t="s">
        <v>2828</v>
      </c>
      <c r="EJ150" s="194" t="s">
        <v>6722</v>
      </c>
      <c r="EK150" s="195">
        <v>44893</v>
      </c>
      <c r="EL150" s="193" t="s">
        <v>6741</v>
      </c>
      <c r="EM150" s="178">
        <v>0</v>
      </c>
      <c r="EN150" s="196" t="s">
        <v>6721</v>
      </c>
      <c r="EO150" s="196" t="s">
        <v>2610</v>
      </c>
      <c r="EP150" s="196">
        <v>2</v>
      </c>
      <c r="EQ150" s="196" t="s">
        <v>2828</v>
      </c>
      <c r="ER150" s="196" t="s">
        <v>6722</v>
      </c>
      <c r="ES150" s="179">
        <v>44893</v>
      </c>
      <c r="ET150" s="194" t="s">
        <v>6733</v>
      </c>
      <c r="EU150" s="194">
        <v>782</v>
      </c>
      <c r="EV150" s="194" t="s">
        <v>6730</v>
      </c>
      <c r="EW150" s="194" t="s">
        <v>19</v>
      </c>
      <c r="EX150" s="194">
        <v>3</v>
      </c>
      <c r="EY150" s="194" t="s">
        <v>6732</v>
      </c>
      <c r="EZ150" s="194" t="s">
        <v>6731</v>
      </c>
      <c r="FA150" s="195">
        <v>44893</v>
      </c>
      <c r="FB150" s="193" t="s">
        <v>2870</v>
      </c>
      <c r="FC150" s="196">
        <v>4</v>
      </c>
      <c r="FD150" s="196" t="s">
        <v>2685</v>
      </c>
      <c r="FE150" s="196" t="s">
        <v>19</v>
      </c>
      <c r="FF150" s="196">
        <v>3</v>
      </c>
      <c r="FG150" s="196" t="s">
        <v>2737</v>
      </c>
      <c r="FH150" s="196" t="s">
        <v>2869</v>
      </c>
      <c r="FI150" s="179">
        <v>44773</v>
      </c>
      <c r="FJ150" s="193" t="s">
        <v>512</v>
      </c>
      <c r="FK150" s="194" t="s">
        <v>14</v>
      </c>
      <c r="FL150" s="194">
        <v>0</v>
      </c>
      <c r="FM150" s="194" t="s">
        <v>30</v>
      </c>
      <c r="FN150" s="194">
        <v>2</v>
      </c>
      <c r="FO150" s="194">
        <v>0</v>
      </c>
      <c r="FP150" s="186">
        <v>0</v>
      </c>
      <c r="FQ150" s="187">
        <v>43511</v>
      </c>
      <c r="FR150" s="193" t="s">
        <v>513</v>
      </c>
      <c r="FS150" s="196" t="s">
        <v>14</v>
      </c>
      <c r="FT150" s="196">
        <v>0</v>
      </c>
      <c r="FU150" s="196" t="s">
        <v>30</v>
      </c>
      <c r="FV150" s="196">
        <v>2</v>
      </c>
      <c r="FW150" s="196">
        <v>0</v>
      </c>
      <c r="FX150" s="196">
        <v>0</v>
      </c>
      <c r="FY150" s="179">
        <v>43511</v>
      </c>
      <c r="FZ150" s="194" t="s">
        <v>4078</v>
      </c>
      <c r="GA150" s="194">
        <v>0</v>
      </c>
      <c r="GB150" s="194" t="s">
        <v>3959</v>
      </c>
      <c r="GC150" s="194" t="s">
        <v>30</v>
      </c>
      <c r="GD150" s="194">
        <v>2</v>
      </c>
      <c r="GE150" s="194" t="s">
        <v>14</v>
      </c>
      <c r="GF150" s="194" t="s">
        <v>14</v>
      </c>
      <c r="GG150" s="195">
        <v>44859</v>
      </c>
      <c r="GH150" s="193" t="s">
        <v>4084</v>
      </c>
      <c r="GI150" s="196">
        <v>0</v>
      </c>
      <c r="GJ150" s="196" t="s">
        <v>3959</v>
      </c>
      <c r="GK150" s="196" t="s">
        <v>30</v>
      </c>
      <c r="GL150" s="196">
        <v>2</v>
      </c>
      <c r="GM150" s="196" t="s">
        <v>14</v>
      </c>
      <c r="GN150" s="196" t="s">
        <v>14</v>
      </c>
      <c r="GO150" s="179">
        <v>44859</v>
      </c>
      <c r="GP150" s="194" t="s">
        <v>4079</v>
      </c>
      <c r="GQ150" s="194">
        <v>0</v>
      </c>
      <c r="GR150" s="194" t="s">
        <v>3959</v>
      </c>
      <c r="GS150" s="194" t="s">
        <v>30</v>
      </c>
      <c r="GT150" s="194">
        <v>2</v>
      </c>
      <c r="GU150" s="194" t="s">
        <v>14</v>
      </c>
      <c r="GV150" s="194" t="s">
        <v>14</v>
      </c>
      <c r="GW150" s="195">
        <v>44859</v>
      </c>
      <c r="GX150" s="193" t="s">
        <v>4085</v>
      </c>
      <c r="GY150" s="196">
        <v>0</v>
      </c>
      <c r="GZ150" s="196" t="s">
        <v>3959</v>
      </c>
      <c r="HA150" s="196" t="s">
        <v>30</v>
      </c>
      <c r="HB150" s="196">
        <v>2</v>
      </c>
      <c r="HC150" s="196" t="s">
        <v>14</v>
      </c>
      <c r="HD150" s="196" t="s">
        <v>14</v>
      </c>
      <c r="HE150" s="179">
        <v>44859</v>
      </c>
      <c r="HF150" s="194" t="s">
        <v>4077</v>
      </c>
      <c r="HG150" s="194">
        <v>0</v>
      </c>
      <c r="HH150" s="194" t="s">
        <v>3959</v>
      </c>
      <c r="HI150" s="194" t="s">
        <v>30</v>
      </c>
      <c r="HJ150" s="194">
        <v>2</v>
      </c>
      <c r="HK150" s="194" t="s">
        <v>14</v>
      </c>
      <c r="HL150" s="194" t="s">
        <v>14</v>
      </c>
      <c r="HM150" s="195">
        <v>44859</v>
      </c>
      <c r="HN150" s="193" t="s">
        <v>4083</v>
      </c>
      <c r="HO150" s="196">
        <v>0</v>
      </c>
      <c r="HP150" s="196" t="s">
        <v>3959</v>
      </c>
      <c r="HQ150" s="196" t="s">
        <v>30</v>
      </c>
      <c r="HR150" s="196">
        <v>2</v>
      </c>
      <c r="HS150" s="196" t="s">
        <v>14</v>
      </c>
      <c r="HT150" s="196" t="s">
        <v>14</v>
      </c>
      <c r="HU150" s="179">
        <v>44859</v>
      </c>
      <c r="HV150" s="194" t="s">
        <v>4080</v>
      </c>
      <c r="HW150" s="194">
        <v>0</v>
      </c>
      <c r="HX150" s="194" t="s">
        <v>3959</v>
      </c>
      <c r="HY150" s="194" t="s">
        <v>30</v>
      </c>
      <c r="HZ150" s="194">
        <v>2</v>
      </c>
      <c r="IA150" s="194" t="s">
        <v>14</v>
      </c>
      <c r="IB150" s="194" t="s">
        <v>14</v>
      </c>
      <c r="IC150" s="195">
        <v>44859</v>
      </c>
      <c r="ID150" s="193" t="s">
        <v>4082</v>
      </c>
      <c r="IE150" s="196">
        <v>1</v>
      </c>
      <c r="IF150" s="196" t="s">
        <v>3959</v>
      </c>
      <c r="IG150" s="196" t="s">
        <v>30</v>
      </c>
      <c r="IH150" s="196">
        <v>2</v>
      </c>
      <c r="II150" s="196" t="s">
        <v>14</v>
      </c>
      <c r="IJ150" s="196" t="s">
        <v>14</v>
      </c>
      <c r="IK150" s="179">
        <v>44859</v>
      </c>
      <c r="IL150" s="194" t="s">
        <v>4081</v>
      </c>
      <c r="IM150" s="194">
        <v>0</v>
      </c>
      <c r="IN150" s="194" t="s">
        <v>3959</v>
      </c>
      <c r="IO150" s="194" t="s">
        <v>30</v>
      </c>
      <c r="IP150" s="194">
        <v>2</v>
      </c>
      <c r="IQ150" s="194" t="s">
        <v>14</v>
      </c>
      <c r="IR150" s="194" t="s">
        <v>14</v>
      </c>
      <c r="IS150" s="195">
        <v>44859</v>
      </c>
    </row>
    <row r="151" spans="1:253" x14ac:dyDescent="0.25">
      <c r="A151" s="283" t="s">
        <v>514</v>
      </c>
      <c r="B151" s="283" t="s">
        <v>9551</v>
      </c>
      <c r="C151" s="283" t="s">
        <v>515</v>
      </c>
      <c r="D151" s="283" t="s">
        <v>516</v>
      </c>
      <c r="E151" s="283" t="s">
        <v>9049</v>
      </c>
      <c r="F151" s="283" t="s">
        <v>7734</v>
      </c>
      <c r="G151" s="177">
        <v>85043000</v>
      </c>
      <c r="H151" s="178" t="s">
        <v>1541</v>
      </c>
      <c r="I151" s="178" t="s">
        <v>74</v>
      </c>
      <c r="J151" s="178">
        <v>1</v>
      </c>
      <c r="K151" s="178" t="s">
        <v>7733</v>
      </c>
      <c r="L151" s="178" t="s">
        <v>7732</v>
      </c>
      <c r="M151" s="179">
        <v>44894</v>
      </c>
      <c r="N151" s="193" t="s">
        <v>7738</v>
      </c>
      <c r="O151" s="180">
        <v>373091</v>
      </c>
      <c r="P151" s="180" t="s">
        <v>7735</v>
      </c>
      <c r="Q151" s="180" t="s">
        <v>2610</v>
      </c>
      <c r="R151" s="180">
        <v>2</v>
      </c>
      <c r="S151" s="180" t="s">
        <v>7737</v>
      </c>
      <c r="T151" s="180" t="s">
        <v>7736</v>
      </c>
      <c r="U151" s="181">
        <v>44894</v>
      </c>
      <c r="V151" s="193" t="s">
        <v>7742</v>
      </c>
      <c r="W151" s="178">
        <v>86757000</v>
      </c>
      <c r="X151" s="178" t="s">
        <v>7739</v>
      </c>
      <c r="Y151" s="178" t="s">
        <v>2610</v>
      </c>
      <c r="Z151" s="178">
        <v>2</v>
      </c>
      <c r="AA151" s="178" t="s">
        <v>7741</v>
      </c>
      <c r="AB151" s="178" t="s">
        <v>7740</v>
      </c>
      <c r="AC151" s="179">
        <v>44894</v>
      </c>
      <c r="AD151" s="193" t="s">
        <v>7746</v>
      </c>
      <c r="AE151" s="186">
        <v>20908000</v>
      </c>
      <c r="AF151" s="186" t="s">
        <v>7743</v>
      </c>
      <c r="AG151" s="186" t="s">
        <v>2610</v>
      </c>
      <c r="AH151" s="186">
        <v>2</v>
      </c>
      <c r="AI151" s="186" t="s">
        <v>7745</v>
      </c>
      <c r="AJ151" s="186" t="s">
        <v>7744</v>
      </c>
      <c r="AK151" s="187">
        <v>44894</v>
      </c>
      <c r="AL151" s="193" t="s">
        <v>7750</v>
      </c>
      <c r="AM151" s="178">
        <v>3908000</v>
      </c>
      <c r="AN151" s="178" t="s">
        <v>7747</v>
      </c>
      <c r="AO151" s="178" t="s">
        <v>2610</v>
      </c>
      <c r="AP151" s="178">
        <v>2</v>
      </c>
      <c r="AQ151" s="178" t="s">
        <v>7749</v>
      </c>
      <c r="AR151" s="178" t="s">
        <v>7748</v>
      </c>
      <c r="AS151" s="179">
        <v>44894</v>
      </c>
      <c r="AT151" s="194" t="s">
        <v>525</v>
      </c>
      <c r="AU151" s="186" t="s">
        <v>14</v>
      </c>
      <c r="AV151" s="186">
        <v>0</v>
      </c>
      <c r="AW151" s="186" t="s">
        <v>30</v>
      </c>
      <c r="AX151" s="186">
        <v>2</v>
      </c>
      <c r="AY151" s="186" t="s">
        <v>519</v>
      </c>
      <c r="AZ151" s="186">
        <v>0</v>
      </c>
      <c r="BA151" s="187">
        <v>43511</v>
      </c>
      <c r="BB151" s="193" t="s">
        <v>524</v>
      </c>
      <c r="BC151" s="178" t="s">
        <v>14</v>
      </c>
      <c r="BD151" s="178">
        <v>0</v>
      </c>
      <c r="BE151" s="178" t="s">
        <v>30</v>
      </c>
      <c r="BF151" s="178">
        <v>2</v>
      </c>
      <c r="BG151" s="178" t="s">
        <v>519</v>
      </c>
      <c r="BH151" s="178">
        <v>0</v>
      </c>
      <c r="BI151" s="179">
        <v>43511</v>
      </c>
      <c r="BJ151" s="194" t="s">
        <v>7752</v>
      </c>
      <c r="BK151" s="194">
        <v>153</v>
      </c>
      <c r="BL151" s="194" t="s">
        <v>7751</v>
      </c>
      <c r="BM151" s="194" t="s">
        <v>19</v>
      </c>
      <c r="BN151" s="194">
        <v>3</v>
      </c>
      <c r="BO151" s="194" t="s">
        <v>3237</v>
      </c>
      <c r="BP151" s="186" t="s">
        <v>1440</v>
      </c>
      <c r="BQ151" s="195">
        <v>44894</v>
      </c>
      <c r="BR151" s="193" t="s">
        <v>518</v>
      </c>
      <c r="BS151" s="196" t="s">
        <v>14</v>
      </c>
      <c r="BT151" s="196">
        <v>0</v>
      </c>
      <c r="BU151" s="196" t="s">
        <v>30</v>
      </c>
      <c r="BV151" s="196">
        <v>2</v>
      </c>
      <c r="BW151" s="196" t="s">
        <v>517</v>
      </c>
      <c r="BX151" s="196">
        <v>0</v>
      </c>
      <c r="BY151" s="179">
        <v>43511</v>
      </c>
      <c r="BZ151" s="194" t="s">
        <v>520</v>
      </c>
      <c r="CA151" s="194" t="s">
        <v>14</v>
      </c>
      <c r="CB151" s="194">
        <v>0</v>
      </c>
      <c r="CC151" s="194" t="s">
        <v>14</v>
      </c>
      <c r="CD151" s="194" t="s">
        <v>14</v>
      </c>
      <c r="CE151" s="194" t="s">
        <v>519</v>
      </c>
      <c r="CF151" s="194">
        <v>0</v>
      </c>
      <c r="CG151" s="195">
        <v>43511</v>
      </c>
      <c r="CH151" s="193" t="s">
        <v>10205</v>
      </c>
      <c r="CI151" s="194" t="e">
        <v>#N/A</v>
      </c>
      <c r="CJ151" s="194" t="e">
        <v>#N/A</v>
      </c>
      <c r="CK151" s="194" t="e">
        <v>#N/A</v>
      </c>
      <c r="CL151" s="194" t="e">
        <v>#N/A</v>
      </c>
      <c r="CM151" s="194" t="e">
        <v>#N/A</v>
      </c>
      <c r="CN151" s="194" t="e">
        <v>#N/A</v>
      </c>
      <c r="CO151" s="197" t="e">
        <v>#N/A</v>
      </c>
      <c r="CP151" s="194" t="s">
        <v>523</v>
      </c>
      <c r="CQ151" s="196" t="s">
        <v>14</v>
      </c>
      <c r="CR151" s="196">
        <v>0</v>
      </c>
      <c r="CS151" s="196" t="s">
        <v>30</v>
      </c>
      <c r="CT151" s="196">
        <v>2</v>
      </c>
      <c r="CU151" s="196" t="s">
        <v>519</v>
      </c>
      <c r="CV151" s="196">
        <v>0</v>
      </c>
      <c r="CW151" s="179">
        <v>43511</v>
      </c>
      <c r="CX151" s="194" t="s">
        <v>7758</v>
      </c>
      <c r="CY151" s="186">
        <v>2188000</v>
      </c>
      <c r="CZ151" s="186" t="s">
        <v>7755</v>
      </c>
      <c r="DA151" s="186" t="s">
        <v>2610</v>
      </c>
      <c r="DB151" s="186">
        <v>2</v>
      </c>
      <c r="DC151" s="186" t="s">
        <v>7757</v>
      </c>
      <c r="DD151" s="186" t="s">
        <v>7756</v>
      </c>
      <c r="DE151" s="192">
        <v>44894</v>
      </c>
      <c r="DF151" s="193" t="s">
        <v>7759</v>
      </c>
      <c r="DG151" s="178">
        <v>82849000</v>
      </c>
      <c r="DH151" s="196" t="s">
        <v>7755</v>
      </c>
      <c r="DI151" s="196" t="s">
        <v>2610</v>
      </c>
      <c r="DJ151" s="196">
        <v>2</v>
      </c>
      <c r="DK151" s="196" t="s">
        <v>7757</v>
      </c>
      <c r="DL151" s="196" t="s">
        <v>7756</v>
      </c>
      <c r="DM151" s="179">
        <v>44894</v>
      </c>
      <c r="DN151" s="194" t="s">
        <v>7760</v>
      </c>
      <c r="DO151" s="186">
        <v>1719000</v>
      </c>
      <c r="DP151" s="194" t="s">
        <v>7755</v>
      </c>
      <c r="DQ151" s="194" t="s">
        <v>2610</v>
      </c>
      <c r="DR151" s="194">
        <v>2</v>
      </c>
      <c r="DS151" s="194" t="s">
        <v>7757</v>
      </c>
      <c r="DT151" s="194" t="s">
        <v>7756</v>
      </c>
      <c r="DU151" s="195">
        <v>44894</v>
      </c>
      <c r="DV151" s="193" t="s">
        <v>7761</v>
      </c>
      <c r="DW151" s="178">
        <v>1758000</v>
      </c>
      <c r="DX151" s="196" t="s">
        <v>7755</v>
      </c>
      <c r="DY151" s="196" t="s">
        <v>2610</v>
      </c>
      <c r="DZ151" s="196">
        <v>2</v>
      </c>
      <c r="EA151" s="196" t="s">
        <v>7757</v>
      </c>
      <c r="EB151" s="196" t="s">
        <v>7756</v>
      </c>
      <c r="EC151" s="179">
        <v>44894</v>
      </c>
      <c r="ED151" s="194" t="s">
        <v>7762</v>
      </c>
      <c r="EE151" s="186">
        <v>430000</v>
      </c>
      <c r="EF151" s="194" t="s">
        <v>7755</v>
      </c>
      <c r="EG151" s="194" t="s">
        <v>2610</v>
      </c>
      <c r="EH151" s="194">
        <v>2</v>
      </c>
      <c r="EI151" s="194" t="s">
        <v>7757</v>
      </c>
      <c r="EJ151" s="194" t="s">
        <v>7756</v>
      </c>
      <c r="EK151" s="195">
        <v>44894</v>
      </c>
      <c r="EL151" s="193" t="s">
        <v>7763</v>
      </c>
      <c r="EM151" s="178">
        <v>0</v>
      </c>
      <c r="EN151" s="196" t="s">
        <v>7755</v>
      </c>
      <c r="EO151" s="196" t="s">
        <v>2610</v>
      </c>
      <c r="EP151" s="196">
        <v>2</v>
      </c>
      <c r="EQ151" s="196" t="s">
        <v>7757</v>
      </c>
      <c r="ER151" s="196" t="s">
        <v>7756</v>
      </c>
      <c r="ES151" s="179">
        <v>44894</v>
      </c>
      <c r="ET151" s="194" t="s">
        <v>7754</v>
      </c>
      <c r="EU151" s="194">
        <v>153</v>
      </c>
      <c r="EV151" s="194" t="s">
        <v>7751</v>
      </c>
      <c r="EW151" s="194" t="s">
        <v>19</v>
      </c>
      <c r="EX151" s="194">
        <v>3</v>
      </c>
      <c r="EY151" s="194" t="s">
        <v>7753</v>
      </c>
      <c r="EZ151" s="194" t="s">
        <v>1440</v>
      </c>
      <c r="FA151" s="195">
        <v>44894</v>
      </c>
      <c r="FB151" s="193" t="s">
        <v>522</v>
      </c>
      <c r="FC151" s="196">
        <v>4</v>
      </c>
      <c r="FD151" s="196">
        <v>0</v>
      </c>
      <c r="FE151" s="196" t="s">
        <v>30</v>
      </c>
      <c r="FF151" s="196">
        <v>2</v>
      </c>
      <c r="FG151" s="196" t="s">
        <v>521</v>
      </c>
      <c r="FH151" s="196">
        <v>0</v>
      </c>
      <c r="FI151" s="179">
        <v>43511</v>
      </c>
      <c r="FJ151" s="193" t="s">
        <v>526</v>
      </c>
      <c r="FK151" s="194" t="s">
        <v>14</v>
      </c>
      <c r="FL151" s="194">
        <v>0</v>
      </c>
      <c r="FM151" s="194" t="s">
        <v>30</v>
      </c>
      <c r="FN151" s="194">
        <v>2</v>
      </c>
      <c r="FO151" s="194" t="s">
        <v>519</v>
      </c>
      <c r="FP151" s="186">
        <v>0</v>
      </c>
      <c r="FQ151" s="187">
        <v>43511</v>
      </c>
      <c r="FR151" s="193" t="s">
        <v>527</v>
      </c>
      <c r="FS151" s="196" t="s">
        <v>14</v>
      </c>
      <c r="FT151" s="196">
        <v>0</v>
      </c>
      <c r="FU151" s="196" t="s">
        <v>30</v>
      </c>
      <c r="FV151" s="196">
        <v>2</v>
      </c>
      <c r="FW151" s="196" t="s">
        <v>519</v>
      </c>
      <c r="FX151" s="196">
        <v>0</v>
      </c>
      <c r="FY151" s="179">
        <v>43511</v>
      </c>
      <c r="FZ151" s="194" t="s">
        <v>5501</v>
      </c>
      <c r="GA151" s="194">
        <v>1</v>
      </c>
      <c r="GB151" s="194" t="s">
        <v>3959</v>
      </c>
      <c r="GC151" s="194" t="s">
        <v>30</v>
      </c>
      <c r="GD151" s="194">
        <v>2</v>
      </c>
      <c r="GE151" s="194" t="s">
        <v>14</v>
      </c>
      <c r="GF151" s="194" t="s">
        <v>14</v>
      </c>
      <c r="GG151" s="195">
        <v>44865</v>
      </c>
      <c r="GH151" s="193" t="s">
        <v>5507</v>
      </c>
      <c r="GI151" s="196">
        <v>1</v>
      </c>
      <c r="GJ151" s="196" t="s">
        <v>3959</v>
      </c>
      <c r="GK151" s="196" t="s">
        <v>30</v>
      </c>
      <c r="GL151" s="196">
        <v>2</v>
      </c>
      <c r="GM151" s="196" t="s">
        <v>14</v>
      </c>
      <c r="GN151" s="196" t="s">
        <v>14</v>
      </c>
      <c r="GO151" s="179">
        <v>44865</v>
      </c>
      <c r="GP151" s="194" t="s">
        <v>5502</v>
      </c>
      <c r="GQ151" s="194">
        <v>1</v>
      </c>
      <c r="GR151" s="194" t="s">
        <v>3959</v>
      </c>
      <c r="GS151" s="194" t="s">
        <v>30</v>
      </c>
      <c r="GT151" s="194">
        <v>2</v>
      </c>
      <c r="GU151" s="194" t="s">
        <v>14</v>
      </c>
      <c r="GV151" s="194" t="s">
        <v>14</v>
      </c>
      <c r="GW151" s="195">
        <v>44865</v>
      </c>
      <c r="GX151" s="193" t="s">
        <v>5508</v>
      </c>
      <c r="GY151" s="196">
        <v>0</v>
      </c>
      <c r="GZ151" s="196" t="s">
        <v>3959</v>
      </c>
      <c r="HA151" s="196" t="s">
        <v>30</v>
      </c>
      <c r="HB151" s="196">
        <v>2</v>
      </c>
      <c r="HC151" s="196" t="s">
        <v>14</v>
      </c>
      <c r="HD151" s="196" t="s">
        <v>14</v>
      </c>
      <c r="HE151" s="179">
        <v>44865</v>
      </c>
      <c r="HF151" s="194" t="s">
        <v>5500</v>
      </c>
      <c r="HG151" s="194">
        <v>0</v>
      </c>
      <c r="HH151" s="194" t="s">
        <v>3959</v>
      </c>
      <c r="HI151" s="194" t="s">
        <v>30</v>
      </c>
      <c r="HJ151" s="194">
        <v>2</v>
      </c>
      <c r="HK151" s="194" t="s">
        <v>14</v>
      </c>
      <c r="HL151" s="194" t="s">
        <v>14</v>
      </c>
      <c r="HM151" s="195">
        <v>44865</v>
      </c>
      <c r="HN151" s="193" t="s">
        <v>5506</v>
      </c>
      <c r="HO151" s="196">
        <v>1</v>
      </c>
      <c r="HP151" s="196" t="s">
        <v>3959</v>
      </c>
      <c r="HQ151" s="196" t="s">
        <v>30</v>
      </c>
      <c r="HR151" s="196">
        <v>2</v>
      </c>
      <c r="HS151" s="196" t="s">
        <v>14</v>
      </c>
      <c r="HT151" s="196" t="s">
        <v>14</v>
      </c>
      <c r="HU151" s="179">
        <v>44865</v>
      </c>
      <c r="HV151" s="194" t="s">
        <v>5503</v>
      </c>
      <c r="HW151" s="194">
        <v>0</v>
      </c>
      <c r="HX151" s="194" t="s">
        <v>3959</v>
      </c>
      <c r="HY151" s="194" t="s">
        <v>30</v>
      </c>
      <c r="HZ151" s="194">
        <v>2</v>
      </c>
      <c r="IA151" s="194" t="s">
        <v>14</v>
      </c>
      <c r="IB151" s="194" t="s">
        <v>14</v>
      </c>
      <c r="IC151" s="195">
        <v>44865</v>
      </c>
      <c r="ID151" s="193" t="s">
        <v>5505</v>
      </c>
      <c r="IE151" s="196">
        <v>3</v>
      </c>
      <c r="IF151" s="196" t="s">
        <v>3959</v>
      </c>
      <c r="IG151" s="196" t="s">
        <v>30</v>
      </c>
      <c r="IH151" s="196">
        <v>2</v>
      </c>
      <c r="II151" s="196" t="s">
        <v>14</v>
      </c>
      <c r="IJ151" s="196" t="s">
        <v>14</v>
      </c>
      <c r="IK151" s="179">
        <v>44865</v>
      </c>
      <c r="IL151" s="194" t="s">
        <v>5504</v>
      </c>
      <c r="IM151" s="194">
        <v>0</v>
      </c>
      <c r="IN151" s="194" t="s">
        <v>3959</v>
      </c>
      <c r="IO151" s="194" t="s">
        <v>30</v>
      </c>
      <c r="IP151" s="194">
        <v>2</v>
      </c>
      <c r="IQ151" s="194" t="s">
        <v>14</v>
      </c>
      <c r="IR151" s="194" t="s">
        <v>14</v>
      </c>
      <c r="IS151" s="195">
        <v>44865</v>
      </c>
    </row>
    <row r="152" spans="1:253" x14ac:dyDescent="0.25">
      <c r="A152" s="283" t="s">
        <v>528</v>
      </c>
      <c r="B152" s="283" t="s">
        <v>9385</v>
      </c>
      <c r="C152" s="283" t="s">
        <v>529</v>
      </c>
      <c r="D152" s="283" t="s">
        <v>516</v>
      </c>
      <c r="E152" s="283" t="s">
        <v>9049</v>
      </c>
      <c r="F152" s="283" t="s">
        <v>7764</v>
      </c>
      <c r="G152" s="177">
        <v>85043000</v>
      </c>
      <c r="H152" s="178" t="s">
        <v>1541</v>
      </c>
      <c r="I152" s="178" t="s">
        <v>74</v>
      </c>
      <c r="J152" s="178">
        <v>1</v>
      </c>
      <c r="K152" s="178" t="s">
        <v>7733</v>
      </c>
      <c r="L152" s="178" t="s">
        <v>7732</v>
      </c>
      <c r="M152" s="179">
        <v>44894</v>
      </c>
      <c r="N152" s="193" t="s">
        <v>7768</v>
      </c>
      <c r="O152" s="180">
        <v>132028</v>
      </c>
      <c r="P152" s="180" t="s">
        <v>7765</v>
      </c>
      <c r="Q152" s="180" t="s">
        <v>2610</v>
      </c>
      <c r="R152" s="180">
        <v>2</v>
      </c>
      <c r="S152" s="180" t="s">
        <v>7767</v>
      </c>
      <c r="T152" s="180" t="s">
        <v>7766</v>
      </c>
      <c r="U152" s="181">
        <v>44894</v>
      </c>
      <c r="V152" s="193" t="s">
        <v>7772</v>
      </c>
      <c r="W152" s="178">
        <v>36158000</v>
      </c>
      <c r="X152" s="178" t="s">
        <v>7769</v>
      </c>
      <c r="Y152" s="178" t="s">
        <v>2610</v>
      </c>
      <c r="Z152" s="178">
        <v>2</v>
      </c>
      <c r="AA152" s="178" t="s">
        <v>7771</v>
      </c>
      <c r="AB152" s="178" t="s">
        <v>7770</v>
      </c>
      <c r="AC152" s="179">
        <v>44894</v>
      </c>
      <c r="AD152" s="193" t="s">
        <v>7774</v>
      </c>
      <c r="AE152" s="186">
        <v>12078000</v>
      </c>
      <c r="AF152" s="186" t="s">
        <v>7747</v>
      </c>
      <c r="AG152" s="186" t="s">
        <v>2610</v>
      </c>
      <c r="AH152" s="186">
        <v>2</v>
      </c>
      <c r="AI152" s="186" t="s">
        <v>7773</v>
      </c>
      <c r="AJ152" s="186" t="s">
        <v>7748</v>
      </c>
      <c r="AK152" s="187">
        <v>44894</v>
      </c>
      <c r="AL152" s="193" t="s">
        <v>7778</v>
      </c>
      <c r="AM152" s="178">
        <v>3578000</v>
      </c>
      <c r="AN152" s="178" t="s">
        <v>7775</v>
      </c>
      <c r="AO152" s="178" t="s">
        <v>2610</v>
      </c>
      <c r="AP152" s="178">
        <v>2</v>
      </c>
      <c r="AQ152" s="178" t="s">
        <v>7777</v>
      </c>
      <c r="AR152" s="178" t="s">
        <v>7776</v>
      </c>
      <c r="AS152" s="179">
        <v>44894</v>
      </c>
      <c r="AT152" s="194" t="s">
        <v>541</v>
      </c>
      <c r="AU152" s="186" t="s">
        <v>14</v>
      </c>
      <c r="AV152" s="186">
        <v>0</v>
      </c>
      <c r="AW152" s="186" t="s">
        <v>30</v>
      </c>
      <c r="AX152" s="186">
        <v>2</v>
      </c>
      <c r="AY152" s="186" t="s">
        <v>540</v>
      </c>
      <c r="AZ152" s="186">
        <v>0</v>
      </c>
      <c r="BA152" s="187">
        <v>43511</v>
      </c>
      <c r="BB152" s="193" t="s">
        <v>539</v>
      </c>
      <c r="BC152" s="178" t="s">
        <v>14</v>
      </c>
      <c r="BD152" s="178">
        <v>0</v>
      </c>
      <c r="BE152" s="178" t="s">
        <v>30</v>
      </c>
      <c r="BF152" s="178">
        <v>2</v>
      </c>
      <c r="BG152" s="178" t="s">
        <v>538</v>
      </c>
      <c r="BH152" s="178">
        <v>0</v>
      </c>
      <c r="BI152" s="179">
        <v>43511</v>
      </c>
      <c r="BJ152" s="194" t="s">
        <v>1921</v>
      </c>
      <c r="BK152" s="194" t="s">
        <v>14</v>
      </c>
      <c r="BL152" s="194" t="s">
        <v>847</v>
      </c>
      <c r="BM152" s="194" t="s">
        <v>14</v>
      </c>
      <c r="BN152" s="194" t="s">
        <v>14</v>
      </c>
      <c r="BO152" s="194" t="s">
        <v>847</v>
      </c>
      <c r="BP152" s="186" t="s">
        <v>847</v>
      </c>
      <c r="BQ152" s="195">
        <v>44671</v>
      </c>
      <c r="BR152" s="193" t="s">
        <v>531</v>
      </c>
      <c r="BS152" s="196">
        <v>0</v>
      </c>
      <c r="BT152" s="196">
        <v>0</v>
      </c>
      <c r="BU152" s="196" t="s">
        <v>30</v>
      </c>
      <c r="BV152" s="196">
        <v>2</v>
      </c>
      <c r="BW152" s="196" t="s">
        <v>530</v>
      </c>
      <c r="BX152" s="196">
        <v>0</v>
      </c>
      <c r="BY152" s="179">
        <v>43511</v>
      </c>
      <c r="BZ152" s="194" t="s">
        <v>533</v>
      </c>
      <c r="CA152" s="194">
        <v>0</v>
      </c>
      <c r="CB152" s="194">
        <v>0</v>
      </c>
      <c r="CC152" s="194" t="s">
        <v>30</v>
      </c>
      <c r="CD152" s="194">
        <v>2</v>
      </c>
      <c r="CE152" s="194" t="s">
        <v>532</v>
      </c>
      <c r="CF152" s="194">
        <v>0</v>
      </c>
      <c r="CG152" s="195">
        <v>43511</v>
      </c>
      <c r="CH152" s="193" t="s">
        <v>10206</v>
      </c>
      <c r="CI152" s="194" t="e">
        <v>#N/A</v>
      </c>
      <c r="CJ152" s="194" t="e">
        <v>#N/A</v>
      </c>
      <c r="CK152" s="194" t="e">
        <v>#N/A</v>
      </c>
      <c r="CL152" s="194" t="e">
        <v>#N/A</v>
      </c>
      <c r="CM152" s="194" t="e">
        <v>#N/A</v>
      </c>
      <c r="CN152" s="194" t="e">
        <v>#N/A</v>
      </c>
      <c r="CO152" s="197" t="e">
        <v>#N/A</v>
      </c>
      <c r="CP152" s="194" t="s">
        <v>537</v>
      </c>
      <c r="CQ152" s="196" t="s">
        <v>14</v>
      </c>
      <c r="CR152" s="196">
        <v>0</v>
      </c>
      <c r="CS152" s="196" t="s">
        <v>30</v>
      </c>
      <c r="CT152" s="196">
        <v>2</v>
      </c>
      <c r="CU152" s="196" t="s">
        <v>536</v>
      </c>
      <c r="CV152" s="196">
        <v>0</v>
      </c>
      <c r="CW152" s="179">
        <v>43511</v>
      </c>
      <c r="CX152" s="194" t="s">
        <v>7783</v>
      </c>
      <c r="CY152" s="186">
        <v>2004000</v>
      </c>
      <c r="CZ152" s="186" t="s">
        <v>7780</v>
      </c>
      <c r="DA152" s="186" t="s">
        <v>2610</v>
      </c>
      <c r="DB152" s="186">
        <v>2</v>
      </c>
      <c r="DC152" s="186" t="s">
        <v>7782</v>
      </c>
      <c r="DD152" s="186" t="s">
        <v>7781</v>
      </c>
      <c r="DE152" s="192">
        <v>44894</v>
      </c>
      <c r="DF152" s="193" t="s">
        <v>7784</v>
      </c>
      <c r="DG152" s="178">
        <v>24080000</v>
      </c>
      <c r="DH152" s="196" t="s">
        <v>7780</v>
      </c>
      <c r="DI152" s="196" t="s">
        <v>2610</v>
      </c>
      <c r="DJ152" s="196">
        <v>2</v>
      </c>
      <c r="DK152" s="196" t="s">
        <v>7782</v>
      </c>
      <c r="DL152" s="196" t="s">
        <v>7781</v>
      </c>
      <c r="DM152" s="179">
        <v>44894</v>
      </c>
      <c r="DN152" s="194" t="s">
        <v>7785</v>
      </c>
      <c r="DO152" s="186">
        <v>10074000</v>
      </c>
      <c r="DP152" s="194" t="s">
        <v>7780</v>
      </c>
      <c r="DQ152" s="194" t="s">
        <v>2610</v>
      </c>
      <c r="DR152" s="194">
        <v>2</v>
      </c>
      <c r="DS152" s="194" t="s">
        <v>7782</v>
      </c>
      <c r="DT152" s="194" t="s">
        <v>7781</v>
      </c>
      <c r="DU152" s="195">
        <v>44894</v>
      </c>
      <c r="DV152" s="193" t="s">
        <v>7786</v>
      </c>
      <c r="DW152" s="178">
        <v>1610000</v>
      </c>
      <c r="DX152" s="196" t="s">
        <v>7780</v>
      </c>
      <c r="DY152" s="196" t="s">
        <v>2610</v>
      </c>
      <c r="DZ152" s="196">
        <v>2</v>
      </c>
      <c r="EA152" s="196" t="s">
        <v>7782</v>
      </c>
      <c r="EB152" s="196" t="s">
        <v>7781</v>
      </c>
      <c r="EC152" s="179">
        <v>44894</v>
      </c>
      <c r="ED152" s="194" t="s">
        <v>7787</v>
      </c>
      <c r="EE152" s="186">
        <v>394000</v>
      </c>
      <c r="EF152" s="194" t="s">
        <v>7780</v>
      </c>
      <c r="EG152" s="194" t="s">
        <v>2610</v>
      </c>
      <c r="EH152" s="194">
        <v>2</v>
      </c>
      <c r="EI152" s="194" t="s">
        <v>7782</v>
      </c>
      <c r="EJ152" s="194" t="s">
        <v>7781</v>
      </c>
      <c r="EK152" s="195">
        <v>44894</v>
      </c>
      <c r="EL152" s="193" t="s">
        <v>7788</v>
      </c>
      <c r="EM152" s="178">
        <v>0</v>
      </c>
      <c r="EN152" s="196" t="s">
        <v>7780</v>
      </c>
      <c r="EO152" s="196" t="s">
        <v>2610</v>
      </c>
      <c r="EP152" s="196">
        <v>2</v>
      </c>
      <c r="EQ152" s="196" t="s">
        <v>7782</v>
      </c>
      <c r="ER152" s="196" t="s">
        <v>7781</v>
      </c>
      <c r="ES152" s="179">
        <v>44894</v>
      </c>
      <c r="ET152" s="194" t="s">
        <v>7779</v>
      </c>
      <c r="EU152" s="194">
        <v>153</v>
      </c>
      <c r="EV152" s="194" t="s">
        <v>7751</v>
      </c>
      <c r="EW152" s="194" t="s">
        <v>19</v>
      </c>
      <c r="EX152" s="194">
        <v>3</v>
      </c>
      <c r="EY152" s="194" t="s">
        <v>7753</v>
      </c>
      <c r="EZ152" s="194" t="s">
        <v>1440</v>
      </c>
      <c r="FA152" s="195">
        <v>44894</v>
      </c>
      <c r="FB152" s="193" t="s">
        <v>535</v>
      </c>
      <c r="FC152" s="196">
        <v>2</v>
      </c>
      <c r="FD152" s="196">
        <v>0</v>
      </c>
      <c r="FE152" s="196" t="s">
        <v>30</v>
      </c>
      <c r="FF152" s="196">
        <v>2</v>
      </c>
      <c r="FG152" s="196" t="s">
        <v>534</v>
      </c>
      <c r="FH152" s="196">
        <v>0</v>
      </c>
      <c r="FI152" s="179">
        <v>43511</v>
      </c>
      <c r="FJ152" s="193" t="s">
        <v>543</v>
      </c>
      <c r="FK152" s="194" t="s">
        <v>14</v>
      </c>
      <c r="FL152" s="194">
        <v>0</v>
      </c>
      <c r="FM152" s="194" t="s">
        <v>30</v>
      </c>
      <c r="FN152" s="194">
        <v>2</v>
      </c>
      <c r="FO152" s="194" t="s">
        <v>542</v>
      </c>
      <c r="FP152" s="186">
        <v>0</v>
      </c>
      <c r="FQ152" s="187">
        <v>43511</v>
      </c>
      <c r="FR152" s="193" t="s">
        <v>544</v>
      </c>
      <c r="FS152" s="196" t="s">
        <v>14</v>
      </c>
      <c r="FT152" s="196">
        <v>0</v>
      </c>
      <c r="FU152" s="196" t="s">
        <v>30</v>
      </c>
      <c r="FV152" s="196">
        <v>2</v>
      </c>
      <c r="FW152" s="196" t="s">
        <v>542</v>
      </c>
      <c r="FX152" s="196">
        <v>0</v>
      </c>
      <c r="FY152" s="179">
        <v>43511</v>
      </c>
      <c r="FZ152" s="194" t="s">
        <v>5510</v>
      </c>
      <c r="GA152" s="194">
        <v>1</v>
      </c>
      <c r="GB152" s="194" t="s">
        <v>3959</v>
      </c>
      <c r="GC152" s="194" t="s">
        <v>30</v>
      </c>
      <c r="GD152" s="194">
        <v>2</v>
      </c>
      <c r="GE152" s="194" t="s">
        <v>14</v>
      </c>
      <c r="GF152" s="194" t="s">
        <v>14</v>
      </c>
      <c r="GG152" s="195">
        <v>44865</v>
      </c>
      <c r="GH152" s="193" t="s">
        <v>5516</v>
      </c>
      <c r="GI152" s="196">
        <v>0</v>
      </c>
      <c r="GJ152" s="196" t="s">
        <v>3959</v>
      </c>
      <c r="GK152" s="196" t="s">
        <v>30</v>
      </c>
      <c r="GL152" s="196">
        <v>2</v>
      </c>
      <c r="GM152" s="196" t="s">
        <v>14</v>
      </c>
      <c r="GN152" s="196" t="s">
        <v>14</v>
      </c>
      <c r="GO152" s="179">
        <v>44865</v>
      </c>
      <c r="GP152" s="194" t="s">
        <v>5511</v>
      </c>
      <c r="GQ152" s="194">
        <v>0</v>
      </c>
      <c r="GR152" s="194" t="s">
        <v>3959</v>
      </c>
      <c r="GS152" s="194" t="s">
        <v>30</v>
      </c>
      <c r="GT152" s="194">
        <v>2</v>
      </c>
      <c r="GU152" s="194" t="s">
        <v>14</v>
      </c>
      <c r="GV152" s="194" t="s">
        <v>14</v>
      </c>
      <c r="GW152" s="195">
        <v>44865</v>
      </c>
      <c r="GX152" s="193" t="s">
        <v>5517</v>
      </c>
      <c r="GY152" s="196">
        <v>0</v>
      </c>
      <c r="GZ152" s="196" t="s">
        <v>3959</v>
      </c>
      <c r="HA152" s="196" t="s">
        <v>30</v>
      </c>
      <c r="HB152" s="196">
        <v>2</v>
      </c>
      <c r="HC152" s="196" t="s">
        <v>14</v>
      </c>
      <c r="HD152" s="196" t="s">
        <v>14</v>
      </c>
      <c r="HE152" s="179">
        <v>44865</v>
      </c>
      <c r="HF152" s="194" t="s">
        <v>5509</v>
      </c>
      <c r="HG152" s="194">
        <v>0</v>
      </c>
      <c r="HH152" s="194" t="s">
        <v>3959</v>
      </c>
      <c r="HI152" s="194" t="s">
        <v>30</v>
      </c>
      <c r="HJ152" s="194">
        <v>2</v>
      </c>
      <c r="HK152" s="194" t="s">
        <v>14</v>
      </c>
      <c r="HL152" s="194" t="s">
        <v>14</v>
      </c>
      <c r="HM152" s="195">
        <v>44865</v>
      </c>
      <c r="HN152" s="193" t="s">
        <v>5515</v>
      </c>
      <c r="HO152" s="196">
        <v>1</v>
      </c>
      <c r="HP152" s="196" t="s">
        <v>3959</v>
      </c>
      <c r="HQ152" s="196" t="s">
        <v>30</v>
      </c>
      <c r="HR152" s="196">
        <v>2</v>
      </c>
      <c r="HS152" s="196" t="s">
        <v>14</v>
      </c>
      <c r="HT152" s="196" t="s">
        <v>14</v>
      </c>
      <c r="HU152" s="179">
        <v>44865</v>
      </c>
      <c r="HV152" s="194" t="s">
        <v>5512</v>
      </c>
      <c r="HW152" s="194">
        <v>0</v>
      </c>
      <c r="HX152" s="194" t="s">
        <v>3959</v>
      </c>
      <c r="HY152" s="194" t="s">
        <v>30</v>
      </c>
      <c r="HZ152" s="194">
        <v>2</v>
      </c>
      <c r="IA152" s="194" t="s">
        <v>14</v>
      </c>
      <c r="IB152" s="194" t="s">
        <v>14</v>
      </c>
      <c r="IC152" s="195">
        <v>44865</v>
      </c>
      <c r="ID152" s="193" t="s">
        <v>5514</v>
      </c>
      <c r="IE152" s="196">
        <v>3</v>
      </c>
      <c r="IF152" s="196" t="s">
        <v>3959</v>
      </c>
      <c r="IG152" s="196" t="s">
        <v>30</v>
      </c>
      <c r="IH152" s="196">
        <v>2</v>
      </c>
      <c r="II152" s="196" t="s">
        <v>14</v>
      </c>
      <c r="IJ152" s="196" t="s">
        <v>14</v>
      </c>
      <c r="IK152" s="179">
        <v>44865</v>
      </c>
      <c r="IL152" s="194" t="s">
        <v>5513</v>
      </c>
      <c r="IM152" s="194">
        <v>0</v>
      </c>
      <c r="IN152" s="194" t="s">
        <v>3959</v>
      </c>
      <c r="IO152" s="194" t="s">
        <v>30</v>
      </c>
      <c r="IP152" s="194">
        <v>2</v>
      </c>
      <c r="IQ152" s="194" t="s">
        <v>14</v>
      </c>
      <c r="IR152" s="194" t="s">
        <v>14</v>
      </c>
      <c r="IS152" s="195">
        <v>44865</v>
      </c>
    </row>
    <row r="153" spans="1:253" x14ac:dyDescent="0.25">
      <c r="A153" s="283" t="s">
        <v>545</v>
      </c>
      <c r="B153" s="283" t="s">
        <v>9385</v>
      </c>
      <c r="C153" s="283" t="s">
        <v>546</v>
      </c>
      <c r="D153" s="283" t="s">
        <v>516</v>
      </c>
      <c r="E153" s="283" t="s">
        <v>9049</v>
      </c>
      <c r="F153" s="283" t="s">
        <v>7790</v>
      </c>
      <c r="G153" s="177">
        <v>85043000</v>
      </c>
      <c r="H153" s="178" t="s">
        <v>1541</v>
      </c>
      <c r="I153" s="178" t="s">
        <v>74</v>
      </c>
      <c r="J153" s="178">
        <v>1</v>
      </c>
      <c r="K153" s="178" t="s">
        <v>7789</v>
      </c>
      <c r="L153" s="178" t="s">
        <v>7732</v>
      </c>
      <c r="M153" s="179">
        <v>44894</v>
      </c>
      <c r="N153" s="193" t="s">
        <v>7794</v>
      </c>
      <c r="O153" s="180">
        <v>177504</v>
      </c>
      <c r="P153" s="180" t="s">
        <v>7791</v>
      </c>
      <c r="Q153" s="180" t="s">
        <v>2610</v>
      </c>
      <c r="R153" s="180">
        <v>2</v>
      </c>
      <c r="S153" s="180" t="s">
        <v>7793</v>
      </c>
      <c r="T153" s="180" t="s">
        <v>7792</v>
      </c>
      <c r="U153" s="181">
        <v>44894</v>
      </c>
      <c r="V153" s="193" t="s">
        <v>7797</v>
      </c>
      <c r="W153" s="178">
        <v>37626000</v>
      </c>
      <c r="X153" s="178" t="s">
        <v>7795</v>
      </c>
      <c r="Y153" s="178" t="s">
        <v>2610</v>
      </c>
      <c r="Z153" s="178">
        <v>2</v>
      </c>
      <c r="AA153" s="178" t="s">
        <v>7789</v>
      </c>
      <c r="AB153" s="178" t="s">
        <v>7796</v>
      </c>
      <c r="AC153" s="179">
        <v>44894</v>
      </c>
      <c r="AD153" s="193" t="s">
        <v>7799</v>
      </c>
      <c r="AE153" s="186">
        <v>8830000</v>
      </c>
      <c r="AF153" s="186" t="s">
        <v>7743</v>
      </c>
      <c r="AG153" s="186" t="s">
        <v>2610</v>
      </c>
      <c r="AH153" s="186">
        <v>2</v>
      </c>
      <c r="AI153" s="186" t="s">
        <v>7798</v>
      </c>
      <c r="AJ153" s="186" t="s">
        <v>7744</v>
      </c>
      <c r="AK153" s="187">
        <v>44894</v>
      </c>
      <c r="AL153" s="193" t="s">
        <v>7801</v>
      </c>
      <c r="AM153" s="178">
        <v>330000</v>
      </c>
      <c r="AN153" s="178" t="s">
        <v>7747</v>
      </c>
      <c r="AO153" s="178" t="s">
        <v>2610</v>
      </c>
      <c r="AP153" s="178">
        <v>2</v>
      </c>
      <c r="AQ153" s="178" t="s">
        <v>7800</v>
      </c>
      <c r="AR153" s="178" t="s">
        <v>7748</v>
      </c>
      <c r="AS153" s="179">
        <v>44894</v>
      </c>
      <c r="AT153" s="194" t="s">
        <v>553</v>
      </c>
      <c r="AU153" s="186" t="s">
        <v>14</v>
      </c>
      <c r="AV153" s="186">
        <v>0</v>
      </c>
      <c r="AW153" s="186" t="s">
        <v>30</v>
      </c>
      <c r="AX153" s="186">
        <v>2</v>
      </c>
      <c r="AY153" s="186">
        <v>0</v>
      </c>
      <c r="AZ153" s="186">
        <v>0</v>
      </c>
      <c r="BA153" s="187">
        <v>43511</v>
      </c>
      <c r="BB153" s="193" t="s">
        <v>552</v>
      </c>
      <c r="BC153" s="178" t="s">
        <v>14</v>
      </c>
      <c r="BD153" s="178">
        <v>0</v>
      </c>
      <c r="BE153" s="178" t="s">
        <v>30</v>
      </c>
      <c r="BF153" s="178">
        <v>2</v>
      </c>
      <c r="BG153" s="178">
        <v>0</v>
      </c>
      <c r="BH153" s="178">
        <v>0</v>
      </c>
      <c r="BI153" s="179">
        <v>43511</v>
      </c>
      <c r="BJ153" s="194" t="s">
        <v>7804</v>
      </c>
      <c r="BK153" s="194">
        <v>186</v>
      </c>
      <c r="BL153" s="194" t="s">
        <v>7802</v>
      </c>
      <c r="BM153" s="194" t="s">
        <v>19</v>
      </c>
      <c r="BN153" s="194">
        <v>3</v>
      </c>
      <c r="BO153" s="194" t="s">
        <v>7803</v>
      </c>
      <c r="BP153" s="186" t="s">
        <v>7719</v>
      </c>
      <c r="BQ153" s="195">
        <v>44894</v>
      </c>
      <c r="BR153" s="193" t="s">
        <v>547</v>
      </c>
      <c r="BS153" s="196">
        <v>0</v>
      </c>
      <c r="BT153" s="196">
        <v>0</v>
      </c>
      <c r="BU153" s="196" t="s">
        <v>30</v>
      </c>
      <c r="BV153" s="196">
        <v>2</v>
      </c>
      <c r="BW153" s="196">
        <v>0</v>
      </c>
      <c r="BX153" s="196">
        <v>0</v>
      </c>
      <c r="BY153" s="179">
        <v>43511</v>
      </c>
      <c r="BZ153" s="194" t="s">
        <v>548</v>
      </c>
      <c r="CA153" s="194">
        <v>0</v>
      </c>
      <c r="CB153" s="194">
        <v>0</v>
      </c>
      <c r="CC153" s="194" t="s">
        <v>30</v>
      </c>
      <c r="CD153" s="194">
        <v>2</v>
      </c>
      <c r="CE153" s="194">
        <v>0</v>
      </c>
      <c r="CF153" s="194">
        <v>0</v>
      </c>
      <c r="CG153" s="195">
        <v>43511</v>
      </c>
      <c r="CH153" s="193" t="s">
        <v>10207</v>
      </c>
      <c r="CI153" s="194" t="e">
        <v>#N/A</v>
      </c>
      <c r="CJ153" s="194" t="e">
        <v>#N/A</v>
      </c>
      <c r="CK153" s="194" t="e">
        <v>#N/A</v>
      </c>
      <c r="CL153" s="194" t="e">
        <v>#N/A</v>
      </c>
      <c r="CM153" s="194" t="e">
        <v>#N/A</v>
      </c>
      <c r="CN153" s="194" t="e">
        <v>#N/A</v>
      </c>
      <c r="CO153" s="197" t="e">
        <v>#N/A</v>
      </c>
      <c r="CP153" s="194" t="s">
        <v>551</v>
      </c>
      <c r="CQ153" s="196" t="s">
        <v>14</v>
      </c>
      <c r="CR153" s="196">
        <v>0</v>
      </c>
      <c r="CS153" s="196" t="s">
        <v>30</v>
      </c>
      <c r="CT153" s="196">
        <v>2</v>
      </c>
      <c r="CU153" s="196">
        <v>0</v>
      </c>
      <c r="CV153" s="196">
        <v>0</v>
      </c>
      <c r="CW153" s="179">
        <v>43511</v>
      </c>
      <c r="CX153" s="194" t="s">
        <v>7807</v>
      </c>
      <c r="CY153" s="186">
        <v>185000</v>
      </c>
      <c r="CZ153" s="186" t="s">
        <v>7755</v>
      </c>
      <c r="DA153" s="186" t="s">
        <v>2610</v>
      </c>
      <c r="DB153" s="186">
        <v>2</v>
      </c>
      <c r="DC153" s="186" t="s">
        <v>7806</v>
      </c>
      <c r="DD153" s="186" t="s">
        <v>7756</v>
      </c>
      <c r="DE153" s="192">
        <v>44894</v>
      </c>
      <c r="DF153" s="193" t="s">
        <v>7808</v>
      </c>
      <c r="DG153" s="178">
        <v>28796000</v>
      </c>
      <c r="DH153" s="196" t="s">
        <v>7755</v>
      </c>
      <c r="DI153" s="196" t="s">
        <v>2610</v>
      </c>
      <c r="DJ153" s="196">
        <v>2</v>
      </c>
      <c r="DK153" s="196" t="s">
        <v>7806</v>
      </c>
      <c r="DL153" s="196" t="s">
        <v>7756</v>
      </c>
      <c r="DM153" s="179">
        <v>44894</v>
      </c>
      <c r="DN153" s="194" t="s">
        <v>7809</v>
      </c>
      <c r="DO153" s="186">
        <v>8645000</v>
      </c>
      <c r="DP153" s="194" t="s">
        <v>7755</v>
      </c>
      <c r="DQ153" s="194" t="s">
        <v>2610</v>
      </c>
      <c r="DR153" s="194">
        <v>2</v>
      </c>
      <c r="DS153" s="194" t="s">
        <v>7806</v>
      </c>
      <c r="DT153" s="194" t="s">
        <v>7756</v>
      </c>
      <c r="DU153" s="195">
        <v>44894</v>
      </c>
      <c r="DV153" s="193" t="s">
        <v>7810</v>
      </c>
      <c r="DW153" s="178">
        <v>149000</v>
      </c>
      <c r="DX153" s="196" t="s">
        <v>7755</v>
      </c>
      <c r="DY153" s="196" t="s">
        <v>2610</v>
      </c>
      <c r="DZ153" s="196">
        <v>2</v>
      </c>
      <c r="EA153" s="196" t="s">
        <v>7806</v>
      </c>
      <c r="EB153" s="196" t="s">
        <v>7756</v>
      </c>
      <c r="EC153" s="179">
        <v>44894</v>
      </c>
      <c r="ED153" s="194" t="s">
        <v>7811</v>
      </c>
      <c r="EE153" s="186">
        <v>36000</v>
      </c>
      <c r="EF153" s="194" t="s">
        <v>7755</v>
      </c>
      <c r="EG153" s="194" t="s">
        <v>2610</v>
      </c>
      <c r="EH153" s="194">
        <v>2</v>
      </c>
      <c r="EI153" s="194" t="s">
        <v>7806</v>
      </c>
      <c r="EJ153" s="194" t="s">
        <v>7756</v>
      </c>
      <c r="EK153" s="195">
        <v>44894</v>
      </c>
      <c r="EL153" s="193" t="s">
        <v>7812</v>
      </c>
      <c r="EM153" s="178">
        <v>0</v>
      </c>
      <c r="EN153" s="196" t="s">
        <v>7755</v>
      </c>
      <c r="EO153" s="196" t="s">
        <v>2610</v>
      </c>
      <c r="EP153" s="196">
        <v>2</v>
      </c>
      <c r="EQ153" s="196" t="s">
        <v>7806</v>
      </c>
      <c r="ER153" s="196" t="s">
        <v>7756</v>
      </c>
      <c r="ES153" s="179">
        <v>44894</v>
      </c>
      <c r="ET153" s="194" t="s">
        <v>7805</v>
      </c>
      <c r="EU153" s="194">
        <v>153</v>
      </c>
      <c r="EV153" s="194" t="s">
        <v>7751</v>
      </c>
      <c r="EW153" s="194" t="s">
        <v>19</v>
      </c>
      <c r="EX153" s="194">
        <v>3</v>
      </c>
      <c r="EY153" s="194" t="s">
        <v>7753</v>
      </c>
      <c r="EZ153" s="194" t="s">
        <v>1440</v>
      </c>
      <c r="FA153" s="195">
        <v>44894</v>
      </c>
      <c r="FB153" s="193" t="s">
        <v>550</v>
      </c>
      <c r="FC153" s="196">
        <v>2</v>
      </c>
      <c r="FD153" s="196">
        <v>0</v>
      </c>
      <c r="FE153" s="196" t="s">
        <v>30</v>
      </c>
      <c r="FF153" s="196">
        <v>2</v>
      </c>
      <c r="FG153" s="196" t="s">
        <v>549</v>
      </c>
      <c r="FH153" s="196">
        <v>0</v>
      </c>
      <c r="FI153" s="179">
        <v>43511</v>
      </c>
      <c r="FJ153" s="193" t="s">
        <v>555</v>
      </c>
      <c r="FK153" s="194" t="s">
        <v>14</v>
      </c>
      <c r="FL153" s="194">
        <v>0</v>
      </c>
      <c r="FM153" s="194" t="s">
        <v>30</v>
      </c>
      <c r="FN153" s="194">
        <v>2</v>
      </c>
      <c r="FO153" s="194" t="s">
        <v>554</v>
      </c>
      <c r="FP153" s="186">
        <v>0</v>
      </c>
      <c r="FQ153" s="187">
        <v>43511</v>
      </c>
      <c r="FR153" s="193" t="s">
        <v>557</v>
      </c>
      <c r="FS153" s="196" t="s">
        <v>14</v>
      </c>
      <c r="FT153" s="196">
        <v>0</v>
      </c>
      <c r="FU153" s="196" t="s">
        <v>30</v>
      </c>
      <c r="FV153" s="196">
        <v>2</v>
      </c>
      <c r="FW153" s="196" t="s">
        <v>556</v>
      </c>
      <c r="FX153" s="196">
        <v>0</v>
      </c>
      <c r="FY153" s="179">
        <v>43511</v>
      </c>
      <c r="FZ153" s="194" t="s">
        <v>5519</v>
      </c>
      <c r="GA153" s="194">
        <v>1</v>
      </c>
      <c r="GB153" s="194" t="s">
        <v>3959</v>
      </c>
      <c r="GC153" s="194" t="s">
        <v>30</v>
      </c>
      <c r="GD153" s="194">
        <v>2</v>
      </c>
      <c r="GE153" s="194" t="s">
        <v>14</v>
      </c>
      <c r="GF153" s="194" t="s">
        <v>14</v>
      </c>
      <c r="GG153" s="195">
        <v>44865</v>
      </c>
      <c r="GH153" s="193" t="s">
        <v>5525</v>
      </c>
      <c r="GI153" s="196">
        <v>0</v>
      </c>
      <c r="GJ153" s="196" t="s">
        <v>3959</v>
      </c>
      <c r="GK153" s="196" t="s">
        <v>30</v>
      </c>
      <c r="GL153" s="196">
        <v>2</v>
      </c>
      <c r="GM153" s="196" t="s">
        <v>14</v>
      </c>
      <c r="GN153" s="196" t="s">
        <v>14</v>
      </c>
      <c r="GO153" s="179">
        <v>44865</v>
      </c>
      <c r="GP153" s="194" t="s">
        <v>5520</v>
      </c>
      <c r="GQ153" s="194">
        <v>0</v>
      </c>
      <c r="GR153" s="194" t="s">
        <v>3959</v>
      </c>
      <c r="GS153" s="194" t="s">
        <v>30</v>
      </c>
      <c r="GT153" s="194">
        <v>2</v>
      </c>
      <c r="GU153" s="194" t="s">
        <v>14</v>
      </c>
      <c r="GV153" s="194" t="s">
        <v>14</v>
      </c>
      <c r="GW153" s="195">
        <v>44865</v>
      </c>
      <c r="GX153" s="193" t="s">
        <v>5526</v>
      </c>
      <c r="GY153" s="196">
        <v>0</v>
      </c>
      <c r="GZ153" s="196" t="s">
        <v>3959</v>
      </c>
      <c r="HA153" s="196" t="s">
        <v>30</v>
      </c>
      <c r="HB153" s="196">
        <v>2</v>
      </c>
      <c r="HC153" s="196" t="s">
        <v>14</v>
      </c>
      <c r="HD153" s="196" t="s">
        <v>14</v>
      </c>
      <c r="HE153" s="179">
        <v>44865</v>
      </c>
      <c r="HF153" s="194" t="s">
        <v>5518</v>
      </c>
      <c r="HG153" s="194">
        <v>0</v>
      </c>
      <c r="HH153" s="194" t="s">
        <v>3959</v>
      </c>
      <c r="HI153" s="194" t="s">
        <v>30</v>
      </c>
      <c r="HJ153" s="194">
        <v>2</v>
      </c>
      <c r="HK153" s="194" t="s">
        <v>14</v>
      </c>
      <c r="HL153" s="194" t="s">
        <v>14</v>
      </c>
      <c r="HM153" s="195">
        <v>44865</v>
      </c>
      <c r="HN153" s="193" t="s">
        <v>5524</v>
      </c>
      <c r="HO153" s="196">
        <v>1</v>
      </c>
      <c r="HP153" s="196" t="s">
        <v>3959</v>
      </c>
      <c r="HQ153" s="196" t="s">
        <v>30</v>
      </c>
      <c r="HR153" s="196">
        <v>2</v>
      </c>
      <c r="HS153" s="196" t="s">
        <v>14</v>
      </c>
      <c r="HT153" s="196" t="s">
        <v>14</v>
      </c>
      <c r="HU153" s="179">
        <v>44865</v>
      </c>
      <c r="HV153" s="194" t="s">
        <v>5521</v>
      </c>
      <c r="HW153" s="194">
        <v>0</v>
      </c>
      <c r="HX153" s="194" t="s">
        <v>3959</v>
      </c>
      <c r="HY153" s="194" t="s">
        <v>30</v>
      </c>
      <c r="HZ153" s="194">
        <v>2</v>
      </c>
      <c r="IA153" s="194" t="s">
        <v>14</v>
      </c>
      <c r="IB153" s="194" t="s">
        <v>14</v>
      </c>
      <c r="IC153" s="195">
        <v>44865</v>
      </c>
      <c r="ID153" s="193" t="s">
        <v>5523</v>
      </c>
      <c r="IE153" s="196">
        <v>3</v>
      </c>
      <c r="IF153" s="196" t="s">
        <v>3959</v>
      </c>
      <c r="IG153" s="196" t="s">
        <v>30</v>
      </c>
      <c r="IH153" s="196">
        <v>2</v>
      </c>
      <c r="II153" s="196" t="s">
        <v>14</v>
      </c>
      <c r="IJ153" s="196" t="s">
        <v>14</v>
      </c>
      <c r="IK153" s="179">
        <v>44865</v>
      </c>
      <c r="IL153" s="194" t="s">
        <v>5522</v>
      </c>
      <c r="IM153" s="194">
        <v>0</v>
      </c>
      <c r="IN153" s="194" t="s">
        <v>3959</v>
      </c>
      <c r="IO153" s="194" t="s">
        <v>30</v>
      </c>
      <c r="IP153" s="194">
        <v>2</v>
      </c>
      <c r="IQ153" s="194" t="s">
        <v>14</v>
      </c>
      <c r="IR153" s="194" t="s">
        <v>14</v>
      </c>
      <c r="IS153" s="195">
        <v>44865</v>
      </c>
    </row>
    <row r="154" spans="1:253" x14ac:dyDescent="0.25">
      <c r="A154" s="283" t="s">
        <v>558</v>
      </c>
      <c r="B154" s="283" t="s">
        <v>9362</v>
      </c>
      <c r="C154" s="283" t="s">
        <v>559</v>
      </c>
      <c r="D154" s="283" t="s">
        <v>516</v>
      </c>
      <c r="E154" s="283" t="s">
        <v>9049</v>
      </c>
      <c r="F154" s="283" t="s">
        <v>7813</v>
      </c>
      <c r="G154" s="177">
        <v>85043000</v>
      </c>
      <c r="H154" s="178" t="s">
        <v>1541</v>
      </c>
      <c r="I154" s="178" t="s">
        <v>74</v>
      </c>
      <c r="J154" s="178">
        <v>1</v>
      </c>
      <c r="K154" s="178" t="s">
        <v>7733</v>
      </c>
      <c r="L154" s="178" t="s">
        <v>7732</v>
      </c>
      <c r="M154" s="179">
        <v>44894</v>
      </c>
      <c r="N154" s="193" t="s">
        <v>7817</v>
      </c>
      <c r="O154" s="180">
        <v>195587</v>
      </c>
      <c r="P154" s="180" t="s">
        <v>7814</v>
      </c>
      <c r="Q154" s="180" t="s">
        <v>2610</v>
      </c>
      <c r="R154" s="180">
        <v>2</v>
      </c>
      <c r="S154" s="180" t="s">
        <v>7816</v>
      </c>
      <c r="T154" s="180" t="s">
        <v>7815</v>
      </c>
      <c r="U154" s="181">
        <v>44894</v>
      </c>
      <c r="V154" s="193" t="s">
        <v>7821</v>
      </c>
      <c r="W154" s="178">
        <v>12974000</v>
      </c>
      <c r="X154" s="178" t="s">
        <v>7818</v>
      </c>
      <c r="Y154" s="178" t="s">
        <v>2610</v>
      </c>
      <c r="Z154" s="178">
        <v>2</v>
      </c>
      <c r="AA154" s="178" t="s">
        <v>7820</v>
      </c>
      <c r="AB154" s="178" t="s">
        <v>7819</v>
      </c>
      <c r="AC154" s="179">
        <v>44894</v>
      </c>
      <c r="AD154" s="193" t="s">
        <v>575</v>
      </c>
      <c r="AE154" s="186" t="s">
        <v>14</v>
      </c>
      <c r="AF154" s="186">
        <v>0</v>
      </c>
      <c r="AG154" s="186" t="s">
        <v>30</v>
      </c>
      <c r="AH154" s="186">
        <v>2</v>
      </c>
      <c r="AI154" s="186">
        <v>0</v>
      </c>
      <c r="AJ154" s="186">
        <v>0</v>
      </c>
      <c r="AK154" s="187">
        <v>43511</v>
      </c>
      <c r="AL154" s="193" t="s">
        <v>578</v>
      </c>
      <c r="AM154" s="178" t="s">
        <v>14</v>
      </c>
      <c r="AN154" s="178">
        <v>0</v>
      </c>
      <c r="AO154" s="178" t="s">
        <v>30</v>
      </c>
      <c r="AP154" s="178">
        <v>2</v>
      </c>
      <c r="AQ154" s="178" t="s">
        <v>577</v>
      </c>
      <c r="AR154" s="178" t="s">
        <v>576</v>
      </c>
      <c r="AS154" s="179">
        <v>43511</v>
      </c>
      <c r="AT154" s="194" t="s">
        <v>568</v>
      </c>
      <c r="AU154" s="186" t="s">
        <v>14</v>
      </c>
      <c r="AV154" s="186">
        <v>0</v>
      </c>
      <c r="AW154" s="186" t="s">
        <v>30</v>
      </c>
      <c r="AX154" s="186">
        <v>2</v>
      </c>
      <c r="AY154" s="186">
        <v>0</v>
      </c>
      <c r="AZ154" s="186">
        <v>0</v>
      </c>
      <c r="BA154" s="187">
        <v>43511</v>
      </c>
      <c r="BB154" s="193" t="s">
        <v>567</v>
      </c>
      <c r="BC154" s="178" t="s">
        <v>14</v>
      </c>
      <c r="BD154" s="178">
        <v>0</v>
      </c>
      <c r="BE154" s="178" t="s">
        <v>30</v>
      </c>
      <c r="BF154" s="178">
        <v>2</v>
      </c>
      <c r="BG154" s="178">
        <v>0</v>
      </c>
      <c r="BH154" s="178">
        <v>0</v>
      </c>
      <c r="BI154" s="179">
        <v>43511</v>
      </c>
      <c r="BJ154" s="194" t="s">
        <v>3238</v>
      </c>
      <c r="BK154" s="194">
        <v>134</v>
      </c>
      <c r="BL154" s="194" t="s">
        <v>3236</v>
      </c>
      <c r="BM154" s="194" t="s">
        <v>19</v>
      </c>
      <c r="BN154" s="194">
        <v>3</v>
      </c>
      <c r="BO154" s="194" t="s">
        <v>3237</v>
      </c>
      <c r="BP154" s="186" t="s">
        <v>152</v>
      </c>
      <c r="BQ154" s="195">
        <v>44804</v>
      </c>
      <c r="BR154" s="193" t="s">
        <v>560</v>
      </c>
      <c r="BS154" s="196" t="s">
        <v>14</v>
      </c>
      <c r="BT154" s="196">
        <v>0</v>
      </c>
      <c r="BU154" s="196" t="s">
        <v>30</v>
      </c>
      <c r="BV154" s="196">
        <v>2</v>
      </c>
      <c r="BW154" s="196">
        <v>0</v>
      </c>
      <c r="BX154" s="196">
        <v>0</v>
      </c>
      <c r="BY154" s="179">
        <v>43511</v>
      </c>
      <c r="BZ154" s="194" t="s">
        <v>561</v>
      </c>
      <c r="CA154" s="194" t="s">
        <v>14</v>
      </c>
      <c r="CB154" s="194" t="s">
        <v>14</v>
      </c>
      <c r="CC154" s="194" t="s">
        <v>14</v>
      </c>
      <c r="CD154" s="194" t="s">
        <v>14</v>
      </c>
      <c r="CE154" s="194">
        <v>0</v>
      </c>
      <c r="CF154" s="194">
        <v>0</v>
      </c>
      <c r="CG154" s="195">
        <v>43511</v>
      </c>
      <c r="CH154" s="193" t="s">
        <v>10208</v>
      </c>
      <c r="CI154" s="194" t="e">
        <v>#N/A</v>
      </c>
      <c r="CJ154" s="194" t="e">
        <v>#N/A</v>
      </c>
      <c r="CK154" s="194" t="e">
        <v>#N/A</v>
      </c>
      <c r="CL154" s="194" t="e">
        <v>#N/A</v>
      </c>
      <c r="CM154" s="194" t="e">
        <v>#N/A</v>
      </c>
      <c r="CN154" s="194" t="e">
        <v>#N/A</v>
      </c>
      <c r="CO154" s="197" t="e">
        <v>#N/A</v>
      </c>
      <c r="CP154" s="194" t="s">
        <v>564</v>
      </c>
      <c r="CQ154" s="196" t="s">
        <v>14</v>
      </c>
      <c r="CR154" s="196">
        <v>0</v>
      </c>
      <c r="CS154" s="196" t="s">
        <v>30</v>
      </c>
      <c r="CT154" s="196">
        <v>2</v>
      </c>
      <c r="CU154" s="196">
        <v>0</v>
      </c>
      <c r="CV154" s="196">
        <v>0</v>
      </c>
      <c r="CW154" s="179">
        <v>43511</v>
      </c>
      <c r="CX154" s="194" t="s">
        <v>583</v>
      </c>
      <c r="CY154" s="186" t="s">
        <v>14</v>
      </c>
      <c r="CZ154" s="186">
        <v>0</v>
      </c>
      <c r="DA154" s="186" t="s">
        <v>30</v>
      </c>
      <c r="DB154" s="186">
        <v>2</v>
      </c>
      <c r="DC154" s="186" t="s">
        <v>570</v>
      </c>
      <c r="DD154" s="186">
        <v>0</v>
      </c>
      <c r="DE154" s="192">
        <v>43511</v>
      </c>
      <c r="DF154" s="193" t="s">
        <v>571</v>
      </c>
      <c r="DG154" s="178" t="s">
        <v>14</v>
      </c>
      <c r="DH154" s="196">
        <v>0</v>
      </c>
      <c r="DI154" s="196" t="s">
        <v>30</v>
      </c>
      <c r="DJ154" s="196">
        <v>2</v>
      </c>
      <c r="DK154" s="196" t="s">
        <v>570</v>
      </c>
      <c r="DL154" s="196">
        <v>0</v>
      </c>
      <c r="DM154" s="179">
        <v>43511</v>
      </c>
      <c r="DN154" s="194" t="s">
        <v>587</v>
      </c>
      <c r="DO154" s="186" t="s">
        <v>14</v>
      </c>
      <c r="DP154" s="194">
        <v>0</v>
      </c>
      <c r="DQ154" s="194" t="s">
        <v>30</v>
      </c>
      <c r="DR154" s="194">
        <v>2</v>
      </c>
      <c r="DS154" s="194" t="s">
        <v>570</v>
      </c>
      <c r="DT154" s="194">
        <v>0</v>
      </c>
      <c r="DU154" s="195">
        <v>43511</v>
      </c>
      <c r="DV154" s="193" t="s">
        <v>573</v>
      </c>
      <c r="DW154" s="178" t="s">
        <v>14</v>
      </c>
      <c r="DX154" s="196">
        <v>0</v>
      </c>
      <c r="DY154" s="196" t="s">
        <v>30</v>
      </c>
      <c r="DZ154" s="196">
        <v>2</v>
      </c>
      <c r="EA154" s="196" t="s">
        <v>570</v>
      </c>
      <c r="EB154" s="196">
        <v>0</v>
      </c>
      <c r="EC154" s="179">
        <v>43511</v>
      </c>
      <c r="ED154" s="194" t="s">
        <v>585</v>
      </c>
      <c r="EE154" s="186" t="s">
        <v>14</v>
      </c>
      <c r="EF154" s="194">
        <v>0</v>
      </c>
      <c r="EG154" s="194" t="s">
        <v>30</v>
      </c>
      <c r="EH154" s="194">
        <v>2</v>
      </c>
      <c r="EI154" s="194" t="s">
        <v>570</v>
      </c>
      <c r="EJ154" s="194">
        <v>0</v>
      </c>
      <c r="EK154" s="195">
        <v>43511</v>
      </c>
      <c r="EL154" s="193" t="s">
        <v>566</v>
      </c>
      <c r="EM154" s="178" t="s">
        <v>14</v>
      </c>
      <c r="EN154" s="196">
        <v>0</v>
      </c>
      <c r="EO154" s="196" t="s">
        <v>30</v>
      </c>
      <c r="EP154" s="196">
        <v>2</v>
      </c>
      <c r="EQ154" s="196">
        <v>0</v>
      </c>
      <c r="ER154" s="196">
        <v>0</v>
      </c>
      <c r="ES154" s="179">
        <v>43511</v>
      </c>
      <c r="ET154" s="194" t="s">
        <v>7822</v>
      </c>
      <c r="EU154" s="194">
        <v>153</v>
      </c>
      <c r="EV154" s="194" t="s">
        <v>7751</v>
      </c>
      <c r="EW154" s="194" t="s">
        <v>19</v>
      </c>
      <c r="EX154" s="194">
        <v>3</v>
      </c>
      <c r="EY154" s="194" t="s">
        <v>7753</v>
      </c>
      <c r="EZ154" s="194" t="s">
        <v>1440</v>
      </c>
      <c r="FA154" s="195">
        <v>44894</v>
      </c>
      <c r="FB154" s="193" t="s">
        <v>563</v>
      </c>
      <c r="FC154" s="196">
        <v>3</v>
      </c>
      <c r="FD154" s="196">
        <v>0</v>
      </c>
      <c r="FE154" s="196" t="s">
        <v>30</v>
      </c>
      <c r="FF154" s="196">
        <v>2</v>
      </c>
      <c r="FG154" s="196" t="s">
        <v>562</v>
      </c>
      <c r="FH154" s="196">
        <v>0</v>
      </c>
      <c r="FI154" s="179">
        <v>43511</v>
      </c>
      <c r="FJ154" s="193" t="s">
        <v>580</v>
      </c>
      <c r="FK154" s="194" t="s">
        <v>14</v>
      </c>
      <c r="FL154" s="194">
        <v>0</v>
      </c>
      <c r="FM154" s="194" t="s">
        <v>30</v>
      </c>
      <c r="FN154" s="194">
        <v>2</v>
      </c>
      <c r="FO154" s="194" t="s">
        <v>579</v>
      </c>
      <c r="FP154" s="186">
        <v>0</v>
      </c>
      <c r="FQ154" s="187">
        <v>43511</v>
      </c>
      <c r="FR154" s="193" t="s">
        <v>581</v>
      </c>
      <c r="FS154" s="196" t="s">
        <v>14</v>
      </c>
      <c r="FT154" s="196">
        <v>0</v>
      </c>
      <c r="FU154" s="196" t="s">
        <v>30</v>
      </c>
      <c r="FV154" s="196">
        <v>2</v>
      </c>
      <c r="FW154" s="196" t="s">
        <v>579</v>
      </c>
      <c r="FX154" s="196">
        <v>0</v>
      </c>
      <c r="FY154" s="179">
        <v>43511</v>
      </c>
      <c r="FZ154" s="194" t="s">
        <v>5528</v>
      </c>
      <c r="GA154" s="194">
        <v>1</v>
      </c>
      <c r="GB154" s="194" t="s">
        <v>3959</v>
      </c>
      <c r="GC154" s="194" t="s">
        <v>30</v>
      </c>
      <c r="GD154" s="194">
        <v>2</v>
      </c>
      <c r="GE154" s="194" t="s">
        <v>14</v>
      </c>
      <c r="GF154" s="194" t="s">
        <v>14</v>
      </c>
      <c r="GG154" s="195">
        <v>44865</v>
      </c>
      <c r="GH154" s="193" t="s">
        <v>5534</v>
      </c>
      <c r="GI154" s="196">
        <v>1</v>
      </c>
      <c r="GJ154" s="196" t="s">
        <v>3959</v>
      </c>
      <c r="GK154" s="196" t="s">
        <v>30</v>
      </c>
      <c r="GL154" s="196">
        <v>2</v>
      </c>
      <c r="GM154" s="196" t="s">
        <v>14</v>
      </c>
      <c r="GN154" s="196" t="s">
        <v>14</v>
      </c>
      <c r="GO154" s="179">
        <v>44865</v>
      </c>
      <c r="GP154" s="194" t="s">
        <v>5529</v>
      </c>
      <c r="GQ154" s="194">
        <v>1</v>
      </c>
      <c r="GR154" s="194" t="s">
        <v>3959</v>
      </c>
      <c r="GS154" s="194" t="s">
        <v>30</v>
      </c>
      <c r="GT154" s="194">
        <v>2</v>
      </c>
      <c r="GU154" s="194" t="s">
        <v>14</v>
      </c>
      <c r="GV154" s="194" t="s">
        <v>14</v>
      </c>
      <c r="GW154" s="195">
        <v>44865</v>
      </c>
      <c r="GX154" s="193" t="s">
        <v>5535</v>
      </c>
      <c r="GY154" s="196">
        <v>0</v>
      </c>
      <c r="GZ154" s="196" t="s">
        <v>3959</v>
      </c>
      <c r="HA154" s="196" t="s">
        <v>30</v>
      </c>
      <c r="HB154" s="196">
        <v>2</v>
      </c>
      <c r="HC154" s="196" t="s">
        <v>14</v>
      </c>
      <c r="HD154" s="196" t="s">
        <v>14</v>
      </c>
      <c r="HE154" s="179">
        <v>44865</v>
      </c>
      <c r="HF154" s="194" t="s">
        <v>5527</v>
      </c>
      <c r="HG154" s="194">
        <v>0</v>
      </c>
      <c r="HH154" s="194" t="s">
        <v>3959</v>
      </c>
      <c r="HI154" s="194" t="s">
        <v>30</v>
      </c>
      <c r="HJ154" s="194">
        <v>2</v>
      </c>
      <c r="HK154" s="194" t="s">
        <v>14</v>
      </c>
      <c r="HL154" s="194" t="s">
        <v>14</v>
      </c>
      <c r="HM154" s="195">
        <v>44865</v>
      </c>
      <c r="HN154" s="193" t="s">
        <v>5533</v>
      </c>
      <c r="HO154" s="196">
        <v>0</v>
      </c>
      <c r="HP154" s="196" t="s">
        <v>3959</v>
      </c>
      <c r="HQ154" s="196" t="s">
        <v>30</v>
      </c>
      <c r="HR154" s="196">
        <v>2</v>
      </c>
      <c r="HS154" s="196" t="s">
        <v>14</v>
      </c>
      <c r="HT154" s="196" t="s">
        <v>14</v>
      </c>
      <c r="HU154" s="179">
        <v>44865</v>
      </c>
      <c r="HV154" s="194" t="s">
        <v>5530</v>
      </c>
      <c r="HW154" s="194">
        <v>0</v>
      </c>
      <c r="HX154" s="194" t="s">
        <v>3959</v>
      </c>
      <c r="HY154" s="194" t="s">
        <v>30</v>
      </c>
      <c r="HZ154" s="194">
        <v>2</v>
      </c>
      <c r="IA154" s="194" t="s">
        <v>14</v>
      </c>
      <c r="IB154" s="194" t="s">
        <v>14</v>
      </c>
      <c r="IC154" s="195">
        <v>44865</v>
      </c>
      <c r="ID154" s="193" t="s">
        <v>5532</v>
      </c>
      <c r="IE154" s="196">
        <v>3</v>
      </c>
      <c r="IF154" s="196" t="s">
        <v>3959</v>
      </c>
      <c r="IG154" s="196" t="s">
        <v>30</v>
      </c>
      <c r="IH154" s="196">
        <v>2</v>
      </c>
      <c r="II154" s="196" t="s">
        <v>14</v>
      </c>
      <c r="IJ154" s="196" t="s">
        <v>14</v>
      </c>
      <c r="IK154" s="179">
        <v>44865</v>
      </c>
      <c r="IL154" s="194" t="s">
        <v>5531</v>
      </c>
      <c r="IM154" s="194">
        <v>0</v>
      </c>
      <c r="IN154" s="194" t="s">
        <v>3959</v>
      </c>
      <c r="IO154" s="194" t="s">
        <v>30</v>
      </c>
      <c r="IP154" s="194">
        <v>2</v>
      </c>
      <c r="IQ154" s="194" t="s">
        <v>14</v>
      </c>
      <c r="IR154" s="194" t="s">
        <v>14</v>
      </c>
      <c r="IS154" s="195">
        <v>44865</v>
      </c>
    </row>
    <row r="155" spans="1:253" x14ac:dyDescent="0.25">
      <c r="A155" s="283" t="s">
        <v>1812</v>
      </c>
      <c r="B155" s="283" t="s">
        <v>9420</v>
      </c>
      <c r="C155" s="283" t="s">
        <v>1813</v>
      </c>
      <c r="D155" s="283" t="s">
        <v>87</v>
      </c>
      <c r="E155" s="283" t="s">
        <v>9052</v>
      </c>
      <c r="F155" s="283" t="s">
        <v>6588</v>
      </c>
      <c r="G155" s="177">
        <v>66232000</v>
      </c>
      <c r="H155" s="178" t="s">
        <v>6585</v>
      </c>
      <c r="I155" s="178" t="s">
        <v>2610</v>
      </c>
      <c r="J155" s="178">
        <v>2</v>
      </c>
      <c r="K155" s="178" t="s">
        <v>6587</v>
      </c>
      <c r="L155" s="178" t="s">
        <v>6586</v>
      </c>
      <c r="M155" s="179">
        <v>44891</v>
      </c>
      <c r="N155" s="193" t="s">
        <v>1817</v>
      </c>
      <c r="O155" s="180">
        <v>144996</v>
      </c>
      <c r="P155" s="180" t="s">
        <v>1814</v>
      </c>
      <c r="Q155" s="180" t="s">
        <v>30</v>
      </c>
      <c r="R155" s="180">
        <v>2</v>
      </c>
      <c r="S155" s="180" t="s">
        <v>1816</v>
      </c>
      <c r="T155" s="180" t="s">
        <v>1815</v>
      </c>
      <c r="U155" s="181">
        <v>44635</v>
      </c>
      <c r="V155" s="193" t="s">
        <v>6592</v>
      </c>
      <c r="W155" s="178">
        <v>14911000</v>
      </c>
      <c r="X155" s="178" t="s">
        <v>6589</v>
      </c>
      <c r="Y155" s="178" t="s">
        <v>2610</v>
      </c>
      <c r="Z155" s="178">
        <v>2</v>
      </c>
      <c r="AA155" s="178" t="s">
        <v>6591</v>
      </c>
      <c r="AB155" s="178" t="s">
        <v>6590</v>
      </c>
      <c r="AC155" s="179">
        <v>44891</v>
      </c>
      <c r="AD155" s="193" t="s">
        <v>6593</v>
      </c>
      <c r="AE155" s="186">
        <v>12914000</v>
      </c>
      <c r="AF155" s="186" t="s">
        <v>6589</v>
      </c>
      <c r="AG155" s="186" t="s">
        <v>2610</v>
      </c>
      <c r="AH155" s="186">
        <v>2</v>
      </c>
      <c r="AI155" s="186" t="s">
        <v>2070</v>
      </c>
      <c r="AJ155" s="186" t="s">
        <v>6590</v>
      </c>
      <c r="AK155" s="187">
        <v>44891</v>
      </c>
      <c r="AL155" s="193" t="s">
        <v>6597</v>
      </c>
      <c r="AM155" s="178">
        <v>247000</v>
      </c>
      <c r="AN155" s="178" t="s">
        <v>6594</v>
      </c>
      <c r="AO155" s="178" t="s">
        <v>74</v>
      </c>
      <c r="AP155" s="178">
        <v>1</v>
      </c>
      <c r="AQ155" s="178" t="s">
        <v>6596</v>
      </c>
      <c r="AR155" s="178" t="s">
        <v>6595</v>
      </c>
      <c r="AS155" s="179">
        <v>44891</v>
      </c>
      <c r="AT155" s="194" t="s">
        <v>1819</v>
      </c>
      <c r="AU155" s="186" t="s">
        <v>14</v>
      </c>
      <c r="AV155" s="186" t="s">
        <v>14</v>
      </c>
      <c r="AW155" s="186" t="s">
        <v>19</v>
      </c>
      <c r="AX155" s="186">
        <v>3</v>
      </c>
      <c r="AY155" s="186" t="s">
        <v>14</v>
      </c>
      <c r="AZ155" s="186" t="s">
        <v>14</v>
      </c>
      <c r="BA155" s="187">
        <v>44635</v>
      </c>
      <c r="BB155" s="193" t="s">
        <v>1818</v>
      </c>
      <c r="BC155" s="178" t="s">
        <v>14</v>
      </c>
      <c r="BD155" s="178" t="s">
        <v>14</v>
      </c>
      <c r="BE155" s="178" t="s">
        <v>19</v>
      </c>
      <c r="BF155" s="178">
        <v>3</v>
      </c>
      <c r="BG155" s="178" t="s">
        <v>14</v>
      </c>
      <c r="BH155" s="178" t="s">
        <v>14</v>
      </c>
      <c r="BI155" s="179">
        <v>44635</v>
      </c>
      <c r="BJ155" s="194" t="s">
        <v>6600</v>
      </c>
      <c r="BK155" s="194">
        <v>21</v>
      </c>
      <c r="BL155" s="194" t="s">
        <v>6598</v>
      </c>
      <c r="BM155" s="194" t="s">
        <v>2610</v>
      </c>
      <c r="BN155" s="194">
        <v>2</v>
      </c>
      <c r="BO155" s="194" t="s">
        <v>6599</v>
      </c>
      <c r="BP155" s="186" t="s">
        <v>1440</v>
      </c>
      <c r="BQ155" s="195">
        <v>44891</v>
      </c>
      <c r="BR155" s="193" t="s">
        <v>1820</v>
      </c>
      <c r="BS155" s="196" t="s">
        <v>14</v>
      </c>
      <c r="BT155" s="196" t="s">
        <v>14</v>
      </c>
      <c r="BU155" s="196" t="s">
        <v>19</v>
      </c>
      <c r="BV155" s="196">
        <v>3</v>
      </c>
      <c r="BW155" s="196" t="s">
        <v>14</v>
      </c>
      <c r="BX155" s="196" t="s">
        <v>14</v>
      </c>
      <c r="BY155" s="179">
        <v>44635</v>
      </c>
      <c r="BZ155" s="194" t="s">
        <v>1821</v>
      </c>
      <c r="CA155" s="194" t="s">
        <v>14</v>
      </c>
      <c r="CB155" s="194" t="s">
        <v>14</v>
      </c>
      <c r="CC155" s="194" t="s">
        <v>19</v>
      </c>
      <c r="CD155" s="194">
        <v>3</v>
      </c>
      <c r="CE155" s="194" t="s">
        <v>14</v>
      </c>
      <c r="CF155" s="194" t="s">
        <v>14</v>
      </c>
      <c r="CG155" s="195">
        <v>44635</v>
      </c>
      <c r="CH155" s="193" t="s">
        <v>10209</v>
      </c>
      <c r="CI155" s="194" t="e">
        <v>#N/A</v>
      </c>
      <c r="CJ155" s="194" t="e">
        <v>#N/A</v>
      </c>
      <c r="CK155" s="194" t="e">
        <v>#N/A</v>
      </c>
      <c r="CL155" s="194" t="e">
        <v>#N/A</v>
      </c>
      <c r="CM155" s="194" t="e">
        <v>#N/A</v>
      </c>
      <c r="CN155" s="194" t="e">
        <v>#N/A</v>
      </c>
      <c r="CO155" s="197" t="e">
        <v>#N/A</v>
      </c>
      <c r="CP155" s="194" t="s">
        <v>1822</v>
      </c>
      <c r="CQ155" s="196" t="s">
        <v>14</v>
      </c>
      <c r="CR155" s="196" t="s">
        <v>14</v>
      </c>
      <c r="CS155" s="196" t="s">
        <v>19</v>
      </c>
      <c r="CT155" s="196">
        <v>3</v>
      </c>
      <c r="CU155" s="196" t="s">
        <v>14</v>
      </c>
      <c r="CV155" s="196" t="s">
        <v>14</v>
      </c>
      <c r="CW155" s="179">
        <v>44635</v>
      </c>
      <c r="CX155" s="194" t="s">
        <v>6604</v>
      </c>
      <c r="CY155" s="186">
        <v>839000</v>
      </c>
      <c r="CZ155" s="186" t="s">
        <v>6603</v>
      </c>
      <c r="DA155" s="186" t="s">
        <v>2610</v>
      </c>
      <c r="DB155" s="186">
        <v>2</v>
      </c>
      <c r="DC155" s="186" t="s">
        <v>6610</v>
      </c>
      <c r="DD155" s="186" t="s">
        <v>3135</v>
      </c>
      <c r="DE155" s="192">
        <v>44891</v>
      </c>
      <c r="DF155" s="193" t="s">
        <v>6606</v>
      </c>
      <c r="DG155" s="178">
        <v>1997000</v>
      </c>
      <c r="DH155" s="196" t="s">
        <v>6589</v>
      </c>
      <c r="DI155" s="196" t="s">
        <v>2610</v>
      </c>
      <c r="DJ155" s="196">
        <v>2</v>
      </c>
      <c r="DK155" s="196" t="s">
        <v>6605</v>
      </c>
      <c r="DL155" s="196" t="s">
        <v>6590</v>
      </c>
      <c r="DM155" s="179">
        <v>44891</v>
      </c>
      <c r="DN155" s="194" t="s">
        <v>6609</v>
      </c>
      <c r="DO155" s="186">
        <v>12075000</v>
      </c>
      <c r="DP155" s="194" t="s">
        <v>6607</v>
      </c>
      <c r="DQ155" s="194" t="s">
        <v>2610</v>
      </c>
      <c r="DR155" s="194">
        <v>2</v>
      </c>
      <c r="DS155" s="194" t="s">
        <v>6608</v>
      </c>
      <c r="DT155" s="194" t="s">
        <v>6590</v>
      </c>
      <c r="DU155" s="195">
        <v>44891</v>
      </c>
      <c r="DV155" s="193" t="s">
        <v>6611</v>
      </c>
      <c r="DW155" s="178">
        <v>744000</v>
      </c>
      <c r="DX155" s="196" t="s">
        <v>6603</v>
      </c>
      <c r="DY155" s="196" t="s">
        <v>2610</v>
      </c>
      <c r="DZ155" s="196">
        <v>2</v>
      </c>
      <c r="EA155" s="196" t="s">
        <v>6610</v>
      </c>
      <c r="EB155" s="196" t="s">
        <v>3135</v>
      </c>
      <c r="EC155" s="179">
        <v>44891</v>
      </c>
      <c r="ED155" s="194" t="s">
        <v>6613</v>
      </c>
      <c r="EE155" s="186">
        <v>95000</v>
      </c>
      <c r="EF155" s="194" t="s">
        <v>6603</v>
      </c>
      <c r="EG155" s="194" t="s">
        <v>2610</v>
      </c>
      <c r="EH155" s="194">
        <v>2</v>
      </c>
      <c r="EI155" s="194" t="s">
        <v>6612</v>
      </c>
      <c r="EJ155" s="194" t="s">
        <v>3135</v>
      </c>
      <c r="EK155" s="195">
        <v>44891</v>
      </c>
      <c r="EL155" s="193" t="s">
        <v>6615</v>
      </c>
      <c r="EM155" s="178">
        <v>0</v>
      </c>
      <c r="EN155" s="196" t="s">
        <v>6603</v>
      </c>
      <c r="EO155" s="196" t="s">
        <v>2610</v>
      </c>
      <c r="EP155" s="196">
        <v>2</v>
      </c>
      <c r="EQ155" s="196" t="s">
        <v>6614</v>
      </c>
      <c r="ER155" s="196" t="s">
        <v>3135</v>
      </c>
      <c r="ES155" s="179">
        <v>44891</v>
      </c>
      <c r="ET155" s="194" t="s">
        <v>6602</v>
      </c>
      <c r="EU155" s="194">
        <v>21</v>
      </c>
      <c r="EV155" s="194" t="s">
        <v>6598</v>
      </c>
      <c r="EW155" s="194" t="s">
        <v>2610</v>
      </c>
      <c r="EX155" s="194">
        <v>2</v>
      </c>
      <c r="EY155" s="194" t="s">
        <v>6601</v>
      </c>
      <c r="EZ155" s="194" t="s">
        <v>1440</v>
      </c>
      <c r="FA155" s="195">
        <v>44891</v>
      </c>
      <c r="FB155" s="193" t="s">
        <v>3136</v>
      </c>
      <c r="FC155" s="196">
        <v>2</v>
      </c>
      <c r="FD155" s="196" t="s">
        <v>3134</v>
      </c>
      <c r="FE155" s="196" t="s">
        <v>30</v>
      </c>
      <c r="FF155" s="196">
        <v>2</v>
      </c>
      <c r="FG155" s="196" t="s">
        <v>1531</v>
      </c>
      <c r="FH155" s="196" t="s">
        <v>3135</v>
      </c>
      <c r="FI155" s="179">
        <v>44803</v>
      </c>
      <c r="FJ155" s="193" t="s">
        <v>1823</v>
      </c>
      <c r="FK155" s="194" t="s">
        <v>14</v>
      </c>
      <c r="FL155" s="194" t="s">
        <v>14</v>
      </c>
      <c r="FM155" s="194" t="s">
        <v>19</v>
      </c>
      <c r="FN155" s="194">
        <v>3</v>
      </c>
      <c r="FO155" s="194" t="s">
        <v>14</v>
      </c>
      <c r="FP155" s="186" t="s">
        <v>14</v>
      </c>
      <c r="FQ155" s="187">
        <v>44635</v>
      </c>
      <c r="FR155" s="193" t="s">
        <v>1824</v>
      </c>
      <c r="FS155" s="196" t="s">
        <v>14</v>
      </c>
      <c r="FT155" s="196" t="s">
        <v>14</v>
      </c>
      <c r="FU155" s="196" t="s">
        <v>19</v>
      </c>
      <c r="FV155" s="196">
        <v>3</v>
      </c>
      <c r="FW155" s="196" t="s">
        <v>14</v>
      </c>
      <c r="FX155" s="196" t="s">
        <v>14</v>
      </c>
      <c r="FY155" s="179">
        <v>44635</v>
      </c>
      <c r="FZ155" s="194" t="s">
        <v>5537</v>
      </c>
      <c r="GA155" s="194">
        <v>2</v>
      </c>
      <c r="GB155" s="194" t="s">
        <v>3959</v>
      </c>
      <c r="GC155" s="194" t="s">
        <v>30</v>
      </c>
      <c r="GD155" s="194">
        <v>2</v>
      </c>
      <c r="GE155" s="194" t="s">
        <v>14</v>
      </c>
      <c r="GF155" s="194" t="s">
        <v>14</v>
      </c>
      <c r="GG155" s="195">
        <v>44865</v>
      </c>
      <c r="GH155" s="193" t="s">
        <v>5543</v>
      </c>
      <c r="GI155" s="196">
        <v>1</v>
      </c>
      <c r="GJ155" s="196" t="s">
        <v>3959</v>
      </c>
      <c r="GK155" s="196" t="s">
        <v>30</v>
      </c>
      <c r="GL155" s="196">
        <v>2</v>
      </c>
      <c r="GM155" s="196" t="s">
        <v>14</v>
      </c>
      <c r="GN155" s="196" t="s">
        <v>14</v>
      </c>
      <c r="GO155" s="179">
        <v>44865</v>
      </c>
      <c r="GP155" s="194" t="s">
        <v>5538</v>
      </c>
      <c r="GQ155" s="194">
        <v>1</v>
      </c>
      <c r="GR155" s="194" t="s">
        <v>3959</v>
      </c>
      <c r="GS155" s="194" t="s">
        <v>30</v>
      </c>
      <c r="GT155" s="194">
        <v>2</v>
      </c>
      <c r="GU155" s="194" t="s">
        <v>14</v>
      </c>
      <c r="GV155" s="194" t="s">
        <v>14</v>
      </c>
      <c r="GW155" s="195">
        <v>44865</v>
      </c>
      <c r="GX155" s="193" t="s">
        <v>5544</v>
      </c>
      <c r="GY155" s="196">
        <v>0</v>
      </c>
      <c r="GZ155" s="196" t="s">
        <v>3959</v>
      </c>
      <c r="HA155" s="196" t="s">
        <v>30</v>
      </c>
      <c r="HB155" s="196">
        <v>2</v>
      </c>
      <c r="HC155" s="196" t="s">
        <v>14</v>
      </c>
      <c r="HD155" s="196" t="s">
        <v>14</v>
      </c>
      <c r="HE155" s="179">
        <v>44865</v>
      </c>
      <c r="HF155" s="194" t="s">
        <v>5536</v>
      </c>
      <c r="HG155" s="194">
        <v>0</v>
      </c>
      <c r="HH155" s="194" t="s">
        <v>3959</v>
      </c>
      <c r="HI155" s="194" t="s">
        <v>30</v>
      </c>
      <c r="HJ155" s="194">
        <v>2</v>
      </c>
      <c r="HK155" s="194" t="s">
        <v>14</v>
      </c>
      <c r="HL155" s="194" t="s">
        <v>14</v>
      </c>
      <c r="HM155" s="195">
        <v>44865</v>
      </c>
      <c r="HN155" s="193" t="s">
        <v>5542</v>
      </c>
      <c r="HO155" s="196">
        <v>1</v>
      </c>
      <c r="HP155" s="196" t="s">
        <v>3959</v>
      </c>
      <c r="HQ155" s="196" t="s">
        <v>30</v>
      </c>
      <c r="HR155" s="196">
        <v>2</v>
      </c>
      <c r="HS155" s="196" t="s">
        <v>14</v>
      </c>
      <c r="HT155" s="196" t="s">
        <v>14</v>
      </c>
      <c r="HU155" s="179">
        <v>44865</v>
      </c>
      <c r="HV155" s="194" t="s">
        <v>5539</v>
      </c>
      <c r="HW155" s="194">
        <v>1</v>
      </c>
      <c r="HX155" s="194" t="s">
        <v>3959</v>
      </c>
      <c r="HY155" s="194" t="s">
        <v>30</v>
      </c>
      <c r="HZ155" s="194">
        <v>2</v>
      </c>
      <c r="IA155" s="194" t="s">
        <v>14</v>
      </c>
      <c r="IB155" s="194" t="s">
        <v>14</v>
      </c>
      <c r="IC155" s="195">
        <v>44865</v>
      </c>
      <c r="ID155" s="193" t="s">
        <v>5541</v>
      </c>
      <c r="IE155" s="196">
        <v>0</v>
      </c>
      <c r="IF155" s="196" t="s">
        <v>3959</v>
      </c>
      <c r="IG155" s="196" t="s">
        <v>30</v>
      </c>
      <c r="IH155" s="196">
        <v>2</v>
      </c>
      <c r="II155" s="196" t="s">
        <v>14</v>
      </c>
      <c r="IJ155" s="196" t="s">
        <v>14</v>
      </c>
      <c r="IK155" s="179">
        <v>44865</v>
      </c>
      <c r="IL155" s="194" t="s">
        <v>5540</v>
      </c>
      <c r="IM155" s="194">
        <v>0</v>
      </c>
      <c r="IN155" s="194" t="s">
        <v>3959</v>
      </c>
      <c r="IO155" s="194" t="s">
        <v>30</v>
      </c>
      <c r="IP155" s="194">
        <v>2</v>
      </c>
      <c r="IQ155" s="194" t="s">
        <v>14</v>
      </c>
      <c r="IR155" s="194" t="s">
        <v>14</v>
      </c>
      <c r="IS155" s="195">
        <v>44865</v>
      </c>
    </row>
    <row r="156" spans="1:253" x14ac:dyDescent="0.25">
      <c r="A156" s="283" t="s">
        <v>85</v>
      </c>
      <c r="B156" s="283" t="s">
        <v>9385</v>
      </c>
      <c r="C156" s="283" t="s">
        <v>86</v>
      </c>
      <c r="D156" s="283" t="s">
        <v>87</v>
      </c>
      <c r="E156" s="283" t="s">
        <v>9052</v>
      </c>
      <c r="F156" s="283" t="s">
        <v>6622</v>
      </c>
      <c r="G156" s="177">
        <v>66232000</v>
      </c>
      <c r="H156" s="178" t="s">
        <v>6585</v>
      </c>
      <c r="I156" s="178" t="s">
        <v>2610</v>
      </c>
      <c r="J156" s="178">
        <v>2</v>
      </c>
      <c r="K156" s="178" t="s">
        <v>6587</v>
      </c>
      <c r="L156" s="178" t="s">
        <v>6586</v>
      </c>
      <c r="M156" s="179">
        <v>44891</v>
      </c>
      <c r="N156" s="193" t="s">
        <v>1792</v>
      </c>
      <c r="O156" s="180">
        <v>72234</v>
      </c>
      <c r="P156" s="180" t="s">
        <v>1789</v>
      </c>
      <c r="Q156" s="180" t="s">
        <v>74</v>
      </c>
      <c r="R156" s="180">
        <v>1</v>
      </c>
      <c r="S156" s="180" t="s">
        <v>1791</v>
      </c>
      <c r="T156" s="180" t="s">
        <v>1790</v>
      </c>
      <c r="U156" s="181">
        <v>44615</v>
      </c>
      <c r="V156" s="193" t="s">
        <v>1528</v>
      </c>
      <c r="W156" s="178">
        <v>11393000</v>
      </c>
      <c r="X156" s="178" t="s">
        <v>1525</v>
      </c>
      <c r="Y156" s="178" t="s">
        <v>74</v>
      </c>
      <c r="Z156" s="178">
        <v>1</v>
      </c>
      <c r="AA156" s="178" t="s">
        <v>1527</v>
      </c>
      <c r="AB156" s="178" t="s">
        <v>1526</v>
      </c>
      <c r="AC156" s="179">
        <v>44388</v>
      </c>
      <c r="AD156" s="193" t="s">
        <v>1530</v>
      </c>
      <c r="AE156" s="186">
        <v>11393000</v>
      </c>
      <c r="AF156" s="186" t="s">
        <v>1525</v>
      </c>
      <c r="AG156" s="186" t="s">
        <v>74</v>
      </c>
      <c r="AH156" s="186">
        <v>1</v>
      </c>
      <c r="AI156" s="186" t="s">
        <v>1529</v>
      </c>
      <c r="AJ156" s="186" t="s">
        <v>1526</v>
      </c>
      <c r="AK156" s="187">
        <v>44388</v>
      </c>
      <c r="AL156" s="193" t="s">
        <v>6624</v>
      </c>
      <c r="AM156" s="178">
        <v>247000</v>
      </c>
      <c r="AN156" s="178" t="s">
        <v>6594</v>
      </c>
      <c r="AO156" s="178" t="s">
        <v>74</v>
      </c>
      <c r="AP156" s="178">
        <v>1</v>
      </c>
      <c r="AQ156" s="178" t="s">
        <v>6623</v>
      </c>
      <c r="AR156" s="178" t="s">
        <v>6595</v>
      </c>
      <c r="AS156" s="179">
        <v>44891</v>
      </c>
      <c r="AT156" s="194" t="s">
        <v>811</v>
      </c>
      <c r="AU156" s="186">
        <v>0</v>
      </c>
      <c r="AV156" s="186" t="s">
        <v>14</v>
      </c>
      <c r="AW156" s="186" t="s">
        <v>14</v>
      </c>
      <c r="AX156" s="186" t="s">
        <v>14</v>
      </c>
      <c r="AY156" s="186" t="s">
        <v>14</v>
      </c>
      <c r="AZ156" s="186" t="s">
        <v>14</v>
      </c>
      <c r="BA156" s="187">
        <v>43670</v>
      </c>
      <c r="BB156" s="193" t="s">
        <v>90</v>
      </c>
      <c r="BC156" s="178" t="s">
        <v>14</v>
      </c>
      <c r="BD156" s="178">
        <v>0</v>
      </c>
      <c r="BE156" s="178" t="s">
        <v>14</v>
      </c>
      <c r="BF156" s="178" t="s">
        <v>14</v>
      </c>
      <c r="BG156" s="178">
        <v>0</v>
      </c>
      <c r="BH156" s="178">
        <v>0</v>
      </c>
      <c r="BI156" s="179">
        <v>43495</v>
      </c>
      <c r="BJ156" s="194" t="s">
        <v>6626</v>
      </c>
      <c r="BK156" s="194">
        <v>2</v>
      </c>
      <c r="BL156" s="194" t="s">
        <v>6598</v>
      </c>
      <c r="BM156" s="194" t="s">
        <v>2610</v>
      </c>
      <c r="BN156" s="194">
        <v>2</v>
      </c>
      <c r="BO156" s="194" t="s">
        <v>6625</v>
      </c>
      <c r="BP156" s="186" t="s">
        <v>1233</v>
      </c>
      <c r="BQ156" s="195">
        <v>44891</v>
      </c>
      <c r="BR156" s="193" t="s">
        <v>88</v>
      </c>
      <c r="BS156" s="196" t="s">
        <v>14</v>
      </c>
      <c r="BT156" s="196">
        <v>0</v>
      </c>
      <c r="BU156" s="196" t="s">
        <v>14</v>
      </c>
      <c r="BV156" s="196" t="s">
        <v>14</v>
      </c>
      <c r="BW156" s="196">
        <v>0</v>
      </c>
      <c r="BX156" s="196">
        <v>0</v>
      </c>
      <c r="BY156" s="179">
        <v>43495</v>
      </c>
      <c r="BZ156" s="194" t="s">
        <v>2963</v>
      </c>
      <c r="CA156" s="194" t="s">
        <v>14</v>
      </c>
      <c r="CB156" s="194" t="s">
        <v>14</v>
      </c>
      <c r="CC156" s="194" t="s">
        <v>14</v>
      </c>
      <c r="CD156" s="194" t="s">
        <v>14</v>
      </c>
      <c r="CE156" s="194" t="s">
        <v>14</v>
      </c>
      <c r="CF156" s="194" t="s">
        <v>14</v>
      </c>
      <c r="CG156" s="195">
        <v>44801</v>
      </c>
      <c r="CH156" s="193" t="s">
        <v>10210</v>
      </c>
      <c r="CI156" s="194" t="e">
        <v>#N/A</v>
      </c>
      <c r="CJ156" s="194" t="e">
        <v>#N/A</v>
      </c>
      <c r="CK156" s="194" t="e">
        <v>#N/A</v>
      </c>
      <c r="CL156" s="194" t="e">
        <v>#N/A</v>
      </c>
      <c r="CM156" s="194" t="e">
        <v>#N/A</v>
      </c>
      <c r="CN156" s="194" t="e">
        <v>#N/A</v>
      </c>
      <c r="CO156" s="197" t="e">
        <v>#N/A</v>
      </c>
      <c r="CP156" s="194" t="s">
        <v>89</v>
      </c>
      <c r="CQ156" s="196" t="s">
        <v>14</v>
      </c>
      <c r="CR156" s="196">
        <v>0</v>
      </c>
      <c r="CS156" s="196" t="s">
        <v>14</v>
      </c>
      <c r="CT156" s="196" t="s">
        <v>14</v>
      </c>
      <c r="CU156" s="196">
        <v>0</v>
      </c>
      <c r="CV156" s="196">
        <v>0</v>
      </c>
      <c r="CW156" s="179">
        <v>43495</v>
      </c>
      <c r="CX156" s="194" t="s">
        <v>6629</v>
      </c>
      <c r="CY156" s="186">
        <v>247000</v>
      </c>
      <c r="CZ156" s="186" t="s">
        <v>6594</v>
      </c>
      <c r="DA156" s="186" t="s">
        <v>74</v>
      </c>
      <c r="DB156" s="186">
        <v>1</v>
      </c>
      <c r="DC156" s="186" t="s">
        <v>6636</v>
      </c>
      <c r="DD156" s="186" t="s">
        <v>6595</v>
      </c>
      <c r="DE156" s="192">
        <v>44891</v>
      </c>
      <c r="DF156" s="193" t="s">
        <v>6633</v>
      </c>
      <c r="DG156" s="178">
        <v>0</v>
      </c>
      <c r="DH156" s="196" t="s">
        <v>6630</v>
      </c>
      <c r="DI156" s="196" t="s">
        <v>74</v>
      </c>
      <c r="DJ156" s="196">
        <v>1</v>
      </c>
      <c r="DK156" s="196" t="s">
        <v>6632</v>
      </c>
      <c r="DL156" s="196" t="s">
        <v>6631</v>
      </c>
      <c r="DM156" s="179">
        <v>44891</v>
      </c>
      <c r="DN156" s="194" t="s">
        <v>6635</v>
      </c>
      <c r="DO156" s="186">
        <v>11146000</v>
      </c>
      <c r="DP156" s="194" t="s">
        <v>6630</v>
      </c>
      <c r="DQ156" s="194" t="s">
        <v>74</v>
      </c>
      <c r="DR156" s="194">
        <v>1</v>
      </c>
      <c r="DS156" s="194" t="s">
        <v>1645</v>
      </c>
      <c r="DT156" s="194" t="s">
        <v>6634</v>
      </c>
      <c r="DU156" s="195">
        <v>44891</v>
      </c>
      <c r="DV156" s="193" t="s">
        <v>6637</v>
      </c>
      <c r="DW156" s="178">
        <v>247000</v>
      </c>
      <c r="DX156" s="196" t="s">
        <v>6594</v>
      </c>
      <c r="DY156" s="196" t="s">
        <v>74</v>
      </c>
      <c r="DZ156" s="196">
        <v>1</v>
      </c>
      <c r="EA156" s="196" t="s">
        <v>6636</v>
      </c>
      <c r="EB156" s="196" t="s">
        <v>6595</v>
      </c>
      <c r="EC156" s="179">
        <v>44891</v>
      </c>
      <c r="ED156" s="194" t="s">
        <v>6639</v>
      </c>
      <c r="EE156" s="186">
        <v>0</v>
      </c>
      <c r="EF156" s="194" t="s">
        <v>6594</v>
      </c>
      <c r="EG156" s="194" t="s">
        <v>74</v>
      </c>
      <c r="EH156" s="194">
        <v>1</v>
      </c>
      <c r="EI156" s="194" t="s">
        <v>6638</v>
      </c>
      <c r="EJ156" s="194" t="s">
        <v>6595</v>
      </c>
      <c r="EK156" s="195">
        <v>44891</v>
      </c>
      <c r="EL156" s="193" t="s">
        <v>6640</v>
      </c>
      <c r="EM156" s="178">
        <v>0</v>
      </c>
      <c r="EN156" s="196" t="s">
        <v>6594</v>
      </c>
      <c r="EO156" s="196" t="s">
        <v>74</v>
      </c>
      <c r="EP156" s="196">
        <v>1</v>
      </c>
      <c r="EQ156" s="196" t="s">
        <v>6638</v>
      </c>
      <c r="ER156" s="196" t="s">
        <v>6595</v>
      </c>
      <c r="ES156" s="179">
        <v>44891</v>
      </c>
      <c r="ET156" s="194" t="s">
        <v>6628</v>
      </c>
      <c r="EU156" s="194">
        <v>21</v>
      </c>
      <c r="EV156" s="194" t="s">
        <v>6598</v>
      </c>
      <c r="EW156" s="194" t="s">
        <v>2610</v>
      </c>
      <c r="EX156" s="194">
        <v>2</v>
      </c>
      <c r="EY156" s="194" t="s">
        <v>6627</v>
      </c>
      <c r="EZ156" s="194" t="s">
        <v>1440</v>
      </c>
      <c r="FA156" s="195">
        <v>44891</v>
      </c>
      <c r="FB156" s="193" t="s">
        <v>1532</v>
      </c>
      <c r="FC156" s="196">
        <v>2</v>
      </c>
      <c r="FD156" s="196" t="s">
        <v>14</v>
      </c>
      <c r="FE156" s="196" t="s">
        <v>30</v>
      </c>
      <c r="FF156" s="196">
        <v>2</v>
      </c>
      <c r="FG156" s="196" t="s">
        <v>1531</v>
      </c>
      <c r="FH156" s="196" t="s">
        <v>14</v>
      </c>
      <c r="FI156" s="179">
        <v>44388</v>
      </c>
      <c r="FJ156" s="193" t="s">
        <v>91</v>
      </c>
      <c r="FK156" s="194" t="s">
        <v>14</v>
      </c>
      <c r="FL156" s="194">
        <v>0</v>
      </c>
      <c r="FM156" s="194" t="s">
        <v>14</v>
      </c>
      <c r="FN156" s="194" t="s">
        <v>14</v>
      </c>
      <c r="FO156" s="194">
        <v>0</v>
      </c>
      <c r="FP156" s="186">
        <v>0</v>
      </c>
      <c r="FQ156" s="187">
        <v>43495</v>
      </c>
      <c r="FR156" s="193" t="s">
        <v>92</v>
      </c>
      <c r="FS156" s="196" t="s">
        <v>14</v>
      </c>
      <c r="FT156" s="196">
        <v>0</v>
      </c>
      <c r="FU156" s="196" t="s">
        <v>14</v>
      </c>
      <c r="FV156" s="196" t="s">
        <v>14</v>
      </c>
      <c r="FW156" s="196">
        <v>0</v>
      </c>
      <c r="FX156" s="196">
        <v>0</v>
      </c>
      <c r="FY156" s="179">
        <v>43495</v>
      </c>
      <c r="FZ156" s="194" t="s">
        <v>5546</v>
      </c>
      <c r="GA156" s="194">
        <v>1</v>
      </c>
      <c r="GB156" s="194" t="s">
        <v>3959</v>
      </c>
      <c r="GC156" s="194" t="s">
        <v>30</v>
      </c>
      <c r="GD156" s="194">
        <v>2</v>
      </c>
      <c r="GE156" s="194" t="s">
        <v>14</v>
      </c>
      <c r="GF156" s="194" t="s">
        <v>14</v>
      </c>
      <c r="GG156" s="195">
        <v>44865</v>
      </c>
      <c r="GH156" s="193" t="s">
        <v>5552</v>
      </c>
      <c r="GI156" s="196">
        <v>1</v>
      </c>
      <c r="GJ156" s="196" t="s">
        <v>3959</v>
      </c>
      <c r="GK156" s="196" t="s">
        <v>30</v>
      </c>
      <c r="GL156" s="196">
        <v>2</v>
      </c>
      <c r="GM156" s="196" t="s">
        <v>14</v>
      </c>
      <c r="GN156" s="196" t="s">
        <v>14</v>
      </c>
      <c r="GO156" s="179">
        <v>44865</v>
      </c>
      <c r="GP156" s="194" t="s">
        <v>5547</v>
      </c>
      <c r="GQ156" s="194">
        <v>1</v>
      </c>
      <c r="GR156" s="194" t="s">
        <v>3959</v>
      </c>
      <c r="GS156" s="194" t="s">
        <v>30</v>
      </c>
      <c r="GT156" s="194">
        <v>2</v>
      </c>
      <c r="GU156" s="194" t="s">
        <v>14</v>
      </c>
      <c r="GV156" s="194" t="s">
        <v>14</v>
      </c>
      <c r="GW156" s="195">
        <v>44865</v>
      </c>
      <c r="GX156" s="193" t="s">
        <v>5553</v>
      </c>
      <c r="GY156" s="196">
        <v>0</v>
      </c>
      <c r="GZ156" s="196" t="s">
        <v>3959</v>
      </c>
      <c r="HA156" s="196" t="s">
        <v>30</v>
      </c>
      <c r="HB156" s="196">
        <v>2</v>
      </c>
      <c r="HC156" s="196" t="s">
        <v>14</v>
      </c>
      <c r="HD156" s="196" t="s">
        <v>14</v>
      </c>
      <c r="HE156" s="179">
        <v>44865</v>
      </c>
      <c r="HF156" s="194" t="s">
        <v>5545</v>
      </c>
      <c r="HG156" s="194">
        <v>0</v>
      </c>
      <c r="HH156" s="194" t="s">
        <v>3959</v>
      </c>
      <c r="HI156" s="194" t="s">
        <v>30</v>
      </c>
      <c r="HJ156" s="194">
        <v>2</v>
      </c>
      <c r="HK156" s="194" t="s">
        <v>14</v>
      </c>
      <c r="HL156" s="194" t="s">
        <v>14</v>
      </c>
      <c r="HM156" s="195">
        <v>44865</v>
      </c>
      <c r="HN156" s="193" t="s">
        <v>5551</v>
      </c>
      <c r="HO156" s="196">
        <v>1</v>
      </c>
      <c r="HP156" s="196" t="s">
        <v>3959</v>
      </c>
      <c r="HQ156" s="196" t="s">
        <v>30</v>
      </c>
      <c r="HR156" s="196">
        <v>2</v>
      </c>
      <c r="HS156" s="196" t="s">
        <v>14</v>
      </c>
      <c r="HT156" s="196" t="s">
        <v>14</v>
      </c>
      <c r="HU156" s="179">
        <v>44865</v>
      </c>
      <c r="HV156" s="194" t="s">
        <v>5548</v>
      </c>
      <c r="HW156" s="194">
        <v>1</v>
      </c>
      <c r="HX156" s="194" t="s">
        <v>3959</v>
      </c>
      <c r="HY156" s="194" t="s">
        <v>30</v>
      </c>
      <c r="HZ156" s="194">
        <v>2</v>
      </c>
      <c r="IA156" s="194" t="s">
        <v>14</v>
      </c>
      <c r="IB156" s="194" t="s">
        <v>14</v>
      </c>
      <c r="IC156" s="195">
        <v>44865</v>
      </c>
      <c r="ID156" s="193" t="s">
        <v>5550</v>
      </c>
      <c r="IE156" s="196">
        <v>0</v>
      </c>
      <c r="IF156" s="196" t="s">
        <v>3959</v>
      </c>
      <c r="IG156" s="196" t="s">
        <v>30</v>
      </c>
      <c r="IH156" s="196">
        <v>2</v>
      </c>
      <c r="II156" s="196" t="s">
        <v>14</v>
      </c>
      <c r="IJ156" s="196" t="s">
        <v>14</v>
      </c>
      <c r="IK156" s="179">
        <v>44865</v>
      </c>
      <c r="IL156" s="194" t="s">
        <v>5549</v>
      </c>
      <c r="IM156" s="194">
        <v>0</v>
      </c>
      <c r="IN156" s="194" t="s">
        <v>3959</v>
      </c>
      <c r="IO156" s="194" t="s">
        <v>30</v>
      </c>
      <c r="IP156" s="194">
        <v>2</v>
      </c>
      <c r="IQ156" s="194" t="s">
        <v>14</v>
      </c>
      <c r="IR156" s="194" t="s">
        <v>14</v>
      </c>
      <c r="IS156" s="195">
        <v>44865</v>
      </c>
    </row>
    <row r="157" spans="1:253" x14ac:dyDescent="0.25">
      <c r="A157" s="283" t="s">
        <v>1825</v>
      </c>
      <c r="B157" s="283" t="s">
        <v>9342</v>
      </c>
      <c r="C157" s="283" t="s">
        <v>1826</v>
      </c>
      <c r="D157" s="283" t="s">
        <v>87</v>
      </c>
      <c r="E157" s="283" t="s">
        <v>9052</v>
      </c>
      <c r="F157" s="283" t="s">
        <v>6616</v>
      </c>
      <c r="G157" s="177">
        <v>66232000</v>
      </c>
      <c r="H157" s="178" t="s">
        <v>6585</v>
      </c>
      <c r="I157" s="178" t="s">
        <v>2610</v>
      </c>
      <c r="J157" s="178">
        <v>2</v>
      </c>
      <c r="K157" s="178" t="s">
        <v>6587</v>
      </c>
      <c r="L157" s="178" t="s">
        <v>6586</v>
      </c>
      <c r="M157" s="179">
        <v>44891</v>
      </c>
      <c r="N157" s="193" t="s">
        <v>1830</v>
      </c>
      <c r="O157" s="180">
        <v>83058</v>
      </c>
      <c r="P157" s="180" t="s">
        <v>1827</v>
      </c>
      <c r="Q157" s="180" t="s">
        <v>30</v>
      </c>
      <c r="R157" s="180">
        <v>2</v>
      </c>
      <c r="S157" s="180" t="s">
        <v>1829</v>
      </c>
      <c r="T157" s="180" t="s">
        <v>1828</v>
      </c>
      <c r="U157" s="181">
        <v>44635</v>
      </c>
      <c r="V157" s="193" t="s">
        <v>2069</v>
      </c>
      <c r="W157" s="178">
        <v>3518000</v>
      </c>
      <c r="X157" s="178" t="s">
        <v>2066</v>
      </c>
      <c r="Y157" s="178" t="s">
        <v>74</v>
      </c>
      <c r="Z157" s="178">
        <v>1</v>
      </c>
      <c r="AA157" s="178" t="s">
        <v>2068</v>
      </c>
      <c r="AB157" s="178" t="s">
        <v>2067</v>
      </c>
      <c r="AC157" s="179">
        <v>44711</v>
      </c>
      <c r="AD157" s="193" t="s">
        <v>2071</v>
      </c>
      <c r="AE157" s="186">
        <v>1521000</v>
      </c>
      <c r="AF157" s="186" t="s">
        <v>2066</v>
      </c>
      <c r="AG157" s="186" t="s">
        <v>74</v>
      </c>
      <c r="AH157" s="186">
        <v>1</v>
      </c>
      <c r="AI157" s="186" t="s">
        <v>2070</v>
      </c>
      <c r="AJ157" s="186" t="s">
        <v>2067</v>
      </c>
      <c r="AK157" s="187">
        <v>44711</v>
      </c>
      <c r="AL157" s="193" t="s">
        <v>1831</v>
      </c>
      <c r="AM157" s="178" t="s">
        <v>14</v>
      </c>
      <c r="AN157" s="178" t="s">
        <v>14</v>
      </c>
      <c r="AO157" s="178" t="s">
        <v>19</v>
      </c>
      <c r="AP157" s="178">
        <v>3</v>
      </c>
      <c r="AQ157" s="178" t="s">
        <v>14</v>
      </c>
      <c r="AR157" s="178" t="s">
        <v>14</v>
      </c>
      <c r="AS157" s="179">
        <v>44635</v>
      </c>
      <c r="AT157" s="194" t="s">
        <v>1833</v>
      </c>
      <c r="AU157" s="186" t="s">
        <v>14</v>
      </c>
      <c r="AV157" s="186" t="s">
        <v>14</v>
      </c>
      <c r="AW157" s="186" t="s">
        <v>19</v>
      </c>
      <c r="AX157" s="186">
        <v>3</v>
      </c>
      <c r="AY157" s="186" t="s">
        <v>14</v>
      </c>
      <c r="AZ157" s="186" t="s">
        <v>14</v>
      </c>
      <c r="BA157" s="187">
        <v>44635</v>
      </c>
      <c r="BB157" s="193" t="s">
        <v>1832</v>
      </c>
      <c r="BC157" s="178" t="s">
        <v>14</v>
      </c>
      <c r="BD157" s="178" t="s">
        <v>14</v>
      </c>
      <c r="BE157" s="178" t="s">
        <v>19</v>
      </c>
      <c r="BF157" s="178">
        <v>3</v>
      </c>
      <c r="BG157" s="178" t="s">
        <v>14</v>
      </c>
      <c r="BH157" s="178" t="s">
        <v>14</v>
      </c>
      <c r="BI157" s="179">
        <v>44635</v>
      </c>
      <c r="BJ157" s="194" t="s">
        <v>6619</v>
      </c>
      <c r="BK157" s="194">
        <v>0</v>
      </c>
      <c r="BL157" s="194" t="s">
        <v>6617</v>
      </c>
      <c r="BM157" s="194" t="s">
        <v>2610</v>
      </c>
      <c r="BN157" s="194">
        <v>2</v>
      </c>
      <c r="BO157" s="194" t="s">
        <v>6618</v>
      </c>
      <c r="BP157" s="186" t="s">
        <v>1233</v>
      </c>
      <c r="BQ157" s="195">
        <v>44891</v>
      </c>
      <c r="BR157" s="193" t="s">
        <v>1834</v>
      </c>
      <c r="BS157" s="196" t="s">
        <v>14</v>
      </c>
      <c r="BT157" s="196" t="s">
        <v>14</v>
      </c>
      <c r="BU157" s="196" t="s">
        <v>19</v>
      </c>
      <c r="BV157" s="196">
        <v>3</v>
      </c>
      <c r="BW157" s="196" t="s">
        <v>14</v>
      </c>
      <c r="BX157" s="196" t="s">
        <v>14</v>
      </c>
      <c r="BY157" s="179">
        <v>44635</v>
      </c>
      <c r="BZ157" s="194" t="s">
        <v>1835</v>
      </c>
      <c r="CA157" s="194" t="s">
        <v>14</v>
      </c>
      <c r="CB157" s="194" t="s">
        <v>14</v>
      </c>
      <c r="CC157" s="194" t="s">
        <v>19</v>
      </c>
      <c r="CD157" s="194">
        <v>3</v>
      </c>
      <c r="CE157" s="194" t="s">
        <v>14</v>
      </c>
      <c r="CF157" s="194" t="s">
        <v>14</v>
      </c>
      <c r="CG157" s="195">
        <v>44635</v>
      </c>
      <c r="CH157" s="193" t="s">
        <v>10211</v>
      </c>
      <c r="CI157" s="194" t="e">
        <v>#N/A</v>
      </c>
      <c r="CJ157" s="194" t="e">
        <v>#N/A</v>
      </c>
      <c r="CK157" s="194" t="e">
        <v>#N/A</v>
      </c>
      <c r="CL157" s="194" t="e">
        <v>#N/A</v>
      </c>
      <c r="CM157" s="194" t="e">
        <v>#N/A</v>
      </c>
      <c r="CN157" s="194" t="e">
        <v>#N/A</v>
      </c>
      <c r="CO157" s="197" t="e">
        <v>#N/A</v>
      </c>
      <c r="CP157" s="194" t="s">
        <v>1836</v>
      </c>
      <c r="CQ157" s="196" t="s">
        <v>14</v>
      </c>
      <c r="CR157" s="196" t="s">
        <v>14</v>
      </c>
      <c r="CS157" s="196" t="s">
        <v>19</v>
      </c>
      <c r="CT157" s="196">
        <v>3</v>
      </c>
      <c r="CU157" s="196" t="s">
        <v>14</v>
      </c>
      <c r="CV157" s="196" t="s">
        <v>14</v>
      </c>
      <c r="CW157" s="179">
        <v>44635</v>
      </c>
      <c r="CX157" s="194" t="s">
        <v>2072</v>
      </c>
      <c r="CY157" s="186">
        <v>592000</v>
      </c>
      <c r="CZ157" s="186" t="s">
        <v>2066</v>
      </c>
      <c r="DA157" s="186" t="s">
        <v>74</v>
      </c>
      <c r="DB157" s="186">
        <v>1</v>
      </c>
      <c r="DC157" s="186" t="s">
        <v>2077</v>
      </c>
      <c r="DD157" s="186" t="s">
        <v>2067</v>
      </c>
      <c r="DE157" s="192">
        <v>44711</v>
      </c>
      <c r="DF157" s="193" t="s">
        <v>2074</v>
      </c>
      <c r="DG157" s="178">
        <v>1997000</v>
      </c>
      <c r="DH157" s="196" t="s">
        <v>2066</v>
      </c>
      <c r="DI157" s="196" t="s">
        <v>74</v>
      </c>
      <c r="DJ157" s="196">
        <v>1</v>
      </c>
      <c r="DK157" s="196" t="s">
        <v>2073</v>
      </c>
      <c r="DL157" s="196" t="s">
        <v>2067</v>
      </c>
      <c r="DM157" s="179">
        <v>44711</v>
      </c>
      <c r="DN157" s="194" t="s">
        <v>2076</v>
      </c>
      <c r="DO157" s="186">
        <v>929000</v>
      </c>
      <c r="DP157" s="194" t="s">
        <v>2066</v>
      </c>
      <c r="DQ157" s="194" t="s">
        <v>74</v>
      </c>
      <c r="DR157" s="194">
        <v>1</v>
      </c>
      <c r="DS157" s="194" t="s">
        <v>2075</v>
      </c>
      <c r="DT157" s="194" t="s">
        <v>2067</v>
      </c>
      <c r="DU157" s="195">
        <v>44711</v>
      </c>
      <c r="DV157" s="193" t="s">
        <v>2078</v>
      </c>
      <c r="DW157" s="178">
        <v>497000</v>
      </c>
      <c r="DX157" s="196" t="s">
        <v>2066</v>
      </c>
      <c r="DY157" s="196" t="s">
        <v>74</v>
      </c>
      <c r="DZ157" s="196">
        <v>1</v>
      </c>
      <c r="EA157" s="196" t="s">
        <v>2077</v>
      </c>
      <c r="EB157" s="196" t="s">
        <v>2067</v>
      </c>
      <c r="EC157" s="179">
        <v>44711</v>
      </c>
      <c r="ED157" s="194" t="s">
        <v>2080</v>
      </c>
      <c r="EE157" s="186">
        <v>95000</v>
      </c>
      <c r="EF157" s="194" t="s">
        <v>2066</v>
      </c>
      <c r="EG157" s="194" t="s">
        <v>74</v>
      </c>
      <c r="EH157" s="194">
        <v>1</v>
      </c>
      <c r="EI157" s="194" t="s">
        <v>2079</v>
      </c>
      <c r="EJ157" s="194" t="s">
        <v>2067</v>
      </c>
      <c r="EK157" s="195">
        <v>44711</v>
      </c>
      <c r="EL157" s="193" t="s">
        <v>2082</v>
      </c>
      <c r="EM157" s="178">
        <v>0</v>
      </c>
      <c r="EN157" s="196" t="s">
        <v>2066</v>
      </c>
      <c r="EO157" s="196" t="s">
        <v>74</v>
      </c>
      <c r="EP157" s="196">
        <v>1</v>
      </c>
      <c r="EQ157" s="196" t="s">
        <v>2081</v>
      </c>
      <c r="ER157" s="196" t="s">
        <v>2067</v>
      </c>
      <c r="ES157" s="179">
        <v>44711</v>
      </c>
      <c r="ET157" s="194" t="s">
        <v>6621</v>
      </c>
      <c r="EU157" s="194">
        <v>21</v>
      </c>
      <c r="EV157" s="194" t="s">
        <v>6598</v>
      </c>
      <c r="EW157" s="194" t="s">
        <v>2610</v>
      </c>
      <c r="EX157" s="194">
        <v>2</v>
      </c>
      <c r="EY157" s="194" t="s">
        <v>6620</v>
      </c>
      <c r="EZ157" s="194" t="s">
        <v>1440</v>
      </c>
      <c r="FA157" s="195">
        <v>44891</v>
      </c>
      <c r="FB157" s="193" t="s">
        <v>1838</v>
      </c>
      <c r="FC157" s="196">
        <v>2</v>
      </c>
      <c r="FD157" s="196" t="s">
        <v>14</v>
      </c>
      <c r="FE157" s="196" t="s">
        <v>19</v>
      </c>
      <c r="FF157" s="196">
        <v>3</v>
      </c>
      <c r="FG157" s="196" t="s">
        <v>1837</v>
      </c>
      <c r="FH157" s="196" t="s">
        <v>14</v>
      </c>
      <c r="FI157" s="179">
        <v>44635</v>
      </c>
      <c r="FJ157" s="193" t="s">
        <v>1839</v>
      </c>
      <c r="FK157" s="194" t="s">
        <v>14</v>
      </c>
      <c r="FL157" s="194" t="s">
        <v>14</v>
      </c>
      <c r="FM157" s="194" t="s">
        <v>19</v>
      </c>
      <c r="FN157" s="194">
        <v>3</v>
      </c>
      <c r="FO157" s="194" t="s">
        <v>14</v>
      </c>
      <c r="FP157" s="186" t="s">
        <v>14</v>
      </c>
      <c r="FQ157" s="187">
        <v>44635</v>
      </c>
      <c r="FR157" s="193" t="s">
        <v>1840</v>
      </c>
      <c r="FS157" s="196" t="s">
        <v>14</v>
      </c>
      <c r="FT157" s="196" t="s">
        <v>14</v>
      </c>
      <c r="FU157" s="196" t="s">
        <v>19</v>
      </c>
      <c r="FV157" s="196">
        <v>3</v>
      </c>
      <c r="FW157" s="196" t="s">
        <v>14</v>
      </c>
      <c r="FX157" s="196" t="s">
        <v>14</v>
      </c>
      <c r="FY157" s="179">
        <v>44635</v>
      </c>
      <c r="FZ157" s="194" t="s">
        <v>5555</v>
      </c>
      <c r="GA157" s="194">
        <v>1</v>
      </c>
      <c r="GB157" s="194" t="s">
        <v>3959</v>
      </c>
      <c r="GC157" s="194" t="s">
        <v>30</v>
      </c>
      <c r="GD157" s="194">
        <v>2</v>
      </c>
      <c r="GE157" s="194" t="s">
        <v>14</v>
      </c>
      <c r="GF157" s="194" t="s">
        <v>14</v>
      </c>
      <c r="GG157" s="195">
        <v>44865</v>
      </c>
      <c r="GH157" s="193" t="s">
        <v>5561</v>
      </c>
      <c r="GI157" s="196">
        <v>0</v>
      </c>
      <c r="GJ157" s="196" t="s">
        <v>3959</v>
      </c>
      <c r="GK157" s="196" t="s">
        <v>30</v>
      </c>
      <c r="GL157" s="196">
        <v>2</v>
      </c>
      <c r="GM157" s="196" t="s">
        <v>14</v>
      </c>
      <c r="GN157" s="196" t="s">
        <v>14</v>
      </c>
      <c r="GO157" s="179">
        <v>44865</v>
      </c>
      <c r="GP157" s="194" t="s">
        <v>5556</v>
      </c>
      <c r="GQ157" s="194">
        <v>0</v>
      </c>
      <c r="GR157" s="194" t="s">
        <v>3959</v>
      </c>
      <c r="GS157" s="194" t="s">
        <v>30</v>
      </c>
      <c r="GT157" s="194">
        <v>2</v>
      </c>
      <c r="GU157" s="194" t="s">
        <v>14</v>
      </c>
      <c r="GV157" s="194" t="s">
        <v>14</v>
      </c>
      <c r="GW157" s="195">
        <v>44865</v>
      </c>
      <c r="GX157" s="193" t="s">
        <v>5562</v>
      </c>
      <c r="GY157" s="196">
        <v>0</v>
      </c>
      <c r="GZ157" s="196" t="s">
        <v>3959</v>
      </c>
      <c r="HA157" s="196" t="s">
        <v>30</v>
      </c>
      <c r="HB157" s="196">
        <v>2</v>
      </c>
      <c r="HC157" s="196" t="s">
        <v>14</v>
      </c>
      <c r="HD157" s="196" t="s">
        <v>14</v>
      </c>
      <c r="HE157" s="179">
        <v>44865</v>
      </c>
      <c r="HF157" s="194" t="s">
        <v>5554</v>
      </c>
      <c r="HG157" s="194">
        <v>0</v>
      </c>
      <c r="HH157" s="194" t="s">
        <v>3959</v>
      </c>
      <c r="HI157" s="194" t="s">
        <v>30</v>
      </c>
      <c r="HJ157" s="194">
        <v>2</v>
      </c>
      <c r="HK157" s="194" t="s">
        <v>14</v>
      </c>
      <c r="HL157" s="194" t="s">
        <v>14</v>
      </c>
      <c r="HM157" s="195">
        <v>44865</v>
      </c>
      <c r="HN157" s="193" t="s">
        <v>5560</v>
      </c>
      <c r="HO157" s="196">
        <v>0</v>
      </c>
      <c r="HP157" s="196" t="s">
        <v>3959</v>
      </c>
      <c r="HQ157" s="196" t="s">
        <v>30</v>
      </c>
      <c r="HR157" s="196">
        <v>2</v>
      </c>
      <c r="HS157" s="196" t="s">
        <v>14</v>
      </c>
      <c r="HT157" s="196" t="s">
        <v>14</v>
      </c>
      <c r="HU157" s="179">
        <v>44865</v>
      </c>
      <c r="HV157" s="194" t="s">
        <v>5557</v>
      </c>
      <c r="HW157" s="194">
        <v>0</v>
      </c>
      <c r="HX157" s="194" t="s">
        <v>3959</v>
      </c>
      <c r="HY157" s="194" t="s">
        <v>30</v>
      </c>
      <c r="HZ157" s="194">
        <v>2</v>
      </c>
      <c r="IA157" s="194" t="s">
        <v>14</v>
      </c>
      <c r="IB157" s="194" t="s">
        <v>14</v>
      </c>
      <c r="IC157" s="195">
        <v>44865</v>
      </c>
      <c r="ID157" s="193" t="s">
        <v>5559</v>
      </c>
      <c r="IE157" s="196">
        <v>0</v>
      </c>
      <c r="IF157" s="196" t="s">
        <v>3959</v>
      </c>
      <c r="IG157" s="196" t="s">
        <v>30</v>
      </c>
      <c r="IH157" s="196">
        <v>2</v>
      </c>
      <c r="II157" s="196" t="s">
        <v>14</v>
      </c>
      <c r="IJ157" s="196" t="s">
        <v>14</v>
      </c>
      <c r="IK157" s="179">
        <v>44865</v>
      </c>
      <c r="IL157" s="194" t="s">
        <v>5558</v>
      </c>
      <c r="IM157" s="194">
        <v>0</v>
      </c>
      <c r="IN157" s="194" t="s">
        <v>3959</v>
      </c>
      <c r="IO157" s="194" t="s">
        <v>30</v>
      </c>
      <c r="IP157" s="194">
        <v>2</v>
      </c>
      <c r="IQ157" s="194" t="s">
        <v>14</v>
      </c>
      <c r="IR157" s="194" t="s">
        <v>14</v>
      </c>
      <c r="IS157" s="195">
        <v>44865</v>
      </c>
    </row>
    <row r="158" spans="1:253" x14ac:dyDescent="0.25">
      <c r="A158" s="283" t="s">
        <v>2621</v>
      </c>
      <c r="B158" s="283" t="s">
        <v>9844</v>
      </c>
      <c r="C158" s="283" t="s">
        <v>2622</v>
      </c>
      <c r="D158" s="283" t="s">
        <v>924</v>
      </c>
      <c r="E158" s="283" t="s">
        <v>9053</v>
      </c>
      <c r="F158" s="283" t="s">
        <v>5887</v>
      </c>
      <c r="G158" s="177">
        <v>47760000</v>
      </c>
      <c r="H158" s="178" t="s">
        <v>5886</v>
      </c>
      <c r="I158" s="178" t="s">
        <v>2610</v>
      </c>
      <c r="J158" s="178">
        <v>2</v>
      </c>
      <c r="K158" s="178" t="s">
        <v>5870</v>
      </c>
      <c r="L158" s="178" t="s">
        <v>5869</v>
      </c>
      <c r="M158" s="179">
        <v>44888</v>
      </c>
      <c r="N158" s="193" t="s">
        <v>2626</v>
      </c>
      <c r="O158" s="180">
        <v>54111</v>
      </c>
      <c r="P158" s="180" t="s">
        <v>2623</v>
      </c>
      <c r="Q158" s="180" t="s">
        <v>30</v>
      </c>
      <c r="R158" s="180">
        <v>2</v>
      </c>
      <c r="S158" s="180" t="s">
        <v>2625</v>
      </c>
      <c r="T158" s="180" t="s">
        <v>2624</v>
      </c>
      <c r="U158" s="181">
        <v>44769</v>
      </c>
      <c r="V158" s="193" t="s">
        <v>3559</v>
      </c>
      <c r="W158" s="178">
        <v>6486000</v>
      </c>
      <c r="X158" s="178" t="s">
        <v>3556</v>
      </c>
      <c r="Y158" s="178" t="s">
        <v>19</v>
      </c>
      <c r="Z158" s="178">
        <v>3</v>
      </c>
      <c r="AA158" s="178" t="s">
        <v>3558</v>
      </c>
      <c r="AB158" s="178" t="s">
        <v>3557</v>
      </c>
      <c r="AC158" s="179">
        <v>44831</v>
      </c>
      <c r="AD158" s="193" t="s">
        <v>5891</v>
      </c>
      <c r="AE158" s="186">
        <v>2275000</v>
      </c>
      <c r="AF158" s="186" t="s">
        <v>5888</v>
      </c>
      <c r="AG158" s="186" t="s">
        <v>2610</v>
      </c>
      <c r="AH158" s="186">
        <v>2</v>
      </c>
      <c r="AI158" s="186" t="s">
        <v>5890</v>
      </c>
      <c r="AJ158" s="186" t="s">
        <v>5889</v>
      </c>
      <c r="AK158" s="187">
        <v>44888</v>
      </c>
      <c r="AL158" s="193" t="s">
        <v>5893</v>
      </c>
      <c r="AM158" s="178">
        <v>1461000</v>
      </c>
      <c r="AN158" s="178" t="s">
        <v>5873</v>
      </c>
      <c r="AO158" s="178" t="s">
        <v>2610</v>
      </c>
      <c r="AP158" s="178">
        <v>2</v>
      </c>
      <c r="AQ158" s="178" t="s">
        <v>5892</v>
      </c>
      <c r="AR158" s="178" t="s">
        <v>5874</v>
      </c>
      <c r="AS158" s="179">
        <v>44888</v>
      </c>
      <c r="AT158" s="194" t="s">
        <v>2627</v>
      </c>
      <c r="AU158" s="186" t="s">
        <v>14</v>
      </c>
      <c r="AV158" s="186" t="s">
        <v>14</v>
      </c>
      <c r="AW158" s="186">
        <v>0</v>
      </c>
      <c r="AX158" s="186">
        <v>0</v>
      </c>
      <c r="AY158" s="186" t="s">
        <v>14</v>
      </c>
      <c r="AZ158" s="186" t="s">
        <v>14</v>
      </c>
      <c r="BA158" s="187">
        <v>44769</v>
      </c>
      <c r="BB158" s="193" t="s">
        <v>2636</v>
      </c>
      <c r="BC158" s="178">
        <v>101063</v>
      </c>
      <c r="BD158" s="178" t="s">
        <v>2599</v>
      </c>
      <c r="BE158" s="178" t="s">
        <v>30</v>
      </c>
      <c r="BF158" s="178">
        <v>2</v>
      </c>
      <c r="BG158" s="178" t="s">
        <v>2635</v>
      </c>
      <c r="BH158" s="178" t="s">
        <v>2634</v>
      </c>
      <c r="BI158" s="179">
        <v>44769</v>
      </c>
      <c r="BJ158" s="194" t="s">
        <v>5895</v>
      </c>
      <c r="BK158" s="194">
        <v>2465</v>
      </c>
      <c r="BL158" s="194" t="s">
        <v>3542</v>
      </c>
      <c r="BM158" s="194" t="s">
        <v>2610</v>
      </c>
      <c r="BN158" s="194">
        <v>2</v>
      </c>
      <c r="BO158" s="194" t="s">
        <v>5894</v>
      </c>
      <c r="BP158" s="186" t="s">
        <v>2604</v>
      </c>
      <c r="BQ158" s="195">
        <v>44888</v>
      </c>
      <c r="BR158" s="193" t="s">
        <v>2637</v>
      </c>
      <c r="BS158" s="196" t="s">
        <v>14</v>
      </c>
      <c r="BT158" s="196" t="s">
        <v>14</v>
      </c>
      <c r="BU158" s="196">
        <v>0</v>
      </c>
      <c r="BV158" s="196">
        <v>0</v>
      </c>
      <c r="BW158" s="196" t="s">
        <v>14</v>
      </c>
      <c r="BX158" s="196" t="s">
        <v>14</v>
      </c>
      <c r="BY158" s="179">
        <v>44769</v>
      </c>
      <c r="BZ158" s="194" t="s">
        <v>2638</v>
      </c>
      <c r="CA158" s="194" t="s">
        <v>14</v>
      </c>
      <c r="CB158" s="194" t="s">
        <v>14</v>
      </c>
      <c r="CC158" s="194">
        <v>0</v>
      </c>
      <c r="CD158" s="194">
        <v>0</v>
      </c>
      <c r="CE158" s="194" t="s">
        <v>14</v>
      </c>
      <c r="CF158" s="194" t="s">
        <v>14</v>
      </c>
      <c r="CG158" s="195">
        <v>44769</v>
      </c>
      <c r="CH158" s="193" t="s">
        <v>10212</v>
      </c>
      <c r="CI158" s="194" t="e">
        <v>#N/A</v>
      </c>
      <c r="CJ158" s="194" t="e">
        <v>#N/A</v>
      </c>
      <c r="CK158" s="194" t="e">
        <v>#N/A</v>
      </c>
      <c r="CL158" s="194" t="e">
        <v>#N/A</v>
      </c>
      <c r="CM158" s="194" t="e">
        <v>#N/A</v>
      </c>
      <c r="CN158" s="194" t="e">
        <v>#N/A</v>
      </c>
      <c r="CO158" s="197" t="e">
        <v>#N/A</v>
      </c>
      <c r="CP158" s="194" t="s">
        <v>2639</v>
      </c>
      <c r="CQ158" s="196" t="s">
        <v>14</v>
      </c>
      <c r="CR158" s="196" t="s">
        <v>14</v>
      </c>
      <c r="CS158" s="196">
        <v>0</v>
      </c>
      <c r="CT158" s="196">
        <v>0</v>
      </c>
      <c r="CU158" s="196" t="s">
        <v>14</v>
      </c>
      <c r="CV158" s="196" t="s">
        <v>14</v>
      </c>
      <c r="CW158" s="179">
        <v>44769</v>
      </c>
      <c r="CX158" s="194" t="s">
        <v>5897</v>
      </c>
      <c r="CY158" s="186">
        <v>1775000</v>
      </c>
      <c r="CZ158" s="186" t="s">
        <v>5888</v>
      </c>
      <c r="DA158" s="186" t="s">
        <v>2610</v>
      </c>
      <c r="DB158" s="186">
        <v>2</v>
      </c>
      <c r="DC158" s="186" t="s">
        <v>5900</v>
      </c>
      <c r="DD158" s="186" t="s">
        <v>5874</v>
      </c>
      <c r="DE158" s="192">
        <v>44888</v>
      </c>
      <c r="DF158" s="193" t="s">
        <v>5901</v>
      </c>
      <c r="DG158" s="178">
        <v>4211000</v>
      </c>
      <c r="DH158" s="196" t="s">
        <v>5898</v>
      </c>
      <c r="DI158" s="196" t="s">
        <v>2610</v>
      </c>
      <c r="DJ158" s="196">
        <v>2</v>
      </c>
      <c r="DK158" s="196" t="s">
        <v>5900</v>
      </c>
      <c r="DL158" s="196" t="s">
        <v>5899</v>
      </c>
      <c r="DM158" s="179">
        <v>44888</v>
      </c>
      <c r="DN158" s="194" t="s">
        <v>5904</v>
      </c>
      <c r="DO158" s="186">
        <v>500000</v>
      </c>
      <c r="DP158" s="194" t="s">
        <v>5902</v>
      </c>
      <c r="DQ158" s="194" t="s">
        <v>2610</v>
      </c>
      <c r="DR158" s="194">
        <v>2</v>
      </c>
      <c r="DS158" s="194" t="s">
        <v>5900</v>
      </c>
      <c r="DT158" s="194" t="s">
        <v>5903</v>
      </c>
      <c r="DU158" s="195">
        <v>44888</v>
      </c>
      <c r="DV158" s="193" t="s">
        <v>5905</v>
      </c>
      <c r="DW158" s="178">
        <v>1737000</v>
      </c>
      <c r="DX158" s="196" t="s">
        <v>5888</v>
      </c>
      <c r="DY158" s="196" t="s">
        <v>2610</v>
      </c>
      <c r="DZ158" s="196">
        <v>2</v>
      </c>
      <c r="EA158" s="196" t="s">
        <v>5900</v>
      </c>
      <c r="EB158" s="196" t="s">
        <v>5874</v>
      </c>
      <c r="EC158" s="179">
        <v>44888</v>
      </c>
      <c r="ED158" s="194" t="s">
        <v>5907</v>
      </c>
      <c r="EE158" s="186">
        <v>38000</v>
      </c>
      <c r="EF158" s="194" t="s">
        <v>5888</v>
      </c>
      <c r="EG158" s="194" t="s">
        <v>2610</v>
      </c>
      <c r="EH158" s="194">
        <v>2</v>
      </c>
      <c r="EI158" s="194" t="s">
        <v>5900</v>
      </c>
      <c r="EJ158" s="194" t="s">
        <v>5906</v>
      </c>
      <c r="EK158" s="195">
        <v>44888</v>
      </c>
      <c r="EL158" s="193" t="s">
        <v>5908</v>
      </c>
      <c r="EM158" s="178">
        <v>0</v>
      </c>
      <c r="EN158" s="196" t="s">
        <v>5888</v>
      </c>
      <c r="EO158" s="196" t="s">
        <v>2610</v>
      </c>
      <c r="EP158" s="196">
        <v>2</v>
      </c>
      <c r="EQ158" s="196" t="s">
        <v>5900</v>
      </c>
      <c r="ER158" s="196" t="s">
        <v>5906</v>
      </c>
      <c r="ES158" s="179">
        <v>44888</v>
      </c>
      <c r="ET158" s="194" t="s">
        <v>5896</v>
      </c>
      <c r="EU158" s="194">
        <v>2465</v>
      </c>
      <c r="EV158" s="194" t="s">
        <v>2603</v>
      </c>
      <c r="EW158" s="194" t="s">
        <v>2610</v>
      </c>
      <c r="EX158" s="194">
        <v>2</v>
      </c>
      <c r="EY158" s="194" t="s">
        <v>3543</v>
      </c>
      <c r="EZ158" s="194" t="s">
        <v>2604</v>
      </c>
      <c r="FA158" s="195">
        <v>44888</v>
      </c>
      <c r="FB158" s="193" t="s">
        <v>2631</v>
      </c>
      <c r="FC158" s="196">
        <v>2</v>
      </c>
      <c r="FD158" s="196" t="s">
        <v>2628</v>
      </c>
      <c r="FE158" s="196" t="s">
        <v>2610</v>
      </c>
      <c r="FF158" s="196">
        <v>2</v>
      </c>
      <c r="FG158" s="196" t="s">
        <v>2630</v>
      </c>
      <c r="FH158" s="196" t="s">
        <v>2629</v>
      </c>
      <c r="FI158" s="179">
        <v>44769</v>
      </c>
      <c r="FJ158" s="193" t="s">
        <v>2632</v>
      </c>
      <c r="FK158" s="194" t="s">
        <v>14</v>
      </c>
      <c r="FL158" s="194" t="s">
        <v>14</v>
      </c>
      <c r="FM158" s="194">
        <v>0</v>
      </c>
      <c r="FN158" s="194">
        <v>0</v>
      </c>
      <c r="FO158" s="194" t="s">
        <v>14</v>
      </c>
      <c r="FP158" s="186" t="s">
        <v>14</v>
      </c>
      <c r="FQ158" s="187">
        <v>44769</v>
      </c>
      <c r="FR158" s="193" t="s">
        <v>2633</v>
      </c>
      <c r="FS158" s="196" t="s">
        <v>14</v>
      </c>
      <c r="FT158" s="196" t="s">
        <v>14</v>
      </c>
      <c r="FU158" s="196">
        <v>0</v>
      </c>
      <c r="FV158" s="196">
        <v>0</v>
      </c>
      <c r="FW158" s="196" t="s">
        <v>14</v>
      </c>
      <c r="FX158" s="196" t="s">
        <v>14</v>
      </c>
      <c r="FY158" s="179">
        <v>44769</v>
      </c>
      <c r="FZ158" s="194" t="s">
        <v>4946</v>
      </c>
      <c r="GA158" s="194">
        <v>2</v>
      </c>
      <c r="GB158" s="194" t="s">
        <v>3959</v>
      </c>
      <c r="GC158" s="194" t="s">
        <v>30</v>
      </c>
      <c r="GD158" s="194">
        <v>2</v>
      </c>
      <c r="GE158" s="194" t="s">
        <v>14</v>
      </c>
      <c r="GF158" s="194" t="s">
        <v>14</v>
      </c>
      <c r="GG158" s="195">
        <v>44864</v>
      </c>
      <c r="GH158" s="193" t="s">
        <v>4952</v>
      </c>
      <c r="GI158" s="196">
        <v>1</v>
      </c>
      <c r="GJ158" s="196" t="s">
        <v>3959</v>
      </c>
      <c r="GK158" s="196" t="s">
        <v>30</v>
      </c>
      <c r="GL158" s="196">
        <v>2</v>
      </c>
      <c r="GM158" s="196" t="s">
        <v>14</v>
      </c>
      <c r="GN158" s="196" t="s">
        <v>14</v>
      </c>
      <c r="GO158" s="179">
        <v>44864</v>
      </c>
      <c r="GP158" s="194" t="s">
        <v>4947</v>
      </c>
      <c r="GQ158" s="194">
        <v>1</v>
      </c>
      <c r="GR158" s="194" t="s">
        <v>3959</v>
      </c>
      <c r="GS158" s="194" t="s">
        <v>30</v>
      </c>
      <c r="GT158" s="194">
        <v>2</v>
      </c>
      <c r="GU158" s="194" t="s">
        <v>14</v>
      </c>
      <c r="GV158" s="194" t="s">
        <v>14</v>
      </c>
      <c r="GW158" s="195">
        <v>44864</v>
      </c>
      <c r="GX158" s="193" t="s">
        <v>4953</v>
      </c>
      <c r="GY158" s="196">
        <v>0</v>
      </c>
      <c r="GZ158" s="196" t="s">
        <v>3959</v>
      </c>
      <c r="HA158" s="196" t="s">
        <v>30</v>
      </c>
      <c r="HB158" s="196">
        <v>2</v>
      </c>
      <c r="HC158" s="196" t="s">
        <v>14</v>
      </c>
      <c r="HD158" s="196" t="s">
        <v>14</v>
      </c>
      <c r="HE158" s="179">
        <v>44864</v>
      </c>
      <c r="HF158" s="194" t="s">
        <v>4945</v>
      </c>
      <c r="HG158" s="194">
        <v>0</v>
      </c>
      <c r="HH158" s="194" t="s">
        <v>3959</v>
      </c>
      <c r="HI158" s="194" t="s">
        <v>30</v>
      </c>
      <c r="HJ158" s="194">
        <v>2</v>
      </c>
      <c r="HK158" s="194" t="s">
        <v>14</v>
      </c>
      <c r="HL158" s="194" t="s">
        <v>14</v>
      </c>
      <c r="HM158" s="195">
        <v>44864</v>
      </c>
      <c r="HN158" s="193" t="s">
        <v>4951</v>
      </c>
      <c r="HO158" s="196">
        <v>1</v>
      </c>
      <c r="HP158" s="196" t="s">
        <v>3959</v>
      </c>
      <c r="HQ158" s="196" t="s">
        <v>30</v>
      </c>
      <c r="HR158" s="196">
        <v>2</v>
      </c>
      <c r="HS158" s="196" t="s">
        <v>14</v>
      </c>
      <c r="HT158" s="196" t="s">
        <v>14</v>
      </c>
      <c r="HU158" s="179">
        <v>44864</v>
      </c>
      <c r="HV158" s="194" t="s">
        <v>4948</v>
      </c>
      <c r="HW158" s="194">
        <v>1</v>
      </c>
      <c r="HX158" s="194" t="s">
        <v>3959</v>
      </c>
      <c r="HY158" s="194" t="s">
        <v>30</v>
      </c>
      <c r="HZ158" s="194">
        <v>2</v>
      </c>
      <c r="IA158" s="194" t="s">
        <v>14</v>
      </c>
      <c r="IB158" s="194" t="s">
        <v>14</v>
      </c>
      <c r="IC158" s="195">
        <v>44864</v>
      </c>
      <c r="ID158" s="193" t="s">
        <v>4950</v>
      </c>
      <c r="IE158" s="196">
        <v>1</v>
      </c>
      <c r="IF158" s="196" t="s">
        <v>3959</v>
      </c>
      <c r="IG158" s="196" t="s">
        <v>30</v>
      </c>
      <c r="IH158" s="196">
        <v>2</v>
      </c>
      <c r="II158" s="196" t="s">
        <v>14</v>
      </c>
      <c r="IJ158" s="196" t="s">
        <v>14</v>
      </c>
      <c r="IK158" s="179">
        <v>44864</v>
      </c>
      <c r="IL158" s="194" t="s">
        <v>4949</v>
      </c>
      <c r="IM158" s="194">
        <v>2</v>
      </c>
      <c r="IN158" s="194" t="s">
        <v>3959</v>
      </c>
      <c r="IO158" s="194" t="s">
        <v>30</v>
      </c>
      <c r="IP158" s="194">
        <v>2</v>
      </c>
      <c r="IQ158" s="194" t="s">
        <v>14</v>
      </c>
      <c r="IR158" s="194" t="s">
        <v>14</v>
      </c>
      <c r="IS158" s="195">
        <v>44864</v>
      </c>
    </row>
    <row r="159" spans="1:253" x14ac:dyDescent="0.25">
      <c r="A159" s="283" t="s">
        <v>922</v>
      </c>
      <c r="B159" s="283" t="s">
        <v>9385</v>
      </c>
      <c r="C159" s="283" t="s">
        <v>923</v>
      </c>
      <c r="D159" s="283" t="s">
        <v>924</v>
      </c>
      <c r="E159" s="283" t="s">
        <v>9053</v>
      </c>
      <c r="F159" s="283" t="s">
        <v>5872</v>
      </c>
      <c r="G159" s="177">
        <v>47760000</v>
      </c>
      <c r="H159" s="178" t="s">
        <v>5868</v>
      </c>
      <c r="I159" s="178" t="s">
        <v>2610</v>
      </c>
      <c r="J159" s="178">
        <v>2</v>
      </c>
      <c r="K159" s="178" t="s">
        <v>5870</v>
      </c>
      <c r="L159" s="178" t="s">
        <v>5869</v>
      </c>
      <c r="M159" s="179">
        <v>44888</v>
      </c>
      <c r="N159" s="193" t="s">
        <v>2593</v>
      </c>
      <c r="O159" s="180">
        <v>26513</v>
      </c>
      <c r="P159" s="180" t="s">
        <v>2590</v>
      </c>
      <c r="Q159" s="180" t="s">
        <v>30</v>
      </c>
      <c r="R159" s="180">
        <v>2</v>
      </c>
      <c r="S159" s="180" t="s">
        <v>2592</v>
      </c>
      <c r="T159" s="180" t="s">
        <v>2591</v>
      </c>
      <c r="U159" s="181">
        <v>44769</v>
      </c>
      <c r="V159" s="193" t="s">
        <v>3541</v>
      </c>
      <c r="W159" s="178">
        <v>5240000</v>
      </c>
      <c r="X159" s="178" t="s">
        <v>3539</v>
      </c>
      <c r="Y159" s="178" t="s">
        <v>19</v>
      </c>
      <c r="Z159" s="178">
        <v>3</v>
      </c>
      <c r="AA159" s="178" t="s">
        <v>3540</v>
      </c>
      <c r="AB159" s="178" t="s">
        <v>2591</v>
      </c>
      <c r="AC159" s="179">
        <v>44831</v>
      </c>
      <c r="AD159" s="193" t="s">
        <v>5876</v>
      </c>
      <c r="AE159" s="186">
        <v>1461000</v>
      </c>
      <c r="AF159" s="186" t="s">
        <v>5873</v>
      </c>
      <c r="AG159" s="186" t="s">
        <v>2610</v>
      </c>
      <c r="AH159" s="186">
        <v>2</v>
      </c>
      <c r="AI159" s="186" t="s">
        <v>5875</v>
      </c>
      <c r="AJ159" s="186" t="s">
        <v>5874</v>
      </c>
      <c r="AK159" s="187">
        <v>44888</v>
      </c>
      <c r="AL159" s="193" t="s">
        <v>5878</v>
      </c>
      <c r="AM159" s="178">
        <v>1461000</v>
      </c>
      <c r="AN159" s="178" t="s">
        <v>5873</v>
      </c>
      <c r="AO159" s="178" t="s">
        <v>2610</v>
      </c>
      <c r="AP159" s="178">
        <v>2</v>
      </c>
      <c r="AQ159" s="178" t="s">
        <v>5877</v>
      </c>
      <c r="AR159" s="178" t="s">
        <v>5874</v>
      </c>
      <c r="AS159" s="179">
        <v>44888</v>
      </c>
      <c r="AT159" s="194" t="s">
        <v>929</v>
      </c>
      <c r="AU159" s="186" t="s">
        <v>14</v>
      </c>
      <c r="AV159" s="186" t="s">
        <v>14</v>
      </c>
      <c r="AW159" s="186" t="s">
        <v>14</v>
      </c>
      <c r="AX159" s="186" t="s">
        <v>14</v>
      </c>
      <c r="AY159" s="186" t="s">
        <v>812</v>
      </c>
      <c r="AZ159" s="186" t="s">
        <v>14</v>
      </c>
      <c r="BA159" s="187">
        <v>43798</v>
      </c>
      <c r="BB159" s="193" t="s">
        <v>928</v>
      </c>
      <c r="BC159" s="178" t="s">
        <v>14</v>
      </c>
      <c r="BD159" s="178" t="s">
        <v>14</v>
      </c>
      <c r="BE159" s="178" t="s">
        <v>14</v>
      </c>
      <c r="BF159" s="178" t="s">
        <v>14</v>
      </c>
      <c r="BG159" s="178" t="s">
        <v>812</v>
      </c>
      <c r="BH159" s="178" t="s">
        <v>14</v>
      </c>
      <c r="BI159" s="179">
        <v>43798</v>
      </c>
      <c r="BJ159" s="194" t="s">
        <v>1141</v>
      </c>
      <c r="BK159" s="194" t="s">
        <v>14</v>
      </c>
      <c r="BL159" s="194" t="s">
        <v>14</v>
      </c>
      <c r="BM159" s="194" t="s">
        <v>14</v>
      </c>
      <c r="BN159" s="194" t="s">
        <v>14</v>
      </c>
      <c r="BO159" s="194" t="s">
        <v>1140</v>
      </c>
      <c r="BP159" s="186" t="s">
        <v>14</v>
      </c>
      <c r="BQ159" s="195">
        <v>43987</v>
      </c>
      <c r="BR159" s="193" t="s">
        <v>925</v>
      </c>
      <c r="BS159" s="196" t="s">
        <v>14</v>
      </c>
      <c r="BT159" s="196" t="s">
        <v>14</v>
      </c>
      <c r="BU159" s="196" t="s">
        <v>14</v>
      </c>
      <c r="BV159" s="196" t="s">
        <v>14</v>
      </c>
      <c r="BW159" s="196" t="s">
        <v>812</v>
      </c>
      <c r="BX159" s="196" t="s">
        <v>14</v>
      </c>
      <c r="BY159" s="179">
        <v>43798</v>
      </c>
      <c r="BZ159" s="194" t="s">
        <v>926</v>
      </c>
      <c r="CA159" s="194" t="s">
        <v>14</v>
      </c>
      <c r="CB159" s="194" t="s">
        <v>14</v>
      </c>
      <c r="CC159" s="194" t="s">
        <v>14</v>
      </c>
      <c r="CD159" s="194" t="s">
        <v>14</v>
      </c>
      <c r="CE159" s="194" t="s">
        <v>812</v>
      </c>
      <c r="CF159" s="194" t="s">
        <v>14</v>
      </c>
      <c r="CG159" s="195">
        <v>43798</v>
      </c>
      <c r="CH159" s="193" t="s">
        <v>10213</v>
      </c>
      <c r="CI159" s="194" t="e">
        <v>#N/A</v>
      </c>
      <c r="CJ159" s="194" t="e">
        <v>#N/A</v>
      </c>
      <c r="CK159" s="194" t="e">
        <v>#N/A</v>
      </c>
      <c r="CL159" s="194" t="e">
        <v>#N/A</v>
      </c>
      <c r="CM159" s="194" t="e">
        <v>#N/A</v>
      </c>
      <c r="CN159" s="194" t="e">
        <v>#N/A</v>
      </c>
      <c r="CO159" s="197" t="e">
        <v>#N/A</v>
      </c>
      <c r="CP159" s="194" t="s">
        <v>927</v>
      </c>
      <c r="CQ159" s="196" t="s">
        <v>14</v>
      </c>
      <c r="CR159" s="196" t="s">
        <v>14</v>
      </c>
      <c r="CS159" s="196" t="s">
        <v>14</v>
      </c>
      <c r="CT159" s="196" t="s">
        <v>14</v>
      </c>
      <c r="CU159" s="196" t="s">
        <v>812</v>
      </c>
      <c r="CV159" s="196" t="s">
        <v>14</v>
      </c>
      <c r="CW159" s="179">
        <v>43798</v>
      </c>
      <c r="CX159" s="194" t="s">
        <v>5879</v>
      </c>
      <c r="CY159" s="186">
        <v>1461000</v>
      </c>
      <c r="CZ159" s="186" t="s">
        <v>5873</v>
      </c>
      <c r="DA159" s="186" t="s">
        <v>2610</v>
      </c>
      <c r="DB159" s="186">
        <v>2</v>
      </c>
      <c r="DC159" s="186" t="s">
        <v>5880</v>
      </c>
      <c r="DD159" s="186" t="s">
        <v>5874</v>
      </c>
      <c r="DE159" s="192">
        <v>44888</v>
      </c>
      <c r="DF159" s="193" t="s">
        <v>5881</v>
      </c>
      <c r="DG159" s="178">
        <v>3780000</v>
      </c>
      <c r="DH159" s="196" t="s">
        <v>5873</v>
      </c>
      <c r="DI159" s="196" t="s">
        <v>2610</v>
      </c>
      <c r="DJ159" s="196">
        <v>2</v>
      </c>
      <c r="DK159" s="196" t="s">
        <v>5880</v>
      </c>
      <c r="DL159" s="196" t="s">
        <v>5874</v>
      </c>
      <c r="DM159" s="179">
        <v>44888</v>
      </c>
      <c r="DN159" s="194" t="s">
        <v>5882</v>
      </c>
      <c r="DO159" s="186">
        <v>0</v>
      </c>
      <c r="DP159" s="194" t="s">
        <v>5873</v>
      </c>
      <c r="DQ159" s="194" t="s">
        <v>2610</v>
      </c>
      <c r="DR159" s="194">
        <v>2</v>
      </c>
      <c r="DS159" s="194" t="s">
        <v>5880</v>
      </c>
      <c r="DT159" s="194" t="s">
        <v>5874</v>
      </c>
      <c r="DU159" s="195">
        <v>44888</v>
      </c>
      <c r="DV159" s="193" t="s">
        <v>5883</v>
      </c>
      <c r="DW159" s="178">
        <v>1461000</v>
      </c>
      <c r="DX159" s="196" t="s">
        <v>5873</v>
      </c>
      <c r="DY159" s="196" t="s">
        <v>2610</v>
      </c>
      <c r="DZ159" s="196">
        <v>2</v>
      </c>
      <c r="EA159" s="196" t="s">
        <v>5880</v>
      </c>
      <c r="EB159" s="196" t="s">
        <v>5874</v>
      </c>
      <c r="EC159" s="179">
        <v>44888</v>
      </c>
      <c r="ED159" s="194" t="s">
        <v>5884</v>
      </c>
      <c r="EE159" s="186">
        <v>0</v>
      </c>
      <c r="EF159" s="194" t="s">
        <v>14</v>
      </c>
      <c r="EG159" s="194" t="s">
        <v>19</v>
      </c>
      <c r="EH159" s="194">
        <v>3</v>
      </c>
      <c r="EI159" s="194" t="s">
        <v>5880</v>
      </c>
      <c r="EJ159" s="194" t="s">
        <v>14</v>
      </c>
      <c r="EK159" s="195">
        <v>44888</v>
      </c>
      <c r="EL159" s="193" t="s">
        <v>5885</v>
      </c>
      <c r="EM159" s="178">
        <v>0</v>
      </c>
      <c r="EN159" s="196" t="s">
        <v>14</v>
      </c>
      <c r="EO159" s="196" t="s">
        <v>19</v>
      </c>
      <c r="EP159" s="196">
        <v>3</v>
      </c>
      <c r="EQ159" s="196" t="s">
        <v>5880</v>
      </c>
      <c r="ER159" s="196" t="s">
        <v>14</v>
      </c>
      <c r="ES159" s="179">
        <v>44888</v>
      </c>
      <c r="ET159" s="194" t="s">
        <v>3544</v>
      </c>
      <c r="EU159" s="194">
        <v>2465</v>
      </c>
      <c r="EV159" s="194" t="s">
        <v>3542</v>
      </c>
      <c r="EW159" s="194" t="s">
        <v>2610</v>
      </c>
      <c r="EX159" s="194">
        <v>2</v>
      </c>
      <c r="EY159" s="194" t="s">
        <v>3543</v>
      </c>
      <c r="EZ159" s="194" t="s">
        <v>2604</v>
      </c>
      <c r="FA159" s="195">
        <v>44831</v>
      </c>
      <c r="FB159" s="193" t="s">
        <v>1206</v>
      </c>
      <c r="FC159" s="196">
        <v>2</v>
      </c>
      <c r="FD159" s="196" t="s">
        <v>1203</v>
      </c>
      <c r="FE159" s="196" t="s">
        <v>30</v>
      </c>
      <c r="FF159" s="196">
        <v>2</v>
      </c>
      <c r="FG159" s="196" t="s">
        <v>1205</v>
      </c>
      <c r="FH159" s="196" t="s">
        <v>1204</v>
      </c>
      <c r="FI159" s="179">
        <v>44039</v>
      </c>
      <c r="FJ159" s="193" t="s">
        <v>10214</v>
      </c>
      <c r="FK159" s="194" t="e">
        <v>#N/A</v>
      </c>
      <c r="FL159" s="194" t="e">
        <v>#N/A</v>
      </c>
      <c r="FM159" s="194" t="e">
        <v>#N/A</v>
      </c>
      <c r="FN159" s="194" t="e">
        <v>#N/A</v>
      </c>
      <c r="FO159" s="194" t="e">
        <v>#N/A</v>
      </c>
      <c r="FP159" s="186" t="e">
        <v>#N/A</v>
      </c>
      <c r="FQ159" s="187" t="e">
        <v>#N/A</v>
      </c>
      <c r="FR159" s="193" t="s">
        <v>10215</v>
      </c>
      <c r="FS159" s="196" t="e">
        <v>#N/A</v>
      </c>
      <c r="FT159" s="196" t="e">
        <v>#N/A</v>
      </c>
      <c r="FU159" s="196" t="e">
        <v>#N/A</v>
      </c>
      <c r="FV159" s="196" t="e">
        <v>#N/A</v>
      </c>
      <c r="FW159" s="196" t="e">
        <v>#N/A</v>
      </c>
      <c r="FX159" s="196" t="e">
        <v>#N/A</v>
      </c>
      <c r="FY159" s="179" t="e">
        <v>#N/A</v>
      </c>
      <c r="FZ159" s="194" t="s">
        <v>4955</v>
      </c>
      <c r="GA159" s="194">
        <v>2</v>
      </c>
      <c r="GB159" s="194" t="s">
        <v>3959</v>
      </c>
      <c r="GC159" s="194" t="s">
        <v>30</v>
      </c>
      <c r="GD159" s="194">
        <v>2</v>
      </c>
      <c r="GE159" s="194" t="s">
        <v>14</v>
      </c>
      <c r="GF159" s="194" t="s">
        <v>14</v>
      </c>
      <c r="GG159" s="195">
        <v>44864</v>
      </c>
      <c r="GH159" s="193" t="s">
        <v>4961</v>
      </c>
      <c r="GI159" s="196">
        <v>1</v>
      </c>
      <c r="GJ159" s="196" t="s">
        <v>3959</v>
      </c>
      <c r="GK159" s="196" t="s">
        <v>30</v>
      </c>
      <c r="GL159" s="196">
        <v>2</v>
      </c>
      <c r="GM159" s="196" t="s">
        <v>14</v>
      </c>
      <c r="GN159" s="196" t="s">
        <v>14</v>
      </c>
      <c r="GO159" s="179">
        <v>44864</v>
      </c>
      <c r="GP159" s="194" t="s">
        <v>4956</v>
      </c>
      <c r="GQ159" s="194">
        <v>1</v>
      </c>
      <c r="GR159" s="194" t="s">
        <v>3959</v>
      </c>
      <c r="GS159" s="194" t="s">
        <v>30</v>
      </c>
      <c r="GT159" s="194">
        <v>2</v>
      </c>
      <c r="GU159" s="194" t="s">
        <v>14</v>
      </c>
      <c r="GV159" s="194" t="s">
        <v>14</v>
      </c>
      <c r="GW159" s="195">
        <v>44864</v>
      </c>
      <c r="GX159" s="193" t="s">
        <v>4962</v>
      </c>
      <c r="GY159" s="196">
        <v>0</v>
      </c>
      <c r="GZ159" s="196" t="s">
        <v>3959</v>
      </c>
      <c r="HA159" s="196" t="s">
        <v>30</v>
      </c>
      <c r="HB159" s="196">
        <v>2</v>
      </c>
      <c r="HC159" s="196" t="s">
        <v>14</v>
      </c>
      <c r="HD159" s="196" t="s">
        <v>14</v>
      </c>
      <c r="HE159" s="179">
        <v>44864</v>
      </c>
      <c r="HF159" s="194" t="s">
        <v>4954</v>
      </c>
      <c r="HG159" s="194">
        <v>0</v>
      </c>
      <c r="HH159" s="194" t="s">
        <v>3959</v>
      </c>
      <c r="HI159" s="194" t="s">
        <v>30</v>
      </c>
      <c r="HJ159" s="194">
        <v>2</v>
      </c>
      <c r="HK159" s="194" t="s">
        <v>14</v>
      </c>
      <c r="HL159" s="194" t="s">
        <v>14</v>
      </c>
      <c r="HM159" s="195">
        <v>44864</v>
      </c>
      <c r="HN159" s="193" t="s">
        <v>4960</v>
      </c>
      <c r="HO159" s="196">
        <v>1</v>
      </c>
      <c r="HP159" s="196" t="s">
        <v>3959</v>
      </c>
      <c r="HQ159" s="196" t="s">
        <v>30</v>
      </c>
      <c r="HR159" s="196">
        <v>2</v>
      </c>
      <c r="HS159" s="196" t="s">
        <v>14</v>
      </c>
      <c r="HT159" s="196" t="s">
        <v>14</v>
      </c>
      <c r="HU159" s="179">
        <v>44864</v>
      </c>
      <c r="HV159" s="194" t="s">
        <v>4957</v>
      </c>
      <c r="HW159" s="194">
        <v>0</v>
      </c>
      <c r="HX159" s="194" t="s">
        <v>3959</v>
      </c>
      <c r="HY159" s="194" t="s">
        <v>30</v>
      </c>
      <c r="HZ159" s="194">
        <v>2</v>
      </c>
      <c r="IA159" s="194" t="s">
        <v>14</v>
      </c>
      <c r="IB159" s="194" t="s">
        <v>14</v>
      </c>
      <c r="IC159" s="195">
        <v>44864</v>
      </c>
      <c r="ID159" s="193" t="s">
        <v>4959</v>
      </c>
      <c r="IE159" s="196">
        <v>1</v>
      </c>
      <c r="IF159" s="196" t="s">
        <v>3959</v>
      </c>
      <c r="IG159" s="196" t="s">
        <v>30</v>
      </c>
      <c r="IH159" s="196">
        <v>2</v>
      </c>
      <c r="II159" s="196" t="s">
        <v>14</v>
      </c>
      <c r="IJ159" s="196" t="s">
        <v>14</v>
      </c>
      <c r="IK159" s="179">
        <v>44864</v>
      </c>
      <c r="IL159" s="194" t="s">
        <v>4958</v>
      </c>
      <c r="IM159" s="194">
        <v>2</v>
      </c>
      <c r="IN159" s="194" t="s">
        <v>3959</v>
      </c>
      <c r="IO159" s="194" t="s">
        <v>30</v>
      </c>
      <c r="IP159" s="194">
        <v>2</v>
      </c>
      <c r="IQ159" s="194" t="s">
        <v>14</v>
      </c>
      <c r="IR159" s="194" t="s">
        <v>14</v>
      </c>
      <c r="IS159" s="195">
        <v>44864</v>
      </c>
    </row>
    <row r="160" spans="1:253" x14ac:dyDescent="0.25">
      <c r="A160" s="283" t="s">
        <v>2594</v>
      </c>
      <c r="B160" s="283" t="s">
        <v>9853</v>
      </c>
      <c r="C160" s="283" t="s">
        <v>2595</v>
      </c>
      <c r="D160" s="283" t="s">
        <v>924</v>
      </c>
      <c r="E160" s="283" t="s">
        <v>9053</v>
      </c>
      <c r="F160" s="283" t="s">
        <v>5871</v>
      </c>
      <c r="G160" s="177">
        <v>47760000</v>
      </c>
      <c r="H160" s="178" t="s">
        <v>5868</v>
      </c>
      <c r="I160" s="178" t="s">
        <v>2610</v>
      </c>
      <c r="J160" s="178">
        <v>2</v>
      </c>
      <c r="K160" s="178" t="s">
        <v>5870</v>
      </c>
      <c r="L160" s="178" t="s">
        <v>5869</v>
      </c>
      <c r="M160" s="179">
        <v>44888</v>
      </c>
      <c r="N160" s="193" t="s">
        <v>2620</v>
      </c>
      <c r="O160" s="180">
        <v>27598</v>
      </c>
      <c r="P160" s="180" t="s">
        <v>2617</v>
      </c>
      <c r="Q160" s="180" t="s">
        <v>30</v>
      </c>
      <c r="R160" s="180">
        <v>2</v>
      </c>
      <c r="S160" s="180" t="s">
        <v>2619</v>
      </c>
      <c r="T160" s="180" t="s">
        <v>2618</v>
      </c>
      <c r="U160" s="181">
        <v>44769</v>
      </c>
      <c r="V160" s="193" t="s">
        <v>2616</v>
      </c>
      <c r="W160" s="178">
        <v>1246000</v>
      </c>
      <c r="X160" s="178" t="s">
        <v>2599</v>
      </c>
      <c r="Y160" s="178" t="s">
        <v>30</v>
      </c>
      <c r="Z160" s="178">
        <v>2</v>
      </c>
      <c r="AA160" s="178" t="s">
        <v>2615</v>
      </c>
      <c r="AB160" s="178" t="s">
        <v>2600</v>
      </c>
      <c r="AC160" s="179">
        <v>44769</v>
      </c>
      <c r="AD160" s="193" t="s">
        <v>3546</v>
      </c>
      <c r="AE160" s="186">
        <v>815000</v>
      </c>
      <c r="AF160" s="186" t="s">
        <v>2599</v>
      </c>
      <c r="AG160" s="186" t="s">
        <v>2610</v>
      </c>
      <c r="AH160" s="186">
        <v>2</v>
      </c>
      <c r="AI160" s="186" t="s">
        <v>3545</v>
      </c>
      <c r="AJ160" s="186" t="s">
        <v>2600</v>
      </c>
      <c r="AK160" s="187">
        <v>44831</v>
      </c>
      <c r="AL160" s="193" t="s">
        <v>2597</v>
      </c>
      <c r="AM160" s="178" t="s">
        <v>14</v>
      </c>
      <c r="AN160" s="178" t="s">
        <v>847</v>
      </c>
      <c r="AO160" s="178" t="s">
        <v>14</v>
      </c>
      <c r="AP160" s="178" t="s">
        <v>14</v>
      </c>
      <c r="AQ160" s="178" t="s">
        <v>2596</v>
      </c>
      <c r="AR160" s="178" t="s">
        <v>847</v>
      </c>
      <c r="AS160" s="179">
        <v>44769</v>
      </c>
      <c r="AT160" s="194" t="s">
        <v>2598</v>
      </c>
      <c r="AU160" s="186" t="s">
        <v>14</v>
      </c>
      <c r="AV160" s="186" t="s">
        <v>847</v>
      </c>
      <c r="AW160" s="186" t="s">
        <v>14</v>
      </c>
      <c r="AX160" s="186" t="s">
        <v>14</v>
      </c>
      <c r="AY160" s="186" t="s">
        <v>847</v>
      </c>
      <c r="AZ160" s="186" t="s">
        <v>847</v>
      </c>
      <c r="BA160" s="187">
        <v>44769</v>
      </c>
      <c r="BB160" s="193" t="s">
        <v>2602</v>
      </c>
      <c r="BC160" s="178">
        <v>101063</v>
      </c>
      <c r="BD160" s="178" t="s">
        <v>2599</v>
      </c>
      <c r="BE160" s="178">
        <v>0</v>
      </c>
      <c r="BF160" s="178">
        <v>0</v>
      </c>
      <c r="BG160" s="178" t="s">
        <v>2601</v>
      </c>
      <c r="BH160" s="178" t="s">
        <v>2600</v>
      </c>
      <c r="BI160" s="179">
        <v>44769</v>
      </c>
      <c r="BJ160" s="194" t="s">
        <v>2606</v>
      </c>
      <c r="BK160" s="194">
        <v>2465</v>
      </c>
      <c r="BL160" s="194" t="s">
        <v>2603</v>
      </c>
      <c r="BM160" s="194" t="s">
        <v>30</v>
      </c>
      <c r="BN160" s="194">
        <v>2</v>
      </c>
      <c r="BO160" s="194" t="s">
        <v>2605</v>
      </c>
      <c r="BP160" s="186" t="s">
        <v>2604</v>
      </c>
      <c r="BQ160" s="195">
        <v>44769</v>
      </c>
      <c r="BR160" s="193" t="s">
        <v>2607</v>
      </c>
      <c r="BS160" s="196" t="s">
        <v>14</v>
      </c>
      <c r="BT160" s="196" t="s">
        <v>847</v>
      </c>
      <c r="BU160" s="196" t="s">
        <v>14</v>
      </c>
      <c r="BV160" s="196" t="s">
        <v>14</v>
      </c>
      <c r="BW160" s="196" t="s">
        <v>847</v>
      </c>
      <c r="BX160" s="196" t="s">
        <v>847</v>
      </c>
      <c r="BY160" s="179">
        <v>44769</v>
      </c>
      <c r="BZ160" s="194" t="s">
        <v>2608</v>
      </c>
      <c r="CA160" s="194" t="s">
        <v>14</v>
      </c>
      <c r="CB160" s="194" t="s">
        <v>847</v>
      </c>
      <c r="CC160" s="194" t="s">
        <v>14</v>
      </c>
      <c r="CD160" s="194" t="s">
        <v>14</v>
      </c>
      <c r="CE160" s="194" t="s">
        <v>847</v>
      </c>
      <c r="CF160" s="194" t="s">
        <v>847</v>
      </c>
      <c r="CG160" s="195">
        <v>44769</v>
      </c>
      <c r="CH160" s="193" t="s">
        <v>10216</v>
      </c>
      <c r="CI160" s="194" t="e">
        <v>#N/A</v>
      </c>
      <c r="CJ160" s="194" t="e">
        <v>#N/A</v>
      </c>
      <c r="CK160" s="194" t="e">
        <v>#N/A</v>
      </c>
      <c r="CL160" s="194" t="e">
        <v>#N/A</v>
      </c>
      <c r="CM160" s="194" t="e">
        <v>#N/A</v>
      </c>
      <c r="CN160" s="194" t="e">
        <v>#N/A</v>
      </c>
      <c r="CO160" s="197" t="e">
        <v>#N/A</v>
      </c>
      <c r="CP160" s="194" t="s">
        <v>2609</v>
      </c>
      <c r="CQ160" s="196" t="s">
        <v>14</v>
      </c>
      <c r="CR160" s="196" t="s">
        <v>847</v>
      </c>
      <c r="CS160" s="196" t="s">
        <v>14</v>
      </c>
      <c r="CT160" s="196" t="s">
        <v>14</v>
      </c>
      <c r="CU160" s="196" t="s">
        <v>847</v>
      </c>
      <c r="CV160" s="196" t="s">
        <v>847</v>
      </c>
      <c r="CW160" s="179">
        <v>44769</v>
      </c>
      <c r="CX160" s="194" t="s">
        <v>3549</v>
      </c>
      <c r="CY160" s="186">
        <v>314000</v>
      </c>
      <c r="CZ160" s="186" t="s">
        <v>2599</v>
      </c>
      <c r="DA160" s="186" t="s">
        <v>2610</v>
      </c>
      <c r="DB160" s="186">
        <v>2</v>
      </c>
      <c r="DC160" s="186" t="s">
        <v>3550</v>
      </c>
      <c r="DD160" s="186" t="s">
        <v>2600</v>
      </c>
      <c r="DE160" s="192">
        <v>44831</v>
      </c>
      <c r="DF160" s="193" t="s">
        <v>3551</v>
      </c>
      <c r="DG160" s="178">
        <v>431000</v>
      </c>
      <c r="DH160" s="196" t="s">
        <v>2599</v>
      </c>
      <c r="DI160" s="196" t="s">
        <v>2610</v>
      </c>
      <c r="DJ160" s="196">
        <v>2</v>
      </c>
      <c r="DK160" s="196" t="s">
        <v>3550</v>
      </c>
      <c r="DL160" s="196" t="s">
        <v>2600</v>
      </c>
      <c r="DM160" s="179">
        <v>44831</v>
      </c>
      <c r="DN160" s="194" t="s">
        <v>3552</v>
      </c>
      <c r="DO160" s="186">
        <v>500000</v>
      </c>
      <c r="DP160" s="194" t="s">
        <v>2599</v>
      </c>
      <c r="DQ160" s="194" t="s">
        <v>2610</v>
      </c>
      <c r="DR160" s="194">
        <v>2</v>
      </c>
      <c r="DS160" s="194" t="s">
        <v>3550</v>
      </c>
      <c r="DT160" s="194" t="s">
        <v>2600</v>
      </c>
      <c r="DU160" s="195">
        <v>44831</v>
      </c>
      <c r="DV160" s="193" t="s">
        <v>3553</v>
      </c>
      <c r="DW160" s="178">
        <v>276000</v>
      </c>
      <c r="DX160" s="196" t="s">
        <v>2599</v>
      </c>
      <c r="DY160" s="196" t="s">
        <v>2610</v>
      </c>
      <c r="DZ160" s="196">
        <v>2</v>
      </c>
      <c r="EA160" s="196" t="s">
        <v>3550</v>
      </c>
      <c r="EB160" s="196" t="s">
        <v>2600</v>
      </c>
      <c r="EC160" s="179">
        <v>44831</v>
      </c>
      <c r="ED160" s="194" t="s">
        <v>3554</v>
      </c>
      <c r="EE160" s="186">
        <v>38000</v>
      </c>
      <c r="EF160" s="194" t="s">
        <v>2599</v>
      </c>
      <c r="EG160" s="194" t="s">
        <v>2610</v>
      </c>
      <c r="EH160" s="194">
        <v>2</v>
      </c>
      <c r="EI160" s="194" t="s">
        <v>3550</v>
      </c>
      <c r="EJ160" s="194" t="s">
        <v>2600</v>
      </c>
      <c r="EK160" s="195">
        <v>44831</v>
      </c>
      <c r="EL160" s="193" t="s">
        <v>3555</v>
      </c>
      <c r="EM160" s="178">
        <v>0</v>
      </c>
      <c r="EN160" s="196" t="s">
        <v>2599</v>
      </c>
      <c r="EO160" s="196" t="s">
        <v>2610</v>
      </c>
      <c r="EP160" s="196">
        <v>2</v>
      </c>
      <c r="EQ160" s="196" t="s">
        <v>3550</v>
      </c>
      <c r="ER160" s="196" t="s">
        <v>2600</v>
      </c>
      <c r="ES160" s="179">
        <v>44831</v>
      </c>
      <c r="ET160" s="194" t="s">
        <v>3548</v>
      </c>
      <c r="EU160" s="194">
        <v>2465</v>
      </c>
      <c r="EV160" s="194" t="s">
        <v>2603</v>
      </c>
      <c r="EW160" s="194" t="s">
        <v>2610</v>
      </c>
      <c r="EX160" s="194">
        <v>2</v>
      </c>
      <c r="EY160" s="194" t="s">
        <v>3547</v>
      </c>
      <c r="EZ160" s="194" t="s">
        <v>2604</v>
      </c>
      <c r="FA160" s="195">
        <v>44831</v>
      </c>
      <c r="FB160" s="193" t="s">
        <v>2612</v>
      </c>
      <c r="FC160" s="196">
        <v>1</v>
      </c>
      <c r="FD160" s="196" t="s">
        <v>2599</v>
      </c>
      <c r="FE160" s="196" t="s">
        <v>2610</v>
      </c>
      <c r="FF160" s="196">
        <v>2</v>
      </c>
      <c r="FG160" s="196" t="s">
        <v>2611</v>
      </c>
      <c r="FH160" s="196" t="s">
        <v>2600</v>
      </c>
      <c r="FI160" s="179">
        <v>44769</v>
      </c>
      <c r="FJ160" s="193" t="s">
        <v>2613</v>
      </c>
      <c r="FK160" s="194" t="s">
        <v>14</v>
      </c>
      <c r="FL160" s="194" t="s">
        <v>847</v>
      </c>
      <c r="FM160" s="194" t="s">
        <v>14</v>
      </c>
      <c r="FN160" s="194" t="s">
        <v>14</v>
      </c>
      <c r="FO160" s="194" t="s">
        <v>847</v>
      </c>
      <c r="FP160" s="186" t="s">
        <v>847</v>
      </c>
      <c r="FQ160" s="187">
        <v>44769</v>
      </c>
      <c r="FR160" s="193" t="s">
        <v>2614</v>
      </c>
      <c r="FS160" s="196" t="s">
        <v>14</v>
      </c>
      <c r="FT160" s="196" t="s">
        <v>847</v>
      </c>
      <c r="FU160" s="196" t="s">
        <v>14</v>
      </c>
      <c r="FV160" s="196" t="s">
        <v>14</v>
      </c>
      <c r="FW160" s="196" t="s">
        <v>847</v>
      </c>
      <c r="FX160" s="196" t="s">
        <v>847</v>
      </c>
      <c r="FY160" s="179">
        <v>44769</v>
      </c>
      <c r="FZ160" s="194" t="s">
        <v>4964</v>
      </c>
      <c r="GA160" s="194">
        <v>2</v>
      </c>
      <c r="GB160" s="194" t="s">
        <v>3959</v>
      </c>
      <c r="GC160" s="194" t="s">
        <v>30</v>
      </c>
      <c r="GD160" s="194">
        <v>2</v>
      </c>
      <c r="GE160" s="194" t="s">
        <v>14</v>
      </c>
      <c r="GF160" s="194" t="s">
        <v>14</v>
      </c>
      <c r="GG160" s="195">
        <v>44864</v>
      </c>
      <c r="GH160" s="193" t="s">
        <v>4970</v>
      </c>
      <c r="GI160" s="196">
        <v>1</v>
      </c>
      <c r="GJ160" s="196" t="s">
        <v>3959</v>
      </c>
      <c r="GK160" s="196" t="s">
        <v>30</v>
      </c>
      <c r="GL160" s="196">
        <v>2</v>
      </c>
      <c r="GM160" s="196" t="s">
        <v>14</v>
      </c>
      <c r="GN160" s="196" t="s">
        <v>14</v>
      </c>
      <c r="GO160" s="179">
        <v>44864</v>
      </c>
      <c r="GP160" s="194" t="s">
        <v>4965</v>
      </c>
      <c r="GQ160" s="194">
        <v>1</v>
      </c>
      <c r="GR160" s="194" t="s">
        <v>3959</v>
      </c>
      <c r="GS160" s="194" t="s">
        <v>30</v>
      </c>
      <c r="GT160" s="194">
        <v>2</v>
      </c>
      <c r="GU160" s="194" t="s">
        <v>14</v>
      </c>
      <c r="GV160" s="194" t="s">
        <v>14</v>
      </c>
      <c r="GW160" s="195">
        <v>44864</v>
      </c>
      <c r="GX160" s="193" t="s">
        <v>4971</v>
      </c>
      <c r="GY160" s="196">
        <v>0</v>
      </c>
      <c r="GZ160" s="196" t="s">
        <v>3959</v>
      </c>
      <c r="HA160" s="196" t="s">
        <v>30</v>
      </c>
      <c r="HB160" s="196">
        <v>2</v>
      </c>
      <c r="HC160" s="196" t="s">
        <v>14</v>
      </c>
      <c r="HD160" s="196" t="s">
        <v>14</v>
      </c>
      <c r="HE160" s="179">
        <v>44864</v>
      </c>
      <c r="HF160" s="194" t="s">
        <v>4963</v>
      </c>
      <c r="HG160" s="194">
        <v>0</v>
      </c>
      <c r="HH160" s="194" t="s">
        <v>3959</v>
      </c>
      <c r="HI160" s="194" t="s">
        <v>30</v>
      </c>
      <c r="HJ160" s="194">
        <v>2</v>
      </c>
      <c r="HK160" s="194" t="s">
        <v>14</v>
      </c>
      <c r="HL160" s="194" t="s">
        <v>14</v>
      </c>
      <c r="HM160" s="195">
        <v>44864</v>
      </c>
      <c r="HN160" s="193" t="s">
        <v>4969</v>
      </c>
      <c r="HO160" s="196">
        <v>0</v>
      </c>
      <c r="HP160" s="196" t="s">
        <v>3959</v>
      </c>
      <c r="HQ160" s="196" t="s">
        <v>30</v>
      </c>
      <c r="HR160" s="196">
        <v>2</v>
      </c>
      <c r="HS160" s="196" t="s">
        <v>14</v>
      </c>
      <c r="HT160" s="196" t="s">
        <v>14</v>
      </c>
      <c r="HU160" s="179">
        <v>44864</v>
      </c>
      <c r="HV160" s="194" t="s">
        <v>4966</v>
      </c>
      <c r="HW160" s="194">
        <v>1</v>
      </c>
      <c r="HX160" s="194" t="s">
        <v>3959</v>
      </c>
      <c r="HY160" s="194" t="s">
        <v>30</v>
      </c>
      <c r="HZ160" s="194">
        <v>2</v>
      </c>
      <c r="IA160" s="194" t="s">
        <v>14</v>
      </c>
      <c r="IB160" s="194" t="s">
        <v>14</v>
      </c>
      <c r="IC160" s="195">
        <v>44864</v>
      </c>
      <c r="ID160" s="193" t="s">
        <v>4968</v>
      </c>
      <c r="IE160" s="196">
        <v>1</v>
      </c>
      <c r="IF160" s="196" t="s">
        <v>3959</v>
      </c>
      <c r="IG160" s="196" t="s">
        <v>30</v>
      </c>
      <c r="IH160" s="196">
        <v>2</v>
      </c>
      <c r="II160" s="196" t="s">
        <v>14</v>
      </c>
      <c r="IJ160" s="196" t="s">
        <v>14</v>
      </c>
      <c r="IK160" s="179">
        <v>44864</v>
      </c>
      <c r="IL160" s="194" t="s">
        <v>4967</v>
      </c>
      <c r="IM160" s="194">
        <v>2</v>
      </c>
      <c r="IN160" s="194" t="s">
        <v>3959</v>
      </c>
      <c r="IO160" s="194" t="s">
        <v>30</v>
      </c>
      <c r="IP160" s="194">
        <v>2</v>
      </c>
      <c r="IQ160" s="194" t="s">
        <v>14</v>
      </c>
      <c r="IR160" s="194" t="s">
        <v>14</v>
      </c>
      <c r="IS160" s="195">
        <v>44864</v>
      </c>
    </row>
    <row r="161" spans="1:253" x14ac:dyDescent="0.25">
      <c r="A161" s="283" t="s">
        <v>588</v>
      </c>
      <c r="B161" s="283" t="s">
        <v>9349</v>
      </c>
      <c r="C161" s="283" t="s">
        <v>589</v>
      </c>
      <c r="D161" s="283" t="s">
        <v>590</v>
      </c>
      <c r="E161" s="283" t="s">
        <v>9054</v>
      </c>
      <c r="F161" s="283" t="s">
        <v>6686</v>
      </c>
      <c r="G161" s="177">
        <v>43929000</v>
      </c>
      <c r="H161" s="178" t="s">
        <v>6683</v>
      </c>
      <c r="I161" s="178" t="s">
        <v>74</v>
      </c>
      <c r="J161" s="178">
        <v>1</v>
      </c>
      <c r="K161" s="178" t="s">
        <v>6685</v>
      </c>
      <c r="L161" s="178" t="s">
        <v>6684</v>
      </c>
      <c r="M161" s="179">
        <v>44893</v>
      </c>
      <c r="N161" s="193" t="s">
        <v>2873</v>
      </c>
      <c r="O161" s="180">
        <v>603628</v>
      </c>
      <c r="P161" s="180" t="s">
        <v>1236</v>
      </c>
      <c r="Q161" s="180" t="s">
        <v>74</v>
      </c>
      <c r="R161" s="180">
        <v>1</v>
      </c>
      <c r="S161" s="180" t="s">
        <v>2872</v>
      </c>
      <c r="T161" s="180" t="s">
        <v>2871</v>
      </c>
      <c r="U161" s="181">
        <v>44773</v>
      </c>
      <c r="V161" s="193" t="s">
        <v>6688</v>
      </c>
      <c r="W161" s="178">
        <v>43929000</v>
      </c>
      <c r="X161" s="178" t="s">
        <v>6683</v>
      </c>
      <c r="Y161" s="178" t="s">
        <v>74</v>
      </c>
      <c r="Z161" s="178">
        <v>1</v>
      </c>
      <c r="AA161" s="178" t="s">
        <v>6687</v>
      </c>
      <c r="AB161" s="178" t="s">
        <v>6684</v>
      </c>
      <c r="AC161" s="179">
        <v>44893</v>
      </c>
      <c r="AD161" s="193" t="s">
        <v>6690</v>
      </c>
      <c r="AE161" s="186">
        <v>43929000</v>
      </c>
      <c r="AF161" s="186" t="s">
        <v>6683</v>
      </c>
      <c r="AG161" s="186" t="s">
        <v>30</v>
      </c>
      <c r="AH161" s="186">
        <v>2</v>
      </c>
      <c r="AI161" s="186" t="s">
        <v>6689</v>
      </c>
      <c r="AJ161" s="186" t="s">
        <v>6684</v>
      </c>
      <c r="AK161" s="187">
        <v>44893</v>
      </c>
      <c r="AL161" s="193" t="s">
        <v>6694</v>
      </c>
      <c r="AM161" s="178">
        <v>22046000</v>
      </c>
      <c r="AN161" s="178" t="s">
        <v>6691</v>
      </c>
      <c r="AO161" s="178" t="s">
        <v>30</v>
      </c>
      <c r="AP161" s="178">
        <v>2</v>
      </c>
      <c r="AQ161" s="178" t="s">
        <v>6693</v>
      </c>
      <c r="AR161" s="178" t="s">
        <v>6692</v>
      </c>
      <c r="AS161" s="179">
        <v>44893</v>
      </c>
      <c r="AT161" s="194" t="s">
        <v>977</v>
      </c>
      <c r="AU161" s="186" t="s">
        <v>14</v>
      </c>
      <c r="AV161" s="186" t="s">
        <v>14</v>
      </c>
      <c r="AW161" s="186" t="s">
        <v>14</v>
      </c>
      <c r="AX161" s="186" t="s">
        <v>14</v>
      </c>
      <c r="AY161" s="186" t="s">
        <v>14</v>
      </c>
      <c r="AZ161" s="186" t="s">
        <v>14</v>
      </c>
      <c r="BA161" s="187">
        <v>43859</v>
      </c>
      <c r="BB161" s="193" t="s">
        <v>1062</v>
      </c>
      <c r="BC161" s="178" t="s">
        <v>14</v>
      </c>
      <c r="BD161" s="178" t="s">
        <v>14</v>
      </c>
      <c r="BE161" s="178" t="s">
        <v>14</v>
      </c>
      <c r="BF161" s="178" t="s">
        <v>14</v>
      </c>
      <c r="BG161" s="178" t="s">
        <v>14</v>
      </c>
      <c r="BH161" s="178" t="s">
        <v>14</v>
      </c>
      <c r="BI161" s="179">
        <v>43920</v>
      </c>
      <c r="BJ161" s="194" t="s">
        <v>6698</v>
      </c>
      <c r="BK161" s="194">
        <v>6595</v>
      </c>
      <c r="BL161" s="194" t="s">
        <v>6695</v>
      </c>
      <c r="BM161" s="194" t="s">
        <v>30</v>
      </c>
      <c r="BN161" s="194">
        <v>2</v>
      </c>
      <c r="BO161" s="194" t="s">
        <v>6697</v>
      </c>
      <c r="BP161" s="186" t="s">
        <v>6696</v>
      </c>
      <c r="BQ161" s="195">
        <v>44893</v>
      </c>
      <c r="BR161" s="193" t="s">
        <v>591</v>
      </c>
      <c r="BS161" s="196" t="s">
        <v>14</v>
      </c>
      <c r="BT161" s="196">
        <v>0</v>
      </c>
      <c r="BU161" s="196" t="s">
        <v>30</v>
      </c>
      <c r="BV161" s="196">
        <v>2</v>
      </c>
      <c r="BW161" s="196">
        <v>0</v>
      </c>
      <c r="BX161" s="196">
        <v>0</v>
      </c>
      <c r="BY161" s="179">
        <v>43511</v>
      </c>
      <c r="BZ161" s="194" t="s">
        <v>592</v>
      </c>
      <c r="CA161" s="194" t="s">
        <v>14</v>
      </c>
      <c r="CB161" s="194">
        <v>0</v>
      </c>
      <c r="CC161" s="194" t="s">
        <v>14</v>
      </c>
      <c r="CD161" s="194" t="s">
        <v>14</v>
      </c>
      <c r="CE161" s="194">
        <v>0</v>
      </c>
      <c r="CF161" s="194">
        <v>0</v>
      </c>
      <c r="CG161" s="195">
        <v>43511</v>
      </c>
      <c r="CH161" s="193" t="s">
        <v>10217</v>
      </c>
      <c r="CI161" s="194" t="e">
        <v>#N/A</v>
      </c>
      <c r="CJ161" s="194" t="e">
        <v>#N/A</v>
      </c>
      <c r="CK161" s="194" t="e">
        <v>#N/A</v>
      </c>
      <c r="CL161" s="194" t="e">
        <v>#N/A</v>
      </c>
      <c r="CM161" s="194" t="e">
        <v>#N/A</v>
      </c>
      <c r="CN161" s="194" t="e">
        <v>#N/A</v>
      </c>
      <c r="CO161" s="197" t="e">
        <v>#N/A</v>
      </c>
      <c r="CP161" s="194" t="s">
        <v>903</v>
      </c>
      <c r="CQ161" s="196" t="s">
        <v>14</v>
      </c>
      <c r="CR161" s="196" t="s">
        <v>14</v>
      </c>
      <c r="CS161" s="196" t="s">
        <v>14</v>
      </c>
      <c r="CT161" s="196" t="s">
        <v>14</v>
      </c>
      <c r="CU161" s="196" t="s">
        <v>14</v>
      </c>
      <c r="CV161" s="196" t="s">
        <v>14</v>
      </c>
      <c r="CW161" s="179">
        <v>43787</v>
      </c>
      <c r="CX161" s="194" t="s">
        <v>6700</v>
      </c>
      <c r="CY161" s="186">
        <v>17700000</v>
      </c>
      <c r="CZ161" s="186" t="s">
        <v>6706</v>
      </c>
      <c r="DA161" s="186" t="s">
        <v>30</v>
      </c>
      <c r="DB161" s="186">
        <v>2</v>
      </c>
      <c r="DC161" s="186" t="s">
        <v>6708</v>
      </c>
      <c r="DD161" s="186" t="s">
        <v>6707</v>
      </c>
      <c r="DE161" s="192">
        <v>44893</v>
      </c>
      <c r="DF161" s="193" t="s">
        <v>6702</v>
      </c>
      <c r="DG161" s="178">
        <v>0</v>
      </c>
      <c r="DH161" s="196" t="s">
        <v>6683</v>
      </c>
      <c r="DI161" s="196" t="s">
        <v>30</v>
      </c>
      <c r="DJ161" s="196">
        <v>2</v>
      </c>
      <c r="DK161" s="196" t="s">
        <v>6701</v>
      </c>
      <c r="DL161" s="196" t="s">
        <v>6684</v>
      </c>
      <c r="DM161" s="179">
        <v>44893</v>
      </c>
      <c r="DN161" s="194" t="s">
        <v>6705</v>
      </c>
      <c r="DO161" s="186">
        <v>26229000</v>
      </c>
      <c r="DP161" s="194" t="s">
        <v>6703</v>
      </c>
      <c r="DQ161" s="194" t="s">
        <v>30</v>
      </c>
      <c r="DR161" s="194">
        <v>2</v>
      </c>
      <c r="DS161" s="194" t="s">
        <v>6704</v>
      </c>
      <c r="DT161" s="194" t="s">
        <v>6703</v>
      </c>
      <c r="DU161" s="195">
        <v>44893</v>
      </c>
      <c r="DV161" s="193" t="s">
        <v>6709</v>
      </c>
      <c r="DW161" s="178">
        <v>11856000</v>
      </c>
      <c r="DX161" s="196" t="s">
        <v>6706</v>
      </c>
      <c r="DY161" s="196" t="s">
        <v>30</v>
      </c>
      <c r="DZ161" s="196">
        <v>2</v>
      </c>
      <c r="EA161" s="196" t="s">
        <v>6708</v>
      </c>
      <c r="EB161" s="196" t="s">
        <v>6707</v>
      </c>
      <c r="EC161" s="179">
        <v>44893</v>
      </c>
      <c r="ED161" s="194" t="s">
        <v>6713</v>
      </c>
      <c r="EE161" s="186">
        <v>5844000</v>
      </c>
      <c r="EF161" s="194" t="s">
        <v>6710</v>
      </c>
      <c r="EG161" s="194" t="s">
        <v>30</v>
      </c>
      <c r="EH161" s="194">
        <v>2</v>
      </c>
      <c r="EI161" s="194" t="s">
        <v>6712</v>
      </c>
      <c r="EJ161" s="194" t="s">
        <v>6711</v>
      </c>
      <c r="EK161" s="195">
        <v>44893</v>
      </c>
      <c r="EL161" s="193" t="s">
        <v>6715</v>
      </c>
      <c r="EM161" s="178">
        <v>0</v>
      </c>
      <c r="EN161" s="196" t="s">
        <v>14</v>
      </c>
      <c r="EO161" s="196" t="s">
        <v>30</v>
      </c>
      <c r="EP161" s="196">
        <v>2</v>
      </c>
      <c r="EQ161" s="196" t="s">
        <v>6714</v>
      </c>
      <c r="ER161" s="196" t="s">
        <v>14</v>
      </c>
      <c r="ES161" s="179">
        <v>44893</v>
      </c>
      <c r="ET161" s="194" t="s">
        <v>6699</v>
      </c>
      <c r="EU161" s="194">
        <v>6595</v>
      </c>
      <c r="EV161" s="194" t="s">
        <v>6695</v>
      </c>
      <c r="EW161" s="194" t="s">
        <v>30</v>
      </c>
      <c r="EX161" s="194">
        <v>2</v>
      </c>
      <c r="EY161" s="194" t="s">
        <v>6697</v>
      </c>
      <c r="EZ161" s="194" t="s">
        <v>6696</v>
      </c>
      <c r="FA161" s="195">
        <v>44893</v>
      </c>
      <c r="FB161" s="193" t="s">
        <v>2877</v>
      </c>
      <c r="FC161" s="196">
        <v>2</v>
      </c>
      <c r="FD161" s="196" t="s">
        <v>2874</v>
      </c>
      <c r="FE161" s="196" t="s">
        <v>74</v>
      </c>
      <c r="FF161" s="196">
        <v>1</v>
      </c>
      <c r="FG161" s="196" t="s">
        <v>2876</v>
      </c>
      <c r="FH161" s="196" t="s">
        <v>2875</v>
      </c>
      <c r="FI161" s="179">
        <v>44773</v>
      </c>
      <c r="FJ161" s="193" t="s">
        <v>1063</v>
      </c>
      <c r="FK161" s="194" t="s">
        <v>14</v>
      </c>
      <c r="FL161" s="194" t="s">
        <v>14</v>
      </c>
      <c r="FM161" s="194" t="s">
        <v>14</v>
      </c>
      <c r="FN161" s="194" t="s">
        <v>14</v>
      </c>
      <c r="FO161" s="194" t="s">
        <v>14</v>
      </c>
      <c r="FP161" s="186" t="s">
        <v>14</v>
      </c>
      <c r="FQ161" s="187">
        <v>43920</v>
      </c>
      <c r="FR161" s="193" t="s">
        <v>593</v>
      </c>
      <c r="FS161" s="196" t="s">
        <v>14</v>
      </c>
      <c r="FT161" s="196">
        <v>0</v>
      </c>
      <c r="FU161" s="196" t="s">
        <v>30</v>
      </c>
      <c r="FV161" s="196">
        <v>2</v>
      </c>
      <c r="FW161" s="196">
        <v>0</v>
      </c>
      <c r="FX161" s="196">
        <v>0</v>
      </c>
      <c r="FY161" s="179">
        <v>43511</v>
      </c>
      <c r="FZ161" s="194" t="s">
        <v>4303</v>
      </c>
      <c r="GA161" s="194">
        <v>1</v>
      </c>
      <c r="GB161" s="194" t="s">
        <v>3959</v>
      </c>
      <c r="GC161" s="194" t="s">
        <v>30</v>
      </c>
      <c r="GD161" s="194">
        <v>2</v>
      </c>
      <c r="GE161" s="194" t="s">
        <v>14</v>
      </c>
      <c r="GF161" s="194" t="s">
        <v>14</v>
      </c>
      <c r="GG161" s="195">
        <v>44861</v>
      </c>
      <c r="GH161" s="193" t="s">
        <v>4309</v>
      </c>
      <c r="GI161" s="196">
        <v>3</v>
      </c>
      <c r="GJ161" s="196" t="s">
        <v>3959</v>
      </c>
      <c r="GK161" s="196" t="s">
        <v>30</v>
      </c>
      <c r="GL161" s="196">
        <v>2</v>
      </c>
      <c r="GM161" s="196" t="s">
        <v>14</v>
      </c>
      <c r="GN161" s="196" t="s">
        <v>14</v>
      </c>
      <c r="GO161" s="179">
        <v>44861</v>
      </c>
      <c r="GP161" s="194" t="s">
        <v>4304</v>
      </c>
      <c r="GQ161" s="194">
        <v>2</v>
      </c>
      <c r="GR161" s="194" t="s">
        <v>3959</v>
      </c>
      <c r="GS161" s="194" t="s">
        <v>30</v>
      </c>
      <c r="GT161" s="194">
        <v>2</v>
      </c>
      <c r="GU161" s="194" t="s">
        <v>14</v>
      </c>
      <c r="GV161" s="194" t="s">
        <v>14</v>
      </c>
      <c r="GW161" s="195">
        <v>44861</v>
      </c>
      <c r="GX161" s="193" t="s">
        <v>4310</v>
      </c>
      <c r="GY161" s="196">
        <v>3</v>
      </c>
      <c r="GZ161" s="196" t="s">
        <v>3959</v>
      </c>
      <c r="HA161" s="196" t="s">
        <v>30</v>
      </c>
      <c r="HB161" s="196">
        <v>2</v>
      </c>
      <c r="HC161" s="196" t="s">
        <v>14</v>
      </c>
      <c r="HD161" s="196" t="s">
        <v>14</v>
      </c>
      <c r="HE161" s="179">
        <v>44861</v>
      </c>
      <c r="HF161" s="194" t="s">
        <v>4185</v>
      </c>
      <c r="HG161" s="194">
        <v>0</v>
      </c>
      <c r="HH161" s="194" t="s">
        <v>3959</v>
      </c>
      <c r="HI161" s="194" t="s">
        <v>30</v>
      </c>
      <c r="HJ161" s="194">
        <v>2</v>
      </c>
      <c r="HK161" s="194" t="s">
        <v>14</v>
      </c>
      <c r="HL161" s="194" t="s">
        <v>14</v>
      </c>
      <c r="HM161" s="195">
        <v>44860</v>
      </c>
      <c r="HN161" s="193" t="s">
        <v>4308</v>
      </c>
      <c r="HO161" s="196">
        <v>2</v>
      </c>
      <c r="HP161" s="196" t="s">
        <v>3959</v>
      </c>
      <c r="HQ161" s="196" t="s">
        <v>30</v>
      </c>
      <c r="HR161" s="196">
        <v>2</v>
      </c>
      <c r="HS161" s="196" t="s">
        <v>14</v>
      </c>
      <c r="HT161" s="196" t="s">
        <v>14</v>
      </c>
      <c r="HU161" s="179">
        <v>44861</v>
      </c>
      <c r="HV161" s="194" t="s">
        <v>4305</v>
      </c>
      <c r="HW161" s="194">
        <v>3</v>
      </c>
      <c r="HX161" s="194" t="s">
        <v>3959</v>
      </c>
      <c r="HY161" s="194" t="s">
        <v>30</v>
      </c>
      <c r="HZ161" s="194">
        <v>2</v>
      </c>
      <c r="IA161" s="194" t="s">
        <v>14</v>
      </c>
      <c r="IB161" s="194" t="s">
        <v>14</v>
      </c>
      <c r="IC161" s="195">
        <v>44861</v>
      </c>
      <c r="ID161" s="193" t="s">
        <v>4307</v>
      </c>
      <c r="IE161" s="196">
        <v>3</v>
      </c>
      <c r="IF161" s="196" t="s">
        <v>3959</v>
      </c>
      <c r="IG161" s="196" t="s">
        <v>30</v>
      </c>
      <c r="IH161" s="196">
        <v>2</v>
      </c>
      <c r="II161" s="196" t="s">
        <v>14</v>
      </c>
      <c r="IJ161" s="196" t="s">
        <v>14</v>
      </c>
      <c r="IK161" s="179">
        <v>44861</v>
      </c>
      <c r="IL161" s="194" t="s">
        <v>4306</v>
      </c>
      <c r="IM161" s="194">
        <v>3</v>
      </c>
      <c r="IN161" s="194" t="s">
        <v>3959</v>
      </c>
      <c r="IO161" s="194" t="s">
        <v>30</v>
      </c>
      <c r="IP161" s="194">
        <v>2</v>
      </c>
      <c r="IQ161" s="194" t="s">
        <v>14</v>
      </c>
      <c r="IR161" s="194" t="s">
        <v>14</v>
      </c>
      <c r="IS161" s="195">
        <v>44861</v>
      </c>
    </row>
    <row r="162" spans="1:253" x14ac:dyDescent="0.25">
      <c r="A162" s="283" t="s">
        <v>4879</v>
      </c>
      <c r="B162" s="283" t="s">
        <v>9860</v>
      </c>
      <c r="C162" s="283" t="s">
        <v>4880</v>
      </c>
      <c r="D162" s="283" t="s">
        <v>4881</v>
      </c>
      <c r="E162" s="283" t="s">
        <v>9063</v>
      </c>
      <c r="F162" s="283" t="s">
        <v>7479</v>
      </c>
      <c r="G162" s="177">
        <v>28400000</v>
      </c>
      <c r="H162" s="178" t="s">
        <v>6181</v>
      </c>
      <c r="I162" s="178" t="s">
        <v>74</v>
      </c>
      <c r="J162" s="178">
        <v>1</v>
      </c>
      <c r="K162" s="178" t="s">
        <v>7478</v>
      </c>
      <c r="L162" s="178" t="s">
        <v>7477</v>
      </c>
      <c r="M162" s="179">
        <v>44894</v>
      </c>
      <c r="N162" s="193" t="s">
        <v>7924</v>
      </c>
      <c r="O162" s="180">
        <v>882050</v>
      </c>
      <c r="P162" s="180" t="s">
        <v>7921</v>
      </c>
      <c r="Q162" s="180" t="s">
        <v>74</v>
      </c>
      <c r="R162" s="180">
        <v>1</v>
      </c>
      <c r="S162" s="180" t="s">
        <v>7923</v>
      </c>
      <c r="T162" s="180" t="s">
        <v>7922</v>
      </c>
      <c r="U162" s="181">
        <v>44895</v>
      </c>
      <c r="V162" s="193" t="s">
        <v>7926</v>
      </c>
      <c r="W162" s="178">
        <v>28400000</v>
      </c>
      <c r="X162" s="178" t="s">
        <v>6181</v>
      </c>
      <c r="Y162" s="178" t="s">
        <v>74</v>
      </c>
      <c r="Z162" s="178">
        <v>1</v>
      </c>
      <c r="AA162" s="178" t="s">
        <v>7925</v>
      </c>
      <c r="AB162" s="178" t="s">
        <v>7922</v>
      </c>
      <c r="AC162" s="179">
        <v>44895</v>
      </c>
      <c r="AD162" s="193" t="s">
        <v>7930</v>
      </c>
      <c r="AE162" s="186">
        <v>18739000</v>
      </c>
      <c r="AF162" s="186" t="s">
        <v>7927</v>
      </c>
      <c r="AG162" s="186" t="s">
        <v>19</v>
      </c>
      <c r="AH162" s="186">
        <v>3</v>
      </c>
      <c r="AI162" s="186" t="s">
        <v>7929</v>
      </c>
      <c r="AJ162" s="186" t="s">
        <v>7928</v>
      </c>
      <c r="AK162" s="187">
        <v>44895</v>
      </c>
      <c r="AL162" s="193" t="s">
        <v>7933</v>
      </c>
      <c r="AM162" s="178">
        <v>5600000</v>
      </c>
      <c r="AN162" s="178" t="s">
        <v>6324</v>
      </c>
      <c r="AO162" s="178" t="s">
        <v>74</v>
      </c>
      <c r="AP162" s="178">
        <v>1</v>
      </c>
      <c r="AQ162" s="178" t="s">
        <v>7932</v>
      </c>
      <c r="AR162" s="178" t="s">
        <v>7931</v>
      </c>
      <c r="AS162" s="179">
        <v>44895</v>
      </c>
      <c r="AT162" s="194" t="s">
        <v>7934</v>
      </c>
      <c r="AU162" s="186" t="s">
        <v>14</v>
      </c>
      <c r="AV162" s="186" t="s">
        <v>14</v>
      </c>
      <c r="AW162" s="186" t="s">
        <v>14</v>
      </c>
      <c r="AX162" s="186" t="s">
        <v>14</v>
      </c>
      <c r="AY162" s="186" t="s">
        <v>15</v>
      </c>
      <c r="AZ162" s="186" t="s">
        <v>14</v>
      </c>
      <c r="BA162" s="187">
        <v>44895</v>
      </c>
      <c r="BB162" s="193" t="s">
        <v>7952</v>
      </c>
      <c r="BC162" s="178" t="s">
        <v>14</v>
      </c>
      <c r="BD162" s="178" t="s">
        <v>14</v>
      </c>
      <c r="BE162" s="178" t="s">
        <v>14</v>
      </c>
      <c r="BF162" s="178" t="s">
        <v>14</v>
      </c>
      <c r="BG162" s="178" t="s">
        <v>15</v>
      </c>
      <c r="BH162" s="178" t="s">
        <v>14</v>
      </c>
      <c r="BI162" s="179">
        <v>44895</v>
      </c>
      <c r="BJ162" s="194" t="s">
        <v>7937</v>
      </c>
      <c r="BK162" s="194">
        <v>33</v>
      </c>
      <c r="BL162" s="194" t="s">
        <v>7935</v>
      </c>
      <c r="BM162" s="194" t="s">
        <v>74</v>
      </c>
      <c r="BN162" s="194">
        <v>1</v>
      </c>
      <c r="BO162" s="194" t="s">
        <v>7936</v>
      </c>
      <c r="BP162" s="186" t="s">
        <v>1440</v>
      </c>
      <c r="BQ162" s="195">
        <v>44895</v>
      </c>
      <c r="BR162" s="193" t="s">
        <v>7953</v>
      </c>
      <c r="BS162" s="196" t="s">
        <v>14</v>
      </c>
      <c r="BT162" s="196" t="s">
        <v>14</v>
      </c>
      <c r="BU162" s="196" t="s">
        <v>14</v>
      </c>
      <c r="BV162" s="196" t="s">
        <v>14</v>
      </c>
      <c r="BW162" s="196" t="s">
        <v>15</v>
      </c>
      <c r="BX162" s="196" t="s">
        <v>14</v>
      </c>
      <c r="BY162" s="179">
        <v>44895</v>
      </c>
      <c r="BZ162" s="194" t="s">
        <v>7954</v>
      </c>
      <c r="CA162" s="194" t="s">
        <v>14</v>
      </c>
      <c r="CB162" s="194" t="s">
        <v>14</v>
      </c>
      <c r="CC162" s="194" t="s">
        <v>14</v>
      </c>
      <c r="CD162" s="194" t="s">
        <v>14</v>
      </c>
      <c r="CE162" s="194" t="s">
        <v>15</v>
      </c>
      <c r="CF162" s="194" t="s">
        <v>14</v>
      </c>
      <c r="CG162" s="195">
        <v>44895</v>
      </c>
      <c r="CH162" s="193" t="s">
        <v>10218</v>
      </c>
      <c r="CI162" s="194" t="e">
        <v>#N/A</v>
      </c>
      <c r="CJ162" s="194" t="e">
        <v>#N/A</v>
      </c>
      <c r="CK162" s="194" t="e">
        <v>#N/A</v>
      </c>
      <c r="CL162" s="194" t="e">
        <v>#N/A</v>
      </c>
      <c r="CM162" s="194" t="e">
        <v>#N/A</v>
      </c>
      <c r="CN162" s="194" t="e">
        <v>#N/A</v>
      </c>
      <c r="CO162" s="197" t="e">
        <v>#N/A</v>
      </c>
      <c r="CP162" s="194" t="s">
        <v>7955</v>
      </c>
      <c r="CQ162" s="196" t="s">
        <v>14</v>
      </c>
      <c r="CR162" s="196" t="s">
        <v>14</v>
      </c>
      <c r="CS162" s="196" t="s">
        <v>14</v>
      </c>
      <c r="CT162" s="196" t="s">
        <v>14</v>
      </c>
      <c r="CU162" s="196" t="s">
        <v>15</v>
      </c>
      <c r="CV162" s="196" t="s">
        <v>14</v>
      </c>
      <c r="CW162" s="179">
        <v>44895</v>
      </c>
      <c r="CX162" s="194" t="s">
        <v>7939</v>
      </c>
      <c r="CY162" s="186">
        <v>18517000</v>
      </c>
      <c r="CZ162" s="186" t="s">
        <v>7940</v>
      </c>
      <c r="DA162" s="186" t="s">
        <v>19</v>
      </c>
      <c r="DB162" s="186">
        <v>3</v>
      </c>
      <c r="DC162" s="186" t="s">
        <v>7942</v>
      </c>
      <c r="DD162" s="186" t="s">
        <v>7941</v>
      </c>
      <c r="DE162" s="192">
        <v>44895</v>
      </c>
      <c r="DF162" s="193" t="s">
        <v>7943</v>
      </c>
      <c r="DG162" s="178">
        <v>9661000</v>
      </c>
      <c r="DH162" s="196" t="s">
        <v>7940</v>
      </c>
      <c r="DI162" s="196" t="s">
        <v>19</v>
      </c>
      <c r="DJ162" s="196">
        <v>3</v>
      </c>
      <c r="DK162" s="196" t="s">
        <v>7942</v>
      </c>
      <c r="DL162" s="196" t="s">
        <v>7941</v>
      </c>
      <c r="DM162" s="179">
        <v>44895</v>
      </c>
      <c r="DN162" s="194" t="s">
        <v>7944</v>
      </c>
      <c r="DO162" s="186">
        <v>222000</v>
      </c>
      <c r="DP162" s="194" t="s">
        <v>7940</v>
      </c>
      <c r="DQ162" s="194" t="s">
        <v>19</v>
      </c>
      <c r="DR162" s="194">
        <v>3</v>
      </c>
      <c r="DS162" s="194" t="s">
        <v>7942</v>
      </c>
      <c r="DT162" s="194" t="s">
        <v>7941</v>
      </c>
      <c r="DU162" s="195">
        <v>44895</v>
      </c>
      <c r="DV162" s="193" t="s">
        <v>7945</v>
      </c>
      <c r="DW162" s="178">
        <v>18517000</v>
      </c>
      <c r="DX162" s="196" t="s">
        <v>7940</v>
      </c>
      <c r="DY162" s="196" t="s">
        <v>19</v>
      </c>
      <c r="DZ162" s="196">
        <v>3</v>
      </c>
      <c r="EA162" s="196" t="s">
        <v>7942</v>
      </c>
      <c r="EB162" s="196" t="s">
        <v>7941</v>
      </c>
      <c r="EC162" s="179">
        <v>44895</v>
      </c>
      <c r="ED162" s="194" t="s">
        <v>7946</v>
      </c>
      <c r="EE162" s="186">
        <v>0</v>
      </c>
      <c r="EF162" s="194" t="s">
        <v>1349</v>
      </c>
      <c r="EG162" s="194" t="s">
        <v>14</v>
      </c>
      <c r="EH162" s="194" t="s">
        <v>14</v>
      </c>
      <c r="EI162" s="194" t="s">
        <v>15</v>
      </c>
      <c r="EJ162" s="194" t="s">
        <v>14</v>
      </c>
      <c r="EK162" s="195">
        <v>44895</v>
      </c>
      <c r="EL162" s="193" t="s">
        <v>7947</v>
      </c>
      <c r="EM162" s="178">
        <v>0</v>
      </c>
      <c r="EN162" s="196" t="s">
        <v>14</v>
      </c>
      <c r="EO162" s="196" t="s">
        <v>14</v>
      </c>
      <c r="EP162" s="196" t="s">
        <v>14</v>
      </c>
      <c r="EQ162" s="196" t="s">
        <v>14</v>
      </c>
      <c r="ER162" s="196" t="s">
        <v>14</v>
      </c>
      <c r="ES162" s="179">
        <v>44895</v>
      </c>
      <c r="ET162" s="194" t="s">
        <v>7938</v>
      </c>
      <c r="EU162" s="194">
        <v>33</v>
      </c>
      <c r="EV162" s="194" t="s">
        <v>7935</v>
      </c>
      <c r="EW162" s="194" t="s">
        <v>74</v>
      </c>
      <c r="EX162" s="194">
        <v>1</v>
      </c>
      <c r="EY162" s="194" t="s">
        <v>7936</v>
      </c>
      <c r="EZ162" s="194" t="s">
        <v>1440</v>
      </c>
      <c r="FA162" s="195">
        <v>44895</v>
      </c>
      <c r="FB162" s="193" t="s">
        <v>7949</v>
      </c>
      <c r="FC162" s="196">
        <v>5</v>
      </c>
      <c r="FD162" s="196" t="s">
        <v>3040</v>
      </c>
      <c r="FE162" s="196" t="s">
        <v>74</v>
      </c>
      <c r="FF162" s="196">
        <v>1</v>
      </c>
      <c r="FG162" s="196" t="s">
        <v>7948</v>
      </c>
      <c r="FH162" s="196" t="s">
        <v>3041</v>
      </c>
      <c r="FI162" s="179">
        <v>44895</v>
      </c>
      <c r="FJ162" s="193" t="s">
        <v>7950</v>
      </c>
      <c r="FK162" s="194" t="s">
        <v>14</v>
      </c>
      <c r="FL162" s="194" t="s">
        <v>14</v>
      </c>
      <c r="FM162" s="194" t="s">
        <v>14</v>
      </c>
      <c r="FN162" s="194" t="s">
        <v>14</v>
      </c>
      <c r="FO162" s="194" t="s">
        <v>15</v>
      </c>
      <c r="FP162" s="186" t="s">
        <v>14</v>
      </c>
      <c r="FQ162" s="187">
        <v>44895</v>
      </c>
      <c r="FR162" s="193" t="s">
        <v>7951</v>
      </c>
      <c r="FS162" s="196" t="s">
        <v>14</v>
      </c>
      <c r="FT162" s="196" t="s">
        <v>14</v>
      </c>
      <c r="FU162" s="196" t="s">
        <v>14</v>
      </c>
      <c r="FV162" s="196" t="s">
        <v>14</v>
      </c>
      <c r="FW162" s="196" t="s">
        <v>15</v>
      </c>
      <c r="FX162" s="196" t="s">
        <v>14</v>
      </c>
      <c r="FY162" s="179">
        <v>44895</v>
      </c>
      <c r="FZ162" s="194" t="s">
        <v>4883</v>
      </c>
      <c r="GA162" s="194">
        <v>1</v>
      </c>
      <c r="GB162" s="194" t="s">
        <v>3959</v>
      </c>
      <c r="GC162" s="194" t="s">
        <v>30</v>
      </c>
      <c r="GD162" s="194">
        <v>2</v>
      </c>
      <c r="GE162" s="194" t="s">
        <v>14</v>
      </c>
      <c r="GF162" s="194" t="s">
        <v>14</v>
      </c>
      <c r="GG162" s="195">
        <v>44863</v>
      </c>
      <c r="GH162" s="193" t="s">
        <v>4889</v>
      </c>
      <c r="GI162" s="196">
        <v>2</v>
      </c>
      <c r="GJ162" s="196" t="s">
        <v>3959</v>
      </c>
      <c r="GK162" s="196" t="s">
        <v>30</v>
      </c>
      <c r="GL162" s="196">
        <v>2</v>
      </c>
      <c r="GM162" s="196" t="s">
        <v>14</v>
      </c>
      <c r="GN162" s="196" t="s">
        <v>14</v>
      </c>
      <c r="GO162" s="179">
        <v>44863</v>
      </c>
      <c r="GP162" s="194" t="s">
        <v>4884</v>
      </c>
      <c r="GQ162" s="194">
        <v>2</v>
      </c>
      <c r="GR162" s="194" t="s">
        <v>3959</v>
      </c>
      <c r="GS162" s="194" t="s">
        <v>30</v>
      </c>
      <c r="GT162" s="194">
        <v>2</v>
      </c>
      <c r="GU162" s="194" t="s">
        <v>14</v>
      </c>
      <c r="GV162" s="194" t="s">
        <v>14</v>
      </c>
      <c r="GW162" s="195">
        <v>44863</v>
      </c>
      <c r="GX162" s="193" t="s">
        <v>4890</v>
      </c>
      <c r="GY162" s="196">
        <v>0</v>
      </c>
      <c r="GZ162" s="196" t="s">
        <v>3959</v>
      </c>
      <c r="HA162" s="196" t="s">
        <v>30</v>
      </c>
      <c r="HB162" s="196">
        <v>2</v>
      </c>
      <c r="HC162" s="196" t="s">
        <v>14</v>
      </c>
      <c r="HD162" s="196" t="s">
        <v>14</v>
      </c>
      <c r="HE162" s="179">
        <v>44863</v>
      </c>
      <c r="HF162" s="194" t="s">
        <v>4882</v>
      </c>
      <c r="HG162" s="194">
        <v>1</v>
      </c>
      <c r="HH162" s="194" t="s">
        <v>3959</v>
      </c>
      <c r="HI162" s="194" t="s">
        <v>30</v>
      </c>
      <c r="HJ162" s="194">
        <v>2</v>
      </c>
      <c r="HK162" s="194" t="s">
        <v>14</v>
      </c>
      <c r="HL162" s="194" t="s">
        <v>14</v>
      </c>
      <c r="HM162" s="195">
        <v>44863</v>
      </c>
      <c r="HN162" s="193" t="s">
        <v>4888</v>
      </c>
      <c r="HO162" s="196">
        <v>3</v>
      </c>
      <c r="HP162" s="196" t="s">
        <v>3959</v>
      </c>
      <c r="HQ162" s="196" t="s">
        <v>30</v>
      </c>
      <c r="HR162" s="196">
        <v>2</v>
      </c>
      <c r="HS162" s="196" t="s">
        <v>14</v>
      </c>
      <c r="HT162" s="196" t="s">
        <v>14</v>
      </c>
      <c r="HU162" s="179">
        <v>44863</v>
      </c>
      <c r="HV162" s="194" t="s">
        <v>4885</v>
      </c>
      <c r="HW162" s="194">
        <v>1</v>
      </c>
      <c r="HX162" s="194" t="s">
        <v>3959</v>
      </c>
      <c r="HY162" s="194" t="s">
        <v>30</v>
      </c>
      <c r="HZ162" s="194">
        <v>2</v>
      </c>
      <c r="IA162" s="194" t="s">
        <v>14</v>
      </c>
      <c r="IB162" s="194" t="s">
        <v>14</v>
      </c>
      <c r="IC162" s="195">
        <v>44863</v>
      </c>
      <c r="ID162" s="193" t="s">
        <v>4887</v>
      </c>
      <c r="IE162" s="196">
        <v>0</v>
      </c>
      <c r="IF162" s="196" t="s">
        <v>3959</v>
      </c>
      <c r="IG162" s="196" t="s">
        <v>30</v>
      </c>
      <c r="IH162" s="196">
        <v>2</v>
      </c>
      <c r="II162" s="196" t="s">
        <v>14</v>
      </c>
      <c r="IJ162" s="196" t="s">
        <v>14</v>
      </c>
      <c r="IK162" s="179">
        <v>44863</v>
      </c>
      <c r="IL162" s="194" t="s">
        <v>4886</v>
      </c>
      <c r="IM162" s="194">
        <v>3</v>
      </c>
      <c r="IN162" s="194" t="s">
        <v>3959</v>
      </c>
      <c r="IO162" s="194" t="s">
        <v>30</v>
      </c>
      <c r="IP162" s="194">
        <v>2</v>
      </c>
      <c r="IQ162" s="194" t="s">
        <v>14</v>
      </c>
      <c r="IR162" s="194" t="s">
        <v>14</v>
      </c>
      <c r="IS162" s="195">
        <v>44863</v>
      </c>
    </row>
    <row r="163" spans="1:253" x14ac:dyDescent="0.25">
      <c r="A163" s="283" t="s">
        <v>52</v>
      </c>
      <c r="B163" s="283" t="s">
        <v>9362</v>
      </c>
      <c r="C163" s="283" t="s">
        <v>53</v>
      </c>
      <c r="D163" s="283" t="s">
        <v>54</v>
      </c>
      <c r="E163" s="283" t="s">
        <v>9070</v>
      </c>
      <c r="F163" s="283" t="s">
        <v>3844</v>
      </c>
      <c r="G163" s="177">
        <v>30491000</v>
      </c>
      <c r="H163" s="178" t="s">
        <v>3808</v>
      </c>
      <c r="I163" s="178" t="s">
        <v>2610</v>
      </c>
      <c r="J163" s="178">
        <v>2</v>
      </c>
      <c r="K163" s="178" t="s">
        <v>3810</v>
      </c>
      <c r="L163" s="178" t="s">
        <v>3809</v>
      </c>
      <c r="M163" s="179">
        <v>44833</v>
      </c>
      <c r="N163" s="193" t="s">
        <v>3847</v>
      </c>
      <c r="O163" s="180">
        <v>527970</v>
      </c>
      <c r="P163" s="180" t="s">
        <v>3808</v>
      </c>
      <c r="Q163" s="180" t="s">
        <v>74</v>
      </c>
      <c r="R163" s="180">
        <v>1</v>
      </c>
      <c r="S163" s="180" t="s">
        <v>3846</v>
      </c>
      <c r="T163" s="180" t="s">
        <v>3845</v>
      </c>
      <c r="U163" s="181">
        <v>44833</v>
      </c>
      <c r="V163" s="193" t="s">
        <v>3851</v>
      </c>
      <c r="W163" s="178">
        <v>30491000</v>
      </c>
      <c r="X163" s="178" t="s">
        <v>3848</v>
      </c>
      <c r="Y163" s="178" t="s">
        <v>74</v>
      </c>
      <c r="Z163" s="178">
        <v>1</v>
      </c>
      <c r="AA163" s="178" t="s">
        <v>3850</v>
      </c>
      <c r="AB163" s="178" t="s">
        <v>3849</v>
      </c>
      <c r="AC163" s="179">
        <v>44833</v>
      </c>
      <c r="AD163" s="193" t="s">
        <v>3853</v>
      </c>
      <c r="AE163" s="186">
        <v>30491000</v>
      </c>
      <c r="AF163" s="186" t="s">
        <v>3848</v>
      </c>
      <c r="AG163" s="186" t="s">
        <v>74</v>
      </c>
      <c r="AH163" s="186">
        <v>1</v>
      </c>
      <c r="AI163" s="186" t="s">
        <v>3852</v>
      </c>
      <c r="AJ163" s="186" t="s">
        <v>3849</v>
      </c>
      <c r="AK163" s="187">
        <v>44833</v>
      </c>
      <c r="AL163" s="193" t="s">
        <v>3857</v>
      </c>
      <c r="AM163" s="178">
        <v>5668000</v>
      </c>
      <c r="AN163" s="178" t="s">
        <v>3854</v>
      </c>
      <c r="AO163" s="178" t="s">
        <v>19</v>
      </c>
      <c r="AP163" s="178">
        <v>3</v>
      </c>
      <c r="AQ163" s="178" t="s">
        <v>3856</v>
      </c>
      <c r="AR163" s="178" t="s">
        <v>3855</v>
      </c>
      <c r="AS163" s="179">
        <v>44833</v>
      </c>
      <c r="AT163" s="194" t="s">
        <v>1745</v>
      </c>
      <c r="AU163" s="186">
        <v>1037</v>
      </c>
      <c r="AV163" s="186" t="s">
        <v>1741</v>
      </c>
      <c r="AW163" s="186" t="s">
        <v>30</v>
      </c>
      <c r="AX163" s="186">
        <v>2</v>
      </c>
      <c r="AY163" s="186" t="s">
        <v>1743</v>
      </c>
      <c r="AZ163" s="186" t="s">
        <v>1742</v>
      </c>
      <c r="BA163" s="187">
        <v>44585</v>
      </c>
      <c r="BB163" s="193" t="s">
        <v>1740</v>
      </c>
      <c r="BC163" s="178">
        <v>35674</v>
      </c>
      <c r="BD163" s="178" t="s">
        <v>1736</v>
      </c>
      <c r="BE163" s="178" t="s">
        <v>30</v>
      </c>
      <c r="BF163" s="178">
        <v>2</v>
      </c>
      <c r="BG163" s="178" t="s">
        <v>1738</v>
      </c>
      <c r="BH163" s="178" t="s">
        <v>1737</v>
      </c>
      <c r="BI163" s="179">
        <v>44585</v>
      </c>
      <c r="BJ163" s="194" t="s">
        <v>3858</v>
      </c>
      <c r="BK163" s="194">
        <v>273</v>
      </c>
      <c r="BL163" s="194" t="s">
        <v>3828</v>
      </c>
      <c r="BM163" s="194" t="s">
        <v>19</v>
      </c>
      <c r="BN163" s="194">
        <v>3</v>
      </c>
      <c r="BO163" s="194" t="s">
        <v>3830</v>
      </c>
      <c r="BP163" s="186" t="s">
        <v>3829</v>
      </c>
      <c r="BQ163" s="195">
        <v>44833</v>
      </c>
      <c r="BR163" s="193" t="s">
        <v>55</v>
      </c>
      <c r="BS163" s="196" t="s">
        <v>14</v>
      </c>
      <c r="BT163" s="196">
        <v>0</v>
      </c>
      <c r="BU163" s="196" t="s">
        <v>14</v>
      </c>
      <c r="BV163" s="196" t="s">
        <v>14</v>
      </c>
      <c r="BW163" s="196">
        <v>0</v>
      </c>
      <c r="BX163" s="196">
        <v>0</v>
      </c>
      <c r="BY163" s="179">
        <v>43493</v>
      </c>
      <c r="BZ163" s="194" t="s">
        <v>56</v>
      </c>
      <c r="CA163" s="194" t="s">
        <v>14</v>
      </c>
      <c r="CB163" s="194">
        <v>0</v>
      </c>
      <c r="CC163" s="194" t="s">
        <v>14</v>
      </c>
      <c r="CD163" s="194" t="s">
        <v>14</v>
      </c>
      <c r="CE163" s="194">
        <v>0</v>
      </c>
      <c r="CF163" s="194">
        <v>0</v>
      </c>
      <c r="CG163" s="195">
        <v>43493</v>
      </c>
      <c r="CH163" s="193" t="s">
        <v>10219</v>
      </c>
      <c r="CI163" s="194" t="e">
        <v>#N/A</v>
      </c>
      <c r="CJ163" s="194" t="e">
        <v>#N/A</v>
      </c>
      <c r="CK163" s="194" t="e">
        <v>#N/A</v>
      </c>
      <c r="CL163" s="194" t="e">
        <v>#N/A</v>
      </c>
      <c r="CM163" s="194" t="e">
        <v>#N/A</v>
      </c>
      <c r="CN163" s="194" t="e">
        <v>#N/A</v>
      </c>
      <c r="CO163" s="197" t="e">
        <v>#N/A</v>
      </c>
      <c r="CP163" s="194" t="s">
        <v>57</v>
      </c>
      <c r="CQ163" s="196" t="s">
        <v>14</v>
      </c>
      <c r="CR163" s="196">
        <v>0</v>
      </c>
      <c r="CS163" s="196" t="s">
        <v>14</v>
      </c>
      <c r="CT163" s="196" t="s">
        <v>14</v>
      </c>
      <c r="CU163" s="196">
        <v>0</v>
      </c>
      <c r="CV163" s="196">
        <v>0</v>
      </c>
      <c r="CW163" s="179">
        <v>43493</v>
      </c>
      <c r="CX163" s="194" t="s">
        <v>3863</v>
      </c>
      <c r="CY163" s="186">
        <v>23400000</v>
      </c>
      <c r="CZ163" s="186" t="s">
        <v>3860</v>
      </c>
      <c r="DA163" s="186" t="s">
        <v>2610</v>
      </c>
      <c r="DB163" s="186">
        <v>2</v>
      </c>
      <c r="DC163" s="186" t="s">
        <v>3862</v>
      </c>
      <c r="DD163" s="186" t="s">
        <v>3861</v>
      </c>
      <c r="DE163" s="192">
        <v>44833</v>
      </c>
      <c r="DF163" s="193" t="s">
        <v>3864</v>
      </c>
      <c r="DG163" s="178">
        <v>0</v>
      </c>
      <c r="DH163" s="196" t="s">
        <v>3860</v>
      </c>
      <c r="DI163" s="196" t="s">
        <v>2610</v>
      </c>
      <c r="DJ163" s="196">
        <v>2</v>
      </c>
      <c r="DK163" s="196" t="s">
        <v>3862</v>
      </c>
      <c r="DL163" s="196" t="s">
        <v>3861</v>
      </c>
      <c r="DM163" s="179">
        <v>44833</v>
      </c>
      <c r="DN163" s="194" t="s">
        <v>3865</v>
      </c>
      <c r="DO163" s="186">
        <v>7091000</v>
      </c>
      <c r="DP163" s="194" t="s">
        <v>3860</v>
      </c>
      <c r="DQ163" s="194" t="s">
        <v>2610</v>
      </c>
      <c r="DR163" s="194">
        <v>2</v>
      </c>
      <c r="DS163" s="194" t="s">
        <v>3862</v>
      </c>
      <c r="DT163" s="194" t="s">
        <v>3861</v>
      </c>
      <c r="DU163" s="195">
        <v>44833</v>
      </c>
      <c r="DV163" s="193" t="s">
        <v>3866</v>
      </c>
      <c r="DW163" s="178">
        <v>14040000</v>
      </c>
      <c r="DX163" s="196" t="s">
        <v>3860</v>
      </c>
      <c r="DY163" s="196" t="s">
        <v>2610</v>
      </c>
      <c r="DZ163" s="196">
        <v>2</v>
      </c>
      <c r="EA163" s="196" t="s">
        <v>3862</v>
      </c>
      <c r="EB163" s="196" t="s">
        <v>3861</v>
      </c>
      <c r="EC163" s="179">
        <v>44833</v>
      </c>
      <c r="ED163" s="194" t="s">
        <v>3867</v>
      </c>
      <c r="EE163" s="186">
        <v>5382000</v>
      </c>
      <c r="EF163" s="194" t="s">
        <v>3860</v>
      </c>
      <c r="EG163" s="194" t="s">
        <v>2610</v>
      </c>
      <c r="EH163" s="194">
        <v>2</v>
      </c>
      <c r="EI163" s="194" t="s">
        <v>3862</v>
      </c>
      <c r="EJ163" s="194" t="s">
        <v>3861</v>
      </c>
      <c r="EK163" s="195">
        <v>44833</v>
      </c>
      <c r="EL163" s="193" t="s">
        <v>3868</v>
      </c>
      <c r="EM163" s="178">
        <v>3978000</v>
      </c>
      <c r="EN163" s="196" t="s">
        <v>3860</v>
      </c>
      <c r="EO163" s="196" t="s">
        <v>2610</v>
      </c>
      <c r="EP163" s="196">
        <v>2</v>
      </c>
      <c r="EQ163" s="196" t="s">
        <v>3862</v>
      </c>
      <c r="ER163" s="196" t="s">
        <v>3861</v>
      </c>
      <c r="ES163" s="179">
        <v>44833</v>
      </c>
      <c r="ET163" s="194" t="s">
        <v>3859</v>
      </c>
      <c r="EU163" s="194">
        <v>273</v>
      </c>
      <c r="EV163" s="194" t="s">
        <v>3828</v>
      </c>
      <c r="EW163" s="194" t="s">
        <v>19</v>
      </c>
      <c r="EX163" s="194">
        <v>3</v>
      </c>
      <c r="EY163" s="194" t="s">
        <v>3830</v>
      </c>
      <c r="EZ163" s="194" t="s">
        <v>3829</v>
      </c>
      <c r="FA163" s="195">
        <v>44833</v>
      </c>
      <c r="FB163" s="193" t="s">
        <v>3870</v>
      </c>
      <c r="FC163" s="196">
        <v>4</v>
      </c>
      <c r="FD163" s="196" t="s">
        <v>3840</v>
      </c>
      <c r="FE163" s="196" t="s">
        <v>2610</v>
      </c>
      <c r="FF163" s="196">
        <v>2</v>
      </c>
      <c r="FG163" s="196" t="s">
        <v>3869</v>
      </c>
      <c r="FH163" s="196" t="s">
        <v>3841</v>
      </c>
      <c r="FI163" s="179">
        <v>44833</v>
      </c>
      <c r="FJ163" s="193" t="s">
        <v>58</v>
      </c>
      <c r="FK163" s="194" t="s">
        <v>14</v>
      </c>
      <c r="FL163" s="194">
        <v>0</v>
      </c>
      <c r="FM163" s="194" t="s">
        <v>14</v>
      </c>
      <c r="FN163" s="194" t="s">
        <v>14</v>
      </c>
      <c r="FO163" s="194">
        <v>0</v>
      </c>
      <c r="FP163" s="186">
        <v>0</v>
      </c>
      <c r="FQ163" s="187">
        <v>43493</v>
      </c>
      <c r="FR163" s="193" t="s">
        <v>59</v>
      </c>
      <c r="FS163" s="196" t="s">
        <v>14</v>
      </c>
      <c r="FT163" s="196">
        <v>0</v>
      </c>
      <c r="FU163" s="196" t="s">
        <v>14</v>
      </c>
      <c r="FV163" s="196" t="s">
        <v>14</v>
      </c>
      <c r="FW163" s="196">
        <v>0</v>
      </c>
      <c r="FX163" s="196">
        <v>0</v>
      </c>
      <c r="FY163" s="179">
        <v>43493</v>
      </c>
      <c r="FZ163" s="194" t="s">
        <v>4187</v>
      </c>
      <c r="GA163" s="194">
        <v>3</v>
      </c>
      <c r="GB163" s="194" t="s">
        <v>3959</v>
      </c>
      <c r="GC163" s="194" t="s">
        <v>30</v>
      </c>
      <c r="GD163" s="194">
        <v>2</v>
      </c>
      <c r="GE163" s="194" t="s">
        <v>14</v>
      </c>
      <c r="GF163" s="194" t="s">
        <v>14</v>
      </c>
      <c r="GG163" s="195">
        <v>44860</v>
      </c>
      <c r="GH163" s="193" t="s">
        <v>4193</v>
      </c>
      <c r="GI163" s="196">
        <v>3</v>
      </c>
      <c r="GJ163" s="196" t="s">
        <v>3959</v>
      </c>
      <c r="GK163" s="196" t="s">
        <v>30</v>
      </c>
      <c r="GL163" s="196">
        <v>2</v>
      </c>
      <c r="GM163" s="196" t="s">
        <v>14</v>
      </c>
      <c r="GN163" s="196" t="s">
        <v>14</v>
      </c>
      <c r="GO163" s="179">
        <v>44860</v>
      </c>
      <c r="GP163" s="194" t="s">
        <v>4188</v>
      </c>
      <c r="GQ163" s="194">
        <v>3</v>
      </c>
      <c r="GR163" s="194" t="s">
        <v>3959</v>
      </c>
      <c r="GS163" s="194" t="s">
        <v>30</v>
      </c>
      <c r="GT163" s="194">
        <v>2</v>
      </c>
      <c r="GU163" s="194" t="s">
        <v>14</v>
      </c>
      <c r="GV163" s="194" t="s">
        <v>14</v>
      </c>
      <c r="GW163" s="195">
        <v>44860</v>
      </c>
      <c r="GX163" s="193" t="s">
        <v>4194</v>
      </c>
      <c r="GY163" s="196">
        <v>2</v>
      </c>
      <c r="GZ163" s="196" t="s">
        <v>3959</v>
      </c>
      <c r="HA163" s="196" t="s">
        <v>30</v>
      </c>
      <c r="HB163" s="196">
        <v>2</v>
      </c>
      <c r="HC163" s="196" t="s">
        <v>14</v>
      </c>
      <c r="HD163" s="196" t="s">
        <v>14</v>
      </c>
      <c r="HE163" s="179">
        <v>44860</v>
      </c>
      <c r="HF163" s="194" t="s">
        <v>4186</v>
      </c>
      <c r="HG163" s="194">
        <v>2</v>
      </c>
      <c r="HH163" s="194" t="s">
        <v>3959</v>
      </c>
      <c r="HI163" s="194" t="s">
        <v>30</v>
      </c>
      <c r="HJ163" s="194">
        <v>2</v>
      </c>
      <c r="HK163" s="194" t="s">
        <v>14</v>
      </c>
      <c r="HL163" s="194" t="s">
        <v>14</v>
      </c>
      <c r="HM163" s="195">
        <v>44860</v>
      </c>
      <c r="HN163" s="193" t="s">
        <v>4192</v>
      </c>
      <c r="HO163" s="196">
        <v>3</v>
      </c>
      <c r="HP163" s="196" t="s">
        <v>3959</v>
      </c>
      <c r="HQ163" s="196" t="s">
        <v>30</v>
      </c>
      <c r="HR163" s="196">
        <v>2</v>
      </c>
      <c r="HS163" s="196" t="s">
        <v>14</v>
      </c>
      <c r="HT163" s="196" t="s">
        <v>14</v>
      </c>
      <c r="HU163" s="179">
        <v>44860</v>
      </c>
      <c r="HV163" s="194" t="s">
        <v>4189</v>
      </c>
      <c r="HW163" s="194">
        <v>2</v>
      </c>
      <c r="HX163" s="194" t="s">
        <v>3959</v>
      </c>
      <c r="HY163" s="194" t="s">
        <v>30</v>
      </c>
      <c r="HZ163" s="194">
        <v>2</v>
      </c>
      <c r="IA163" s="194" t="s">
        <v>14</v>
      </c>
      <c r="IB163" s="194" t="s">
        <v>14</v>
      </c>
      <c r="IC163" s="195">
        <v>44860</v>
      </c>
      <c r="ID163" s="193" t="s">
        <v>4191</v>
      </c>
      <c r="IE163" s="196">
        <v>2</v>
      </c>
      <c r="IF163" s="196" t="s">
        <v>3959</v>
      </c>
      <c r="IG163" s="196" t="s">
        <v>30</v>
      </c>
      <c r="IH163" s="196">
        <v>2</v>
      </c>
      <c r="II163" s="196" t="s">
        <v>14</v>
      </c>
      <c r="IJ163" s="196" t="s">
        <v>14</v>
      </c>
      <c r="IK163" s="179">
        <v>44860</v>
      </c>
      <c r="IL163" s="194" t="s">
        <v>4190</v>
      </c>
      <c r="IM163" s="194">
        <v>3</v>
      </c>
      <c r="IN163" s="194" t="s">
        <v>3959</v>
      </c>
      <c r="IO163" s="194" t="s">
        <v>30</v>
      </c>
      <c r="IP163" s="194">
        <v>2</v>
      </c>
      <c r="IQ163" s="194" t="s">
        <v>14</v>
      </c>
      <c r="IR163" s="194" t="s">
        <v>14</v>
      </c>
      <c r="IS163" s="195">
        <v>44860</v>
      </c>
    </row>
    <row r="164" spans="1:253" x14ac:dyDescent="0.25">
      <c r="A164" s="283" t="s">
        <v>625</v>
      </c>
      <c r="B164" s="283" t="s">
        <v>9385</v>
      </c>
      <c r="C164" s="283" t="s">
        <v>626</v>
      </c>
      <c r="D164" s="283" t="s">
        <v>54</v>
      </c>
      <c r="E164" s="283" t="s">
        <v>9070</v>
      </c>
      <c r="F164" s="283" t="s">
        <v>3811</v>
      </c>
      <c r="G164" s="177">
        <v>30491000</v>
      </c>
      <c r="H164" s="178" t="s">
        <v>3808</v>
      </c>
      <c r="I164" s="178" t="s">
        <v>2610</v>
      </c>
      <c r="J164" s="178">
        <v>2</v>
      </c>
      <c r="K164" s="178" t="s">
        <v>3810</v>
      </c>
      <c r="L164" s="178" t="s">
        <v>3809</v>
      </c>
      <c r="M164" s="179">
        <v>44833</v>
      </c>
      <c r="N164" s="193" t="s">
        <v>3815</v>
      </c>
      <c r="O164" s="180">
        <v>46890</v>
      </c>
      <c r="P164" s="180" t="s">
        <v>3812</v>
      </c>
      <c r="Q164" s="180" t="s">
        <v>2610</v>
      </c>
      <c r="R164" s="180">
        <v>2</v>
      </c>
      <c r="S164" s="180" t="s">
        <v>3814</v>
      </c>
      <c r="T164" s="180" t="s">
        <v>3813</v>
      </c>
      <c r="U164" s="181">
        <v>44833</v>
      </c>
      <c r="V164" s="193" t="s">
        <v>3819</v>
      </c>
      <c r="W164" s="178">
        <v>4969000</v>
      </c>
      <c r="X164" s="178" t="s">
        <v>3816</v>
      </c>
      <c r="Y164" s="178" t="s">
        <v>19</v>
      </c>
      <c r="Z164" s="178">
        <v>3</v>
      </c>
      <c r="AA164" s="178" t="s">
        <v>3818</v>
      </c>
      <c r="AB164" s="178" t="s">
        <v>3817</v>
      </c>
      <c r="AC164" s="179">
        <v>44833</v>
      </c>
      <c r="AD164" s="193" t="s">
        <v>3823</v>
      </c>
      <c r="AE164" s="186">
        <v>294000</v>
      </c>
      <c r="AF164" s="186" t="s">
        <v>3820</v>
      </c>
      <c r="AG164" s="186" t="s">
        <v>2610</v>
      </c>
      <c r="AH164" s="186">
        <v>2</v>
      </c>
      <c r="AI164" s="186" t="s">
        <v>3822</v>
      </c>
      <c r="AJ164" s="186" t="s">
        <v>3821</v>
      </c>
      <c r="AK164" s="187">
        <v>44833</v>
      </c>
      <c r="AL164" s="193" t="s">
        <v>3825</v>
      </c>
      <c r="AM164" s="178">
        <v>294000</v>
      </c>
      <c r="AN164" s="178" t="s">
        <v>3820</v>
      </c>
      <c r="AO164" s="178" t="s">
        <v>2610</v>
      </c>
      <c r="AP164" s="178">
        <v>2</v>
      </c>
      <c r="AQ164" s="178" t="s">
        <v>3824</v>
      </c>
      <c r="AR164" s="178" t="s">
        <v>3821</v>
      </c>
      <c r="AS164" s="179">
        <v>44833</v>
      </c>
      <c r="AT164" s="194" t="s">
        <v>1744</v>
      </c>
      <c r="AU164" s="186">
        <v>1037</v>
      </c>
      <c r="AV164" s="186" t="s">
        <v>1741</v>
      </c>
      <c r="AW164" s="186" t="s">
        <v>30</v>
      </c>
      <c r="AX164" s="186">
        <v>2</v>
      </c>
      <c r="AY164" s="186" t="s">
        <v>1743</v>
      </c>
      <c r="AZ164" s="186" t="s">
        <v>1742</v>
      </c>
      <c r="BA164" s="187">
        <v>44585</v>
      </c>
      <c r="BB164" s="193" t="s">
        <v>1739</v>
      </c>
      <c r="BC164" s="178">
        <v>35674</v>
      </c>
      <c r="BD164" s="178" t="s">
        <v>1736</v>
      </c>
      <c r="BE164" s="178" t="s">
        <v>30</v>
      </c>
      <c r="BF164" s="178">
        <v>2</v>
      </c>
      <c r="BG164" s="178" t="s">
        <v>1738</v>
      </c>
      <c r="BH164" s="178" t="s">
        <v>1737</v>
      </c>
      <c r="BI164" s="179">
        <v>44585</v>
      </c>
      <c r="BJ164" s="194" t="s">
        <v>3827</v>
      </c>
      <c r="BK164" s="194">
        <v>0</v>
      </c>
      <c r="BL164" s="194" t="s">
        <v>847</v>
      </c>
      <c r="BM164" s="194" t="s">
        <v>14</v>
      </c>
      <c r="BN164" s="194" t="s">
        <v>14</v>
      </c>
      <c r="BO164" s="194" t="s">
        <v>3826</v>
      </c>
      <c r="BP164" s="186" t="s">
        <v>847</v>
      </c>
      <c r="BQ164" s="195">
        <v>44833</v>
      </c>
      <c r="BR164" s="193" t="s">
        <v>631</v>
      </c>
      <c r="BS164" s="196" t="s">
        <v>14</v>
      </c>
      <c r="BT164" s="196" t="s">
        <v>14</v>
      </c>
      <c r="BU164" s="196" t="s">
        <v>14</v>
      </c>
      <c r="BV164" s="196" t="s">
        <v>14</v>
      </c>
      <c r="BW164" s="196" t="s">
        <v>14</v>
      </c>
      <c r="BX164" s="196" t="s">
        <v>14</v>
      </c>
      <c r="BY164" s="179">
        <v>43532</v>
      </c>
      <c r="BZ164" s="194" t="s">
        <v>632</v>
      </c>
      <c r="CA164" s="194" t="s">
        <v>14</v>
      </c>
      <c r="CB164" s="194" t="s">
        <v>14</v>
      </c>
      <c r="CC164" s="194" t="s">
        <v>14</v>
      </c>
      <c r="CD164" s="194" t="s">
        <v>14</v>
      </c>
      <c r="CE164" s="194" t="s">
        <v>14</v>
      </c>
      <c r="CF164" s="194" t="s">
        <v>14</v>
      </c>
      <c r="CG164" s="195">
        <v>43532</v>
      </c>
      <c r="CH164" s="193" t="s">
        <v>10220</v>
      </c>
      <c r="CI164" s="194" t="e">
        <v>#N/A</v>
      </c>
      <c r="CJ164" s="194" t="e">
        <v>#N/A</v>
      </c>
      <c r="CK164" s="194" t="e">
        <v>#N/A</v>
      </c>
      <c r="CL164" s="194" t="e">
        <v>#N/A</v>
      </c>
      <c r="CM164" s="194" t="e">
        <v>#N/A</v>
      </c>
      <c r="CN164" s="194" t="e">
        <v>#N/A</v>
      </c>
      <c r="CO164" s="197" t="e">
        <v>#N/A</v>
      </c>
      <c r="CP164" s="194" t="s">
        <v>633</v>
      </c>
      <c r="CQ164" s="196" t="s">
        <v>14</v>
      </c>
      <c r="CR164" s="196" t="s">
        <v>14</v>
      </c>
      <c r="CS164" s="196" t="s">
        <v>14</v>
      </c>
      <c r="CT164" s="196" t="s">
        <v>14</v>
      </c>
      <c r="CU164" s="196" t="s">
        <v>14</v>
      </c>
      <c r="CV164" s="196" t="s">
        <v>14</v>
      </c>
      <c r="CW164" s="179">
        <v>43532</v>
      </c>
      <c r="CX164" s="194" t="s">
        <v>3834</v>
      </c>
      <c r="CY164" s="186">
        <v>293000</v>
      </c>
      <c r="CZ164" s="186" t="s">
        <v>3820</v>
      </c>
      <c r="DA164" s="186" t="s">
        <v>19</v>
      </c>
      <c r="DB164" s="186">
        <v>3</v>
      </c>
      <c r="DC164" s="186" t="s">
        <v>3833</v>
      </c>
      <c r="DD164" s="186" t="s">
        <v>3832</v>
      </c>
      <c r="DE164" s="192">
        <v>44833</v>
      </c>
      <c r="DF164" s="193" t="s">
        <v>3835</v>
      </c>
      <c r="DG164" s="178">
        <v>4675000</v>
      </c>
      <c r="DH164" s="196" t="s">
        <v>3820</v>
      </c>
      <c r="DI164" s="196" t="s">
        <v>19</v>
      </c>
      <c r="DJ164" s="196">
        <v>3</v>
      </c>
      <c r="DK164" s="196" t="s">
        <v>3833</v>
      </c>
      <c r="DL164" s="196" t="s">
        <v>3832</v>
      </c>
      <c r="DM164" s="179">
        <v>44833</v>
      </c>
      <c r="DN164" s="194" t="s">
        <v>3836</v>
      </c>
      <c r="DO164" s="186">
        <v>0</v>
      </c>
      <c r="DP164" s="194" t="s">
        <v>3820</v>
      </c>
      <c r="DQ164" s="194" t="s">
        <v>19</v>
      </c>
      <c r="DR164" s="194">
        <v>3</v>
      </c>
      <c r="DS164" s="194" t="s">
        <v>3833</v>
      </c>
      <c r="DT164" s="194" t="s">
        <v>3832</v>
      </c>
      <c r="DU164" s="195">
        <v>44833</v>
      </c>
      <c r="DV164" s="193" t="s">
        <v>3837</v>
      </c>
      <c r="DW164" s="178">
        <v>132000</v>
      </c>
      <c r="DX164" s="196" t="s">
        <v>3820</v>
      </c>
      <c r="DY164" s="196" t="s">
        <v>19</v>
      </c>
      <c r="DZ164" s="196">
        <v>3</v>
      </c>
      <c r="EA164" s="196" t="s">
        <v>3833</v>
      </c>
      <c r="EB164" s="196" t="s">
        <v>3832</v>
      </c>
      <c r="EC164" s="179">
        <v>44833</v>
      </c>
      <c r="ED164" s="194" t="s">
        <v>3838</v>
      </c>
      <c r="EE164" s="186">
        <v>132000</v>
      </c>
      <c r="EF164" s="194" t="s">
        <v>3820</v>
      </c>
      <c r="EG164" s="194" t="s">
        <v>19</v>
      </c>
      <c r="EH164" s="194">
        <v>3</v>
      </c>
      <c r="EI164" s="194" t="s">
        <v>3833</v>
      </c>
      <c r="EJ164" s="194" t="s">
        <v>3832</v>
      </c>
      <c r="EK164" s="195">
        <v>44833</v>
      </c>
      <c r="EL164" s="193" t="s">
        <v>3839</v>
      </c>
      <c r="EM164" s="178">
        <v>29000</v>
      </c>
      <c r="EN164" s="196" t="s">
        <v>3820</v>
      </c>
      <c r="EO164" s="196" t="s">
        <v>19</v>
      </c>
      <c r="EP164" s="196">
        <v>3</v>
      </c>
      <c r="EQ164" s="196" t="s">
        <v>3833</v>
      </c>
      <c r="ER164" s="196" t="s">
        <v>3832</v>
      </c>
      <c r="ES164" s="179">
        <v>44833</v>
      </c>
      <c r="ET164" s="194" t="s">
        <v>3831</v>
      </c>
      <c r="EU164" s="194">
        <v>273</v>
      </c>
      <c r="EV164" s="194" t="s">
        <v>3828</v>
      </c>
      <c r="EW164" s="194" t="s">
        <v>19</v>
      </c>
      <c r="EX164" s="194">
        <v>3</v>
      </c>
      <c r="EY164" s="194" t="s">
        <v>3830</v>
      </c>
      <c r="EZ164" s="194" t="s">
        <v>3829</v>
      </c>
      <c r="FA164" s="195">
        <v>44833</v>
      </c>
      <c r="FB164" s="193" t="s">
        <v>3843</v>
      </c>
      <c r="FC164" s="196">
        <v>2</v>
      </c>
      <c r="FD164" s="196" t="s">
        <v>3840</v>
      </c>
      <c r="FE164" s="196" t="s">
        <v>2610</v>
      </c>
      <c r="FF164" s="196">
        <v>2</v>
      </c>
      <c r="FG164" s="196" t="s">
        <v>3842</v>
      </c>
      <c r="FH164" s="196" t="s">
        <v>3841</v>
      </c>
      <c r="FI164" s="179">
        <v>44833</v>
      </c>
      <c r="FJ164" s="193" t="s">
        <v>627</v>
      </c>
      <c r="FK164" s="194" t="s">
        <v>14</v>
      </c>
      <c r="FL164" s="194">
        <v>0</v>
      </c>
      <c r="FM164" s="194" t="s">
        <v>14</v>
      </c>
      <c r="FN164" s="194" t="s">
        <v>14</v>
      </c>
      <c r="FO164" s="194">
        <v>0</v>
      </c>
      <c r="FP164" s="186">
        <v>0</v>
      </c>
      <c r="FQ164" s="187">
        <v>43523</v>
      </c>
      <c r="FR164" s="193" t="s">
        <v>628</v>
      </c>
      <c r="FS164" s="196" t="s">
        <v>14</v>
      </c>
      <c r="FT164" s="196">
        <v>0</v>
      </c>
      <c r="FU164" s="196" t="s">
        <v>14</v>
      </c>
      <c r="FV164" s="196" t="s">
        <v>14</v>
      </c>
      <c r="FW164" s="196">
        <v>0</v>
      </c>
      <c r="FX164" s="196">
        <v>0</v>
      </c>
      <c r="FY164" s="179">
        <v>43523</v>
      </c>
      <c r="FZ164" s="194" t="s">
        <v>4196</v>
      </c>
      <c r="GA164" s="194">
        <v>3</v>
      </c>
      <c r="GB164" s="194" t="s">
        <v>3959</v>
      </c>
      <c r="GC164" s="194" t="s">
        <v>30</v>
      </c>
      <c r="GD164" s="194">
        <v>2</v>
      </c>
      <c r="GE164" s="194" t="s">
        <v>14</v>
      </c>
      <c r="GF164" s="194" t="s">
        <v>14</v>
      </c>
      <c r="GG164" s="195">
        <v>44860</v>
      </c>
      <c r="GH164" s="193" t="s">
        <v>4202</v>
      </c>
      <c r="GI164" s="196">
        <v>3</v>
      </c>
      <c r="GJ164" s="196" t="s">
        <v>3959</v>
      </c>
      <c r="GK164" s="196" t="s">
        <v>30</v>
      </c>
      <c r="GL164" s="196">
        <v>2</v>
      </c>
      <c r="GM164" s="196" t="s">
        <v>14</v>
      </c>
      <c r="GN164" s="196" t="s">
        <v>14</v>
      </c>
      <c r="GO164" s="179">
        <v>44860</v>
      </c>
      <c r="GP164" s="194" t="s">
        <v>4197</v>
      </c>
      <c r="GQ164" s="194">
        <v>3</v>
      </c>
      <c r="GR164" s="194" t="s">
        <v>3959</v>
      </c>
      <c r="GS164" s="194" t="s">
        <v>30</v>
      </c>
      <c r="GT164" s="194">
        <v>2</v>
      </c>
      <c r="GU164" s="194" t="s">
        <v>14</v>
      </c>
      <c r="GV164" s="194" t="s">
        <v>14</v>
      </c>
      <c r="GW164" s="195">
        <v>44860</v>
      </c>
      <c r="GX164" s="193" t="s">
        <v>4203</v>
      </c>
      <c r="GY164" s="196">
        <v>2</v>
      </c>
      <c r="GZ164" s="196" t="s">
        <v>3959</v>
      </c>
      <c r="HA164" s="196" t="s">
        <v>30</v>
      </c>
      <c r="HB164" s="196">
        <v>2</v>
      </c>
      <c r="HC164" s="196" t="s">
        <v>14</v>
      </c>
      <c r="HD164" s="196" t="s">
        <v>14</v>
      </c>
      <c r="HE164" s="179">
        <v>44860</v>
      </c>
      <c r="HF164" s="194" t="s">
        <v>4195</v>
      </c>
      <c r="HG164" s="194">
        <v>2</v>
      </c>
      <c r="HH164" s="194" t="s">
        <v>3959</v>
      </c>
      <c r="HI164" s="194" t="s">
        <v>30</v>
      </c>
      <c r="HJ164" s="194">
        <v>2</v>
      </c>
      <c r="HK164" s="194" t="s">
        <v>14</v>
      </c>
      <c r="HL164" s="194" t="s">
        <v>14</v>
      </c>
      <c r="HM164" s="195">
        <v>44860</v>
      </c>
      <c r="HN164" s="193" t="s">
        <v>4201</v>
      </c>
      <c r="HO164" s="196">
        <v>3</v>
      </c>
      <c r="HP164" s="196" t="s">
        <v>3959</v>
      </c>
      <c r="HQ164" s="196" t="s">
        <v>30</v>
      </c>
      <c r="HR164" s="196">
        <v>2</v>
      </c>
      <c r="HS164" s="196" t="s">
        <v>14</v>
      </c>
      <c r="HT164" s="196" t="s">
        <v>14</v>
      </c>
      <c r="HU164" s="179">
        <v>44860</v>
      </c>
      <c r="HV164" s="194" t="s">
        <v>4198</v>
      </c>
      <c r="HW164" s="194">
        <v>2</v>
      </c>
      <c r="HX164" s="194" t="s">
        <v>3959</v>
      </c>
      <c r="HY164" s="194" t="s">
        <v>30</v>
      </c>
      <c r="HZ164" s="194">
        <v>2</v>
      </c>
      <c r="IA164" s="194" t="s">
        <v>14</v>
      </c>
      <c r="IB164" s="194" t="s">
        <v>14</v>
      </c>
      <c r="IC164" s="195">
        <v>44860</v>
      </c>
      <c r="ID164" s="193" t="s">
        <v>4200</v>
      </c>
      <c r="IE164" s="196">
        <v>2</v>
      </c>
      <c r="IF164" s="196" t="s">
        <v>3959</v>
      </c>
      <c r="IG164" s="196" t="s">
        <v>30</v>
      </c>
      <c r="IH164" s="196">
        <v>2</v>
      </c>
      <c r="II164" s="196" t="s">
        <v>14</v>
      </c>
      <c r="IJ164" s="196" t="s">
        <v>14</v>
      </c>
      <c r="IK164" s="179">
        <v>44860</v>
      </c>
      <c r="IL164" s="194" t="s">
        <v>4199</v>
      </c>
      <c r="IM164" s="194">
        <v>3</v>
      </c>
      <c r="IN164" s="194" t="s">
        <v>3959</v>
      </c>
      <c r="IO164" s="194" t="s">
        <v>30</v>
      </c>
      <c r="IP164" s="194">
        <v>2</v>
      </c>
      <c r="IQ164" s="194" t="s">
        <v>14</v>
      </c>
      <c r="IR164" s="194" t="s">
        <v>14</v>
      </c>
      <c r="IS164" s="195">
        <v>44860</v>
      </c>
    </row>
    <row r="165" spans="1:253" x14ac:dyDescent="0.25">
      <c r="A165" s="283" t="s">
        <v>307</v>
      </c>
      <c r="B165" s="283" t="s">
        <v>9342</v>
      </c>
      <c r="C165" s="283" t="s">
        <v>308</v>
      </c>
      <c r="D165" s="283" t="s">
        <v>309</v>
      </c>
      <c r="E165" s="283" t="s">
        <v>9073</v>
      </c>
      <c r="F165" s="283" t="s">
        <v>6565</v>
      </c>
      <c r="G165" s="177">
        <v>20219000</v>
      </c>
      <c r="H165" s="178" t="s">
        <v>6562</v>
      </c>
      <c r="I165" s="178" t="s">
        <v>2610</v>
      </c>
      <c r="J165" s="178">
        <v>2</v>
      </c>
      <c r="K165" s="178" t="s">
        <v>6564</v>
      </c>
      <c r="L165" s="178" t="s">
        <v>6563</v>
      </c>
      <c r="M165" s="179">
        <v>44891</v>
      </c>
      <c r="N165" s="193" t="s">
        <v>1553</v>
      </c>
      <c r="O165" s="180">
        <v>752618</v>
      </c>
      <c r="P165" s="180" t="s">
        <v>1550</v>
      </c>
      <c r="Q165" s="180" t="s">
        <v>30</v>
      </c>
      <c r="R165" s="180">
        <v>2</v>
      </c>
      <c r="S165" s="180" t="s">
        <v>1552</v>
      </c>
      <c r="T165" s="180" t="s">
        <v>1551</v>
      </c>
      <c r="U165" s="181">
        <v>44451</v>
      </c>
      <c r="V165" s="193" t="s">
        <v>3915</v>
      </c>
      <c r="W165" s="178">
        <v>13490000</v>
      </c>
      <c r="X165" s="178" t="s">
        <v>3913</v>
      </c>
      <c r="Y165" s="178" t="s">
        <v>74</v>
      </c>
      <c r="Z165" s="178">
        <v>1</v>
      </c>
      <c r="AA165" s="178" t="s">
        <v>1623</v>
      </c>
      <c r="AB165" s="178" t="s">
        <v>3914</v>
      </c>
      <c r="AC165" s="179">
        <v>44853</v>
      </c>
      <c r="AD165" s="193" t="s">
        <v>3916</v>
      </c>
      <c r="AE165" s="186">
        <v>8553000</v>
      </c>
      <c r="AF165" s="186" t="s">
        <v>3913</v>
      </c>
      <c r="AG165" s="186" t="s">
        <v>74</v>
      </c>
      <c r="AH165" s="186">
        <v>1</v>
      </c>
      <c r="AI165" s="186" t="s">
        <v>1625</v>
      </c>
      <c r="AJ165" s="186" t="s">
        <v>3914</v>
      </c>
      <c r="AK165" s="187">
        <v>44853</v>
      </c>
      <c r="AL165" s="193" t="s">
        <v>873</v>
      </c>
      <c r="AM165" s="178">
        <v>0</v>
      </c>
      <c r="AN165" s="178" t="s">
        <v>14</v>
      </c>
      <c r="AO165" s="178" t="s">
        <v>30</v>
      </c>
      <c r="AP165" s="178">
        <v>2</v>
      </c>
      <c r="AQ165" s="178" t="s">
        <v>872</v>
      </c>
      <c r="AR165" s="178" t="s">
        <v>14</v>
      </c>
      <c r="AS165" s="179">
        <v>43707</v>
      </c>
      <c r="AT165" s="194" t="s">
        <v>899</v>
      </c>
      <c r="AU165" s="186">
        <v>0</v>
      </c>
      <c r="AV165" s="186" t="s">
        <v>14</v>
      </c>
      <c r="AW165" s="186" t="s">
        <v>74</v>
      </c>
      <c r="AX165" s="186">
        <v>1</v>
      </c>
      <c r="AY165" s="186" t="s">
        <v>14</v>
      </c>
      <c r="AZ165" s="186" t="s">
        <v>14</v>
      </c>
      <c r="BA165" s="187">
        <v>43784</v>
      </c>
      <c r="BB165" s="193" t="s">
        <v>898</v>
      </c>
      <c r="BC165" s="178">
        <v>0</v>
      </c>
      <c r="BD165" s="178" t="s">
        <v>14</v>
      </c>
      <c r="BE165" s="178" t="s">
        <v>74</v>
      </c>
      <c r="BF165" s="178">
        <v>1</v>
      </c>
      <c r="BG165" s="178" t="s">
        <v>14</v>
      </c>
      <c r="BH165" s="178" t="s">
        <v>14</v>
      </c>
      <c r="BI165" s="179">
        <v>43784</v>
      </c>
      <c r="BJ165" s="194" t="s">
        <v>6568</v>
      </c>
      <c r="BK165" s="194">
        <v>0</v>
      </c>
      <c r="BL165" s="194" t="s">
        <v>6566</v>
      </c>
      <c r="BM165" s="194" t="s">
        <v>2610</v>
      </c>
      <c r="BN165" s="194">
        <v>2</v>
      </c>
      <c r="BO165" s="194" t="s">
        <v>6567</v>
      </c>
      <c r="BP165" s="186" t="s">
        <v>1440</v>
      </c>
      <c r="BQ165" s="195">
        <v>44891</v>
      </c>
      <c r="BR165" s="193" t="s">
        <v>311</v>
      </c>
      <c r="BS165" s="196">
        <v>0</v>
      </c>
      <c r="BT165" s="196">
        <v>0</v>
      </c>
      <c r="BU165" s="196" t="s">
        <v>30</v>
      </c>
      <c r="BV165" s="196">
        <v>2</v>
      </c>
      <c r="BW165" s="196" t="s">
        <v>310</v>
      </c>
      <c r="BX165" s="196">
        <v>0</v>
      </c>
      <c r="BY165" s="179">
        <v>43509</v>
      </c>
      <c r="BZ165" s="194" t="s">
        <v>312</v>
      </c>
      <c r="CA165" s="194">
        <v>0</v>
      </c>
      <c r="CB165" s="194">
        <v>0</v>
      </c>
      <c r="CC165" s="194" t="s">
        <v>30</v>
      </c>
      <c r="CD165" s="194">
        <v>2</v>
      </c>
      <c r="CE165" s="194" t="s">
        <v>310</v>
      </c>
      <c r="CF165" s="194">
        <v>0</v>
      </c>
      <c r="CG165" s="195">
        <v>43509</v>
      </c>
      <c r="CH165" s="193" t="s">
        <v>10221</v>
      </c>
      <c r="CI165" s="194" t="e">
        <v>#N/A</v>
      </c>
      <c r="CJ165" s="194" t="e">
        <v>#N/A</v>
      </c>
      <c r="CK165" s="194" t="e">
        <v>#N/A</v>
      </c>
      <c r="CL165" s="194" t="e">
        <v>#N/A</v>
      </c>
      <c r="CM165" s="194" t="e">
        <v>#N/A</v>
      </c>
      <c r="CN165" s="194" t="e">
        <v>#N/A</v>
      </c>
      <c r="CO165" s="197" t="e">
        <v>#N/A</v>
      </c>
      <c r="CP165" s="194" t="s">
        <v>897</v>
      </c>
      <c r="CQ165" s="196" t="s">
        <v>14</v>
      </c>
      <c r="CR165" s="196" t="s">
        <v>14</v>
      </c>
      <c r="CS165" s="196" t="s">
        <v>14</v>
      </c>
      <c r="CT165" s="196" t="s">
        <v>14</v>
      </c>
      <c r="CU165" s="196" t="s">
        <v>14</v>
      </c>
      <c r="CV165" s="196" t="s">
        <v>14</v>
      </c>
      <c r="CW165" s="179">
        <v>43784</v>
      </c>
      <c r="CX165" s="194" t="s">
        <v>3917</v>
      </c>
      <c r="CY165" s="186">
        <v>1952000</v>
      </c>
      <c r="CZ165" s="186" t="s">
        <v>3913</v>
      </c>
      <c r="DA165" s="186" t="s">
        <v>74</v>
      </c>
      <c r="DB165" s="186">
        <v>1</v>
      </c>
      <c r="DC165" s="186" t="s">
        <v>3922</v>
      </c>
      <c r="DD165" s="186" t="s">
        <v>3914</v>
      </c>
      <c r="DE165" s="192">
        <v>44853</v>
      </c>
      <c r="DF165" s="193" t="s">
        <v>3919</v>
      </c>
      <c r="DG165" s="178">
        <v>4937000</v>
      </c>
      <c r="DH165" s="196" t="s">
        <v>3913</v>
      </c>
      <c r="DI165" s="196" t="s">
        <v>74</v>
      </c>
      <c r="DJ165" s="196">
        <v>1</v>
      </c>
      <c r="DK165" s="196" t="s">
        <v>3918</v>
      </c>
      <c r="DL165" s="196" t="s">
        <v>3914</v>
      </c>
      <c r="DM165" s="179">
        <v>44853</v>
      </c>
      <c r="DN165" s="194" t="s">
        <v>3921</v>
      </c>
      <c r="DO165" s="186">
        <v>6601000</v>
      </c>
      <c r="DP165" s="194" t="s">
        <v>3913</v>
      </c>
      <c r="DQ165" s="194" t="s">
        <v>74</v>
      </c>
      <c r="DR165" s="194">
        <v>1</v>
      </c>
      <c r="DS165" s="194" t="s">
        <v>3920</v>
      </c>
      <c r="DT165" s="194" t="s">
        <v>3914</v>
      </c>
      <c r="DU165" s="195">
        <v>44853</v>
      </c>
      <c r="DV165" s="193" t="s">
        <v>3923</v>
      </c>
      <c r="DW165" s="178">
        <v>1952000</v>
      </c>
      <c r="DX165" s="196" t="s">
        <v>3913</v>
      </c>
      <c r="DY165" s="196" t="s">
        <v>74</v>
      </c>
      <c r="DZ165" s="196">
        <v>1</v>
      </c>
      <c r="EA165" s="196" t="s">
        <v>3922</v>
      </c>
      <c r="EB165" s="196" t="s">
        <v>3914</v>
      </c>
      <c r="EC165" s="179">
        <v>44853</v>
      </c>
      <c r="ED165" s="194" t="s">
        <v>3925</v>
      </c>
      <c r="EE165" s="186">
        <v>0</v>
      </c>
      <c r="EF165" s="194" t="s">
        <v>3913</v>
      </c>
      <c r="EG165" s="194" t="s">
        <v>74</v>
      </c>
      <c r="EH165" s="194">
        <v>1</v>
      </c>
      <c r="EI165" s="194" t="s">
        <v>3924</v>
      </c>
      <c r="EJ165" s="194" t="s">
        <v>3914</v>
      </c>
      <c r="EK165" s="195">
        <v>44853</v>
      </c>
      <c r="EL165" s="193" t="s">
        <v>3927</v>
      </c>
      <c r="EM165" s="178">
        <v>0</v>
      </c>
      <c r="EN165" s="196" t="s">
        <v>3913</v>
      </c>
      <c r="EO165" s="196" t="s">
        <v>74</v>
      </c>
      <c r="EP165" s="196">
        <v>1</v>
      </c>
      <c r="EQ165" s="196" t="s">
        <v>3926</v>
      </c>
      <c r="ER165" s="196" t="s">
        <v>3914</v>
      </c>
      <c r="ES165" s="179">
        <v>44853</v>
      </c>
      <c r="ET165" s="194" t="s">
        <v>6570</v>
      </c>
      <c r="EU165" s="194">
        <v>0</v>
      </c>
      <c r="EV165" s="194" t="s">
        <v>6566</v>
      </c>
      <c r="EW165" s="194" t="s">
        <v>2610</v>
      </c>
      <c r="EX165" s="194">
        <v>2</v>
      </c>
      <c r="EY165" s="194" t="s">
        <v>6569</v>
      </c>
      <c r="EZ165" s="194" t="s">
        <v>1440</v>
      </c>
      <c r="FA165" s="195">
        <v>44891</v>
      </c>
      <c r="FB165" s="193" t="s">
        <v>1557</v>
      </c>
      <c r="FC165" s="196">
        <v>3</v>
      </c>
      <c r="FD165" s="196" t="s">
        <v>1554</v>
      </c>
      <c r="FE165" s="196" t="s">
        <v>74</v>
      </c>
      <c r="FF165" s="196">
        <v>1</v>
      </c>
      <c r="FG165" s="196" t="s">
        <v>1556</v>
      </c>
      <c r="FH165" s="196" t="s">
        <v>1555</v>
      </c>
      <c r="FI165" s="179">
        <v>44451</v>
      </c>
      <c r="FJ165" s="193" t="s">
        <v>680</v>
      </c>
      <c r="FK165" s="194" t="s">
        <v>14</v>
      </c>
      <c r="FL165" s="194" t="s">
        <v>667</v>
      </c>
      <c r="FM165" s="194" t="s">
        <v>14</v>
      </c>
      <c r="FN165" s="194" t="s">
        <v>14</v>
      </c>
      <c r="FO165" s="194" t="s">
        <v>669</v>
      </c>
      <c r="FP165" s="186" t="s">
        <v>679</v>
      </c>
      <c r="FQ165" s="187">
        <v>43578</v>
      </c>
      <c r="FR165" s="193" t="s">
        <v>681</v>
      </c>
      <c r="FS165" s="196" t="s">
        <v>14</v>
      </c>
      <c r="FT165" s="196" t="s">
        <v>667</v>
      </c>
      <c r="FU165" s="196" t="s">
        <v>14</v>
      </c>
      <c r="FV165" s="196" t="s">
        <v>14</v>
      </c>
      <c r="FW165" s="196" t="s">
        <v>669</v>
      </c>
      <c r="FX165" s="196" t="s">
        <v>679</v>
      </c>
      <c r="FY165" s="179">
        <v>43578</v>
      </c>
      <c r="FZ165" s="194" t="s">
        <v>4312</v>
      </c>
      <c r="GA165" s="194">
        <v>1</v>
      </c>
      <c r="GB165" s="194" t="s">
        <v>3959</v>
      </c>
      <c r="GC165" s="194" t="s">
        <v>30</v>
      </c>
      <c r="GD165" s="194">
        <v>2</v>
      </c>
      <c r="GE165" s="194" t="s">
        <v>14</v>
      </c>
      <c r="GF165" s="194" t="s">
        <v>14</v>
      </c>
      <c r="GG165" s="195">
        <v>44861</v>
      </c>
      <c r="GH165" s="193" t="s">
        <v>4318</v>
      </c>
      <c r="GI165" s="196">
        <v>1</v>
      </c>
      <c r="GJ165" s="196" t="s">
        <v>3959</v>
      </c>
      <c r="GK165" s="196" t="s">
        <v>30</v>
      </c>
      <c r="GL165" s="196">
        <v>2</v>
      </c>
      <c r="GM165" s="196" t="s">
        <v>14</v>
      </c>
      <c r="GN165" s="196" t="s">
        <v>14</v>
      </c>
      <c r="GO165" s="179">
        <v>44861</v>
      </c>
      <c r="GP165" s="194" t="s">
        <v>4313</v>
      </c>
      <c r="GQ165" s="194">
        <v>1</v>
      </c>
      <c r="GR165" s="194" t="s">
        <v>3959</v>
      </c>
      <c r="GS165" s="194" t="s">
        <v>30</v>
      </c>
      <c r="GT165" s="194">
        <v>2</v>
      </c>
      <c r="GU165" s="194" t="s">
        <v>14</v>
      </c>
      <c r="GV165" s="194" t="s">
        <v>14</v>
      </c>
      <c r="GW165" s="195">
        <v>44861</v>
      </c>
      <c r="GX165" s="193" t="s">
        <v>4319</v>
      </c>
      <c r="GY165" s="196">
        <v>0</v>
      </c>
      <c r="GZ165" s="196" t="s">
        <v>3959</v>
      </c>
      <c r="HA165" s="196" t="s">
        <v>30</v>
      </c>
      <c r="HB165" s="196">
        <v>2</v>
      </c>
      <c r="HC165" s="196" t="s">
        <v>14</v>
      </c>
      <c r="HD165" s="196" t="s">
        <v>14</v>
      </c>
      <c r="HE165" s="179">
        <v>44861</v>
      </c>
      <c r="HF165" s="194" t="s">
        <v>4311</v>
      </c>
      <c r="HG165" s="194">
        <v>0</v>
      </c>
      <c r="HH165" s="194" t="s">
        <v>3959</v>
      </c>
      <c r="HI165" s="194" t="s">
        <v>30</v>
      </c>
      <c r="HJ165" s="194">
        <v>2</v>
      </c>
      <c r="HK165" s="194" t="s">
        <v>14</v>
      </c>
      <c r="HL165" s="194" t="s">
        <v>14</v>
      </c>
      <c r="HM165" s="195">
        <v>44861</v>
      </c>
      <c r="HN165" s="193" t="s">
        <v>4317</v>
      </c>
      <c r="HO165" s="196">
        <v>0</v>
      </c>
      <c r="HP165" s="196" t="s">
        <v>3959</v>
      </c>
      <c r="HQ165" s="196" t="s">
        <v>30</v>
      </c>
      <c r="HR165" s="196">
        <v>2</v>
      </c>
      <c r="HS165" s="196" t="s">
        <v>14</v>
      </c>
      <c r="HT165" s="196" t="s">
        <v>14</v>
      </c>
      <c r="HU165" s="179">
        <v>44861</v>
      </c>
      <c r="HV165" s="194" t="s">
        <v>4314</v>
      </c>
      <c r="HW165" s="194">
        <v>0</v>
      </c>
      <c r="HX165" s="194" t="s">
        <v>3959</v>
      </c>
      <c r="HY165" s="194" t="s">
        <v>30</v>
      </c>
      <c r="HZ165" s="194">
        <v>2</v>
      </c>
      <c r="IA165" s="194" t="s">
        <v>14</v>
      </c>
      <c r="IB165" s="194" t="s">
        <v>14</v>
      </c>
      <c r="IC165" s="195">
        <v>44861</v>
      </c>
      <c r="ID165" s="193" t="s">
        <v>4316</v>
      </c>
      <c r="IE165" s="196">
        <v>0</v>
      </c>
      <c r="IF165" s="196" t="s">
        <v>3959</v>
      </c>
      <c r="IG165" s="196" t="s">
        <v>30</v>
      </c>
      <c r="IH165" s="196">
        <v>2</v>
      </c>
      <c r="II165" s="196" t="s">
        <v>14</v>
      </c>
      <c r="IJ165" s="196" t="s">
        <v>14</v>
      </c>
      <c r="IK165" s="179">
        <v>44861</v>
      </c>
      <c r="IL165" s="194" t="s">
        <v>4315</v>
      </c>
      <c r="IM165" s="194">
        <v>2</v>
      </c>
      <c r="IN165" s="194" t="s">
        <v>3959</v>
      </c>
      <c r="IO165" s="194" t="s">
        <v>30</v>
      </c>
      <c r="IP165" s="194">
        <v>2</v>
      </c>
      <c r="IQ165" s="194" t="s">
        <v>14</v>
      </c>
      <c r="IR165" s="194" t="s">
        <v>14</v>
      </c>
      <c r="IS165" s="195">
        <v>44861</v>
      </c>
    </row>
    <row r="166" spans="1:253" x14ac:dyDescent="0.25">
      <c r="A166" s="283" t="s">
        <v>112</v>
      </c>
      <c r="B166" s="283" t="s">
        <v>9866</v>
      </c>
      <c r="C166" s="283" t="s">
        <v>113</v>
      </c>
      <c r="D166" s="283" t="s">
        <v>114</v>
      </c>
      <c r="E166" s="283" t="s">
        <v>9074</v>
      </c>
      <c r="F166" s="283" t="s">
        <v>6682</v>
      </c>
      <c r="G166" s="177">
        <v>16444000</v>
      </c>
      <c r="H166" s="178" t="s">
        <v>6562</v>
      </c>
      <c r="I166" s="178" t="s">
        <v>2610</v>
      </c>
      <c r="J166" s="178">
        <v>2</v>
      </c>
      <c r="K166" s="178" t="s">
        <v>6681</v>
      </c>
      <c r="L166" s="178" t="s">
        <v>3380</v>
      </c>
      <c r="M166" s="179">
        <v>44893</v>
      </c>
      <c r="N166" s="193" t="s">
        <v>3382</v>
      </c>
      <c r="O166" s="180">
        <v>386850</v>
      </c>
      <c r="P166" s="180" t="s">
        <v>3379</v>
      </c>
      <c r="Q166" s="180" t="s">
        <v>74</v>
      </c>
      <c r="R166" s="180">
        <v>1</v>
      </c>
      <c r="S166" s="180" t="s">
        <v>3381</v>
      </c>
      <c r="T166" s="180" t="s">
        <v>3380</v>
      </c>
      <c r="U166" s="181">
        <v>44818</v>
      </c>
      <c r="V166" s="193" t="s">
        <v>6860</v>
      </c>
      <c r="W166" s="178">
        <v>16444000</v>
      </c>
      <c r="X166" s="178" t="s">
        <v>6562</v>
      </c>
      <c r="Y166" s="178" t="s">
        <v>2610</v>
      </c>
      <c r="Z166" s="178">
        <v>2</v>
      </c>
      <c r="AA166" s="178" t="s">
        <v>6859</v>
      </c>
      <c r="AB166" s="178" t="s">
        <v>3380</v>
      </c>
      <c r="AC166" s="179">
        <v>44893</v>
      </c>
      <c r="AD166" s="193" t="s">
        <v>1641</v>
      </c>
      <c r="AE166" s="186">
        <v>9706000</v>
      </c>
      <c r="AF166" s="186" t="s">
        <v>1638</v>
      </c>
      <c r="AG166" s="186" t="s">
        <v>30</v>
      </c>
      <c r="AH166" s="186">
        <v>2</v>
      </c>
      <c r="AI166" s="186" t="s">
        <v>1640</v>
      </c>
      <c r="AJ166" s="186" t="s">
        <v>1639</v>
      </c>
      <c r="AK166" s="187">
        <v>44557</v>
      </c>
      <c r="AL166" s="193" t="s">
        <v>6899</v>
      </c>
      <c r="AM166" s="178">
        <v>23000</v>
      </c>
      <c r="AN166" s="178" t="s">
        <v>6896</v>
      </c>
      <c r="AO166" s="178" t="s">
        <v>2610</v>
      </c>
      <c r="AP166" s="178">
        <v>2</v>
      </c>
      <c r="AQ166" s="178" t="s">
        <v>6898</v>
      </c>
      <c r="AR166" s="178" t="s">
        <v>6897</v>
      </c>
      <c r="AS166" s="179">
        <v>44893</v>
      </c>
      <c r="AT166" s="194" t="s">
        <v>877</v>
      </c>
      <c r="AU166" s="186">
        <v>0</v>
      </c>
      <c r="AV166" s="186" t="s">
        <v>14</v>
      </c>
      <c r="AW166" s="186" t="s">
        <v>14</v>
      </c>
      <c r="AX166" s="186" t="s">
        <v>14</v>
      </c>
      <c r="AY166" s="186" t="s">
        <v>876</v>
      </c>
      <c r="AZ166" s="186" t="s">
        <v>14</v>
      </c>
      <c r="BA166" s="187">
        <v>43742</v>
      </c>
      <c r="BB166" s="193" t="s">
        <v>6903</v>
      </c>
      <c r="BC166" s="178">
        <v>355</v>
      </c>
      <c r="BD166" s="178" t="s">
        <v>6900</v>
      </c>
      <c r="BE166" s="178" t="s">
        <v>2610</v>
      </c>
      <c r="BF166" s="178">
        <v>2</v>
      </c>
      <c r="BG166" s="178" t="s">
        <v>6902</v>
      </c>
      <c r="BH166" s="178" t="s">
        <v>6901</v>
      </c>
      <c r="BI166" s="179">
        <v>44893</v>
      </c>
      <c r="BJ166" s="194" t="s">
        <v>6907</v>
      </c>
      <c r="BK166" s="194">
        <v>772</v>
      </c>
      <c r="BL166" s="194" t="s">
        <v>6904</v>
      </c>
      <c r="BM166" s="194" t="s">
        <v>2610</v>
      </c>
      <c r="BN166" s="194">
        <v>2</v>
      </c>
      <c r="BO166" s="194" t="s">
        <v>6906</v>
      </c>
      <c r="BP166" s="186" t="s">
        <v>6905</v>
      </c>
      <c r="BQ166" s="195">
        <v>44893</v>
      </c>
      <c r="BR166" s="193" t="s">
        <v>904</v>
      </c>
      <c r="BS166" s="196" t="s">
        <v>14</v>
      </c>
      <c r="BT166" s="196" t="s">
        <v>14</v>
      </c>
      <c r="BU166" s="196" t="s">
        <v>14</v>
      </c>
      <c r="BV166" s="196" t="s">
        <v>14</v>
      </c>
      <c r="BW166" s="196" t="s">
        <v>14</v>
      </c>
      <c r="BX166" s="196" t="s">
        <v>14</v>
      </c>
      <c r="BY166" s="179">
        <v>43787</v>
      </c>
      <c r="BZ166" s="194" t="s">
        <v>905</v>
      </c>
      <c r="CA166" s="194" t="s">
        <v>14</v>
      </c>
      <c r="CB166" s="194" t="s">
        <v>14</v>
      </c>
      <c r="CC166" s="194" t="s">
        <v>14</v>
      </c>
      <c r="CD166" s="194" t="s">
        <v>14</v>
      </c>
      <c r="CE166" s="194" t="s">
        <v>14</v>
      </c>
      <c r="CF166" s="194" t="s">
        <v>14</v>
      </c>
      <c r="CG166" s="195">
        <v>43787</v>
      </c>
      <c r="CH166" s="193" t="s">
        <v>10222</v>
      </c>
      <c r="CI166" s="194" t="e">
        <v>#N/A</v>
      </c>
      <c r="CJ166" s="194" t="e">
        <v>#N/A</v>
      </c>
      <c r="CK166" s="194" t="e">
        <v>#N/A</v>
      </c>
      <c r="CL166" s="194" t="e">
        <v>#N/A</v>
      </c>
      <c r="CM166" s="194" t="e">
        <v>#N/A</v>
      </c>
      <c r="CN166" s="194" t="e">
        <v>#N/A</v>
      </c>
      <c r="CO166" s="197" t="e">
        <v>#N/A</v>
      </c>
      <c r="CP166" s="194" t="s">
        <v>115</v>
      </c>
      <c r="CQ166" s="196" t="s">
        <v>14</v>
      </c>
      <c r="CR166" s="196">
        <v>0</v>
      </c>
      <c r="CS166" s="196" t="s">
        <v>14</v>
      </c>
      <c r="CT166" s="196" t="s">
        <v>14</v>
      </c>
      <c r="CU166" s="196">
        <v>0</v>
      </c>
      <c r="CV166" s="196">
        <v>0</v>
      </c>
      <c r="CW166" s="179">
        <v>43502</v>
      </c>
      <c r="CX166" s="194" t="s">
        <v>1644</v>
      </c>
      <c r="CY166" s="186">
        <v>7000000</v>
      </c>
      <c r="CZ166" s="186" t="s">
        <v>1642</v>
      </c>
      <c r="DA166" s="186" t="s">
        <v>30</v>
      </c>
      <c r="DB166" s="186">
        <v>2</v>
      </c>
      <c r="DC166" s="186" t="s">
        <v>1647</v>
      </c>
      <c r="DD166" s="186" t="s">
        <v>1643</v>
      </c>
      <c r="DE166" s="192">
        <v>44557</v>
      </c>
      <c r="DF166" s="193" t="s">
        <v>6912</v>
      </c>
      <c r="DG166" s="178">
        <v>6738000</v>
      </c>
      <c r="DH166" s="196" t="s">
        <v>6910</v>
      </c>
      <c r="DI166" s="196" t="s">
        <v>2610</v>
      </c>
      <c r="DJ166" s="196">
        <v>2</v>
      </c>
      <c r="DK166" s="196" t="s">
        <v>6632</v>
      </c>
      <c r="DL166" s="196" t="s">
        <v>6911</v>
      </c>
      <c r="DM166" s="179">
        <v>44893</v>
      </c>
      <c r="DN166" s="194" t="s">
        <v>1646</v>
      </c>
      <c r="DO166" s="186">
        <v>2706000</v>
      </c>
      <c r="DP166" s="194" t="s">
        <v>1642</v>
      </c>
      <c r="DQ166" s="194" t="s">
        <v>30</v>
      </c>
      <c r="DR166" s="194">
        <v>2</v>
      </c>
      <c r="DS166" s="194" t="s">
        <v>1645</v>
      </c>
      <c r="DT166" s="194" t="s">
        <v>1643</v>
      </c>
      <c r="DU166" s="195">
        <v>44557</v>
      </c>
      <c r="DV166" s="193" t="s">
        <v>1648</v>
      </c>
      <c r="DW166" s="178">
        <v>6050000</v>
      </c>
      <c r="DX166" s="196" t="s">
        <v>1642</v>
      </c>
      <c r="DY166" s="196" t="s">
        <v>30</v>
      </c>
      <c r="DZ166" s="196">
        <v>2</v>
      </c>
      <c r="EA166" s="196" t="s">
        <v>1647</v>
      </c>
      <c r="EB166" s="196" t="s">
        <v>1643</v>
      </c>
      <c r="EC166" s="179">
        <v>44557</v>
      </c>
      <c r="ED166" s="194" t="s">
        <v>1650</v>
      </c>
      <c r="EE166" s="186">
        <v>950000</v>
      </c>
      <c r="EF166" s="194" t="s">
        <v>1642</v>
      </c>
      <c r="EG166" s="194" t="s">
        <v>30</v>
      </c>
      <c r="EH166" s="194">
        <v>2</v>
      </c>
      <c r="EI166" s="194" t="s">
        <v>1649</v>
      </c>
      <c r="EJ166" s="194" t="s">
        <v>1643</v>
      </c>
      <c r="EK166" s="195">
        <v>44557</v>
      </c>
      <c r="EL166" s="193" t="s">
        <v>1652</v>
      </c>
      <c r="EM166" s="178">
        <v>0</v>
      </c>
      <c r="EN166" s="196" t="s">
        <v>1642</v>
      </c>
      <c r="EO166" s="196" t="s">
        <v>30</v>
      </c>
      <c r="EP166" s="196">
        <v>2</v>
      </c>
      <c r="EQ166" s="196" t="s">
        <v>1651</v>
      </c>
      <c r="ER166" s="196" t="s">
        <v>1643</v>
      </c>
      <c r="ES166" s="179">
        <v>44557</v>
      </c>
      <c r="ET166" s="194" t="s">
        <v>6909</v>
      </c>
      <c r="EU166" s="194">
        <v>772</v>
      </c>
      <c r="EV166" s="194" t="s">
        <v>6904</v>
      </c>
      <c r="EW166" s="194" t="s">
        <v>2610</v>
      </c>
      <c r="EX166" s="194">
        <v>2</v>
      </c>
      <c r="EY166" s="194" t="s">
        <v>6908</v>
      </c>
      <c r="EZ166" s="194" t="s">
        <v>6905</v>
      </c>
      <c r="FA166" s="195">
        <v>44893</v>
      </c>
      <c r="FB166" s="193" t="s">
        <v>1903</v>
      </c>
      <c r="FC166" s="196">
        <v>4</v>
      </c>
      <c r="FD166" s="196" t="s">
        <v>14</v>
      </c>
      <c r="FE166" s="196" t="s">
        <v>30</v>
      </c>
      <c r="FF166" s="196">
        <v>2</v>
      </c>
      <c r="FG166" s="196" t="s">
        <v>1902</v>
      </c>
      <c r="FH166" s="196" t="s">
        <v>14</v>
      </c>
      <c r="FI166" s="179">
        <v>44660</v>
      </c>
      <c r="FJ166" s="193" t="s">
        <v>116</v>
      </c>
      <c r="FK166" s="194" t="s">
        <v>14</v>
      </c>
      <c r="FL166" s="194">
        <v>0</v>
      </c>
      <c r="FM166" s="194" t="s">
        <v>14</v>
      </c>
      <c r="FN166" s="194" t="s">
        <v>14</v>
      </c>
      <c r="FO166" s="194">
        <v>0</v>
      </c>
      <c r="FP166" s="186">
        <v>0</v>
      </c>
      <c r="FQ166" s="187">
        <v>43502</v>
      </c>
      <c r="FR166" s="193" t="s">
        <v>117</v>
      </c>
      <c r="FS166" s="196" t="s">
        <v>14</v>
      </c>
      <c r="FT166" s="196">
        <v>0</v>
      </c>
      <c r="FU166" s="196" t="s">
        <v>14</v>
      </c>
      <c r="FV166" s="196" t="s">
        <v>14</v>
      </c>
      <c r="FW166" s="196">
        <v>0</v>
      </c>
      <c r="FX166" s="196">
        <v>0</v>
      </c>
      <c r="FY166" s="179">
        <v>43502</v>
      </c>
      <c r="FZ166" s="194" t="s">
        <v>4321</v>
      </c>
      <c r="GA166" s="194">
        <v>1</v>
      </c>
      <c r="GB166" s="194" t="s">
        <v>3959</v>
      </c>
      <c r="GC166" s="194" t="s">
        <v>30</v>
      </c>
      <c r="GD166" s="194">
        <v>2</v>
      </c>
      <c r="GE166" s="194" t="s">
        <v>14</v>
      </c>
      <c r="GF166" s="194" t="s">
        <v>14</v>
      </c>
      <c r="GG166" s="195">
        <v>44861</v>
      </c>
      <c r="GH166" s="193" t="s">
        <v>4327</v>
      </c>
      <c r="GI166" s="196">
        <v>0</v>
      </c>
      <c r="GJ166" s="196" t="s">
        <v>3959</v>
      </c>
      <c r="GK166" s="196" t="s">
        <v>30</v>
      </c>
      <c r="GL166" s="196">
        <v>2</v>
      </c>
      <c r="GM166" s="196" t="s">
        <v>14</v>
      </c>
      <c r="GN166" s="196" t="s">
        <v>14</v>
      </c>
      <c r="GO166" s="179">
        <v>44861</v>
      </c>
      <c r="GP166" s="194" t="s">
        <v>4322</v>
      </c>
      <c r="GQ166" s="194">
        <v>1</v>
      </c>
      <c r="GR166" s="194" t="s">
        <v>3959</v>
      </c>
      <c r="GS166" s="194" t="s">
        <v>30</v>
      </c>
      <c r="GT166" s="194">
        <v>2</v>
      </c>
      <c r="GU166" s="194" t="s">
        <v>14</v>
      </c>
      <c r="GV166" s="194" t="s">
        <v>14</v>
      </c>
      <c r="GW166" s="195">
        <v>44861</v>
      </c>
      <c r="GX166" s="193" t="s">
        <v>4328</v>
      </c>
      <c r="GY166" s="196">
        <v>0</v>
      </c>
      <c r="GZ166" s="196" t="s">
        <v>3959</v>
      </c>
      <c r="HA166" s="196" t="s">
        <v>30</v>
      </c>
      <c r="HB166" s="196">
        <v>2</v>
      </c>
      <c r="HC166" s="196" t="s">
        <v>14</v>
      </c>
      <c r="HD166" s="196" t="s">
        <v>14</v>
      </c>
      <c r="HE166" s="179">
        <v>44861</v>
      </c>
      <c r="HF166" s="194" t="s">
        <v>4320</v>
      </c>
      <c r="HG166" s="194">
        <v>0</v>
      </c>
      <c r="HH166" s="194" t="s">
        <v>3959</v>
      </c>
      <c r="HI166" s="194" t="s">
        <v>30</v>
      </c>
      <c r="HJ166" s="194">
        <v>2</v>
      </c>
      <c r="HK166" s="194" t="s">
        <v>14</v>
      </c>
      <c r="HL166" s="194" t="s">
        <v>14</v>
      </c>
      <c r="HM166" s="195">
        <v>44861</v>
      </c>
      <c r="HN166" s="193" t="s">
        <v>4326</v>
      </c>
      <c r="HO166" s="196">
        <v>0</v>
      </c>
      <c r="HP166" s="196" t="s">
        <v>3959</v>
      </c>
      <c r="HQ166" s="196" t="s">
        <v>30</v>
      </c>
      <c r="HR166" s="196">
        <v>2</v>
      </c>
      <c r="HS166" s="196" t="s">
        <v>14</v>
      </c>
      <c r="HT166" s="196" t="s">
        <v>14</v>
      </c>
      <c r="HU166" s="179">
        <v>44861</v>
      </c>
      <c r="HV166" s="194" t="s">
        <v>4323</v>
      </c>
      <c r="HW166" s="194">
        <v>1</v>
      </c>
      <c r="HX166" s="194" t="s">
        <v>3959</v>
      </c>
      <c r="HY166" s="194" t="s">
        <v>30</v>
      </c>
      <c r="HZ166" s="194">
        <v>2</v>
      </c>
      <c r="IA166" s="194" t="s">
        <v>14</v>
      </c>
      <c r="IB166" s="194" t="s">
        <v>14</v>
      </c>
      <c r="IC166" s="195">
        <v>44861</v>
      </c>
      <c r="ID166" s="193" t="s">
        <v>4325</v>
      </c>
      <c r="IE166" s="196">
        <v>2</v>
      </c>
      <c r="IF166" s="196" t="s">
        <v>3959</v>
      </c>
      <c r="IG166" s="196" t="s">
        <v>30</v>
      </c>
      <c r="IH166" s="196">
        <v>2</v>
      </c>
      <c r="II166" s="196" t="s">
        <v>14</v>
      </c>
      <c r="IJ166" s="196" t="s">
        <v>14</v>
      </c>
      <c r="IK166" s="179">
        <v>44861</v>
      </c>
      <c r="IL166" s="194" t="s">
        <v>4324</v>
      </c>
      <c r="IM166" s="194">
        <v>3</v>
      </c>
      <c r="IN166" s="194" t="s">
        <v>3959</v>
      </c>
      <c r="IO166" s="194" t="s">
        <v>30</v>
      </c>
      <c r="IP166" s="194">
        <v>2</v>
      </c>
      <c r="IQ166" s="194" t="s">
        <v>14</v>
      </c>
      <c r="IR166" s="194" t="s">
        <v>14</v>
      </c>
      <c r="IS166" s="195">
        <v>44861</v>
      </c>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66"/>
  <sheetViews>
    <sheetView zoomScale="80" zoomScaleNormal="80" workbookViewId="0"/>
  </sheetViews>
  <sheetFormatPr defaultColWidth="9.42578125" defaultRowHeight="15" x14ac:dyDescent="0.25"/>
  <cols>
    <col min="1" max="1" width="36" style="51" customWidth="1"/>
    <col min="2" max="2" width="23.42578125" style="51" customWidth="1"/>
    <col min="3" max="3" width="10.42578125" style="51" bestFit="1" customWidth="1"/>
    <col min="4" max="4" width="11.42578125" style="51" bestFit="1" customWidth="1"/>
    <col min="5" max="5" width="5.42578125" style="51" bestFit="1" customWidth="1"/>
    <col min="6" max="6" width="12.42578125" style="3" customWidth="1"/>
    <col min="7" max="7" width="11.42578125" style="3" bestFit="1" customWidth="1"/>
    <col min="8" max="8" width="16.28515625" style="3" customWidth="1"/>
    <col min="9" max="9" width="10.42578125" style="3" bestFit="1" customWidth="1"/>
    <col min="10" max="11" width="9.42578125" style="3" hidden="1" customWidth="1"/>
    <col min="12" max="12" width="8.5703125" style="3" bestFit="1" customWidth="1"/>
    <col min="13" max="14" width="8.5703125" style="3" hidden="1" customWidth="1"/>
    <col min="15" max="15" width="6.42578125" style="3" hidden="1" customWidth="1"/>
    <col min="16" max="16" width="6.5703125" style="3" hidden="1" customWidth="1"/>
    <col min="17" max="17" width="16.85546875" style="3" customWidth="1"/>
    <col min="18" max="18" width="15.7109375" style="3" customWidth="1"/>
    <col min="19" max="19" width="10.42578125" style="3" bestFit="1" customWidth="1"/>
    <col min="20" max="20" width="14.28515625" style="3" customWidth="1"/>
    <col min="21" max="21" width="10.42578125" style="3" bestFit="1" customWidth="1"/>
    <col min="22" max="22" width="9.42578125" style="3" bestFit="1" customWidth="1"/>
    <col min="23" max="24" width="10.42578125" style="3" hidden="1" customWidth="1"/>
    <col min="25" max="25" width="9.42578125" style="3" bestFit="1" customWidth="1"/>
    <col min="26" max="26" width="12.42578125" style="3" bestFit="1" customWidth="1"/>
    <col min="27" max="27" width="9.42578125" style="3" bestFit="1" customWidth="1"/>
    <col min="28" max="28" width="6.42578125" style="3" bestFit="1" customWidth="1"/>
    <col min="29" max="31" width="9.42578125" style="3" bestFit="1" customWidth="1"/>
    <col min="32" max="32" width="6.42578125" style="3" bestFit="1" customWidth="1"/>
    <col min="33" max="33" width="12.42578125" style="3" bestFit="1" customWidth="1"/>
    <col min="34" max="34" width="9.42578125" style="51" customWidth="1"/>
    <col min="35" max="16384" width="9.42578125" style="51"/>
  </cols>
  <sheetData>
    <row r="1" spans="1:33" s="4" customFormat="1" ht="147" customHeight="1" x14ac:dyDescent="0.2">
      <c r="A1" s="13" t="str">
        <f>'Core Indicators'!A:A</f>
        <v>Crisis</v>
      </c>
      <c r="B1" s="13" t="s">
        <v>8614</v>
      </c>
      <c r="C1" s="13" t="s">
        <v>8611</v>
      </c>
      <c r="D1" s="13" t="s">
        <v>8612</v>
      </c>
      <c r="E1" s="184" t="s">
        <v>8613</v>
      </c>
      <c r="F1" s="32" t="s">
        <v>8728</v>
      </c>
      <c r="G1" s="32" t="s">
        <v>8729</v>
      </c>
      <c r="H1" s="32" t="s">
        <v>8730</v>
      </c>
      <c r="I1" s="32" t="s">
        <v>8731</v>
      </c>
      <c r="J1" s="32" t="s">
        <v>8732</v>
      </c>
      <c r="K1" s="32" t="s">
        <v>8733</v>
      </c>
      <c r="L1" s="32" t="s">
        <v>8734</v>
      </c>
      <c r="M1" s="32" t="s">
        <v>8735</v>
      </c>
      <c r="N1" s="32" t="s">
        <v>8736</v>
      </c>
      <c r="O1" s="32" t="s">
        <v>8737</v>
      </c>
      <c r="P1" s="33" t="s">
        <v>8738</v>
      </c>
      <c r="Q1" s="32" t="s">
        <v>8739</v>
      </c>
      <c r="R1" s="32" t="s">
        <v>8740</v>
      </c>
      <c r="S1" s="32" t="s">
        <v>8741</v>
      </c>
      <c r="T1" s="32" t="s">
        <v>8742</v>
      </c>
      <c r="U1" s="32" t="s">
        <v>8743</v>
      </c>
      <c r="V1" s="33" t="s">
        <v>8744</v>
      </c>
      <c r="W1" s="33" t="s">
        <v>8745</v>
      </c>
      <c r="X1" s="33" t="s">
        <v>8746</v>
      </c>
      <c r="Y1" s="33" t="s">
        <v>3961</v>
      </c>
      <c r="Z1" s="33" t="s">
        <v>3967</v>
      </c>
      <c r="AA1" s="33" t="s">
        <v>3963</v>
      </c>
      <c r="AB1" s="33" t="s">
        <v>3992</v>
      </c>
      <c r="AC1" s="33" t="s">
        <v>3958</v>
      </c>
      <c r="AD1" s="33" t="s">
        <v>3965</v>
      </c>
      <c r="AE1" s="33" t="s">
        <v>3988</v>
      </c>
      <c r="AF1" s="33" t="s">
        <v>8689</v>
      </c>
      <c r="AG1" s="33" t="s">
        <v>3998</v>
      </c>
    </row>
    <row r="2" spans="1:33" ht="26.1" customHeight="1" x14ac:dyDescent="0.25">
      <c r="A2" s="38">
        <f>'Core Indicators'!A:A</f>
        <v>0</v>
      </c>
      <c r="B2" s="15"/>
      <c r="C2" s="15"/>
      <c r="D2" s="15"/>
      <c r="E2" s="184"/>
      <c r="F2" s="10" t="s">
        <v>8747</v>
      </c>
      <c r="G2" s="10" t="s">
        <v>8748</v>
      </c>
      <c r="H2" s="10" t="s">
        <v>8748</v>
      </c>
      <c r="I2" s="10" t="s">
        <v>8748</v>
      </c>
      <c r="J2" s="10" t="s">
        <v>8748</v>
      </c>
      <c r="K2" s="10"/>
      <c r="L2" s="10" t="s">
        <v>8748</v>
      </c>
      <c r="M2" s="10" t="s">
        <v>8748</v>
      </c>
      <c r="N2" s="10" t="s">
        <v>8748</v>
      </c>
      <c r="O2" s="10" t="s">
        <v>8748</v>
      </c>
      <c r="P2" s="10" t="s">
        <v>8749</v>
      </c>
      <c r="Q2" s="10" t="s">
        <v>8748</v>
      </c>
      <c r="R2" s="10" t="s">
        <v>8748</v>
      </c>
      <c r="S2" s="10" t="s">
        <v>8748</v>
      </c>
      <c r="T2" s="10" t="s">
        <v>8748</v>
      </c>
      <c r="U2" s="10" t="s">
        <v>8748</v>
      </c>
      <c r="V2" s="10" t="s">
        <v>8748</v>
      </c>
      <c r="W2" s="10" t="s">
        <v>8748</v>
      </c>
      <c r="X2" s="10" t="s">
        <v>8748</v>
      </c>
      <c r="Y2" s="10"/>
      <c r="Z2" s="10"/>
      <c r="AA2" s="10"/>
      <c r="AB2" s="10"/>
      <c r="AC2" s="10"/>
      <c r="AD2" s="10"/>
      <c r="AE2" s="10"/>
      <c r="AF2" s="10"/>
      <c r="AG2" s="10"/>
    </row>
    <row r="3" spans="1:33" s="37" customFormat="1" ht="20.100000000000001" customHeight="1" x14ac:dyDescent="0.25">
      <c r="A3" s="200" t="str">
        <f>'Core Indicators'!A:A</f>
        <v>Complex crisis in Afghanistan</v>
      </c>
      <c r="B3" s="200" t="str">
        <f>'Core Indicators'!B:B</f>
        <v>Conflict,Violence,Displacement,Drought,Earthquake,Socio-political</v>
      </c>
      <c r="C3" s="200" t="str">
        <f>'Core Indicators'!C3</f>
        <v>AFG001</v>
      </c>
      <c r="D3" s="200" t="str">
        <f>'Core Indicators'!D3</f>
        <v>Afghanistan</v>
      </c>
      <c r="E3" s="200" t="str">
        <f>'Core Indicators'!E3</f>
        <v>AFG</v>
      </c>
      <c r="F3" s="35">
        <f>'Core Indicators'!O3</f>
        <v>652867</v>
      </c>
      <c r="G3" s="35">
        <f>'Core Indicators'!W3</f>
        <v>41800000</v>
      </c>
      <c r="H3" s="35">
        <f>'Core Indicators'!AE3</f>
        <v>35900000</v>
      </c>
      <c r="I3" s="35">
        <f>'Core Indicators'!AM3</f>
        <v>12387000</v>
      </c>
      <c r="J3" s="35">
        <f>'Core Indicators'!AU3</f>
        <v>2949</v>
      </c>
      <c r="K3" s="35" t="str">
        <f>'Core Indicators'!BC3</f>
        <v>x</v>
      </c>
      <c r="L3" s="35">
        <f>'Core Indicators'!BK3</f>
        <v>2949</v>
      </c>
      <c r="M3" s="35" t="str">
        <f>'Core Indicators'!BS3</f>
        <v>x</v>
      </c>
      <c r="N3" s="35" t="str">
        <f>'Core Indicators'!CA3</f>
        <v>x</v>
      </c>
      <c r="O3" s="35" t="e">
        <f>'Core Indicators'!CI3</f>
        <v>#N/A</v>
      </c>
      <c r="P3" s="35">
        <f>'Core Indicators'!CQ3</f>
        <v>13114</v>
      </c>
      <c r="Q3" s="35">
        <f>'Core Indicators'!DG3</f>
        <v>5880000</v>
      </c>
      <c r="R3" s="35">
        <f>'Core Indicators'!DO3</f>
        <v>11500000</v>
      </c>
      <c r="S3" s="35">
        <f>'Core Indicators'!DW3</f>
        <v>15100000</v>
      </c>
      <c r="T3" s="35">
        <f>'Core Indicators'!EE3</f>
        <v>9300000</v>
      </c>
      <c r="U3" s="35">
        <f>'Core Indicators'!EM3</f>
        <v>20000</v>
      </c>
      <c r="V3" s="35">
        <f>'Core Indicators'!FC3</f>
        <v>5</v>
      </c>
      <c r="W3" s="35" t="str">
        <f>'Core Indicators'!FK3</f>
        <v>x</v>
      </c>
      <c r="X3" s="35" t="str">
        <f>'Core Indicators'!FS3</f>
        <v>x</v>
      </c>
      <c r="Y3" s="35">
        <f>'Core Indicators'!GA3</f>
        <v>1</v>
      </c>
      <c r="Z3" s="35">
        <f>'Core Indicators'!GI3</f>
        <v>1</v>
      </c>
      <c r="AA3" s="35">
        <f>'Core Indicators'!GQ3</f>
        <v>3</v>
      </c>
      <c r="AB3" s="35">
        <f>'Core Indicators'!GY3</f>
        <v>3</v>
      </c>
      <c r="AC3" s="35">
        <f>'Core Indicators'!HG3</f>
        <v>2</v>
      </c>
      <c r="AD3" s="35">
        <f>'Core Indicators'!HO3</f>
        <v>2</v>
      </c>
      <c r="AE3" s="35">
        <f>'Core Indicators'!HW3</f>
        <v>2</v>
      </c>
      <c r="AF3" s="35">
        <f>'Core Indicators'!IE3</f>
        <v>3</v>
      </c>
      <c r="AG3" s="35">
        <f>'Core Indicators'!IM3</f>
        <v>3</v>
      </c>
    </row>
    <row r="4" spans="1:33" s="37" customFormat="1" ht="20.100000000000001" customHeight="1" x14ac:dyDescent="0.25">
      <c r="A4" s="199" t="str">
        <f>'Core Indicators'!A:A</f>
        <v>Earthquake in Khost and Paktika</v>
      </c>
      <c r="B4" s="199" t="str">
        <f>'Core Indicators'!B:B</f>
        <v>Earthquake</v>
      </c>
      <c r="C4" s="199" t="str">
        <f>'Core Indicators'!C4</f>
        <v>AFG005</v>
      </c>
      <c r="D4" s="199" t="str">
        <f>'Core Indicators'!D4</f>
        <v>Afghanistan</v>
      </c>
      <c r="E4" s="199" t="str">
        <f>'Core Indicators'!E4</f>
        <v>AFG</v>
      </c>
      <c r="F4" s="36">
        <f>'Core Indicators'!O4</f>
        <v>23751</v>
      </c>
      <c r="G4" s="36">
        <f>'Core Indicators'!W4</f>
        <v>1846000</v>
      </c>
      <c r="H4" s="36">
        <f>'Core Indicators'!AE4</f>
        <v>362000</v>
      </c>
      <c r="I4" s="36" t="str">
        <f>'Core Indicators'!AM4</f>
        <v>x</v>
      </c>
      <c r="J4" s="36">
        <f>'Core Indicators'!AU4</f>
        <v>2949</v>
      </c>
      <c r="K4" s="36" t="str">
        <f>'Core Indicators'!BC4</f>
        <v>x</v>
      </c>
      <c r="L4" s="36">
        <f>'Core Indicators'!BK4</f>
        <v>1039</v>
      </c>
      <c r="M4" s="36" t="str">
        <f>'Core Indicators'!BS4</f>
        <v>x</v>
      </c>
      <c r="N4" s="36" t="str">
        <f>'Core Indicators'!CA4</f>
        <v>x</v>
      </c>
      <c r="O4" s="36" t="e">
        <f>'Core Indicators'!CI4</f>
        <v>#N/A</v>
      </c>
      <c r="P4" s="36" t="str">
        <f>'Core Indicators'!CQ4</f>
        <v>x</v>
      </c>
      <c r="Q4" s="36">
        <f>'Core Indicators'!DG4</f>
        <v>1484000</v>
      </c>
      <c r="R4" s="36">
        <f>'Core Indicators'!DO4</f>
        <v>0</v>
      </c>
      <c r="S4" s="36">
        <f>'Core Indicators'!DW4</f>
        <v>362000</v>
      </c>
      <c r="T4" s="36">
        <f>'Core Indicators'!EE4</f>
        <v>0</v>
      </c>
      <c r="U4" s="36">
        <f>'Core Indicators'!EM4</f>
        <v>0</v>
      </c>
      <c r="V4" s="36">
        <f>'Core Indicators'!FC4</f>
        <v>2</v>
      </c>
      <c r="W4" s="36" t="e">
        <f>'Core Indicators'!FK4</f>
        <v>#N/A</v>
      </c>
      <c r="X4" s="36" t="e">
        <f>'Core Indicators'!FS4</f>
        <v>#N/A</v>
      </c>
      <c r="Y4" s="36">
        <f>'Core Indicators'!GA4</f>
        <v>1</v>
      </c>
      <c r="Z4" s="36">
        <f>'Core Indicators'!GI4</f>
        <v>1</v>
      </c>
      <c r="AA4" s="36">
        <f>'Core Indicators'!GQ4</f>
        <v>1</v>
      </c>
      <c r="AB4" s="36">
        <f>'Core Indicators'!GY4</f>
        <v>0</v>
      </c>
      <c r="AC4" s="36">
        <f>'Core Indicators'!HG4</f>
        <v>2</v>
      </c>
      <c r="AD4" s="36">
        <f>'Core Indicators'!HO4</f>
        <v>2</v>
      </c>
      <c r="AE4" s="36">
        <f>'Core Indicators'!HW4</f>
        <v>0</v>
      </c>
      <c r="AF4" s="36">
        <f>'Core Indicators'!IE4</f>
        <v>3</v>
      </c>
      <c r="AG4" s="36">
        <f>'Core Indicators'!IM4</f>
        <v>3</v>
      </c>
    </row>
    <row r="5" spans="1:33" s="37" customFormat="1" ht="20.100000000000001" customHeight="1" x14ac:dyDescent="0.25">
      <c r="A5" s="200" t="str">
        <f>'Core Indicators'!A:A</f>
        <v>Drought in South-West Angola</v>
      </c>
      <c r="B5" s="200" t="str">
        <f>'Core Indicators'!B:B</f>
        <v>Drought</v>
      </c>
      <c r="C5" s="200" t="str">
        <f>'Core Indicators'!C5</f>
        <v>AGO002</v>
      </c>
      <c r="D5" s="200" t="str">
        <f>'Core Indicators'!D5</f>
        <v>Angola</v>
      </c>
      <c r="E5" s="200" t="str">
        <f>'Core Indicators'!E5</f>
        <v>AGO</v>
      </c>
      <c r="F5" s="35">
        <f>'Core Indicators'!O5</f>
        <v>1246700</v>
      </c>
      <c r="G5" s="35">
        <f>'Core Indicators'!W5</f>
        <v>2750000</v>
      </c>
      <c r="H5" s="35">
        <f>'Core Indicators'!AE5</f>
        <v>2267000</v>
      </c>
      <c r="I5" s="35">
        <f>'Core Indicators'!AM5</f>
        <v>0</v>
      </c>
      <c r="J5" s="35" t="e">
        <f>'Core Indicators'!AU5</f>
        <v>#N/A</v>
      </c>
      <c r="K5" s="35" t="e">
        <f>'Core Indicators'!BC5</f>
        <v>#N/A</v>
      </c>
      <c r="L5" s="35">
        <f>'Core Indicators'!BK5</f>
        <v>0</v>
      </c>
      <c r="M5" s="35" t="e">
        <f>'Core Indicators'!BS5</f>
        <v>#N/A</v>
      </c>
      <c r="N5" s="35" t="e">
        <f>'Core Indicators'!CA5</f>
        <v>#N/A</v>
      </c>
      <c r="O5" s="35" t="e">
        <f>'Core Indicators'!CI5</f>
        <v>#N/A</v>
      </c>
      <c r="P5" s="35" t="e">
        <f>'Core Indicators'!CQ5</f>
        <v>#N/A</v>
      </c>
      <c r="Q5" s="35">
        <f>'Core Indicators'!DG5</f>
        <v>483000</v>
      </c>
      <c r="R5" s="35">
        <f>'Core Indicators'!DO5</f>
        <v>683000</v>
      </c>
      <c r="S5" s="35">
        <f>'Core Indicators'!DW5</f>
        <v>1167000</v>
      </c>
      <c r="T5" s="35">
        <f>'Core Indicators'!EE5</f>
        <v>417000</v>
      </c>
      <c r="U5" s="35">
        <f>'Core Indicators'!EM5</f>
        <v>0</v>
      </c>
      <c r="V5" s="35">
        <f>'Core Indicators'!FC5</f>
        <v>1</v>
      </c>
      <c r="W5" s="35" t="e">
        <f>'Core Indicators'!FK5</f>
        <v>#N/A</v>
      </c>
      <c r="X5" s="35" t="e">
        <f>'Core Indicators'!FS5</f>
        <v>#N/A</v>
      </c>
      <c r="Y5" s="35">
        <f>'Core Indicators'!GA5</f>
        <v>0</v>
      </c>
      <c r="Z5" s="35">
        <f>'Core Indicators'!GI5</f>
        <v>0</v>
      </c>
      <c r="AA5" s="35">
        <f>'Core Indicators'!GQ5</f>
        <v>0</v>
      </c>
      <c r="AB5" s="35">
        <f>'Core Indicators'!GY5</f>
        <v>0</v>
      </c>
      <c r="AC5" s="35">
        <f>'Core Indicators'!HG5</f>
        <v>0</v>
      </c>
      <c r="AD5" s="35">
        <f>'Core Indicators'!HO5</f>
        <v>0</v>
      </c>
      <c r="AE5" s="35">
        <f>'Core Indicators'!HW5</f>
        <v>0</v>
      </c>
      <c r="AF5" s="35">
        <f>'Core Indicators'!IE5</f>
        <v>2</v>
      </c>
      <c r="AG5" s="35">
        <f>'Core Indicators'!IM5</f>
        <v>0</v>
      </c>
    </row>
    <row r="6" spans="1:33" s="37" customFormat="1" ht="20.100000000000001" customHeight="1" x14ac:dyDescent="0.25">
      <c r="A6" s="199" t="str">
        <f>'Core Indicators'!A:A</f>
        <v>Nagorno-Karabakh Conflict in Armenia</v>
      </c>
      <c r="B6" s="199" t="str">
        <f>'Core Indicators'!B:B</f>
        <v>Conflict,Displacement</v>
      </c>
      <c r="C6" s="199" t="str">
        <f>'Core Indicators'!C6</f>
        <v>ARM002</v>
      </c>
      <c r="D6" s="199" t="str">
        <f>'Core Indicators'!D6</f>
        <v>Armenia</v>
      </c>
      <c r="E6" s="199" t="str">
        <f>'Core Indicators'!E6</f>
        <v>ARM</v>
      </c>
      <c r="F6" s="36">
        <f>'Core Indicators'!O6</f>
        <v>4399</v>
      </c>
      <c r="G6" s="36">
        <f>'Core Indicators'!W6</f>
        <v>1626000</v>
      </c>
      <c r="H6" s="36">
        <f>'Core Indicators'!AE6</f>
        <v>34000</v>
      </c>
      <c r="I6" s="36">
        <f>'Core Indicators'!AM6</f>
        <v>27000</v>
      </c>
      <c r="J6" s="36" t="str">
        <f>'Core Indicators'!AU6</f>
        <v>x</v>
      </c>
      <c r="K6" s="36" t="str">
        <f>'Core Indicators'!BC6</f>
        <v>x</v>
      </c>
      <c r="L6" s="36">
        <f>'Core Indicators'!BK6</f>
        <v>11</v>
      </c>
      <c r="M6" s="36" t="str">
        <f>'Core Indicators'!BS6</f>
        <v>x</v>
      </c>
      <c r="N6" s="36" t="str">
        <f>'Core Indicators'!CA6</f>
        <v>x</v>
      </c>
      <c r="O6" s="36" t="e">
        <f>'Core Indicators'!CI6</f>
        <v>#N/A</v>
      </c>
      <c r="P6" s="36" t="str">
        <f>'Core Indicators'!CQ6</f>
        <v>x</v>
      </c>
      <c r="Q6" s="36">
        <f>'Core Indicators'!DG6</f>
        <v>1593000</v>
      </c>
      <c r="R6" s="36">
        <f>'Core Indicators'!DO6</f>
        <v>7000</v>
      </c>
      <c r="S6" s="36">
        <f>'Core Indicators'!DW6</f>
        <v>27000</v>
      </c>
      <c r="T6" s="36">
        <f>'Core Indicators'!EE6</f>
        <v>0</v>
      </c>
      <c r="U6" s="36">
        <f>'Core Indicators'!EM6</f>
        <v>0</v>
      </c>
      <c r="V6" s="36">
        <f>'Core Indicators'!FC6</f>
        <v>2</v>
      </c>
      <c r="W6" s="36" t="str">
        <f>'Core Indicators'!FK6</f>
        <v>x</v>
      </c>
      <c r="X6" s="36" t="str">
        <f>'Core Indicators'!FS6</f>
        <v>x</v>
      </c>
      <c r="Y6" s="36">
        <f>'Core Indicators'!GA6</f>
        <v>0</v>
      </c>
      <c r="Z6" s="36">
        <f>'Core Indicators'!GI6</f>
        <v>0</v>
      </c>
      <c r="AA6" s="36">
        <f>'Core Indicators'!GQ6</f>
        <v>0</v>
      </c>
      <c r="AB6" s="36">
        <f>'Core Indicators'!GY6</f>
        <v>0</v>
      </c>
      <c r="AC6" s="36">
        <f>'Core Indicators'!HG6</f>
        <v>0</v>
      </c>
      <c r="AD6" s="36">
        <f>'Core Indicators'!HO6</f>
        <v>0</v>
      </c>
      <c r="AE6" s="36">
        <f>'Core Indicators'!HW6</f>
        <v>0</v>
      </c>
      <c r="AF6" s="36">
        <f>'Core Indicators'!IE6</f>
        <v>1</v>
      </c>
      <c r="AG6" s="36">
        <f>'Core Indicators'!IM6</f>
        <v>0</v>
      </c>
    </row>
    <row r="7" spans="1:33" s="37" customFormat="1" ht="20.100000000000001" customHeight="1" x14ac:dyDescent="0.25">
      <c r="A7" s="200" t="str">
        <f>'Core Indicators'!A:A</f>
        <v>Nagorno-Karabakh conflict in Azerbaijan</v>
      </c>
      <c r="B7" s="200" t="str">
        <f>'Core Indicators'!B:B</f>
        <v>Conflict,Displacement</v>
      </c>
      <c r="C7" s="200" t="str">
        <f>'Core Indicators'!C7</f>
        <v>AZE002</v>
      </c>
      <c r="D7" s="200" t="str">
        <f>'Core Indicators'!D7</f>
        <v>Azerbaijan</v>
      </c>
      <c r="E7" s="200" t="str">
        <f>'Core Indicators'!E7</f>
        <v>AZE</v>
      </c>
      <c r="F7" s="35">
        <f>'Core Indicators'!O7</f>
        <v>31560</v>
      </c>
      <c r="G7" s="35">
        <f>'Core Indicators'!W7</f>
        <v>2826000</v>
      </c>
      <c r="H7" s="35">
        <f>'Core Indicators'!AE7</f>
        <v>2826000</v>
      </c>
      <c r="I7" s="35">
        <f>'Core Indicators'!AM7</f>
        <v>91000</v>
      </c>
      <c r="J7" s="35" t="str">
        <f>'Core Indicators'!AU7</f>
        <v>x</v>
      </c>
      <c r="K7" s="35" t="str">
        <f>'Core Indicators'!BC7</f>
        <v>x</v>
      </c>
      <c r="L7" s="35">
        <f>'Core Indicators'!BK7</f>
        <v>3</v>
      </c>
      <c r="M7" s="35" t="str">
        <f>'Core Indicators'!BS7</f>
        <v>x</v>
      </c>
      <c r="N7" s="35" t="str">
        <f>'Core Indicators'!CA7</f>
        <v>x</v>
      </c>
      <c r="O7" s="35" t="e">
        <f>'Core Indicators'!CI7</f>
        <v>#N/A</v>
      </c>
      <c r="P7" s="35" t="str">
        <f>'Core Indicators'!CQ7</f>
        <v>x</v>
      </c>
      <c r="Q7" s="35">
        <f>'Core Indicators'!DG7</f>
        <v>0</v>
      </c>
      <c r="R7" s="35">
        <f>'Core Indicators'!DO7</f>
        <v>2826000</v>
      </c>
      <c r="S7" s="35">
        <f>'Core Indicators'!DW7</f>
        <v>0</v>
      </c>
      <c r="T7" s="35">
        <f>'Core Indicators'!EE7</f>
        <v>0</v>
      </c>
      <c r="U7" s="35">
        <f>'Core Indicators'!EM7</f>
        <v>0</v>
      </c>
      <c r="V7" s="35">
        <f>'Core Indicators'!FC7</f>
        <v>3</v>
      </c>
      <c r="W7" s="35" t="str">
        <f>'Core Indicators'!FK7</f>
        <v>x</v>
      </c>
      <c r="X7" s="35" t="str">
        <f>'Core Indicators'!FS7</f>
        <v>x</v>
      </c>
      <c r="Y7" s="35">
        <f>'Core Indicators'!GA7</f>
        <v>1</v>
      </c>
      <c r="Z7" s="35">
        <f>'Core Indicators'!GI7</f>
        <v>0</v>
      </c>
      <c r="AA7" s="35">
        <f>'Core Indicators'!GQ7</f>
        <v>1</v>
      </c>
      <c r="AB7" s="35">
        <f>'Core Indicators'!GY7</f>
        <v>0</v>
      </c>
      <c r="AC7" s="35">
        <f>'Core Indicators'!HG7</f>
        <v>0</v>
      </c>
      <c r="AD7" s="35">
        <f>'Core Indicators'!HO7</f>
        <v>0</v>
      </c>
      <c r="AE7" s="35">
        <f>'Core Indicators'!HW7</f>
        <v>0</v>
      </c>
      <c r="AF7" s="35">
        <f>'Core Indicators'!IE7</f>
        <v>2</v>
      </c>
      <c r="AG7" s="35">
        <f>'Core Indicators'!IM7</f>
        <v>0</v>
      </c>
    </row>
    <row r="8" spans="1:33" s="37" customFormat="1" ht="20.100000000000001" customHeight="1" x14ac:dyDescent="0.25">
      <c r="A8" s="199" t="str">
        <f>'Core Indicators'!A:A</f>
        <v>Complex in Burundi</v>
      </c>
      <c r="B8" s="199" t="str">
        <f>'Core Indicators'!B:B</f>
        <v>Violence,Displacement,Floods</v>
      </c>
      <c r="C8" s="199" t="str">
        <f>'Core Indicators'!C8</f>
        <v>BDI001</v>
      </c>
      <c r="D8" s="199" t="str">
        <f>'Core Indicators'!D8</f>
        <v>Burundi</v>
      </c>
      <c r="E8" s="199" t="str">
        <f>'Core Indicators'!E8</f>
        <v>BDI</v>
      </c>
      <c r="F8" s="36">
        <f>'Core Indicators'!O8</f>
        <v>25680</v>
      </c>
      <c r="G8" s="36">
        <f>'Core Indicators'!W8</f>
        <v>13000000</v>
      </c>
      <c r="H8" s="36">
        <f>'Core Indicators'!AE8</f>
        <v>13000000</v>
      </c>
      <c r="I8" s="36">
        <f>'Core Indicators'!AM8</f>
        <v>697000</v>
      </c>
      <c r="J8" s="36" t="str">
        <f>'Core Indicators'!AU8</f>
        <v>x</v>
      </c>
      <c r="K8" s="36">
        <f>'Core Indicators'!BC8</f>
        <v>283000</v>
      </c>
      <c r="L8" s="36">
        <f>'Core Indicators'!BK8</f>
        <v>120</v>
      </c>
      <c r="M8" s="36" t="str">
        <f>'Core Indicators'!BS8</f>
        <v>x</v>
      </c>
      <c r="N8" s="36" t="str">
        <f>'Core Indicators'!CA8</f>
        <v>x</v>
      </c>
      <c r="O8" s="36" t="e">
        <f>'Core Indicators'!CI8</f>
        <v>#N/A</v>
      </c>
      <c r="P8" s="36">
        <f>'Core Indicators'!CQ8</f>
        <v>444</v>
      </c>
      <c r="Q8" s="36">
        <f>'Core Indicators'!DG8</f>
        <v>0</v>
      </c>
      <c r="R8" s="36">
        <f>'Core Indicators'!DO8</f>
        <v>11200000</v>
      </c>
      <c r="S8" s="36">
        <f>'Core Indicators'!DW8</f>
        <v>1692000</v>
      </c>
      <c r="T8" s="36">
        <f>'Core Indicators'!EE8</f>
        <v>108000</v>
      </c>
      <c r="U8" s="36">
        <f>'Core Indicators'!EM8</f>
        <v>0</v>
      </c>
      <c r="V8" s="36">
        <f>'Core Indicators'!FC8</f>
        <v>5</v>
      </c>
      <c r="W8" s="36" t="str">
        <f>'Core Indicators'!FK8</f>
        <v>x</v>
      </c>
      <c r="X8" s="36" t="str">
        <f>'Core Indicators'!FS8</f>
        <v>x</v>
      </c>
      <c r="Y8" s="36">
        <f>'Core Indicators'!GA8</f>
        <v>0</v>
      </c>
      <c r="Z8" s="36">
        <f>'Core Indicators'!GI8</f>
        <v>1</v>
      </c>
      <c r="AA8" s="36">
        <f>'Core Indicators'!GQ8</f>
        <v>1</v>
      </c>
      <c r="AB8" s="36">
        <f>'Core Indicators'!GY8</f>
        <v>0</v>
      </c>
      <c r="AC8" s="36">
        <f>'Core Indicators'!HG8</f>
        <v>0</v>
      </c>
      <c r="AD8" s="36">
        <f>'Core Indicators'!HO8</f>
        <v>1</v>
      </c>
      <c r="AE8" s="36">
        <f>'Core Indicators'!HW8</f>
        <v>0</v>
      </c>
      <c r="AF8" s="36">
        <f>'Core Indicators'!IE8</f>
        <v>0</v>
      </c>
      <c r="AG8" s="36">
        <f>'Core Indicators'!IM8</f>
        <v>2</v>
      </c>
    </row>
    <row r="9" spans="1:33" s="37" customFormat="1" ht="20.100000000000001" customHeight="1" x14ac:dyDescent="0.25">
      <c r="A9" s="200" t="str">
        <f>'Core Indicators'!A:A</f>
        <v>Conflict in Burkina Faso</v>
      </c>
      <c r="B9" s="200" t="str">
        <f>'Core Indicators'!B:B</f>
        <v>Conflict,Displacement,Violence</v>
      </c>
      <c r="C9" s="200" t="str">
        <f>'Core Indicators'!C9</f>
        <v>BFA002</v>
      </c>
      <c r="D9" s="200" t="str">
        <f>'Core Indicators'!D9</f>
        <v>Burkina Faso</v>
      </c>
      <c r="E9" s="200" t="str">
        <f>'Core Indicators'!E9</f>
        <v>BFA</v>
      </c>
      <c r="F9" s="35">
        <f>'Core Indicators'!O9</f>
        <v>274000</v>
      </c>
      <c r="G9" s="35">
        <f>'Core Indicators'!W9</f>
        <v>21537000</v>
      </c>
      <c r="H9" s="35">
        <f>'Core Indicators'!AE9</f>
        <v>3517000</v>
      </c>
      <c r="I9" s="35">
        <f>'Core Indicators'!AM9</f>
        <v>1933000</v>
      </c>
      <c r="J9" s="35" t="str">
        <f>'Core Indicators'!AU9</f>
        <v>x</v>
      </c>
      <c r="K9" s="35" t="str">
        <f>'Core Indicators'!BC9</f>
        <v>x</v>
      </c>
      <c r="L9" s="35">
        <f>'Core Indicators'!BK9</f>
        <v>2154</v>
      </c>
      <c r="M9" s="35" t="str">
        <f>'Core Indicators'!BS9</f>
        <v>x</v>
      </c>
      <c r="N9" s="35" t="str">
        <f>'Core Indicators'!CA9</f>
        <v>x</v>
      </c>
      <c r="O9" s="35" t="e">
        <f>'Core Indicators'!CI9</f>
        <v>#N/A</v>
      </c>
      <c r="P9" s="35" t="str">
        <f>'Core Indicators'!CQ9</f>
        <v>x</v>
      </c>
      <c r="Q9" s="35">
        <f>'Core Indicators'!DG9</f>
        <v>18020000</v>
      </c>
      <c r="R9" s="35">
        <f>'Core Indicators'!DO9</f>
        <v>0</v>
      </c>
      <c r="S9" s="35">
        <f>'Core Indicators'!DW9</f>
        <v>2837000</v>
      </c>
      <c r="T9" s="35">
        <f>'Core Indicators'!EE9</f>
        <v>680000</v>
      </c>
      <c r="U9" s="35">
        <f>'Core Indicators'!EM9</f>
        <v>0</v>
      </c>
      <c r="V9" s="35">
        <f>'Core Indicators'!FC9</f>
        <v>4</v>
      </c>
      <c r="W9" s="35" t="str">
        <f>'Core Indicators'!FK9</f>
        <v>x</v>
      </c>
      <c r="X9" s="35" t="str">
        <f>'Core Indicators'!FS9</f>
        <v>x</v>
      </c>
      <c r="Y9" s="35">
        <f>'Core Indicators'!GA9</f>
        <v>1</v>
      </c>
      <c r="Z9" s="35">
        <f>'Core Indicators'!GI9</f>
        <v>3</v>
      </c>
      <c r="AA9" s="35">
        <f>'Core Indicators'!GQ9</f>
        <v>3</v>
      </c>
      <c r="AB9" s="35">
        <f>'Core Indicators'!GY9</f>
        <v>2</v>
      </c>
      <c r="AC9" s="35">
        <f>'Core Indicators'!HG9</f>
        <v>2</v>
      </c>
      <c r="AD9" s="35">
        <f>'Core Indicators'!HO9</f>
        <v>2</v>
      </c>
      <c r="AE9" s="35">
        <f>'Core Indicators'!HW9</f>
        <v>3</v>
      </c>
      <c r="AF9" s="35">
        <f>'Core Indicators'!IE9</f>
        <v>1</v>
      </c>
      <c r="AG9" s="35">
        <f>'Core Indicators'!IM9</f>
        <v>3</v>
      </c>
    </row>
    <row r="10" spans="1:33" s="37" customFormat="1" ht="20.100000000000001" customHeight="1" x14ac:dyDescent="0.25">
      <c r="A10" s="199" t="str">
        <f>'Core Indicators'!A:A</f>
        <v>Mutliple crises in Bangladesh</v>
      </c>
      <c r="B10" s="199" t="str">
        <f>'Core Indicators'!B:B</f>
        <v>Conflict,Violence,Displacement,Floods</v>
      </c>
      <c r="C10" s="199" t="str">
        <f>'Core Indicators'!C10</f>
        <v>BGD001</v>
      </c>
      <c r="D10" s="199" t="str">
        <f>'Core Indicators'!D10</f>
        <v>Bangladesh</v>
      </c>
      <c r="E10" s="199" t="str">
        <f>'Core Indicators'!E10</f>
        <v>BGD</v>
      </c>
      <c r="F10" s="36">
        <f>'Core Indicators'!O10</f>
        <v>41761</v>
      </c>
      <c r="G10" s="36">
        <f>'Core Indicators'!W10</f>
        <v>52972000</v>
      </c>
      <c r="H10" s="36">
        <f>'Core Indicators'!AE10</f>
        <v>8689000</v>
      </c>
      <c r="I10" s="36">
        <f>'Core Indicators'!AM10</f>
        <v>948000</v>
      </c>
      <c r="J10" s="36">
        <f>'Core Indicators'!AU10</f>
        <v>80</v>
      </c>
      <c r="K10" s="36">
        <f>'Core Indicators'!BC10</f>
        <v>4534</v>
      </c>
      <c r="L10" s="36">
        <f>'Core Indicators'!BK10</f>
        <v>159</v>
      </c>
      <c r="M10" s="36" t="str">
        <f>'Core Indicators'!BS10</f>
        <v>x</v>
      </c>
      <c r="N10" s="36" t="str">
        <f>'Core Indicators'!CA10</f>
        <v>x</v>
      </c>
      <c r="O10" s="36" t="e">
        <f>'Core Indicators'!CI10</f>
        <v>#N/A</v>
      </c>
      <c r="P10" s="36" t="str">
        <f>'Core Indicators'!CQ10</f>
        <v>x</v>
      </c>
      <c r="Q10" s="36">
        <f>'Core Indicators'!DG10</f>
        <v>44283000</v>
      </c>
      <c r="R10" s="36">
        <f>'Core Indicators'!DO10</f>
        <v>3800000</v>
      </c>
      <c r="S10" s="36">
        <f>'Core Indicators'!DW10</f>
        <v>3367000</v>
      </c>
      <c r="T10" s="36">
        <f>'Core Indicators'!EE10</f>
        <v>1522000</v>
      </c>
      <c r="U10" s="36">
        <f>'Core Indicators'!EM10</f>
        <v>0</v>
      </c>
      <c r="V10" s="36">
        <f>'Core Indicators'!FC10</f>
        <v>4</v>
      </c>
      <c r="W10" s="36" t="str">
        <f>'Core Indicators'!FK10</f>
        <v>x</v>
      </c>
      <c r="X10" s="36" t="str">
        <f>'Core Indicators'!FS10</f>
        <v>x</v>
      </c>
      <c r="Y10" s="36">
        <f>'Core Indicators'!GA10</f>
        <v>2</v>
      </c>
      <c r="Z10" s="36">
        <f>'Core Indicators'!GI10</f>
        <v>1</v>
      </c>
      <c r="AA10" s="36">
        <f>'Core Indicators'!GQ10</f>
        <v>1</v>
      </c>
      <c r="AB10" s="36">
        <f>'Core Indicators'!GY10</f>
        <v>0</v>
      </c>
      <c r="AC10" s="36">
        <f>'Core Indicators'!HG10</f>
        <v>1</v>
      </c>
      <c r="AD10" s="36">
        <f>'Core Indicators'!HO10</f>
        <v>2</v>
      </c>
      <c r="AE10" s="36">
        <f>'Core Indicators'!HW10</f>
        <v>0</v>
      </c>
      <c r="AF10" s="36">
        <f>'Core Indicators'!IE10</f>
        <v>0</v>
      </c>
      <c r="AG10" s="36">
        <f>'Core Indicators'!IM10</f>
        <v>3</v>
      </c>
    </row>
    <row r="11" spans="1:33" s="37" customFormat="1" ht="20.100000000000001" customHeight="1" x14ac:dyDescent="0.25">
      <c r="A11" s="200" t="str">
        <f>'Core Indicators'!A:A</f>
        <v>Rohingya refugee crisis</v>
      </c>
      <c r="B11" s="200" t="str">
        <f>'Core Indicators'!B:B</f>
        <v>Conflict,Violence,Displacement</v>
      </c>
      <c r="C11" s="200" t="str">
        <f>'Core Indicators'!C11</f>
        <v>BGD002</v>
      </c>
      <c r="D11" s="200" t="str">
        <f>'Core Indicators'!D11</f>
        <v>Bangladesh</v>
      </c>
      <c r="E11" s="200" t="str">
        <f>'Core Indicators'!E11</f>
        <v>BGD</v>
      </c>
      <c r="F11" s="35">
        <f>'Core Indicators'!O11</f>
        <v>730.46</v>
      </c>
      <c r="G11" s="35">
        <f>'Core Indicators'!W11</f>
        <v>1489000</v>
      </c>
      <c r="H11" s="35">
        <f>'Core Indicators'!AE11</f>
        <v>1489000</v>
      </c>
      <c r="I11" s="35">
        <f>'Core Indicators'!AM11</f>
        <v>948000</v>
      </c>
      <c r="J11" s="35">
        <f>'Core Indicators'!AU11</f>
        <v>0</v>
      </c>
      <c r="K11" s="35">
        <f>'Core Indicators'!BC11</f>
        <v>0</v>
      </c>
      <c r="L11" s="35">
        <f>'Core Indicators'!BK11</f>
        <v>19</v>
      </c>
      <c r="M11" s="35" t="str">
        <f>'Core Indicators'!BS11</f>
        <v>x</v>
      </c>
      <c r="N11" s="35" t="str">
        <f>'Core Indicators'!CA11</f>
        <v>x</v>
      </c>
      <c r="O11" s="35" t="e">
        <f>'Core Indicators'!CI11</f>
        <v>#N/A</v>
      </c>
      <c r="P11" s="35" t="str">
        <f>'Core Indicators'!CQ11</f>
        <v>x</v>
      </c>
      <c r="Q11" s="35">
        <f>'Core Indicators'!DG11</f>
        <v>0</v>
      </c>
      <c r="R11" s="35">
        <f>'Core Indicators'!DO11</f>
        <v>0</v>
      </c>
      <c r="S11" s="35">
        <f>'Core Indicators'!DW11</f>
        <v>1487000</v>
      </c>
      <c r="T11" s="35">
        <f>'Core Indicators'!EE11</f>
        <v>0</v>
      </c>
      <c r="U11" s="35">
        <f>'Core Indicators'!EM11</f>
        <v>0</v>
      </c>
      <c r="V11" s="35">
        <f>'Core Indicators'!FC11</f>
        <v>3</v>
      </c>
      <c r="W11" s="35">
        <f>'Core Indicators'!FK11</f>
        <v>0</v>
      </c>
      <c r="X11" s="35">
        <f>'Core Indicators'!FS11</f>
        <v>0</v>
      </c>
      <c r="Y11" s="35">
        <f>'Core Indicators'!GA11</f>
        <v>2</v>
      </c>
      <c r="Z11" s="35">
        <f>'Core Indicators'!GI11</f>
        <v>1</v>
      </c>
      <c r="AA11" s="35">
        <f>'Core Indicators'!GQ11</f>
        <v>1</v>
      </c>
      <c r="AB11" s="35">
        <f>'Core Indicators'!GY11</f>
        <v>0</v>
      </c>
      <c r="AC11" s="35">
        <f>'Core Indicators'!HG11</f>
        <v>1</v>
      </c>
      <c r="AD11" s="35">
        <f>'Core Indicators'!HO11</f>
        <v>2</v>
      </c>
      <c r="AE11" s="35">
        <f>'Core Indicators'!HW11</f>
        <v>0</v>
      </c>
      <c r="AF11" s="35">
        <f>'Core Indicators'!IE11</f>
        <v>0</v>
      </c>
      <c r="AG11" s="35">
        <f>'Core Indicators'!IM11</f>
        <v>1</v>
      </c>
    </row>
    <row r="12" spans="1:33" s="37" customFormat="1" ht="20.100000000000001" customHeight="1" x14ac:dyDescent="0.25">
      <c r="A12" s="199" t="str">
        <f>'Core Indicators'!A:A</f>
        <v>2022 Floods in Bangladesh</v>
      </c>
      <c r="B12" s="199" t="str">
        <f>'Core Indicators'!B:B</f>
        <v>Floods</v>
      </c>
      <c r="C12" s="199" t="str">
        <f>'Core Indicators'!C12</f>
        <v>BGD008</v>
      </c>
      <c r="D12" s="199" t="str">
        <f>'Core Indicators'!D12</f>
        <v>Bangladesh</v>
      </c>
      <c r="E12" s="199" t="str">
        <f>'Core Indicators'!E12</f>
        <v>BGD</v>
      </c>
      <c r="F12" s="36">
        <f>'Core Indicators'!O12</f>
        <v>41031</v>
      </c>
      <c r="G12" s="36">
        <f>'Core Indicators'!W12</f>
        <v>51483000</v>
      </c>
      <c r="H12" s="36">
        <f>'Core Indicators'!AE12</f>
        <v>7200000</v>
      </c>
      <c r="I12" s="36">
        <f>'Core Indicators'!AM12</f>
        <v>0</v>
      </c>
      <c r="J12" s="36">
        <f>'Core Indicators'!AU12</f>
        <v>80</v>
      </c>
      <c r="K12" s="36">
        <f>'Core Indicators'!BC12</f>
        <v>4534</v>
      </c>
      <c r="L12" s="36">
        <f>'Core Indicators'!BK12</f>
        <v>140</v>
      </c>
      <c r="M12" s="36" t="e">
        <f>'Core Indicators'!BS12</f>
        <v>#N/A</v>
      </c>
      <c r="N12" s="36" t="e">
        <f>'Core Indicators'!CA12</f>
        <v>#N/A</v>
      </c>
      <c r="O12" s="36" t="e">
        <f>'Core Indicators'!CI12</f>
        <v>#N/A</v>
      </c>
      <c r="P12" s="36" t="e">
        <f>'Core Indicators'!CQ12</f>
        <v>#N/A</v>
      </c>
      <c r="Q12" s="36">
        <f>'Core Indicators'!DG12</f>
        <v>44283000</v>
      </c>
      <c r="R12" s="36">
        <f>'Core Indicators'!DO12</f>
        <v>3800000</v>
      </c>
      <c r="S12" s="36">
        <f>'Core Indicators'!DW12</f>
        <v>1878000</v>
      </c>
      <c r="T12" s="36">
        <f>'Core Indicators'!EE12</f>
        <v>1522000</v>
      </c>
      <c r="U12" s="36">
        <f>'Core Indicators'!EM12</f>
        <v>0</v>
      </c>
      <c r="V12" s="36">
        <f>'Core Indicators'!FC12</f>
        <v>3</v>
      </c>
      <c r="W12" s="36" t="e">
        <f>'Core Indicators'!FK12</f>
        <v>#N/A</v>
      </c>
      <c r="X12" s="36" t="e">
        <f>'Core Indicators'!FS12</f>
        <v>#N/A</v>
      </c>
      <c r="Y12" s="36">
        <f>'Core Indicators'!GA12</f>
        <v>2</v>
      </c>
      <c r="Z12" s="36">
        <f>'Core Indicators'!GI12</f>
        <v>0</v>
      </c>
      <c r="AA12" s="36">
        <f>'Core Indicators'!GQ12</f>
        <v>0</v>
      </c>
      <c r="AB12" s="36">
        <f>'Core Indicators'!GY12</f>
        <v>0</v>
      </c>
      <c r="AC12" s="36">
        <f>'Core Indicators'!HG12</f>
        <v>0</v>
      </c>
      <c r="AD12" s="36">
        <f>'Core Indicators'!HO12</f>
        <v>0</v>
      </c>
      <c r="AE12" s="36">
        <f>'Core Indicators'!HW12</f>
        <v>0</v>
      </c>
      <c r="AF12" s="36">
        <f>'Core Indicators'!IE12</f>
        <v>0</v>
      </c>
      <c r="AG12" s="36">
        <f>'Core Indicators'!IM12</f>
        <v>3</v>
      </c>
    </row>
    <row r="13" spans="1:33" s="37" customFormat="1" ht="20.100000000000001" customHeight="1" x14ac:dyDescent="0.25">
      <c r="A13" s="200" t="str">
        <f>'Core Indicators'!A:A</f>
        <v>Country level Brazil</v>
      </c>
      <c r="B13" s="200" t="str">
        <f>'Core Indicators'!B:B</f>
        <v>Displacement,Floods</v>
      </c>
      <c r="C13" s="200" t="str">
        <f>'Core Indicators'!C13</f>
        <v>BRA001</v>
      </c>
      <c r="D13" s="200" t="str">
        <f>'Core Indicators'!D13</f>
        <v>Brazil</v>
      </c>
      <c r="E13" s="200" t="str">
        <f>'Core Indicators'!E13</f>
        <v>BRA</v>
      </c>
      <c r="F13" s="35">
        <f>'Core Indicators'!O13</f>
        <v>8358140</v>
      </c>
      <c r="G13" s="35">
        <f>'Core Indicators'!W13</f>
        <v>179259000</v>
      </c>
      <c r="H13" s="35">
        <f>'Core Indicators'!AE13</f>
        <v>806000</v>
      </c>
      <c r="I13" s="35">
        <f>'Core Indicators'!AM13</f>
        <v>953000</v>
      </c>
      <c r="J13" s="35" t="str">
        <f>'Core Indicators'!AU13</f>
        <v>x</v>
      </c>
      <c r="K13" s="35" t="str">
        <f>'Core Indicators'!BC13</f>
        <v>x</v>
      </c>
      <c r="L13" s="35">
        <f>'Core Indicators'!BK13</f>
        <v>3260</v>
      </c>
      <c r="M13" s="35" t="str">
        <f>'Core Indicators'!BS13</f>
        <v>x</v>
      </c>
      <c r="N13" s="35" t="str">
        <f>'Core Indicators'!CA13</f>
        <v>x</v>
      </c>
      <c r="O13" s="35" t="e">
        <f>'Core Indicators'!CI13</f>
        <v>#N/A</v>
      </c>
      <c r="P13" s="35" t="str">
        <f>'Core Indicators'!CQ13</f>
        <v>x</v>
      </c>
      <c r="Q13" s="35">
        <f>'Core Indicators'!DG13</f>
        <v>178454000</v>
      </c>
      <c r="R13" s="35">
        <f>'Core Indicators'!DO13</f>
        <v>487000</v>
      </c>
      <c r="S13" s="35">
        <f>'Core Indicators'!DW13</f>
        <v>319000</v>
      </c>
      <c r="T13" s="35">
        <f>'Core Indicators'!EE13</f>
        <v>0</v>
      </c>
      <c r="U13" s="35">
        <f>'Core Indicators'!EM13</f>
        <v>0</v>
      </c>
      <c r="V13" s="35">
        <f>'Core Indicators'!FC13</f>
        <v>5</v>
      </c>
      <c r="W13" s="35" t="str">
        <f>'Core Indicators'!FK13</f>
        <v>x</v>
      </c>
      <c r="X13" s="35" t="str">
        <f>'Core Indicators'!FS13</f>
        <v>x</v>
      </c>
      <c r="Y13" s="35">
        <f>'Core Indicators'!GA13</f>
        <v>0</v>
      </c>
      <c r="Z13" s="35">
        <f>'Core Indicators'!GI13</f>
        <v>1</v>
      </c>
      <c r="AA13" s="35">
        <f>'Core Indicators'!GQ13</f>
        <v>0</v>
      </c>
      <c r="AB13" s="35">
        <f>'Core Indicators'!GY13</f>
        <v>0</v>
      </c>
      <c r="AC13" s="35">
        <f>'Core Indicators'!HG13</f>
        <v>0</v>
      </c>
      <c r="AD13" s="35">
        <f>'Core Indicators'!HO13</f>
        <v>0</v>
      </c>
      <c r="AE13" s="35">
        <f>'Core Indicators'!HW13</f>
        <v>0</v>
      </c>
      <c r="AF13" s="35">
        <f>'Core Indicators'!IE13</f>
        <v>0</v>
      </c>
      <c r="AG13" s="35">
        <f>'Core Indicators'!IM13</f>
        <v>3</v>
      </c>
    </row>
    <row r="14" spans="1:33" s="37" customFormat="1" ht="20.100000000000001" customHeight="1" x14ac:dyDescent="0.25">
      <c r="A14" s="199" t="str">
        <f>'Core Indicators'!A:A</f>
        <v>Venezuela displacement in Brazil</v>
      </c>
      <c r="B14" s="199" t="str">
        <f>'Core Indicators'!B:B</f>
        <v>Displacement</v>
      </c>
      <c r="C14" s="199" t="str">
        <f>'Core Indicators'!C14</f>
        <v>BRA002</v>
      </c>
      <c r="D14" s="199" t="str">
        <f>'Core Indicators'!D14</f>
        <v>Brazil</v>
      </c>
      <c r="E14" s="199" t="str">
        <f>'Core Indicators'!E14</f>
        <v>BRA</v>
      </c>
      <c r="F14" s="36">
        <f>'Core Indicators'!O14</f>
        <v>2396339</v>
      </c>
      <c r="G14" s="36">
        <f>'Core Indicators'!W14</f>
        <v>81322000</v>
      </c>
      <c r="H14" s="36">
        <f>'Core Indicators'!AE14</f>
        <v>491000</v>
      </c>
      <c r="I14" s="36">
        <f>'Core Indicators'!AM14</f>
        <v>179000</v>
      </c>
      <c r="J14" s="36" t="str">
        <f>'Core Indicators'!AU14</f>
        <v>x</v>
      </c>
      <c r="K14" s="36" t="str">
        <f>'Core Indicators'!BC14</f>
        <v>x</v>
      </c>
      <c r="L14" s="36" t="str">
        <f>'Core Indicators'!BK14</f>
        <v>x</v>
      </c>
      <c r="M14" s="36" t="str">
        <f>'Core Indicators'!BS14</f>
        <v>x</v>
      </c>
      <c r="N14" s="36" t="str">
        <f>'Core Indicators'!CA14</f>
        <v>x</v>
      </c>
      <c r="O14" s="36" t="e">
        <f>'Core Indicators'!CI14</f>
        <v>#N/A</v>
      </c>
      <c r="P14" s="36" t="str">
        <f>'Core Indicators'!CQ14</f>
        <v>x</v>
      </c>
      <c r="Q14" s="36">
        <f>'Core Indicators'!DG14</f>
        <v>80831000</v>
      </c>
      <c r="R14" s="36">
        <f>'Core Indicators'!DO14</f>
        <v>179000</v>
      </c>
      <c r="S14" s="36">
        <f>'Core Indicators'!DW14</f>
        <v>312000</v>
      </c>
      <c r="T14" s="36">
        <f>'Core Indicators'!EE14</f>
        <v>0</v>
      </c>
      <c r="U14" s="36">
        <f>'Core Indicators'!EM14</f>
        <v>0</v>
      </c>
      <c r="V14" s="36">
        <f>'Core Indicators'!FC14</f>
        <v>4</v>
      </c>
      <c r="W14" s="36" t="str">
        <f>'Core Indicators'!FK14</f>
        <v>x</v>
      </c>
      <c r="X14" s="36" t="str">
        <f>'Core Indicators'!FS14</f>
        <v>x</v>
      </c>
      <c r="Y14" s="36">
        <f>'Core Indicators'!GA14</f>
        <v>0</v>
      </c>
      <c r="Z14" s="36">
        <f>'Core Indicators'!GI14</f>
        <v>1</v>
      </c>
      <c r="AA14" s="36">
        <f>'Core Indicators'!GQ14</f>
        <v>0</v>
      </c>
      <c r="AB14" s="36">
        <f>'Core Indicators'!GY14</f>
        <v>0</v>
      </c>
      <c r="AC14" s="36">
        <f>'Core Indicators'!HG14</f>
        <v>0</v>
      </c>
      <c r="AD14" s="36">
        <f>'Core Indicators'!HO14</f>
        <v>0</v>
      </c>
      <c r="AE14" s="36">
        <f>'Core Indicators'!HW14</f>
        <v>0</v>
      </c>
      <c r="AF14" s="36">
        <f>'Core Indicators'!IE14</f>
        <v>0</v>
      </c>
      <c r="AG14" s="36">
        <f>'Core Indicators'!IM14</f>
        <v>3</v>
      </c>
    </row>
    <row r="15" spans="1:33" s="37" customFormat="1" ht="20.100000000000001" customHeight="1" x14ac:dyDescent="0.25">
      <c r="A15" s="200" t="str">
        <f>'Core Indicators'!A:A</f>
        <v>Floods in rainy season 2022</v>
      </c>
      <c r="B15" s="200" t="str">
        <f>'Core Indicators'!B:B</f>
        <v>Floods</v>
      </c>
      <c r="C15" s="200" t="str">
        <f>'Core Indicators'!C15</f>
        <v>BRA003</v>
      </c>
      <c r="D15" s="200" t="str">
        <f>'Core Indicators'!D15</f>
        <v>Brazil</v>
      </c>
      <c r="E15" s="200" t="str">
        <f>'Core Indicators'!E15</f>
        <v>BRA</v>
      </c>
      <c r="F15" s="35">
        <f>'Core Indicators'!O15</f>
        <v>315000</v>
      </c>
      <c r="G15" s="35">
        <f>'Core Indicators'!W15</f>
        <v>97938000</v>
      </c>
      <c r="H15" s="35">
        <f>'Core Indicators'!AE15</f>
        <v>315000</v>
      </c>
      <c r="I15" s="35">
        <f>'Core Indicators'!AM15</f>
        <v>70000</v>
      </c>
      <c r="J15" s="35" t="str">
        <f>'Core Indicators'!AU15</f>
        <v>x</v>
      </c>
      <c r="K15" s="35" t="str">
        <f>'Core Indicators'!BC15</f>
        <v>x</v>
      </c>
      <c r="L15" s="35">
        <f>'Core Indicators'!BK15</f>
        <v>287</v>
      </c>
      <c r="M15" s="35" t="str">
        <f>'Core Indicators'!BS15</f>
        <v>x</v>
      </c>
      <c r="N15" s="35" t="str">
        <f>'Core Indicators'!CA15</f>
        <v>x</v>
      </c>
      <c r="O15" s="35" t="e">
        <f>'Core Indicators'!CI15</f>
        <v>#N/A</v>
      </c>
      <c r="P15" s="35" t="str">
        <f>'Core Indicators'!CQ15</f>
        <v>x</v>
      </c>
      <c r="Q15" s="35">
        <f>'Core Indicators'!DG15</f>
        <v>97623000</v>
      </c>
      <c r="R15" s="35">
        <f>'Core Indicators'!DO15</f>
        <v>245000</v>
      </c>
      <c r="S15" s="35">
        <f>'Core Indicators'!DW15</f>
        <v>70000</v>
      </c>
      <c r="T15" s="35">
        <f>'Core Indicators'!EE15</f>
        <v>0</v>
      </c>
      <c r="U15" s="35">
        <f>'Core Indicators'!EM15</f>
        <v>0</v>
      </c>
      <c r="V15" s="35">
        <f>'Core Indicators'!FC15</f>
        <v>3</v>
      </c>
      <c r="W15" s="35" t="str">
        <f>'Core Indicators'!FK15</f>
        <v>x</v>
      </c>
      <c r="X15" s="35" t="str">
        <f>'Core Indicators'!FS15</f>
        <v>x</v>
      </c>
      <c r="Y15" s="35">
        <f>'Core Indicators'!GA15</f>
        <v>0</v>
      </c>
      <c r="Z15" s="35">
        <f>'Core Indicators'!GI15</f>
        <v>1</v>
      </c>
      <c r="AA15" s="35">
        <f>'Core Indicators'!GQ15</f>
        <v>0</v>
      </c>
      <c r="AB15" s="35">
        <f>'Core Indicators'!GY15</f>
        <v>0</v>
      </c>
      <c r="AC15" s="35">
        <f>'Core Indicators'!HG15</f>
        <v>0</v>
      </c>
      <c r="AD15" s="35">
        <f>'Core Indicators'!HO15</f>
        <v>0</v>
      </c>
      <c r="AE15" s="35">
        <f>'Core Indicators'!HW15</f>
        <v>0</v>
      </c>
      <c r="AF15" s="35">
        <f>'Core Indicators'!IE15</f>
        <v>0</v>
      </c>
      <c r="AG15" s="35">
        <f>'Core Indicators'!IM15</f>
        <v>3</v>
      </c>
    </row>
    <row r="16" spans="1:33" s="37" customFormat="1" ht="20.100000000000001" customHeight="1" x14ac:dyDescent="0.25">
      <c r="A16" s="199" t="str">
        <f>'Core Indicators'!A:A</f>
        <v>Complex crisis in CAR</v>
      </c>
      <c r="B16" s="199" t="str">
        <f>'Core Indicators'!B:B</f>
        <v>Conflict,Displacement</v>
      </c>
      <c r="C16" s="199" t="str">
        <f>'Core Indicators'!C16</f>
        <v>CAF001</v>
      </c>
      <c r="D16" s="199" t="str">
        <f>'Core Indicators'!D16</f>
        <v>CAR</v>
      </c>
      <c r="E16" s="199" t="str">
        <f>'Core Indicators'!E16</f>
        <v>CAF</v>
      </c>
      <c r="F16" s="36">
        <f>'Core Indicators'!O16</f>
        <v>623000</v>
      </c>
      <c r="G16" s="36">
        <f>'Core Indicators'!W16</f>
        <v>4730000</v>
      </c>
      <c r="H16" s="36">
        <f>'Core Indicators'!AE16</f>
        <v>3100000</v>
      </c>
      <c r="I16" s="36">
        <f>'Core Indicators'!AM16</f>
        <v>1762000</v>
      </c>
      <c r="J16" s="36" t="str">
        <f>'Core Indicators'!AU16</f>
        <v>x</v>
      </c>
      <c r="K16" s="36" t="str">
        <f>'Core Indicators'!BC16</f>
        <v>x</v>
      </c>
      <c r="L16" s="36">
        <f>'Core Indicators'!BK16</f>
        <v>930</v>
      </c>
      <c r="M16" s="36" t="str">
        <f>'Core Indicators'!BS16</f>
        <v>x</v>
      </c>
      <c r="N16" s="36" t="str">
        <f>'Core Indicators'!CA16</f>
        <v>x</v>
      </c>
      <c r="O16" s="36" t="e">
        <f>'Core Indicators'!CI16</f>
        <v>#N/A</v>
      </c>
      <c r="P16" s="36" t="str">
        <f>'Core Indicators'!CQ16</f>
        <v>x</v>
      </c>
      <c r="Q16" s="36">
        <f>'Core Indicators'!DG16</f>
        <v>1630000</v>
      </c>
      <c r="R16" s="36">
        <f>'Core Indicators'!DO16</f>
        <v>900000</v>
      </c>
      <c r="S16" s="36">
        <f>'Core Indicators'!DW16</f>
        <v>733000</v>
      </c>
      <c r="T16" s="36">
        <f>'Core Indicators'!EE16</f>
        <v>1467000</v>
      </c>
      <c r="U16" s="36">
        <f>'Core Indicators'!EM16</f>
        <v>0</v>
      </c>
      <c r="V16" s="36">
        <f>'Core Indicators'!FC16</f>
        <v>5</v>
      </c>
      <c r="W16" s="36" t="str">
        <f>'Core Indicators'!FK16</f>
        <v>x</v>
      </c>
      <c r="X16" s="36" t="str">
        <f>'Core Indicators'!FS16</f>
        <v>x</v>
      </c>
      <c r="Y16" s="36">
        <f>'Core Indicators'!GA16</f>
        <v>1</v>
      </c>
      <c r="Z16" s="36">
        <f>'Core Indicators'!GI16</f>
        <v>3</v>
      </c>
      <c r="AA16" s="36">
        <f>'Core Indicators'!GQ16</f>
        <v>2</v>
      </c>
      <c r="AB16" s="36">
        <f>'Core Indicators'!GY16</f>
        <v>2</v>
      </c>
      <c r="AC16" s="36">
        <f>'Core Indicators'!HG16</f>
        <v>0</v>
      </c>
      <c r="AD16" s="36">
        <f>'Core Indicators'!HO16</f>
        <v>2</v>
      </c>
      <c r="AE16" s="36">
        <f>'Core Indicators'!HW16</f>
        <v>3</v>
      </c>
      <c r="AF16" s="36">
        <f>'Core Indicators'!IE16</f>
        <v>1</v>
      </c>
      <c r="AG16" s="36">
        <f>'Core Indicators'!IM16</f>
        <v>3</v>
      </c>
    </row>
    <row r="17" spans="1:33" s="37" customFormat="1" ht="20.100000000000001" customHeight="1" x14ac:dyDescent="0.25">
      <c r="A17" s="200" t="str">
        <f>'Core Indicators'!A:A</f>
        <v>Venezuela displacement in Chile</v>
      </c>
      <c r="B17" s="200" t="str">
        <f>'Core Indicators'!B:B</f>
        <v>Displacement</v>
      </c>
      <c r="C17" s="200" t="str">
        <f>'Core Indicators'!C17</f>
        <v>CHL002</v>
      </c>
      <c r="D17" s="200" t="str">
        <f>'Core Indicators'!D17</f>
        <v>Chile</v>
      </c>
      <c r="E17" s="200" t="str">
        <f>'Core Indicators'!E17</f>
        <v>CHL</v>
      </c>
      <c r="F17" s="35">
        <f>'Core Indicators'!O17</f>
        <v>743532</v>
      </c>
      <c r="G17" s="35">
        <f>'Core Indicators'!W17</f>
        <v>19116000</v>
      </c>
      <c r="H17" s="35">
        <f>'Core Indicators'!AE17</f>
        <v>11650000</v>
      </c>
      <c r="I17" s="35">
        <f>'Core Indicators'!AM17</f>
        <v>562000</v>
      </c>
      <c r="J17" s="35" t="str">
        <f>'Core Indicators'!AU17</f>
        <v>x</v>
      </c>
      <c r="K17" s="35" t="str">
        <f>'Core Indicators'!BC17</f>
        <v>x</v>
      </c>
      <c r="L17" s="35">
        <f>'Core Indicators'!BK17</f>
        <v>2</v>
      </c>
      <c r="M17" s="35" t="str">
        <f>'Core Indicators'!BS17</f>
        <v>x</v>
      </c>
      <c r="N17" s="35" t="str">
        <f>'Core Indicators'!CA17</f>
        <v>x</v>
      </c>
      <c r="O17" s="35" t="e">
        <f>'Core Indicators'!CI17</f>
        <v>#N/A</v>
      </c>
      <c r="P17" s="35" t="str">
        <f>'Core Indicators'!CQ17</f>
        <v>x</v>
      </c>
      <c r="Q17" s="35">
        <f>'Core Indicators'!DG17</f>
        <v>7467000</v>
      </c>
      <c r="R17" s="35">
        <f>'Core Indicators'!DO17</f>
        <v>11169000</v>
      </c>
      <c r="S17" s="35">
        <f>'Core Indicators'!DW17</f>
        <v>481000</v>
      </c>
      <c r="T17" s="35">
        <f>'Core Indicators'!EE17</f>
        <v>0</v>
      </c>
      <c r="U17" s="35">
        <f>'Core Indicators'!EM17</f>
        <v>0</v>
      </c>
      <c r="V17" s="35">
        <f>'Core Indicators'!FC17</f>
        <v>3</v>
      </c>
      <c r="W17" s="35" t="str">
        <f>'Core Indicators'!FK17</f>
        <v>x</v>
      </c>
      <c r="X17" s="35" t="str">
        <f>'Core Indicators'!FS17</f>
        <v>x</v>
      </c>
      <c r="Y17" s="35">
        <f>'Core Indicators'!GA17</f>
        <v>0</v>
      </c>
      <c r="Z17" s="35">
        <f>'Core Indicators'!GI17</f>
        <v>0</v>
      </c>
      <c r="AA17" s="35">
        <f>'Core Indicators'!GQ17</f>
        <v>0</v>
      </c>
      <c r="AB17" s="35">
        <f>'Core Indicators'!GY17</f>
        <v>0</v>
      </c>
      <c r="AC17" s="35">
        <f>'Core Indicators'!HG17</f>
        <v>0</v>
      </c>
      <c r="AD17" s="35">
        <f>'Core Indicators'!HO17</f>
        <v>1</v>
      </c>
      <c r="AE17" s="35">
        <f>'Core Indicators'!HW17</f>
        <v>0</v>
      </c>
      <c r="AF17" s="35">
        <f>'Core Indicators'!IE17</f>
        <v>2</v>
      </c>
      <c r="AG17" s="35">
        <f>'Core Indicators'!IM17</f>
        <v>2</v>
      </c>
    </row>
    <row r="18" spans="1:33" s="37" customFormat="1" ht="20.100000000000001" customHeight="1" x14ac:dyDescent="0.25">
      <c r="A18" s="199" t="str">
        <f>'Core Indicators'!A:A</f>
        <v>Multiple crises in Cameroon</v>
      </c>
      <c r="B18" s="199" t="str">
        <f>'Core Indicators'!B:B</f>
        <v>Conflict,Displacement</v>
      </c>
      <c r="C18" s="199" t="str">
        <f>'Core Indicators'!C18</f>
        <v>CMR001</v>
      </c>
      <c r="D18" s="199" t="str">
        <f>'Core Indicators'!D18</f>
        <v>Cameroon</v>
      </c>
      <c r="E18" s="199" t="str">
        <f>'Core Indicators'!E18</f>
        <v>CMR</v>
      </c>
      <c r="F18" s="36">
        <f>'Core Indicators'!O18</f>
        <v>440640</v>
      </c>
      <c r="G18" s="36">
        <f>'Core Indicators'!W18</f>
        <v>27600000</v>
      </c>
      <c r="H18" s="36">
        <f>'Core Indicators'!AE18</f>
        <v>3755000</v>
      </c>
      <c r="I18" s="36">
        <f>'Core Indicators'!AM18</f>
        <v>1944000</v>
      </c>
      <c r="J18" s="36">
        <f>'Core Indicators'!AU18</f>
        <v>150</v>
      </c>
      <c r="K18" s="36" t="str">
        <f>'Core Indicators'!BC18</f>
        <v>x</v>
      </c>
      <c r="L18" s="36">
        <f>'Core Indicators'!BK18</f>
        <v>364</v>
      </c>
      <c r="M18" s="36" t="str">
        <f>'Core Indicators'!BS18</f>
        <v>x</v>
      </c>
      <c r="N18" s="36" t="str">
        <f>'Core Indicators'!CA18</f>
        <v>x</v>
      </c>
      <c r="O18" s="36" t="e">
        <f>'Core Indicators'!CI18</f>
        <v>#N/A</v>
      </c>
      <c r="P18" s="36" t="str">
        <f>'Core Indicators'!CQ18</f>
        <v>x</v>
      </c>
      <c r="Q18" s="36">
        <f>'Core Indicators'!DG18</f>
        <v>23845000</v>
      </c>
      <c r="R18" s="36">
        <f>'Core Indicators'!DO18</f>
        <v>0</v>
      </c>
      <c r="S18" s="36">
        <f>'Core Indicators'!DW18</f>
        <v>2072000</v>
      </c>
      <c r="T18" s="36">
        <f>'Core Indicators'!EE18</f>
        <v>1683000</v>
      </c>
      <c r="U18" s="36">
        <f>'Core Indicators'!EM18</f>
        <v>0</v>
      </c>
      <c r="V18" s="36">
        <f>'Core Indicators'!FC18</f>
        <v>3</v>
      </c>
      <c r="W18" s="36" t="str">
        <f>'Core Indicators'!FK18</f>
        <v>x</v>
      </c>
      <c r="X18" s="36" t="str">
        <f>'Core Indicators'!FS18</f>
        <v>x</v>
      </c>
      <c r="Y18" s="36">
        <f>'Core Indicators'!GA18</f>
        <v>1</v>
      </c>
      <c r="Z18" s="36">
        <f>'Core Indicators'!GI18</f>
        <v>3</v>
      </c>
      <c r="AA18" s="36">
        <f>'Core Indicators'!GQ18</f>
        <v>3</v>
      </c>
      <c r="AB18" s="36">
        <f>'Core Indicators'!GY18</f>
        <v>0</v>
      </c>
      <c r="AC18" s="36">
        <f>'Core Indicators'!HG18</f>
        <v>2</v>
      </c>
      <c r="AD18" s="36">
        <f>'Core Indicators'!HO18</f>
        <v>3</v>
      </c>
      <c r="AE18" s="36">
        <f>'Core Indicators'!HW18</f>
        <v>3</v>
      </c>
      <c r="AF18" s="36">
        <f>'Core Indicators'!IE18</f>
        <v>1</v>
      </c>
      <c r="AG18" s="36">
        <f>'Core Indicators'!IM18</f>
        <v>3</v>
      </c>
    </row>
    <row r="19" spans="1:33" s="37" customFormat="1" ht="20.100000000000001" customHeight="1" x14ac:dyDescent="0.25">
      <c r="A19" s="200" t="str">
        <f>'Core Indicators'!A:A</f>
        <v>Boko Haram in Cameroon</v>
      </c>
      <c r="B19" s="200" t="str">
        <f>'Core Indicators'!B:B</f>
        <v>Conflict</v>
      </c>
      <c r="C19" s="200" t="str">
        <f>'Core Indicators'!C19</f>
        <v>CMR002</v>
      </c>
      <c r="D19" s="200" t="str">
        <f>'Core Indicators'!D19</f>
        <v>Cameroon</v>
      </c>
      <c r="E19" s="200" t="str">
        <f>'Core Indicators'!E19</f>
        <v>CMR</v>
      </c>
      <c r="F19" s="35">
        <f>'Core Indicators'!O19</f>
        <v>34263</v>
      </c>
      <c r="G19" s="35">
        <f>'Core Indicators'!W19</f>
        <v>3803000</v>
      </c>
      <c r="H19" s="35">
        <f>'Core Indicators'!AE19</f>
        <v>1246000</v>
      </c>
      <c r="I19" s="35">
        <f>'Core Indicators'!AM19</f>
        <v>623000</v>
      </c>
      <c r="J19" s="35" t="str">
        <f>'Core Indicators'!AU19</f>
        <v>x</v>
      </c>
      <c r="K19" s="35" t="str">
        <f>'Core Indicators'!BC19</f>
        <v>x</v>
      </c>
      <c r="L19" s="35">
        <f>'Core Indicators'!BK19</f>
        <v>208</v>
      </c>
      <c r="M19" s="35" t="str">
        <f>'Core Indicators'!BS19</f>
        <v>x</v>
      </c>
      <c r="N19" s="35" t="str">
        <f>'Core Indicators'!CA19</f>
        <v>x</v>
      </c>
      <c r="O19" s="35" t="e">
        <f>'Core Indicators'!CI19</f>
        <v>#N/A</v>
      </c>
      <c r="P19" s="35">
        <f>'Core Indicators'!CQ19</f>
        <v>5.2</v>
      </c>
      <c r="Q19" s="35">
        <f>'Core Indicators'!DG19</f>
        <v>2557000</v>
      </c>
      <c r="R19" s="35">
        <f>'Core Indicators'!DO19</f>
        <v>0</v>
      </c>
      <c r="S19" s="35">
        <f>'Core Indicators'!DW19</f>
        <v>166000</v>
      </c>
      <c r="T19" s="35">
        <f>'Core Indicators'!EE19</f>
        <v>1080000</v>
      </c>
      <c r="U19" s="35">
        <f>'Core Indicators'!EM19</f>
        <v>0</v>
      </c>
      <c r="V19" s="35">
        <f>'Core Indicators'!FC19</f>
        <v>3</v>
      </c>
      <c r="W19" s="35" t="str">
        <f>'Core Indicators'!FK19</f>
        <v>x</v>
      </c>
      <c r="X19" s="35" t="str">
        <f>'Core Indicators'!FS19</f>
        <v>x</v>
      </c>
      <c r="Y19" s="35">
        <f>'Core Indicators'!GA19</f>
        <v>1</v>
      </c>
      <c r="Z19" s="35">
        <f>'Core Indicators'!GI19</f>
        <v>3</v>
      </c>
      <c r="AA19" s="35">
        <f>'Core Indicators'!GQ19</f>
        <v>1</v>
      </c>
      <c r="AB19" s="35">
        <f>'Core Indicators'!GY19</f>
        <v>0</v>
      </c>
      <c r="AC19" s="35">
        <f>'Core Indicators'!HG19</f>
        <v>0</v>
      </c>
      <c r="AD19" s="35">
        <f>'Core Indicators'!HO19</f>
        <v>2</v>
      </c>
      <c r="AE19" s="35">
        <f>'Core Indicators'!HW19</f>
        <v>3</v>
      </c>
      <c r="AF19" s="35">
        <f>'Core Indicators'!IE19</f>
        <v>1</v>
      </c>
      <c r="AG19" s="35">
        <f>'Core Indicators'!IM19</f>
        <v>3</v>
      </c>
    </row>
    <row r="20" spans="1:33" s="37" customFormat="1" ht="20.100000000000001" customHeight="1" x14ac:dyDescent="0.25">
      <c r="A20" s="199" t="str">
        <f>'Core Indicators'!A:A</f>
        <v>Anglophone Crisis in Cameroon</v>
      </c>
      <c r="B20" s="199" t="str">
        <f>'Core Indicators'!B:B</f>
        <v>Conflict</v>
      </c>
      <c r="C20" s="199" t="str">
        <f>'Core Indicators'!C20</f>
        <v>CMR003</v>
      </c>
      <c r="D20" s="199" t="str">
        <f>'Core Indicators'!D20</f>
        <v>Cameroon</v>
      </c>
      <c r="E20" s="199" t="str">
        <f>'Core Indicators'!E20</f>
        <v>CMR</v>
      </c>
      <c r="F20" s="36">
        <f>'Core Indicators'!O20</f>
        <v>89005</v>
      </c>
      <c r="G20" s="36">
        <f>'Core Indicators'!W20</f>
        <v>13474000</v>
      </c>
      <c r="H20" s="36">
        <f>'Core Indicators'!AE20</f>
        <v>2034000</v>
      </c>
      <c r="I20" s="36">
        <f>'Core Indicators'!AM20</f>
        <v>974000</v>
      </c>
      <c r="J20" s="36" t="str">
        <f>'Core Indicators'!AU20</f>
        <v>x</v>
      </c>
      <c r="K20" s="36" t="str">
        <f>'Core Indicators'!BC20</f>
        <v>x</v>
      </c>
      <c r="L20" s="36">
        <f>'Core Indicators'!BK20</f>
        <v>254</v>
      </c>
      <c r="M20" s="36" t="str">
        <f>'Core Indicators'!BS20</f>
        <v>x</v>
      </c>
      <c r="N20" s="36" t="str">
        <f>'Core Indicators'!CA20</f>
        <v>x</v>
      </c>
      <c r="O20" s="36" t="e">
        <f>'Core Indicators'!CI20</f>
        <v>#N/A</v>
      </c>
      <c r="P20" s="36" t="str">
        <f>'Core Indicators'!CQ20</f>
        <v>x</v>
      </c>
      <c r="Q20" s="36">
        <f>'Core Indicators'!DG20</f>
        <v>11439000</v>
      </c>
      <c r="R20" s="36">
        <f>'Core Indicators'!DO20</f>
        <v>0</v>
      </c>
      <c r="S20" s="36">
        <f>'Core Indicators'!DW20</f>
        <v>1431000</v>
      </c>
      <c r="T20" s="36">
        <f>'Core Indicators'!EE20</f>
        <v>603000</v>
      </c>
      <c r="U20" s="36">
        <f>'Core Indicators'!EM20</f>
        <v>0</v>
      </c>
      <c r="V20" s="36">
        <f>'Core Indicators'!FC20</f>
        <v>3</v>
      </c>
      <c r="W20" s="36" t="str">
        <f>'Core Indicators'!FK20</f>
        <v>x</v>
      </c>
      <c r="X20" s="36">
        <f>'Core Indicators'!FS20</f>
        <v>377500</v>
      </c>
      <c r="Y20" s="36">
        <f>'Core Indicators'!GA20</f>
        <v>1</v>
      </c>
      <c r="Z20" s="36">
        <f>'Core Indicators'!GI20</f>
        <v>3</v>
      </c>
      <c r="AA20" s="36">
        <f>'Core Indicators'!GQ20</f>
        <v>3</v>
      </c>
      <c r="AB20" s="36">
        <f>'Core Indicators'!GY20</f>
        <v>0</v>
      </c>
      <c r="AC20" s="36">
        <f>'Core Indicators'!HG20</f>
        <v>2</v>
      </c>
      <c r="AD20" s="36">
        <f>'Core Indicators'!HO20</f>
        <v>3</v>
      </c>
      <c r="AE20" s="36">
        <f>'Core Indicators'!HW20</f>
        <v>3</v>
      </c>
      <c r="AF20" s="36">
        <f>'Core Indicators'!IE20</f>
        <v>1</v>
      </c>
      <c r="AG20" s="36">
        <f>'Core Indicators'!IM20</f>
        <v>3</v>
      </c>
    </row>
    <row r="21" spans="1:33" s="37" customFormat="1" ht="20.100000000000001" customHeight="1" x14ac:dyDescent="0.25">
      <c r="A21" s="200" t="str">
        <f>'Core Indicators'!A:A</f>
        <v>CAR refugees in Cameroon</v>
      </c>
      <c r="B21" s="200" t="str">
        <f>'Core Indicators'!B:B</f>
        <v>Conflict,Displacement</v>
      </c>
      <c r="C21" s="200" t="str">
        <f>'Core Indicators'!C21</f>
        <v>CMR004</v>
      </c>
      <c r="D21" s="200" t="str">
        <f>'Core Indicators'!D21</f>
        <v>Cameroon</v>
      </c>
      <c r="E21" s="200" t="str">
        <f>'Core Indicators'!E21</f>
        <v>CMR</v>
      </c>
      <c r="F21" s="35">
        <f>'Core Indicators'!O21</f>
        <v>201932</v>
      </c>
      <c r="G21" s="35">
        <f>'Core Indicators'!W21</f>
        <v>5658000</v>
      </c>
      <c r="H21" s="35">
        <f>'Core Indicators'!AE21</f>
        <v>475000</v>
      </c>
      <c r="I21" s="35">
        <f>'Core Indicators'!AM21</f>
        <v>347000</v>
      </c>
      <c r="J21" s="35">
        <f>'Core Indicators'!AU21</f>
        <v>0</v>
      </c>
      <c r="K21" s="35" t="str">
        <f>'Core Indicators'!BC21</f>
        <v>x</v>
      </c>
      <c r="L21" s="35">
        <f>'Core Indicators'!BK21</f>
        <v>17</v>
      </c>
      <c r="M21" s="35">
        <f>'Core Indicators'!BS21</f>
        <v>0</v>
      </c>
      <c r="N21" s="35">
        <f>'Core Indicators'!CA21</f>
        <v>0</v>
      </c>
      <c r="O21" s="35" t="e">
        <f>'Core Indicators'!CI21</f>
        <v>#N/A</v>
      </c>
      <c r="P21" s="35" t="str">
        <f>'Core Indicators'!CQ21</f>
        <v>x</v>
      </c>
      <c r="Q21" s="35">
        <f>'Core Indicators'!DG21</f>
        <v>5183000</v>
      </c>
      <c r="R21" s="35">
        <f>'Core Indicators'!DO21</f>
        <v>0</v>
      </c>
      <c r="S21" s="35">
        <f>'Core Indicators'!DW21</f>
        <v>475000</v>
      </c>
      <c r="T21" s="35">
        <f>'Core Indicators'!EE21</f>
        <v>0</v>
      </c>
      <c r="U21" s="35">
        <f>'Core Indicators'!EM21</f>
        <v>0</v>
      </c>
      <c r="V21" s="35">
        <f>'Core Indicators'!FC21</f>
        <v>3</v>
      </c>
      <c r="W21" s="35" t="str">
        <f>'Core Indicators'!FK21</f>
        <v>x</v>
      </c>
      <c r="X21" s="35" t="str">
        <f>'Core Indicators'!FS21</f>
        <v>x</v>
      </c>
      <c r="Y21" s="35">
        <f>'Core Indicators'!GA21</f>
        <v>1</v>
      </c>
      <c r="Z21" s="35">
        <f>'Core Indicators'!GI21</f>
        <v>1</v>
      </c>
      <c r="AA21" s="35">
        <f>'Core Indicators'!GQ21</f>
        <v>1</v>
      </c>
      <c r="AB21" s="35">
        <f>'Core Indicators'!GY21</f>
        <v>0</v>
      </c>
      <c r="AC21" s="35">
        <f>'Core Indicators'!HG21</f>
        <v>0</v>
      </c>
      <c r="AD21" s="35">
        <f>'Core Indicators'!HO21</f>
        <v>2</v>
      </c>
      <c r="AE21" s="35">
        <f>'Core Indicators'!HW21</f>
        <v>0</v>
      </c>
      <c r="AF21" s="35">
        <f>'Core Indicators'!IE21</f>
        <v>1</v>
      </c>
      <c r="AG21" s="35">
        <f>'Core Indicators'!IM21</f>
        <v>3</v>
      </c>
    </row>
    <row r="22" spans="1:33" s="37" customFormat="1" ht="20.100000000000001" customHeight="1" x14ac:dyDescent="0.25">
      <c r="A22" s="199" t="str">
        <f>'Core Indicators'!A:A</f>
        <v>Complex crisis in DRC</v>
      </c>
      <c r="B22" s="199" t="str">
        <f>'Core Indicators'!B:B</f>
        <v>Conflict,Displacement,Socio-political</v>
      </c>
      <c r="C22" s="199" t="str">
        <f>'Core Indicators'!C22</f>
        <v>COD001</v>
      </c>
      <c r="D22" s="199" t="str">
        <f>'Core Indicators'!D22</f>
        <v>DRC</v>
      </c>
      <c r="E22" s="199" t="str">
        <f>'Core Indicators'!E22</f>
        <v>COD</v>
      </c>
      <c r="F22" s="36">
        <f>'Core Indicators'!O22</f>
        <v>2267048</v>
      </c>
      <c r="G22" s="36">
        <f>'Core Indicators'!W22</f>
        <v>106193000</v>
      </c>
      <c r="H22" s="36">
        <f>'Core Indicators'!AE22</f>
        <v>25500000</v>
      </c>
      <c r="I22" s="36">
        <f>'Core Indicators'!AM22</f>
        <v>9097000</v>
      </c>
      <c r="J22" s="36" t="str">
        <f>'Core Indicators'!AU22</f>
        <v>x</v>
      </c>
      <c r="K22" s="36" t="str">
        <f>'Core Indicators'!BC22</f>
        <v>x</v>
      </c>
      <c r="L22" s="36">
        <f>'Core Indicators'!BK22</f>
        <v>2758</v>
      </c>
      <c r="M22" s="36" t="str">
        <f>'Core Indicators'!BS22</f>
        <v>x</v>
      </c>
      <c r="N22" s="36" t="str">
        <f>'Core Indicators'!CA22</f>
        <v>x</v>
      </c>
      <c r="O22" s="36" t="e">
        <f>'Core Indicators'!CI22</f>
        <v>#N/A</v>
      </c>
      <c r="P22" s="36">
        <f>'Core Indicators'!CQ22</f>
        <v>1700</v>
      </c>
      <c r="Q22" s="36">
        <f>'Core Indicators'!DG22</f>
        <v>80693000</v>
      </c>
      <c r="R22" s="36">
        <f>'Core Indicators'!DO22</f>
        <v>9500000</v>
      </c>
      <c r="S22" s="36">
        <f>'Core Indicators'!DW22</f>
        <v>12500000</v>
      </c>
      <c r="T22" s="36">
        <f>'Core Indicators'!EE22</f>
        <v>2900000</v>
      </c>
      <c r="U22" s="36">
        <f>'Core Indicators'!EM22</f>
        <v>600000</v>
      </c>
      <c r="V22" s="36">
        <f>'Core Indicators'!FC22</f>
        <v>5</v>
      </c>
      <c r="W22" s="36" t="str">
        <f>'Core Indicators'!FK22</f>
        <v>x</v>
      </c>
      <c r="X22" s="36" t="str">
        <f>'Core Indicators'!FS22</f>
        <v>x</v>
      </c>
      <c r="Y22" s="36">
        <f>'Core Indicators'!GA22</f>
        <v>1</v>
      </c>
      <c r="Z22" s="36">
        <f>'Core Indicators'!GI22</f>
        <v>3</v>
      </c>
      <c r="AA22" s="36">
        <f>'Core Indicators'!GQ22</f>
        <v>3</v>
      </c>
      <c r="AB22" s="36">
        <f>'Core Indicators'!GY22</f>
        <v>1</v>
      </c>
      <c r="AC22" s="36">
        <f>'Core Indicators'!HG22</f>
        <v>0</v>
      </c>
      <c r="AD22" s="36">
        <f>'Core Indicators'!HO22</f>
        <v>3</v>
      </c>
      <c r="AE22" s="36">
        <f>'Core Indicators'!HW22</f>
        <v>3</v>
      </c>
      <c r="AF22" s="36">
        <f>'Core Indicators'!IE22</f>
        <v>1</v>
      </c>
      <c r="AG22" s="36">
        <f>'Core Indicators'!IM22</f>
        <v>3</v>
      </c>
    </row>
    <row r="23" spans="1:33" s="37" customFormat="1" ht="20.100000000000001" customHeight="1" x14ac:dyDescent="0.25">
      <c r="A23" s="200" t="str">
        <f>'Core Indicators'!A:A</f>
        <v>Complex crisis in Congo</v>
      </c>
      <c r="B23" s="200" t="str">
        <f>'Core Indicators'!B:B</f>
        <v>Conflict</v>
      </c>
      <c r="C23" s="200" t="str">
        <f>'Core Indicators'!C23</f>
        <v>COG001</v>
      </c>
      <c r="D23" s="200" t="str">
        <f>'Core Indicators'!D23</f>
        <v>Congo</v>
      </c>
      <c r="E23" s="200" t="str">
        <f>'Core Indicators'!E23</f>
        <v>COG</v>
      </c>
      <c r="F23" s="35">
        <f>'Core Indicators'!O23</f>
        <v>341500</v>
      </c>
      <c r="G23" s="35">
        <f>'Core Indicators'!W23</f>
        <v>655000</v>
      </c>
      <c r="H23" s="35">
        <f>'Core Indicators'!AE23</f>
        <v>280000</v>
      </c>
      <c r="I23" s="35">
        <f>'Core Indicators'!AM23</f>
        <v>26000</v>
      </c>
      <c r="J23" s="35" t="str">
        <f>'Core Indicators'!AU23</f>
        <v>x</v>
      </c>
      <c r="K23" s="35" t="str">
        <f>'Core Indicators'!BC23</f>
        <v>x</v>
      </c>
      <c r="L23" s="35">
        <f>'Core Indicators'!BK23</f>
        <v>3</v>
      </c>
      <c r="M23" s="35" t="str">
        <f>'Core Indicators'!BS23</f>
        <v>x</v>
      </c>
      <c r="N23" s="35" t="str">
        <f>'Core Indicators'!CA23</f>
        <v>x</v>
      </c>
      <c r="O23" s="35" t="e">
        <f>'Core Indicators'!CI23</f>
        <v>#N/A</v>
      </c>
      <c r="P23" s="35" t="str">
        <f>'Core Indicators'!CQ23</f>
        <v>x</v>
      </c>
      <c r="Q23" s="35">
        <f>'Core Indicators'!DG23</f>
        <v>375000</v>
      </c>
      <c r="R23" s="35">
        <f>'Core Indicators'!DO23</f>
        <v>239000</v>
      </c>
      <c r="S23" s="35">
        <f>'Core Indicators'!DW23</f>
        <v>36000</v>
      </c>
      <c r="T23" s="35">
        <f>'Core Indicators'!EE23</f>
        <v>4000</v>
      </c>
      <c r="U23" s="35">
        <f>'Core Indicators'!EM23</f>
        <v>0</v>
      </c>
      <c r="V23" s="35">
        <f>'Core Indicators'!FC23</f>
        <v>2</v>
      </c>
      <c r="W23" s="35" t="str">
        <f>'Core Indicators'!FK23</f>
        <v>x</v>
      </c>
      <c r="X23" s="35" t="str">
        <f>'Core Indicators'!FS23</f>
        <v>x</v>
      </c>
      <c r="Y23" s="35">
        <f>'Core Indicators'!GA23</f>
        <v>0</v>
      </c>
      <c r="Z23" s="35">
        <f>'Core Indicators'!GI23</f>
        <v>0</v>
      </c>
      <c r="AA23" s="35">
        <f>'Core Indicators'!GQ23</f>
        <v>0</v>
      </c>
      <c r="AB23" s="35">
        <f>'Core Indicators'!GY23</f>
        <v>0</v>
      </c>
      <c r="AC23" s="35">
        <f>'Core Indicators'!HG23</f>
        <v>0</v>
      </c>
      <c r="AD23" s="35">
        <f>'Core Indicators'!HO23</f>
        <v>0</v>
      </c>
      <c r="AE23" s="35">
        <f>'Core Indicators'!HW23</f>
        <v>0</v>
      </c>
      <c r="AF23" s="35">
        <f>'Core Indicators'!IE23</f>
        <v>0</v>
      </c>
      <c r="AG23" s="35">
        <f>'Core Indicators'!IM23</f>
        <v>1</v>
      </c>
    </row>
    <row r="24" spans="1:33" s="37" customFormat="1" ht="20.100000000000001" customHeight="1" x14ac:dyDescent="0.25">
      <c r="A24" s="199" t="str">
        <f>'Core Indicators'!A:A</f>
        <v>Complex crisis in Colombia</v>
      </c>
      <c r="B24" s="199" t="str">
        <f>'Core Indicators'!B:B</f>
        <v>Socio-political,Conflict,Violence,Floods,Displacement</v>
      </c>
      <c r="C24" s="199" t="str">
        <f>'Core Indicators'!C24</f>
        <v>COL001</v>
      </c>
      <c r="D24" s="199" t="str">
        <f>'Core Indicators'!D24</f>
        <v>Colombia</v>
      </c>
      <c r="E24" s="199" t="str">
        <f>'Core Indicators'!E24</f>
        <v>COL</v>
      </c>
      <c r="F24" s="36">
        <f>'Core Indicators'!O24</f>
        <v>1109500</v>
      </c>
      <c r="G24" s="36">
        <f>'Core Indicators'!W24</f>
        <v>51000000</v>
      </c>
      <c r="H24" s="36">
        <f>'Core Indicators'!AE24</f>
        <v>11100000</v>
      </c>
      <c r="I24" s="36">
        <f>'Core Indicators'!AM24</f>
        <v>5235000</v>
      </c>
      <c r="J24" s="36">
        <f>'Core Indicators'!AU24</f>
        <v>282</v>
      </c>
      <c r="K24" s="36" t="str">
        <f>'Core Indicators'!BC24</f>
        <v>x</v>
      </c>
      <c r="L24" s="36">
        <f>'Core Indicators'!BK24</f>
        <v>677</v>
      </c>
      <c r="M24" s="36" t="str">
        <f>'Core Indicators'!BS24</f>
        <v>x</v>
      </c>
      <c r="N24" s="36" t="str">
        <f>'Core Indicators'!CA24</f>
        <v>x</v>
      </c>
      <c r="O24" s="36" t="e">
        <f>'Core Indicators'!CI24</f>
        <v>#N/A</v>
      </c>
      <c r="P24" s="36" t="str">
        <f>'Core Indicators'!CQ24</f>
        <v>x</v>
      </c>
      <c r="Q24" s="36">
        <f>'Core Indicators'!DG24</f>
        <v>39900000</v>
      </c>
      <c r="R24" s="36">
        <f>'Core Indicators'!DO24</f>
        <v>3400000</v>
      </c>
      <c r="S24" s="36">
        <f>'Core Indicators'!DW24</f>
        <v>4507000</v>
      </c>
      <c r="T24" s="36">
        <f>'Core Indicators'!EE24</f>
        <v>2900000</v>
      </c>
      <c r="U24" s="36">
        <f>'Core Indicators'!EM24</f>
        <v>293000</v>
      </c>
      <c r="V24" s="36">
        <f>'Core Indicators'!FC24</f>
        <v>3</v>
      </c>
      <c r="W24" s="36" t="str">
        <f>'Core Indicators'!FK24</f>
        <v>x</v>
      </c>
      <c r="X24" s="36" t="str">
        <f>'Core Indicators'!FS24</f>
        <v>x</v>
      </c>
      <c r="Y24" s="36">
        <f>'Core Indicators'!GA24</f>
        <v>0</v>
      </c>
      <c r="Z24" s="36">
        <f>'Core Indicators'!GI24</f>
        <v>2</v>
      </c>
      <c r="AA24" s="36">
        <f>'Core Indicators'!GQ24</f>
        <v>1</v>
      </c>
      <c r="AB24" s="36">
        <f>'Core Indicators'!GY24</f>
        <v>0</v>
      </c>
      <c r="AC24" s="36">
        <f>'Core Indicators'!HG24</f>
        <v>2</v>
      </c>
      <c r="AD24" s="36">
        <f>'Core Indicators'!HO24</f>
        <v>2</v>
      </c>
      <c r="AE24" s="36">
        <f>'Core Indicators'!HW24</f>
        <v>2</v>
      </c>
      <c r="AF24" s="36">
        <f>'Core Indicators'!IE24</f>
        <v>2</v>
      </c>
      <c r="AG24" s="36">
        <f>'Core Indicators'!IM24</f>
        <v>3</v>
      </c>
    </row>
    <row r="25" spans="1:33" s="37" customFormat="1" ht="20.100000000000001" customHeight="1" x14ac:dyDescent="0.25">
      <c r="A25" s="200" t="str">
        <f>'Core Indicators'!A:A</f>
        <v>Venezuela displacement in Colombia</v>
      </c>
      <c r="B25" s="200" t="str">
        <f>'Core Indicators'!B:B</f>
        <v>Displacement</v>
      </c>
      <c r="C25" s="200" t="str">
        <f>'Core Indicators'!C25</f>
        <v>COL002</v>
      </c>
      <c r="D25" s="200" t="str">
        <f>'Core Indicators'!D25</f>
        <v>Colombia</v>
      </c>
      <c r="E25" s="200" t="str">
        <f>'Core Indicators'!E25</f>
        <v>COL</v>
      </c>
      <c r="F25" s="35">
        <f>'Core Indicators'!O25</f>
        <v>1109500</v>
      </c>
      <c r="G25" s="35">
        <f>'Core Indicators'!W25</f>
        <v>26262000</v>
      </c>
      <c r="H25" s="35">
        <f>'Core Indicators'!AE25</f>
        <v>5554000</v>
      </c>
      <c r="I25" s="35">
        <f>'Core Indicators'!AM25</f>
        <v>2478000</v>
      </c>
      <c r="J25" s="35" t="str">
        <f>'Core Indicators'!AU25</f>
        <v>x</v>
      </c>
      <c r="K25" s="35" t="str">
        <f>'Core Indicators'!BC25</f>
        <v>x</v>
      </c>
      <c r="L25" s="35">
        <f>'Core Indicators'!BK25</f>
        <v>795</v>
      </c>
      <c r="M25" s="35" t="str">
        <f>'Core Indicators'!BS25</f>
        <v>x</v>
      </c>
      <c r="N25" s="35" t="str">
        <f>'Core Indicators'!CA25</f>
        <v>x</v>
      </c>
      <c r="O25" s="35" t="e">
        <f>'Core Indicators'!CI25</f>
        <v>#N/A</v>
      </c>
      <c r="P25" s="35" t="str">
        <f>'Core Indicators'!CQ25</f>
        <v>x</v>
      </c>
      <c r="Q25" s="35">
        <f>'Core Indicators'!DG25</f>
        <v>20708000</v>
      </c>
      <c r="R25" s="35">
        <f>'Core Indicators'!DO25</f>
        <v>722000</v>
      </c>
      <c r="S25" s="35">
        <f>'Core Indicators'!DW25</f>
        <v>4831000</v>
      </c>
      <c r="T25" s="35">
        <f>'Core Indicators'!EE25</f>
        <v>0</v>
      </c>
      <c r="U25" s="35">
        <f>'Core Indicators'!EM25</f>
        <v>0</v>
      </c>
      <c r="V25" s="35">
        <f>'Core Indicators'!FC25</f>
        <v>3</v>
      </c>
      <c r="W25" s="35" t="str">
        <f>'Core Indicators'!FK25</f>
        <v>x</v>
      </c>
      <c r="X25" s="35" t="str">
        <f>'Core Indicators'!FS25</f>
        <v>x</v>
      </c>
      <c r="Y25" s="35">
        <f>'Core Indicators'!GA25</f>
        <v>0</v>
      </c>
      <c r="Z25" s="35">
        <f>'Core Indicators'!GI25</f>
        <v>2</v>
      </c>
      <c r="AA25" s="35">
        <f>'Core Indicators'!GQ25</f>
        <v>1</v>
      </c>
      <c r="AB25" s="35">
        <f>'Core Indicators'!GY25</f>
        <v>0</v>
      </c>
      <c r="AC25" s="35">
        <f>'Core Indicators'!HG25</f>
        <v>2</v>
      </c>
      <c r="AD25" s="35">
        <f>'Core Indicators'!HO25</f>
        <v>2</v>
      </c>
      <c r="AE25" s="35">
        <f>'Core Indicators'!HW25</f>
        <v>2</v>
      </c>
      <c r="AF25" s="35">
        <f>'Core Indicators'!IE25</f>
        <v>2</v>
      </c>
      <c r="AG25" s="35">
        <f>'Core Indicators'!IM25</f>
        <v>3</v>
      </c>
    </row>
    <row r="26" spans="1:33" s="37" customFormat="1" ht="20.100000000000001" customHeight="1" x14ac:dyDescent="0.25">
      <c r="A26" s="199" t="str">
        <f>'Core Indicators'!A:A</f>
        <v>Nicaraguan refugees in Costa Rica</v>
      </c>
      <c r="B26" s="199" t="str">
        <f>'Core Indicators'!B:B</f>
        <v>Displacement</v>
      </c>
      <c r="C26" s="199" t="str">
        <f>'Core Indicators'!C26</f>
        <v>CRI002</v>
      </c>
      <c r="D26" s="199" t="str">
        <f>'Core Indicators'!D26</f>
        <v>Costa Rica</v>
      </c>
      <c r="E26" s="199" t="str">
        <f>'Core Indicators'!E26</f>
        <v>CRI</v>
      </c>
      <c r="F26" s="36">
        <f>'Core Indicators'!O26</f>
        <v>4462</v>
      </c>
      <c r="G26" s="36">
        <f>'Core Indicators'!W26</f>
        <v>1133000</v>
      </c>
      <c r="H26" s="36">
        <f>'Core Indicators'!AE26</f>
        <v>227000</v>
      </c>
      <c r="I26" s="36">
        <f>'Core Indicators'!AM26</f>
        <v>180000</v>
      </c>
      <c r="J26" s="36" t="str">
        <f>'Core Indicators'!AU26</f>
        <v>x</v>
      </c>
      <c r="K26" s="36" t="str">
        <f>'Core Indicators'!BC26</f>
        <v>x</v>
      </c>
      <c r="L26" s="36" t="str">
        <f>'Core Indicators'!BK26</f>
        <v>x</v>
      </c>
      <c r="M26" s="36" t="str">
        <f>'Core Indicators'!BS26</f>
        <v>x</v>
      </c>
      <c r="N26" s="36" t="str">
        <f>'Core Indicators'!CA26</f>
        <v>x</v>
      </c>
      <c r="O26" s="36" t="e">
        <f>'Core Indicators'!CI26</f>
        <v>#N/A</v>
      </c>
      <c r="P26" s="36" t="str">
        <f>'Core Indicators'!CQ26</f>
        <v>x</v>
      </c>
      <c r="Q26" s="36">
        <f>'Core Indicators'!DG26</f>
        <v>906000</v>
      </c>
      <c r="R26" s="36">
        <f>'Core Indicators'!DO26</f>
        <v>47000</v>
      </c>
      <c r="S26" s="36">
        <f>'Core Indicators'!DW26</f>
        <v>180000</v>
      </c>
      <c r="T26" s="36">
        <f>'Core Indicators'!EE26</f>
        <v>0</v>
      </c>
      <c r="U26" s="36">
        <f>'Core Indicators'!EM26</f>
        <v>0</v>
      </c>
      <c r="V26" s="36">
        <f>'Core Indicators'!FC26</f>
        <v>2</v>
      </c>
      <c r="W26" s="36" t="str">
        <f>'Core Indicators'!FK26</f>
        <v>x</v>
      </c>
      <c r="X26" s="36" t="str">
        <f>'Core Indicators'!FS26</f>
        <v>x</v>
      </c>
      <c r="Y26" s="36">
        <f>'Core Indicators'!GA26</f>
        <v>0</v>
      </c>
      <c r="Z26" s="36">
        <f>'Core Indicators'!GI26</f>
        <v>0</v>
      </c>
      <c r="AA26" s="36">
        <f>'Core Indicators'!GQ26</f>
        <v>0</v>
      </c>
      <c r="AB26" s="36">
        <f>'Core Indicators'!GY26</f>
        <v>0</v>
      </c>
      <c r="AC26" s="36">
        <f>'Core Indicators'!HG26</f>
        <v>0</v>
      </c>
      <c r="AD26" s="36">
        <f>'Core Indicators'!HO26</f>
        <v>1</v>
      </c>
      <c r="AE26" s="36">
        <f>'Core Indicators'!HW26</f>
        <v>0</v>
      </c>
      <c r="AF26" s="36">
        <f>'Core Indicators'!IE26</f>
        <v>0</v>
      </c>
      <c r="AG26" s="36">
        <f>'Core Indicators'!IM26</f>
        <v>1</v>
      </c>
    </row>
    <row r="27" spans="1:33" s="37" customFormat="1" ht="20.100000000000001" customHeight="1" x14ac:dyDescent="0.25">
      <c r="A27" s="200" t="str">
        <f>'Core Indicators'!A:A</f>
        <v>Multiple crises in Djibouti</v>
      </c>
      <c r="B27" s="200" t="str">
        <f>'Core Indicators'!B:B</f>
        <v>Displacement,Drought</v>
      </c>
      <c r="C27" s="200" t="str">
        <f>'Core Indicators'!C27</f>
        <v>DJI001</v>
      </c>
      <c r="D27" s="200" t="str">
        <f>'Core Indicators'!D27</f>
        <v>Djibouti</v>
      </c>
      <c r="E27" s="200" t="str">
        <f>'Core Indicators'!E27</f>
        <v>DJI</v>
      </c>
      <c r="F27" s="35">
        <f>'Core Indicators'!O27</f>
        <v>23180</v>
      </c>
      <c r="G27" s="35">
        <f>'Core Indicators'!W27</f>
        <v>1220000</v>
      </c>
      <c r="H27" s="35">
        <f>'Core Indicators'!AE27</f>
        <v>643000</v>
      </c>
      <c r="I27" s="35">
        <f>'Core Indicators'!AM27</f>
        <v>38000</v>
      </c>
      <c r="J27" s="35" t="str">
        <f>'Core Indicators'!AU27</f>
        <v>x</v>
      </c>
      <c r="K27" s="35" t="str">
        <f>'Core Indicators'!BC27</f>
        <v>x</v>
      </c>
      <c r="L27" s="35">
        <f>'Core Indicators'!BK27</f>
        <v>5</v>
      </c>
      <c r="M27" s="35" t="str">
        <f>'Core Indicators'!BS27</f>
        <v>x</v>
      </c>
      <c r="N27" s="35" t="str">
        <f>'Core Indicators'!CA27</f>
        <v>x</v>
      </c>
      <c r="O27" s="35" t="e">
        <f>'Core Indicators'!CI27</f>
        <v>#N/A</v>
      </c>
      <c r="P27" s="35" t="str">
        <f>'Core Indicators'!CQ27</f>
        <v>x</v>
      </c>
      <c r="Q27" s="35">
        <f>'Core Indicators'!DG27</f>
        <v>576000</v>
      </c>
      <c r="R27" s="35">
        <f>'Core Indicators'!DO27</f>
        <v>413000</v>
      </c>
      <c r="S27" s="35">
        <f>'Core Indicators'!DW27</f>
        <v>218000</v>
      </c>
      <c r="T27" s="35">
        <f>'Core Indicators'!EE27</f>
        <v>12000</v>
      </c>
      <c r="U27" s="35">
        <f>'Core Indicators'!EM27</f>
        <v>0</v>
      </c>
      <c r="V27" s="35">
        <f>'Core Indicators'!FC27</f>
        <v>5</v>
      </c>
      <c r="W27" s="35" t="str">
        <f>'Core Indicators'!FK27</f>
        <v>x</v>
      </c>
      <c r="X27" s="35" t="str">
        <f>'Core Indicators'!FS27</f>
        <v>x</v>
      </c>
      <c r="Y27" s="35">
        <f>'Core Indicators'!GA27</f>
        <v>0</v>
      </c>
      <c r="Z27" s="35">
        <f>'Core Indicators'!GI27</f>
        <v>1</v>
      </c>
      <c r="AA27" s="35">
        <f>'Core Indicators'!GQ27</f>
        <v>0</v>
      </c>
      <c r="AB27" s="35">
        <f>'Core Indicators'!GY27</f>
        <v>0</v>
      </c>
      <c r="AC27" s="35">
        <f>'Core Indicators'!HG27</f>
        <v>0</v>
      </c>
      <c r="AD27" s="35">
        <f>'Core Indicators'!HO27</f>
        <v>1</v>
      </c>
      <c r="AE27" s="35">
        <f>'Core Indicators'!HW27</f>
        <v>0</v>
      </c>
      <c r="AF27" s="35">
        <f>'Core Indicators'!IE27</f>
        <v>0</v>
      </c>
      <c r="AG27" s="35">
        <f>'Core Indicators'!IM27</f>
        <v>1</v>
      </c>
    </row>
    <row r="28" spans="1:33" s="37" customFormat="1" ht="20.100000000000001" customHeight="1" x14ac:dyDescent="0.25">
      <c r="A28" s="199" t="str">
        <f>'Core Indicators'!A:A</f>
        <v>Mixed migration in Djibouti</v>
      </c>
      <c r="B28" s="199" t="str">
        <f>'Core Indicators'!B:B</f>
        <v>Displacement</v>
      </c>
      <c r="C28" s="199" t="str">
        <f>'Core Indicators'!C28</f>
        <v>DJI002</v>
      </c>
      <c r="D28" s="199" t="str">
        <f>'Core Indicators'!D28</f>
        <v>Djibouti</v>
      </c>
      <c r="E28" s="199" t="str">
        <f>'Core Indicators'!E28</f>
        <v>DJI</v>
      </c>
      <c r="F28" s="36">
        <f>'Core Indicators'!O28</f>
        <v>7300</v>
      </c>
      <c r="G28" s="36">
        <f>'Core Indicators'!W28</f>
        <v>681000</v>
      </c>
      <c r="H28" s="36">
        <f>'Core Indicators'!AE28</f>
        <v>38000</v>
      </c>
      <c r="I28" s="36">
        <f>'Core Indicators'!AM28</f>
        <v>38000</v>
      </c>
      <c r="J28" s="36" t="str">
        <f>'Core Indicators'!AU28</f>
        <v>x</v>
      </c>
      <c r="K28" s="36" t="str">
        <f>'Core Indicators'!BC28</f>
        <v>x</v>
      </c>
      <c r="L28" s="36">
        <f>'Core Indicators'!BK28</f>
        <v>5</v>
      </c>
      <c r="M28" s="36" t="str">
        <f>'Core Indicators'!BS28</f>
        <v>x</v>
      </c>
      <c r="N28" s="36" t="str">
        <f>'Core Indicators'!CA28</f>
        <v>x</v>
      </c>
      <c r="O28" s="36" t="e">
        <f>'Core Indicators'!CI28</f>
        <v>#N/A</v>
      </c>
      <c r="P28" s="36" t="str">
        <f>'Core Indicators'!CQ28</f>
        <v>x</v>
      </c>
      <c r="Q28" s="36">
        <f>'Core Indicators'!DG28</f>
        <v>643000</v>
      </c>
      <c r="R28" s="36">
        <f>'Core Indicators'!DO28</f>
        <v>0</v>
      </c>
      <c r="S28" s="36">
        <f>'Core Indicators'!DW28</f>
        <v>38000</v>
      </c>
      <c r="T28" s="36">
        <f>'Core Indicators'!EE28</f>
        <v>0</v>
      </c>
      <c r="U28" s="36">
        <f>'Core Indicators'!EM28</f>
        <v>0</v>
      </c>
      <c r="V28" s="36">
        <f>'Core Indicators'!FC28</f>
        <v>1</v>
      </c>
      <c r="W28" s="36" t="str">
        <f>'Core Indicators'!FK28</f>
        <v>x</v>
      </c>
      <c r="X28" s="36" t="str">
        <f>'Core Indicators'!FS28</f>
        <v>x</v>
      </c>
      <c r="Y28" s="36">
        <f>'Core Indicators'!GA28</f>
        <v>0</v>
      </c>
      <c r="Z28" s="36">
        <f>'Core Indicators'!GI28</f>
        <v>1</v>
      </c>
      <c r="AA28" s="36">
        <f>'Core Indicators'!GQ28</f>
        <v>0</v>
      </c>
      <c r="AB28" s="36">
        <f>'Core Indicators'!GY28</f>
        <v>0</v>
      </c>
      <c r="AC28" s="36">
        <f>'Core Indicators'!HG28</f>
        <v>0</v>
      </c>
      <c r="AD28" s="36">
        <f>'Core Indicators'!HO28</f>
        <v>1</v>
      </c>
      <c r="AE28" s="36">
        <f>'Core Indicators'!HW28</f>
        <v>0</v>
      </c>
      <c r="AF28" s="36">
        <f>'Core Indicators'!IE28</f>
        <v>0</v>
      </c>
      <c r="AG28" s="36">
        <f>'Core Indicators'!IM28</f>
        <v>1</v>
      </c>
    </row>
    <row r="29" spans="1:33" ht="20.100000000000001" customHeight="1" x14ac:dyDescent="0.25">
      <c r="A29" s="200" t="str">
        <f>'Core Indicators'!A:A</f>
        <v>Drought in Djibouti</v>
      </c>
      <c r="B29" s="200" t="str">
        <f>'Core Indicators'!B:B</f>
        <v>Drought</v>
      </c>
      <c r="C29" s="200" t="str">
        <f>'Core Indicators'!C29</f>
        <v>DJI003</v>
      </c>
      <c r="D29" s="200" t="str">
        <f>'Core Indicators'!D29</f>
        <v>Djibouti</v>
      </c>
      <c r="E29" s="200" t="str">
        <f>'Core Indicators'!E29</f>
        <v>DJI</v>
      </c>
      <c r="F29" s="35">
        <f>'Core Indicators'!O29</f>
        <v>23180</v>
      </c>
      <c r="G29" s="35">
        <f>'Core Indicators'!W29</f>
        <v>1157000</v>
      </c>
      <c r="H29" s="35">
        <f>'Core Indicators'!AE29</f>
        <v>607000</v>
      </c>
      <c r="I29" s="35" t="str">
        <f>'Core Indicators'!AM29</f>
        <v>x</v>
      </c>
      <c r="J29" s="35" t="str">
        <f>'Core Indicators'!AU29</f>
        <v>x</v>
      </c>
      <c r="K29" s="35" t="str">
        <f>'Core Indicators'!BC29</f>
        <v>x</v>
      </c>
      <c r="L29" s="35" t="str">
        <f>'Core Indicators'!BK29</f>
        <v>x</v>
      </c>
      <c r="M29" s="35" t="str">
        <f>'Core Indicators'!BS29</f>
        <v>x</v>
      </c>
      <c r="N29" s="35" t="str">
        <f>'Core Indicators'!CA29</f>
        <v>x</v>
      </c>
      <c r="O29" s="35" t="e">
        <f>'Core Indicators'!CI29</f>
        <v>#N/A</v>
      </c>
      <c r="P29" s="35" t="str">
        <f>'Core Indicators'!CQ29</f>
        <v>x</v>
      </c>
      <c r="Q29" s="35">
        <f>'Core Indicators'!DG29</f>
        <v>575000</v>
      </c>
      <c r="R29" s="35">
        <f>'Core Indicators'!DO29</f>
        <v>415000</v>
      </c>
      <c r="S29" s="35">
        <f>'Core Indicators'!DW29</f>
        <v>180000</v>
      </c>
      <c r="T29" s="35">
        <f>'Core Indicators'!EE29</f>
        <v>12000</v>
      </c>
      <c r="U29" s="35">
        <f>'Core Indicators'!EM29</f>
        <v>0</v>
      </c>
      <c r="V29" s="35">
        <f>'Core Indicators'!FC29</f>
        <v>5</v>
      </c>
      <c r="W29" s="35" t="str">
        <f>'Core Indicators'!FK29</f>
        <v>x</v>
      </c>
      <c r="X29" s="35" t="str">
        <f>'Core Indicators'!FS29</f>
        <v>x</v>
      </c>
      <c r="Y29" s="35">
        <f>'Core Indicators'!GA29</f>
        <v>0</v>
      </c>
      <c r="Z29" s="35">
        <f>'Core Indicators'!GI29</f>
        <v>1</v>
      </c>
      <c r="AA29" s="35">
        <f>'Core Indicators'!GQ29</f>
        <v>0</v>
      </c>
      <c r="AB29" s="35">
        <f>'Core Indicators'!GY29</f>
        <v>0</v>
      </c>
      <c r="AC29" s="35">
        <f>'Core Indicators'!HG29</f>
        <v>0</v>
      </c>
      <c r="AD29" s="35">
        <f>'Core Indicators'!HO29</f>
        <v>0</v>
      </c>
      <c r="AE29" s="35">
        <f>'Core Indicators'!HW29</f>
        <v>0</v>
      </c>
      <c r="AF29" s="35">
        <f>'Core Indicators'!IE29</f>
        <v>0</v>
      </c>
      <c r="AG29" s="35">
        <f>'Core Indicators'!IM29</f>
        <v>1</v>
      </c>
    </row>
    <row r="30" spans="1:33" ht="20.100000000000001" customHeight="1" x14ac:dyDescent="0.25">
      <c r="A30" s="199" t="str">
        <f>'Core Indicators'!A:A</f>
        <v>Venezuela displacement in Dominican Republic</v>
      </c>
      <c r="B30" s="199" t="str">
        <f>'Core Indicators'!B:B</f>
        <v>Displacement</v>
      </c>
      <c r="C30" s="199" t="str">
        <f>'Core Indicators'!C30</f>
        <v>DOM002</v>
      </c>
      <c r="D30" s="199" t="str">
        <f>'Core Indicators'!D30</f>
        <v>Dominican Republic</v>
      </c>
      <c r="E30" s="199" t="str">
        <f>'Core Indicators'!E30</f>
        <v>DOM</v>
      </c>
      <c r="F30" s="36">
        <f>'Core Indicators'!O30</f>
        <v>48310</v>
      </c>
      <c r="G30" s="36">
        <f>'Core Indicators'!W30</f>
        <v>10074000</v>
      </c>
      <c r="H30" s="36">
        <f>'Core Indicators'!AE30</f>
        <v>9510000</v>
      </c>
      <c r="I30" s="36">
        <f>'Core Indicators'!AM30</f>
        <v>115000</v>
      </c>
      <c r="J30" s="36" t="str">
        <f>'Core Indicators'!AU30</f>
        <v>x</v>
      </c>
      <c r="K30" s="36" t="str">
        <f>'Core Indicators'!BC30</f>
        <v>x</v>
      </c>
      <c r="L30" s="36" t="str">
        <f>'Core Indicators'!BK30</f>
        <v>x</v>
      </c>
      <c r="M30" s="36" t="str">
        <f>'Core Indicators'!BS30</f>
        <v>x</v>
      </c>
      <c r="N30" s="36" t="str">
        <f>'Core Indicators'!CA30</f>
        <v>x</v>
      </c>
      <c r="O30" s="36" t="e">
        <f>'Core Indicators'!CI30</f>
        <v>#N/A</v>
      </c>
      <c r="P30" s="36" t="str">
        <f>'Core Indicators'!CQ30</f>
        <v>x</v>
      </c>
      <c r="Q30" s="36">
        <f>'Core Indicators'!DG30</f>
        <v>564000</v>
      </c>
      <c r="R30" s="36">
        <f>'Core Indicators'!DO30</f>
        <v>9411000</v>
      </c>
      <c r="S30" s="36">
        <f>'Core Indicators'!DW30</f>
        <v>99000</v>
      </c>
      <c r="T30" s="36">
        <f>'Core Indicators'!EE30</f>
        <v>0</v>
      </c>
      <c r="U30" s="36">
        <f>'Core Indicators'!EM30</f>
        <v>0</v>
      </c>
      <c r="V30" s="36">
        <f>'Core Indicators'!FC30</f>
        <v>2</v>
      </c>
      <c r="W30" s="36" t="str">
        <f>'Core Indicators'!FK30</f>
        <v>x</v>
      </c>
      <c r="X30" s="36" t="str">
        <f>'Core Indicators'!FS30</f>
        <v>x</v>
      </c>
      <c r="Y30" s="36">
        <f>'Core Indicators'!GA30</f>
        <v>0</v>
      </c>
      <c r="Z30" s="36">
        <f>'Core Indicators'!GI30</f>
        <v>0</v>
      </c>
      <c r="AA30" s="36">
        <f>'Core Indicators'!GQ30</f>
        <v>0</v>
      </c>
      <c r="AB30" s="36">
        <f>'Core Indicators'!GY30</f>
        <v>0</v>
      </c>
      <c r="AC30" s="36">
        <f>'Core Indicators'!HG30</f>
        <v>0</v>
      </c>
      <c r="AD30" s="36">
        <f>'Core Indicators'!HO30</f>
        <v>0</v>
      </c>
      <c r="AE30" s="36">
        <f>'Core Indicators'!HW30</f>
        <v>0</v>
      </c>
      <c r="AF30" s="36">
        <f>'Core Indicators'!IE30</f>
        <v>0</v>
      </c>
      <c r="AG30" s="36">
        <f>'Core Indicators'!IM30</f>
        <v>3</v>
      </c>
    </row>
    <row r="31" spans="1:33" ht="20.100000000000001" customHeight="1" x14ac:dyDescent="0.25">
      <c r="A31" s="200" t="str">
        <f>'Core Indicators'!A:A</f>
        <v>Mixed migration flows in Algeria</v>
      </c>
      <c r="B31" s="200" t="str">
        <f>'Core Indicators'!B:B</f>
        <v>Displacement</v>
      </c>
      <c r="C31" s="200" t="str">
        <f>'Core Indicators'!C31</f>
        <v>DZA002</v>
      </c>
      <c r="D31" s="200" t="str">
        <f>'Core Indicators'!D31</f>
        <v>Algeria</v>
      </c>
      <c r="E31" s="200" t="str">
        <f>'Core Indicators'!E31</f>
        <v>DZA</v>
      </c>
      <c r="F31" s="35">
        <f>'Core Indicators'!O31</f>
        <v>2381741</v>
      </c>
      <c r="G31" s="35">
        <f>'Core Indicators'!W31</f>
        <v>44945000</v>
      </c>
      <c r="H31" s="35">
        <f>'Core Indicators'!AE31</f>
        <v>262000</v>
      </c>
      <c r="I31" s="35">
        <f>'Core Indicators'!AM31</f>
        <v>262000</v>
      </c>
      <c r="J31" s="35" t="str">
        <f>'Core Indicators'!AU31</f>
        <v>x</v>
      </c>
      <c r="K31" s="35" t="str">
        <f>'Core Indicators'!BC31</f>
        <v>x</v>
      </c>
      <c r="L31" s="35">
        <f>'Core Indicators'!BK31</f>
        <v>253</v>
      </c>
      <c r="M31" s="35" t="str">
        <f>'Core Indicators'!BS31</f>
        <v>x</v>
      </c>
      <c r="N31" s="35" t="str">
        <f>'Core Indicators'!CA31</f>
        <v>x</v>
      </c>
      <c r="O31" s="35" t="e">
        <f>'Core Indicators'!CI31</f>
        <v>#N/A</v>
      </c>
      <c r="P31" s="35" t="str">
        <f>'Core Indicators'!CQ31</f>
        <v>x</v>
      </c>
      <c r="Q31" s="35">
        <f>'Core Indicators'!DG31</f>
        <v>44683000</v>
      </c>
      <c r="R31" s="35">
        <f>'Core Indicators'!DO31</f>
        <v>0</v>
      </c>
      <c r="S31" s="35">
        <f>'Core Indicators'!DW31</f>
        <v>262000</v>
      </c>
      <c r="T31" s="35">
        <f>'Core Indicators'!EE31</f>
        <v>0</v>
      </c>
      <c r="U31" s="35">
        <f>'Core Indicators'!EM31</f>
        <v>0</v>
      </c>
      <c r="V31" s="35">
        <f>'Core Indicators'!FC31</f>
        <v>4</v>
      </c>
      <c r="W31" s="35" t="str">
        <f>'Core Indicators'!FK31</f>
        <v>x</v>
      </c>
      <c r="X31" s="35" t="str">
        <f>'Core Indicators'!FS31</f>
        <v>x</v>
      </c>
      <c r="Y31" s="35">
        <f>'Core Indicators'!GA31</f>
        <v>2</v>
      </c>
      <c r="Z31" s="35">
        <f>'Core Indicators'!GI31</f>
        <v>1</v>
      </c>
      <c r="AA31" s="35">
        <f>'Core Indicators'!GQ31</f>
        <v>1</v>
      </c>
      <c r="AB31" s="35">
        <f>'Core Indicators'!GY31</f>
        <v>0</v>
      </c>
      <c r="AC31" s="35">
        <f>'Core Indicators'!HG31</f>
        <v>0</v>
      </c>
      <c r="AD31" s="35">
        <f>'Core Indicators'!HO31</f>
        <v>1</v>
      </c>
      <c r="AE31" s="35">
        <f>'Core Indicators'!HW31</f>
        <v>0</v>
      </c>
      <c r="AF31" s="35">
        <f>'Core Indicators'!IE31</f>
        <v>1</v>
      </c>
      <c r="AG31" s="35">
        <f>'Core Indicators'!IM31</f>
        <v>0</v>
      </c>
    </row>
    <row r="32" spans="1:33" ht="20.100000000000001" customHeight="1" x14ac:dyDescent="0.25">
      <c r="A32" s="199" t="str">
        <f>'Core Indicators'!A:A</f>
        <v>Sahrawi refugees in Algeria</v>
      </c>
      <c r="B32" s="199" t="str">
        <f>'Core Indicators'!B:B</f>
        <v>Displacement</v>
      </c>
      <c r="C32" s="199" t="str">
        <f>'Core Indicators'!C32</f>
        <v>DZA003</v>
      </c>
      <c r="D32" s="199" t="str">
        <f>'Core Indicators'!D32</f>
        <v>Algeria</v>
      </c>
      <c r="E32" s="199" t="str">
        <f>'Core Indicators'!E32</f>
        <v>DZA</v>
      </c>
      <c r="F32" s="36">
        <f>'Core Indicators'!O32</f>
        <v>159000</v>
      </c>
      <c r="G32" s="36">
        <f>'Core Indicators'!W32</f>
        <v>223000</v>
      </c>
      <c r="H32" s="36">
        <f>'Core Indicators'!AE32</f>
        <v>174000</v>
      </c>
      <c r="I32" s="36" t="str">
        <f>'Core Indicators'!AM32</f>
        <v>x</v>
      </c>
      <c r="J32" s="36" t="str">
        <f>'Core Indicators'!AU32</f>
        <v>x</v>
      </c>
      <c r="K32" s="36" t="str">
        <f>'Core Indicators'!BC32</f>
        <v>x</v>
      </c>
      <c r="L32" s="36">
        <f>'Core Indicators'!BK32</f>
        <v>0</v>
      </c>
      <c r="M32" s="36" t="str">
        <f>'Core Indicators'!BS32</f>
        <v>x</v>
      </c>
      <c r="N32" s="36" t="str">
        <f>'Core Indicators'!CA32</f>
        <v>x</v>
      </c>
      <c r="O32" s="36" t="e">
        <f>'Core Indicators'!CI32</f>
        <v>#N/A</v>
      </c>
      <c r="P32" s="36" t="str">
        <f>'Core Indicators'!CQ32</f>
        <v>x</v>
      </c>
      <c r="Q32" s="36">
        <f>'Core Indicators'!DG32</f>
        <v>49000</v>
      </c>
      <c r="R32" s="36">
        <f>'Core Indicators'!DO32</f>
        <v>84000</v>
      </c>
      <c r="S32" s="36">
        <f>'Core Indicators'!DW32</f>
        <v>90000</v>
      </c>
      <c r="T32" s="36">
        <f>'Core Indicators'!EE32</f>
        <v>0</v>
      </c>
      <c r="U32" s="36">
        <f>'Core Indicators'!EM32</f>
        <v>0</v>
      </c>
      <c r="V32" s="36">
        <f>'Core Indicators'!FC32</f>
        <v>2</v>
      </c>
      <c r="W32" s="36">
        <f>'Core Indicators'!FK32</f>
        <v>0</v>
      </c>
      <c r="X32" s="36">
        <f>'Core Indicators'!FS32</f>
        <v>0</v>
      </c>
      <c r="Y32" s="36">
        <f>'Core Indicators'!GA32</f>
        <v>2</v>
      </c>
      <c r="Z32" s="36">
        <f>'Core Indicators'!GI32</f>
        <v>2</v>
      </c>
      <c r="AA32" s="36">
        <f>'Core Indicators'!GQ32</f>
        <v>2</v>
      </c>
      <c r="AB32" s="36">
        <f>'Core Indicators'!GY32</f>
        <v>0</v>
      </c>
      <c r="AC32" s="36">
        <f>'Core Indicators'!HG32</f>
        <v>0</v>
      </c>
      <c r="AD32" s="36">
        <f>'Core Indicators'!HO32</f>
        <v>2</v>
      </c>
      <c r="AE32" s="36">
        <f>'Core Indicators'!HW32</f>
        <v>0</v>
      </c>
      <c r="AF32" s="36">
        <f>'Core Indicators'!IE32</f>
        <v>1</v>
      </c>
      <c r="AG32" s="36">
        <f>'Core Indicators'!IM32</f>
        <v>0</v>
      </c>
    </row>
    <row r="33" spans="1:33" ht="20.100000000000001" customHeight="1" x14ac:dyDescent="0.25">
      <c r="A33" s="200" t="str">
        <f>'Core Indicators'!A:A</f>
        <v>Multiple crises in Algeria</v>
      </c>
      <c r="B33" s="200" t="str">
        <f>'Core Indicators'!B:B</f>
        <v>Displacement</v>
      </c>
      <c r="C33" s="200" t="str">
        <f>'Core Indicators'!C33</f>
        <v>DZA004</v>
      </c>
      <c r="D33" s="200" t="str">
        <f>'Core Indicators'!D33</f>
        <v>Algeria</v>
      </c>
      <c r="E33" s="200" t="str">
        <f>'Core Indicators'!E33</f>
        <v>DZA</v>
      </c>
      <c r="F33" s="35">
        <f>'Core Indicators'!O33</f>
        <v>2381000</v>
      </c>
      <c r="G33" s="35">
        <f>'Core Indicators'!W33</f>
        <v>45168000</v>
      </c>
      <c r="H33" s="35">
        <f>'Core Indicators'!AE33</f>
        <v>436000</v>
      </c>
      <c r="I33" s="35">
        <f>'Core Indicators'!AM33</f>
        <v>262000</v>
      </c>
      <c r="J33" s="35" t="str">
        <f>'Core Indicators'!AU33</f>
        <v>x</v>
      </c>
      <c r="K33" s="35" t="str">
        <f>'Core Indicators'!BC33</f>
        <v>x</v>
      </c>
      <c r="L33" s="35">
        <f>'Core Indicators'!BK33</f>
        <v>253</v>
      </c>
      <c r="M33" s="35" t="str">
        <f>'Core Indicators'!BS33</f>
        <v>x</v>
      </c>
      <c r="N33" s="35" t="str">
        <f>'Core Indicators'!CA33</f>
        <v>x</v>
      </c>
      <c r="O33" s="35" t="e">
        <f>'Core Indicators'!CI33</f>
        <v>#N/A</v>
      </c>
      <c r="P33" s="35" t="str">
        <f>'Core Indicators'!CQ33</f>
        <v>x</v>
      </c>
      <c r="Q33" s="35">
        <f>'Core Indicators'!DG33</f>
        <v>44732000</v>
      </c>
      <c r="R33" s="35">
        <f>'Core Indicators'!DO33</f>
        <v>84000</v>
      </c>
      <c r="S33" s="35">
        <f>'Core Indicators'!DW33</f>
        <v>352000</v>
      </c>
      <c r="T33" s="35">
        <f>'Core Indicators'!EE33</f>
        <v>0</v>
      </c>
      <c r="U33" s="35">
        <f>'Core Indicators'!EM33</f>
        <v>0</v>
      </c>
      <c r="V33" s="35">
        <f>'Core Indicators'!FC33</f>
        <v>3</v>
      </c>
      <c r="W33" s="35" t="str">
        <f>'Core Indicators'!FK33</f>
        <v>x</v>
      </c>
      <c r="X33" s="35" t="str">
        <f>'Core Indicators'!FS33</f>
        <v>x</v>
      </c>
      <c r="Y33" s="35">
        <f>'Core Indicators'!GA33</f>
        <v>2</v>
      </c>
      <c r="Z33" s="35">
        <f>'Core Indicators'!GI33</f>
        <v>2</v>
      </c>
      <c r="AA33" s="35">
        <f>'Core Indicators'!GQ33</f>
        <v>2</v>
      </c>
      <c r="AB33" s="35">
        <f>'Core Indicators'!GY33</f>
        <v>0</v>
      </c>
      <c r="AC33" s="35">
        <f>'Core Indicators'!HG33</f>
        <v>0</v>
      </c>
      <c r="AD33" s="35">
        <f>'Core Indicators'!HO33</f>
        <v>2</v>
      </c>
      <c r="AE33" s="35">
        <f>'Core Indicators'!HW33</f>
        <v>0</v>
      </c>
      <c r="AF33" s="35">
        <f>'Core Indicators'!IE33</f>
        <v>1</v>
      </c>
      <c r="AG33" s="35">
        <f>'Core Indicators'!IM33</f>
        <v>0</v>
      </c>
    </row>
    <row r="34" spans="1:33" ht="20.100000000000001" customHeight="1" x14ac:dyDescent="0.25">
      <c r="A34" s="199" t="str">
        <f>'Core Indicators'!A:A</f>
        <v>Venezuela displacement in Ecuador</v>
      </c>
      <c r="B34" s="199" t="str">
        <f>'Core Indicators'!B:B</f>
        <v>Displacement</v>
      </c>
      <c r="C34" s="199" t="str">
        <f>'Core Indicators'!C34</f>
        <v>ECU002</v>
      </c>
      <c r="D34" s="199" t="str">
        <f>'Core Indicators'!D34</f>
        <v>Ecuador</v>
      </c>
      <c r="E34" s="199" t="str">
        <f>'Core Indicators'!E34</f>
        <v>ECU</v>
      </c>
      <c r="F34" s="36">
        <f>'Core Indicators'!O34</f>
        <v>248360</v>
      </c>
      <c r="G34" s="36">
        <f>'Core Indicators'!W34</f>
        <v>17643000</v>
      </c>
      <c r="H34" s="36">
        <f>'Core Indicators'!AE34</f>
        <v>8304000</v>
      </c>
      <c r="I34" s="36">
        <f>'Core Indicators'!AM34</f>
        <v>803000</v>
      </c>
      <c r="J34" s="36" t="str">
        <f>'Core Indicators'!AU34</f>
        <v>x</v>
      </c>
      <c r="K34" s="36" t="str">
        <f>'Core Indicators'!BC34</f>
        <v>x</v>
      </c>
      <c r="L34" s="36">
        <f>'Core Indicators'!BK34</f>
        <v>9</v>
      </c>
      <c r="M34" s="36" t="str">
        <f>'Core Indicators'!BS34</f>
        <v>x</v>
      </c>
      <c r="N34" s="36" t="str">
        <f>'Core Indicators'!CA34</f>
        <v>x</v>
      </c>
      <c r="O34" s="36" t="e">
        <f>'Core Indicators'!CI34</f>
        <v>#N/A</v>
      </c>
      <c r="P34" s="36" t="str">
        <f>'Core Indicators'!CQ34</f>
        <v>x</v>
      </c>
      <c r="Q34" s="36">
        <f>'Core Indicators'!DG34</f>
        <v>9339000</v>
      </c>
      <c r="R34" s="36">
        <f>'Core Indicators'!DO34</f>
        <v>7431000</v>
      </c>
      <c r="S34" s="36">
        <f>'Core Indicators'!DW34</f>
        <v>873000</v>
      </c>
      <c r="T34" s="36">
        <f>'Core Indicators'!EE34</f>
        <v>0</v>
      </c>
      <c r="U34" s="36">
        <f>'Core Indicators'!EM34</f>
        <v>0</v>
      </c>
      <c r="V34" s="36">
        <f>'Core Indicators'!FC34</f>
        <v>3</v>
      </c>
      <c r="W34" s="36" t="str">
        <f>'Core Indicators'!FK34</f>
        <v>x</v>
      </c>
      <c r="X34" s="36" t="str">
        <f>'Core Indicators'!FS34</f>
        <v>x</v>
      </c>
      <c r="Y34" s="36">
        <f>'Core Indicators'!GA34</f>
        <v>0</v>
      </c>
      <c r="Z34" s="36">
        <f>'Core Indicators'!GI34</f>
        <v>0</v>
      </c>
      <c r="AA34" s="36">
        <f>'Core Indicators'!GQ34</f>
        <v>0</v>
      </c>
      <c r="AB34" s="36">
        <f>'Core Indicators'!GY34</f>
        <v>0</v>
      </c>
      <c r="AC34" s="36">
        <f>'Core Indicators'!HG34</f>
        <v>0</v>
      </c>
      <c r="AD34" s="36">
        <f>'Core Indicators'!HO34</f>
        <v>1</v>
      </c>
      <c r="AE34" s="36">
        <f>'Core Indicators'!HW34</f>
        <v>1</v>
      </c>
      <c r="AF34" s="36">
        <f>'Core Indicators'!IE34</f>
        <v>1</v>
      </c>
      <c r="AG34" s="36">
        <f>'Core Indicators'!IM34</f>
        <v>3</v>
      </c>
    </row>
    <row r="35" spans="1:33" ht="20.100000000000001" customHeight="1" x14ac:dyDescent="0.25">
      <c r="A35" s="200" t="str">
        <f>'Core Indicators'!A:A</f>
        <v>Syrian Refugee Crisis in Egypt</v>
      </c>
      <c r="B35" s="200" t="str">
        <f>'Core Indicators'!B:B</f>
        <v>Displacement</v>
      </c>
      <c r="C35" s="200" t="str">
        <f>'Core Indicators'!C35</f>
        <v>EGY002</v>
      </c>
      <c r="D35" s="200" t="str">
        <f>'Core Indicators'!D35</f>
        <v>Egypt</v>
      </c>
      <c r="E35" s="200" t="str">
        <f>'Core Indicators'!E35</f>
        <v>EGY</v>
      </c>
      <c r="F35" s="35">
        <f>'Core Indicators'!O35</f>
        <v>91071.77</v>
      </c>
      <c r="G35" s="35">
        <f>'Core Indicators'!W35</f>
        <v>14134000</v>
      </c>
      <c r="H35" s="35">
        <f>'Core Indicators'!AE35</f>
        <v>145000</v>
      </c>
      <c r="I35" s="35">
        <f>'Core Indicators'!AM35</f>
        <v>145000</v>
      </c>
      <c r="J35" s="35" t="str">
        <f>'Core Indicators'!AU35</f>
        <v>x</v>
      </c>
      <c r="K35" s="35" t="str">
        <f>'Core Indicators'!BC35</f>
        <v>x</v>
      </c>
      <c r="L35" s="35">
        <f>'Core Indicators'!BK35</f>
        <v>0</v>
      </c>
      <c r="M35" s="35" t="str">
        <f>'Core Indicators'!BS35</f>
        <v>x</v>
      </c>
      <c r="N35" s="35" t="str">
        <f>'Core Indicators'!CA35</f>
        <v>x</v>
      </c>
      <c r="O35" s="35" t="e">
        <f>'Core Indicators'!CI35</f>
        <v>#N/A</v>
      </c>
      <c r="P35" s="35" t="str">
        <f>'Core Indicators'!CQ35</f>
        <v>x</v>
      </c>
      <c r="Q35" s="35">
        <f>'Core Indicators'!DG35</f>
        <v>13989000</v>
      </c>
      <c r="R35" s="35">
        <f>'Core Indicators'!DO35</f>
        <v>0</v>
      </c>
      <c r="S35" s="35">
        <f>'Core Indicators'!DW35</f>
        <v>145000</v>
      </c>
      <c r="T35" s="35">
        <f>'Core Indicators'!EE35</f>
        <v>0</v>
      </c>
      <c r="U35" s="35">
        <f>'Core Indicators'!EM35</f>
        <v>0</v>
      </c>
      <c r="V35" s="35">
        <f>'Core Indicators'!FC35</f>
        <v>2</v>
      </c>
      <c r="W35" s="35" t="str">
        <f>'Core Indicators'!FK35</f>
        <v>x</v>
      </c>
      <c r="X35" s="35" t="str">
        <f>'Core Indicators'!FS35</f>
        <v>x</v>
      </c>
      <c r="Y35" s="35">
        <f>'Core Indicators'!GA35</f>
        <v>0</v>
      </c>
      <c r="Z35" s="35">
        <f>'Core Indicators'!GI35</f>
        <v>0</v>
      </c>
      <c r="AA35" s="35">
        <f>'Core Indicators'!GQ35</f>
        <v>0</v>
      </c>
      <c r="AB35" s="35">
        <f>'Core Indicators'!GY35</f>
        <v>0</v>
      </c>
      <c r="AC35" s="35">
        <f>'Core Indicators'!HG35</f>
        <v>0</v>
      </c>
      <c r="AD35" s="35">
        <f>'Core Indicators'!HO35</f>
        <v>0</v>
      </c>
      <c r="AE35" s="35">
        <f>'Core Indicators'!HW35</f>
        <v>0</v>
      </c>
      <c r="AF35" s="35">
        <f>'Core Indicators'!IE35</f>
        <v>3</v>
      </c>
      <c r="AG35" s="35">
        <f>'Core Indicators'!IM35</f>
        <v>0</v>
      </c>
    </row>
    <row r="36" spans="1:33" ht="20.100000000000001" customHeight="1" x14ac:dyDescent="0.25">
      <c r="A36" s="199" t="str">
        <f>'Core Indicators'!A:A</f>
        <v>Complex crisis in Eritrea</v>
      </c>
      <c r="B36" s="199" t="str">
        <f>'Core Indicators'!B:B</f>
        <v>Socio-political,Displacement</v>
      </c>
      <c r="C36" s="199" t="str">
        <f>'Core Indicators'!C36</f>
        <v>ERI001</v>
      </c>
      <c r="D36" s="199" t="str">
        <f>'Core Indicators'!D36</f>
        <v>Eritrea</v>
      </c>
      <c r="E36" s="199" t="str">
        <f>'Core Indicators'!E36</f>
        <v>ERI</v>
      </c>
      <c r="F36" s="36">
        <f>'Core Indicators'!O36</f>
        <v>101000</v>
      </c>
      <c r="G36" s="36">
        <f>'Core Indicators'!W36</f>
        <v>6209000</v>
      </c>
      <c r="H36" s="36">
        <f>'Core Indicators'!AE36</f>
        <v>1200000</v>
      </c>
      <c r="I36" s="36">
        <f>'Core Indicators'!AM36</f>
        <v>321000</v>
      </c>
      <c r="J36" s="36" t="str">
        <f>'Core Indicators'!AU36</f>
        <v>x</v>
      </c>
      <c r="K36" s="36" t="str">
        <f>'Core Indicators'!BC36</f>
        <v>x</v>
      </c>
      <c r="L36" s="36">
        <f>'Core Indicators'!BK36</f>
        <v>0</v>
      </c>
      <c r="M36" s="36" t="str">
        <f>'Core Indicators'!BS36</f>
        <v>x</v>
      </c>
      <c r="N36" s="36" t="str">
        <f>'Core Indicators'!CA36</f>
        <v>x</v>
      </c>
      <c r="O36" s="36" t="e">
        <f>'Core Indicators'!CI36</f>
        <v>#N/A</v>
      </c>
      <c r="P36" s="36" t="str">
        <f>'Core Indicators'!CQ36</f>
        <v>x</v>
      </c>
      <c r="Q36" s="36">
        <f>'Core Indicators'!DG36</f>
        <v>5009000</v>
      </c>
      <c r="R36" s="36">
        <f>'Core Indicators'!DO36</f>
        <v>0</v>
      </c>
      <c r="S36" s="36">
        <f>'Core Indicators'!DW36</f>
        <v>1200000</v>
      </c>
      <c r="T36" s="36">
        <f>'Core Indicators'!EE36</f>
        <v>0</v>
      </c>
      <c r="U36" s="36">
        <f>'Core Indicators'!EM36</f>
        <v>0</v>
      </c>
      <c r="V36" s="36">
        <f>'Core Indicators'!FC36</f>
        <v>5</v>
      </c>
      <c r="W36" s="36" t="str">
        <f>'Core Indicators'!FK36</f>
        <v>x</v>
      </c>
      <c r="X36" s="36" t="str">
        <f>'Core Indicators'!FS36</f>
        <v>x</v>
      </c>
      <c r="Y36" s="36">
        <f>'Core Indicators'!GA36</f>
        <v>3</v>
      </c>
      <c r="Z36" s="36">
        <f>'Core Indicators'!GI36</f>
        <v>1</v>
      </c>
      <c r="AA36" s="36">
        <f>'Core Indicators'!GQ36</f>
        <v>2</v>
      </c>
      <c r="AB36" s="36">
        <f>'Core Indicators'!GY36</f>
        <v>0</v>
      </c>
      <c r="AC36" s="36">
        <f>'Core Indicators'!HG36</f>
        <v>2</v>
      </c>
      <c r="AD36" s="36">
        <f>'Core Indicators'!HO36</f>
        <v>2</v>
      </c>
      <c r="AE36" s="36">
        <f>'Core Indicators'!HW36</f>
        <v>0</v>
      </c>
      <c r="AF36" s="36">
        <f>'Core Indicators'!IE36</f>
        <v>2</v>
      </c>
      <c r="AG36" s="36">
        <f>'Core Indicators'!IM36</f>
        <v>3</v>
      </c>
    </row>
    <row r="37" spans="1:33" ht="20.100000000000001" customHeight="1" x14ac:dyDescent="0.25">
      <c r="A37" s="200" t="str">
        <f>'Core Indicators'!A:A</f>
        <v>Mixed migration flows in spain</v>
      </c>
      <c r="B37" s="200" t="str">
        <f>'Core Indicators'!B:B</f>
        <v>Displacement</v>
      </c>
      <c r="C37" s="200" t="str">
        <f>'Core Indicators'!C37</f>
        <v>ESP002</v>
      </c>
      <c r="D37" s="200" t="str">
        <f>'Core Indicators'!D37</f>
        <v>Spain</v>
      </c>
      <c r="E37" s="200" t="str">
        <f>'Core Indicators'!E37</f>
        <v>ESP</v>
      </c>
      <c r="F37" s="35">
        <f>'Core Indicators'!O37</f>
        <v>100000</v>
      </c>
      <c r="G37" s="35">
        <f>'Core Indicators'!W37</f>
        <v>12147000</v>
      </c>
      <c r="H37" s="35">
        <f>'Core Indicators'!AE37</f>
        <v>146000</v>
      </c>
      <c r="I37" s="35">
        <f>'Core Indicators'!AM37</f>
        <v>146000</v>
      </c>
      <c r="J37" s="35" t="str">
        <f>'Core Indicators'!AU37</f>
        <v>x</v>
      </c>
      <c r="K37" s="35" t="str">
        <f>'Core Indicators'!BC37</f>
        <v>x</v>
      </c>
      <c r="L37" s="35">
        <f>'Core Indicators'!BK37</f>
        <v>142</v>
      </c>
      <c r="M37" s="35" t="str">
        <f>'Core Indicators'!BS37</f>
        <v>x</v>
      </c>
      <c r="N37" s="35" t="str">
        <f>'Core Indicators'!CA37</f>
        <v>x</v>
      </c>
      <c r="O37" s="35" t="e">
        <f>'Core Indicators'!CI37</f>
        <v>#N/A</v>
      </c>
      <c r="P37" s="35" t="str">
        <f>'Core Indicators'!CQ37</f>
        <v>x</v>
      </c>
      <c r="Q37" s="35">
        <f>'Core Indicators'!DG37</f>
        <v>12002000</v>
      </c>
      <c r="R37" s="35">
        <f>'Core Indicators'!DO37</f>
        <v>0</v>
      </c>
      <c r="S37" s="35">
        <f>'Core Indicators'!DW37</f>
        <v>146000</v>
      </c>
      <c r="T37" s="35">
        <f>'Core Indicators'!EE37</f>
        <v>0</v>
      </c>
      <c r="U37" s="35">
        <f>'Core Indicators'!EM37</f>
        <v>0</v>
      </c>
      <c r="V37" s="35">
        <f>'Core Indicators'!FC37</f>
        <v>3</v>
      </c>
      <c r="W37" s="35" t="str">
        <f>'Core Indicators'!FK37</f>
        <v>x</v>
      </c>
      <c r="X37" s="35" t="str">
        <f>'Core Indicators'!FS37</f>
        <v>x</v>
      </c>
      <c r="Y37" s="35">
        <f>'Core Indicators'!GA37</f>
        <v>0</v>
      </c>
      <c r="Z37" s="35">
        <f>'Core Indicators'!GI37</f>
        <v>0</v>
      </c>
      <c r="AA37" s="35">
        <f>'Core Indicators'!GQ37</f>
        <v>0</v>
      </c>
      <c r="AB37" s="35">
        <f>'Core Indicators'!GY37</f>
        <v>0</v>
      </c>
      <c r="AC37" s="35">
        <f>'Core Indicators'!HG37</f>
        <v>0</v>
      </c>
      <c r="AD37" s="35">
        <f>'Core Indicators'!HO37</f>
        <v>0</v>
      </c>
      <c r="AE37" s="35">
        <f>'Core Indicators'!HW37</f>
        <v>0</v>
      </c>
      <c r="AF37" s="35">
        <f>'Core Indicators'!IE37</f>
        <v>0</v>
      </c>
      <c r="AG37" s="35">
        <f>'Core Indicators'!IM37</f>
        <v>1</v>
      </c>
    </row>
    <row r="38" spans="1:33" ht="20.100000000000001" customHeight="1" x14ac:dyDescent="0.25">
      <c r="A38" s="199" t="str">
        <f>'Core Indicators'!A:A</f>
        <v>Complex crisis in Ethiopia</v>
      </c>
      <c r="B38" s="199" t="str">
        <f>'Core Indicators'!B:B</f>
        <v>Displacement,Floods,Conflict</v>
      </c>
      <c r="C38" s="199" t="str">
        <f>'Core Indicators'!C38</f>
        <v>ETH001</v>
      </c>
      <c r="D38" s="199" t="str">
        <f>'Core Indicators'!D38</f>
        <v>Ethiopia</v>
      </c>
      <c r="E38" s="199" t="str">
        <f>'Core Indicators'!E38</f>
        <v>ETH</v>
      </c>
      <c r="F38" s="36">
        <f>'Core Indicators'!O38</f>
        <v>1128571</v>
      </c>
      <c r="G38" s="36">
        <f>'Core Indicators'!W38</f>
        <v>124574000</v>
      </c>
      <c r="H38" s="36">
        <f>'Core Indicators'!AE38</f>
        <v>96079000</v>
      </c>
      <c r="I38" s="36">
        <f>'Core Indicators'!AM38</f>
        <v>4635000</v>
      </c>
      <c r="J38" s="36" t="str">
        <f>'Core Indicators'!AU38</f>
        <v>x</v>
      </c>
      <c r="K38" s="36">
        <f>'Core Indicators'!BC38</f>
        <v>2699519</v>
      </c>
      <c r="L38" s="36">
        <f>'Core Indicators'!BK38</f>
        <v>1723</v>
      </c>
      <c r="M38" s="36" t="str">
        <f>'Core Indicators'!BS38</f>
        <v>x</v>
      </c>
      <c r="N38" s="36" t="str">
        <f>'Core Indicators'!CA38</f>
        <v>x</v>
      </c>
      <c r="O38" s="36" t="e">
        <f>'Core Indicators'!CI38</f>
        <v>#N/A</v>
      </c>
      <c r="P38" s="36">
        <f>'Core Indicators'!CQ38</f>
        <v>3500000</v>
      </c>
      <c r="Q38" s="36">
        <f>'Core Indicators'!DG38</f>
        <v>28495000</v>
      </c>
      <c r="R38" s="36">
        <f>'Core Indicators'!DO38</f>
        <v>67584000</v>
      </c>
      <c r="S38" s="36">
        <f>'Core Indicators'!DW38</f>
        <v>26295000</v>
      </c>
      <c r="T38" s="36">
        <f>'Core Indicators'!EE38</f>
        <v>1440000</v>
      </c>
      <c r="U38" s="36">
        <f>'Core Indicators'!EM38</f>
        <v>760000</v>
      </c>
      <c r="V38" s="36">
        <f>'Core Indicators'!FC38</f>
        <v>4</v>
      </c>
      <c r="W38" s="36" t="str">
        <f>'Core Indicators'!FK38</f>
        <v>x</v>
      </c>
      <c r="X38" s="36">
        <f>'Core Indicators'!FS38</f>
        <v>10000</v>
      </c>
      <c r="Y38" s="36">
        <f>'Core Indicators'!GA38</f>
        <v>1</v>
      </c>
      <c r="Z38" s="36">
        <f>'Core Indicators'!GI38</f>
        <v>2</v>
      </c>
      <c r="AA38" s="36">
        <f>'Core Indicators'!GQ38</f>
        <v>3</v>
      </c>
      <c r="AB38" s="36">
        <f>'Core Indicators'!GY38</f>
        <v>2</v>
      </c>
      <c r="AC38" s="36">
        <f>'Core Indicators'!HG38</f>
        <v>3</v>
      </c>
      <c r="AD38" s="36">
        <f>'Core Indicators'!HO38</f>
        <v>3</v>
      </c>
      <c r="AE38" s="36">
        <f>'Core Indicators'!HW38</f>
        <v>3</v>
      </c>
      <c r="AF38" s="36">
        <f>'Core Indicators'!IE38</f>
        <v>3</v>
      </c>
      <c r="AG38" s="36">
        <f>'Core Indicators'!IM38</f>
        <v>3</v>
      </c>
    </row>
    <row r="39" spans="1:33" ht="20.100000000000001" customHeight="1" x14ac:dyDescent="0.25">
      <c r="A39" s="200" t="str">
        <f>'Core Indicators'!A:A</f>
        <v>International Displacement</v>
      </c>
      <c r="B39" s="200" t="str">
        <f>'Core Indicators'!B:B</f>
        <v>Displacement</v>
      </c>
      <c r="C39" s="200" t="str">
        <f>'Core Indicators'!C39</f>
        <v>ETH003</v>
      </c>
      <c r="D39" s="200" t="str">
        <f>'Core Indicators'!D39</f>
        <v>Ethiopia</v>
      </c>
      <c r="E39" s="200" t="str">
        <f>'Core Indicators'!E39</f>
        <v>ETH</v>
      </c>
      <c r="F39" s="35">
        <f>'Core Indicators'!O39</f>
        <v>1128571</v>
      </c>
      <c r="G39" s="35">
        <f>'Core Indicators'!W39</f>
        <v>124574000</v>
      </c>
      <c r="H39" s="35">
        <f>'Core Indicators'!AE39</f>
        <v>41979000</v>
      </c>
      <c r="I39" s="35">
        <f>'Core Indicators'!AM39</f>
        <v>878000</v>
      </c>
      <c r="J39" s="35">
        <f>'Core Indicators'!AU39</f>
        <v>0</v>
      </c>
      <c r="K39" s="35">
        <f>'Core Indicators'!BC39</f>
        <v>0</v>
      </c>
      <c r="L39" s="35">
        <f>'Core Indicators'!BK39</f>
        <v>0</v>
      </c>
      <c r="M39" s="35" t="str">
        <f>'Core Indicators'!BS39</f>
        <v>x</v>
      </c>
      <c r="N39" s="35" t="str">
        <f>'Core Indicators'!CA39</f>
        <v>x</v>
      </c>
      <c r="O39" s="35" t="e">
        <f>'Core Indicators'!CI39</f>
        <v>#N/A</v>
      </c>
      <c r="P39" s="35" t="str">
        <f>'Core Indicators'!CQ39</f>
        <v>x</v>
      </c>
      <c r="Q39" s="35">
        <f>'Core Indicators'!DG39</f>
        <v>82595000</v>
      </c>
      <c r="R39" s="35">
        <f>'Core Indicators'!DO39</f>
        <v>41101000</v>
      </c>
      <c r="S39" s="35">
        <f>'Core Indicators'!DW39</f>
        <v>878000</v>
      </c>
      <c r="T39" s="35">
        <f>'Core Indicators'!EE39</f>
        <v>0</v>
      </c>
      <c r="U39" s="35">
        <f>'Core Indicators'!EM39</f>
        <v>0</v>
      </c>
      <c r="V39" s="35">
        <f>'Core Indicators'!FC39</f>
        <v>3</v>
      </c>
      <c r="W39" s="35">
        <f>'Core Indicators'!FK39</f>
        <v>0</v>
      </c>
      <c r="X39" s="35">
        <f>'Core Indicators'!FS39</f>
        <v>0</v>
      </c>
      <c r="Y39" s="35">
        <f>'Core Indicators'!GA39</f>
        <v>2</v>
      </c>
      <c r="Z39" s="35">
        <f>'Core Indicators'!GI39</f>
        <v>2</v>
      </c>
      <c r="AA39" s="35">
        <f>'Core Indicators'!GQ39</f>
        <v>2</v>
      </c>
      <c r="AB39" s="35">
        <f>'Core Indicators'!GY39</f>
        <v>2</v>
      </c>
      <c r="AC39" s="35">
        <f>'Core Indicators'!HG39</f>
        <v>0</v>
      </c>
      <c r="AD39" s="35">
        <f>'Core Indicators'!HO39</f>
        <v>3</v>
      </c>
      <c r="AE39" s="35">
        <f>'Core Indicators'!HW39</f>
        <v>3</v>
      </c>
      <c r="AF39" s="35">
        <f>'Core Indicators'!IE39</f>
        <v>3</v>
      </c>
      <c r="AG39" s="35">
        <f>'Core Indicators'!IM39</f>
        <v>3</v>
      </c>
    </row>
    <row r="40" spans="1:33" ht="20.100000000000001" customHeight="1" x14ac:dyDescent="0.25">
      <c r="A40" s="199" t="str">
        <f>'Core Indicators'!A:A</f>
        <v>Northern Ethiopia Conflict</v>
      </c>
      <c r="B40" s="199" t="str">
        <f>'Core Indicators'!B:B</f>
        <v>Conflict,Displacement</v>
      </c>
      <c r="C40" s="199" t="str">
        <f>'Core Indicators'!C40</f>
        <v>ETH004</v>
      </c>
      <c r="D40" s="199" t="str">
        <f>'Core Indicators'!D40</f>
        <v>Ethiopia</v>
      </c>
      <c r="E40" s="199" t="str">
        <f>'Core Indicators'!E40</f>
        <v>ETH</v>
      </c>
      <c r="F40" s="36">
        <f>'Core Indicators'!O40</f>
        <v>299000</v>
      </c>
      <c r="G40" s="36">
        <f>'Core Indicators'!W40</f>
        <v>30100000</v>
      </c>
      <c r="H40" s="36">
        <f>'Core Indicators'!AE40</f>
        <v>30100000</v>
      </c>
      <c r="I40" s="36">
        <f>'Core Indicators'!AM40</f>
        <v>2458000</v>
      </c>
      <c r="J40" s="36">
        <f>'Core Indicators'!AU40</f>
        <v>0</v>
      </c>
      <c r="K40" s="36">
        <f>'Core Indicators'!BC40</f>
        <v>0</v>
      </c>
      <c r="L40" s="36">
        <f>'Core Indicators'!BK40</f>
        <v>190</v>
      </c>
      <c r="M40" s="36" t="e">
        <f>'Core Indicators'!BS40</f>
        <v>#N/A</v>
      </c>
      <c r="N40" s="36" t="e">
        <f>'Core Indicators'!CA40</f>
        <v>#N/A</v>
      </c>
      <c r="O40" s="36" t="e">
        <f>'Core Indicators'!CI40</f>
        <v>#N/A</v>
      </c>
      <c r="P40" s="36" t="e">
        <f>'Core Indicators'!CQ40</f>
        <v>#N/A</v>
      </c>
      <c r="Q40" s="36">
        <f>'Core Indicators'!DG40</f>
        <v>0</v>
      </c>
      <c r="R40" s="36">
        <f>'Core Indicators'!DO40</f>
        <v>20700000</v>
      </c>
      <c r="S40" s="36">
        <f>'Core Indicators'!DW40</f>
        <v>7000000</v>
      </c>
      <c r="T40" s="36">
        <f>'Core Indicators'!EE40</f>
        <v>1900000</v>
      </c>
      <c r="U40" s="36">
        <f>'Core Indicators'!EM40</f>
        <v>500000</v>
      </c>
      <c r="V40" s="36">
        <f>'Core Indicators'!FC40</f>
        <v>4</v>
      </c>
      <c r="W40" s="36">
        <f>'Core Indicators'!FK40</f>
        <v>0</v>
      </c>
      <c r="X40" s="36">
        <f>'Core Indicators'!FS40</f>
        <v>210000</v>
      </c>
      <c r="Y40" s="36">
        <f>'Core Indicators'!GA40</f>
        <v>2</v>
      </c>
      <c r="Z40" s="36">
        <f>'Core Indicators'!GI40</f>
        <v>3</v>
      </c>
      <c r="AA40" s="36">
        <f>'Core Indicators'!GQ40</f>
        <v>3</v>
      </c>
      <c r="AB40" s="36">
        <f>'Core Indicators'!GY40</f>
        <v>2</v>
      </c>
      <c r="AC40" s="36">
        <f>'Core Indicators'!HG40</f>
        <v>2</v>
      </c>
      <c r="AD40" s="36">
        <f>'Core Indicators'!HO40</f>
        <v>3</v>
      </c>
      <c r="AE40" s="36">
        <f>'Core Indicators'!HW40</f>
        <v>3</v>
      </c>
      <c r="AF40" s="36">
        <f>'Core Indicators'!IE40</f>
        <v>3</v>
      </c>
      <c r="AG40" s="36">
        <f>'Core Indicators'!IM40</f>
        <v>3</v>
      </c>
    </row>
    <row r="41" spans="1:33" ht="20.100000000000001" customHeight="1" x14ac:dyDescent="0.25">
      <c r="A41" s="200" t="str">
        <f>'Core Indicators'!A:A</f>
        <v>Drought in Ethiopia</v>
      </c>
      <c r="B41" s="200" t="str">
        <f>'Core Indicators'!B:B</f>
        <v>Drought</v>
      </c>
      <c r="C41" s="200" t="str">
        <f>'Core Indicators'!C41</f>
        <v>ETH005</v>
      </c>
      <c r="D41" s="200" t="str">
        <f>'Core Indicators'!D41</f>
        <v>Ethiopia</v>
      </c>
      <c r="E41" s="200" t="str">
        <f>'Core Indicators'!E41</f>
        <v>ETH</v>
      </c>
      <c r="F41" s="35">
        <f>'Core Indicators'!O41</f>
        <v>784300</v>
      </c>
      <c r="G41" s="35">
        <f>'Core Indicators'!W41</f>
        <v>60000000</v>
      </c>
      <c r="H41" s="35">
        <f>'Core Indicators'!AE41</f>
        <v>24000000</v>
      </c>
      <c r="I41" s="35">
        <f>'Core Indicators'!AM41</f>
        <v>1300000</v>
      </c>
      <c r="J41" s="35" t="str">
        <f>'Core Indicators'!AU41</f>
        <v>x</v>
      </c>
      <c r="K41" s="35">
        <f>'Core Indicators'!BC41</f>
        <v>2206719</v>
      </c>
      <c r="L41" s="35">
        <f>'Core Indicators'!BK41</f>
        <v>74</v>
      </c>
      <c r="M41" s="35" t="str">
        <f>'Core Indicators'!BS41</f>
        <v>x</v>
      </c>
      <c r="N41" s="35" t="str">
        <f>'Core Indicators'!CA41</f>
        <v>x</v>
      </c>
      <c r="O41" s="35" t="e">
        <f>'Core Indicators'!CI41</f>
        <v>#N/A</v>
      </c>
      <c r="P41" s="35">
        <f>'Core Indicators'!CQ41</f>
        <v>3500000</v>
      </c>
      <c r="Q41" s="35">
        <f>'Core Indicators'!DG41</f>
        <v>36000000</v>
      </c>
      <c r="R41" s="35">
        <f>'Core Indicators'!DO41</f>
        <v>14100000</v>
      </c>
      <c r="S41" s="35">
        <f>'Core Indicators'!DW41</f>
        <v>7700000</v>
      </c>
      <c r="T41" s="35">
        <f>'Core Indicators'!EE41</f>
        <v>1440000</v>
      </c>
      <c r="U41" s="35">
        <f>'Core Indicators'!EM41</f>
        <v>760000</v>
      </c>
      <c r="V41" s="35">
        <f>'Core Indicators'!FC41</f>
        <v>3</v>
      </c>
      <c r="W41" s="35" t="str">
        <f>'Core Indicators'!FK41</f>
        <v>x</v>
      </c>
      <c r="X41" s="35" t="str">
        <f>'Core Indicators'!FS41</f>
        <v>x</v>
      </c>
      <c r="Y41" s="35">
        <f>'Core Indicators'!GA41</f>
        <v>2</v>
      </c>
      <c r="Z41" s="35">
        <f>'Core Indicators'!GI41</f>
        <v>2</v>
      </c>
      <c r="AA41" s="35">
        <f>'Core Indicators'!GQ41</f>
        <v>2</v>
      </c>
      <c r="AB41" s="35">
        <f>'Core Indicators'!GY41</f>
        <v>2</v>
      </c>
      <c r="AC41" s="35">
        <f>'Core Indicators'!HG41</f>
        <v>1</v>
      </c>
      <c r="AD41" s="35">
        <f>'Core Indicators'!HO41</f>
        <v>1</v>
      </c>
      <c r="AE41" s="35">
        <f>'Core Indicators'!HW41</f>
        <v>3</v>
      </c>
      <c r="AF41" s="35">
        <f>'Core Indicators'!IE41</f>
        <v>3</v>
      </c>
      <c r="AG41" s="35">
        <f>'Core Indicators'!IM41</f>
        <v>3</v>
      </c>
    </row>
    <row r="42" spans="1:33" ht="20.100000000000001" customHeight="1" x14ac:dyDescent="0.25">
      <c r="A42" s="199" t="str">
        <f>'Core Indicators'!A:A</f>
        <v xml:space="preserve">Flood crisis in Gambia </v>
      </c>
      <c r="B42" s="199" t="str">
        <f>'Core Indicators'!B:B</f>
        <v>Floods</v>
      </c>
      <c r="C42" s="199" t="str">
        <f>'Core Indicators'!C42</f>
        <v>GMB002</v>
      </c>
      <c r="D42" s="199" t="str">
        <f>'Core Indicators'!D42</f>
        <v>Gambia</v>
      </c>
      <c r="E42" s="199" t="str">
        <f>'Core Indicators'!E42</f>
        <v>GMB</v>
      </c>
      <c r="F42" s="36">
        <f>'Core Indicators'!O42</f>
        <v>10120</v>
      </c>
      <c r="G42" s="36">
        <f>'Core Indicators'!W42</f>
        <v>2492000</v>
      </c>
      <c r="H42" s="36">
        <f>'Core Indicators'!AE42</f>
        <v>44000</v>
      </c>
      <c r="I42" s="36">
        <f>'Core Indicators'!AM42</f>
        <v>6000</v>
      </c>
      <c r="J42" s="36" t="str">
        <f>'Core Indicators'!AU42</f>
        <v>x</v>
      </c>
      <c r="K42" s="36" t="str">
        <f>'Core Indicators'!BC42</f>
        <v>x</v>
      </c>
      <c r="L42" s="36">
        <f>'Core Indicators'!BK42</f>
        <v>11</v>
      </c>
      <c r="M42" s="36" t="str">
        <f>'Core Indicators'!BS42</f>
        <v>x</v>
      </c>
      <c r="N42" s="36" t="str">
        <f>'Core Indicators'!CA42</f>
        <v>x</v>
      </c>
      <c r="O42" s="36" t="e">
        <f>'Core Indicators'!CI42</f>
        <v>#N/A</v>
      </c>
      <c r="P42" s="36" t="str">
        <f>'Core Indicators'!CQ42</f>
        <v>x</v>
      </c>
      <c r="Q42" s="36">
        <f>'Core Indicators'!DG42</f>
        <v>2448000</v>
      </c>
      <c r="R42" s="36">
        <f>'Core Indicators'!DO42</f>
        <v>0</v>
      </c>
      <c r="S42" s="36">
        <f>'Core Indicators'!DW42</f>
        <v>38000</v>
      </c>
      <c r="T42" s="36">
        <f>'Core Indicators'!EE42</f>
        <v>6000</v>
      </c>
      <c r="U42" s="36">
        <f>'Core Indicators'!EM42</f>
        <v>0</v>
      </c>
      <c r="V42" s="36">
        <f>'Core Indicators'!FC42</f>
        <v>2</v>
      </c>
      <c r="W42" s="36" t="str">
        <f>'Core Indicators'!FK42</f>
        <v>x</v>
      </c>
      <c r="X42" s="36" t="str">
        <f>'Core Indicators'!FS42</f>
        <v>x</v>
      </c>
      <c r="Y42" s="36">
        <f>'Core Indicators'!GA42</f>
        <v>0</v>
      </c>
      <c r="Z42" s="36">
        <f>'Core Indicators'!GI42</f>
        <v>0</v>
      </c>
      <c r="AA42" s="36">
        <f>'Core Indicators'!GQ42</f>
        <v>0</v>
      </c>
      <c r="AB42" s="36">
        <f>'Core Indicators'!GY42</f>
        <v>0</v>
      </c>
      <c r="AC42" s="36">
        <f>'Core Indicators'!HG42</f>
        <v>0</v>
      </c>
      <c r="AD42" s="36">
        <f>'Core Indicators'!HO42</f>
        <v>0</v>
      </c>
      <c r="AE42" s="36">
        <f>'Core Indicators'!HW42</f>
        <v>0</v>
      </c>
      <c r="AF42" s="36">
        <f>'Core Indicators'!IE42</f>
        <v>0</v>
      </c>
      <c r="AG42" s="36">
        <f>'Core Indicators'!IM42</f>
        <v>0</v>
      </c>
    </row>
    <row r="43" spans="1:33" ht="20.100000000000001" customHeight="1" x14ac:dyDescent="0.25">
      <c r="A43" s="200" t="str">
        <f>'Core Indicators'!A:A</f>
        <v>Mixed migration flows in Greece</v>
      </c>
      <c r="B43" s="200" t="str">
        <f>'Core Indicators'!B:B</f>
        <v>Displacement</v>
      </c>
      <c r="C43" s="200" t="str">
        <f>'Core Indicators'!C43</f>
        <v>GRC002</v>
      </c>
      <c r="D43" s="200" t="str">
        <f>'Core Indicators'!D43</f>
        <v>Greece</v>
      </c>
      <c r="E43" s="200" t="str">
        <f>'Core Indicators'!E43</f>
        <v>GRC</v>
      </c>
      <c r="F43" s="35">
        <f>'Core Indicators'!O43</f>
        <v>3364</v>
      </c>
      <c r="G43" s="35">
        <f>'Core Indicators'!W43</f>
        <v>405000</v>
      </c>
      <c r="H43" s="35">
        <f>'Core Indicators'!AE43</f>
        <v>160000</v>
      </c>
      <c r="I43" s="35">
        <f>'Core Indicators'!AM43</f>
        <v>160000</v>
      </c>
      <c r="J43" s="35">
        <f>'Core Indicators'!AU43</f>
        <v>0</v>
      </c>
      <c r="K43" s="35" t="str">
        <f>'Core Indicators'!BC43</f>
        <v>x</v>
      </c>
      <c r="L43" s="35">
        <f>'Core Indicators'!BK43</f>
        <v>1</v>
      </c>
      <c r="M43" s="35" t="str">
        <f>'Core Indicators'!BS43</f>
        <v>x</v>
      </c>
      <c r="N43" s="35" t="str">
        <f>'Core Indicators'!CA43</f>
        <v>x</v>
      </c>
      <c r="O43" s="35" t="e">
        <f>'Core Indicators'!CI43</f>
        <v>#N/A</v>
      </c>
      <c r="P43" s="35" t="str">
        <f>'Core Indicators'!CQ43</f>
        <v>x</v>
      </c>
      <c r="Q43" s="35">
        <f>'Core Indicators'!DG43</f>
        <v>245000</v>
      </c>
      <c r="R43" s="35">
        <f>'Core Indicators'!DO43</f>
        <v>141000</v>
      </c>
      <c r="S43" s="35">
        <f>'Core Indicators'!DW43</f>
        <v>19000</v>
      </c>
      <c r="T43" s="35">
        <f>'Core Indicators'!EE43</f>
        <v>0</v>
      </c>
      <c r="U43" s="35">
        <f>'Core Indicators'!EM43</f>
        <v>0</v>
      </c>
      <c r="V43" s="35">
        <f>'Core Indicators'!FC43</f>
        <v>2</v>
      </c>
      <c r="W43" s="35" t="str">
        <f>'Core Indicators'!FK43</f>
        <v>x</v>
      </c>
      <c r="X43" s="35" t="str">
        <f>'Core Indicators'!FS43</f>
        <v>x</v>
      </c>
      <c r="Y43" s="35">
        <f>'Core Indicators'!GA43</f>
        <v>1</v>
      </c>
      <c r="Z43" s="35">
        <f>'Core Indicators'!GI43</f>
        <v>0</v>
      </c>
      <c r="AA43" s="35">
        <f>'Core Indicators'!GQ43</f>
        <v>1</v>
      </c>
      <c r="AB43" s="35">
        <f>'Core Indicators'!GY43</f>
        <v>0</v>
      </c>
      <c r="AC43" s="35">
        <f>'Core Indicators'!HG43</f>
        <v>2</v>
      </c>
      <c r="AD43" s="35">
        <f>'Core Indicators'!HO43</f>
        <v>0</v>
      </c>
      <c r="AE43" s="35">
        <f>'Core Indicators'!HW43</f>
        <v>0</v>
      </c>
      <c r="AF43" s="35">
        <f>'Core Indicators'!IE43</f>
        <v>0</v>
      </c>
      <c r="AG43" s="35">
        <f>'Core Indicators'!IM43</f>
        <v>0</v>
      </c>
    </row>
    <row r="44" spans="1:33" ht="20.100000000000001" customHeight="1" x14ac:dyDescent="0.25">
      <c r="A44" s="199" t="str">
        <f>'Core Indicators'!A:A</f>
        <v>Complex crisis in Guatemala</v>
      </c>
      <c r="B44" s="199" t="str">
        <f>'Core Indicators'!B:B</f>
        <v>Violence,Socio-political,Other seasonal event</v>
      </c>
      <c r="C44" s="199" t="str">
        <f>'Core Indicators'!C44</f>
        <v>GTM001</v>
      </c>
      <c r="D44" s="199" t="str">
        <f>'Core Indicators'!D44</f>
        <v>Guatemala</v>
      </c>
      <c r="E44" s="199" t="str">
        <f>'Core Indicators'!E44</f>
        <v>GTM</v>
      </c>
      <c r="F44" s="36">
        <f>'Core Indicators'!O44</f>
        <v>107160</v>
      </c>
      <c r="G44" s="36">
        <f>'Core Indicators'!W44</f>
        <v>17100000</v>
      </c>
      <c r="H44" s="36">
        <f>'Core Indicators'!AE44</f>
        <v>5700000</v>
      </c>
      <c r="I44" s="36">
        <f>'Core Indicators'!AM44</f>
        <v>242000</v>
      </c>
      <c r="J44" s="36" t="str">
        <f>'Core Indicators'!AU44</f>
        <v>x</v>
      </c>
      <c r="K44" s="36">
        <f>'Core Indicators'!BC44</f>
        <v>7505</v>
      </c>
      <c r="L44" s="36">
        <f>'Core Indicators'!BK44</f>
        <v>683</v>
      </c>
      <c r="M44" s="36">
        <f>'Core Indicators'!BS44</f>
        <v>56769</v>
      </c>
      <c r="N44" s="36">
        <f>'Core Indicators'!CA44</f>
        <v>33</v>
      </c>
      <c r="O44" s="36" t="e">
        <f>'Core Indicators'!CI44</f>
        <v>#N/A</v>
      </c>
      <c r="P44" s="36">
        <f>'Core Indicators'!CQ44</f>
        <v>367600000</v>
      </c>
      <c r="Q44" s="36">
        <f>'Core Indicators'!DG44</f>
        <v>11400000</v>
      </c>
      <c r="R44" s="36">
        <f>'Core Indicators'!DO44</f>
        <v>1900000</v>
      </c>
      <c r="S44" s="36">
        <f>'Core Indicators'!DW44</f>
        <v>3800000</v>
      </c>
      <c r="T44" s="36">
        <f>'Core Indicators'!EE44</f>
        <v>0</v>
      </c>
      <c r="U44" s="36">
        <f>'Core Indicators'!EM44</f>
        <v>0</v>
      </c>
      <c r="V44" s="36">
        <f>'Core Indicators'!FC44</f>
        <v>5</v>
      </c>
      <c r="W44" s="36" t="str">
        <f>'Core Indicators'!FK44</f>
        <v>x</v>
      </c>
      <c r="X44" s="36" t="str">
        <f>'Core Indicators'!FS44</f>
        <v>x</v>
      </c>
      <c r="Y44" s="36">
        <f>'Core Indicators'!GA44</f>
        <v>0</v>
      </c>
      <c r="Z44" s="36">
        <f>'Core Indicators'!GI44</f>
        <v>0</v>
      </c>
      <c r="AA44" s="36">
        <f>'Core Indicators'!GQ44</f>
        <v>0</v>
      </c>
      <c r="AB44" s="36">
        <f>'Core Indicators'!GY44</f>
        <v>0</v>
      </c>
      <c r="AC44" s="36">
        <f>'Core Indicators'!HG44</f>
        <v>0</v>
      </c>
      <c r="AD44" s="36">
        <f>'Core Indicators'!HO44</f>
        <v>1</v>
      </c>
      <c r="AE44" s="36">
        <f>'Core Indicators'!HW44</f>
        <v>1</v>
      </c>
      <c r="AF44" s="36">
        <f>'Core Indicators'!IE44</f>
        <v>0</v>
      </c>
      <c r="AG44" s="36">
        <f>'Core Indicators'!IM44</f>
        <v>3</v>
      </c>
    </row>
    <row r="45" spans="1:33" ht="20.100000000000001" customHeight="1" x14ac:dyDescent="0.25">
      <c r="A45" s="200" t="str">
        <f>'Core Indicators'!A:A</f>
        <v>Complex crisis in Honduras</v>
      </c>
      <c r="B45" s="200" t="str">
        <f>'Core Indicators'!B:B</f>
        <v>Violence,Socio-political,Other seasonal event,Cyclone</v>
      </c>
      <c r="C45" s="200" t="str">
        <f>'Core Indicators'!C45</f>
        <v>HND001</v>
      </c>
      <c r="D45" s="200" t="str">
        <f>'Core Indicators'!D45</f>
        <v>Honduras</v>
      </c>
      <c r="E45" s="200" t="str">
        <f>'Core Indicators'!E45</f>
        <v>HND</v>
      </c>
      <c r="F45" s="35">
        <f>'Core Indicators'!O45</f>
        <v>111890</v>
      </c>
      <c r="G45" s="35">
        <f>'Core Indicators'!W45</f>
        <v>9400000</v>
      </c>
      <c r="H45" s="35">
        <f>'Core Indicators'!AE45</f>
        <v>4000000</v>
      </c>
      <c r="I45" s="35">
        <f>'Core Indicators'!AM45</f>
        <v>247000</v>
      </c>
      <c r="J45" s="35" t="str">
        <f>'Core Indicators'!AU45</f>
        <v>x</v>
      </c>
      <c r="K45" s="35">
        <f>'Core Indicators'!BC45</f>
        <v>3232</v>
      </c>
      <c r="L45" s="35">
        <f>'Core Indicators'!BK45</f>
        <v>572</v>
      </c>
      <c r="M45" s="35">
        <f>'Core Indicators'!BS45</f>
        <v>414</v>
      </c>
      <c r="N45" s="35">
        <f>'Core Indicators'!CA45</f>
        <v>414</v>
      </c>
      <c r="O45" s="35" t="e">
        <f>'Core Indicators'!CI45</f>
        <v>#N/A</v>
      </c>
      <c r="P45" s="35">
        <f>'Core Indicators'!CQ45</f>
        <v>2258000000</v>
      </c>
      <c r="Q45" s="35">
        <f>'Core Indicators'!DG45</f>
        <v>5400000</v>
      </c>
      <c r="R45" s="35">
        <f>'Core Indicators'!DO45</f>
        <v>1200000</v>
      </c>
      <c r="S45" s="35">
        <f>'Core Indicators'!DW45</f>
        <v>2800000</v>
      </c>
      <c r="T45" s="35">
        <f>'Core Indicators'!EE45</f>
        <v>0</v>
      </c>
      <c r="U45" s="35">
        <f>'Core Indicators'!EM45</f>
        <v>0</v>
      </c>
      <c r="V45" s="35">
        <f>'Core Indicators'!FC45</f>
        <v>3</v>
      </c>
      <c r="W45" s="35" t="str">
        <f>'Core Indicators'!FK45</f>
        <v>x</v>
      </c>
      <c r="X45" s="35" t="str">
        <f>'Core Indicators'!FS45</f>
        <v>x</v>
      </c>
      <c r="Y45" s="35">
        <f>'Core Indicators'!GA45</f>
        <v>0</v>
      </c>
      <c r="Z45" s="35">
        <f>'Core Indicators'!GI45</f>
        <v>1</v>
      </c>
      <c r="AA45" s="35">
        <f>'Core Indicators'!GQ45</f>
        <v>0</v>
      </c>
      <c r="AB45" s="35">
        <f>'Core Indicators'!GY45</f>
        <v>0</v>
      </c>
      <c r="AC45" s="35">
        <f>'Core Indicators'!HG45</f>
        <v>0</v>
      </c>
      <c r="AD45" s="35">
        <f>'Core Indicators'!HO45</f>
        <v>2</v>
      </c>
      <c r="AE45" s="35">
        <f>'Core Indicators'!HW45</f>
        <v>1</v>
      </c>
      <c r="AF45" s="35">
        <f>'Core Indicators'!IE45</f>
        <v>0</v>
      </c>
      <c r="AG45" s="35">
        <f>'Core Indicators'!IM45</f>
        <v>3</v>
      </c>
    </row>
    <row r="46" spans="1:33" ht="20.100000000000001" customHeight="1" x14ac:dyDescent="0.25">
      <c r="A46" s="199" t="str">
        <f>'Core Indicators'!A:A</f>
        <v>Complex crisis in Haiti</v>
      </c>
      <c r="B46" s="199" t="str">
        <f>'Core Indicators'!B:B</f>
        <v>Earthquake,Violence,Socio-political,Other seasonal event</v>
      </c>
      <c r="C46" s="199" t="str">
        <f>'Core Indicators'!C46</f>
        <v>HTI001</v>
      </c>
      <c r="D46" s="199" t="str">
        <f>'Core Indicators'!D46</f>
        <v>Haiti</v>
      </c>
      <c r="E46" s="199" t="str">
        <f>'Core Indicators'!E46</f>
        <v>HTI</v>
      </c>
      <c r="F46" s="36">
        <f>'Core Indicators'!O46</f>
        <v>27560</v>
      </c>
      <c r="G46" s="36">
        <f>'Core Indicators'!W46</f>
        <v>11400000</v>
      </c>
      <c r="H46" s="36">
        <f>'Core Indicators'!AE46</f>
        <v>8200000</v>
      </c>
      <c r="I46" s="36">
        <f>'Core Indicators'!AM46</f>
        <v>96000</v>
      </c>
      <c r="J46" s="36">
        <f>'Core Indicators'!AU46</f>
        <v>13017</v>
      </c>
      <c r="K46" s="36" t="str">
        <f>'Core Indicators'!BC46</f>
        <v>x</v>
      </c>
      <c r="L46" s="36">
        <f>'Core Indicators'!BK46</f>
        <v>2457</v>
      </c>
      <c r="M46" s="36">
        <f>'Core Indicators'!BS46</f>
        <v>77006</v>
      </c>
      <c r="N46" s="36">
        <f>'Core Indicators'!CA46</f>
        <v>53093</v>
      </c>
      <c r="O46" s="36" t="e">
        <f>'Core Indicators'!CI46</f>
        <v>#N/A</v>
      </c>
      <c r="P46" s="36">
        <f>'Core Indicators'!CQ46</f>
        <v>1500000000</v>
      </c>
      <c r="Q46" s="36">
        <f>'Core Indicators'!DG46</f>
        <v>3200000</v>
      </c>
      <c r="R46" s="36">
        <f>'Core Indicators'!DO46</f>
        <v>3800000</v>
      </c>
      <c r="S46" s="36">
        <f>'Core Indicators'!DW46</f>
        <v>1900000</v>
      </c>
      <c r="T46" s="36">
        <f>'Core Indicators'!EE46</f>
        <v>1500000</v>
      </c>
      <c r="U46" s="36">
        <f>'Core Indicators'!EM46</f>
        <v>1000000</v>
      </c>
      <c r="V46" s="36">
        <f>'Core Indicators'!FC46</f>
        <v>5</v>
      </c>
      <c r="W46" s="36" t="str">
        <f>'Core Indicators'!FK46</f>
        <v>x</v>
      </c>
      <c r="X46" s="36" t="str">
        <f>'Core Indicators'!FS46</f>
        <v>x</v>
      </c>
      <c r="Y46" s="36">
        <f>'Core Indicators'!GA46</f>
        <v>0</v>
      </c>
      <c r="Z46" s="36">
        <f>'Core Indicators'!GI46</f>
        <v>2</v>
      </c>
      <c r="AA46" s="36">
        <f>'Core Indicators'!GQ46</f>
        <v>1</v>
      </c>
      <c r="AB46" s="36">
        <f>'Core Indicators'!GY46</f>
        <v>0</v>
      </c>
      <c r="AC46" s="36">
        <f>'Core Indicators'!HG46</f>
        <v>0</v>
      </c>
      <c r="AD46" s="36">
        <f>'Core Indicators'!HO46</f>
        <v>2</v>
      </c>
      <c r="AE46" s="36">
        <f>'Core Indicators'!HW46</f>
        <v>3</v>
      </c>
      <c r="AF46" s="36">
        <f>'Core Indicators'!IE46</f>
        <v>0</v>
      </c>
      <c r="AG46" s="36">
        <f>'Core Indicators'!IM46</f>
        <v>3</v>
      </c>
    </row>
    <row r="47" spans="1:33" ht="20.100000000000001" customHeight="1" x14ac:dyDescent="0.25">
      <c r="A47" s="200" t="str">
        <f>'Core Indicators'!A:A</f>
        <v xml:space="preserve">Nippes Earthquake </v>
      </c>
      <c r="B47" s="200" t="str">
        <f>'Core Indicators'!B:B</f>
        <v>Earthquake</v>
      </c>
      <c r="C47" s="200" t="str">
        <f>'Core Indicators'!C47</f>
        <v>HTI002</v>
      </c>
      <c r="D47" s="200" t="str">
        <f>'Core Indicators'!D47</f>
        <v>Haiti</v>
      </c>
      <c r="E47" s="200" t="str">
        <f>'Core Indicators'!E47</f>
        <v>HTI</v>
      </c>
      <c r="F47" s="35">
        <f>'Core Indicators'!O47</f>
        <v>12851</v>
      </c>
      <c r="G47" s="35">
        <f>'Core Indicators'!W47</f>
        <v>6429000</v>
      </c>
      <c r="H47" s="35">
        <f>'Core Indicators'!AE47</f>
        <v>690000</v>
      </c>
      <c r="I47" s="35">
        <f>'Core Indicators'!AM47</f>
        <v>17000</v>
      </c>
      <c r="J47" s="35">
        <f>'Core Indicators'!AU47</f>
        <v>12763</v>
      </c>
      <c r="K47" s="35" t="str">
        <f>'Core Indicators'!BC47</f>
        <v>x</v>
      </c>
      <c r="L47" s="35">
        <f>'Core Indicators'!BK47</f>
        <v>2248</v>
      </c>
      <c r="M47" s="35">
        <f>'Core Indicators'!BS47</f>
        <v>83858</v>
      </c>
      <c r="N47" s="35">
        <f>'Core Indicators'!CA47</f>
        <v>53815</v>
      </c>
      <c r="O47" s="35" t="e">
        <f>'Core Indicators'!CI47</f>
        <v>#N/A</v>
      </c>
      <c r="P47" s="35">
        <f>'Core Indicators'!CQ47</f>
        <v>1500000000</v>
      </c>
      <c r="Q47" s="35">
        <f>'Core Indicators'!DG47</f>
        <v>5739000</v>
      </c>
      <c r="R47" s="35">
        <f>'Core Indicators'!DO47</f>
        <v>40000</v>
      </c>
      <c r="S47" s="35">
        <f>'Core Indicators'!DW47</f>
        <v>650000</v>
      </c>
      <c r="T47" s="35">
        <f>'Core Indicators'!EE47</f>
        <v>0</v>
      </c>
      <c r="U47" s="35">
        <f>'Core Indicators'!EM47</f>
        <v>0</v>
      </c>
      <c r="V47" s="35">
        <f>'Core Indicators'!FC47</f>
        <v>3</v>
      </c>
      <c r="W47" s="35" t="str">
        <f>'Core Indicators'!FK47</f>
        <v>x</v>
      </c>
      <c r="X47" s="35" t="str">
        <f>'Core Indicators'!FS47</f>
        <v>x</v>
      </c>
      <c r="Y47" s="35">
        <f>'Core Indicators'!GA47</f>
        <v>0</v>
      </c>
      <c r="Z47" s="35">
        <f>'Core Indicators'!GI47</f>
        <v>2</v>
      </c>
      <c r="AA47" s="35">
        <f>'Core Indicators'!GQ47</f>
        <v>1</v>
      </c>
      <c r="AB47" s="35">
        <f>'Core Indicators'!GY47</f>
        <v>0</v>
      </c>
      <c r="AC47" s="35">
        <f>'Core Indicators'!HG47</f>
        <v>0</v>
      </c>
      <c r="AD47" s="35">
        <f>'Core Indicators'!HO47</f>
        <v>2</v>
      </c>
      <c r="AE47" s="35">
        <f>'Core Indicators'!HW47</f>
        <v>3</v>
      </c>
      <c r="AF47" s="35">
        <f>'Core Indicators'!IE47</f>
        <v>0</v>
      </c>
      <c r="AG47" s="35">
        <f>'Core Indicators'!IM47</f>
        <v>3</v>
      </c>
    </row>
    <row r="48" spans="1:33" ht="20.100000000000001" customHeight="1" x14ac:dyDescent="0.25">
      <c r="A48" s="199" t="str">
        <f>'Core Indicators'!A:A</f>
        <v>Displacement from Ukraine conflict in Hungary</v>
      </c>
      <c r="B48" s="199" t="str">
        <f>'Core Indicators'!B:B</f>
        <v>Conflict,Displacement</v>
      </c>
      <c r="C48" s="199" t="str">
        <f>'Core Indicators'!C48</f>
        <v>HUN002</v>
      </c>
      <c r="D48" s="199" t="str">
        <f>'Core Indicators'!D48</f>
        <v>Hungary</v>
      </c>
      <c r="E48" s="199" t="str">
        <f>'Core Indicators'!E48</f>
        <v>HUN</v>
      </c>
      <c r="F48" s="36">
        <f>'Core Indicators'!O48</f>
        <v>5936</v>
      </c>
      <c r="G48" s="36">
        <f>'Core Indicators'!W48</f>
        <v>2335000</v>
      </c>
      <c r="H48" s="36">
        <f>'Core Indicators'!AE48</f>
        <v>1590000</v>
      </c>
      <c r="I48" s="36">
        <f>'Core Indicators'!AM48</f>
        <v>1590000</v>
      </c>
      <c r="J48" s="36" t="e">
        <f>'Core Indicators'!AU48</f>
        <v>#N/A</v>
      </c>
      <c r="K48" s="36" t="e">
        <f>'Core Indicators'!BC48</f>
        <v>#N/A</v>
      </c>
      <c r="L48" s="36">
        <f>'Core Indicators'!BK48</f>
        <v>0</v>
      </c>
      <c r="M48" s="36" t="e">
        <f>'Core Indicators'!BS48</f>
        <v>#N/A</v>
      </c>
      <c r="N48" s="36" t="e">
        <f>'Core Indicators'!CA48</f>
        <v>#N/A</v>
      </c>
      <c r="O48" s="36" t="e">
        <f>'Core Indicators'!CI48</f>
        <v>#N/A</v>
      </c>
      <c r="P48" s="36" t="e">
        <f>'Core Indicators'!CQ48</f>
        <v>#N/A</v>
      </c>
      <c r="Q48" s="36">
        <f>'Core Indicators'!DG48</f>
        <v>745000</v>
      </c>
      <c r="R48" s="36">
        <f>'Core Indicators'!DO48</f>
        <v>0</v>
      </c>
      <c r="S48" s="36">
        <f>'Core Indicators'!DW48</f>
        <v>1590000</v>
      </c>
      <c r="T48" s="36">
        <f>'Core Indicators'!EE48</f>
        <v>0</v>
      </c>
      <c r="U48" s="36">
        <f>'Core Indicators'!EM48</f>
        <v>0</v>
      </c>
      <c r="V48" s="36">
        <f>'Core Indicators'!FC48</f>
        <v>2</v>
      </c>
      <c r="W48" s="36" t="e">
        <f>'Core Indicators'!FK48</f>
        <v>#N/A</v>
      </c>
      <c r="X48" s="36" t="e">
        <f>'Core Indicators'!FS48</f>
        <v>#N/A</v>
      </c>
      <c r="Y48" s="36">
        <f>'Core Indicators'!GA48</f>
        <v>0</v>
      </c>
      <c r="Z48" s="36">
        <f>'Core Indicators'!GI48</f>
        <v>0</v>
      </c>
      <c r="AA48" s="36">
        <f>'Core Indicators'!GQ48</f>
        <v>0</v>
      </c>
      <c r="AB48" s="36">
        <f>'Core Indicators'!GY48</f>
        <v>0</v>
      </c>
      <c r="AC48" s="36">
        <f>'Core Indicators'!HG48</f>
        <v>0</v>
      </c>
      <c r="AD48" s="36">
        <f>'Core Indicators'!HO48</f>
        <v>0</v>
      </c>
      <c r="AE48" s="36">
        <f>'Core Indicators'!HW48</f>
        <v>0</v>
      </c>
      <c r="AF48" s="36">
        <f>'Core Indicators'!IE48</f>
        <v>0</v>
      </c>
      <c r="AG48" s="36">
        <f>'Core Indicators'!IM48</f>
        <v>0</v>
      </c>
    </row>
    <row r="49" spans="1:33" ht="20.100000000000001" customHeight="1" x14ac:dyDescent="0.25">
      <c r="A49" s="200" t="str">
        <f>'Core Indicators'!A:A</f>
        <v>Papua Conflict</v>
      </c>
      <c r="B49" s="200" t="str">
        <f>'Core Indicators'!B:B</f>
        <v>Socio-political,Violence</v>
      </c>
      <c r="C49" s="200" t="str">
        <f>'Core Indicators'!C49</f>
        <v>IDN002</v>
      </c>
      <c r="D49" s="200" t="str">
        <f>'Core Indicators'!D49</f>
        <v>Indonesia</v>
      </c>
      <c r="E49" s="200" t="str">
        <f>'Core Indicators'!E49</f>
        <v>IDN</v>
      </c>
      <c r="F49" s="35">
        <f>'Core Indicators'!O49</f>
        <v>421991</v>
      </c>
      <c r="G49" s="35">
        <f>'Core Indicators'!W49</f>
        <v>5438000</v>
      </c>
      <c r="H49" s="35">
        <f>'Core Indicators'!AE49</f>
        <v>5438000</v>
      </c>
      <c r="I49" s="35">
        <f>'Core Indicators'!AM49</f>
        <v>100000</v>
      </c>
      <c r="J49" s="35" t="str">
        <f>'Core Indicators'!AU49</f>
        <v>x</v>
      </c>
      <c r="K49" s="35" t="str">
        <f>'Core Indicators'!BC49</f>
        <v>x</v>
      </c>
      <c r="L49" s="35">
        <f>'Core Indicators'!BK49</f>
        <v>34</v>
      </c>
      <c r="M49" s="35" t="str">
        <f>'Core Indicators'!BS49</f>
        <v>x</v>
      </c>
      <c r="N49" s="35" t="str">
        <f>'Core Indicators'!CA49</f>
        <v>x</v>
      </c>
      <c r="O49" s="35" t="e">
        <f>'Core Indicators'!CI49</f>
        <v>#N/A</v>
      </c>
      <c r="P49" s="35" t="str">
        <f>'Core Indicators'!CQ49</f>
        <v>x</v>
      </c>
      <c r="Q49" s="35">
        <f>'Core Indicators'!DG49</f>
        <v>0</v>
      </c>
      <c r="R49" s="35">
        <f>'Core Indicators'!DO49</f>
        <v>5338000</v>
      </c>
      <c r="S49" s="35">
        <f>'Core Indicators'!DW49</f>
        <v>100000</v>
      </c>
      <c r="T49" s="35">
        <f>'Core Indicators'!EE49</f>
        <v>0</v>
      </c>
      <c r="U49" s="35">
        <f>'Core Indicators'!EM49</f>
        <v>0</v>
      </c>
      <c r="V49" s="35">
        <f>'Core Indicators'!FC49</f>
        <v>4</v>
      </c>
      <c r="W49" s="35" t="str">
        <f>'Core Indicators'!FK49</f>
        <v>x</v>
      </c>
      <c r="X49" s="35" t="str">
        <f>'Core Indicators'!FS49</f>
        <v>x</v>
      </c>
      <c r="Y49" s="35">
        <f>'Core Indicators'!GA49</f>
        <v>1</v>
      </c>
      <c r="Z49" s="35">
        <f>'Core Indicators'!GI49</f>
        <v>2</v>
      </c>
      <c r="AA49" s="35">
        <f>'Core Indicators'!GQ49</f>
        <v>2</v>
      </c>
      <c r="AB49" s="35">
        <f>'Core Indicators'!GY49</f>
        <v>0</v>
      </c>
      <c r="AC49" s="35">
        <f>'Core Indicators'!HG49</f>
        <v>2</v>
      </c>
      <c r="AD49" s="35">
        <f>'Core Indicators'!HO49</f>
        <v>3</v>
      </c>
      <c r="AE49" s="35">
        <f>'Core Indicators'!HW49</f>
        <v>1</v>
      </c>
      <c r="AF49" s="35">
        <f>'Core Indicators'!IE49</f>
        <v>0</v>
      </c>
      <c r="AG49" s="35">
        <f>'Core Indicators'!IM49</f>
        <v>3</v>
      </c>
    </row>
    <row r="50" spans="1:33" ht="20.100000000000001" customHeight="1" x14ac:dyDescent="0.25">
      <c r="A50" s="199" t="str">
        <f>'Core Indicators'!A:A</f>
        <v>Country Level</v>
      </c>
      <c r="B50" s="199" t="str">
        <f>'Core Indicators'!B:B</f>
        <v>Earthquake,Socio-political,Violence</v>
      </c>
      <c r="C50" s="199" t="str">
        <f>'Core Indicators'!C50</f>
        <v>IDN007</v>
      </c>
      <c r="D50" s="199" t="str">
        <f>'Core Indicators'!D50</f>
        <v>Indonesia</v>
      </c>
      <c r="E50" s="199" t="str">
        <f>'Core Indicators'!E50</f>
        <v>IDN</v>
      </c>
      <c r="F50" s="36">
        <f>'Core Indicators'!O50</f>
        <v>435319</v>
      </c>
      <c r="G50" s="36">
        <f>'Core Indicators'!W50</f>
        <v>22299000</v>
      </c>
      <c r="H50" s="36">
        <f>'Core Indicators'!AE50</f>
        <v>7238000</v>
      </c>
      <c r="I50" s="36">
        <f>'Core Indicators'!AM50</f>
        <v>162000</v>
      </c>
      <c r="J50" s="36">
        <f>'Core Indicators'!AU50</f>
        <v>2000</v>
      </c>
      <c r="K50" s="36" t="e">
        <f>'Core Indicators'!BC50</f>
        <v>#N/A</v>
      </c>
      <c r="L50" s="36">
        <f>'Core Indicators'!BK50</f>
        <v>305</v>
      </c>
      <c r="M50" s="36" t="e">
        <f>'Core Indicators'!BS50</f>
        <v>#N/A</v>
      </c>
      <c r="N50" s="36" t="e">
        <f>'Core Indicators'!CA50</f>
        <v>#N/A</v>
      </c>
      <c r="O50" s="36" t="e">
        <f>'Core Indicators'!CI50</f>
        <v>#N/A</v>
      </c>
      <c r="P50" s="36" t="e">
        <f>'Core Indicators'!CQ50</f>
        <v>#N/A</v>
      </c>
      <c r="Q50" s="36">
        <f>'Core Indicators'!DG50</f>
        <v>15061000</v>
      </c>
      <c r="R50" s="36">
        <f>'Core Indicators'!DO50</f>
        <v>7076000</v>
      </c>
      <c r="S50" s="36">
        <f>'Core Indicators'!DW50</f>
        <v>162000</v>
      </c>
      <c r="T50" s="36">
        <f>'Core Indicators'!EE50</f>
        <v>0</v>
      </c>
      <c r="U50" s="36">
        <f>'Core Indicators'!EM50</f>
        <v>0</v>
      </c>
      <c r="V50" s="36">
        <f>'Core Indicators'!FC50</f>
        <v>4</v>
      </c>
      <c r="W50" s="36" t="str">
        <f>'Core Indicators'!FK50</f>
        <v>x</v>
      </c>
      <c r="X50" s="36" t="str">
        <f>'Core Indicators'!FS50</f>
        <v>x</v>
      </c>
      <c r="Y50" s="36">
        <f>'Core Indicators'!GA50</f>
        <v>1</v>
      </c>
      <c r="Z50" s="36">
        <f>'Core Indicators'!GI50</f>
        <v>2</v>
      </c>
      <c r="AA50" s="36">
        <f>'Core Indicators'!GQ50</f>
        <v>2</v>
      </c>
      <c r="AB50" s="36">
        <f>'Core Indicators'!GY50</f>
        <v>0</v>
      </c>
      <c r="AC50" s="36">
        <f>'Core Indicators'!HG50</f>
        <v>2</v>
      </c>
      <c r="AD50" s="36">
        <f>'Core Indicators'!HO50</f>
        <v>3</v>
      </c>
      <c r="AE50" s="36">
        <f>'Core Indicators'!HW50</f>
        <v>1</v>
      </c>
      <c r="AF50" s="36">
        <f>'Core Indicators'!IE50</f>
        <v>0</v>
      </c>
      <c r="AG50" s="36">
        <f>'Core Indicators'!IM50</f>
        <v>3</v>
      </c>
    </row>
    <row r="51" spans="1:33" ht="20.100000000000001" customHeight="1" x14ac:dyDescent="0.25">
      <c r="A51" s="200" t="str">
        <f>'Core Indicators'!A:A</f>
        <v>Earthquake in West Java province</v>
      </c>
      <c r="B51" s="200" t="str">
        <f>'Core Indicators'!B:B</f>
        <v>Earthquake</v>
      </c>
      <c r="C51" s="200" t="str">
        <f>'Core Indicators'!C51</f>
        <v>IDN008</v>
      </c>
      <c r="D51" s="200" t="str">
        <f>'Core Indicators'!D51</f>
        <v>Indonesia</v>
      </c>
      <c r="E51" s="200" t="str">
        <f>'Core Indicators'!E51</f>
        <v>IDN</v>
      </c>
      <c r="F51" s="35">
        <f>'Core Indicators'!O51</f>
        <v>13328</v>
      </c>
      <c r="G51" s="35">
        <f>'Core Indicators'!W51</f>
        <v>16861000</v>
      </c>
      <c r="H51" s="35">
        <f>'Core Indicators'!AE51</f>
        <v>1800000</v>
      </c>
      <c r="I51" s="35">
        <f>'Core Indicators'!AM51</f>
        <v>62000</v>
      </c>
      <c r="J51" s="35">
        <f>'Core Indicators'!AU51</f>
        <v>2000</v>
      </c>
      <c r="K51" s="35" t="e">
        <f>'Core Indicators'!BC51</f>
        <v>#N/A</v>
      </c>
      <c r="L51" s="35">
        <f>'Core Indicators'!BK51</f>
        <v>271</v>
      </c>
      <c r="M51" s="35" t="e">
        <f>'Core Indicators'!BS51</f>
        <v>#N/A</v>
      </c>
      <c r="N51" s="35" t="e">
        <f>'Core Indicators'!CA51</f>
        <v>#N/A</v>
      </c>
      <c r="O51" s="35" t="e">
        <f>'Core Indicators'!CI51</f>
        <v>#N/A</v>
      </c>
      <c r="P51" s="35" t="e">
        <f>'Core Indicators'!CQ51</f>
        <v>#N/A</v>
      </c>
      <c r="Q51" s="35">
        <f>'Core Indicators'!DG51</f>
        <v>15061000</v>
      </c>
      <c r="R51" s="35">
        <f>'Core Indicators'!DO51</f>
        <v>1738000</v>
      </c>
      <c r="S51" s="35">
        <f>'Core Indicators'!DW51</f>
        <v>62000</v>
      </c>
      <c r="T51" s="35">
        <f>'Core Indicators'!EE51</f>
        <v>0</v>
      </c>
      <c r="U51" s="35">
        <f>'Core Indicators'!EM51</f>
        <v>0</v>
      </c>
      <c r="V51" s="35">
        <f>'Core Indicators'!FC51</f>
        <v>4</v>
      </c>
      <c r="W51" s="35" t="e">
        <f>'Core Indicators'!FK51</f>
        <v>#N/A</v>
      </c>
      <c r="X51" s="35" t="e">
        <f>'Core Indicators'!FS51</f>
        <v>#N/A</v>
      </c>
      <c r="Y51" s="35">
        <f>'Core Indicators'!GA51</f>
        <v>1</v>
      </c>
      <c r="Z51" s="35">
        <f>'Core Indicators'!GI51</f>
        <v>0</v>
      </c>
      <c r="AA51" s="35">
        <f>'Core Indicators'!GQ51</f>
        <v>0</v>
      </c>
      <c r="AB51" s="35">
        <f>'Core Indicators'!GY51</f>
        <v>0</v>
      </c>
      <c r="AC51" s="35">
        <f>'Core Indicators'!HG51</f>
        <v>0</v>
      </c>
      <c r="AD51" s="35">
        <f>'Core Indicators'!HO51</f>
        <v>0</v>
      </c>
      <c r="AE51" s="35">
        <f>'Core Indicators'!HW51</f>
        <v>0</v>
      </c>
      <c r="AF51" s="35">
        <f>'Core Indicators'!IE51</f>
        <v>0</v>
      </c>
      <c r="AG51" s="35">
        <f>'Core Indicators'!IM51</f>
        <v>3</v>
      </c>
    </row>
    <row r="52" spans="1:33" ht="20.100000000000001" customHeight="1" x14ac:dyDescent="0.25">
      <c r="A52" s="199" t="str">
        <f>'Core Indicators'!A:A</f>
        <v>Conflict in Jammu and Kashmir</v>
      </c>
      <c r="B52" s="199" t="str">
        <f>'Core Indicators'!B:B</f>
        <v>Socio-political</v>
      </c>
      <c r="C52" s="199" t="str">
        <f>'Core Indicators'!C52</f>
        <v>IND002</v>
      </c>
      <c r="D52" s="199" t="str">
        <f>'Core Indicators'!D52</f>
        <v>India</v>
      </c>
      <c r="E52" s="199" t="str">
        <f>'Core Indicators'!E52</f>
        <v>IND</v>
      </c>
      <c r="F52" s="36">
        <f>'Core Indicators'!O52</f>
        <v>222236</v>
      </c>
      <c r="G52" s="36">
        <f>'Core Indicators'!W52</f>
        <v>12541000</v>
      </c>
      <c r="H52" s="36" t="str">
        <f>'Core Indicators'!AE52</f>
        <v>x</v>
      </c>
      <c r="I52" s="36" t="str">
        <f>'Core Indicators'!AM52</f>
        <v>x</v>
      </c>
      <c r="J52" s="36" t="str">
        <f>'Core Indicators'!AU52</f>
        <v>x</v>
      </c>
      <c r="K52" s="36" t="str">
        <f>'Core Indicators'!BC52</f>
        <v>x</v>
      </c>
      <c r="L52" s="36">
        <f>'Core Indicators'!BK52</f>
        <v>161</v>
      </c>
      <c r="M52" s="36" t="str">
        <f>'Core Indicators'!BS52</f>
        <v>x</v>
      </c>
      <c r="N52" s="36" t="str">
        <f>'Core Indicators'!CA52</f>
        <v>x</v>
      </c>
      <c r="O52" s="36" t="e">
        <f>'Core Indicators'!CI52</f>
        <v>#N/A</v>
      </c>
      <c r="P52" s="36" t="str">
        <f>'Core Indicators'!CQ52</f>
        <v>x</v>
      </c>
      <c r="Q52" s="36">
        <f>'Core Indicators'!DG52</f>
        <v>12541000</v>
      </c>
      <c r="R52" s="36" t="str">
        <f>'Core Indicators'!DO52</f>
        <v>x</v>
      </c>
      <c r="S52" s="36" t="str">
        <f>'Core Indicators'!DW52</f>
        <v>x</v>
      </c>
      <c r="T52" s="36" t="str">
        <f>'Core Indicators'!EE52</f>
        <v>x</v>
      </c>
      <c r="U52" s="36" t="str">
        <f>'Core Indicators'!EM52</f>
        <v>x</v>
      </c>
      <c r="V52" s="36" t="str">
        <f>'Core Indicators'!FC52</f>
        <v>x</v>
      </c>
      <c r="W52" s="36" t="str">
        <f>'Core Indicators'!FK52</f>
        <v>x</v>
      </c>
      <c r="X52" s="36" t="str">
        <f>'Core Indicators'!FS52</f>
        <v>x</v>
      </c>
      <c r="Y52" s="36">
        <f>'Core Indicators'!GA52</f>
        <v>1</v>
      </c>
      <c r="Z52" s="36">
        <f>'Core Indicators'!GI52</f>
        <v>1</v>
      </c>
      <c r="AA52" s="36">
        <f>'Core Indicators'!GQ52</f>
        <v>0</v>
      </c>
      <c r="AB52" s="36">
        <f>'Core Indicators'!GY52</f>
        <v>0</v>
      </c>
      <c r="AC52" s="36">
        <f>'Core Indicators'!HG52</f>
        <v>0</v>
      </c>
      <c r="AD52" s="36">
        <f>'Core Indicators'!HO52</f>
        <v>2</v>
      </c>
      <c r="AE52" s="36">
        <f>'Core Indicators'!HW52</f>
        <v>0</v>
      </c>
      <c r="AF52" s="36">
        <f>'Core Indicators'!IE52</f>
        <v>1</v>
      </c>
      <c r="AG52" s="36">
        <f>'Core Indicators'!IM52</f>
        <v>1</v>
      </c>
    </row>
    <row r="53" spans="1:33" ht="20.100000000000001" customHeight="1" x14ac:dyDescent="0.25">
      <c r="A53" s="200" t="str">
        <f>'Core Indicators'!A:A</f>
        <v>Afghan Refugees in Iran</v>
      </c>
      <c r="B53" s="200" t="str">
        <f>'Core Indicators'!B:B</f>
        <v>Displacement</v>
      </c>
      <c r="C53" s="200" t="str">
        <f>'Core Indicators'!C53</f>
        <v>IRN004</v>
      </c>
      <c r="D53" s="200" t="str">
        <f>'Core Indicators'!D53</f>
        <v>Iran</v>
      </c>
      <c r="E53" s="200" t="str">
        <f>'Core Indicators'!E53</f>
        <v>IRN</v>
      </c>
      <c r="F53" s="35">
        <f>'Core Indicators'!O53</f>
        <v>239561</v>
      </c>
      <c r="G53" s="35">
        <f>'Core Indicators'!W53</f>
        <v>24823000</v>
      </c>
      <c r="H53" s="35">
        <f>'Core Indicators'!AE53</f>
        <v>2880000</v>
      </c>
      <c r="I53" s="35">
        <f>'Core Indicators'!AM53</f>
        <v>2880000</v>
      </c>
      <c r="J53" s="35" t="str">
        <f>'Core Indicators'!AU53</f>
        <v>x</v>
      </c>
      <c r="K53" s="35" t="str">
        <f>'Core Indicators'!BC53</f>
        <v>x</v>
      </c>
      <c r="L53" s="35" t="str">
        <f>'Core Indicators'!BK53</f>
        <v>x</v>
      </c>
      <c r="M53" s="35" t="str">
        <f>'Core Indicators'!BS53</f>
        <v>x</v>
      </c>
      <c r="N53" s="35" t="str">
        <f>'Core Indicators'!CA53</f>
        <v>x</v>
      </c>
      <c r="O53" s="35" t="e">
        <f>'Core Indicators'!CI53</f>
        <v>#N/A</v>
      </c>
      <c r="P53" s="35" t="str">
        <f>'Core Indicators'!CQ53</f>
        <v>x</v>
      </c>
      <c r="Q53" s="35">
        <f>'Core Indicators'!DG53</f>
        <v>21943000</v>
      </c>
      <c r="R53" s="35">
        <f>'Core Indicators'!DO53</f>
        <v>0</v>
      </c>
      <c r="S53" s="35">
        <f>'Core Indicators'!DW53</f>
        <v>780000</v>
      </c>
      <c r="T53" s="35">
        <f>'Core Indicators'!EE53</f>
        <v>2100000</v>
      </c>
      <c r="U53" s="35">
        <f>'Core Indicators'!EM53</f>
        <v>0</v>
      </c>
      <c r="V53" s="35">
        <f>'Core Indicators'!FC53</f>
        <v>2</v>
      </c>
      <c r="W53" s="35" t="str">
        <f>'Core Indicators'!FK53</f>
        <v>x</v>
      </c>
      <c r="X53" s="35" t="str">
        <f>'Core Indicators'!FS53</f>
        <v>x</v>
      </c>
      <c r="Y53" s="35">
        <f>'Core Indicators'!GA53</f>
        <v>1</v>
      </c>
      <c r="Z53" s="35">
        <f>'Core Indicators'!GI53</f>
        <v>1</v>
      </c>
      <c r="AA53" s="35">
        <f>'Core Indicators'!GQ53</f>
        <v>1</v>
      </c>
      <c r="AB53" s="35">
        <f>'Core Indicators'!GY53</f>
        <v>0</v>
      </c>
      <c r="AC53" s="35">
        <f>'Core Indicators'!HG53</f>
        <v>2</v>
      </c>
      <c r="AD53" s="35">
        <f>'Core Indicators'!HO53</f>
        <v>1</v>
      </c>
      <c r="AE53" s="35">
        <f>'Core Indicators'!HW53</f>
        <v>0</v>
      </c>
      <c r="AF53" s="35">
        <f>'Core Indicators'!IE53</f>
        <v>1</v>
      </c>
      <c r="AG53" s="35">
        <f>'Core Indicators'!IM53</f>
        <v>0</v>
      </c>
    </row>
    <row r="54" spans="1:33" ht="20.100000000000001" customHeight="1" x14ac:dyDescent="0.25">
      <c r="A54" s="199" t="str">
        <f>'Core Indicators'!A:A</f>
        <v>Multiple crises in Iraq</v>
      </c>
      <c r="B54" s="199" t="str">
        <f>'Core Indicators'!B:B</f>
        <v>Violence,Displacement,Socio-political,Conflict</v>
      </c>
      <c r="C54" s="199" t="str">
        <f>'Core Indicators'!C54</f>
        <v>IRQ001</v>
      </c>
      <c r="D54" s="199" t="str">
        <f>'Core Indicators'!D54</f>
        <v>Iraq</v>
      </c>
      <c r="E54" s="199" t="str">
        <f>'Core Indicators'!E54</f>
        <v>IRQ</v>
      </c>
      <c r="F54" s="36">
        <f>'Core Indicators'!O54</f>
        <v>383312</v>
      </c>
      <c r="G54" s="36">
        <f>'Core Indicators'!W54</f>
        <v>45729000</v>
      </c>
      <c r="H54" s="36">
        <f>'Core Indicators'!AE54</f>
        <v>5822000</v>
      </c>
      <c r="I54" s="36">
        <f>'Core Indicators'!AM54</f>
        <v>8514000</v>
      </c>
      <c r="J54" s="36" t="str">
        <f>'Core Indicators'!AU54</f>
        <v>x</v>
      </c>
      <c r="K54" s="36" t="str">
        <f>'Core Indicators'!BC54</f>
        <v>x</v>
      </c>
      <c r="L54" s="36">
        <f>'Core Indicators'!BK54</f>
        <v>232</v>
      </c>
      <c r="M54" s="36" t="str">
        <f>'Core Indicators'!BS54</f>
        <v>x</v>
      </c>
      <c r="N54" s="36" t="str">
        <f>'Core Indicators'!CA54</f>
        <v>x</v>
      </c>
      <c r="O54" s="36" t="e">
        <f>'Core Indicators'!CI54</f>
        <v>#N/A</v>
      </c>
      <c r="P54" s="36">
        <f>'Core Indicators'!CQ54</f>
        <v>133900</v>
      </c>
      <c r="Q54" s="36">
        <f>'Core Indicators'!DG54</f>
        <v>39908000</v>
      </c>
      <c r="R54" s="36">
        <f>'Core Indicators'!DO54</f>
        <v>3061000</v>
      </c>
      <c r="S54" s="36">
        <f>'Core Indicators'!DW54</f>
        <v>2234000</v>
      </c>
      <c r="T54" s="36">
        <f>'Core Indicators'!EE54</f>
        <v>382000</v>
      </c>
      <c r="U54" s="36">
        <f>'Core Indicators'!EM54</f>
        <v>146000</v>
      </c>
      <c r="V54" s="36">
        <f>'Core Indicators'!FC54</f>
        <v>5</v>
      </c>
      <c r="W54" s="36">
        <f>'Core Indicators'!FK54</f>
        <v>1500000</v>
      </c>
      <c r="X54" s="36">
        <f>'Core Indicators'!FS54</f>
        <v>300000</v>
      </c>
      <c r="Y54" s="36">
        <f>'Core Indicators'!GA54</f>
        <v>0</v>
      </c>
      <c r="Z54" s="36">
        <f>'Core Indicators'!GI54</f>
        <v>2</v>
      </c>
      <c r="AA54" s="36">
        <f>'Core Indicators'!GQ54</f>
        <v>2</v>
      </c>
      <c r="AB54" s="36">
        <f>'Core Indicators'!GY54</f>
        <v>0</v>
      </c>
      <c r="AC54" s="36">
        <f>'Core Indicators'!HG54</f>
        <v>2</v>
      </c>
      <c r="AD54" s="36">
        <f>'Core Indicators'!HO54</f>
        <v>3</v>
      </c>
      <c r="AE54" s="36">
        <f>'Core Indicators'!HW54</f>
        <v>2</v>
      </c>
      <c r="AF54" s="36">
        <f>'Core Indicators'!IE54</f>
        <v>3</v>
      </c>
      <c r="AG54" s="36">
        <f>'Core Indicators'!IM54</f>
        <v>1</v>
      </c>
    </row>
    <row r="55" spans="1:33" ht="20.100000000000001" customHeight="1" x14ac:dyDescent="0.25">
      <c r="A55" s="200" t="str">
        <f>'Core Indicators'!A:A</f>
        <v>Conflict  in Iraq</v>
      </c>
      <c r="B55" s="200" t="str">
        <f>'Core Indicators'!B:B</f>
        <v>Conflict,Socio-political,Violence</v>
      </c>
      <c r="C55" s="200" t="str">
        <f>'Core Indicators'!C55</f>
        <v>IRQ002</v>
      </c>
      <c r="D55" s="200" t="str">
        <f>'Core Indicators'!D55</f>
        <v>Iraq</v>
      </c>
      <c r="E55" s="200" t="str">
        <f>'Core Indicators'!E55</f>
        <v>IRQ</v>
      </c>
      <c r="F55" s="35">
        <f>'Core Indicators'!O55</f>
        <v>383312</v>
      </c>
      <c r="G55" s="35">
        <f>'Core Indicators'!W55</f>
        <v>40576000</v>
      </c>
      <c r="H55" s="35">
        <f>'Core Indicators'!AE55</f>
        <v>5300000</v>
      </c>
      <c r="I55" s="35">
        <f>'Core Indicators'!AM55</f>
        <v>8252000</v>
      </c>
      <c r="J55" s="35" t="str">
        <f>'Core Indicators'!AU55</f>
        <v>x</v>
      </c>
      <c r="K55" s="35" t="str">
        <f>'Core Indicators'!BC55</f>
        <v>x</v>
      </c>
      <c r="L55" s="35">
        <f>'Core Indicators'!BK55</f>
        <v>232</v>
      </c>
      <c r="M55" s="35" t="str">
        <f>'Core Indicators'!BS55</f>
        <v>x</v>
      </c>
      <c r="N55" s="35" t="str">
        <f>'Core Indicators'!CA55</f>
        <v>x</v>
      </c>
      <c r="O55" s="35" t="e">
        <f>'Core Indicators'!CI55</f>
        <v>#N/A</v>
      </c>
      <c r="P55" s="35">
        <f>'Core Indicators'!CQ55</f>
        <v>133900</v>
      </c>
      <c r="Q55" s="35">
        <f>'Core Indicators'!DG55</f>
        <v>35276000</v>
      </c>
      <c r="R55" s="35">
        <f>'Core Indicators'!DO55</f>
        <v>2800000</v>
      </c>
      <c r="S55" s="35">
        <f>'Core Indicators'!DW55</f>
        <v>2150000</v>
      </c>
      <c r="T55" s="35">
        <f>'Core Indicators'!EE55</f>
        <v>225000</v>
      </c>
      <c r="U55" s="35">
        <f>'Core Indicators'!EM55</f>
        <v>125000</v>
      </c>
      <c r="V55" s="35">
        <f>'Core Indicators'!FC55</f>
        <v>5</v>
      </c>
      <c r="W55" s="35">
        <f>'Core Indicators'!FK55</f>
        <v>1500000</v>
      </c>
      <c r="X55" s="35">
        <f>'Core Indicators'!FS55</f>
        <v>300000</v>
      </c>
      <c r="Y55" s="35">
        <f>'Core Indicators'!GA55</f>
        <v>0</v>
      </c>
      <c r="Z55" s="35">
        <f>'Core Indicators'!GI55</f>
        <v>2</v>
      </c>
      <c r="AA55" s="35">
        <f>'Core Indicators'!GQ55</f>
        <v>2</v>
      </c>
      <c r="AB55" s="35">
        <f>'Core Indicators'!GY55</f>
        <v>0</v>
      </c>
      <c r="AC55" s="35">
        <f>'Core Indicators'!HG55</f>
        <v>2</v>
      </c>
      <c r="AD55" s="35">
        <f>'Core Indicators'!HO55</f>
        <v>3</v>
      </c>
      <c r="AE55" s="35">
        <f>'Core Indicators'!HW55</f>
        <v>2</v>
      </c>
      <c r="AF55" s="35">
        <f>'Core Indicators'!IE55</f>
        <v>3</v>
      </c>
      <c r="AG55" s="35">
        <f>'Core Indicators'!IM55</f>
        <v>1</v>
      </c>
    </row>
    <row r="56" spans="1:33" ht="20.100000000000001" customHeight="1" x14ac:dyDescent="0.25">
      <c r="A56" s="199" t="str">
        <f>'Core Indicators'!A:A</f>
        <v>Syrian and Palestinian refugees in iraq</v>
      </c>
      <c r="B56" s="199" t="str">
        <f>'Core Indicators'!B:B</f>
        <v>Displacement</v>
      </c>
      <c r="C56" s="199" t="str">
        <f>'Core Indicators'!C56</f>
        <v>IRQ003</v>
      </c>
      <c r="D56" s="199" t="str">
        <f>'Core Indicators'!D56</f>
        <v>Iraq</v>
      </c>
      <c r="E56" s="199" t="str">
        <f>'Core Indicators'!E56</f>
        <v>IRQ</v>
      </c>
      <c r="F56" s="36">
        <f>'Core Indicators'!O56</f>
        <v>38650</v>
      </c>
      <c r="G56" s="36">
        <f>'Core Indicators'!W56</f>
        <v>5154000</v>
      </c>
      <c r="H56" s="36">
        <f>'Core Indicators'!AE56</f>
        <v>522000</v>
      </c>
      <c r="I56" s="36">
        <f>'Core Indicators'!AM56</f>
        <v>261000</v>
      </c>
      <c r="J56" s="36" t="str">
        <f>'Core Indicators'!AU56</f>
        <v>x</v>
      </c>
      <c r="K56" s="36" t="str">
        <f>'Core Indicators'!BC56</f>
        <v>x</v>
      </c>
      <c r="L56" s="36">
        <f>'Core Indicators'!BK56</f>
        <v>0</v>
      </c>
      <c r="M56" s="36" t="str">
        <f>'Core Indicators'!BS56</f>
        <v>x</v>
      </c>
      <c r="N56" s="36">
        <f>'Core Indicators'!CA56</f>
        <v>0</v>
      </c>
      <c r="O56" s="36" t="e">
        <f>'Core Indicators'!CI56</f>
        <v>#N/A</v>
      </c>
      <c r="P56" s="36" t="str">
        <f>'Core Indicators'!CQ56</f>
        <v>x</v>
      </c>
      <c r="Q56" s="36">
        <f>'Core Indicators'!DG56</f>
        <v>4632000</v>
      </c>
      <c r="R56" s="36">
        <f>'Core Indicators'!DO56</f>
        <v>29000</v>
      </c>
      <c r="S56" s="36">
        <f>'Core Indicators'!DW56</f>
        <v>315000</v>
      </c>
      <c r="T56" s="36">
        <f>'Core Indicators'!EE56</f>
        <v>157000</v>
      </c>
      <c r="U56" s="36">
        <f>'Core Indicators'!EM56</f>
        <v>21000</v>
      </c>
      <c r="V56" s="36">
        <f>'Core Indicators'!FC56</f>
        <v>5</v>
      </c>
      <c r="W56" s="36" t="str">
        <f>'Core Indicators'!FK56</f>
        <v>x</v>
      </c>
      <c r="X56" s="36">
        <f>'Core Indicators'!FS56</f>
        <v>0</v>
      </c>
      <c r="Y56" s="36">
        <f>'Core Indicators'!GA56</f>
        <v>0</v>
      </c>
      <c r="Z56" s="36">
        <f>'Core Indicators'!GI56</f>
        <v>2</v>
      </c>
      <c r="AA56" s="36">
        <f>'Core Indicators'!GQ56</f>
        <v>1</v>
      </c>
      <c r="AB56" s="36">
        <f>'Core Indicators'!GY56</f>
        <v>0</v>
      </c>
      <c r="AC56" s="36">
        <f>'Core Indicators'!HG56</f>
        <v>0</v>
      </c>
      <c r="AD56" s="36">
        <f>'Core Indicators'!HO56</f>
        <v>0</v>
      </c>
      <c r="AE56" s="36">
        <f>'Core Indicators'!HW56</f>
        <v>0</v>
      </c>
      <c r="AF56" s="36">
        <f>'Core Indicators'!IE56</f>
        <v>3</v>
      </c>
      <c r="AG56" s="36">
        <f>'Core Indicators'!IM56</f>
        <v>0</v>
      </c>
    </row>
    <row r="57" spans="1:33" ht="20.100000000000001" customHeight="1" x14ac:dyDescent="0.25">
      <c r="A57" s="200" t="str">
        <f>'Core Indicators'!A:A</f>
        <v>Mixed migration flows in Italy</v>
      </c>
      <c r="B57" s="200" t="str">
        <f>'Core Indicators'!B:B</f>
        <v>Displacement</v>
      </c>
      <c r="C57" s="200" t="str">
        <f>'Core Indicators'!C57</f>
        <v>ITA002</v>
      </c>
      <c r="D57" s="200" t="str">
        <f>'Core Indicators'!D57</f>
        <v>Italy</v>
      </c>
      <c r="E57" s="200" t="str">
        <f>'Core Indicators'!E57</f>
        <v>ITA</v>
      </c>
      <c r="F57" s="35">
        <f>'Core Indicators'!O57</f>
        <v>41055</v>
      </c>
      <c r="G57" s="35">
        <f>'Core Indicators'!W57</f>
        <v>6730000</v>
      </c>
      <c r="H57" s="35">
        <f>'Core Indicators'!AE57</f>
        <v>227000</v>
      </c>
      <c r="I57" s="35">
        <f>'Core Indicators'!AM57</f>
        <v>227000</v>
      </c>
      <c r="J57" s="35" t="str">
        <f>'Core Indicators'!AU57</f>
        <v>x</v>
      </c>
      <c r="K57" s="35" t="str">
        <f>'Core Indicators'!BC57</f>
        <v>x</v>
      </c>
      <c r="L57" s="35">
        <f>'Core Indicators'!BK57</f>
        <v>781</v>
      </c>
      <c r="M57" s="35" t="str">
        <f>'Core Indicators'!BS57</f>
        <v>x</v>
      </c>
      <c r="N57" s="35">
        <f>'Core Indicators'!CA57</f>
        <v>0</v>
      </c>
      <c r="O57" s="35" t="e">
        <f>'Core Indicators'!CI57</f>
        <v>#N/A</v>
      </c>
      <c r="P57" s="35" t="str">
        <f>'Core Indicators'!CQ57</f>
        <v>x</v>
      </c>
      <c r="Q57" s="35">
        <f>'Core Indicators'!DG57</f>
        <v>6503000</v>
      </c>
      <c r="R57" s="35">
        <f>'Core Indicators'!DO57</f>
        <v>0</v>
      </c>
      <c r="S57" s="35">
        <f>'Core Indicators'!DW57</f>
        <v>227000</v>
      </c>
      <c r="T57" s="35">
        <f>'Core Indicators'!EE57</f>
        <v>0</v>
      </c>
      <c r="U57" s="35">
        <f>'Core Indicators'!EM57</f>
        <v>0</v>
      </c>
      <c r="V57" s="35">
        <f>'Core Indicators'!FC57</f>
        <v>3</v>
      </c>
      <c r="W57" s="35" t="str">
        <f>'Core Indicators'!FK57</f>
        <v>x</v>
      </c>
      <c r="X57" s="35" t="str">
        <f>'Core Indicators'!FS57</f>
        <v>x</v>
      </c>
      <c r="Y57" s="35">
        <f>'Core Indicators'!GA57</f>
        <v>0</v>
      </c>
      <c r="Z57" s="35">
        <f>'Core Indicators'!GI57</f>
        <v>0</v>
      </c>
      <c r="AA57" s="35">
        <f>'Core Indicators'!GQ57</f>
        <v>1</v>
      </c>
      <c r="AB57" s="35">
        <f>'Core Indicators'!GY57</f>
        <v>0</v>
      </c>
      <c r="AC57" s="35">
        <f>'Core Indicators'!HG57</f>
        <v>0</v>
      </c>
      <c r="AD57" s="35">
        <f>'Core Indicators'!HO57</f>
        <v>0</v>
      </c>
      <c r="AE57" s="35">
        <f>'Core Indicators'!HW57</f>
        <v>0</v>
      </c>
      <c r="AF57" s="35">
        <f>'Core Indicators'!IE57</f>
        <v>0</v>
      </c>
      <c r="AG57" s="35">
        <f>'Core Indicators'!IM57</f>
        <v>1</v>
      </c>
    </row>
    <row r="58" spans="1:33" ht="20.100000000000001" customHeight="1" x14ac:dyDescent="0.25">
      <c r="A58" s="199" t="str">
        <f>'Core Indicators'!A:A</f>
        <v>Syrian refugees in Jordan</v>
      </c>
      <c r="B58" s="199" t="str">
        <f>'Core Indicators'!B:B</f>
        <v>Displacement</v>
      </c>
      <c r="C58" s="199" t="str">
        <f>'Core Indicators'!C58</f>
        <v>JOR002</v>
      </c>
      <c r="D58" s="199" t="str">
        <f>'Core Indicators'!D58</f>
        <v>Jordan</v>
      </c>
      <c r="E58" s="199" t="str">
        <f>'Core Indicators'!E58</f>
        <v>JOR</v>
      </c>
      <c r="F58" s="36">
        <f>'Core Indicators'!O58</f>
        <v>40463</v>
      </c>
      <c r="G58" s="36">
        <f>'Core Indicators'!W58</f>
        <v>8708000</v>
      </c>
      <c r="H58" s="36">
        <f>'Core Indicators'!AE58</f>
        <v>1839000</v>
      </c>
      <c r="I58" s="36">
        <f>'Core Indicators'!AM58</f>
        <v>1319000</v>
      </c>
      <c r="J58" s="36" t="str">
        <f>'Core Indicators'!AU58</f>
        <v>x</v>
      </c>
      <c r="K58" s="36" t="str">
        <f>'Core Indicators'!BC58</f>
        <v>x</v>
      </c>
      <c r="L58" s="36">
        <f>'Core Indicators'!BK58</f>
        <v>0</v>
      </c>
      <c r="M58" s="36" t="str">
        <f>'Core Indicators'!BS58</f>
        <v>x</v>
      </c>
      <c r="N58" s="36" t="str">
        <f>'Core Indicators'!CA58</f>
        <v>x</v>
      </c>
      <c r="O58" s="36" t="e">
        <f>'Core Indicators'!CI58</f>
        <v>#N/A</v>
      </c>
      <c r="P58" s="36" t="str">
        <f>'Core Indicators'!CQ58</f>
        <v>x</v>
      </c>
      <c r="Q58" s="36">
        <f>'Core Indicators'!DG58</f>
        <v>6869000</v>
      </c>
      <c r="R58" s="36">
        <f>'Core Indicators'!DO58</f>
        <v>1062000</v>
      </c>
      <c r="S58" s="36">
        <f>'Core Indicators'!DW58</f>
        <v>622000</v>
      </c>
      <c r="T58" s="36">
        <f>'Core Indicators'!EE58</f>
        <v>155000</v>
      </c>
      <c r="U58" s="36">
        <f>'Core Indicators'!EM58</f>
        <v>0</v>
      </c>
      <c r="V58" s="36">
        <f>'Core Indicators'!FC58</f>
        <v>2</v>
      </c>
      <c r="W58" s="36" t="str">
        <f>'Core Indicators'!FK58</f>
        <v>x</v>
      </c>
      <c r="X58" s="36" t="str">
        <f>'Core Indicators'!FS58</f>
        <v>x</v>
      </c>
      <c r="Y58" s="36">
        <f>'Core Indicators'!GA58</f>
        <v>0</v>
      </c>
      <c r="Z58" s="36">
        <f>'Core Indicators'!GI58</f>
        <v>0</v>
      </c>
      <c r="AA58" s="36">
        <f>'Core Indicators'!GQ58</f>
        <v>0</v>
      </c>
      <c r="AB58" s="36">
        <f>'Core Indicators'!GY58</f>
        <v>0</v>
      </c>
      <c r="AC58" s="36">
        <f>'Core Indicators'!HG58</f>
        <v>0</v>
      </c>
      <c r="AD58" s="36">
        <f>'Core Indicators'!HO58</f>
        <v>1</v>
      </c>
      <c r="AE58" s="36">
        <f>'Core Indicators'!HW58</f>
        <v>0</v>
      </c>
      <c r="AF58" s="36">
        <f>'Core Indicators'!IE58</f>
        <v>2</v>
      </c>
      <c r="AG58" s="36">
        <f>'Core Indicators'!IM58</f>
        <v>0</v>
      </c>
    </row>
    <row r="59" spans="1:33" ht="20.100000000000001" customHeight="1" x14ac:dyDescent="0.25">
      <c r="A59" s="200" t="str">
        <f>'Core Indicators'!A:A</f>
        <v xml:space="preserve">Multiple crisis in Kenya </v>
      </c>
      <c r="B59" s="200" t="str">
        <f>'Core Indicators'!B:B</f>
        <v>Drought,Displacement</v>
      </c>
      <c r="C59" s="200" t="str">
        <f>'Core Indicators'!C59</f>
        <v>KEN001</v>
      </c>
      <c r="D59" s="200" t="str">
        <f>'Core Indicators'!D59</f>
        <v>Kenya</v>
      </c>
      <c r="E59" s="200" t="str">
        <f>'Core Indicators'!E59</f>
        <v>KEN</v>
      </c>
      <c r="F59" s="35">
        <f>'Core Indicators'!O59</f>
        <v>519240</v>
      </c>
      <c r="G59" s="35">
        <f>'Core Indicators'!W59</f>
        <v>16922000</v>
      </c>
      <c r="H59" s="35">
        <f>'Core Indicators'!AE59</f>
        <v>16922000</v>
      </c>
      <c r="I59" s="35">
        <f>'Core Indicators'!AM59</f>
        <v>555000</v>
      </c>
      <c r="J59" s="35" t="str">
        <f>'Core Indicators'!AU59</f>
        <v>x</v>
      </c>
      <c r="K59" s="35">
        <f>'Core Indicators'!BC59</f>
        <v>1000538</v>
      </c>
      <c r="L59" s="35" t="str">
        <f>'Core Indicators'!BK59</f>
        <v>x</v>
      </c>
      <c r="M59" s="35">
        <f>'Core Indicators'!BS59</f>
        <v>0</v>
      </c>
      <c r="N59" s="35">
        <f>'Core Indicators'!CA59</f>
        <v>0</v>
      </c>
      <c r="O59" s="35" t="e">
        <f>'Core Indicators'!CI59</f>
        <v>#N/A</v>
      </c>
      <c r="P59" s="35">
        <f>'Core Indicators'!CQ59</f>
        <v>0</v>
      </c>
      <c r="Q59" s="35">
        <f>'Core Indicators'!DG59</f>
        <v>0</v>
      </c>
      <c r="R59" s="35">
        <f>'Core Indicators'!DO59</f>
        <v>11999000</v>
      </c>
      <c r="S59" s="35">
        <f>'Core Indicators'!DW59</f>
        <v>3711000</v>
      </c>
      <c r="T59" s="35">
        <f>'Core Indicators'!EE59</f>
        <v>1212000</v>
      </c>
      <c r="U59" s="35">
        <f>'Core Indicators'!EM59</f>
        <v>0</v>
      </c>
      <c r="V59" s="35">
        <f>'Core Indicators'!FC59</f>
        <v>2</v>
      </c>
      <c r="W59" s="35">
        <f>'Core Indicators'!FK59</f>
        <v>0</v>
      </c>
      <c r="X59" s="35">
        <f>'Core Indicators'!FS59</f>
        <v>0</v>
      </c>
      <c r="Y59" s="35">
        <f>'Core Indicators'!GA59</f>
        <v>1</v>
      </c>
      <c r="Z59" s="35">
        <f>'Core Indicators'!GI59</f>
        <v>1</v>
      </c>
      <c r="AA59" s="35">
        <f>'Core Indicators'!GQ59</f>
        <v>0</v>
      </c>
      <c r="AB59" s="35">
        <f>'Core Indicators'!GY59</f>
        <v>0</v>
      </c>
      <c r="AC59" s="35">
        <f>'Core Indicators'!HG59</f>
        <v>2</v>
      </c>
      <c r="AD59" s="35">
        <f>'Core Indicators'!HO59</f>
        <v>2</v>
      </c>
      <c r="AE59" s="35">
        <f>'Core Indicators'!HW59</f>
        <v>3</v>
      </c>
      <c r="AF59" s="35">
        <f>'Core Indicators'!IE59</f>
        <v>1</v>
      </c>
      <c r="AG59" s="35">
        <f>'Core Indicators'!IM59</f>
        <v>0</v>
      </c>
    </row>
    <row r="60" spans="1:33" ht="20.100000000000001" customHeight="1" x14ac:dyDescent="0.25">
      <c r="A60" s="199" t="str">
        <f>'Core Indicators'!A:A</f>
        <v>Refugee situation in Kenya</v>
      </c>
      <c r="B60" s="199" t="str">
        <f>'Core Indicators'!B:B</f>
        <v>Displacement</v>
      </c>
      <c r="C60" s="199" t="str">
        <f>'Core Indicators'!C60</f>
        <v>KEN002</v>
      </c>
      <c r="D60" s="199" t="str">
        <f>'Core Indicators'!D60</f>
        <v>Kenya</v>
      </c>
      <c r="E60" s="199" t="str">
        <f>'Core Indicators'!E60</f>
        <v>KEN</v>
      </c>
      <c r="F60" s="36">
        <f>'Core Indicators'!O60</f>
        <v>38244</v>
      </c>
      <c r="G60" s="36">
        <f>'Core Indicators'!W60</f>
        <v>1114000</v>
      </c>
      <c r="H60" s="36">
        <f>'Core Indicators'!AE60</f>
        <v>568000</v>
      </c>
      <c r="I60" s="36">
        <f>'Core Indicators'!AM60</f>
        <v>568000</v>
      </c>
      <c r="J60" s="36" t="str">
        <f>'Core Indicators'!AU60</f>
        <v>x</v>
      </c>
      <c r="K60" s="36" t="str">
        <f>'Core Indicators'!BC60</f>
        <v>x</v>
      </c>
      <c r="L60" s="36" t="str">
        <f>'Core Indicators'!BK60</f>
        <v>x</v>
      </c>
      <c r="M60" s="36">
        <f>'Core Indicators'!BS60</f>
        <v>0</v>
      </c>
      <c r="N60" s="36">
        <f>'Core Indicators'!CA60</f>
        <v>0</v>
      </c>
      <c r="O60" s="36" t="e">
        <f>'Core Indicators'!CI60</f>
        <v>#N/A</v>
      </c>
      <c r="P60" s="36">
        <f>'Core Indicators'!CQ60</f>
        <v>0</v>
      </c>
      <c r="Q60" s="36">
        <f>'Core Indicators'!DG60</f>
        <v>559000</v>
      </c>
      <c r="R60" s="36">
        <f>'Core Indicators'!DO60</f>
        <v>0</v>
      </c>
      <c r="S60" s="36">
        <f>'Core Indicators'!DW60</f>
        <v>555000</v>
      </c>
      <c r="T60" s="36">
        <f>'Core Indicators'!EE60</f>
        <v>0</v>
      </c>
      <c r="U60" s="36">
        <f>'Core Indicators'!EM60</f>
        <v>0</v>
      </c>
      <c r="V60" s="36">
        <f>'Core Indicators'!FC60</f>
        <v>2</v>
      </c>
      <c r="W60" s="36">
        <f>'Core Indicators'!FK60</f>
        <v>0</v>
      </c>
      <c r="X60" s="36" t="str">
        <f>'Core Indicators'!FS60</f>
        <v>x</v>
      </c>
      <c r="Y60" s="36">
        <f>'Core Indicators'!GA60</f>
        <v>1</v>
      </c>
      <c r="Z60" s="36">
        <f>'Core Indicators'!GI60</f>
        <v>1</v>
      </c>
      <c r="AA60" s="36">
        <f>'Core Indicators'!GQ60</f>
        <v>0</v>
      </c>
      <c r="AB60" s="36">
        <f>'Core Indicators'!GY60</f>
        <v>0</v>
      </c>
      <c r="AC60" s="36">
        <f>'Core Indicators'!HG60</f>
        <v>2</v>
      </c>
      <c r="AD60" s="36">
        <f>'Core Indicators'!HO60</f>
        <v>1</v>
      </c>
      <c r="AE60" s="36">
        <f>'Core Indicators'!HW60</f>
        <v>1</v>
      </c>
      <c r="AF60" s="36">
        <f>'Core Indicators'!IE60</f>
        <v>1</v>
      </c>
      <c r="AG60" s="36">
        <f>'Core Indicators'!IM60</f>
        <v>0</v>
      </c>
    </row>
    <row r="61" spans="1:33" ht="20.100000000000001" customHeight="1" x14ac:dyDescent="0.25">
      <c r="A61" s="200" t="str">
        <f>'Core Indicators'!A:A</f>
        <v>Drought in Kenya</v>
      </c>
      <c r="B61" s="200" t="str">
        <f>'Core Indicators'!B:B</f>
        <v>Drought</v>
      </c>
      <c r="C61" s="200" t="str">
        <f>'Core Indicators'!C61</f>
        <v>KEN003</v>
      </c>
      <c r="D61" s="200" t="str">
        <f>'Core Indicators'!D61</f>
        <v>Kenya</v>
      </c>
      <c r="E61" s="200" t="str">
        <f>'Core Indicators'!E61</f>
        <v>KEN</v>
      </c>
      <c r="F61" s="35">
        <f>'Core Indicators'!O61</f>
        <v>519240</v>
      </c>
      <c r="G61" s="35">
        <f>'Core Indicators'!W61</f>
        <v>16834000</v>
      </c>
      <c r="H61" s="35">
        <f>'Core Indicators'!AE61</f>
        <v>16834000</v>
      </c>
      <c r="I61" s="35" t="str">
        <f>'Core Indicators'!AM61</f>
        <v>x</v>
      </c>
      <c r="J61" s="35" t="str">
        <f>'Core Indicators'!AU61</f>
        <v>x</v>
      </c>
      <c r="K61" s="35">
        <f>'Core Indicators'!BC61</f>
        <v>1000189</v>
      </c>
      <c r="L61" s="35" t="str">
        <f>'Core Indicators'!BK61</f>
        <v>x</v>
      </c>
      <c r="M61" s="35">
        <f>'Core Indicators'!BS61</f>
        <v>0</v>
      </c>
      <c r="N61" s="35">
        <f>'Core Indicators'!CA61</f>
        <v>0</v>
      </c>
      <c r="O61" s="35" t="e">
        <f>'Core Indicators'!CI61</f>
        <v>#N/A</v>
      </c>
      <c r="P61" s="35">
        <f>'Core Indicators'!CQ61</f>
        <v>0</v>
      </c>
      <c r="Q61" s="35">
        <f>'Core Indicators'!DG61</f>
        <v>0</v>
      </c>
      <c r="R61" s="35">
        <f>'Core Indicators'!DO61</f>
        <v>12479000</v>
      </c>
      <c r="S61" s="35">
        <f>'Core Indicators'!DW61</f>
        <v>3143000</v>
      </c>
      <c r="T61" s="35">
        <f>'Core Indicators'!EE61</f>
        <v>1212000</v>
      </c>
      <c r="U61" s="35">
        <f>'Core Indicators'!EM61</f>
        <v>0</v>
      </c>
      <c r="V61" s="35">
        <f>'Core Indicators'!FC61</f>
        <v>2</v>
      </c>
      <c r="W61" s="35">
        <f>'Core Indicators'!FK61</f>
        <v>0</v>
      </c>
      <c r="X61" s="35">
        <f>'Core Indicators'!FS61</f>
        <v>0</v>
      </c>
      <c r="Y61" s="35">
        <f>'Core Indicators'!GA61</f>
        <v>1</v>
      </c>
      <c r="Z61" s="35">
        <f>'Core Indicators'!GI61</f>
        <v>1</v>
      </c>
      <c r="AA61" s="35">
        <f>'Core Indicators'!GQ61</f>
        <v>0</v>
      </c>
      <c r="AB61" s="35">
        <f>'Core Indicators'!GY61</f>
        <v>0</v>
      </c>
      <c r="AC61" s="35">
        <f>'Core Indicators'!HG61</f>
        <v>0</v>
      </c>
      <c r="AD61" s="35">
        <f>'Core Indicators'!HO61</f>
        <v>2</v>
      </c>
      <c r="AE61" s="35">
        <f>'Core Indicators'!HW61</f>
        <v>3</v>
      </c>
      <c r="AF61" s="35">
        <f>'Core Indicators'!IE61</f>
        <v>1</v>
      </c>
      <c r="AG61" s="35">
        <f>'Core Indicators'!IM61</f>
        <v>0</v>
      </c>
    </row>
    <row r="62" spans="1:33" ht="20.100000000000001" customHeight="1" x14ac:dyDescent="0.25">
      <c r="A62" s="199" t="str">
        <f>'Core Indicators'!A:A</f>
        <v>Syrian refugees in Lebanon</v>
      </c>
      <c r="B62" s="199" t="str">
        <f>'Core Indicators'!B:B</f>
        <v>Displacement</v>
      </c>
      <c r="C62" s="199" t="str">
        <f>'Core Indicators'!C62</f>
        <v>LBN002</v>
      </c>
      <c r="D62" s="199" t="str">
        <f>'Core Indicators'!D62</f>
        <v>Lebanon</v>
      </c>
      <c r="E62" s="199" t="str">
        <f>'Core Indicators'!E62</f>
        <v>LBN</v>
      </c>
      <c r="F62" s="36">
        <f>'Core Indicators'!O62</f>
        <v>10450</v>
      </c>
      <c r="G62" s="36">
        <f>'Core Indicators'!W62</f>
        <v>6769000</v>
      </c>
      <c r="H62" s="36">
        <f>'Core Indicators'!AE62</f>
        <v>6244000</v>
      </c>
      <c r="I62" s="36">
        <f>'Core Indicators'!AM62</f>
        <v>1529000</v>
      </c>
      <c r="J62" s="36" t="str">
        <f>'Core Indicators'!AU62</f>
        <v>x</v>
      </c>
      <c r="K62" s="36">
        <f>'Core Indicators'!BC62</f>
        <v>0</v>
      </c>
      <c r="L62" s="36" t="str">
        <f>'Core Indicators'!BK62</f>
        <v>x</v>
      </c>
      <c r="M62" s="36" t="str">
        <f>'Core Indicators'!BS62</f>
        <v>x</v>
      </c>
      <c r="N62" s="36" t="str">
        <f>'Core Indicators'!CA62</f>
        <v>x</v>
      </c>
      <c r="O62" s="36" t="e">
        <f>'Core Indicators'!CI62</f>
        <v>#N/A</v>
      </c>
      <c r="P62" s="36" t="str">
        <f>'Core Indicators'!CQ62</f>
        <v>x</v>
      </c>
      <c r="Q62" s="36">
        <f>'Core Indicators'!DG62</f>
        <v>525000</v>
      </c>
      <c r="R62" s="36">
        <f>'Core Indicators'!DO62</f>
        <v>4715000</v>
      </c>
      <c r="S62" s="36">
        <f>'Core Indicators'!DW62</f>
        <v>780000</v>
      </c>
      <c r="T62" s="36">
        <f>'Core Indicators'!EE62</f>
        <v>703000</v>
      </c>
      <c r="U62" s="36">
        <f>'Core Indicators'!EM62</f>
        <v>46000</v>
      </c>
      <c r="V62" s="36">
        <f>'Core Indicators'!FC62</f>
        <v>2</v>
      </c>
      <c r="W62" s="36" t="str">
        <f>'Core Indicators'!FK62</f>
        <v>x</v>
      </c>
      <c r="X62" s="36" t="str">
        <f>'Core Indicators'!FS62</f>
        <v>x</v>
      </c>
      <c r="Y62" s="36">
        <f>'Core Indicators'!GA62</f>
        <v>0</v>
      </c>
      <c r="Z62" s="36">
        <f>'Core Indicators'!GI62</f>
        <v>0</v>
      </c>
      <c r="AA62" s="36">
        <f>'Core Indicators'!GQ62</f>
        <v>0</v>
      </c>
      <c r="AB62" s="36">
        <f>'Core Indicators'!GY62</f>
        <v>0</v>
      </c>
      <c r="AC62" s="36">
        <f>'Core Indicators'!HG62</f>
        <v>1</v>
      </c>
      <c r="AD62" s="36">
        <f>'Core Indicators'!HO62</f>
        <v>2</v>
      </c>
      <c r="AE62" s="36">
        <f>'Core Indicators'!HW62</f>
        <v>0</v>
      </c>
      <c r="AF62" s="36">
        <f>'Core Indicators'!IE62</f>
        <v>3</v>
      </c>
      <c r="AG62" s="36">
        <f>'Core Indicators'!IM62</f>
        <v>0</v>
      </c>
    </row>
    <row r="63" spans="1:33" ht="20.100000000000001" customHeight="1" x14ac:dyDescent="0.25">
      <c r="A63" s="200" t="str">
        <f>'Core Indicators'!A:A</f>
        <v>Socioeconomic crisis in Lebanon</v>
      </c>
      <c r="B63" s="200" t="str">
        <f>'Core Indicators'!B:B</f>
        <v>Socio-political,Violence,Tecnological Disaster</v>
      </c>
      <c r="C63" s="200" t="str">
        <f>'Core Indicators'!C63</f>
        <v>LBN004</v>
      </c>
      <c r="D63" s="200" t="str">
        <f>'Core Indicators'!D63</f>
        <v>Lebanon</v>
      </c>
      <c r="E63" s="200" t="str">
        <f>'Core Indicators'!E63</f>
        <v>LBN</v>
      </c>
      <c r="F63" s="35">
        <f>'Core Indicators'!O63</f>
        <v>10450</v>
      </c>
      <c r="G63" s="35">
        <f>'Core Indicators'!W63</f>
        <v>6769000</v>
      </c>
      <c r="H63" s="35">
        <f>'Core Indicators'!AE63</f>
        <v>6244000</v>
      </c>
      <c r="I63" s="35" t="str">
        <f>'Core Indicators'!AM63</f>
        <v>x</v>
      </c>
      <c r="J63" s="35" t="str">
        <f>'Core Indicators'!AU63</f>
        <v>x</v>
      </c>
      <c r="K63" s="35" t="str">
        <f>'Core Indicators'!BC63</f>
        <v>x</v>
      </c>
      <c r="L63" s="35">
        <f>'Core Indicators'!BK63</f>
        <v>235</v>
      </c>
      <c r="M63" s="35" t="str">
        <f>'Core Indicators'!BS63</f>
        <v>x</v>
      </c>
      <c r="N63" s="35" t="str">
        <f>'Core Indicators'!CA63</f>
        <v>x</v>
      </c>
      <c r="O63" s="35" t="e">
        <f>'Core Indicators'!CI63</f>
        <v>#N/A</v>
      </c>
      <c r="P63" s="35" t="str">
        <f>'Core Indicators'!CQ63</f>
        <v>x</v>
      </c>
      <c r="Q63" s="35">
        <f>'Core Indicators'!DG63</f>
        <v>525000</v>
      </c>
      <c r="R63" s="35">
        <f>'Core Indicators'!DO63</f>
        <v>3035000</v>
      </c>
      <c r="S63" s="35">
        <f>'Core Indicators'!DW63</f>
        <v>1889000</v>
      </c>
      <c r="T63" s="35">
        <f>'Core Indicators'!EE63</f>
        <v>1275000</v>
      </c>
      <c r="U63" s="35">
        <f>'Core Indicators'!EM63</f>
        <v>46000</v>
      </c>
      <c r="V63" s="35">
        <f>'Core Indicators'!FC63</f>
        <v>3</v>
      </c>
      <c r="W63" s="35" t="str">
        <f>'Core Indicators'!FK63</f>
        <v>x</v>
      </c>
      <c r="X63" s="35" t="str">
        <f>'Core Indicators'!FS63</f>
        <v>x</v>
      </c>
      <c r="Y63" s="35">
        <f>'Core Indicators'!GA63</f>
        <v>0</v>
      </c>
      <c r="Z63" s="35">
        <f>'Core Indicators'!GI63</f>
        <v>0</v>
      </c>
      <c r="AA63" s="35">
        <f>'Core Indicators'!GQ63</f>
        <v>1</v>
      </c>
      <c r="AB63" s="35">
        <f>'Core Indicators'!GY63</f>
        <v>0</v>
      </c>
      <c r="AC63" s="35">
        <f>'Core Indicators'!HG63</f>
        <v>1</v>
      </c>
      <c r="AD63" s="35">
        <f>'Core Indicators'!HO63</f>
        <v>2</v>
      </c>
      <c r="AE63" s="35">
        <f>'Core Indicators'!HW63</f>
        <v>0</v>
      </c>
      <c r="AF63" s="35">
        <f>'Core Indicators'!IE63</f>
        <v>3</v>
      </c>
      <c r="AG63" s="35">
        <f>'Core Indicators'!IM63</f>
        <v>0</v>
      </c>
    </row>
    <row r="64" spans="1:33" ht="20.100000000000001" customHeight="1" x14ac:dyDescent="0.25">
      <c r="A64" s="199" t="str">
        <f>'Core Indicators'!A:A</f>
        <v>Complex crisis in Libya</v>
      </c>
      <c r="B64" s="199" t="str">
        <f>'Core Indicators'!B:B</f>
        <v>Conflict,Displacement,Socio-political</v>
      </c>
      <c r="C64" s="199" t="str">
        <f>'Core Indicators'!C64</f>
        <v>LBY001</v>
      </c>
      <c r="D64" s="199" t="str">
        <f>'Core Indicators'!D64</f>
        <v>Libya</v>
      </c>
      <c r="E64" s="199" t="str">
        <f>'Core Indicators'!E64</f>
        <v>LBY</v>
      </c>
      <c r="F64" s="36">
        <f>'Core Indicators'!O64</f>
        <v>1759540</v>
      </c>
      <c r="G64" s="36">
        <f>'Core Indicators'!W64</f>
        <v>8200000</v>
      </c>
      <c r="H64" s="36">
        <f>'Core Indicators'!AE64</f>
        <v>3772000</v>
      </c>
      <c r="I64" s="36">
        <f>'Core Indicators'!AM64</f>
        <v>1564000</v>
      </c>
      <c r="J64" s="36" t="str">
        <f>'Core Indicators'!AU64</f>
        <v>x</v>
      </c>
      <c r="K64" s="36" t="str">
        <f>'Core Indicators'!BC64</f>
        <v>x</v>
      </c>
      <c r="L64" s="36">
        <f>'Core Indicators'!BK64</f>
        <v>801</v>
      </c>
      <c r="M64" s="36" t="str">
        <f>'Core Indicators'!BS64</f>
        <v>x</v>
      </c>
      <c r="N64" s="36" t="str">
        <f>'Core Indicators'!CA64</f>
        <v>x</v>
      </c>
      <c r="O64" s="36" t="e">
        <f>'Core Indicators'!CI64</f>
        <v>#N/A</v>
      </c>
      <c r="P64" s="36" t="str">
        <f>'Core Indicators'!CQ64</f>
        <v>x</v>
      </c>
      <c r="Q64" s="36">
        <f>'Core Indicators'!DG64</f>
        <v>4428000</v>
      </c>
      <c r="R64" s="36">
        <f>'Core Indicators'!DO64</f>
        <v>2952000</v>
      </c>
      <c r="S64" s="36">
        <f>'Core Indicators'!DW64</f>
        <v>738000</v>
      </c>
      <c r="T64" s="36">
        <f>'Core Indicators'!EE64</f>
        <v>82000</v>
      </c>
      <c r="U64" s="36">
        <f>'Core Indicators'!EM64</f>
        <v>0</v>
      </c>
      <c r="V64" s="36">
        <f>'Core Indicators'!FC64</f>
        <v>7</v>
      </c>
      <c r="W64" s="36">
        <f>'Core Indicators'!FK64</f>
        <v>198000</v>
      </c>
      <c r="X64" s="36">
        <f>'Core Indicators'!FS64</f>
        <v>633000</v>
      </c>
      <c r="Y64" s="36">
        <f>'Core Indicators'!GA64</f>
        <v>1</v>
      </c>
      <c r="Z64" s="36">
        <f>'Core Indicators'!GI64</f>
        <v>3</v>
      </c>
      <c r="AA64" s="36">
        <f>'Core Indicators'!GQ64</f>
        <v>2</v>
      </c>
      <c r="AB64" s="36">
        <f>'Core Indicators'!GY64</f>
        <v>0</v>
      </c>
      <c r="AC64" s="36">
        <f>'Core Indicators'!HG64</f>
        <v>2</v>
      </c>
      <c r="AD64" s="36">
        <f>'Core Indicators'!HO64</f>
        <v>3</v>
      </c>
      <c r="AE64" s="36">
        <f>'Core Indicators'!HW64</f>
        <v>2</v>
      </c>
      <c r="AF64" s="36">
        <f>'Core Indicators'!IE64</f>
        <v>1</v>
      </c>
      <c r="AG64" s="36">
        <f>'Core Indicators'!IM64</f>
        <v>1</v>
      </c>
    </row>
    <row r="65" spans="1:33" ht="20.100000000000001" customHeight="1" x14ac:dyDescent="0.25">
      <c r="A65" s="200" t="str">
        <f>'Core Indicators'!A:A</f>
        <v>Mixed migration flows in Libya</v>
      </c>
      <c r="B65" s="200" t="str">
        <f>'Core Indicators'!B:B</f>
        <v>Displacement</v>
      </c>
      <c r="C65" s="200" t="str">
        <f>'Core Indicators'!C65</f>
        <v>LBY002</v>
      </c>
      <c r="D65" s="200" t="str">
        <f>'Core Indicators'!D65</f>
        <v>Libya</v>
      </c>
      <c r="E65" s="200" t="str">
        <f>'Core Indicators'!E65</f>
        <v>LBY</v>
      </c>
      <c r="F65" s="35">
        <f>'Core Indicators'!O65</f>
        <v>1759540</v>
      </c>
      <c r="G65" s="35">
        <f>'Core Indicators'!W65</f>
        <v>8200000</v>
      </c>
      <c r="H65" s="35">
        <f>'Core Indicators'!AE65</f>
        <v>723000</v>
      </c>
      <c r="I65" s="35">
        <f>'Core Indicators'!AM65</f>
        <v>723000</v>
      </c>
      <c r="J65" s="35" t="str">
        <f>'Core Indicators'!AU65</f>
        <v>x</v>
      </c>
      <c r="K65" s="35" t="str">
        <f>'Core Indicators'!BC65</f>
        <v>x</v>
      </c>
      <c r="L65" s="35">
        <f>'Core Indicators'!BK65</f>
        <v>781</v>
      </c>
      <c r="M65" s="35" t="str">
        <f>'Core Indicators'!BS65</f>
        <v>x</v>
      </c>
      <c r="N65" s="35" t="str">
        <f>'Core Indicators'!CA65</f>
        <v>x</v>
      </c>
      <c r="O65" s="35" t="e">
        <f>'Core Indicators'!CI65</f>
        <v>#N/A</v>
      </c>
      <c r="P65" s="35" t="str">
        <f>'Core Indicators'!CQ65</f>
        <v>x</v>
      </c>
      <c r="Q65" s="35">
        <f>'Core Indicators'!DG65</f>
        <v>7477000</v>
      </c>
      <c r="R65" s="35">
        <f>'Core Indicators'!DO65</f>
        <v>0</v>
      </c>
      <c r="S65" s="35">
        <f>'Core Indicators'!DW65</f>
        <v>723000</v>
      </c>
      <c r="T65" s="35">
        <f>'Core Indicators'!EE65</f>
        <v>0</v>
      </c>
      <c r="U65" s="35">
        <f>'Core Indicators'!EM65</f>
        <v>0</v>
      </c>
      <c r="V65" s="35">
        <f>'Core Indicators'!FC65</f>
        <v>4</v>
      </c>
      <c r="W65" s="35">
        <f>'Core Indicators'!FK65</f>
        <v>79000</v>
      </c>
      <c r="X65" s="35">
        <f>'Core Indicators'!FS65</f>
        <v>229000</v>
      </c>
      <c r="Y65" s="35">
        <f>'Core Indicators'!GA65</f>
        <v>1</v>
      </c>
      <c r="Z65" s="35">
        <f>'Core Indicators'!GI65</f>
        <v>3</v>
      </c>
      <c r="AA65" s="35">
        <f>'Core Indicators'!GQ65</f>
        <v>2</v>
      </c>
      <c r="AB65" s="35">
        <f>'Core Indicators'!GY65</f>
        <v>0</v>
      </c>
      <c r="AC65" s="35">
        <f>'Core Indicators'!HG65</f>
        <v>2</v>
      </c>
      <c r="AD65" s="35">
        <f>'Core Indicators'!HO65</f>
        <v>3</v>
      </c>
      <c r="AE65" s="35">
        <f>'Core Indicators'!HW65</f>
        <v>2</v>
      </c>
      <c r="AF65" s="35">
        <f>'Core Indicators'!IE65</f>
        <v>1</v>
      </c>
      <c r="AG65" s="35">
        <f>'Core Indicators'!IM65</f>
        <v>1</v>
      </c>
    </row>
    <row r="66" spans="1:33" ht="20.100000000000001" customHeight="1" x14ac:dyDescent="0.25">
      <c r="A66" s="199" t="str">
        <f>'Core Indicators'!A:A</f>
        <v>Socio-economic crisis in Sri Lanka</v>
      </c>
      <c r="B66" s="199" t="str">
        <f>'Core Indicators'!B:B</f>
        <v>Socio-political,Food Security</v>
      </c>
      <c r="C66" s="199" t="str">
        <f>'Core Indicators'!C66</f>
        <v>LKA002</v>
      </c>
      <c r="D66" s="199" t="str">
        <f>'Core Indicators'!D66</f>
        <v>Sri Lanka</v>
      </c>
      <c r="E66" s="199" t="str">
        <f>'Core Indicators'!E66</f>
        <v>LKA</v>
      </c>
      <c r="F66" s="36">
        <f>'Core Indicators'!O66</f>
        <v>62705</v>
      </c>
      <c r="G66" s="36">
        <f>'Core Indicators'!W66</f>
        <v>22156000</v>
      </c>
      <c r="H66" s="36">
        <f>'Core Indicators'!AE66</f>
        <v>22156000</v>
      </c>
      <c r="I66" s="36">
        <f>'Core Indicators'!AM66</f>
        <v>0</v>
      </c>
      <c r="J66" s="36">
        <f>'Core Indicators'!AU66</f>
        <v>369</v>
      </c>
      <c r="K66" s="36" t="e">
        <f>'Core Indicators'!BC66</f>
        <v>#N/A</v>
      </c>
      <c r="L66" s="36">
        <f>'Core Indicators'!BK66</f>
        <v>10</v>
      </c>
      <c r="M66" s="36" t="e">
        <f>'Core Indicators'!BS66</f>
        <v>#N/A</v>
      </c>
      <c r="N66" s="36" t="e">
        <f>'Core Indicators'!CA66</f>
        <v>#N/A</v>
      </c>
      <c r="O66" s="36" t="e">
        <f>'Core Indicators'!CI66</f>
        <v>#N/A</v>
      </c>
      <c r="P66" s="36" t="e">
        <f>'Core Indicators'!CQ66</f>
        <v>#N/A</v>
      </c>
      <c r="Q66" s="36">
        <f>'Core Indicators'!DG66</f>
        <v>0</v>
      </c>
      <c r="R66" s="36">
        <f>'Core Indicators'!DO66</f>
        <v>15156000</v>
      </c>
      <c r="S66" s="36">
        <f>'Core Indicators'!DW66</f>
        <v>3600000</v>
      </c>
      <c r="T66" s="36">
        <f>'Core Indicators'!EE66</f>
        <v>3344000</v>
      </c>
      <c r="U66" s="36">
        <f>'Core Indicators'!EM66</f>
        <v>56000</v>
      </c>
      <c r="V66" s="36">
        <f>'Core Indicators'!FC66</f>
        <v>1</v>
      </c>
      <c r="W66" s="36" t="e">
        <f>'Core Indicators'!FK66</f>
        <v>#N/A</v>
      </c>
      <c r="X66" s="36" t="e">
        <f>'Core Indicators'!FS66</f>
        <v>#N/A</v>
      </c>
      <c r="Y66" s="36">
        <f>'Core Indicators'!GA66</f>
        <v>0</v>
      </c>
      <c r="Z66" s="36">
        <f>'Core Indicators'!GI66</f>
        <v>0</v>
      </c>
      <c r="AA66" s="36">
        <f>'Core Indicators'!GQ66</f>
        <v>0</v>
      </c>
      <c r="AB66" s="36">
        <f>'Core Indicators'!GY66</f>
        <v>0</v>
      </c>
      <c r="AC66" s="36">
        <f>'Core Indicators'!HG66</f>
        <v>0</v>
      </c>
      <c r="AD66" s="36">
        <f>'Core Indicators'!HO66</f>
        <v>0</v>
      </c>
      <c r="AE66" s="36">
        <f>'Core Indicators'!HW66</f>
        <v>0</v>
      </c>
      <c r="AF66" s="36">
        <f>'Core Indicators'!IE66</f>
        <v>2</v>
      </c>
      <c r="AG66" s="36">
        <f>'Core Indicators'!IM66</f>
        <v>2</v>
      </c>
    </row>
    <row r="67" spans="1:33" ht="20.100000000000001" customHeight="1" x14ac:dyDescent="0.25">
      <c r="A67" s="200" t="str">
        <f>'Core Indicators'!A:A</f>
        <v>Food security crisis in Lesotho</v>
      </c>
      <c r="B67" s="200" t="str">
        <f>'Core Indicators'!B:B</f>
        <v>Food Security</v>
      </c>
      <c r="C67" s="200" t="str">
        <f>'Core Indicators'!C67</f>
        <v>LSO003</v>
      </c>
      <c r="D67" s="200" t="str">
        <f>'Core Indicators'!D67</f>
        <v>Lesotho</v>
      </c>
      <c r="E67" s="200" t="str">
        <f>'Core Indicators'!E67</f>
        <v>LSO</v>
      </c>
      <c r="F67" s="35">
        <f>'Core Indicators'!O67</f>
        <v>25760</v>
      </c>
      <c r="G67" s="35">
        <f>'Core Indicators'!W67</f>
        <v>1485000</v>
      </c>
      <c r="H67" s="35">
        <f>'Core Indicators'!AE67</f>
        <v>830000</v>
      </c>
      <c r="I67" s="35" t="str">
        <f>'Core Indicators'!AM67</f>
        <v>x</v>
      </c>
      <c r="J67" s="35" t="str">
        <f>'Core Indicators'!AU67</f>
        <v>x</v>
      </c>
      <c r="K67" s="35" t="str">
        <f>'Core Indicators'!BC67</f>
        <v>x</v>
      </c>
      <c r="L67" s="35" t="str">
        <f>'Core Indicators'!BK67</f>
        <v>x</v>
      </c>
      <c r="M67" s="35" t="str">
        <f>'Core Indicators'!BS67</f>
        <v>x</v>
      </c>
      <c r="N67" s="35" t="str">
        <f>'Core Indicators'!CA67</f>
        <v>x</v>
      </c>
      <c r="O67" s="35" t="e">
        <f>'Core Indicators'!CI67</f>
        <v>#N/A</v>
      </c>
      <c r="P67" s="35" t="str">
        <f>'Core Indicators'!CQ67</f>
        <v>x</v>
      </c>
      <c r="Q67" s="35">
        <f>'Core Indicators'!DG67</f>
        <v>655000</v>
      </c>
      <c r="R67" s="35">
        <f>'Core Indicators'!DO67</f>
        <v>511000</v>
      </c>
      <c r="S67" s="35">
        <f>'Core Indicators'!DW67</f>
        <v>319000</v>
      </c>
      <c r="T67" s="35">
        <f>'Core Indicators'!EE67</f>
        <v>0</v>
      </c>
      <c r="U67" s="35">
        <f>'Core Indicators'!EM67</f>
        <v>0</v>
      </c>
      <c r="V67" s="35">
        <f>'Core Indicators'!FC67</f>
        <v>1</v>
      </c>
      <c r="W67" s="35" t="str">
        <f>'Core Indicators'!FK67</f>
        <v>x</v>
      </c>
      <c r="X67" s="35" t="str">
        <f>'Core Indicators'!FS67</f>
        <v>x</v>
      </c>
      <c r="Y67" s="35">
        <f>'Core Indicators'!GA67</f>
        <v>0</v>
      </c>
      <c r="Z67" s="35">
        <f>'Core Indicators'!GI67</f>
        <v>0</v>
      </c>
      <c r="AA67" s="35">
        <f>'Core Indicators'!GQ67</f>
        <v>0</v>
      </c>
      <c r="AB67" s="35">
        <f>'Core Indicators'!GY67</f>
        <v>0</v>
      </c>
      <c r="AC67" s="35">
        <f>'Core Indicators'!HG67</f>
        <v>0</v>
      </c>
      <c r="AD67" s="35">
        <f>'Core Indicators'!HO67</f>
        <v>0</v>
      </c>
      <c r="AE67" s="35">
        <f>'Core Indicators'!HW67</f>
        <v>0</v>
      </c>
      <c r="AF67" s="35">
        <f>'Core Indicators'!IE67</f>
        <v>0</v>
      </c>
      <c r="AG67" s="35">
        <f>'Core Indicators'!IM67</f>
        <v>0</v>
      </c>
    </row>
    <row r="68" spans="1:33" ht="20.100000000000001" customHeight="1" x14ac:dyDescent="0.25">
      <c r="A68" s="199" t="str">
        <f>'Core Indicators'!A:A</f>
        <v>Mixed migration flows in Morocco</v>
      </c>
      <c r="B68" s="199" t="str">
        <f>'Core Indicators'!B:B</f>
        <v>Displacement</v>
      </c>
      <c r="C68" s="199" t="str">
        <f>'Core Indicators'!C68</f>
        <v>MAR002</v>
      </c>
      <c r="D68" s="199" t="str">
        <f>'Core Indicators'!D68</f>
        <v>Morocco</v>
      </c>
      <c r="E68" s="199" t="str">
        <f>'Core Indicators'!E68</f>
        <v>MAR</v>
      </c>
      <c r="F68" s="36">
        <f>'Core Indicators'!O68</f>
        <v>446300</v>
      </c>
      <c r="G68" s="36">
        <f>'Core Indicators'!W68</f>
        <v>37480000</v>
      </c>
      <c r="H68" s="36">
        <f>'Core Indicators'!AE68</f>
        <v>21000</v>
      </c>
      <c r="I68" s="36">
        <f>'Core Indicators'!AM68</f>
        <v>21000</v>
      </c>
      <c r="J68" s="36" t="str">
        <f>'Core Indicators'!AU68</f>
        <v>x</v>
      </c>
      <c r="K68" s="36" t="str">
        <f>'Core Indicators'!BC68</f>
        <v>x</v>
      </c>
      <c r="L68" s="36">
        <f>'Core Indicators'!BK68</f>
        <v>142</v>
      </c>
      <c r="M68" s="36">
        <f>'Core Indicators'!BS68</f>
        <v>0</v>
      </c>
      <c r="N68" s="36">
        <f>'Core Indicators'!CA68</f>
        <v>0</v>
      </c>
      <c r="O68" s="36" t="e">
        <f>'Core Indicators'!CI68</f>
        <v>#N/A</v>
      </c>
      <c r="P68" s="36">
        <f>'Core Indicators'!CQ68</f>
        <v>0</v>
      </c>
      <c r="Q68" s="36">
        <f>'Core Indicators'!DG68</f>
        <v>37459000</v>
      </c>
      <c r="R68" s="36">
        <f>'Core Indicators'!DO68</f>
        <v>0</v>
      </c>
      <c r="S68" s="36">
        <f>'Core Indicators'!DW68</f>
        <v>21000</v>
      </c>
      <c r="T68" s="36">
        <f>'Core Indicators'!EE68</f>
        <v>0</v>
      </c>
      <c r="U68" s="36">
        <f>'Core Indicators'!EM68</f>
        <v>0</v>
      </c>
      <c r="V68" s="36">
        <f>'Core Indicators'!FC68</f>
        <v>4</v>
      </c>
      <c r="W68" s="36">
        <f>'Core Indicators'!FK68</f>
        <v>0</v>
      </c>
      <c r="X68" s="36">
        <f>'Core Indicators'!FS68</f>
        <v>0</v>
      </c>
      <c r="Y68" s="36">
        <f>'Core Indicators'!GA68</f>
        <v>0</v>
      </c>
      <c r="Z68" s="36">
        <f>'Core Indicators'!GI68</f>
        <v>0</v>
      </c>
      <c r="AA68" s="36">
        <f>'Core Indicators'!GQ68</f>
        <v>0</v>
      </c>
      <c r="AB68" s="36">
        <f>'Core Indicators'!GY68</f>
        <v>0</v>
      </c>
      <c r="AC68" s="36">
        <f>'Core Indicators'!HG68</f>
        <v>1</v>
      </c>
      <c r="AD68" s="36">
        <f>'Core Indicators'!HO68</f>
        <v>1</v>
      </c>
      <c r="AE68" s="36">
        <f>'Core Indicators'!HW68</f>
        <v>0</v>
      </c>
      <c r="AF68" s="36">
        <f>'Core Indicators'!IE68</f>
        <v>1</v>
      </c>
      <c r="AG68" s="36">
        <f>'Core Indicators'!IM68</f>
        <v>1</v>
      </c>
    </row>
    <row r="69" spans="1:33" ht="20.100000000000001" customHeight="1" x14ac:dyDescent="0.25">
      <c r="A69" s="200" t="str">
        <f>'Core Indicators'!A:A</f>
        <v>DIsplacement from Ukraine conflict in Moldova</v>
      </c>
      <c r="B69" s="200" t="str">
        <f>'Core Indicators'!B:B</f>
        <v>Displacement,Conflict</v>
      </c>
      <c r="C69" s="200" t="str">
        <f>'Core Indicators'!C69</f>
        <v>MDA002</v>
      </c>
      <c r="D69" s="200" t="str">
        <f>'Core Indicators'!D69</f>
        <v>Moldova</v>
      </c>
      <c r="E69" s="200" t="str">
        <f>'Core Indicators'!E69</f>
        <v>MDA</v>
      </c>
      <c r="F69" s="35">
        <f>'Core Indicators'!O69</f>
        <v>1595</v>
      </c>
      <c r="G69" s="35">
        <f>'Core Indicators'!W69</f>
        <v>807000</v>
      </c>
      <c r="H69" s="35">
        <f>'Core Indicators'!AE69</f>
        <v>698000</v>
      </c>
      <c r="I69" s="35">
        <f>'Core Indicators'!AM69</f>
        <v>698000</v>
      </c>
      <c r="J69" s="35" t="e">
        <f>'Core Indicators'!AU69</f>
        <v>#N/A</v>
      </c>
      <c r="K69" s="35" t="e">
        <f>'Core Indicators'!BC69</f>
        <v>#N/A</v>
      </c>
      <c r="L69" s="35">
        <f>'Core Indicators'!BK69</f>
        <v>0</v>
      </c>
      <c r="M69" s="35" t="e">
        <f>'Core Indicators'!BS69</f>
        <v>#N/A</v>
      </c>
      <c r="N69" s="35" t="e">
        <f>'Core Indicators'!CA69</f>
        <v>#N/A</v>
      </c>
      <c r="O69" s="35" t="e">
        <f>'Core Indicators'!CI69</f>
        <v>#N/A</v>
      </c>
      <c r="P69" s="35" t="e">
        <f>'Core Indicators'!CQ69</f>
        <v>#N/A</v>
      </c>
      <c r="Q69" s="35">
        <f>'Core Indicators'!DG69</f>
        <v>110000</v>
      </c>
      <c r="R69" s="35">
        <f>'Core Indicators'!DO69</f>
        <v>0</v>
      </c>
      <c r="S69" s="35">
        <f>'Core Indicators'!DW69</f>
        <v>698000</v>
      </c>
      <c r="T69" s="35">
        <f>'Core Indicators'!EE69</f>
        <v>0</v>
      </c>
      <c r="U69" s="35">
        <f>'Core Indicators'!EM69</f>
        <v>0</v>
      </c>
      <c r="V69" s="35">
        <f>'Core Indicators'!FC69</f>
        <v>2</v>
      </c>
      <c r="W69" s="35" t="e">
        <f>'Core Indicators'!FK69</f>
        <v>#N/A</v>
      </c>
      <c r="X69" s="35" t="e">
        <f>'Core Indicators'!FS69</f>
        <v>#N/A</v>
      </c>
      <c r="Y69" s="35">
        <f>'Core Indicators'!GA69</f>
        <v>0</v>
      </c>
      <c r="Z69" s="35">
        <f>'Core Indicators'!GI69</f>
        <v>1</v>
      </c>
      <c r="AA69" s="35">
        <f>'Core Indicators'!GQ69</f>
        <v>0</v>
      </c>
      <c r="AB69" s="35">
        <f>'Core Indicators'!GY69</f>
        <v>0</v>
      </c>
      <c r="AC69" s="35">
        <f>'Core Indicators'!HG69</f>
        <v>0</v>
      </c>
      <c r="AD69" s="35">
        <f>'Core Indicators'!HO69</f>
        <v>0</v>
      </c>
      <c r="AE69" s="35">
        <f>'Core Indicators'!HW69</f>
        <v>0</v>
      </c>
      <c r="AF69" s="35">
        <f>'Core Indicators'!IE69</f>
        <v>0</v>
      </c>
      <c r="AG69" s="35">
        <f>'Core Indicators'!IM69</f>
        <v>0</v>
      </c>
    </row>
    <row r="70" spans="1:33" ht="20.100000000000001" customHeight="1" x14ac:dyDescent="0.25">
      <c r="A70" s="199" t="str">
        <f>'Core Indicators'!A:A</f>
        <v>Multiple crisis in Madagascar</v>
      </c>
      <c r="B70" s="199" t="str">
        <f>'Core Indicators'!B:B</f>
        <v>Drought,Cyclone</v>
      </c>
      <c r="C70" s="199" t="str">
        <f>'Core Indicators'!C70</f>
        <v>MDG001</v>
      </c>
      <c r="D70" s="199" t="str">
        <f>'Core Indicators'!D70</f>
        <v>Madagascar</v>
      </c>
      <c r="E70" s="199" t="str">
        <f>'Core Indicators'!E70</f>
        <v>MDG</v>
      </c>
      <c r="F70" s="36">
        <f>'Core Indicators'!O70</f>
        <v>581800</v>
      </c>
      <c r="G70" s="36">
        <f>'Core Indicators'!W70</f>
        <v>29643000</v>
      </c>
      <c r="H70" s="36">
        <f>'Core Indicators'!AE70</f>
        <v>5011000</v>
      </c>
      <c r="I70" s="36">
        <f>'Core Indicators'!AM70</f>
        <v>193000</v>
      </c>
      <c r="J70" s="36" t="str">
        <f>'Core Indicators'!AU70</f>
        <v>x</v>
      </c>
      <c r="K70" s="36">
        <f>'Core Indicators'!BC70</f>
        <v>39000</v>
      </c>
      <c r="L70" s="36">
        <f>'Core Indicators'!BK70</f>
        <v>244</v>
      </c>
      <c r="M70" s="36" t="str">
        <f>'Core Indicators'!BS70</f>
        <v>x</v>
      </c>
      <c r="N70" s="36">
        <f>'Core Indicators'!CA70</f>
        <v>57000</v>
      </c>
      <c r="O70" s="36" t="e">
        <f>'Core Indicators'!CI70</f>
        <v>#N/A</v>
      </c>
      <c r="P70" s="36" t="str">
        <f>'Core Indicators'!CQ70</f>
        <v>x</v>
      </c>
      <c r="Q70" s="36">
        <f>'Core Indicators'!DG70</f>
        <v>24631000</v>
      </c>
      <c r="R70" s="36">
        <f>'Core Indicators'!DO70</f>
        <v>2878000</v>
      </c>
      <c r="S70" s="36">
        <f>'Core Indicators'!DW70</f>
        <v>1911000</v>
      </c>
      <c r="T70" s="36">
        <f>'Core Indicators'!EE70</f>
        <v>222000</v>
      </c>
      <c r="U70" s="36">
        <f>'Core Indicators'!EM70</f>
        <v>0</v>
      </c>
      <c r="V70" s="36">
        <f>'Core Indicators'!FC70</f>
        <v>1</v>
      </c>
      <c r="W70" s="36" t="str">
        <f>'Core Indicators'!FK70</f>
        <v>x</v>
      </c>
      <c r="X70" s="36" t="str">
        <f>'Core Indicators'!FS70</f>
        <v>x</v>
      </c>
      <c r="Y70" s="36">
        <f>'Core Indicators'!GA70</f>
        <v>0</v>
      </c>
      <c r="Z70" s="36">
        <f>'Core Indicators'!GI70</f>
        <v>1</v>
      </c>
      <c r="AA70" s="36">
        <f>'Core Indicators'!GQ70</f>
        <v>0</v>
      </c>
      <c r="AB70" s="36">
        <f>'Core Indicators'!GY70</f>
        <v>0</v>
      </c>
      <c r="AC70" s="36">
        <f>'Core Indicators'!HG70</f>
        <v>0</v>
      </c>
      <c r="AD70" s="36">
        <f>'Core Indicators'!HO70</f>
        <v>0</v>
      </c>
      <c r="AE70" s="36">
        <f>'Core Indicators'!HW70</f>
        <v>0</v>
      </c>
      <c r="AF70" s="36">
        <f>'Core Indicators'!IE70</f>
        <v>0</v>
      </c>
      <c r="AG70" s="36">
        <f>'Core Indicators'!IM70</f>
        <v>2</v>
      </c>
    </row>
    <row r="71" spans="1:33" ht="20.100000000000001" customHeight="1" x14ac:dyDescent="0.25">
      <c r="A71" s="200" t="str">
        <f>'Core Indicators'!A:A</f>
        <v>Drought in Madagascar</v>
      </c>
      <c r="B71" s="200" t="str">
        <f>'Core Indicators'!B:B</f>
        <v>Drought</v>
      </c>
      <c r="C71" s="200" t="str">
        <f>'Core Indicators'!C71</f>
        <v>MDG002</v>
      </c>
      <c r="D71" s="200" t="str">
        <f>'Core Indicators'!D71</f>
        <v>Madagascar</v>
      </c>
      <c r="E71" s="200" t="str">
        <f>'Core Indicators'!E71</f>
        <v>MDG</v>
      </c>
      <c r="F71" s="35">
        <f>'Core Indicators'!O71</f>
        <v>149752</v>
      </c>
      <c r="G71" s="35">
        <f>'Core Indicators'!W71</f>
        <v>5251000</v>
      </c>
      <c r="H71" s="35">
        <f>'Core Indicators'!AE71</f>
        <v>4051000</v>
      </c>
      <c r="I71" s="35">
        <f>'Core Indicators'!AM71</f>
        <v>5000</v>
      </c>
      <c r="J71" s="35" t="str">
        <f>'Core Indicators'!AU71</f>
        <v>x</v>
      </c>
      <c r="K71" s="35">
        <f>'Core Indicators'!BC71</f>
        <v>39000</v>
      </c>
      <c r="L71" s="35">
        <f>'Core Indicators'!BK71</f>
        <v>30</v>
      </c>
      <c r="M71" s="35" t="str">
        <f>'Core Indicators'!BS71</f>
        <v>x</v>
      </c>
      <c r="N71" s="35" t="str">
        <f>'Core Indicators'!CA71</f>
        <v>x</v>
      </c>
      <c r="O71" s="35" t="e">
        <f>'Core Indicators'!CI71</f>
        <v>#N/A</v>
      </c>
      <c r="P71" s="35" t="str">
        <f>'Core Indicators'!CQ71</f>
        <v>x</v>
      </c>
      <c r="Q71" s="35">
        <f>'Core Indicators'!DG71</f>
        <v>1199000</v>
      </c>
      <c r="R71" s="35">
        <f>'Core Indicators'!DO71</f>
        <v>2106000</v>
      </c>
      <c r="S71" s="35">
        <f>'Core Indicators'!DW71</f>
        <v>1723000</v>
      </c>
      <c r="T71" s="35">
        <f>'Core Indicators'!EE71</f>
        <v>222000</v>
      </c>
      <c r="U71" s="35">
        <f>'Core Indicators'!EM71</f>
        <v>0</v>
      </c>
      <c r="V71" s="35">
        <f>'Core Indicators'!FC71</f>
        <v>1</v>
      </c>
      <c r="W71" s="35" t="str">
        <f>'Core Indicators'!FK71</f>
        <v>x</v>
      </c>
      <c r="X71" s="35" t="str">
        <f>'Core Indicators'!FS71</f>
        <v>x</v>
      </c>
      <c r="Y71" s="35">
        <f>'Core Indicators'!GA71</f>
        <v>0</v>
      </c>
      <c r="Z71" s="35">
        <f>'Core Indicators'!GI71</f>
        <v>1</v>
      </c>
      <c r="AA71" s="35">
        <f>'Core Indicators'!GQ71</f>
        <v>0</v>
      </c>
      <c r="AB71" s="35">
        <f>'Core Indicators'!GY71</f>
        <v>0</v>
      </c>
      <c r="AC71" s="35">
        <f>'Core Indicators'!HG71</f>
        <v>0</v>
      </c>
      <c r="AD71" s="35">
        <f>'Core Indicators'!HO71</f>
        <v>0</v>
      </c>
      <c r="AE71" s="35">
        <f>'Core Indicators'!HW71</f>
        <v>0</v>
      </c>
      <c r="AF71" s="35">
        <f>'Core Indicators'!IE71</f>
        <v>0</v>
      </c>
      <c r="AG71" s="35">
        <f>'Core Indicators'!IM71</f>
        <v>2</v>
      </c>
    </row>
    <row r="72" spans="1:33" ht="20.100000000000001" customHeight="1" x14ac:dyDescent="0.25">
      <c r="A72" s="199" t="str">
        <f>'Core Indicators'!A:A</f>
        <v>Tropical Cyclones Season in 2022 in Madagascar</v>
      </c>
      <c r="B72" s="199" t="str">
        <f>'Core Indicators'!B:B</f>
        <v>Cyclone</v>
      </c>
      <c r="C72" s="199" t="str">
        <f>'Core Indicators'!C72</f>
        <v>MDG006</v>
      </c>
      <c r="D72" s="199" t="str">
        <f>'Core Indicators'!D72</f>
        <v>Madagascar</v>
      </c>
      <c r="E72" s="199" t="str">
        <f>'Core Indicators'!E72</f>
        <v>MDG</v>
      </c>
      <c r="F72" s="36">
        <f>'Core Indicators'!O72</f>
        <v>581800</v>
      </c>
      <c r="G72" s="36">
        <f>'Core Indicators'!W72</f>
        <v>29643000</v>
      </c>
      <c r="H72" s="36">
        <f>'Core Indicators'!AE72</f>
        <v>960000</v>
      </c>
      <c r="I72" s="36">
        <f>'Core Indicators'!AM72</f>
        <v>188000</v>
      </c>
      <c r="J72" s="36" t="str">
        <f>'Core Indicators'!AU72</f>
        <v>x</v>
      </c>
      <c r="K72" s="36" t="str">
        <f>'Core Indicators'!BC72</f>
        <v>x</v>
      </c>
      <c r="L72" s="36">
        <f>'Core Indicators'!BK72</f>
        <v>214</v>
      </c>
      <c r="M72" s="36" t="str">
        <f>'Core Indicators'!BS72</f>
        <v>x</v>
      </c>
      <c r="N72" s="36">
        <f>'Core Indicators'!CA72</f>
        <v>57000</v>
      </c>
      <c r="O72" s="36" t="e">
        <f>'Core Indicators'!CI72</f>
        <v>#N/A</v>
      </c>
      <c r="P72" s="36" t="str">
        <f>'Core Indicators'!CQ72</f>
        <v>x</v>
      </c>
      <c r="Q72" s="36">
        <f>'Core Indicators'!DG72</f>
        <v>28683000</v>
      </c>
      <c r="R72" s="36">
        <f>'Core Indicators'!DO72</f>
        <v>772000</v>
      </c>
      <c r="S72" s="36">
        <f>'Core Indicators'!DW72</f>
        <v>188000</v>
      </c>
      <c r="T72" s="36">
        <f>'Core Indicators'!EE72</f>
        <v>0</v>
      </c>
      <c r="U72" s="36">
        <f>'Core Indicators'!EM72</f>
        <v>0</v>
      </c>
      <c r="V72" s="36">
        <f>'Core Indicators'!FC72</f>
        <v>1</v>
      </c>
      <c r="W72" s="36" t="str">
        <f>'Core Indicators'!FK72</f>
        <v>x</v>
      </c>
      <c r="X72" s="36" t="str">
        <f>'Core Indicators'!FS72</f>
        <v>x</v>
      </c>
      <c r="Y72" s="36">
        <f>'Core Indicators'!GA72</f>
        <v>0</v>
      </c>
      <c r="Z72" s="36">
        <f>'Core Indicators'!GI72</f>
        <v>1</v>
      </c>
      <c r="AA72" s="36">
        <f>'Core Indicators'!GQ72</f>
        <v>0</v>
      </c>
      <c r="AB72" s="36">
        <f>'Core Indicators'!GY72</f>
        <v>0</v>
      </c>
      <c r="AC72" s="36">
        <f>'Core Indicators'!HG72</f>
        <v>0</v>
      </c>
      <c r="AD72" s="36">
        <f>'Core Indicators'!HO72</f>
        <v>0</v>
      </c>
      <c r="AE72" s="36">
        <f>'Core Indicators'!HW72</f>
        <v>0</v>
      </c>
      <c r="AF72" s="36">
        <f>'Core Indicators'!IE72</f>
        <v>0</v>
      </c>
      <c r="AG72" s="36">
        <f>'Core Indicators'!IM72</f>
        <v>2</v>
      </c>
    </row>
    <row r="73" spans="1:33" ht="20.100000000000001" customHeight="1" x14ac:dyDescent="0.25">
      <c r="A73" s="200" t="str">
        <f>'Core Indicators'!A:A</f>
        <v>Multiple crisis in Mexico</v>
      </c>
      <c r="B73" s="200" t="str">
        <f>'Core Indicators'!B:B</f>
        <v>Violence,Displacement</v>
      </c>
      <c r="C73" s="200" t="str">
        <f>'Core Indicators'!C73</f>
        <v>MEX001</v>
      </c>
      <c r="D73" s="200" t="str">
        <f>'Core Indicators'!D73</f>
        <v>Mexico</v>
      </c>
      <c r="E73" s="200" t="str">
        <f>'Core Indicators'!E73</f>
        <v>MEX</v>
      </c>
      <c r="F73" s="35">
        <f>'Core Indicators'!O73</f>
        <v>1943950</v>
      </c>
      <c r="G73" s="35">
        <f>'Core Indicators'!W73</f>
        <v>118414000</v>
      </c>
      <c r="H73" s="35">
        <f>'Core Indicators'!AE73</f>
        <v>607000</v>
      </c>
      <c r="I73" s="35">
        <f>'Core Indicators'!AM73</f>
        <v>607000</v>
      </c>
      <c r="J73" s="35" t="str">
        <f>'Core Indicators'!AU73</f>
        <v>x</v>
      </c>
      <c r="K73" s="35" t="str">
        <f>'Core Indicators'!BC73</f>
        <v>x</v>
      </c>
      <c r="L73" s="35">
        <f>'Core Indicators'!BK73</f>
        <v>8568</v>
      </c>
      <c r="M73" s="35" t="str">
        <f>'Core Indicators'!BS73</f>
        <v>x</v>
      </c>
      <c r="N73" s="35" t="str">
        <f>'Core Indicators'!CA73</f>
        <v>x</v>
      </c>
      <c r="O73" s="35" t="e">
        <f>'Core Indicators'!CI73</f>
        <v>#N/A</v>
      </c>
      <c r="P73" s="35" t="str">
        <f>'Core Indicators'!CQ73</f>
        <v>x</v>
      </c>
      <c r="Q73" s="35">
        <f>'Core Indicators'!DG73</f>
        <v>117806000</v>
      </c>
      <c r="R73" s="35">
        <f>'Core Indicators'!DO73</f>
        <v>513000</v>
      </c>
      <c r="S73" s="35">
        <f>'Core Indicators'!DW73</f>
        <v>94000</v>
      </c>
      <c r="T73" s="35">
        <f>'Core Indicators'!EE73</f>
        <v>0</v>
      </c>
      <c r="U73" s="35">
        <f>'Core Indicators'!EM73</f>
        <v>0</v>
      </c>
      <c r="V73" s="35">
        <f>'Core Indicators'!FC73</f>
        <v>5</v>
      </c>
      <c r="W73" s="35" t="str">
        <f>'Core Indicators'!FK73</f>
        <v>x</v>
      </c>
      <c r="X73" s="35" t="str">
        <f>'Core Indicators'!FS73</f>
        <v>x</v>
      </c>
      <c r="Y73" s="35">
        <f>'Core Indicators'!GA73</f>
        <v>0</v>
      </c>
      <c r="Z73" s="35">
        <f>'Core Indicators'!GI73</f>
        <v>1</v>
      </c>
      <c r="AA73" s="35">
        <f>'Core Indicators'!GQ73</f>
        <v>0</v>
      </c>
      <c r="AB73" s="35">
        <f>'Core Indicators'!GY73</f>
        <v>0</v>
      </c>
      <c r="AC73" s="35">
        <f>'Core Indicators'!HG73</f>
        <v>2</v>
      </c>
      <c r="AD73" s="35">
        <f>'Core Indicators'!HO73</f>
        <v>3</v>
      </c>
      <c r="AE73" s="35">
        <f>'Core Indicators'!HW73</f>
        <v>1</v>
      </c>
      <c r="AF73" s="35">
        <f>'Core Indicators'!IE73</f>
        <v>0</v>
      </c>
      <c r="AG73" s="35">
        <f>'Core Indicators'!IM73</f>
        <v>3</v>
      </c>
    </row>
    <row r="74" spans="1:33" ht="20.100000000000001" customHeight="1" x14ac:dyDescent="0.25">
      <c r="A74" s="199" t="str">
        <f>'Core Indicators'!A:A</f>
        <v>Criminal Violence in Mexico</v>
      </c>
      <c r="B74" s="199" t="str">
        <f>'Core Indicators'!B:B</f>
        <v>Violence,Displacement</v>
      </c>
      <c r="C74" s="199" t="str">
        <f>'Core Indicators'!C74</f>
        <v>MEX002</v>
      </c>
      <c r="D74" s="199" t="str">
        <f>'Core Indicators'!D74</f>
        <v>Mexico</v>
      </c>
      <c r="E74" s="199" t="str">
        <f>'Core Indicators'!E74</f>
        <v>MEX</v>
      </c>
      <c r="F74" s="36">
        <f>'Core Indicators'!O74</f>
        <v>1943950</v>
      </c>
      <c r="G74" s="36">
        <f>'Core Indicators'!W74</f>
        <v>118414000</v>
      </c>
      <c r="H74" s="36">
        <f>'Core Indicators'!AE74</f>
        <v>379000</v>
      </c>
      <c r="I74" s="36">
        <f>'Core Indicators'!AM74</f>
        <v>379000</v>
      </c>
      <c r="J74" s="36" t="str">
        <f>'Core Indicators'!AU74</f>
        <v>x</v>
      </c>
      <c r="K74" s="36" t="str">
        <f>'Core Indicators'!BC74</f>
        <v>x</v>
      </c>
      <c r="L74" s="36">
        <f>'Core Indicators'!BK74</f>
        <v>7823</v>
      </c>
      <c r="M74" s="36" t="str">
        <f>'Core Indicators'!BS74</f>
        <v>x</v>
      </c>
      <c r="N74" s="36" t="str">
        <f>'Core Indicators'!CA74</f>
        <v>x</v>
      </c>
      <c r="O74" s="36" t="e">
        <f>'Core Indicators'!CI74</f>
        <v>#N/A</v>
      </c>
      <c r="P74" s="36" t="str">
        <f>'Core Indicators'!CQ74</f>
        <v>x</v>
      </c>
      <c r="Q74" s="36">
        <f>'Core Indicators'!DG74</f>
        <v>118035000</v>
      </c>
      <c r="R74" s="36">
        <f>'Core Indicators'!DO74</f>
        <v>379000</v>
      </c>
      <c r="S74" s="36" t="str">
        <f>'Core Indicators'!DW74</f>
        <v>x</v>
      </c>
      <c r="T74" s="36" t="str">
        <f>'Core Indicators'!EE74</f>
        <v>x</v>
      </c>
      <c r="U74" s="36" t="str">
        <f>'Core Indicators'!EM74</f>
        <v>x</v>
      </c>
      <c r="V74" s="36">
        <f>'Core Indicators'!FC74</f>
        <v>5</v>
      </c>
      <c r="W74" s="36" t="str">
        <f>'Core Indicators'!FK74</f>
        <v>x</v>
      </c>
      <c r="X74" s="36" t="str">
        <f>'Core Indicators'!FS74</f>
        <v>x</v>
      </c>
      <c r="Y74" s="36">
        <f>'Core Indicators'!GA74</f>
        <v>0</v>
      </c>
      <c r="Z74" s="36">
        <f>'Core Indicators'!GI74</f>
        <v>1</v>
      </c>
      <c r="AA74" s="36">
        <f>'Core Indicators'!GQ74</f>
        <v>0</v>
      </c>
      <c r="AB74" s="36">
        <f>'Core Indicators'!GY74</f>
        <v>0</v>
      </c>
      <c r="AC74" s="36">
        <f>'Core Indicators'!HG74</f>
        <v>2</v>
      </c>
      <c r="AD74" s="36">
        <f>'Core Indicators'!HO74</f>
        <v>1</v>
      </c>
      <c r="AE74" s="36">
        <f>'Core Indicators'!HW74</f>
        <v>1</v>
      </c>
      <c r="AF74" s="36">
        <f>'Core Indicators'!IE74</f>
        <v>0</v>
      </c>
      <c r="AG74" s="36">
        <f>'Core Indicators'!IM74</f>
        <v>3</v>
      </c>
    </row>
    <row r="75" spans="1:33" ht="20.100000000000001" customHeight="1" x14ac:dyDescent="0.25">
      <c r="A75" s="200" t="str">
        <f>'Core Indicators'!A:A</f>
        <v>Mixed Migration in Mexico</v>
      </c>
      <c r="B75" s="200" t="str">
        <f>'Core Indicators'!B:B</f>
        <v>Displacement</v>
      </c>
      <c r="C75" s="200" t="str">
        <f>'Core Indicators'!C75</f>
        <v>MEX003</v>
      </c>
      <c r="D75" s="200" t="str">
        <f>'Core Indicators'!D75</f>
        <v>Mexico</v>
      </c>
      <c r="E75" s="200" t="str">
        <f>'Core Indicators'!E75</f>
        <v>MEX</v>
      </c>
      <c r="F75" s="35">
        <f>'Core Indicators'!O75</f>
        <v>1671738</v>
      </c>
      <c r="G75" s="35">
        <f>'Core Indicators'!W75</f>
        <v>114118000</v>
      </c>
      <c r="H75" s="35">
        <f>'Core Indicators'!AE75</f>
        <v>228000</v>
      </c>
      <c r="I75" s="35">
        <f>'Core Indicators'!AM75</f>
        <v>228000</v>
      </c>
      <c r="J75" s="35" t="str">
        <f>'Core Indicators'!AU75</f>
        <v>x</v>
      </c>
      <c r="K75" s="35" t="str">
        <f>'Core Indicators'!BC75</f>
        <v>x</v>
      </c>
      <c r="L75" s="35">
        <f>'Core Indicators'!BK75</f>
        <v>745</v>
      </c>
      <c r="M75" s="35" t="str">
        <f>'Core Indicators'!BS75</f>
        <v>x</v>
      </c>
      <c r="N75" s="35" t="str">
        <f>'Core Indicators'!CA75</f>
        <v>x</v>
      </c>
      <c r="O75" s="35" t="e">
        <f>'Core Indicators'!CI75</f>
        <v>#N/A</v>
      </c>
      <c r="P75" s="35" t="str">
        <f>'Core Indicators'!CQ75</f>
        <v>x</v>
      </c>
      <c r="Q75" s="35">
        <f>'Core Indicators'!DG75</f>
        <v>113890000</v>
      </c>
      <c r="R75" s="35">
        <f>'Core Indicators'!DO75</f>
        <v>134000</v>
      </c>
      <c r="S75" s="35">
        <f>'Core Indicators'!DW75</f>
        <v>94000</v>
      </c>
      <c r="T75" s="35">
        <f>'Core Indicators'!EE75</f>
        <v>0</v>
      </c>
      <c r="U75" s="35">
        <f>'Core Indicators'!EM75</f>
        <v>0</v>
      </c>
      <c r="V75" s="35">
        <f>'Core Indicators'!FC75</f>
        <v>3</v>
      </c>
      <c r="W75" s="35" t="str">
        <f>'Core Indicators'!FK75</f>
        <v>x</v>
      </c>
      <c r="X75" s="35" t="str">
        <f>'Core Indicators'!FS75</f>
        <v>x</v>
      </c>
      <c r="Y75" s="35">
        <f>'Core Indicators'!GA75</f>
        <v>0</v>
      </c>
      <c r="Z75" s="35">
        <f>'Core Indicators'!GI75</f>
        <v>1</v>
      </c>
      <c r="AA75" s="35">
        <f>'Core Indicators'!GQ75</f>
        <v>0</v>
      </c>
      <c r="AB75" s="35">
        <f>'Core Indicators'!GY75</f>
        <v>0</v>
      </c>
      <c r="AC75" s="35">
        <f>'Core Indicators'!HG75</f>
        <v>2</v>
      </c>
      <c r="AD75" s="35">
        <f>'Core Indicators'!HO75</f>
        <v>3</v>
      </c>
      <c r="AE75" s="35">
        <f>'Core Indicators'!HW75</f>
        <v>1</v>
      </c>
      <c r="AF75" s="35">
        <f>'Core Indicators'!IE75</f>
        <v>0</v>
      </c>
      <c r="AG75" s="35">
        <f>'Core Indicators'!IM75</f>
        <v>3</v>
      </c>
    </row>
    <row r="76" spans="1:33" ht="20.100000000000001" customHeight="1" x14ac:dyDescent="0.25">
      <c r="A76" s="199" t="str">
        <f>'Core Indicators'!A:A</f>
        <v>Complex crisis in Mali</v>
      </c>
      <c r="B76" s="199" t="str">
        <f>'Core Indicators'!B:B</f>
        <v>Conflict</v>
      </c>
      <c r="C76" s="199" t="str">
        <f>'Core Indicators'!C76</f>
        <v>MLI001</v>
      </c>
      <c r="D76" s="199" t="str">
        <f>'Core Indicators'!D76</f>
        <v>Mali</v>
      </c>
      <c r="E76" s="199" t="str">
        <f>'Core Indicators'!E76</f>
        <v>MLI</v>
      </c>
      <c r="F76" s="36">
        <f>'Core Indicators'!O76</f>
        <v>1240190</v>
      </c>
      <c r="G76" s="36">
        <f>'Core Indicators'!W76</f>
        <v>21069000</v>
      </c>
      <c r="H76" s="36">
        <f>'Core Indicators'!AE76</f>
        <v>6300000</v>
      </c>
      <c r="I76" s="36">
        <f>'Core Indicators'!AM76</f>
        <v>662000</v>
      </c>
      <c r="J76" s="36">
        <f>'Core Indicators'!AU76</f>
        <v>2</v>
      </c>
      <c r="K76" s="36">
        <f>'Core Indicators'!BC76</f>
        <v>44056</v>
      </c>
      <c r="L76" s="36">
        <f>'Core Indicators'!BK76</f>
        <v>1269</v>
      </c>
      <c r="M76" s="36" t="str">
        <f>'Core Indicators'!BS76</f>
        <v>x</v>
      </c>
      <c r="N76" s="36">
        <f>'Core Indicators'!CA76</f>
        <v>1</v>
      </c>
      <c r="O76" s="36" t="e">
        <f>'Core Indicators'!CI76</f>
        <v>#N/A</v>
      </c>
      <c r="P76" s="36" t="str">
        <f>'Core Indicators'!CQ76</f>
        <v>x</v>
      </c>
      <c r="Q76" s="36">
        <f>'Core Indicators'!DG76</f>
        <v>14769000</v>
      </c>
      <c r="R76" s="36">
        <f>'Core Indicators'!DO76</f>
        <v>0</v>
      </c>
      <c r="S76" s="36">
        <f>'Core Indicators'!DW76</f>
        <v>3400000</v>
      </c>
      <c r="T76" s="36">
        <f>'Core Indicators'!EE76</f>
        <v>2700000</v>
      </c>
      <c r="U76" s="36">
        <f>'Core Indicators'!EM76</f>
        <v>200000</v>
      </c>
      <c r="V76" s="36">
        <f>'Core Indicators'!FC76</f>
        <v>4</v>
      </c>
      <c r="W76" s="36" t="str">
        <f>'Core Indicators'!FK76</f>
        <v>x</v>
      </c>
      <c r="X76" s="36" t="str">
        <f>'Core Indicators'!FS76</f>
        <v>x</v>
      </c>
      <c r="Y76" s="36">
        <f>'Core Indicators'!GA76</f>
        <v>1</v>
      </c>
      <c r="Z76" s="36">
        <f>'Core Indicators'!GI76</f>
        <v>3</v>
      </c>
      <c r="AA76" s="36">
        <f>'Core Indicators'!GQ76</f>
        <v>3</v>
      </c>
      <c r="AB76" s="36">
        <f>'Core Indicators'!GY76</f>
        <v>1</v>
      </c>
      <c r="AC76" s="36">
        <f>'Core Indicators'!HG76</f>
        <v>2</v>
      </c>
      <c r="AD76" s="36">
        <f>'Core Indicators'!HO76</f>
        <v>2</v>
      </c>
      <c r="AE76" s="36">
        <f>'Core Indicators'!HW76</f>
        <v>3</v>
      </c>
      <c r="AF76" s="36">
        <f>'Core Indicators'!IE76</f>
        <v>1</v>
      </c>
      <c r="AG76" s="36">
        <f>'Core Indicators'!IM76</f>
        <v>3</v>
      </c>
    </row>
    <row r="77" spans="1:33" ht="20.100000000000001" customHeight="1" x14ac:dyDescent="0.25">
      <c r="A77" s="200" t="str">
        <f>'Core Indicators'!A:A</f>
        <v>Multiple crises in Myanmar</v>
      </c>
      <c r="B77" s="200" t="str">
        <f>'Core Indicators'!B:B</f>
        <v>Socio-political,Conflict,Violence</v>
      </c>
      <c r="C77" s="200" t="str">
        <f>'Core Indicators'!C77</f>
        <v>MMR001</v>
      </c>
      <c r="D77" s="200" t="str">
        <f>'Core Indicators'!D77</f>
        <v>Myanmar</v>
      </c>
      <c r="E77" s="200" t="str">
        <f>'Core Indicators'!E77</f>
        <v>MMR</v>
      </c>
      <c r="F77" s="35">
        <f>'Core Indicators'!O77</f>
        <v>661578</v>
      </c>
      <c r="G77" s="35">
        <f>'Core Indicators'!W77</f>
        <v>55700000</v>
      </c>
      <c r="H77" s="35">
        <f>'Core Indicators'!AE77</f>
        <v>34974000</v>
      </c>
      <c r="I77" s="35">
        <f>'Core Indicators'!AM77</f>
        <v>2591000</v>
      </c>
      <c r="J77" s="35" t="str">
        <f>'Core Indicators'!AU77</f>
        <v>x</v>
      </c>
      <c r="K77" s="35" t="str">
        <f>'Core Indicators'!BC77</f>
        <v>x</v>
      </c>
      <c r="L77" s="35">
        <f>'Core Indicators'!BK77</f>
        <v>9885</v>
      </c>
      <c r="M77" s="35" t="str">
        <f>'Core Indicators'!BS77</f>
        <v>x</v>
      </c>
      <c r="N77" s="35" t="str">
        <f>'Core Indicators'!CA77</f>
        <v>x</v>
      </c>
      <c r="O77" s="35" t="e">
        <f>'Core Indicators'!CI77</f>
        <v>#N/A</v>
      </c>
      <c r="P77" s="35" t="str">
        <f>'Core Indicators'!CQ77</f>
        <v>x</v>
      </c>
      <c r="Q77" s="35">
        <f>'Core Indicators'!DG77</f>
        <v>20726000</v>
      </c>
      <c r="R77" s="35">
        <f>'Core Indicators'!DO77</f>
        <v>20568000</v>
      </c>
      <c r="S77" s="35">
        <f>'Core Indicators'!DW77</f>
        <v>2807000</v>
      </c>
      <c r="T77" s="35">
        <f>'Core Indicators'!EE77</f>
        <v>9137000</v>
      </c>
      <c r="U77" s="35">
        <f>'Core Indicators'!EM77</f>
        <v>2462000</v>
      </c>
      <c r="V77" s="35">
        <f>'Core Indicators'!FC77</f>
        <v>4</v>
      </c>
      <c r="W77" s="35" t="str">
        <f>'Core Indicators'!FK77</f>
        <v>x</v>
      </c>
      <c r="X77" s="35" t="str">
        <f>'Core Indicators'!FS77</f>
        <v>x</v>
      </c>
      <c r="Y77" s="35">
        <f>'Core Indicators'!GA77</f>
        <v>2</v>
      </c>
      <c r="Z77" s="35">
        <f>'Core Indicators'!GI77</f>
        <v>3</v>
      </c>
      <c r="AA77" s="35">
        <f>'Core Indicators'!GQ77</f>
        <v>3</v>
      </c>
      <c r="AB77" s="35">
        <f>'Core Indicators'!GY77</f>
        <v>2</v>
      </c>
      <c r="AC77" s="35">
        <f>'Core Indicators'!HG77</f>
        <v>2</v>
      </c>
      <c r="AD77" s="35">
        <f>'Core Indicators'!HO77</f>
        <v>3</v>
      </c>
      <c r="AE77" s="35">
        <f>'Core Indicators'!HW77</f>
        <v>3</v>
      </c>
      <c r="AF77" s="35">
        <f>'Core Indicators'!IE77</f>
        <v>1</v>
      </c>
      <c r="AG77" s="35">
        <f>'Core Indicators'!IM77</f>
        <v>3</v>
      </c>
    </row>
    <row r="78" spans="1:33" ht="20.100000000000001" customHeight="1" x14ac:dyDescent="0.25">
      <c r="A78" s="199" t="str">
        <f>'Core Indicators'!A:A</f>
        <v>Rakhine Conflict</v>
      </c>
      <c r="B78" s="199" t="str">
        <f>'Core Indicators'!B:B</f>
        <v>Conflict</v>
      </c>
      <c r="C78" s="199" t="str">
        <f>'Core Indicators'!C78</f>
        <v>MMR002</v>
      </c>
      <c r="D78" s="199" t="str">
        <f>'Core Indicators'!D78</f>
        <v>Myanmar</v>
      </c>
      <c r="E78" s="199" t="str">
        <f>'Core Indicators'!E78</f>
        <v>MMR</v>
      </c>
      <c r="F78" s="36">
        <f>'Core Indicators'!O78</f>
        <v>40755</v>
      </c>
      <c r="G78" s="36">
        <f>'Core Indicators'!W78</f>
        <v>3854000</v>
      </c>
      <c r="H78" s="36">
        <f>'Core Indicators'!AE78</f>
        <v>1553000</v>
      </c>
      <c r="I78" s="36">
        <f>'Core Indicators'!AM78</f>
        <v>1304000</v>
      </c>
      <c r="J78" s="36" t="str">
        <f>'Core Indicators'!AU78</f>
        <v>x</v>
      </c>
      <c r="K78" s="36" t="str">
        <f>'Core Indicators'!BC78</f>
        <v>x</v>
      </c>
      <c r="L78" s="36">
        <f>'Core Indicators'!BK78</f>
        <v>264</v>
      </c>
      <c r="M78" s="36" t="str">
        <f>'Core Indicators'!BS78</f>
        <v>x</v>
      </c>
      <c r="N78" s="36" t="str">
        <f>'Core Indicators'!CA78</f>
        <v>x</v>
      </c>
      <c r="O78" s="36" t="e">
        <f>'Core Indicators'!CI78</f>
        <v>#N/A</v>
      </c>
      <c r="P78" s="36" t="str">
        <f>'Core Indicators'!CQ78</f>
        <v>x</v>
      </c>
      <c r="Q78" s="36">
        <f>'Core Indicators'!DG78</f>
        <v>2300000</v>
      </c>
      <c r="R78" s="36">
        <f>'Core Indicators'!DO78</f>
        <v>0</v>
      </c>
      <c r="S78" s="36">
        <f>'Core Indicators'!DW78</f>
        <v>0</v>
      </c>
      <c r="T78" s="36">
        <f>'Core Indicators'!EE78</f>
        <v>1553000</v>
      </c>
      <c r="U78" s="36">
        <f>'Core Indicators'!EM78</f>
        <v>0</v>
      </c>
      <c r="V78" s="36">
        <f>'Core Indicators'!FC78</f>
        <v>4</v>
      </c>
      <c r="W78" s="36" t="str">
        <f>'Core Indicators'!FK78</f>
        <v>x</v>
      </c>
      <c r="X78" s="36" t="str">
        <f>'Core Indicators'!FS78</f>
        <v>x</v>
      </c>
      <c r="Y78" s="36">
        <f>'Core Indicators'!GA78</f>
        <v>2</v>
      </c>
      <c r="Z78" s="36">
        <f>'Core Indicators'!GI78</f>
        <v>3</v>
      </c>
      <c r="AA78" s="36">
        <f>'Core Indicators'!GQ78</f>
        <v>2</v>
      </c>
      <c r="AB78" s="36">
        <f>'Core Indicators'!GY78</f>
        <v>0</v>
      </c>
      <c r="AC78" s="36">
        <f>'Core Indicators'!HG78</f>
        <v>2</v>
      </c>
      <c r="AD78" s="36">
        <f>'Core Indicators'!HO78</f>
        <v>2</v>
      </c>
      <c r="AE78" s="36">
        <f>'Core Indicators'!HW78</f>
        <v>3</v>
      </c>
      <c r="AF78" s="36">
        <f>'Core Indicators'!IE78</f>
        <v>1</v>
      </c>
      <c r="AG78" s="36">
        <f>'Core Indicators'!IM78</f>
        <v>3</v>
      </c>
    </row>
    <row r="79" spans="1:33" ht="20.100000000000001" customHeight="1" x14ac:dyDescent="0.25">
      <c r="A79" s="200" t="str">
        <f>'Core Indicators'!A:A</f>
        <v>Kachin and Shan Conflict</v>
      </c>
      <c r="B79" s="200" t="str">
        <f>'Core Indicators'!B:B</f>
        <v>Conflict</v>
      </c>
      <c r="C79" s="200" t="str">
        <f>'Core Indicators'!C79</f>
        <v>MMR003</v>
      </c>
      <c r="D79" s="200" t="str">
        <f>'Core Indicators'!D79</f>
        <v>Myanmar</v>
      </c>
      <c r="E79" s="200" t="str">
        <f>'Core Indicators'!E79</f>
        <v>MMR</v>
      </c>
      <c r="F79" s="35">
        <f>'Core Indicators'!O79</f>
        <v>244843</v>
      </c>
      <c r="G79" s="35">
        <f>'Core Indicators'!W79</f>
        <v>8393000</v>
      </c>
      <c r="H79" s="35">
        <f>'Core Indicators'!AE79</f>
        <v>2993000</v>
      </c>
      <c r="I79" s="35">
        <f>'Core Indicators'!AM79</f>
        <v>101000</v>
      </c>
      <c r="J79" s="35" t="str">
        <f>'Core Indicators'!AU79</f>
        <v>x</v>
      </c>
      <c r="K79" s="35" t="str">
        <f>'Core Indicators'!BC79</f>
        <v>x</v>
      </c>
      <c r="L79" s="35">
        <f>'Core Indicators'!BK79</f>
        <v>635</v>
      </c>
      <c r="M79" s="35" t="str">
        <f>'Core Indicators'!BS79</f>
        <v>x</v>
      </c>
      <c r="N79" s="35" t="str">
        <f>'Core Indicators'!CA79</f>
        <v>x</v>
      </c>
      <c r="O79" s="35" t="e">
        <f>'Core Indicators'!CI79</f>
        <v>#N/A</v>
      </c>
      <c r="P79" s="35" t="str">
        <f>'Core Indicators'!CQ79</f>
        <v>x</v>
      </c>
      <c r="Q79" s="35">
        <f>'Core Indicators'!DG79</f>
        <v>5400000</v>
      </c>
      <c r="R79" s="35">
        <f>'Core Indicators'!DO79</f>
        <v>0</v>
      </c>
      <c r="S79" s="35">
        <f>'Core Indicators'!DW79</f>
        <v>777000</v>
      </c>
      <c r="T79" s="35">
        <f>'Core Indicators'!EE79</f>
        <v>2065000</v>
      </c>
      <c r="U79" s="35">
        <f>'Core Indicators'!EM79</f>
        <v>151000</v>
      </c>
      <c r="V79" s="35">
        <f>'Core Indicators'!FC79</f>
        <v>3</v>
      </c>
      <c r="W79" s="35" t="str">
        <f>'Core Indicators'!FK79</f>
        <v>x</v>
      </c>
      <c r="X79" s="35" t="str">
        <f>'Core Indicators'!FS79</f>
        <v>x</v>
      </c>
      <c r="Y79" s="35">
        <f>'Core Indicators'!GA79</f>
        <v>2</v>
      </c>
      <c r="Z79" s="35">
        <f>'Core Indicators'!GI79</f>
        <v>3</v>
      </c>
      <c r="AA79" s="35">
        <f>'Core Indicators'!GQ79</f>
        <v>2</v>
      </c>
      <c r="AB79" s="35">
        <f>'Core Indicators'!GY79</f>
        <v>0</v>
      </c>
      <c r="AC79" s="35">
        <f>'Core Indicators'!HG79</f>
        <v>2</v>
      </c>
      <c r="AD79" s="35">
        <f>'Core Indicators'!HO79</f>
        <v>2</v>
      </c>
      <c r="AE79" s="35">
        <f>'Core Indicators'!HW79</f>
        <v>3</v>
      </c>
      <c r="AF79" s="35">
        <f>'Core Indicators'!IE79</f>
        <v>1</v>
      </c>
      <c r="AG79" s="35">
        <f>'Core Indicators'!IM79</f>
        <v>3</v>
      </c>
    </row>
    <row r="80" spans="1:33" ht="20.100000000000001" customHeight="1" x14ac:dyDescent="0.25">
      <c r="A80" s="199" t="str">
        <f>'Core Indicators'!A:A</f>
        <v>Post-coup conflict in Myanmar</v>
      </c>
      <c r="B80" s="199" t="str">
        <f>'Core Indicators'!B:B</f>
        <v>Violence,Socio-political,Conflict</v>
      </c>
      <c r="C80" s="199" t="str">
        <f>'Core Indicators'!C80</f>
        <v>MMR004</v>
      </c>
      <c r="D80" s="199" t="str">
        <f>'Core Indicators'!D80</f>
        <v>Myanmar</v>
      </c>
      <c r="E80" s="199" t="str">
        <f>'Core Indicators'!E80</f>
        <v>MMR</v>
      </c>
      <c r="F80" s="36">
        <f>'Core Indicators'!O80</f>
        <v>379957</v>
      </c>
      <c r="G80" s="36">
        <f>'Core Indicators'!W80</f>
        <v>43453000</v>
      </c>
      <c r="H80" s="36">
        <f>'Core Indicators'!AE80</f>
        <v>30428000</v>
      </c>
      <c r="I80" s="36">
        <f>'Core Indicators'!AM80</f>
        <v>1187000</v>
      </c>
      <c r="J80" s="36" t="str">
        <f>'Core Indicators'!AU80</f>
        <v>x</v>
      </c>
      <c r="K80" s="36" t="str">
        <f>'Core Indicators'!BC80</f>
        <v>x</v>
      </c>
      <c r="L80" s="36">
        <f>'Core Indicators'!BK80</f>
        <v>8986</v>
      </c>
      <c r="M80" s="36" t="str">
        <f>'Core Indicators'!BS80</f>
        <v>x</v>
      </c>
      <c r="N80" s="36" t="str">
        <f>'Core Indicators'!CA80</f>
        <v>x</v>
      </c>
      <c r="O80" s="36" t="e">
        <f>'Core Indicators'!CI80</f>
        <v>#N/A</v>
      </c>
      <c r="P80" s="36" t="str">
        <f>'Core Indicators'!CQ80</f>
        <v>x</v>
      </c>
      <c r="Q80" s="36">
        <f>'Core Indicators'!DG80</f>
        <v>13025000</v>
      </c>
      <c r="R80" s="36">
        <f>'Core Indicators'!DO80</f>
        <v>20568000</v>
      </c>
      <c r="S80" s="36">
        <f>'Core Indicators'!DW80</f>
        <v>2030000</v>
      </c>
      <c r="T80" s="36">
        <f>'Core Indicators'!EE80</f>
        <v>5519000</v>
      </c>
      <c r="U80" s="36">
        <f>'Core Indicators'!EM80</f>
        <v>2311000</v>
      </c>
      <c r="V80" s="36">
        <f>'Core Indicators'!FC80</f>
        <v>3</v>
      </c>
      <c r="W80" s="36" t="str">
        <f>'Core Indicators'!FK80</f>
        <v>x</v>
      </c>
      <c r="X80" s="36" t="str">
        <f>'Core Indicators'!FS80</f>
        <v>x</v>
      </c>
      <c r="Y80" s="36">
        <f>'Core Indicators'!GA80</f>
        <v>2</v>
      </c>
      <c r="Z80" s="36">
        <f>'Core Indicators'!GI80</f>
        <v>3</v>
      </c>
      <c r="AA80" s="36">
        <f>'Core Indicators'!GQ80</f>
        <v>3</v>
      </c>
      <c r="AB80" s="36">
        <f>'Core Indicators'!GY80</f>
        <v>2</v>
      </c>
      <c r="AC80" s="36">
        <f>'Core Indicators'!HG80</f>
        <v>2</v>
      </c>
      <c r="AD80" s="36">
        <f>'Core Indicators'!HO80</f>
        <v>3</v>
      </c>
      <c r="AE80" s="36">
        <f>'Core Indicators'!HW80</f>
        <v>3</v>
      </c>
      <c r="AF80" s="36">
        <f>'Core Indicators'!IE80</f>
        <v>1</v>
      </c>
      <c r="AG80" s="36">
        <f>'Core Indicators'!IM80</f>
        <v>3</v>
      </c>
    </row>
    <row r="81" spans="1:33" ht="20.100000000000001" customHeight="1" x14ac:dyDescent="0.25">
      <c r="A81" s="200" t="str">
        <f>'Core Indicators'!A:A</f>
        <v>Multiple Crises in Mozambique</v>
      </c>
      <c r="B81" s="200" t="str">
        <f>'Core Indicators'!B:B</f>
        <v>Conflict,Displacement,Cyclone</v>
      </c>
      <c r="C81" s="200" t="str">
        <f>'Core Indicators'!C81</f>
        <v>MOZ001</v>
      </c>
      <c r="D81" s="200" t="str">
        <f>'Core Indicators'!D81</f>
        <v>Mozambique</v>
      </c>
      <c r="E81" s="200" t="str">
        <f>'Core Indicators'!E81</f>
        <v>MOZ</v>
      </c>
      <c r="F81" s="35">
        <f>'Core Indicators'!O81</f>
        <v>567037</v>
      </c>
      <c r="G81" s="35">
        <f>'Core Indicators'!W81</f>
        <v>28368000</v>
      </c>
      <c r="H81" s="35">
        <f>'Core Indicators'!AE81</f>
        <v>11238000</v>
      </c>
      <c r="I81" s="35">
        <f>'Core Indicators'!AM81</f>
        <v>1076000</v>
      </c>
      <c r="J81" s="35">
        <f>'Core Indicators'!AU81</f>
        <v>257</v>
      </c>
      <c r="K81" s="35" t="str">
        <f>'Core Indicators'!BC81</f>
        <v>x</v>
      </c>
      <c r="L81" s="35">
        <f>'Core Indicators'!BK81</f>
        <v>520</v>
      </c>
      <c r="M81" s="35">
        <f>'Core Indicators'!BS81</f>
        <v>143407</v>
      </c>
      <c r="N81" s="35">
        <f>'Core Indicators'!CA81</f>
        <v>13365</v>
      </c>
      <c r="O81" s="35" t="e">
        <f>'Core Indicators'!CI81</f>
        <v>#N/A</v>
      </c>
      <c r="P81" s="35">
        <f>'Core Indicators'!CQ81</f>
        <v>1700000</v>
      </c>
      <c r="Q81" s="35">
        <f>'Core Indicators'!DG81</f>
        <v>17130000</v>
      </c>
      <c r="R81" s="35">
        <f>'Core Indicators'!DO81</f>
        <v>8941000</v>
      </c>
      <c r="S81" s="35">
        <f>'Core Indicators'!DW81</f>
        <v>2297000</v>
      </c>
      <c r="T81" s="35">
        <f>'Core Indicators'!EE81</f>
        <v>0</v>
      </c>
      <c r="U81" s="35">
        <f>'Core Indicators'!EM81</f>
        <v>0</v>
      </c>
      <c r="V81" s="35">
        <f>'Core Indicators'!FC81</f>
        <v>5</v>
      </c>
      <c r="W81" s="35" t="str">
        <f>'Core Indicators'!FK81</f>
        <v>x</v>
      </c>
      <c r="X81" s="35" t="str">
        <f>'Core Indicators'!FS81</f>
        <v>x</v>
      </c>
      <c r="Y81" s="35">
        <f>'Core Indicators'!GA81</f>
        <v>1</v>
      </c>
      <c r="Z81" s="35">
        <f>'Core Indicators'!GI81</f>
        <v>1</v>
      </c>
      <c r="AA81" s="35">
        <f>'Core Indicators'!GQ81</f>
        <v>1</v>
      </c>
      <c r="AB81" s="35">
        <f>'Core Indicators'!GY81</f>
        <v>0</v>
      </c>
      <c r="AC81" s="35">
        <f>'Core Indicators'!HG81</f>
        <v>0</v>
      </c>
      <c r="AD81" s="35">
        <f>'Core Indicators'!HO81</f>
        <v>2</v>
      </c>
      <c r="AE81" s="35">
        <f>'Core Indicators'!HW81</f>
        <v>3</v>
      </c>
      <c r="AF81" s="35">
        <f>'Core Indicators'!IE81</f>
        <v>1</v>
      </c>
      <c r="AG81" s="35">
        <f>'Core Indicators'!IM81</f>
        <v>2</v>
      </c>
    </row>
    <row r="82" spans="1:33" ht="20.100000000000001" customHeight="1" x14ac:dyDescent="0.25">
      <c r="A82" s="199" t="str">
        <f>'Core Indicators'!A:A</f>
        <v>Cabo Delgado Islamist Insurgency</v>
      </c>
      <c r="B82" s="199" t="str">
        <f>'Core Indicators'!B:B</f>
        <v>Conflict,Displacement</v>
      </c>
      <c r="C82" s="199" t="str">
        <f>'Core Indicators'!C82</f>
        <v>MOZ004</v>
      </c>
      <c r="D82" s="199" t="str">
        <f>'Core Indicators'!D82</f>
        <v>Mozambique</v>
      </c>
      <c r="E82" s="199" t="str">
        <f>'Core Indicators'!E82</f>
        <v>MOZ</v>
      </c>
      <c r="F82" s="36">
        <f>'Core Indicators'!O82</f>
        <v>280615</v>
      </c>
      <c r="G82" s="36">
        <f>'Core Indicators'!W82</f>
        <v>10302000</v>
      </c>
      <c r="H82" s="36">
        <f>'Core Indicators'!AE82</f>
        <v>10302000</v>
      </c>
      <c r="I82" s="36">
        <f>'Core Indicators'!AM82</f>
        <v>947000</v>
      </c>
      <c r="J82" s="36">
        <f>'Core Indicators'!AU82</f>
        <v>0</v>
      </c>
      <c r="K82" s="36" t="str">
        <f>'Core Indicators'!BC82</f>
        <v>x</v>
      </c>
      <c r="L82" s="36">
        <f>'Core Indicators'!BK82</f>
        <v>465</v>
      </c>
      <c r="M82" s="36" t="str">
        <f>'Core Indicators'!BS82</f>
        <v>x</v>
      </c>
      <c r="N82" s="36" t="str">
        <f>'Core Indicators'!CA82</f>
        <v>x</v>
      </c>
      <c r="O82" s="36" t="e">
        <f>'Core Indicators'!CI82</f>
        <v>#N/A</v>
      </c>
      <c r="P82" s="36" t="str">
        <f>'Core Indicators'!CQ82</f>
        <v>x</v>
      </c>
      <c r="Q82" s="36">
        <f>'Core Indicators'!DG82</f>
        <v>0</v>
      </c>
      <c r="R82" s="36">
        <f>'Core Indicators'!DO82</f>
        <v>8702000</v>
      </c>
      <c r="S82" s="36">
        <f>'Core Indicators'!DW82</f>
        <v>1600000</v>
      </c>
      <c r="T82" s="36">
        <f>'Core Indicators'!EE82</f>
        <v>0</v>
      </c>
      <c r="U82" s="36">
        <f>'Core Indicators'!EM82</f>
        <v>0</v>
      </c>
      <c r="V82" s="36">
        <f>'Core Indicators'!FC82</f>
        <v>3</v>
      </c>
      <c r="W82" s="36" t="str">
        <f>'Core Indicators'!FK82</f>
        <v>x</v>
      </c>
      <c r="X82" s="36" t="str">
        <f>'Core Indicators'!FS82</f>
        <v>x</v>
      </c>
      <c r="Y82" s="36">
        <f>'Core Indicators'!GA82</f>
        <v>1</v>
      </c>
      <c r="Z82" s="36">
        <f>'Core Indicators'!GI82</f>
        <v>1</v>
      </c>
      <c r="AA82" s="36">
        <f>'Core Indicators'!GQ82</f>
        <v>0</v>
      </c>
      <c r="AB82" s="36">
        <f>'Core Indicators'!GY82</f>
        <v>0</v>
      </c>
      <c r="AC82" s="36">
        <f>'Core Indicators'!HG82</f>
        <v>2</v>
      </c>
      <c r="AD82" s="36">
        <f>'Core Indicators'!HO82</f>
        <v>1</v>
      </c>
      <c r="AE82" s="36">
        <f>'Core Indicators'!HW82</f>
        <v>1</v>
      </c>
      <c r="AF82" s="36">
        <f>'Core Indicators'!IE82</f>
        <v>1</v>
      </c>
      <c r="AG82" s="36">
        <f>'Core Indicators'!IM82</f>
        <v>2</v>
      </c>
    </row>
    <row r="83" spans="1:33" ht="20.100000000000001" customHeight="1" x14ac:dyDescent="0.25">
      <c r="A83" s="200" t="str">
        <f>'Core Indicators'!A:A</f>
        <v>2022 Tropical Cyclone Seasons in Mozambique</v>
      </c>
      <c r="B83" s="200" t="str">
        <f>'Core Indicators'!B:B</f>
        <v>Cyclone</v>
      </c>
      <c r="C83" s="200" t="str">
        <f>'Core Indicators'!C83</f>
        <v>MOZ008</v>
      </c>
      <c r="D83" s="200" t="str">
        <f>'Core Indicators'!D83</f>
        <v>Mozambique</v>
      </c>
      <c r="E83" s="200" t="str">
        <f>'Core Indicators'!E83</f>
        <v>MOZ</v>
      </c>
      <c r="F83" s="35">
        <f>'Core Indicators'!O83</f>
        <v>484412</v>
      </c>
      <c r="G83" s="35">
        <f>'Core Indicators'!W83</f>
        <v>18066000</v>
      </c>
      <c r="H83" s="35">
        <f>'Core Indicators'!AE83</f>
        <v>936000</v>
      </c>
      <c r="I83" s="35">
        <f>'Core Indicators'!AM83</f>
        <v>129000</v>
      </c>
      <c r="J83" s="35">
        <f>'Core Indicators'!AU83</f>
        <v>257</v>
      </c>
      <c r="K83" s="35" t="str">
        <f>'Core Indicators'!BC83</f>
        <v>x</v>
      </c>
      <c r="L83" s="35">
        <f>'Core Indicators'!BK83</f>
        <v>55</v>
      </c>
      <c r="M83" s="35">
        <f>'Core Indicators'!BS83</f>
        <v>143407</v>
      </c>
      <c r="N83" s="35">
        <f>'Core Indicators'!CA83</f>
        <v>13365</v>
      </c>
      <c r="O83" s="35" t="e">
        <f>'Core Indicators'!CI83</f>
        <v>#N/A</v>
      </c>
      <c r="P83" s="35">
        <f>'Core Indicators'!CQ83</f>
        <v>1700000</v>
      </c>
      <c r="Q83" s="35">
        <f>'Core Indicators'!DG83</f>
        <v>17130000</v>
      </c>
      <c r="R83" s="35">
        <f>'Core Indicators'!DO83</f>
        <v>239000</v>
      </c>
      <c r="S83" s="35">
        <f>'Core Indicators'!DW83</f>
        <v>697000</v>
      </c>
      <c r="T83" s="35">
        <f>'Core Indicators'!EE83</f>
        <v>0</v>
      </c>
      <c r="U83" s="35">
        <f>'Core Indicators'!EM83</f>
        <v>0</v>
      </c>
      <c r="V83" s="35">
        <f>'Core Indicators'!FC83</f>
        <v>4</v>
      </c>
      <c r="W83" s="35" t="e">
        <f>'Core Indicators'!FK83</f>
        <v>#N/A</v>
      </c>
      <c r="X83" s="35" t="e">
        <f>'Core Indicators'!FS83</f>
        <v>#N/A</v>
      </c>
      <c r="Y83" s="35">
        <f>'Core Indicators'!GA83</f>
        <v>1</v>
      </c>
      <c r="Z83" s="35">
        <f>'Core Indicators'!GI83</f>
        <v>0</v>
      </c>
      <c r="AA83" s="35">
        <f>'Core Indicators'!GQ83</f>
        <v>1</v>
      </c>
      <c r="AB83" s="35">
        <f>'Core Indicators'!GY83</f>
        <v>0</v>
      </c>
      <c r="AC83" s="35">
        <f>'Core Indicators'!HG83</f>
        <v>0</v>
      </c>
      <c r="AD83" s="35">
        <f>'Core Indicators'!HO83</f>
        <v>1</v>
      </c>
      <c r="AE83" s="35">
        <f>'Core Indicators'!HW83</f>
        <v>0</v>
      </c>
      <c r="AF83" s="35">
        <f>'Core Indicators'!IE83</f>
        <v>1</v>
      </c>
      <c r="AG83" s="35">
        <f>'Core Indicators'!IM83</f>
        <v>1</v>
      </c>
    </row>
    <row r="84" spans="1:33" ht="20.100000000000001" customHeight="1" x14ac:dyDescent="0.25">
      <c r="A84" s="199" t="str">
        <f>'Core Indicators'!A:A</f>
        <v>Refugees from Mali in Mauritania</v>
      </c>
      <c r="B84" s="199" t="str">
        <f>'Core Indicators'!B:B</f>
        <v>Displacement</v>
      </c>
      <c r="C84" s="199" t="str">
        <f>'Core Indicators'!C84</f>
        <v>MRT002</v>
      </c>
      <c r="D84" s="199" t="str">
        <f>'Core Indicators'!D84</f>
        <v>Mauritania</v>
      </c>
      <c r="E84" s="199" t="str">
        <f>'Core Indicators'!E84</f>
        <v>MRT</v>
      </c>
      <c r="F84" s="36">
        <f>'Core Indicators'!O84</f>
        <v>206000</v>
      </c>
      <c r="G84" s="36">
        <f>'Core Indicators'!W84</f>
        <v>1513000</v>
      </c>
      <c r="H84" s="36">
        <f>'Core Indicators'!AE84</f>
        <v>1513000</v>
      </c>
      <c r="I84" s="36">
        <f>'Core Indicators'!AM84</f>
        <v>97000</v>
      </c>
      <c r="J84" s="36">
        <f>'Core Indicators'!AU84</f>
        <v>0</v>
      </c>
      <c r="K84" s="36" t="str">
        <f>'Core Indicators'!BC84</f>
        <v>x</v>
      </c>
      <c r="L84" s="36">
        <f>'Core Indicators'!BK84</f>
        <v>0</v>
      </c>
      <c r="M84" s="36">
        <f>'Core Indicators'!BS84</f>
        <v>0</v>
      </c>
      <c r="N84" s="36">
        <f>'Core Indicators'!CA84</f>
        <v>0</v>
      </c>
      <c r="O84" s="36" t="e">
        <f>'Core Indicators'!CI84</f>
        <v>#N/A</v>
      </c>
      <c r="P84" s="36" t="str">
        <f>'Core Indicators'!CQ84</f>
        <v>x</v>
      </c>
      <c r="Q84" s="36">
        <f>'Core Indicators'!DG84</f>
        <v>0</v>
      </c>
      <c r="R84" s="36">
        <f>'Core Indicators'!DO84</f>
        <v>1416000</v>
      </c>
      <c r="S84" s="36">
        <f>'Core Indicators'!DW84</f>
        <v>97000</v>
      </c>
      <c r="T84" s="36">
        <f>'Core Indicators'!EE84</f>
        <v>0</v>
      </c>
      <c r="U84" s="36">
        <f>'Core Indicators'!EM84</f>
        <v>0</v>
      </c>
      <c r="V84" s="36">
        <f>'Core Indicators'!FC84</f>
        <v>2</v>
      </c>
      <c r="W84" s="36" t="str">
        <f>'Core Indicators'!FK84</f>
        <v>x</v>
      </c>
      <c r="X84" s="36" t="str">
        <f>'Core Indicators'!FS84</f>
        <v>x</v>
      </c>
      <c r="Y84" s="36">
        <f>'Core Indicators'!GA84</f>
        <v>0</v>
      </c>
      <c r="Z84" s="36">
        <f>'Core Indicators'!GI84</f>
        <v>0</v>
      </c>
      <c r="AA84" s="36">
        <f>'Core Indicators'!GQ84</f>
        <v>0</v>
      </c>
      <c r="AB84" s="36">
        <f>'Core Indicators'!GY84</f>
        <v>0</v>
      </c>
      <c r="AC84" s="36">
        <f>'Core Indicators'!HG84</f>
        <v>0</v>
      </c>
      <c r="AD84" s="36">
        <f>'Core Indicators'!HO84</f>
        <v>0</v>
      </c>
      <c r="AE84" s="36">
        <f>'Core Indicators'!HW84</f>
        <v>0</v>
      </c>
      <c r="AF84" s="36">
        <f>'Core Indicators'!IE84</f>
        <v>2</v>
      </c>
      <c r="AG84" s="36">
        <f>'Core Indicators'!IM84</f>
        <v>2</v>
      </c>
    </row>
    <row r="85" spans="1:33" ht="20.100000000000001" customHeight="1" x14ac:dyDescent="0.25">
      <c r="A85" s="200" t="str">
        <f>'Core Indicators'!A:A</f>
        <v>Food Security in Mauritania</v>
      </c>
      <c r="B85" s="200" t="str">
        <f>'Core Indicators'!B:B</f>
        <v>Drought,Floods</v>
      </c>
      <c r="C85" s="200" t="str">
        <f>'Core Indicators'!C85</f>
        <v>MRT003</v>
      </c>
      <c r="D85" s="200" t="str">
        <f>'Core Indicators'!D85</f>
        <v>Mauritania</v>
      </c>
      <c r="E85" s="200" t="str">
        <f>'Core Indicators'!E85</f>
        <v>MRT</v>
      </c>
      <c r="F85" s="35">
        <f>'Core Indicators'!O85</f>
        <v>1030700</v>
      </c>
      <c r="G85" s="35">
        <f>'Core Indicators'!W85</f>
        <v>4359000</v>
      </c>
      <c r="H85" s="35">
        <f>'Core Indicators'!AE85</f>
        <v>2314000</v>
      </c>
      <c r="I85" s="35" t="str">
        <f>'Core Indicators'!AM85</f>
        <v>x</v>
      </c>
      <c r="J85" s="35" t="str">
        <f>'Core Indicators'!AU85</f>
        <v>x</v>
      </c>
      <c r="K85" s="35">
        <f>'Core Indicators'!BC85</f>
        <v>136000</v>
      </c>
      <c r="L85" s="35">
        <f>'Core Indicators'!BK85</f>
        <v>0</v>
      </c>
      <c r="M85" s="35" t="str">
        <f>'Core Indicators'!BS85</f>
        <v>x</v>
      </c>
      <c r="N85" s="35" t="str">
        <f>'Core Indicators'!CA85</f>
        <v>x</v>
      </c>
      <c r="O85" s="35" t="e">
        <f>'Core Indicators'!CI85</f>
        <v>#N/A</v>
      </c>
      <c r="P85" s="35" t="str">
        <f>'Core Indicators'!CQ85</f>
        <v>x</v>
      </c>
      <c r="Q85" s="35">
        <f>'Core Indicators'!DG85</f>
        <v>2045000</v>
      </c>
      <c r="R85" s="35">
        <f>'Core Indicators'!DO85</f>
        <v>1435000</v>
      </c>
      <c r="S85" s="35">
        <f>'Core Indicators'!DW85</f>
        <v>796000</v>
      </c>
      <c r="T85" s="35">
        <f>'Core Indicators'!EE85</f>
        <v>83000</v>
      </c>
      <c r="U85" s="35">
        <f>'Core Indicators'!EM85</f>
        <v>0</v>
      </c>
      <c r="V85" s="35">
        <f>'Core Indicators'!FC85</f>
        <v>2</v>
      </c>
      <c r="W85" s="35" t="str">
        <f>'Core Indicators'!FK85</f>
        <v>x</v>
      </c>
      <c r="X85" s="35" t="str">
        <f>'Core Indicators'!FS85</f>
        <v>x</v>
      </c>
      <c r="Y85" s="35">
        <f>'Core Indicators'!GA85</f>
        <v>0</v>
      </c>
      <c r="Z85" s="35">
        <f>'Core Indicators'!GI85</f>
        <v>0</v>
      </c>
      <c r="AA85" s="35">
        <f>'Core Indicators'!GQ85</f>
        <v>0</v>
      </c>
      <c r="AB85" s="35">
        <f>'Core Indicators'!GY85</f>
        <v>0</v>
      </c>
      <c r="AC85" s="35">
        <f>'Core Indicators'!HG85</f>
        <v>0</v>
      </c>
      <c r="AD85" s="35">
        <f>'Core Indicators'!HO85</f>
        <v>0</v>
      </c>
      <c r="AE85" s="35">
        <f>'Core Indicators'!HW85</f>
        <v>0</v>
      </c>
      <c r="AF85" s="35">
        <f>'Core Indicators'!IE85</f>
        <v>2</v>
      </c>
      <c r="AG85" s="35">
        <f>'Core Indicators'!IM85</f>
        <v>2</v>
      </c>
    </row>
    <row r="86" spans="1:33" ht="20.100000000000001" customHeight="1" x14ac:dyDescent="0.25">
      <c r="A86" s="199" t="str">
        <f>'Core Indicators'!A:A</f>
        <v>Complex crisis in Malawi</v>
      </c>
      <c r="B86" s="199" t="str">
        <f>'Core Indicators'!B:B</f>
        <v>Drought,Socio-political,Cyclone</v>
      </c>
      <c r="C86" s="199" t="str">
        <f>'Core Indicators'!C86</f>
        <v>MWI002</v>
      </c>
      <c r="D86" s="199" t="str">
        <f>'Core Indicators'!D86</f>
        <v>Malawi</v>
      </c>
      <c r="E86" s="199" t="str">
        <f>'Core Indicators'!E86</f>
        <v>MWI</v>
      </c>
      <c r="F86" s="36">
        <f>'Core Indicators'!O86</f>
        <v>94280</v>
      </c>
      <c r="G86" s="36">
        <f>'Core Indicators'!W86</f>
        <v>19129000</v>
      </c>
      <c r="H86" s="36">
        <f>'Core Indicators'!AE86</f>
        <v>11492000</v>
      </c>
      <c r="I86" s="36">
        <f>'Core Indicators'!AM86</f>
        <v>144000</v>
      </c>
      <c r="J86" s="36">
        <f>'Core Indicators'!AU86</f>
        <v>206</v>
      </c>
      <c r="K86" s="36">
        <f>'Core Indicators'!BC86</f>
        <v>6056</v>
      </c>
      <c r="L86" s="36">
        <f>'Core Indicators'!BK86</f>
        <v>265</v>
      </c>
      <c r="M86" s="36" t="str">
        <f>'Core Indicators'!BS86</f>
        <v>x</v>
      </c>
      <c r="N86" s="36" t="str">
        <f>'Core Indicators'!CA86</f>
        <v>x</v>
      </c>
      <c r="O86" s="36" t="e">
        <f>'Core Indicators'!CI86</f>
        <v>#N/A</v>
      </c>
      <c r="P86" s="36" t="str">
        <f>'Core Indicators'!CQ86</f>
        <v>x</v>
      </c>
      <c r="Q86" s="36">
        <f>'Core Indicators'!DG86</f>
        <v>7637000</v>
      </c>
      <c r="R86" s="36">
        <f>'Core Indicators'!DO86</f>
        <v>6990000</v>
      </c>
      <c r="S86" s="36">
        <f>'Core Indicators'!DW86</f>
        <v>4502000</v>
      </c>
      <c r="T86" s="36">
        <f>'Core Indicators'!EE86</f>
        <v>0</v>
      </c>
      <c r="U86" s="36">
        <f>'Core Indicators'!EM86</f>
        <v>0</v>
      </c>
      <c r="V86" s="36">
        <f>'Core Indicators'!FC86</f>
        <v>2</v>
      </c>
      <c r="W86" s="36" t="str">
        <f>'Core Indicators'!FK86</f>
        <v>x</v>
      </c>
      <c r="X86" s="36" t="str">
        <f>'Core Indicators'!FS86</f>
        <v>x</v>
      </c>
      <c r="Y86" s="36">
        <f>'Core Indicators'!GA86</f>
        <v>2</v>
      </c>
      <c r="Z86" s="36">
        <f>'Core Indicators'!GI86</f>
        <v>1</v>
      </c>
      <c r="AA86" s="36">
        <f>'Core Indicators'!GQ86</f>
        <v>0</v>
      </c>
      <c r="AB86" s="36">
        <f>'Core Indicators'!GY86</f>
        <v>0</v>
      </c>
      <c r="AC86" s="36">
        <f>'Core Indicators'!HG86</f>
        <v>0</v>
      </c>
      <c r="AD86" s="36">
        <f>'Core Indicators'!HO86</f>
        <v>0</v>
      </c>
      <c r="AE86" s="36">
        <f>'Core Indicators'!HW86</f>
        <v>1</v>
      </c>
      <c r="AF86" s="36">
        <f>'Core Indicators'!IE86</f>
        <v>0</v>
      </c>
      <c r="AG86" s="36">
        <f>'Core Indicators'!IM86</f>
        <v>2</v>
      </c>
    </row>
    <row r="87" spans="1:33" ht="20.100000000000001" customHeight="1" x14ac:dyDescent="0.25">
      <c r="A87" s="200" t="str">
        <f>'Core Indicators'!A:A</f>
        <v>Tropical Cyclone Ana in Malawi</v>
      </c>
      <c r="B87" s="200" t="str">
        <f>'Core Indicators'!B:B</f>
        <v>Cyclone</v>
      </c>
      <c r="C87" s="200" t="str">
        <f>'Core Indicators'!C87</f>
        <v>MWI004</v>
      </c>
      <c r="D87" s="200" t="str">
        <f>'Core Indicators'!D87</f>
        <v>Malawi</v>
      </c>
      <c r="E87" s="200" t="str">
        <f>'Core Indicators'!E87</f>
        <v>MWI</v>
      </c>
      <c r="F87" s="35">
        <f>'Core Indicators'!O87</f>
        <v>94548</v>
      </c>
      <c r="G87" s="35">
        <f>'Core Indicators'!W87</f>
        <v>17000000</v>
      </c>
      <c r="H87" s="35">
        <f>'Core Indicators'!AE87</f>
        <v>990000</v>
      </c>
      <c r="I87" s="35">
        <f>'Core Indicators'!AM87</f>
        <v>54000</v>
      </c>
      <c r="J87" s="35">
        <f>'Core Indicators'!AU87</f>
        <v>206</v>
      </c>
      <c r="K87" s="35" t="str">
        <f>'Core Indicators'!BC87</f>
        <v>x</v>
      </c>
      <c r="L87" s="35">
        <f>'Core Indicators'!BK87</f>
        <v>46</v>
      </c>
      <c r="M87" s="35" t="str">
        <f>'Core Indicators'!BS87</f>
        <v>x</v>
      </c>
      <c r="N87" s="35" t="str">
        <f>'Core Indicators'!CA87</f>
        <v>x</v>
      </c>
      <c r="O87" s="35" t="e">
        <f>'Core Indicators'!CI87</f>
        <v>#N/A</v>
      </c>
      <c r="P87" s="35" t="str">
        <f>'Core Indicators'!CQ87</f>
        <v>x</v>
      </c>
      <c r="Q87" s="35">
        <f>'Core Indicators'!DG87</f>
        <v>16010000</v>
      </c>
      <c r="R87" s="35">
        <f>'Core Indicators'!DO87</f>
        <v>310000</v>
      </c>
      <c r="S87" s="35">
        <f>'Core Indicators'!DW87</f>
        <v>680000</v>
      </c>
      <c r="T87" s="35">
        <f>'Core Indicators'!EE87</f>
        <v>0</v>
      </c>
      <c r="U87" s="35">
        <f>'Core Indicators'!EM87</f>
        <v>0</v>
      </c>
      <c r="V87" s="35">
        <f>'Core Indicators'!FC87</f>
        <v>2</v>
      </c>
      <c r="W87" s="35">
        <f>'Core Indicators'!FK87</f>
        <v>116000</v>
      </c>
      <c r="X87" s="35" t="str">
        <f>'Core Indicators'!FS87</f>
        <v>x</v>
      </c>
      <c r="Y87" s="35">
        <f>'Core Indicators'!GA87</f>
        <v>2</v>
      </c>
      <c r="Z87" s="35">
        <f>'Core Indicators'!GI87</f>
        <v>1</v>
      </c>
      <c r="AA87" s="35">
        <f>'Core Indicators'!GQ87</f>
        <v>0</v>
      </c>
      <c r="AB87" s="35">
        <f>'Core Indicators'!GY87</f>
        <v>0</v>
      </c>
      <c r="AC87" s="35">
        <f>'Core Indicators'!HG87</f>
        <v>0</v>
      </c>
      <c r="AD87" s="35">
        <f>'Core Indicators'!HO87</f>
        <v>0</v>
      </c>
      <c r="AE87" s="35">
        <f>'Core Indicators'!HW87</f>
        <v>0</v>
      </c>
      <c r="AF87" s="35">
        <f>'Core Indicators'!IE87</f>
        <v>0</v>
      </c>
      <c r="AG87" s="35">
        <f>'Core Indicators'!IM87</f>
        <v>2</v>
      </c>
    </row>
    <row r="88" spans="1:33" ht="20.100000000000001" customHeight="1" x14ac:dyDescent="0.25">
      <c r="A88" s="199" t="str">
        <f>'Core Indicators'!A:A</f>
        <v>International Refugees in Malaysia</v>
      </c>
      <c r="B88" s="199" t="str">
        <f>'Core Indicators'!B:B</f>
        <v>Displacement</v>
      </c>
      <c r="C88" s="199" t="str">
        <f>'Core Indicators'!C88</f>
        <v>MYS001</v>
      </c>
      <c r="D88" s="199" t="str">
        <f>'Core Indicators'!D88</f>
        <v>Malaysia</v>
      </c>
      <c r="E88" s="199" t="str">
        <f>'Core Indicators'!E88</f>
        <v>MYS</v>
      </c>
      <c r="F88" s="36">
        <f>'Core Indicators'!O88</f>
        <v>9206</v>
      </c>
      <c r="G88" s="36">
        <f>'Core Indicators'!W88</f>
        <v>10090000</v>
      </c>
      <c r="H88" s="36">
        <f>'Core Indicators'!AE88</f>
        <v>10090000</v>
      </c>
      <c r="I88" s="36">
        <f>'Core Indicators'!AM88</f>
        <v>183000</v>
      </c>
      <c r="J88" s="36" t="e">
        <f>'Core Indicators'!AU88</f>
        <v>#N/A</v>
      </c>
      <c r="K88" s="36" t="e">
        <f>'Core Indicators'!BC88</f>
        <v>#N/A</v>
      </c>
      <c r="L88" s="36">
        <f>'Core Indicators'!BK88</f>
        <v>0</v>
      </c>
      <c r="M88" s="36" t="e">
        <f>'Core Indicators'!BS88</f>
        <v>#N/A</v>
      </c>
      <c r="N88" s="36" t="e">
        <f>'Core Indicators'!CA88</f>
        <v>#N/A</v>
      </c>
      <c r="O88" s="36" t="e">
        <f>'Core Indicators'!CI88</f>
        <v>#N/A</v>
      </c>
      <c r="P88" s="36" t="e">
        <f>'Core Indicators'!CQ88</f>
        <v>#N/A</v>
      </c>
      <c r="Q88" s="36">
        <f>'Core Indicators'!DG88</f>
        <v>0</v>
      </c>
      <c r="R88" s="36">
        <f>'Core Indicators'!DO88</f>
        <v>9907000</v>
      </c>
      <c r="S88" s="36">
        <f>'Core Indicators'!DW88</f>
        <v>183000</v>
      </c>
      <c r="T88" s="36">
        <f>'Core Indicators'!EE88</f>
        <v>0</v>
      </c>
      <c r="U88" s="36">
        <f>'Core Indicators'!EM88</f>
        <v>0</v>
      </c>
      <c r="V88" s="36">
        <f>'Core Indicators'!FC88</f>
        <v>3</v>
      </c>
      <c r="W88" s="36" t="e">
        <f>'Core Indicators'!FK88</f>
        <v>#N/A</v>
      </c>
      <c r="X88" s="36" t="e">
        <f>'Core Indicators'!FS88</f>
        <v>#N/A</v>
      </c>
      <c r="Y88" s="36">
        <f>'Core Indicators'!GA88</f>
        <v>1</v>
      </c>
      <c r="Z88" s="36">
        <f>'Core Indicators'!GI88</f>
        <v>1</v>
      </c>
      <c r="AA88" s="36">
        <f>'Core Indicators'!GQ88</f>
        <v>0</v>
      </c>
      <c r="AB88" s="36">
        <f>'Core Indicators'!GY88</f>
        <v>0</v>
      </c>
      <c r="AC88" s="36">
        <f>'Core Indicators'!HG88</f>
        <v>2</v>
      </c>
      <c r="AD88" s="36">
        <f>'Core Indicators'!HO88</f>
        <v>2</v>
      </c>
      <c r="AE88" s="36">
        <f>'Core Indicators'!HW88</f>
        <v>0</v>
      </c>
      <c r="AF88" s="36">
        <f>'Core Indicators'!IE88</f>
        <v>0</v>
      </c>
      <c r="AG88" s="36">
        <f>'Core Indicators'!IM88</f>
        <v>0</v>
      </c>
    </row>
    <row r="89" spans="1:33" ht="20.100000000000001" customHeight="1" x14ac:dyDescent="0.25">
      <c r="A89" s="200" t="str">
        <f>'Core Indicators'!A:A</f>
        <v>Food Security Crisis in Namibia</v>
      </c>
      <c r="B89" s="200" t="str">
        <f>'Core Indicators'!B:B</f>
        <v>Drought</v>
      </c>
      <c r="C89" s="200" t="str">
        <f>'Core Indicators'!C89</f>
        <v>NAM002</v>
      </c>
      <c r="D89" s="200" t="str">
        <f>'Core Indicators'!D89</f>
        <v>Namibia</v>
      </c>
      <c r="E89" s="200" t="str">
        <f>'Core Indicators'!E89</f>
        <v>NAM</v>
      </c>
      <c r="F89" s="35">
        <f>'Core Indicators'!O89</f>
        <v>823290</v>
      </c>
      <c r="G89" s="35">
        <f>'Core Indicators'!W89</f>
        <v>2551000</v>
      </c>
      <c r="H89" s="35">
        <f>'Core Indicators'!AE89</f>
        <v>1587000</v>
      </c>
      <c r="I89" s="35">
        <f>'Core Indicators'!AM89</f>
        <v>0</v>
      </c>
      <c r="J89" s="35">
        <f>'Core Indicators'!AU89</f>
        <v>0</v>
      </c>
      <c r="K89" s="35">
        <f>'Core Indicators'!BC89</f>
        <v>0</v>
      </c>
      <c r="L89" s="35">
        <f>'Core Indicators'!BK89</f>
        <v>0</v>
      </c>
      <c r="M89" s="35" t="e">
        <f>'Core Indicators'!BS89</f>
        <v>#N/A</v>
      </c>
      <c r="N89" s="35" t="e">
        <f>'Core Indicators'!CA89</f>
        <v>#N/A</v>
      </c>
      <c r="O89" s="35" t="e">
        <f>'Core Indicators'!CI89</f>
        <v>#N/A</v>
      </c>
      <c r="P89" s="35" t="e">
        <f>'Core Indicators'!CQ89</f>
        <v>#N/A</v>
      </c>
      <c r="Q89" s="35">
        <f>'Core Indicators'!DG89</f>
        <v>964000</v>
      </c>
      <c r="R89" s="35">
        <f>'Core Indicators'!DO89</f>
        <v>836000</v>
      </c>
      <c r="S89" s="35">
        <f>'Core Indicators'!DW89</f>
        <v>632000</v>
      </c>
      <c r="T89" s="35">
        <f>'Core Indicators'!EE89</f>
        <v>119000</v>
      </c>
      <c r="U89" s="35">
        <f>'Core Indicators'!EM89</f>
        <v>0</v>
      </c>
      <c r="V89" s="35">
        <f>'Core Indicators'!FC89</f>
        <v>1</v>
      </c>
      <c r="W89" s="35" t="e">
        <f>'Core Indicators'!FK89</f>
        <v>#N/A</v>
      </c>
      <c r="X89" s="35" t="e">
        <f>'Core Indicators'!FS89</f>
        <v>#N/A</v>
      </c>
      <c r="Y89" s="35">
        <f>'Core Indicators'!GA89</f>
        <v>1</v>
      </c>
      <c r="Z89" s="35">
        <f>'Core Indicators'!GI89</f>
        <v>1</v>
      </c>
      <c r="AA89" s="35">
        <f>'Core Indicators'!GQ89</f>
        <v>0</v>
      </c>
      <c r="AB89" s="35">
        <f>'Core Indicators'!GY89</f>
        <v>0</v>
      </c>
      <c r="AC89" s="35">
        <f>'Core Indicators'!HG89</f>
        <v>0</v>
      </c>
      <c r="AD89" s="35">
        <f>'Core Indicators'!HO89</f>
        <v>0</v>
      </c>
      <c r="AE89" s="35">
        <f>'Core Indicators'!HW89</f>
        <v>0</v>
      </c>
      <c r="AF89" s="35">
        <f>'Core Indicators'!IE89</f>
        <v>0</v>
      </c>
      <c r="AG89" s="35">
        <f>'Core Indicators'!IM89</f>
        <v>2</v>
      </c>
    </row>
    <row r="90" spans="1:33" ht="20.100000000000001" customHeight="1" x14ac:dyDescent="0.25">
      <c r="A90" s="199" t="str">
        <f>'Core Indicators'!A:A</f>
        <v>Multiple crises in Niger</v>
      </c>
      <c r="B90" s="199" t="str">
        <f>'Core Indicators'!B:B</f>
        <v>Conflict,Displacement</v>
      </c>
      <c r="C90" s="199" t="str">
        <f>'Core Indicators'!C90</f>
        <v>NER001</v>
      </c>
      <c r="D90" s="199" t="str">
        <f>'Core Indicators'!D90</f>
        <v>Niger</v>
      </c>
      <c r="E90" s="199" t="str">
        <f>'Core Indicators'!E90</f>
        <v>NER</v>
      </c>
      <c r="F90" s="36">
        <f>'Core Indicators'!O90</f>
        <v>1267000</v>
      </c>
      <c r="G90" s="36">
        <f>'Core Indicators'!W90</f>
        <v>24500000</v>
      </c>
      <c r="H90" s="36">
        <f>'Core Indicators'!AE90</f>
        <v>4022000</v>
      </c>
      <c r="I90" s="36">
        <f>'Core Indicators'!AM90</f>
        <v>0</v>
      </c>
      <c r="J90" s="36">
        <f>'Core Indicators'!AU90</f>
        <v>5</v>
      </c>
      <c r="K90" s="36" t="str">
        <f>'Core Indicators'!BC90</f>
        <v>x</v>
      </c>
      <c r="L90" s="36">
        <f>'Core Indicators'!BK90</f>
        <v>337</v>
      </c>
      <c r="M90" s="36" t="str">
        <f>'Core Indicators'!BS90</f>
        <v>x</v>
      </c>
      <c r="N90" s="36" t="str">
        <f>'Core Indicators'!CA90</f>
        <v>x</v>
      </c>
      <c r="O90" s="36" t="e">
        <f>'Core Indicators'!CI90</f>
        <v>#N/A</v>
      </c>
      <c r="P90" s="36" t="str">
        <f>'Core Indicators'!CQ90</f>
        <v>x</v>
      </c>
      <c r="Q90" s="36">
        <f>'Core Indicators'!DG90</f>
        <v>20478000</v>
      </c>
      <c r="R90" s="36">
        <f>'Core Indicators'!DO90</f>
        <v>867000</v>
      </c>
      <c r="S90" s="36">
        <f>'Core Indicators'!DW90</f>
        <v>2739000</v>
      </c>
      <c r="T90" s="36">
        <f>'Core Indicators'!EE90</f>
        <v>350000</v>
      </c>
      <c r="U90" s="36">
        <f>'Core Indicators'!EM90</f>
        <v>66000</v>
      </c>
      <c r="V90" s="36">
        <f>'Core Indicators'!FC90</f>
        <v>4</v>
      </c>
      <c r="W90" s="36" t="str">
        <f>'Core Indicators'!FK90</f>
        <v>x</v>
      </c>
      <c r="X90" s="36" t="str">
        <f>'Core Indicators'!FS90</f>
        <v>x</v>
      </c>
      <c r="Y90" s="36">
        <f>'Core Indicators'!GA90</f>
        <v>1</v>
      </c>
      <c r="Z90" s="36">
        <f>'Core Indicators'!GI90</f>
        <v>3</v>
      </c>
      <c r="AA90" s="36">
        <f>'Core Indicators'!GQ90</f>
        <v>1</v>
      </c>
      <c r="AB90" s="36">
        <f>'Core Indicators'!GY90</f>
        <v>2</v>
      </c>
      <c r="AC90" s="36">
        <f>'Core Indicators'!HG90</f>
        <v>2</v>
      </c>
      <c r="AD90" s="36">
        <f>'Core Indicators'!HO90</f>
        <v>2</v>
      </c>
      <c r="AE90" s="36">
        <f>'Core Indicators'!HW90</f>
        <v>3</v>
      </c>
      <c r="AF90" s="36">
        <f>'Core Indicators'!IE90</f>
        <v>2</v>
      </c>
      <c r="AG90" s="36">
        <f>'Core Indicators'!IM90</f>
        <v>3</v>
      </c>
    </row>
    <row r="91" spans="1:33" ht="20.100000000000001" customHeight="1" x14ac:dyDescent="0.25">
      <c r="A91" s="200" t="str">
        <f>'Core Indicators'!A:A</f>
        <v>Boko Haram in Niger</v>
      </c>
      <c r="B91" s="200" t="str">
        <f>'Core Indicators'!B:B</f>
        <v>Conflict</v>
      </c>
      <c r="C91" s="200" t="str">
        <f>'Core Indicators'!C91</f>
        <v>NER002</v>
      </c>
      <c r="D91" s="200" t="str">
        <f>'Core Indicators'!D91</f>
        <v>Niger</v>
      </c>
      <c r="E91" s="200" t="str">
        <f>'Core Indicators'!E91</f>
        <v>NER</v>
      </c>
      <c r="F91" s="35">
        <f>'Core Indicators'!O91</f>
        <v>156906</v>
      </c>
      <c r="G91" s="35">
        <f>'Core Indicators'!W91</f>
        <v>655000</v>
      </c>
      <c r="H91" s="35">
        <f>'Core Indicators'!AE91</f>
        <v>655000</v>
      </c>
      <c r="I91" s="35">
        <f>'Core Indicators'!AM91</f>
        <v>290000</v>
      </c>
      <c r="J91" s="35">
        <f>'Core Indicators'!AU91</f>
        <v>141012</v>
      </c>
      <c r="K91" s="35" t="str">
        <f>'Core Indicators'!BC91</f>
        <v>x</v>
      </c>
      <c r="L91" s="35">
        <f>'Core Indicators'!BK91</f>
        <v>167</v>
      </c>
      <c r="M91" s="35" t="str">
        <f>'Core Indicators'!BS91</f>
        <v>x</v>
      </c>
      <c r="N91" s="35" t="str">
        <f>'Core Indicators'!CA91</f>
        <v>x</v>
      </c>
      <c r="O91" s="35" t="e">
        <f>'Core Indicators'!CI91</f>
        <v>#N/A</v>
      </c>
      <c r="P91" s="35" t="str">
        <f>'Core Indicators'!CQ91</f>
        <v>x</v>
      </c>
      <c r="Q91" s="35">
        <f>'Core Indicators'!DG91</f>
        <v>0</v>
      </c>
      <c r="R91" s="35">
        <f>'Core Indicators'!DO91</f>
        <v>48000</v>
      </c>
      <c r="S91" s="35">
        <f>'Core Indicators'!DW91</f>
        <v>589000</v>
      </c>
      <c r="T91" s="35">
        <f>'Core Indicators'!EE91</f>
        <v>14000</v>
      </c>
      <c r="U91" s="35">
        <f>'Core Indicators'!EM91</f>
        <v>3000</v>
      </c>
      <c r="V91" s="35">
        <f>'Core Indicators'!FC91</f>
        <v>3</v>
      </c>
      <c r="W91" s="35" t="str">
        <f>'Core Indicators'!FK91</f>
        <v>x</v>
      </c>
      <c r="X91" s="35" t="str">
        <f>'Core Indicators'!FS91</f>
        <v>x</v>
      </c>
      <c r="Y91" s="35">
        <f>'Core Indicators'!GA91</f>
        <v>1</v>
      </c>
      <c r="Z91" s="35">
        <f>'Core Indicators'!GI91</f>
        <v>3</v>
      </c>
      <c r="AA91" s="35">
        <f>'Core Indicators'!GQ91</f>
        <v>1</v>
      </c>
      <c r="AB91" s="35">
        <f>'Core Indicators'!GY91</f>
        <v>0</v>
      </c>
      <c r="AC91" s="35">
        <f>'Core Indicators'!HG91</f>
        <v>0</v>
      </c>
      <c r="AD91" s="35">
        <f>'Core Indicators'!HO91</f>
        <v>2</v>
      </c>
      <c r="AE91" s="35">
        <f>'Core Indicators'!HW91</f>
        <v>3</v>
      </c>
      <c r="AF91" s="35">
        <f>'Core Indicators'!IE91</f>
        <v>2</v>
      </c>
      <c r="AG91" s="35">
        <f>'Core Indicators'!IM91</f>
        <v>3</v>
      </c>
    </row>
    <row r="92" spans="1:33" ht="20.100000000000001" customHeight="1" x14ac:dyDescent="0.25">
      <c r="A92" s="199" t="str">
        <f>'Core Indicators'!A:A</f>
        <v>Mali/Burkina Faso conflict</v>
      </c>
      <c r="B92" s="199" t="str">
        <f>'Core Indicators'!B:B</f>
        <v>Conflict</v>
      </c>
      <c r="C92" s="199" t="str">
        <f>'Core Indicators'!C92</f>
        <v>NER003</v>
      </c>
      <c r="D92" s="199" t="str">
        <f>'Core Indicators'!D92</f>
        <v>Niger</v>
      </c>
      <c r="E92" s="199" t="str">
        <f>'Core Indicators'!E92</f>
        <v>NER</v>
      </c>
      <c r="F92" s="36">
        <f>'Core Indicators'!O92</f>
        <v>210600</v>
      </c>
      <c r="G92" s="36">
        <f>'Core Indicators'!W92</f>
        <v>6050000</v>
      </c>
      <c r="H92" s="36">
        <f>'Core Indicators'!AE92</f>
        <v>2410000</v>
      </c>
      <c r="I92" s="36">
        <f>'Core Indicators'!AM92</f>
        <v>266000</v>
      </c>
      <c r="J92" s="36" t="str">
        <f>'Core Indicators'!AU92</f>
        <v>x</v>
      </c>
      <c r="K92" s="36" t="str">
        <f>'Core Indicators'!BC92</f>
        <v>x</v>
      </c>
      <c r="L92" s="36">
        <f>'Core Indicators'!BK92</f>
        <v>207</v>
      </c>
      <c r="M92" s="36" t="str">
        <f>'Core Indicators'!BS92</f>
        <v>x</v>
      </c>
      <c r="N92" s="36" t="str">
        <f>'Core Indicators'!CA92</f>
        <v>x</v>
      </c>
      <c r="O92" s="36" t="e">
        <f>'Core Indicators'!CI92</f>
        <v>#N/A</v>
      </c>
      <c r="P92" s="36" t="str">
        <f>'Core Indicators'!CQ92</f>
        <v>x</v>
      </c>
      <c r="Q92" s="36">
        <f>'Core Indicators'!DG92</f>
        <v>3640000</v>
      </c>
      <c r="R92" s="36">
        <f>'Core Indicators'!DO92</f>
        <v>450000</v>
      </c>
      <c r="S92" s="36">
        <f>'Core Indicators'!DW92</f>
        <v>1599000</v>
      </c>
      <c r="T92" s="36">
        <f>'Core Indicators'!EE92</f>
        <v>304000</v>
      </c>
      <c r="U92" s="36">
        <f>'Core Indicators'!EM92</f>
        <v>57000</v>
      </c>
      <c r="V92" s="36">
        <f>'Core Indicators'!FC92</f>
        <v>5</v>
      </c>
      <c r="W92" s="36" t="str">
        <f>'Core Indicators'!FK92</f>
        <v>x</v>
      </c>
      <c r="X92" s="36" t="str">
        <f>'Core Indicators'!FS92</f>
        <v>x</v>
      </c>
      <c r="Y92" s="36">
        <f>'Core Indicators'!GA92</f>
        <v>1</v>
      </c>
      <c r="Z92" s="36">
        <f>'Core Indicators'!GI92</f>
        <v>3</v>
      </c>
      <c r="AA92" s="36">
        <f>'Core Indicators'!GQ92</f>
        <v>1</v>
      </c>
      <c r="AB92" s="36">
        <f>'Core Indicators'!GY92</f>
        <v>2</v>
      </c>
      <c r="AC92" s="36">
        <f>'Core Indicators'!HG92</f>
        <v>2</v>
      </c>
      <c r="AD92" s="36">
        <f>'Core Indicators'!HO92</f>
        <v>2</v>
      </c>
      <c r="AE92" s="36">
        <f>'Core Indicators'!HW92</f>
        <v>3</v>
      </c>
      <c r="AF92" s="36">
        <f>'Core Indicators'!IE92</f>
        <v>2</v>
      </c>
      <c r="AG92" s="36">
        <f>'Core Indicators'!IM92</f>
        <v>3</v>
      </c>
    </row>
    <row r="93" spans="1:33" ht="20.100000000000001" customHeight="1" x14ac:dyDescent="0.25">
      <c r="A93" s="200" t="str">
        <f>'Core Indicators'!A:A</f>
        <v>Nigerian Refugees</v>
      </c>
      <c r="B93" s="200" t="str">
        <f>'Core Indicators'!B:B</f>
        <v>Displacement</v>
      </c>
      <c r="C93" s="200" t="str">
        <f>'Core Indicators'!C93</f>
        <v>NER004</v>
      </c>
      <c r="D93" s="200" t="str">
        <f>'Core Indicators'!D93</f>
        <v>Niger</v>
      </c>
      <c r="E93" s="200" t="str">
        <f>'Core Indicators'!E93</f>
        <v>NER</v>
      </c>
      <c r="F93" s="35">
        <f>'Core Indicators'!O93</f>
        <v>8616</v>
      </c>
      <c r="G93" s="35">
        <f>'Core Indicators'!W93</f>
        <v>4359000</v>
      </c>
      <c r="H93" s="35">
        <f>'Core Indicators'!AE93</f>
        <v>957000</v>
      </c>
      <c r="I93" s="35">
        <f>'Core Indicators'!AM93</f>
        <v>204000</v>
      </c>
      <c r="J93" s="35" t="str">
        <f>'Core Indicators'!AU93</f>
        <v>x</v>
      </c>
      <c r="K93" s="35" t="str">
        <f>'Core Indicators'!BC93</f>
        <v>x</v>
      </c>
      <c r="L93" s="35">
        <f>'Core Indicators'!BK93</f>
        <v>16</v>
      </c>
      <c r="M93" s="35">
        <f>'Core Indicators'!BS93</f>
        <v>0</v>
      </c>
      <c r="N93" s="35">
        <f>'Core Indicators'!CA93</f>
        <v>0</v>
      </c>
      <c r="O93" s="35" t="e">
        <f>'Core Indicators'!CI93</f>
        <v>#N/A</v>
      </c>
      <c r="P93" s="35">
        <f>'Core Indicators'!CQ93</f>
        <v>0</v>
      </c>
      <c r="Q93" s="35">
        <f>'Core Indicators'!DG93</f>
        <v>3402000</v>
      </c>
      <c r="R93" s="35">
        <f>'Core Indicators'!DO93</f>
        <v>368000</v>
      </c>
      <c r="S93" s="35">
        <f>'Core Indicators'!DW93</f>
        <v>551000</v>
      </c>
      <c r="T93" s="35">
        <f>'Core Indicators'!EE93</f>
        <v>32000</v>
      </c>
      <c r="U93" s="35">
        <f>'Core Indicators'!EM93</f>
        <v>6000</v>
      </c>
      <c r="V93" s="35">
        <f>'Core Indicators'!FC93</f>
        <v>3</v>
      </c>
      <c r="W93" s="35" t="str">
        <f>'Core Indicators'!FK93</f>
        <v>x</v>
      </c>
      <c r="X93" s="35" t="str">
        <f>'Core Indicators'!FS93</f>
        <v>x</v>
      </c>
      <c r="Y93" s="35">
        <f>'Core Indicators'!GA93</f>
        <v>1</v>
      </c>
      <c r="Z93" s="35">
        <f>'Core Indicators'!GI93</f>
        <v>3</v>
      </c>
      <c r="AA93" s="35">
        <f>'Core Indicators'!GQ93</f>
        <v>1</v>
      </c>
      <c r="AB93" s="35">
        <f>'Core Indicators'!GY93</f>
        <v>0</v>
      </c>
      <c r="AC93" s="35">
        <f>'Core Indicators'!HG93</f>
        <v>0</v>
      </c>
      <c r="AD93" s="35">
        <f>'Core Indicators'!HO93</f>
        <v>2</v>
      </c>
      <c r="AE93" s="35">
        <f>'Core Indicators'!HW93</f>
        <v>3</v>
      </c>
      <c r="AF93" s="35">
        <f>'Core Indicators'!IE93</f>
        <v>2</v>
      </c>
      <c r="AG93" s="35">
        <f>'Core Indicators'!IM93</f>
        <v>3</v>
      </c>
    </row>
    <row r="94" spans="1:33" ht="20.100000000000001" customHeight="1" x14ac:dyDescent="0.25">
      <c r="A94" s="199" t="str">
        <f>'Core Indicators'!A:A</f>
        <v>Complex crisis in Nigeria</v>
      </c>
      <c r="B94" s="199" t="str">
        <f>'Core Indicators'!B:B</f>
        <v>Conflict,Displacement,Violence</v>
      </c>
      <c r="C94" s="199" t="str">
        <f>'Core Indicators'!C94</f>
        <v>NGA001</v>
      </c>
      <c r="D94" s="199" t="str">
        <f>'Core Indicators'!D94</f>
        <v>Nigeria</v>
      </c>
      <c r="E94" s="199" t="str">
        <f>'Core Indicators'!E94</f>
        <v>NGA</v>
      </c>
      <c r="F94" s="36">
        <f>'Core Indicators'!O94</f>
        <v>910770</v>
      </c>
      <c r="G94" s="36">
        <f>'Core Indicators'!W94</f>
        <v>220473000</v>
      </c>
      <c r="H94" s="36">
        <f>'Core Indicators'!AE94</f>
        <v>26807000</v>
      </c>
      <c r="I94" s="36">
        <f>'Core Indicators'!AM94</f>
        <v>6484000</v>
      </c>
      <c r="J94" s="36">
        <f>'Core Indicators'!AU94</f>
        <v>2482</v>
      </c>
      <c r="K94" s="36">
        <f>'Core Indicators'!BC94</f>
        <v>5940001</v>
      </c>
      <c r="L94" s="36">
        <f>'Core Indicators'!BK94</f>
        <v>4805</v>
      </c>
      <c r="M94" s="36" t="str">
        <f>'Core Indicators'!BS94</f>
        <v>x</v>
      </c>
      <c r="N94" s="36" t="str">
        <f>'Core Indicators'!CA94</f>
        <v>x</v>
      </c>
      <c r="O94" s="36" t="e">
        <f>'Core Indicators'!CI94</f>
        <v>#N/A</v>
      </c>
      <c r="P94" s="36" t="str">
        <f>'Core Indicators'!CQ94</f>
        <v>x</v>
      </c>
      <c r="Q94" s="36">
        <f>'Core Indicators'!DG94</f>
        <v>193665000</v>
      </c>
      <c r="R94" s="36">
        <f>'Core Indicators'!DO94</f>
        <v>7651000</v>
      </c>
      <c r="S94" s="36">
        <f>'Core Indicators'!DW94</f>
        <v>14768000</v>
      </c>
      <c r="T94" s="36">
        <f>'Core Indicators'!EE94</f>
        <v>4389000</v>
      </c>
      <c r="U94" s="36">
        <f>'Core Indicators'!EM94</f>
        <v>0</v>
      </c>
      <c r="V94" s="36">
        <f>'Core Indicators'!FC94</f>
        <v>5</v>
      </c>
      <c r="W94" s="36" t="str">
        <f>'Core Indicators'!FK94</f>
        <v>x</v>
      </c>
      <c r="X94" s="36">
        <f>'Core Indicators'!FS94</f>
        <v>800000</v>
      </c>
      <c r="Y94" s="36">
        <f>'Core Indicators'!GA94</f>
        <v>1</v>
      </c>
      <c r="Z94" s="36">
        <f>'Core Indicators'!GI94</f>
        <v>3</v>
      </c>
      <c r="AA94" s="36">
        <f>'Core Indicators'!GQ94</f>
        <v>1</v>
      </c>
      <c r="AB94" s="36">
        <f>'Core Indicators'!GY94</f>
        <v>1</v>
      </c>
      <c r="AC94" s="36">
        <f>'Core Indicators'!HG94</f>
        <v>2</v>
      </c>
      <c r="AD94" s="36">
        <f>'Core Indicators'!HO94</f>
        <v>3</v>
      </c>
      <c r="AE94" s="36">
        <f>'Core Indicators'!HW94</f>
        <v>3</v>
      </c>
      <c r="AF94" s="36">
        <f>'Core Indicators'!IE94</f>
        <v>1</v>
      </c>
      <c r="AG94" s="36">
        <f>'Core Indicators'!IM94</f>
        <v>3</v>
      </c>
    </row>
    <row r="95" spans="1:33" ht="20.100000000000001" customHeight="1" x14ac:dyDescent="0.25">
      <c r="A95" s="200" t="str">
        <f>'Core Indicators'!A:A</f>
        <v>Middle belt conflict</v>
      </c>
      <c r="B95" s="200" t="str">
        <f>'Core Indicators'!B:B</f>
        <v>Violence</v>
      </c>
      <c r="C95" s="200" t="str">
        <f>'Core Indicators'!C95</f>
        <v>NGA003</v>
      </c>
      <c r="D95" s="200" t="str">
        <f>'Core Indicators'!D95</f>
        <v>Nigeria</v>
      </c>
      <c r="E95" s="200" t="str">
        <f>'Core Indicators'!E95</f>
        <v>NGA</v>
      </c>
      <c r="F95" s="35">
        <f>'Core Indicators'!O95</f>
        <v>142964</v>
      </c>
      <c r="G95" s="35">
        <f>'Core Indicators'!W95</f>
        <v>15532000</v>
      </c>
      <c r="H95" s="35">
        <f>'Core Indicators'!AE95</f>
        <v>1696000</v>
      </c>
      <c r="I95" s="35">
        <f>'Core Indicators'!AM95</f>
        <v>495000</v>
      </c>
      <c r="J95" s="35" t="str">
        <f>'Core Indicators'!AU95</f>
        <v>x</v>
      </c>
      <c r="K95" s="35" t="str">
        <f>'Core Indicators'!BC95</f>
        <v>x</v>
      </c>
      <c r="L95" s="35">
        <f>'Core Indicators'!BK95</f>
        <v>452</v>
      </c>
      <c r="M95" s="35" t="str">
        <f>'Core Indicators'!BS95</f>
        <v>x</v>
      </c>
      <c r="N95" s="35" t="str">
        <f>'Core Indicators'!CA95</f>
        <v>x</v>
      </c>
      <c r="O95" s="35" t="e">
        <f>'Core Indicators'!CI95</f>
        <v>#N/A</v>
      </c>
      <c r="P95" s="35" t="str">
        <f>'Core Indicators'!CQ95</f>
        <v>x</v>
      </c>
      <c r="Q95" s="35">
        <f>'Core Indicators'!DG95</f>
        <v>13837000</v>
      </c>
      <c r="R95" s="35">
        <f>'Core Indicators'!DO95</f>
        <v>0</v>
      </c>
      <c r="S95" s="35">
        <f>'Core Indicators'!DW95</f>
        <v>1528000</v>
      </c>
      <c r="T95" s="35">
        <f>'Core Indicators'!EE95</f>
        <v>168000</v>
      </c>
      <c r="U95" s="35">
        <f>'Core Indicators'!EM95</f>
        <v>0</v>
      </c>
      <c r="V95" s="35">
        <f>'Core Indicators'!FC95</f>
        <v>5</v>
      </c>
      <c r="W95" s="35" t="str">
        <f>'Core Indicators'!FK95</f>
        <v>x</v>
      </c>
      <c r="X95" s="35" t="str">
        <f>'Core Indicators'!FS95</f>
        <v>x</v>
      </c>
      <c r="Y95" s="35">
        <f>'Core Indicators'!GA95</f>
        <v>1</v>
      </c>
      <c r="Z95" s="35">
        <f>'Core Indicators'!GI95</f>
        <v>2</v>
      </c>
      <c r="AA95" s="35">
        <f>'Core Indicators'!GQ95</f>
        <v>0</v>
      </c>
      <c r="AB95" s="35">
        <f>'Core Indicators'!GY95</f>
        <v>0</v>
      </c>
      <c r="AC95" s="35">
        <f>'Core Indicators'!HG95</f>
        <v>0</v>
      </c>
      <c r="AD95" s="35">
        <f>'Core Indicators'!HO95</f>
        <v>0</v>
      </c>
      <c r="AE95" s="35">
        <f>'Core Indicators'!HW95</f>
        <v>2</v>
      </c>
      <c r="AF95" s="35">
        <f>'Core Indicators'!IE95</f>
        <v>1</v>
      </c>
      <c r="AG95" s="35">
        <f>'Core Indicators'!IM95</f>
        <v>3</v>
      </c>
    </row>
    <row r="96" spans="1:33" ht="20.100000000000001" customHeight="1" x14ac:dyDescent="0.25">
      <c r="A96" s="199" t="str">
        <f>'Core Indicators'!A:A</f>
        <v>Boko Haram crisis in Nigeria</v>
      </c>
      <c r="B96" s="199" t="str">
        <f>'Core Indicators'!B:B</f>
        <v>Conflict,Displacement</v>
      </c>
      <c r="C96" s="199" t="str">
        <f>'Core Indicators'!C96</f>
        <v>NGA004</v>
      </c>
      <c r="D96" s="199" t="str">
        <f>'Core Indicators'!D96</f>
        <v>Nigeria</v>
      </c>
      <c r="E96" s="199" t="str">
        <f>'Core Indicators'!E96</f>
        <v>NGA</v>
      </c>
      <c r="F96" s="36">
        <f>'Core Indicators'!O96</f>
        <v>157918</v>
      </c>
      <c r="G96" s="36">
        <f>'Core Indicators'!W96</f>
        <v>16051000</v>
      </c>
      <c r="H96" s="36">
        <f>'Core Indicators'!AE96</f>
        <v>16051000</v>
      </c>
      <c r="I96" s="36">
        <f>'Core Indicators'!AM96</f>
        <v>4311000</v>
      </c>
      <c r="J96" s="36" t="str">
        <f>'Core Indicators'!AU96</f>
        <v>x</v>
      </c>
      <c r="K96" s="36">
        <f>'Core Indicators'!BC96</f>
        <v>1529500</v>
      </c>
      <c r="L96" s="36">
        <f>'Core Indicators'!BK96</f>
        <v>1321</v>
      </c>
      <c r="M96" s="36" t="str">
        <f>'Core Indicators'!BS96</f>
        <v>x</v>
      </c>
      <c r="N96" s="36" t="str">
        <f>'Core Indicators'!CA96</f>
        <v>x</v>
      </c>
      <c r="O96" s="36" t="e">
        <f>'Core Indicators'!CI96</f>
        <v>#N/A</v>
      </c>
      <c r="P96" s="36" t="str">
        <f>'Core Indicators'!CQ96</f>
        <v>x</v>
      </c>
      <c r="Q96" s="36">
        <f>'Core Indicators'!DG96</f>
        <v>0</v>
      </c>
      <c r="R96" s="36">
        <f>'Core Indicators'!DO96</f>
        <v>7651000</v>
      </c>
      <c r="S96" s="36">
        <f>'Core Indicators'!DW96</f>
        <v>4600000</v>
      </c>
      <c r="T96" s="36">
        <f>'Core Indicators'!EE96</f>
        <v>3800000</v>
      </c>
      <c r="U96" s="36">
        <f>'Core Indicators'!EM96</f>
        <v>0</v>
      </c>
      <c r="V96" s="36">
        <f>'Core Indicators'!FC96</f>
        <v>4</v>
      </c>
      <c r="W96" s="36" t="str">
        <f>'Core Indicators'!FK96</f>
        <v>x</v>
      </c>
      <c r="X96" s="36">
        <f>'Core Indicators'!FS96</f>
        <v>800000</v>
      </c>
      <c r="Y96" s="36">
        <f>'Core Indicators'!GA96</f>
        <v>1</v>
      </c>
      <c r="Z96" s="36">
        <f>'Core Indicators'!GI96</f>
        <v>3</v>
      </c>
      <c r="AA96" s="36">
        <f>'Core Indicators'!GQ96</f>
        <v>1</v>
      </c>
      <c r="AB96" s="36">
        <f>'Core Indicators'!GY96</f>
        <v>1</v>
      </c>
      <c r="AC96" s="36">
        <f>'Core Indicators'!HG96</f>
        <v>2</v>
      </c>
      <c r="AD96" s="36">
        <f>'Core Indicators'!HO96</f>
        <v>3</v>
      </c>
      <c r="AE96" s="36">
        <f>'Core Indicators'!HW96</f>
        <v>3</v>
      </c>
      <c r="AF96" s="36">
        <f>'Core Indicators'!IE96</f>
        <v>1</v>
      </c>
      <c r="AG96" s="36">
        <f>'Core Indicators'!IM96</f>
        <v>3</v>
      </c>
    </row>
    <row r="97" spans="1:33" ht="20.100000000000001" customHeight="1" x14ac:dyDescent="0.25">
      <c r="A97" s="200" t="str">
        <f>'Core Indicators'!A:A</f>
        <v>Northwest Banditry</v>
      </c>
      <c r="B97" s="200" t="str">
        <f>'Core Indicators'!B:B</f>
        <v>Violence,Displacement</v>
      </c>
      <c r="C97" s="200" t="str">
        <f>'Core Indicators'!C97</f>
        <v>NGA007</v>
      </c>
      <c r="D97" s="200" t="str">
        <f>'Core Indicators'!D97</f>
        <v>Nigeria</v>
      </c>
      <c r="E97" s="200" t="str">
        <f>'Core Indicators'!E97</f>
        <v>NGA</v>
      </c>
      <c r="F97" s="35">
        <f>'Core Indicators'!O97</f>
        <v>237708</v>
      </c>
      <c r="G97" s="35">
        <f>'Core Indicators'!W97</f>
        <v>41531000</v>
      </c>
      <c r="H97" s="35">
        <f>'Core Indicators'!AE97</f>
        <v>6746000</v>
      </c>
      <c r="I97" s="35">
        <f>'Core Indicators'!AM97</f>
        <v>507000</v>
      </c>
      <c r="J97" s="35" t="str">
        <f>'Core Indicators'!AU97</f>
        <v>x</v>
      </c>
      <c r="K97" s="35" t="str">
        <f>'Core Indicators'!BC97</f>
        <v>x</v>
      </c>
      <c r="L97" s="35">
        <f>'Core Indicators'!BK97</f>
        <v>1559</v>
      </c>
      <c r="M97" s="35" t="str">
        <f>'Core Indicators'!BS97</f>
        <v>x</v>
      </c>
      <c r="N97" s="35" t="str">
        <f>'Core Indicators'!CA97</f>
        <v>x</v>
      </c>
      <c r="O97" s="35" t="e">
        <f>'Core Indicators'!CI97</f>
        <v>#N/A</v>
      </c>
      <c r="P97" s="35">
        <f>'Core Indicators'!CQ97</f>
        <v>49</v>
      </c>
      <c r="Q97" s="35">
        <f>'Core Indicators'!DG97</f>
        <v>34785000</v>
      </c>
      <c r="R97" s="35">
        <f>'Core Indicators'!DO97</f>
        <v>0</v>
      </c>
      <c r="S97" s="35">
        <f>'Core Indicators'!DW97</f>
        <v>6325000</v>
      </c>
      <c r="T97" s="35">
        <f>'Core Indicators'!EE97</f>
        <v>420000</v>
      </c>
      <c r="U97" s="35">
        <f>'Core Indicators'!EM97</f>
        <v>0</v>
      </c>
      <c r="V97" s="35">
        <f>'Core Indicators'!FC97</f>
        <v>5</v>
      </c>
      <c r="W97" s="35" t="str">
        <f>'Core Indicators'!FK97</f>
        <v>x</v>
      </c>
      <c r="X97" s="35" t="str">
        <f>'Core Indicators'!FS97</f>
        <v>x</v>
      </c>
      <c r="Y97" s="35">
        <f>'Core Indicators'!GA97</f>
        <v>1</v>
      </c>
      <c r="Z97" s="35">
        <f>'Core Indicators'!GI97</f>
        <v>2</v>
      </c>
      <c r="AA97" s="35">
        <f>'Core Indicators'!GQ97</f>
        <v>0</v>
      </c>
      <c r="AB97" s="35">
        <f>'Core Indicators'!GY97</f>
        <v>0</v>
      </c>
      <c r="AC97" s="35">
        <f>'Core Indicators'!HG97</f>
        <v>0</v>
      </c>
      <c r="AD97" s="35">
        <f>'Core Indicators'!HO97</f>
        <v>2</v>
      </c>
      <c r="AE97" s="35">
        <f>'Core Indicators'!HW97</f>
        <v>2</v>
      </c>
      <c r="AF97" s="35">
        <f>'Core Indicators'!IE97</f>
        <v>1</v>
      </c>
      <c r="AG97" s="35">
        <f>'Core Indicators'!IM97</f>
        <v>3</v>
      </c>
    </row>
    <row r="98" spans="1:33" ht="20.100000000000001" customHeight="1" x14ac:dyDescent="0.25">
      <c r="A98" s="199" t="str">
        <f>'Core Indicators'!A:A</f>
        <v>Cameroonian Refugees in Nigeria</v>
      </c>
      <c r="B98" s="199" t="str">
        <f>'Core Indicators'!B:B</f>
        <v>Displacement</v>
      </c>
      <c r="C98" s="199" t="str">
        <f>'Core Indicators'!C98</f>
        <v>NGA008</v>
      </c>
      <c r="D98" s="199" t="str">
        <f>'Core Indicators'!D98</f>
        <v>Nigeria</v>
      </c>
      <c r="E98" s="199" t="str">
        <f>'Core Indicators'!E98</f>
        <v>NGA</v>
      </c>
      <c r="F98" s="36">
        <f>'Core Indicators'!O98</f>
        <v>108869</v>
      </c>
      <c r="G98" s="36">
        <f>'Core Indicators'!W98</f>
        <v>12675000</v>
      </c>
      <c r="H98" s="36">
        <f>'Core Indicators'!AE98</f>
        <v>87000</v>
      </c>
      <c r="I98" s="36">
        <f>'Core Indicators'!AM98</f>
        <v>87000</v>
      </c>
      <c r="J98" s="36" t="str">
        <f>'Core Indicators'!AU98</f>
        <v>x</v>
      </c>
      <c r="K98" s="36" t="str">
        <f>'Core Indicators'!BC98</f>
        <v>x</v>
      </c>
      <c r="L98" s="36" t="str">
        <f>'Core Indicators'!BK98</f>
        <v>x</v>
      </c>
      <c r="M98" s="36" t="str">
        <f>'Core Indicators'!BS98</f>
        <v>x</v>
      </c>
      <c r="N98" s="36" t="str">
        <f>'Core Indicators'!CA98</f>
        <v>x</v>
      </c>
      <c r="O98" s="36" t="e">
        <f>'Core Indicators'!CI98</f>
        <v>#N/A</v>
      </c>
      <c r="P98" s="36" t="str">
        <f>'Core Indicators'!CQ98</f>
        <v>x</v>
      </c>
      <c r="Q98" s="36">
        <f>'Core Indicators'!DG98</f>
        <v>12588000</v>
      </c>
      <c r="R98" s="36">
        <f>'Core Indicators'!DO98</f>
        <v>0</v>
      </c>
      <c r="S98" s="36">
        <f>'Core Indicators'!DW98</f>
        <v>87000</v>
      </c>
      <c r="T98" s="36">
        <f>'Core Indicators'!EE98</f>
        <v>0</v>
      </c>
      <c r="U98" s="36">
        <f>'Core Indicators'!EM98</f>
        <v>0</v>
      </c>
      <c r="V98" s="36">
        <f>'Core Indicators'!FC98</f>
        <v>2139</v>
      </c>
      <c r="W98" s="36" t="str">
        <f>'Core Indicators'!FK98</f>
        <v>x</v>
      </c>
      <c r="X98" s="36" t="str">
        <f>'Core Indicators'!FS98</f>
        <v>x</v>
      </c>
      <c r="Y98" s="36">
        <f>'Core Indicators'!GA98</f>
        <v>1</v>
      </c>
      <c r="Z98" s="36">
        <f>'Core Indicators'!GI98</f>
        <v>3</v>
      </c>
      <c r="AA98" s="36">
        <f>'Core Indicators'!GQ98</f>
        <v>0</v>
      </c>
      <c r="AB98" s="36">
        <f>'Core Indicators'!GY98</f>
        <v>0</v>
      </c>
      <c r="AC98" s="36">
        <f>'Core Indicators'!HG98</f>
        <v>0</v>
      </c>
      <c r="AD98" s="36">
        <f>'Core Indicators'!HO98</f>
        <v>0</v>
      </c>
      <c r="AE98" s="36">
        <f>'Core Indicators'!HW98</f>
        <v>0</v>
      </c>
      <c r="AF98" s="36">
        <f>'Core Indicators'!IE98</f>
        <v>1</v>
      </c>
      <c r="AG98" s="36">
        <f>'Core Indicators'!IM98</f>
        <v>3</v>
      </c>
    </row>
    <row r="99" spans="1:33" ht="20.100000000000001" customHeight="1" x14ac:dyDescent="0.25">
      <c r="A99" s="200" t="str">
        <f>'Core Indicators'!A:A</f>
        <v>Socioeconomic crisis in Nicaragua</v>
      </c>
      <c r="B99" s="200" t="str">
        <f>'Core Indicators'!B:B</f>
        <v>Socio-political</v>
      </c>
      <c r="C99" s="200" t="str">
        <f>'Core Indicators'!C99</f>
        <v>NIC001</v>
      </c>
      <c r="D99" s="200" t="str">
        <f>'Core Indicators'!D99</f>
        <v>Nicaragua</v>
      </c>
      <c r="E99" s="200" t="str">
        <f>'Core Indicators'!E99</f>
        <v>NIC</v>
      </c>
      <c r="F99" s="35">
        <f>'Core Indicators'!O99</f>
        <v>120340</v>
      </c>
      <c r="G99" s="35">
        <f>'Core Indicators'!W99</f>
        <v>6201000</v>
      </c>
      <c r="H99" s="35">
        <f>'Core Indicators'!AE99</f>
        <v>200000</v>
      </c>
      <c r="I99" s="35">
        <f>'Core Indicators'!AM99</f>
        <v>200000</v>
      </c>
      <c r="J99" s="35" t="str">
        <f>'Core Indicators'!AU99</f>
        <v>x</v>
      </c>
      <c r="K99" s="35" t="str">
        <f>'Core Indicators'!BC99</f>
        <v>x</v>
      </c>
      <c r="L99" s="35">
        <f>'Core Indicators'!BK99</f>
        <v>9</v>
      </c>
      <c r="M99" s="35" t="str">
        <f>'Core Indicators'!BS99</f>
        <v>x</v>
      </c>
      <c r="N99" s="35" t="str">
        <f>'Core Indicators'!CA99</f>
        <v>x</v>
      </c>
      <c r="O99" s="35" t="e">
        <f>'Core Indicators'!CI99</f>
        <v>#N/A</v>
      </c>
      <c r="P99" s="35" t="str">
        <f>'Core Indicators'!CQ99</f>
        <v>x</v>
      </c>
      <c r="Q99" s="35">
        <f>'Core Indicators'!DG99</f>
        <v>6001000</v>
      </c>
      <c r="R99" s="35">
        <f>'Core Indicators'!DO99</f>
        <v>200000</v>
      </c>
      <c r="S99" s="35">
        <f>'Core Indicators'!DW99</f>
        <v>0</v>
      </c>
      <c r="T99" s="35">
        <f>'Core Indicators'!EE99</f>
        <v>0</v>
      </c>
      <c r="U99" s="35">
        <f>'Core Indicators'!EM99</f>
        <v>0</v>
      </c>
      <c r="V99" s="35" t="str">
        <f>'Core Indicators'!FC99</f>
        <v>x</v>
      </c>
      <c r="W99" s="35" t="str">
        <f>'Core Indicators'!FK99</f>
        <v>x</v>
      </c>
      <c r="X99" s="35" t="str">
        <f>'Core Indicators'!FS99</f>
        <v>x</v>
      </c>
      <c r="Y99" s="35">
        <f>'Core Indicators'!GA99</f>
        <v>2</v>
      </c>
      <c r="Z99" s="35">
        <f>'Core Indicators'!GI99</f>
        <v>0</v>
      </c>
      <c r="AA99" s="35">
        <f>'Core Indicators'!GQ99</f>
        <v>3</v>
      </c>
      <c r="AB99" s="35">
        <f>'Core Indicators'!GY99</f>
        <v>0</v>
      </c>
      <c r="AC99" s="35">
        <f>'Core Indicators'!HG99</f>
        <v>3</v>
      </c>
      <c r="AD99" s="35">
        <f>'Core Indicators'!HO99</f>
        <v>1</v>
      </c>
      <c r="AE99" s="35">
        <f>'Core Indicators'!HW99</f>
        <v>1</v>
      </c>
      <c r="AF99" s="35">
        <f>'Core Indicators'!IE99</f>
        <v>0</v>
      </c>
      <c r="AG99" s="35">
        <f>'Core Indicators'!IM99</f>
        <v>1</v>
      </c>
    </row>
    <row r="100" spans="1:33" ht="20.100000000000001" customHeight="1" x14ac:dyDescent="0.25">
      <c r="A100" s="199" t="str">
        <f>'Core Indicators'!A:A</f>
        <v>Complex crisis in Pakistan</v>
      </c>
      <c r="B100" s="199" t="str">
        <f>'Core Indicators'!B:B</f>
        <v>Displacement,Conflict</v>
      </c>
      <c r="C100" s="199" t="str">
        <f>'Core Indicators'!C100</f>
        <v>PAK001</v>
      </c>
      <c r="D100" s="199" t="str">
        <f>'Core Indicators'!D100</f>
        <v>Pakistan</v>
      </c>
      <c r="E100" s="199" t="str">
        <f>'Core Indicators'!E100</f>
        <v>PAK</v>
      </c>
      <c r="F100" s="36">
        <f>'Core Indicators'!O100</f>
        <v>770880</v>
      </c>
      <c r="G100" s="36">
        <f>'Core Indicators'!W100</f>
        <v>229489000</v>
      </c>
      <c r="H100" s="36">
        <f>'Core Indicators'!AE100</f>
        <v>134843000</v>
      </c>
      <c r="I100" s="36">
        <f>'Core Indicators'!AM100</f>
        <v>9452000</v>
      </c>
      <c r="J100" s="36">
        <f>'Core Indicators'!AU100</f>
        <v>12867</v>
      </c>
      <c r="K100" s="36" t="str">
        <f>'Core Indicators'!BC100</f>
        <v>x</v>
      </c>
      <c r="L100" s="36">
        <f>'Core Indicators'!BK100</f>
        <v>815</v>
      </c>
      <c r="M100" s="36">
        <f>'Core Indicators'!BS100</f>
        <v>1200000</v>
      </c>
      <c r="N100" s="36">
        <f>'Core Indicators'!CA100</f>
        <v>805000</v>
      </c>
      <c r="O100" s="36" t="e">
        <f>'Core Indicators'!CI100</f>
        <v>#N/A</v>
      </c>
      <c r="P100" s="36" t="str">
        <f>'Core Indicators'!CQ100</f>
        <v>x</v>
      </c>
      <c r="Q100" s="36">
        <f>'Core Indicators'!DG100</f>
        <v>94646000</v>
      </c>
      <c r="R100" s="36">
        <f>'Core Indicators'!DO100</f>
        <v>82643000</v>
      </c>
      <c r="S100" s="36">
        <f>'Core Indicators'!DW100</f>
        <v>51079000</v>
      </c>
      <c r="T100" s="36">
        <f>'Core Indicators'!EE100</f>
        <v>1122000</v>
      </c>
      <c r="U100" s="36">
        <f>'Core Indicators'!EM100</f>
        <v>0</v>
      </c>
      <c r="V100" s="36">
        <f>'Core Indicators'!FC100</f>
        <v>5</v>
      </c>
      <c r="W100" s="36" t="str">
        <f>'Core Indicators'!FK100</f>
        <v>x</v>
      </c>
      <c r="X100" s="36" t="str">
        <f>'Core Indicators'!FS100</f>
        <v>x</v>
      </c>
      <c r="Y100" s="36">
        <f>'Core Indicators'!GA100</f>
        <v>2</v>
      </c>
      <c r="Z100" s="36">
        <f>'Core Indicators'!GI100</f>
        <v>1</v>
      </c>
      <c r="AA100" s="36">
        <f>'Core Indicators'!GQ100</f>
        <v>1</v>
      </c>
      <c r="AB100" s="36">
        <f>'Core Indicators'!GY100</f>
        <v>1</v>
      </c>
      <c r="AC100" s="36">
        <f>'Core Indicators'!HG100</f>
        <v>0</v>
      </c>
      <c r="AD100" s="36">
        <f>'Core Indicators'!HO100</f>
        <v>2</v>
      </c>
      <c r="AE100" s="36">
        <f>'Core Indicators'!HW100</f>
        <v>0</v>
      </c>
      <c r="AF100" s="36">
        <f>'Core Indicators'!IE100</f>
        <v>1</v>
      </c>
      <c r="AG100" s="36">
        <f>'Core Indicators'!IM100</f>
        <v>3</v>
      </c>
    </row>
    <row r="101" spans="1:33" ht="20.100000000000001" customHeight="1" x14ac:dyDescent="0.25">
      <c r="A101" s="200" t="str">
        <f>'Core Indicators'!A:A</f>
        <v>Kashmir conflict in Pakistan</v>
      </c>
      <c r="B101" s="200" t="str">
        <f>'Core Indicators'!B:B</f>
        <v>Conflict</v>
      </c>
      <c r="C101" s="200" t="str">
        <f>'Core Indicators'!C101</f>
        <v>PAK004</v>
      </c>
      <c r="D101" s="200" t="str">
        <f>'Core Indicators'!D101</f>
        <v>Pakistan</v>
      </c>
      <c r="E101" s="200" t="str">
        <f>'Core Indicators'!E101</f>
        <v>PAK</v>
      </c>
      <c r="F101" s="35">
        <f>'Core Indicators'!O101</f>
        <v>13297</v>
      </c>
      <c r="G101" s="35">
        <f>'Core Indicators'!W101</f>
        <v>4240000</v>
      </c>
      <c r="H101" s="35" t="str">
        <f>'Core Indicators'!AE101</f>
        <v>x</v>
      </c>
      <c r="I101" s="35" t="str">
        <f>'Core Indicators'!AM101</f>
        <v>x</v>
      </c>
      <c r="J101" s="35" t="str">
        <f>'Core Indicators'!AU101</f>
        <v>x</v>
      </c>
      <c r="K101" s="35" t="str">
        <f>'Core Indicators'!BC101</f>
        <v>x</v>
      </c>
      <c r="L101" s="35">
        <f>'Core Indicators'!BK101</f>
        <v>0</v>
      </c>
      <c r="M101" s="35" t="str">
        <f>'Core Indicators'!BS101</f>
        <v>x</v>
      </c>
      <c r="N101" s="35" t="str">
        <f>'Core Indicators'!CA101</f>
        <v>x</v>
      </c>
      <c r="O101" s="35" t="e">
        <f>'Core Indicators'!CI101</f>
        <v>#N/A</v>
      </c>
      <c r="P101" s="35" t="str">
        <f>'Core Indicators'!CQ101</f>
        <v>x</v>
      </c>
      <c r="Q101" s="35" t="str">
        <f>'Core Indicators'!DG101</f>
        <v>x</v>
      </c>
      <c r="R101" s="35" t="str">
        <f>'Core Indicators'!DO101</f>
        <v>x</v>
      </c>
      <c r="S101" s="35" t="str">
        <f>'Core Indicators'!DW101</f>
        <v>x</v>
      </c>
      <c r="T101" s="35" t="str">
        <f>'Core Indicators'!EE101</f>
        <v>x</v>
      </c>
      <c r="U101" s="35" t="str">
        <f>'Core Indicators'!EM101</f>
        <v>x</v>
      </c>
      <c r="V101" s="35">
        <f>'Core Indicators'!FC101</f>
        <v>3</v>
      </c>
      <c r="W101" s="35" t="str">
        <f>'Core Indicators'!FK101</f>
        <v>x</v>
      </c>
      <c r="X101" s="35" t="str">
        <f>'Core Indicators'!FS101</f>
        <v>x</v>
      </c>
      <c r="Y101" s="35">
        <f>'Core Indicators'!GA101</f>
        <v>2</v>
      </c>
      <c r="Z101" s="35">
        <f>'Core Indicators'!GI101</f>
        <v>1</v>
      </c>
      <c r="AA101" s="35">
        <f>'Core Indicators'!GQ101</f>
        <v>1</v>
      </c>
      <c r="AB101" s="35">
        <f>'Core Indicators'!GY101</f>
        <v>0</v>
      </c>
      <c r="AC101" s="35">
        <f>'Core Indicators'!HG101</f>
        <v>0</v>
      </c>
      <c r="AD101" s="35">
        <f>'Core Indicators'!HO101</f>
        <v>2</v>
      </c>
      <c r="AE101" s="35">
        <f>'Core Indicators'!HW101</f>
        <v>0</v>
      </c>
      <c r="AF101" s="35">
        <f>'Core Indicators'!IE101</f>
        <v>1</v>
      </c>
      <c r="AG101" s="35">
        <f>'Core Indicators'!IM101</f>
        <v>3</v>
      </c>
    </row>
    <row r="102" spans="1:33" ht="20.100000000000001" customHeight="1" x14ac:dyDescent="0.25">
      <c r="A102" s="199" t="str">
        <f>'Core Indicators'!A:A</f>
        <v xml:space="preserve">Floods in Pakistan </v>
      </c>
      <c r="B102" s="199" t="str">
        <f>'Core Indicators'!B:B</f>
        <v>Other seasonal event</v>
      </c>
      <c r="C102" s="199" t="str">
        <f>'Core Indicators'!C102</f>
        <v>PAK005</v>
      </c>
      <c r="D102" s="199" t="str">
        <f>'Core Indicators'!D102</f>
        <v>Pakistan</v>
      </c>
      <c r="E102" s="199" t="str">
        <f>'Core Indicators'!E102</f>
        <v>PAK</v>
      </c>
      <c r="F102" s="36">
        <f>'Core Indicators'!O102</f>
        <v>853763</v>
      </c>
      <c r="G102" s="36">
        <f>'Core Indicators'!W102</f>
        <v>33000000</v>
      </c>
      <c r="H102" s="36">
        <f>'Core Indicators'!AE102</f>
        <v>33000000</v>
      </c>
      <c r="I102" s="36">
        <f>'Core Indicators'!AM102</f>
        <v>7900000</v>
      </c>
      <c r="J102" s="36">
        <f>'Core Indicators'!AU102</f>
        <v>12900</v>
      </c>
      <c r="K102" s="36">
        <f>'Core Indicators'!BC102</f>
        <v>0</v>
      </c>
      <c r="L102" s="36">
        <f>'Core Indicators'!BK102</f>
        <v>1739</v>
      </c>
      <c r="M102" s="36">
        <f>'Core Indicators'!BS102</f>
        <v>1200000</v>
      </c>
      <c r="N102" s="36">
        <f>'Core Indicators'!CA102</f>
        <v>805000</v>
      </c>
      <c r="O102" s="36" t="e">
        <f>'Core Indicators'!CI102</f>
        <v>#N/A</v>
      </c>
      <c r="P102" s="36">
        <f>'Core Indicators'!CQ102</f>
        <v>0</v>
      </c>
      <c r="Q102" s="36">
        <f>'Core Indicators'!DG102</f>
        <v>0</v>
      </c>
      <c r="R102" s="36">
        <f>'Core Indicators'!DO102</f>
        <v>12400000</v>
      </c>
      <c r="S102" s="36">
        <f>'Core Indicators'!DW102</f>
        <v>20570000</v>
      </c>
      <c r="T102" s="36">
        <f>'Core Indicators'!EE102</f>
        <v>30000</v>
      </c>
      <c r="U102" s="36">
        <f>'Core Indicators'!EM102</f>
        <v>0</v>
      </c>
      <c r="V102" s="36">
        <f>'Core Indicators'!FC102</f>
        <v>1</v>
      </c>
      <c r="W102" s="36" t="e">
        <f>'Core Indicators'!FK102</f>
        <v>#N/A</v>
      </c>
      <c r="X102" s="36" t="e">
        <f>'Core Indicators'!FS102</f>
        <v>#N/A</v>
      </c>
      <c r="Y102" s="36">
        <f>'Core Indicators'!GA102</f>
        <v>2</v>
      </c>
      <c r="Z102" s="36">
        <f>'Core Indicators'!GI102</f>
        <v>1</v>
      </c>
      <c r="AA102" s="36">
        <f>'Core Indicators'!GQ102</f>
        <v>1</v>
      </c>
      <c r="AB102" s="36">
        <f>'Core Indicators'!GY102</f>
        <v>1</v>
      </c>
      <c r="AC102" s="36">
        <f>'Core Indicators'!HG102</f>
        <v>0</v>
      </c>
      <c r="AD102" s="36">
        <f>'Core Indicators'!HO102</f>
        <v>1</v>
      </c>
      <c r="AE102" s="36">
        <f>'Core Indicators'!HW102</f>
        <v>0</v>
      </c>
      <c r="AF102" s="36">
        <f>'Core Indicators'!IE102</f>
        <v>1</v>
      </c>
      <c r="AG102" s="36">
        <f>'Core Indicators'!IM102</f>
        <v>3</v>
      </c>
    </row>
    <row r="103" spans="1:33" ht="20.100000000000001" customHeight="1" x14ac:dyDescent="0.25">
      <c r="A103" s="200" t="str">
        <f>'Core Indicators'!A:A</f>
        <v>Venezuela displacement in Panama</v>
      </c>
      <c r="B103" s="200" t="str">
        <f>'Core Indicators'!B:B</f>
        <v>Displacement</v>
      </c>
      <c r="C103" s="200" t="str">
        <f>'Core Indicators'!C103</f>
        <v>PAN002</v>
      </c>
      <c r="D103" s="200" t="str">
        <f>'Core Indicators'!D103</f>
        <v>Panama</v>
      </c>
      <c r="E103" s="200" t="str">
        <f>'Core Indicators'!E103</f>
        <v>PAN</v>
      </c>
      <c r="F103" s="35">
        <f>'Core Indicators'!O103</f>
        <v>74177</v>
      </c>
      <c r="G103" s="35">
        <f>'Core Indicators'!W103</f>
        <v>145000</v>
      </c>
      <c r="H103" s="35">
        <f>'Core Indicators'!AE103</f>
        <v>96000</v>
      </c>
      <c r="I103" s="35">
        <f>'Core Indicators'!AM103</f>
        <v>122000</v>
      </c>
      <c r="J103" s="35" t="str">
        <f>'Core Indicators'!AU103</f>
        <v>x</v>
      </c>
      <c r="K103" s="35" t="str">
        <f>'Core Indicators'!BC103</f>
        <v>x</v>
      </c>
      <c r="L103" s="35">
        <f>'Core Indicators'!BK103</f>
        <v>61</v>
      </c>
      <c r="M103" s="35" t="str">
        <f>'Core Indicators'!BS103</f>
        <v>x</v>
      </c>
      <c r="N103" s="35" t="str">
        <f>'Core Indicators'!CA103</f>
        <v>x</v>
      </c>
      <c r="O103" s="35" t="e">
        <f>'Core Indicators'!CI103</f>
        <v>#N/A</v>
      </c>
      <c r="P103" s="35" t="str">
        <f>'Core Indicators'!CQ103</f>
        <v>x</v>
      </c>
      <c r="Q103" s="35">
        <f>'Core Indicators'!DG103</f>
        <v>49000</v>
      </c>
      <c r="R103" s="35">
        <f>'Core Indicators'!DO103</f>
        <v>2000</v>
      </c>
      <c r="S103" s="35">
        <f>'Core Indicators'!DW103</f>
        <v>94000</v>
      </c>
      <c r="T103" s="35">
        <f>'Core Indicators'!EE103</f>
        <v>0</v>
      </c>
      <c r="U103" s="35">
        <f>'Core Indicators'!EM103</f>
        <v>0</v>
      </c>
      <c r="V103" s="35">
        <f>'Core Indicators'!FC103</f>
        <v>2</v>
      </c>
      <c r="W103" s="35" t="str">
        <f>'Core Indicators'!FK103</f>
        <v>x</v>
      </c>
      <c r="X103" s="35" t="str">
        <f>'Core Indicators'!FS103</f>
        <v>x</v>
      </c>
      <c r="Y103" s="35">
        <f>'Core Indicators'!GA103</f>
        <v>0</v>
      </c>
      <c r="Z103" s="35">
        <f>'Core Indicators'!GI103</f>
        <v>1</v>
      </c>
      <c r="AA103" s="35">
        <f>'Core Indicators'!GQ103</f>
        <v>0</v>
      </c>
      <c r="AB103" s="35">
        <f>'Core Indicators'!GY103</f>
        <v>0</v>
      </c>
      <c r="AC103" s="35">
        <f>'Core Indicators'!HG103</f>
        <v>0</v>
      </c>
      <c r="AD103" s="35">
        <f>'Core Indicators'!HO103</f>
        <v>2</v>
      </c>
      <c r="AE103" s="35">
        <f>'Core Indicators'!HW103</f>
        <v>1</v>
      </c>
      <c r="AF103" s="35">
        <f>'Core Indicators'!IE103</f>
        <v>0</v>
      </c>
      <c r="AG103" s="35">
        <f>'Core Indicators'!IM103</f>
        <v>3</v>
      </c>
    </row>
    <row r="104" spans="1:33" ht="20.100000000000001" customHeight="1" x14ac:dyDescent="0.25">
      <c r="A104" s="199" t="str">
        <f>'Core Indicators'!A:A</f>
        <v>Venezuela displacement in Peru</v>
      </c>
      <c r="B104" s="199" t="str">
        <f>'Core Indicators'!B:B</f>
        <v>Displacement</v>
      </c>
      <c r="C104" s="199" t="str">
        <f>'Core Indicators'!C104</f>
        <v>PER002</v>
      </c>
      <c r="D104" s="199" t="str">
        <f>'Core Indicators'!D104</f>
        <v>Peru</v>
      </c>
      <c r="E104" s="199" t="str">
        <f>'Core Indicators'!E104</f>
        <v>PER</v>
      </c>
      <c r="F104" s="36">
        <f>'Core Indicators'!O104</f>
        <v>1280000</v>
      </c>
      <c r="G104" s="36">
        <f>'Core Indicators'!W104</f>
        <v>33359000</v>
      </c>
      <c r="H104" s="36">
        <f>'Core Indicators'!AE104</f>
        <v>10081000</v>
      </c>
      <c r="I104" s="36">
        <f>'Core Indicators'!AM104</f>
        <v>1570000</v>
      </c>
      <c r="J104" s="36" t="str">
        <f>'Core Indicators'!AU104</f>
        <v>x</v>
      </c>
      <c r="K104" s="36" t="str">
        <f>'Core Indicators'!BC104</f>
        <v>x</v>
      </c>
      <c r="L104" s="36">
        <f>'Core Indicators'!BK104</f>
        <v>16</v>
      </c>
      <c r="M104" s="36" t="str">
        <f>'Core Indicators'!BS104</f>
        <v>x</v>
      </c>
      <c r="N104" s="36" t="str">
        <f>'Core Indicators'!CA104</f>
        <v>x</v>
      </c>
      <c r="O104" s="36" t="e">
        <f>'Core Indicators'!CI104</f>
        <v>#N/A</v>
      </c>
      <c r="P104" s="36" t="str">
        <f>'Core Indicators'!CQ104</f>
        <v>x</v>
      </c>
      <c r="Q104" s="36">
        <f>'Core Indicators'!DG104</f>
        <v>23278000</v>
      </c>
      <c r="R104" s="36">
        <f>'Core Indicators'!DO104</f>
        <v>8381000</v>
      </c>
      <c r="S104" s="36">
        <f>'Core Indicators'!DW104</f>
        <v>1700000</v>
      </c>
      <c r="T104" s="36">
        <f>'Core Indicators'!EE104</f>
        <v>0</v>
      </c>
      <c r="U104" s="36">
        <f>'Core Indicators'!EM104</f>
        <v>0</v>
      </c>
      <c r="V104" s="36">
        <f>'Core Indicators'!FC104</f>
        <v>3</v>
      </c>
      <c r="W104" s="36" t="str">
        <f>'Core Indicators'!FK104</f>
        <v>x</v>
      </c>
      <c r="X104" s="36" t="str">
        <f>'Core Indicators'!FS104</f>
        <v>x</v>
      </c>
      <c r="Y104" s="36">
        <f>'Core Indicators'!GA104</f>
        <v>0</v>
      </c>
      <c r="Z104" s="36">
        <f>'Core Indicators'!GI104</f>
        <v>0</v>
      </c>
      <c r="AA104" s="36">
        <f>'Core Indicators'!GQ104</f>
        <v>0</v>
      </c>
      <c r="AB104" s="36">
        <f>'Core Indicators'!GY104</f>
        <v>0</v>
      </c>
      <c r="AC104" s="36">
        <f>'Core Indicators'!HG104</f>
        <v>0</v>
      </c>
      <c r="AD104" s="36">
        <f>'Core Indicators'!HO104</f>
        <v>0</v>
      </c>
      <c r="AE104" s="36">
        <f>'Core Indicators'!HW104</f>
        <v>1</v>
      </c>
      <c r="AF104" s="36">
        <f>'Core Indicators'!IE104</f>
        <v>2</v>
      </c>
      <c r="AG104" s="36">
        <f>'Core Indicators'!IM104</f>
        <v>3</v>
      </c>
    </row>
    <row r="105" spans="1:33" ht="20.100000000000001" customHeight="1" x14ac:dyDescent="0.25">
      <c r="A105" s="200" t="str">
        <f>'Core Indicators'!A:A</f>
        <v>Multiple crises in the Philippines</v>
      </c>
      <c r="B105" s="200" t="str">
        <f>'Core Indicators'!B:B</f>
        <v>Conflict,Cyclone,Violence</v>
      </c>
      <c r="C105" s="200" t="str">
        <f>'Core Indicators'!C105</f>
        <v>PHL001</v>
      </c>
      <c r="D105" s="200" t="str">
        <f>'Core Indicators'!D105</f>
        <v>Philippines</v>
      </c>
      <c r="E105" s="200" t="str">
        <f>'Core Indicators'!E105</f>
        <v>PHL</v>
      </c>
      <c r="F105" s="35">
        <f>'Core Indicators'!O105</f>
        <v>300000</v>
      </c>
      <c r="G105" s="35">
        <f>'Core Indicators'!W105</f>
        <v>109033000</v>
      </c>
      <c r="H105" s="35">
        <f>'Core Indicators'!AE105</f>
        <v>18784000</v>
      </c>
      <c r="I105" s="35">
        <f>'Core Indicators'!AM105</f>
        <v>227000</v>
      </c>
      <c r="J105" s="35">
        <f>'Core Indicators'!AU105</f>
        <v>879</v>
      </c>
      <c r="K105" s="35" t="str">
        <f>'Core Indicators'!BC105</f>
        <v>x</v>
      </c>
      <c r="L105" s="35">
        <f>'Core Indicators'!BK105</f>
        <v>365</v>
      </c>
      <c r="M105" s="35">
        <f>'Core Indicators'!BS105</f>
        <v>1834669</v>
      </c>
      <c r="N105" s="35">
        <f>'Core Indicators'!CA105</f>
        <v>411494</v>
      </c>
      <c r="O105" s="35" t="e">
        <f>'Core Indicators'!CI105</f>
        <v>#N/A</v>
      </c>
      <c r="P105" s="35">
        <f>'Core Indicators'!CQ105</f>
        <v>66292500000</v>
      </c>
      <c r="Q105" s="35">
        <f>'Core Indicators'!DG105</f>
        <v>90249000</v>
      </c>
      <c r="R105" s="35">
        <f>'Core Indicators'!DO105</f>
        <v>16159000</v>
      </c>
      <c r="S105" s="35">
        <f>'Core Indicators'!DW105</f>
        <v>2626000</v>
      </c>
      <c r="T105" s="35">
        <f>'Core Indicators'!EE105</f>
        <v>0</v>
      </c>
      <c r="U105" s="35">
        <f>'Core Indicators'!EM105</f>
        <v>0</v>
      </c>
      <c r="V105" s="35">
        <f>'Core Indicators'!FC105</f>
        <v>4</v>
      </c>
      <c r="W105" s="35" t="e">
        <f>'Core Indicators'!FK105</f>
        <v>#N/A</v>
      </c>
      <c r="X105" s="35" t="e">
        <f>'Core Indicators'!FS105</f>
        <v>#N/A</v>
      </c>
      <c r="Y105" s="35">
        <f>'Core Indicators'!GA105</f>
        <v>0</v>
      </c>
      <c r="Z105" s="35">
        <f>'Core Indicators'!GI105</f>
        <v>1</v>
      </c>
      <c r="AA105" s="35">
        <f>'Core Indicators'!GQ105</f>
        <v>0</v>
      </c>
      <c r="AB105" s="35">
        <f>'Core Indicators'!GY105</f>
        <v>0</v>
      </c>
      <c r="AC105" s="35">
        <f>'Core Indicators'!HG105</f>
        <v>0</v>
      </c>
      <c r="AD105" s="35">
        <f>'Core Indicators'!HO105</f>
        <v>0</v>
      </c>
      <c r="AE105" s="35">
        <f>'Core Indicators'!HW105</f>
        <v>0</v>
      </c>
      <c r="AF105" s="35">
        <f>'Core Indicators'!IE105</f>
        <v>1</v>
      </c>
      <c r="AG105" s="35">
        <f>'Core Indicators'!IM105</f>
        <v>3</v>
      </c>
    </row>
    <row r="106" spans="1:33" ht="20.100000000000001" customHeight="1" x14ac:dyDescent="0.25">
      <c r="A106" s="199" t="str">
        <f>'Core Indicators'!A:A</f>
        <v>Mindanao conflict</v>
      </c>
      <c r="B106" s="199" t="str">
        <f>'Core Indicators'!B:B</f>
        <v>Conflict,Violence</v>
      </c>
      <c r="C106" s="199" t="str">
        <f>'Core Indicators'!C106</f>
        <v>PHL003</v>
      </c>
      <c r="D106" s="199" t="str">
        <f>'Core Indicators'!D106</f>
        <v>Philippines</v>
      </c>
      <c r="E106" s="199" t="str">
        <f>'Core Indicators'!E106</f>
        <v>PHL</v>
      </c>
      <c r="F106" s="36">
        <f>'Core Indicators'!O106</f>
        <v>138354</v>
      </c>
      <c r="G106" s="36">
        <f>'Core Indicators'!W106</f>
        <v>26252000</v>
      </c>
      <c r="H106" s="36">
        <f>'Core Indicators'!AE106</f>
        <v>113000</v>
      </c>
      <c r="I106" s="36">
        <f>'Core Indicators'!AM106</f>
        <v>113000</v>
      </c>
      <c r="J106" s="36" t="str">
        <f>'Core Indicators'!AU106</f>
        <v>x</v>
      </c>
      <c r="K106" s="36" t="str">
        <f>'Core Indicators'!BC106</f>
        <v>x</v>
      </c>
      <c r="L106" s="36">
        <f>'Core Indicators'!BK106</f>
        <v>190</v>
      </c>
      <c r="M106" s="36" t="str">
        <f>'Core Indicators'!BS106</f>
        <v>x</v>
      </c>
      <c r="N106" s="36" t="str">
        <f>'Core Indicators'!CA106</f>
        <v>x</v>
      </c>
      <c r="O106" s="36" t="e">
        <f>'Core Indicators'!CI106</f>
        <v>#N/A</v>
      </c>
      <c r="P106" s="36" t="str">
        <f>'Core Indicators'!CQ106</f>
        <v>x</v>
      </c>
      <c r="Q106" s="36">
        <f>'Core Indicators'!DG106</f>
        <v>26139000</v>
      </c>
      <c r="R106" s="36">
        <f>'Core Indicators'!DO106</f>
        <v>0</v>
      </c>
      <c r="S106" s="36">
        <f>'Core Indicators'!DW106</f>
        <v>113000</v>
      </c>
      <c r="T106" s="36">
        <f>'Core Indicators'!EE106</f>
        <v>0</v>
      </c>
      <c r="U106" s="36">
        <f>'Core Indicators'!EM106</f>
        <v>0</v>
      </c>
      <c r="V106" s="36">
        <f>'Core Indicators'!FC106</f>
        <v>4</v>
      </c>
      <c r="W106" s="36" t="str">
        <f>'Core Indicators'!FK106</f>
        <v>x</v>
      </c>
      <c r="X106" s="36" t="str">
        <f>'Core Indicators'!FS106</f>
        <v>x</v>
      </c>
      <c r="Y106" s="36">
        <f>'Core Indicators'!GA106</f>
        <v>0</v>
      </c>
      <c r="Z106" s="36">
        <f>'Core Indicators'!GI106</f>
        <v>1</v>
      </c>
      <c r="AA106" s="36">
        <f>'Core Indicators'!GQ106</f>
        <v>0</v>
      </c>
      <c r="AB106" s="36">
        <f>'Core Indicators'!GY106</f>
        <v>0</v>
      </c>
      <c r="AC106" s="36">
        <f>'Core Indicators'!HG106</f>
        <v>0</v>
      </c>
      <c r="AD106" s="36">
        <f>'Core Indicators'!HO106</f>
        <v>0</v>
      </c>
      <c r="AE106" s="36">
        <f>'Core Indicators'!HW106</f>
        <v>0</v>
      </c>
      <c r="AF106" s="36">
        <f>'Core Indicators'!IE106</f>
        <v>1</v>
      </c>
      <c r="AG106" s="36">
        <f>'Core Indicators'!IM106</f>
        <v>1</v>
      </c>
    </row>
    <row r="107" spans="1:33" ht="20.100000000000001" customHeight="1" x14ac:dyDescent="0.25">
      <c r="A107" s="200" t="str">
        <f>'Core Indicators'!A:A</f>
        <v>Typhoon RAI</v>
      </c>
      <c r="B107" s="200" t="str">
        <f>'Core Indicators'!B:B</f>
        <v>Cyclone</v>
      </c>
      <c r="C107" s="200" t="str">
        <f>'Core Indicators'!C107</f>
        <v>PHL010</v>
      </c>
      <c r="D107" s="200" t="str">
        <f>'Core Indicators'!D107</f>
        <v>Philippines</v>
      </c>
      <c r="E107" s="200" t="str">
        <f>'Core Indicators'!E107</f>
        <v>PHL</v>
      </c>
      <c r="F107" s="35">
        <f>'Core Indicators'!O107</f>
        <v>195883.53</v>
      </c>
      <c r="G107" s="35">
        <f>'Core Indicators'!W107</f>
        <v>18662000</v>
      </c>
      <c r="H107" s="35">
        <f>'Core Indicators'!AE107</f>
        <v>12057000</v>
      </c>
      <c r="I107" s="35">
        <f>'Core Indicators'!AM107</f>
        <v>1000</v>
      </c>
      <c r="J107" s="35">
        <f>'Core Indicators'!AU107</f>
        <v>0</v>
      </c>
      <c r="K107" s="35" t="str">
        <f>'Core Indicators'!BC107</f>
        <v>x</v>
      </c>
      <c r="L107" s="35">
        <f>'Core Indicators'!BK107</f>
        <v>0</v>
      </c>
      <c r="M107" s="35">
        <f>'Core Indicators'!BS107</f>
        <v>1736710</v>
      </c>
      <c r="N107" s="35">
        <f>'Core Indicators'!CA107</f>
        <v>403582</v>
      </c>
      <c r="O107" s="35" t="e">
        <f>'Core Indicators'!CI107</f>
        <v>#N/A</v>
      </c>
      <c r="P107" s="35">
        <f>'Core Indicators'!CQ107</f>
        <v>66000000000</v>
      </c>
      <c r="Q107" s="35">
        <f>'Core Indicators'!DG107</f>
        <v>6606000</v>
      </c>
      <c r="R107" s="35">
        <f>'Core Indicators'!DO107</f>
        <v>9657000</v>
      </c>
      <c r="S107" s="35">
        <f>'Core Indicators'!DW107</f>
        <v>2400000</v>
      </c>
      <c r="T107" s="35">
        <f>'Core Indicators'!EE107</f>
        <v>0</v>
      </c>
      <c r="U107" s="35">
        <f>'Core Indicators'!EM107</f>
        <v>0</v>
      </c>
      <c r="V107" s="35">
        <f>'Core Indicators'!FC107</f>
        <v>4</v>
      </c>
      <c r="W107" s="35" t="e">
        <f>'Core Indicators'!FK107</f>
        <v>#N/A</v>
      </c>
      <c r="X107" s="35" t="e">
        <f>'Core Indicators'!FS107</f>
        <v>#N/A</v>
      </c>
      <c r="Y107" s="35">
        <f>'Core Indicators'!GA107</f>
        <v>0</v>
      </c>
      <c r="Z107" s="35">
        <f>'Core Indicators'!GI107</f>
        <v>0</v>
      </c>
      <c r="AA107" s="35">
        <f>'Core Indicators'!GQ107</f>
        <v>0</v>
      </c>
      <c r="AB107" s="35">
        <f>'Core Indicators'!GY107</f>
        <v>0</v>
      </c>
      <c r="AC107" s="35">
        <f>'Core Indicators'!HG107</f>
        <v>0</v>
      </c>
      <c r="AD107" s="35">
        <f>'Core Indicators'!HO107</f>
        <v>0</v>
      </c>
      <c r="AE107" s="35">
        <f>'Core Indicators'!HW107</f>
        <v>0</v>
      </c>
      <c r="AF107" s="35">
        <f>'Core Indicators'!IE107</f>
        <v>1</v>
      </c>
      <c r="AG107" s="35">
        <f>'Core Indicators'!IM107</f>
        <v>0</v>
      </c>
    </row>
    <row r="108" spans="1:33" ht="20.100000000000001" customHeight="1" x14ac:dyDescent="0.25">
      <c r="A108" s="199" t="str">
        <f>'Core Indicators'!A:A</f>
        <v>Earthquake in Abra</v>
      </c>
      <c r="B108" s="199" t="str">
        <f>'Core Indicators'!B:B</f>
        <v>Earthquake</v>
      </c>
      <c r="C108" s="199" t="str">
        <f>'Core Indicators'!C108</f>
        <v>PHL011</v>
      </c>
      <c r="D108" s="199" t="str">
        <f>'Core Indicators'!D108</f>
        <v>Philippines</v>
      </c>
      <c r="E108" s="199" t="str">
        <f>'Core Indicators'!E108</f>
        <v>PHL</v>
      </c>
      <c r="F108" s="36">
        <f>'Core Indicators'!O108</f>
        <v>32782</v>
      </c>
      <c r="G108" s="36">
        <f>'Core Indicators'!W108</f>
        <v>7083000</v>
      </c>
      <c r="H108" s="36">
        <f>'Core Indicators'!AE108</f>
        <v>574000</v>
      </c>
      <c r="I108" s="36">
        <f>'Core Indicators'!AM108</f>
        <v>50000</v>
      </c>
      <c r="J108" s="36">
        <f>'Core Indicators'!AU108</f>
        <v>609</v>
      </c>
      <c r="K108" s="36" t="e">
        <f>'Core Indicators'!BC108</f>
        <v>#N/A</v>
      </c>
      <c r="L108" s="36">
        <f>'Core Indicators'!BK108</f>
        <v>11</v>
      </c>
      <c r="M108" s="36">
        <f>'Core Indicators'!BS108</f>
        <v>35393</v>
      </c>
      <c r="N108" s="36">
        <f>'Core Indicators'!CA108</f>
        <v>919</v>
      </c>
      <c r="O108" s="36" t="e">
        <f>'Core Indicators'!CI108</f>
        <v>#N/A</v>
      </c>
      <c r="P108" s="36">
        <f>'Core Indicators'!CQ108</f>
        <v>31500000</v>
      </c>
      <c r="Q108" s="36">
        <f>'Core Indicators'!DG108</f>
        <v>6509000</v>
      </c>
      <c r="R108" s="36">
        <f>'Core Indicators'!DO108</f>
        <v>525000</v>
      </c>
      <c r="S108" s="36">
        <f>'Core Indicators'!DW108</f>
        <v>50000</v>
      </c>
      <c r="T108" s="36">
        <f>'Core Indicators'!EE108</f>
        <v>0</v>
      </c>
      <c r="U108" s="36">
        <f>'Core Indicators'!EM108</f>
        <v>0</v>
      </c>
      <c r="V108" s="36">
        <f>'Core Indicators'!FC108</f>
        <v>4</v>
      </c>
      <c r="W108" s="36" t="e">
        <f>'Core Indicators'!FK108</f>
        <v>#N/A</v>
      </c>
      <c r="X108" s="36" t="e">
        <f>'Core Indicators'!FS108</f>
        <v>#N/A</v>
      </c>
      <c r="Y108" s="36">
        <f>'Core Indicators'!GA108</f>
        <v>0</v>
      </c>
      <c r="Z108" s="36">
        <f>'Core Indicators'!GI108</f>
        <v>0</v>
      </c>
      <c r="AA108" s="36">
        <f>'Core Indicators'!GQ108</f>
        <v>0</v>
      </c>
      <c r="AB108" s="36">
        <f>'Core Indicators'!GY108</f>
        <v>0</v>
      </c>
      <c r="AC108" s="36">
        <f>'Core Indicators'!HG108</f>
        <v>0</v>
      </c>
      <c r="AD108" s="36">
        <f>'Core Indicators'!HO108</f>
        <v>0</v>
      </c>
      <c r="AE108" s="36">
        <f>'Core Indicators'!HW108</f>
        <v>0</v>
      </c>
      <c r="AF108" s="36">
        <f>'Core Indicators'!IE108</f>
        <v>1</v>
      </c>
      <c r="AG108" s="36">
        <f>'Core Indicators'!IM108</f>
        <v>2</v>
      </c>
    </row>
    <row r="109" spans="1:33" ht="20.100000000000001" customHeight="1" x14ac:dyDescent="0.25">
      <c r="A109" s="200" t="str">
        <f>'Core Indicators'!A:A</f>
        <v>Typhoon Nalgae</v>
      </c>
      <c r="B109" s="200" t="str">
        <f>'Core Indicators'!B:B</f>
        <v>Cyclone</v>
      </c>
      <c r="C109" s="200" t="str">
        <f>'Core Indicators'!C109</f>
        <v>PHL012</v>
      </c>
      <c r="D109" s="200" t="str">
        <f>'Core Indicators'!D109</f>
        <v>Philippines</v>
      </c>
      <c r="E109" s="200" t="str">
        <f>'Core Indicators'!E109</f>
        <v>PHL</v>
      </c>
      <c r="F109" s="35">
        <f>'Core Indicators'!O109</f>
        <v>238000</v>
      </c>
      <c r="G109" s="35">
        <f>'Core Indicators'!W109</f>
        <v>95962000</v>
      </c>
      <c r="H109" s="35">
        <f>'Core Indicators'!AE109</f>
        <v>6040000</v>
      </c>
      <c r="I109" s="35">
        <f>'Core Indicators'!AM109</f>
        <v>63000</v>
      </c>
      <c r="J109" s="35">
        <f>'Core Indicators'!AU109</f>
        <v>270</v>
      </c>
      <c r="K109" s="35" t="e">
        <f>'Core Indicators'!BC109</f>
        <v>#N/A</v>
      </c>
      <c r="L109" s="35">
        <f>'Core Indicators'!BK109</f>
        <v>164</v>
      </c>
      <c r="M109" s="35">
        <f>'Core Indicators'!BS109</f>
        <v>62566</v>
      </c>
      <c r="N109" s="35">
        <f>'Core Indicators'!CA109</f>
        <v>6993</v>
      </c>
      <c r="O109" s="35" t="e">
        <f>'Core Indicators'!CI109</f>
        <v>#N/A</v>
      </c>
      <c r="P109" s="35">
        <f>'Core Indicators'!CQ109</f>
        <v>261000000</v>
      </c>
      <c r="Q109" s="35">
        <f>'Core Indicators'!DG109</f>
        <v>89922000</v>
      </c>
      <c r="R109" s="35">
        <f>'Core Indicators'!DO109</f>
        <v>5977000</v>
      </c>
      <c r="S109" s="35">
        <f>'Core Indicators'!DW109</f>
        <v>63000</v>
      </c>
      <c r="T109" s="35">
        <f>'Core Indicators'!EE109</f>
        <v>0</v>
      </c>
      <c r="U109" s="35">
        <f>'Core Indicators'!EM109</f>
        <v>0</v>
      </c>
      <c r="V109" s="35">
        <f>'Core Indicators'!FC109</f>
        <v>4</v>
      </c>
      <c r="W109" s="35" t="e">
        <f>'Core Indicators'!FK109</f>
        <v>#N/A</v>
      </c>
      <c r="X109" s="35" t="e">
        <f>'Core Indicators'!FS109</f>
        <v>#N/A</v>
      </c>
      <c r="Y109" s="35">
        <f>'Core Indicators'!GA109</f>
        <v>0</v>
      </c>
      <c r="Z109" s="35">
        <f>'Core Indicators'!GI109</f>
        <v>0</v>
      </c>
      <c r="AA109" s="35">
        <f>'Core Indicators'!GQ109</f>
        <v>0</v>
      </c>
      <c r="AB109" s="35">
        <f>'Core Indicators'!GY109</f>
        <v>0</v>
      </c>
      <c r="AC109" s="35">
        <f>'Core Indicators'!HG109</f>
        <v>0</v>
      </c>
      <c r="AD109" s="35">
        <f>'Core Indicators'!HO109</f>
        <v>0</v>
      </c>
      <c r="AE109" s="35">
        <f>'Core Indicators'!HW109</f>
        <v>0</v>
      </c>
      <c r="AF109" s="35">
        <f>'Core Indicators'!IE109</f>
        <v>1</v>
      </c>
      <c r="AG109" s="35">
        <f>'Core Indicators'!IM109</f>
        <v>3</v>
      </c>
    </row>
    <row r="110" spans="1:33" ht="20.100000000000001" customHeight="1" x14ac:dyDescent="0.25">
      <c r="A110" s="199" t="str">
        <f>'Core Indicators'!A:A</f>
        <v>Highlands Violence</v>
      </c>
      <c r="B110" s="199" t="str">
        <f>'Core Indicators'!B:B</f>
        <v>Earthquake</v>
      </c>
      <c r="C110" s="199" t="str">
        <f>'Core Indicators'!C110</f>
        <v>PNG003</v>
      </c>
      <c r="D110" s="199" t="str">
        <f>'Core Indicators'!D110</f>
        <v>Papua New Guinea</v>
      </c>
      <c r="E110" s="199" t="str">
        <f>'Core Indicators'!E110</f>
        <v>PNG</v>
      </c>
      <c r="F110" s="36">
        <f>'Core Indicators'!O110</f>
        <v>63679</v>
      </c>
      <c r="G110" s="36">
        <f>'Core Indicators'!W110</f>
        <v>2855000</v>
      </c>
      <c r="H110" s="36">
        <f>'Core Indicators'!AE110</f>
        <v>265000</v>
      </c>
      <c r="I110" s="36">
        <f>'Core Indicators'!AM110</f>
        <v>87000</v>
      </c>
      <c r="J110" s="36" t="e">
        <f>'Core Indicators'!AU110</f>
        <v>#N/A</v>
      </c>
      <c r="K110" s="36" t="e">
        <f>'Core Indicators'!BC110</f>
        <v>#N/A</v>
      </c>
      <c r="L110" s="36">
        <f>'Core Indicators'!BK110</f>
        <v>155</v>
      </c>
      <c r="M110" s="36" t="e">
        <f>'Core Indicators'!BS110</f>
        <v>#N/A</v>
      </c>
      <c r="N110" s="36" t="e">
        <f>'Core Indicators'!CA110</f>
        <v>#N/A</v>
      </c>
      <c r="O110" s="36" t="e">
        <f>'Core Indicators'!CI110</f>
        <v>#N/A</v>
      </c>
      <c r="P110" s="36" t="e">
        <f>'Core Indicators'!CQ110</f>
        <v>#N/A</v>
      </c>
      <c r="Q110" s="36">
        <f>'Core Indicators'!DG110</f>
        <v>2590000</v>
      </c>
      <c r="R110" s="36">
        <f>'Core Indicators'!DO110</f>
        <v>0</v>
      </c>
      <c r="S110" s="36">
        <f>'Core Indicators'!DW110</f>
        <v>178000</v>
      </c>
      <c r="T110" s="36">
        <f>'Core Indicators'!EE110</f>
        <v>87000</v>
      </c>
      <c r="U110" s="36">
        <f>'Core Indicators'!EM110</f>
        <v>0</v>
      </c>
      <c r="V110" s="36">
        <f>'Core Indicators'!FC110</f>
        <v>4</v>
      </c>
      <c r="W110" s="36" t="e">
        <f>'Core Indicators'!FK110</f>
        <v>#N/A</v>
      </c>
      <c r="X110" s="36" t="e">
        <f>'Core Indicators'!FS110</f>
        <v>#N/A</v>
      </c>
      <c r="Y110" s="36">
        <f>'Core Indicators'!GA110</f>
        <v>0</v>
      </c>
      <c r="Z110" s="36">
        <f>'Core Indicators'!GI110</f>
        <v>2</v>
      </c>
      <c r="AA110" s="36">
        <f>'Core Indicators'!GQ110</f>
        <v>1</v>
      </c>
      <c r="AB110" s="36">
        <f>'Core Indicators'!GY110</f>
        <v>0</v>
      </c>
      <c r="AC110" s="36">
        <f>'Core Indicators'!HG110</f>
        <v>0</v>
      </c>
      <c r="AD110" s="36">
        <f>'Core Indicators'!HO110</f>
        <v>0</v>
      </c>
      <c r="AE110" s="36">
        <f>'Core Indicators'!HW110</f>
        <v>3</v>
      </c>
      <c r="AF110" s="36">
        <f>'Core Indicators'!IE110</f>
        <v>0</v>
      </c>
      <c r="AG110" s="36">
        <f>'Core Indicators'!IM110</f>
        <v>2</v>
      </c>
    </row>
    <row r="111" spans="1:33" ht="20.100000000000001" customHeight="1" x14ac:dyDescent="0.25">
      <c r="A111" s="200" t="str">
        <f>'Core Indicators'!A:A</f>
        <v>Displacement from Ukraine conflict in Poland</v>
      </c>
      <c r="B111" s="200" t="str">
        <f>'Core Indicators'!B:B</f>
        <v>Displacement,Conflict</v>
      </c>
      <c r="C111" s="200" t="str">
        <f>'Core Indicators'!C111</f>
        <v>POL002</v>
      </c>
      <c r="D111" s="200" t="str">
        <f>'Core Indicators'!D111</f>
        <v>Poland</v>
      </c>
      <c r="E111" s="200" t="str">
        <f>'Core Indicators'!E111</f>
        <v>POL</v>
      </c>
      <c r="F111" s="35">
        <f>'Core Indicators'!O111</f>
        <v>147500</v>
      </c>
      <c r="G111" s="35">
        <f>'Core Indicators'!W111</f>
        <v>7944000</v>
      </c>
      <c r="H111" s="35">
        <f>'Core Indicators'!AE111</f>
        <v>7584000</v>
      </c>
      <c r="I111" s="35">
        <f>'Core Indicators'!AM111</f>
        <v>7584000</v>
      </c>
      <c r="J111" s="35" t="e">
        <f>'Core Indicators'!AU111</f>
        <v>#N/A</v>
      </c>
      <c r="K111" s="35" t="e">
        <f>'Core Indicators'!BC111</f>
        <v>#N/A</v>
      </c>
      <c r="L111" s="35">
        <f>'Core Indicators'!BK111</f>
        <v>0</v>
      </c>
      <c r="M111" s="35" t="e">
        <f>'Core Indicators'!BS111</f>
        <v>#N/A</v>
      </c>
      <c r="N111" s="35" t="e">
        <f>'Core Indicators'!CA111</f>
        <v>#N/A</v>
      </c>
      <c r="O111" s="35" t="e">
        <f>'Core Indicators'!CI111</f>
        <v>#N/A</v>
      </c>
      <c r="P111" s="35" t="e">
        <f>'Core Indicators'!CQ111</f>
        <v>#N/A</v>
      </c>
      <c r="Q111" s="35">
        <f>'Core Indicators'!DG111</f>
        <v>360000</v>
      </c>
      <c r="R111" s="35">
        <f>'Core Indicators'!DO111</f>
        <v>0</v>
      </c>
      <c r="S111" s="35">
        <f>'Core Indicators'!DW111</f>
        <v>7584000</v>
      </c>
      <c r="T111" s="35">
        <f>'Core Indicators'!EE111</f>
        <v>0</v>
      </c>
      <c r="U111" s="35">
        <f>'Core Indicators'!EM111</f>
        <v>0</v>
      </c>
      <c r="V111" s="35">
        <f>'Core Indicators'!FC111</f>
        <v>2</v>
      </c>
      <c r="W111" s="35" t="e">
        <f>'Core Indicators'!FK111</f>
        <v>#N/A</v>
      </c>
      <c r="X111" s="35" t="e">
        <f>'Core Indicators'!FS111</f>
        <v>#N/A</v>
      </c>
      <c r="Y111" s="35">
        <f>'Core Indicators'!GA111</f>
        <v>0</v>
      </c>
      <c r="Z111" s="35">
        <f>'Core Indicators'!GI111</f>
        <v>0</v>
      </c>
      <c r="AA111" s="35">
        <f>'Core Indicators'!GQ111</f>
        <v>0</v>
      </c>
      <c r="AB111" s="35">
        <f>'Core Indicators'!GY111</f>
        <v>0</v>
      </c>
      <c r="AC111" s="35">
        <f>'Core Indicators'!HG111</f>
        <v>0</v>
      </c>
      <c r="AD111" s="35">
        <f>'Core Indicators'!HO111</f>
        <v>0</v>
      </c>
      <c r="AE111" s="35">
        <f>'Core Indicators'!HW111</f>
        <v>0</v>
      </c>
      <c r="AF111" s="35">
        <f>'Core Indicators'!IE111</f>
        <v>0</v>
      </c>
      <c r="AG111" s="35">
        <f>'Core Indicators'!IM111</f>
        <v>0</v>
      </c>
    </row>
    <row r="112" spans="1:33" ht="20.100000000000001" customHeight="1" x14ac:dyDescent="0.25">
      <c r="A112" s="199" t="str">
        <f>'Core Indicators'!A:A</f>
        <v>Complex crisis in DPRK</v>
      </c>
      <c r="B112" s="199" t="str">
        <f>'Core Indicators'!B:B</f>
        <v>Socio-political,Floods,Other seasonal event,Food Security</v>
      </c>
      <c r="C112" s="199" t="str">
        <f>'Core Indicators'!C112</f>
        <v>PRK001</v>
      </c>
      <c r="D112" s="199" t="str">
        <f>'Core Indicators'!D112</f>
        <v>DPRK</v>
      </c>
      <c r="E112" s="199" t="str">
        <f>'Core Indicators'!E112</f>
        <v>PRK</v>
      </c>
      <c r="F112" s="36">
        <f>'Core Indicators'!O112</f>
        <v>120410</v>
      </c>
      <c r="G112" s="36">
        <f>'Core Indicators'!W112</f>
        <v>25666000</v>
      </c>
      <c r="H112" s="36">
        <f>'Core Indicators'!AE112</f>
        <v>25666000</v>
      </c>
      <c r="I112" s="36">
        <f>'Core Indicators'!AM112</f>
        <v>34000</v>
      </c>
      <c r="J112" s="36" t="str">
        <f>'Core Indicators'!AU112</f>
        <v>x</v>
      </c>
      <c r="K112" s="36" t="str">
        <f>'Core Indicators'!BC112</f>
        <v>x</v>
      </c>
      <c r="L112" s="36">
        <f>'Core Indicators'!BK112</f>
        <v>9</v>
      </c>
      <c r="M112" s="36" t="str">
        <f>'Core Indicators'!BS112</f>
        <v>x</v>
      </c>
      <c r="N112" s="36" t="str">
        <f>'Core Indicators'!CA112</f>
        <v>x</v>
      </c>
      <c r="O112" s="36" t="e">
        <f>'Core Indicators'!CI112</f>
        <v>#N/A</v>
      </c>
      <c r="P112" s="36" t="str">
        <f>'Core Indicators'!CQ112</f>
        <v>x</v>
      </c>
      <c r="Q112" s="36">
        <f>'Core Indicators'!DG112</f>
        <v>0</v>
      </c>
      <c r="R112" s="36">
        <f>'Core Indicators'!DO112</f>
        <v>15120000</v>
      </c>
      <c r="S112" s="36">
        <f>'Core Indicators'!DW112</f>
        <v>4970000</v>
      </c>
      <c r="T112" s="36">
        <f>'Core Indicators'!EE112</f>
        <v>5459000</v>
      </c>
      <c r="U112" s="36">
        <f>'Core Indicators'!EM112</f>
        <v>0</v>
      </c>
      <c r="V112" s="36">
        <f>'Core Indicators'!FC112</f>
        <v>1</v>
      </c>
      <c r="W112" s="36" t="str">
        <f>'Core Indicators'!FK112</f>
        <v>x</v>
      </c>
      <c r="X112" s="36" t="str">
        <f>'Core Indicators'!FS112</f>
        <v>x</v>
      </c>
      <c r="Y112" s="36">
        <f>'Core Indicators'!GA112</f>
        <v>1</v>
      </c>
      <c r="Z112" s="36">
        <f>'Core Indicators'!GI112</f>
        <v>2</v>
      </c>
      <c r="AA112" s="36">
        <f>'Core Indicators'!GQ112</f>
        <v>2</v>
      </c>
      <c r="AB112" s="36">
        <f>'Core Indicators'!GY112</f>
        <v>0</v>
      </c>
      <c r="AC112" s="36">
        <f>'Core Indicators'!HG112</f>
        <v>3</v>
      </c>
      <c r="AD112" s="36">
        <f>'Core Indicators'!HO112</f>
        <v>3</v>
      </c>
      <c r="AE112" s="36">
        <f>'Core Indicators'!HW112</f>
        <v>0</v>
      </c>
      <c r="AF112" s="36">
        <f>'Core Indicators'!IE112</f>
        <v>0</v>
      </c>
      <c r="AG112" s="36">
        <f>'Core Indicators'!IM112</f>
        <v>3</v>
      </c>
    </row>
    <row r="113" spans="1:33" ht="20.100000000000001" customHeight="1" x14ac:dyDescent="0.25">
      <c r="A113" s="200" t="str">
        <f>'Core Indicators'!A:A</f>
        <v>Conflict in Palestine</v>
      </c>
      <c r="B113" s="200" t="str">
        <f>'Core Indicators'!B:B</f>
        <v>Conflict,Socio-political,Violence</v>
      </c>
      <c r="C113" s="200" t="str">
        <f>'Core Indicators'!C113</f>
        <v>PSE002</v>
      </c>
      <c r="D113" s="200" t="str">
        <f>'Core Indicators'!D113</f>
        <v>Palestine</v>
      </c>
      <c r="E113" s="200" t="str">
        <f>'Core Indicators'!E113</f>
        <v>PSE</v>
      </c>
      <c r="F113" s="35">
        <f>'Core Indicators'!O113</f>
        <v>6025</v>
      </c>
      <c r="G113" s="35">
        <f>'Core Indicators'!W113</f>
        <v>5355000</v>
      </c>
      <c r="H113" s="35">
        <f>'Core Indicators'!AE113</f>
        <v>5355000</v>
      </c>
      <c r="I113" s="35">
        <f>'Core Indicators'!AM113</f>
        <v>6401000</v>
      </c>
      <c r="J113" s="35">
        <f>'Core Indicators'!AU113</f>
        <v>2580</v>
      </c>
      <c r="K113" s="35" t="str">
        <f>'Core Indicators'!BC113</f>
        <v>x</v>
      </c>
      <c r="L113" s="35">
        <f>'Core Indicators'!BK113</f>
        <v>277</v>
      </c>
      <c r="M113" s="35">
        <f>'Core Indicators'!BS113</f>
        <v>160000</v>
      </c>
      <c r="N113" s="35">
        <f>'Core Indicators'!CA113</f>
        <v>11422</v>
      </c>
      <c r="O113" s="35" t="e">
        <f>'Core Indicators'!CI113</f>
        <v>#N/A</v>
      </c>
      <c r="P113" s="35" t="str">
        <f>'Core Indicators'!CQ113</f>
        <v>x</v>
      </c>
      <c r="Q113" s="35">
        <f>'Core Indicators'!DG113</f>
        <v>0</v>
      </c>
      <c r="R113" s="35">
        <f>'Core Indicators'!DO113</f>
        <v>3255000</v>
      </c>
      <c r="S113" s="35">
        <f>'Core Indicators'!DW113</f>
        <v>1974000</v>
      </c>
      <c r="T113" s="35">
        <f>'Core Indicators'!EE113</f>
        <v>126000</v>
      </c>
      <c r="U113" s="35">
        <f>'Core Indicators'!EM113</f>
        <v>0</v>
      </c>
      <c r="V113" s="35">
        <f>'Core Indicators'!FC113</f>
        <v>4</v>
      </c>
      <c r="W113" s="35" t="str">
        <f>'Core Indicators'!FK113</f>
        <v>x</v>
      </c>
      <c r="X113" s="35">
        <f>'Core Indicators'!FS113</f>
        <v>4950000</v>
      </c>
      <c r="Y113" s="35">
        <f>'Core Indicators'!GA113</f>
        <v>1</v>
      </c>
      <c r="Z113" s="35">
        <f>'Core Indicators'!GI113</f>
        <v>2</v>
      </c>
      <c r="AA113" s="35">
        <f>'Core Indicators'!GQ113</f>
        <v>3</v>
      </c>
      <c r="AB113" s="35">
        <f>'Core Indicators'!GY113</f>
        <v>0</v>
      </c>
      <c r="AC113" s="35">
        <f>'Core Indicators'!HG113</f>
        <v>2</v>
      </c>
      <c r="AD113" s="35">
        <f>'Core Indicators'!HO113</f>
        <v>3</v>
      </c>
      <c r="AE113" s="35">
        <f>'Core Indicators'!HW113</f>
        <v>3</v>
      </c>
      <c r="AF113" s="35">
        <f>'Core Indicators'!IE113</f>
        <v>2</v>
      </c>
      <c r="AG113" s="35">
        <f>'Core Indicators'!IM113</f>
        <v>2</v>
      </c>
    </row>
    <row r="114" spans="1:33" ht="20.100000000000001" customHeight="1" x14ac:dyDescent="0.25">
      <c r="A114" s="199" t="str">
        <f>'Core Indicators'!A:A</f>
        <v>Regional Boko Haram Crisis</v>
      </c>
      <c r="B114" s="199">
        <f>'Core Indicators'!B:B</f>
        <v>0</v>
      </c>
      <c r="C114" s="199" t="str">
        <f>'Core Indicators'!C114</f>
        <v>REG001</v>
      </c>
      <c r="D114" s="199" t="str">
        <f>'Core Indicators'!D114</f>
        <v>Nigeria,Niger,Chad,Cameroon</v>
      </c>
      <c r="E114" s="199" t="str">
        <f>'Core Indicators'!E114</f>
        <v>NGA,NER,TCD,CMR</v>
      </c>
      <c r="F114" s="36">
        <f>'Core Indicators'!O114</f>
        <v>369002</v>
      </c>
      <c r="G114" s="36">
        <f>'Core Indicators'!W114</f>
        <v>20474000</v>
      </c>
      <c r="H114" s="36">
        <f>'Core Indicators'!AE114</f>
        <v>16984000</v>
      </c>
      <c r="I114" s="36">
        <f>'Core Indicators'!AM114</f>
        <v>5744000</v>
      </c>
      <c r="J114" s="36" t="str">
        <f>'Core Indicators'!AU114</f>
        <v>x</v>
      </c>
      <c r="K114" s="36" t="str">
        <f>'Core Indicators'!BC114</f>
        <v>x</v>
      </c>
      <c r="L114" s="36">
        <f>'Core Indicators'!BK114</f>
        <v>1583</v>
      </c>
      <c r="M114" s="36">
        <f>'Core Indicators'!BS114</f>
        <v>0</v>
      </c>
      <c r="N114" s="36">
        <f>'Core Indicators'!CA114</f>
        <v>4300</v>
      </c>
      <c r="O114" s="36" t="e">
        <f>'Core Indicators'!CI114</f>
        <v>#N/A</v>
      </c>
      <c r="P114" s="36">
        <f>'Core Indicators'!CQ114</f>
        <v>5200000</v>
      </c>
      <c r="Q114" s="36">
        <f>'Core Indicators'!DG114</f>
        <v>3490000</v>
      </c>
      <c r="R114" s="36">
        <f>'Core Indicators'!DO114</f>
        <v>6212000</v>
      </c>
      <c r="S114" s="36">
        <f>'Core Indicators'!DW114</f>
        <v>6409000</v>
      </c>
      <c r="T114" s="36">
        <f>'Core Indicators'!EE114</f>
        <v>3452000</v>
      </c>
      <c r="U114" s="36">
        <f>'Core Indicators'!EM114</f>
        <v>911000</v>
      </c>
      <c r="V114" s="36">
        <f>'Core Indicators'!FC114</f>
        <v>5</v>
      </c>
      <c r="W114" s="36" t="str">
        <f>'Core Indicators'!FK114</f>
        <v>x</v>
      </c>
      <c r="X114" s="36">
        <f>'Core Indicators'!FS114</f>
        <v>800000</v>
      </c>
      <c r="Y114" s="36">
        <f>'Core Indicators'!GA114</f>
        <v>1</v>
      </c>
      <c r="Z114" s="36">
        <f>'Core Indicators'!GI114</f>
        <v>3</v>
      </c>
      <c r="AA114" s="36">
        <f>'Core Indicators'!GQ114</f>
        <v>1</v>
      </c>
      <c r="AB114" s="36">
        <f>'Core Indicators'!GY114</f>
        <v>3</v>
      </c>
      <c r="AC114" s="36">
        <f>'Core Indicators'!HG114</f>
        <v>2</v>
      </c>
      <c r="AD114" s="36">
        <f>'Core Indicators'!HO114</f>
        <v>3</v>
      </c>
      <c r="AE114" s="36">
        <f>'Core Indicators'!HW114</f>
        <v>3</v>
      </c>
      <c r="AF114" s="36">
        <f>'Core Indicators'!IE114</f>
        <v>3</v>
      </c>
      <c r="AG114" s="36">
        <f>'Core Indicators'!IM114</f>
        <v>3</v>
      </c>
    </row>
    <row r="115" spans="1:33" ht="20.100000000000001" customHeight="1" x14ac:dyDescent="0.25">
      <c r="A115" s="200" t="str">
        <f>'Core Indicators'!A:A</f>
        <v>Venezuela Regional Crisis</v>
      </c>
      <c r="B115" s="200">
        <f>'Core Indicators'!B:B</f>
        <v>0</v>
      </c>
      <c r="C115" s="200" t="str">
        <f>'Core Indicators'!C115</f>
        <v>REG002</v>
      </c>
      <c r="D115" s="200" t="str">
        <f>'Core Indicators'!D115</f>
        <v>Venezuela,Brazil,Colombia,Ecuador,Peru,Trinidad and Tobago,Chile,Dominican Republic,Panama</v>
      </c>
      <c r="E115" s="200" t="str">
        <f>'Core Indicators'!E115</f>
        <v>VEN,BRA,COL,ECU,PER,TTO,CHL,DOM,PAN</v>
      </c>
      <c r="F115" s="35">
        <f>'Core Indicators'!O115</f>
        <v>5811256</v>
      </c>
      <c r="G115" s="35">
        <f>'Core Indicators'!W115</f>
        <v>214402000</v>
      </c>
      <c r="H115" s="35">
        <f>'Core Indicators'!AE115</f>
        <v>64593000</v>
      </c>
      <c r="I115" s="35">
        <f>'Core Indicators'!AM115</f>
        <v>11996000</v>
      </c>
      <c r="J115" s="35" t="str">
        <f>'Core Indicators'!AU115</f>
        <v>x</v>
      </c>
      <c r="K115" s="35" t="str">
        <f>'Core Indicators'!BC115</f>
        <v>x</v>
      </c>
      <c r="L115" s="35">
        <f>'Core Indicators'!BK115</f>
        <v>512</v>
      </c>
      <c r="M115" s="35" t="str">
        <f>'Core Indicators'!BS115</f>
        <v>x</v>
      </c>
      <c r="N115" s="35" t="str">
        <f>'Core Indicators'!CA115</f>
        <v>x</v>
      </c>
      <c r="O115" s="35" t="e">
        <f>'Core Indicators'!CI115</f>
        <v>#N/A</v>
      </c>
      <c r="P115" s="35" t="str">
        <f>'Core Indicators'!CQ115</f>
        <v>x</v>
      </c>
      <c r="Q115" s="35">
        <f>'Core Indicators'!DG115</f>
        <v>149809000</v>
      </c>
      <c r="R115" s="35">
        <f>'Core Indicators'!DO115</f>
        <v>37651000</v>
      </c>
      <c r="S115" s="35">
        <f>'Core Indicators'!DW115</f>
        <v>26943000</v>
      </c>
      <c r="T115" s="35">
        <f>'Core Indicators'!EE115</f>
        <v>0</v>
      </c>
      <c r="U115" s="35">
        <f>'Core Indicators'!EM115</f>
        <v>0</v>
      </c>
      <c r="V115" s="35">
        <f>'Core Indicators'!FC115</f>
        <v>5</v>
      </c>
      <c r="W115" s="35" t="str">
        <f>'Core Indicators'!FK115</f>
        <v>x</v>
      </c>
      <c r="X115" s="35" t="str">
        <f>'Core Indicators'!FS115</f>
        <v>x</v>
      </c>
      <c r="Y115" s="35">
        <f>'Core Indicators'!GA115</f>
        <v>1</v>
      </c>
      <c r="Z115" s="35">
        <f>'Core Indicators'!GI115</f>
        <v>2</v>
      </c>
      <c r="AA115" s="35">
        <f>'Core Indicators'!GQ115</f>
        <v>2</v>
      </c>
      <c r="AB115" s="35">
        <f>'Core Indicators'!GY115</f>
        <v>1</v>
      </c>
      <c r="AC115" s="35">
        <f>'Core Indicators'!HG115</f>
        <v>2</v>
      </c>
      <c r="AD115" s="35">
        <f>'Core Indicators'!HO115</f>
        <v>2</v>
      </c>
      <c r="AE115" s="35">
        <f>'Core Indicators'!HW115</f>
        <v>2</v>
      </c>
      <c r="AF115" s="35">
        <f>'Core Indicators'!IE115</f>
        <v>3</v>
      </c>
      <c r="AG115" s="35">
        <f>'Core Indicators'!IM115</f>
        <v>3</v>
      </c>
    </row>
    <row r="116" spans="1:33" ht="20.100000000000001" customHeight="1" x14ac:dyDescent="0.25">
      <c r="A116" s="199" t="str">
        <f>'Core Indicators'!A:A</f>
        <v>Regional Kashmir conflict</v>
      </c>
      <c r="B116" s="199">
        <f>'Core Indicators'!B:B</f>
        <v>0</v>
      </c>
      <c r="C116" s="199" t="str">
        <f>'Core Indicators'!C116</f>
        <v>REG003</v>
      </c>
      <c r="D116" s="199" t="str">
        <f>'Core Indicators'!D116</f>
        <v>India,Pakistan</v>
      </c>
      <c r="E116" s="199" t="str">
        <f>'Core Indicators'!E116</f>
        <v>IND,PAK</v>
      </c>
      <c r="F116" s="36">
        <f>'Core Indicators'!O116</f>
        <v>235533</v>
      </c>
      <c r="G116" s="36">
        <f>'Core Indicators'!W116</f>
        <v>16781000</v>
      </c>
      <c r="H116" s="36">
        <f>'Core Indicators'!AE116</f>
        <v>16991000</v>
      </c>
      <c r="I116" s="36" t="str">
        <f>'Core Indicators'!AM116</f>
        <v>x</v>
      </c>
      <c r="J116" s="36" t="str">
        <f>'Core Indicators'!AU116</f>
        <v>x</v>
      </c>
      <c r="K116" s="36" t="str">
        <f>'Core Indicators'!BC116</f>
        <v>x</v>
      </c>
      <c r="L116" s="36">
        <f>'Core Indicators'!BK116</f>
        <v>161</v>
      </c>
      <c r="M116" s="36" t="str">
        <f>'Core Indicators'!BS116</f>
        <v>x</v>
      </c>
      <c r="N116" s="36" t="str">
        <f>'Core Indicators'!CA116</f>
        <v>x</v>
      </c>
      <c r="O116" s="36" t="e">
        <f>'Core Indicators'!CI116</f>
        <v>#N/A</v>
      </c>
      <c r="P116" s="36" t="str">
        <f>'Core Indicators'!CQ116</f>
        <v>x</v>
      </c>
      <c r="Q116" s="36" t="str">
        <f>'Core Indicators'!DG116</f>
        <v>x</v>
      </c>
      <c r="R116" s="36" t="str">
        <f>'Core Indicators'!DO116</f>
        <v>x</v>
      </c>
      <c r="S116" s="36" t="str">
        <f>'Core Indicators'!DW116</f>
        <v>x</v>
      </c>
      <c r="T116" s="36" t="str">
        <f>'Core Indicators'!EE116</f>
        <v>x</v>
      </c>
      <c r="U116" s="36" t="str">
        <f>'Core Indicators'!EM116</f>
        <v>x</v>
      </c>
      <c r="V116" s="36">
        <f>'Core Indicators'!FC116</f>
        <v>3</v>
      </c>
      <c r="W116" s="36" t="str">
        <f>'Core Indicators'!FK116</f>
        <v>x</v>
      </c>
      <c r="X116" s="36" t="str">
        <f>'Core Indicators'!FS116</f>
        <v>x</v>
      </c>
      <c r="Y116" s="36">
        <f>'Core Indicators'!GA116</f>
        <v>2</v>
      </c>
      <c r="Z116" s="36">
        <f>'Core Indicators'!GI116</f>
        <v>1</v>
      </c>
      <c r="AA116" s="36">
        <f>'Core Indicators'!GQ116</f>
        <v>2</v>
      </c>
      <c r="AB116" s="36">
        <f>'Core Indicators'!GY116</f>
        <v>0</v>
      </c>
      <c r="AC116" s="36">
        <f>'Core Indicators'!HG116</f>
        <v>0</v>
      </c>
      <c r="AD116" s="36">
        <f>'Core Indicators'!HO116</f>
        <v>2</v>
      </c>
      <c r="AE116" s="36">
        <f>'Core Indicators'!HW116</f>
        <v>0</v>
      </c>
      <c r="AF116" s="36">
        <f>'Core Indicators'!IE116</f>
        <v>1</v>
      </c>
      <c r="AG116" s="36">
        <f>'Core Indicators'!IM116</f>
        <v>3</v>
      </c>
    </row>
    <row r="117" spans="1:33" ht="20.100000000000001" customHeight="1" x14ac:dyDescent="0.25">
      <c r="A117" s="200" t="str">
        <f>'Core Indicators'!A:A</f>
        <v>Syrian Regional Crisis</v>
      </c>
      <c r="B117" s="200">
        <f>'Core Indicators'!B:B</f>
        <v>0</v>
      </c>
      <c r="C117" s="200" t="str">
        <f>'Core Indicators'!C117</f>
        <v>REG004</v>
      </c>
      <c r="D117" s="200" t="str">
        <f>'Core Indicators'!D117</f>
        <v>Syria,Turkey,Iraq,Egypt,Jordan,Lebanon</v>
      </c>
      <c r="E117" s="200" t="str">
        <f>'Core Indicators'!E117</f>
        <v>SYR,TUR,IRQ,EGY,JOR,LBN</v>
      </c>
      <c r="F117" s="35">
        <f>'Core Indicators'!O117</f>
        <v>497843</v>
      </c>
      <c r="G117" s="35">
        <f>'Core Indicators'!W117</f>
        <v>89445000</v>
      </c>
      <c r="H117" s="35">
        <f>'Core Indicators'!AE117</f>
        <v>39350000</v>
      </c>
      <c r="I117" s="35">
        <f>'Core Indicators'!AM117</f>
        <v>23478000</v>
      </c>
      <c r="J117" s="35" t="str">
        <f>'Core Indicators'!AU117</f>
        <v>x</v>
      </c>
      <c r="K117" s="35" t="str">
        <f>'Core Indicators'!BC117</f>
        <v>x</v>
      </c>
      <c r="L117" s="35">
        <f>'Core Indicators'!BK117</f>
        <v>915</v>
      </c>
      <c r="M117" s="35" t="str">
        <f>'Core Indicators'!BS117</f>
        <v>x</v>
      </c>
      <c r="N117" s="35" t="str">
        <f>'Core Indicators'!CA117</f>
        <v>x</v>
      </c>
      <c r="O117" s="35" t="e">
        <f>'Core Indicators'!CI117</f>
        <v>#N/A</v>
      </c>
      <c r="P117" s="35" t="str">
        <f>'Core Indicators'!CQ117</f>
        <v>x</v>
      </c>
      <c r="Q117" s="35">
        <f>'Core Indicators'!DG117</f>
        <v>50095000</v>
      </c>
      <c r="R117" s="35">
        <f>'Core Indicators'!DO117</f>
        <v>19843000</v>
      </c>
      <c r="S117" s="35">
        <f>'Core Indicators'!DW117</f>
        <v>13072000</v>
      </c>
      <c r="T117" s="35">
        <f>'Core Indicators'!EE117</f>
        <v>6309000</v>
      </c>
      <c r="U117" s="35">
        <f>'Core Indicators'!EM117</f>
        <v>127000</v>
      </c>
      <c r="V117" s="35">
        <f>'Core Indicators'!FC117</f>
        <v>5</v>
      </c>
      <c r="W117" s="35" t="e">
        <f>'Core Indicators'!FK117</f>
        <v>#N/A</v>
      </c>
      <c r="X117" s="35" t="str">
        <f>'Core Indicators'!FS117</f>
        <v>x</v>
      </c>
      <c r="Y117" s="35">
        <f>'Core Indicators'!GA117</f>
        <v>1</v>
      </c>
      <c r="Z117" s="35">
        <f>'Core Indicators'!GI117</f>
        <v>3</v>
      </c>
      <c r="AA117" s="35">
        <f>'Core Indicators'!GQ117</f>
        <v>2</v>
      </c>
      <c r="AB117" s="35">
        <f>'Core Indicators'!GY117</f>
        <v>0</v>
      </c>
      <c r="AC117" s="35">
        <f>'Core Indicators'!HG117</f>
        <v>3</v>
      </c>
      <c r="AD117" s="35">
        <f>'Core Indicators'!HO117</f>
        <v>3</v>
      </c>
      <c r="AE117" s="35">
        <f>'Core Indicators'!HW117</f>
        <v>3</v>
      </c>
      <c r="AF117" s="35">
        <f>'Core Indicators'!IE117</f>
        <v>3</v>
      </c>
      <c r="AG117" s="35">
        <f>'Core Indicators'!IM117</f>
        <v>0</v>
      </c>
    </row>
    <row r="118" spans="1:33" ht="20.100000000000001" customHeight="1" x14ac:dyDescent="0.25">
      <c r="A118" s="199" t="str">
        <f>'Core Indicators'!A:A</f>
        <v xml:space="preserve">Eastern Mediterranean Route </v>
      </c>
      <c r="B118" s="199">
        <f>'Core Indicators'!B:B</f>
        <v>0</v>
      </c>
      <c r="C118" s="199" t="str">
        <f>'Core Indicators'!C118</f>
        <v>REG006</v>
      </c>
      <c r="D118" s="199" t="str">
        <f>'Core Indicators'!D118</f>
        <v>Turkey,Greece</v>
      </c>
      <c r="E118" s="199" t="str">
        <f>'Core Indicators'!E118</f>
        <v>TUR,GRC</v>
      </c>
      <c r="F118" s="36">
        <f>'Core Indicators'!O118</f>
        <v>180868</v>
      </c>
      <c r="G118" s="36">
        <f>'Core Indicators'!W118</f>
        <v>38031000</v>
      </c>
      <c r="H118" s="36">
        <f>'Core Indicators'!AE118</f>
        <v>8990000</v>
      </c>
      <c r="I118" s="36">
        <f>'Core Indicators'!AM118</f>
        <v>490000</v>
      </c>
      <c r="J118" s="36" t="str">
        <f>'Core Indicators'!AU118</f>
        <v>x</v>
      </c>
      <c r="K118" s="36" t="str">
        <f>'Core Indicators'!BC118</f>
        <v>x</v>
      </c>
      <c r="L118" s="36">
        <f>'Core Indicators'!BK118</f>
        <v>187</v>
      </c>
      <c r="M118" s="36" t="str">
        <f>'Core Indicators'!BS118</f>
        <v>x</v>
      </c>
      <c r="N118" s="36" t="str">
        <f>'Core Indicators'!CA118</f>
        <v>x</v>
      </c>
      <c r="O118" s="36" t="e">
        <f>'Core Indicators'!CI118</f>
        <v>#N/A</v>
      </c>
      <c r="P118" s="36" t="str">
        <f>'Core Indicators'!CQ118</f>
        <v>x</v>
      </c>
      <c r="Q118" s="36">
        <f>'Core Indicators'!DG118</f>
        <v>29041000</v>
      </c>
      <c r="R118" s="36">
        <f>'Core Indicators'!DO118</f>
        <v>8787000</v>
      </c>
      <c r="S118" s="36">
        <f>'Core Indicators'!DW118</f>
        <v>167000</v>
      </c>
      <c r="T118" s="36">
        <f>'Core Indicators'!EE118</f>
        <v>36000</v>
      </c>
      <c r="U118" s="36">
        <f>'Core Indicators'!EM118</f>
        <v>0</v>
      </c>
      <c r="V118" s="36">
        <f>'Core Indicators'!FC118</f>
        <v>2</v>
      </c>
      <c r="W118" s="36" t="str">
        <f>'Core Indicators'!FK118</f>
        <v>x</v>
      </c>
      <c r="X118" s="36" t="str">
        <f>'Core Indicators'!FS118</f>
        <v>x</v>
      </c>
      <c r="Y118" s="36">
        <f>'Core Indicators'!GA118</f>
        <v>1</v>
      </c>
      <c r="Z118" s="36">
        <f>'Core Indicators'!GI118</f>
        <v>0</v>
      </c>
      <c r="AA118" s="36">
        <f>'Core Indicators'!GQ118</f>
        <v>0</v>
      </c>
      <c r="AB118" s="36">
        <f>'Core Indicators'!GY118</f>
        <v>0</v>
      </c>
      <c r="AC118" s="36">
        <f>'Core Indicators'!HG118</f>
        <v>0</v>
      </c>
      <c r="AD118" s="36">
        <f>'Core Indicators'!HO118</f>
        <v>1</v>
      </c>
      <c r="AE118" s="36">
        <f>'Core Indicators'!HW118</f>
        <v>0</v>
      </c>
      <c r="AF118" s="36">
        <f>'Core Indicators'!IE118</f>
        <v>3</v>
      </c>
      <c r="AG118" s="36">
        <f>'Core Indicators'!IM118</f>
        <v>0</v>
      </c>
    </row>
    <row r="119" spans="1:33" ht="20.100000000000001" customHeight="1" x14ac:dyDescent="0.25">
      <c r="A119" s="200" t="str">
        <f>'Core Indicators'!A:A</f>
        <v>Central Mediterranean Route</v>
      </c>
      <c r="B119" s="200">
        <f>'Core Indicators'!B:B</f>
        <v>0</v>
      </c>
      <c r="C119" s="200" t="str">
        <f>'Core Indicators'!C119</f>
        <v>REG007</v>
      </c>
      <c r="D119" s="200" t="str">
        <f>'Core Indicators'!D119</f>
        <v>Algeria,Tunisia,Libya,Italy</v>
      </c>
      <c r="E119" s="200" t="str">
        <f>'Core Indicators'!E119</f>
        <v>DZA,TUN,LBY,ITA</v>
      </c>
      <c r="F119" s="35">
        <f>'Core Indicators'!O119</f>
        <v>4345946</v>
      </c>
      <c r="G119" s="35">
        <f>'Core Indicators'!W119</f>
        <v>72266000</v>
      </c>
      <c r="H119" s="35">
        <f>'Core Indicators'!AE119</f>
        <v>1224000</v>
      </c>
      <c r="I119" s="35">
        <f>'Core Indicators'!AM119</f>
        <v>1224000</v>
      </c>
      <c r="J119" s="35" t="str">
        <f>'Core Indicators'!AU119</f>
        <v>x</v>
      </c>
      <c r="K119" s="35" t="str">
        <f>'Core Indicators'!BC119</f>
        <v>x</v>
      </c>
      <c r="L119" s="35">
        <f>'Core Indicators'!BK119</f>
        <v>781</v>
      </c>
      <c r="M119" s="35" t="str">
        <f>'Core Indicators'!BS119</f>
        <v>x</v>
      </c>
      <c r="N119" s="35" t="str">
        <f>'Core Indicators'!CA119</f>
        <v>x</v>
      </c>
      <c r="O119" s="35" t="e">
        <f>'Core Indicators'!CI119</f>
        <v>#N/A</v>
      </c>
      <c r="P119" s="35" t="str">
        <f>'Core Indicators'!CQ119</f>
        <v>x</v>
      </c>
      <c r="Q119" s="35">
        <f>'Core Indicators'!DG119</f>
        <v>71042000</v>
      </c>
      <c r="R119" s="35">
        <f>'Core Indicators'!DO119</f>
        <v>0</v>
      </c>
      <c r="S119" s="35">
        <f>'Core Indicators'!DW119</f>
        <v>1224000</v>
      </c>
      <c r="T119" s="35">
        <f>'Core Indicators'!EE119</f>
        <v>0</v>
      </c>
      <c r="U119" s="35">
        <f>'Core Indicators'!EM119</f>
        <v>0</v>
      </c>
      <c r="V119" s="35">
        <f>'Core Indicators'!FC119</f>
        <v>4</v>
      </c>
      <c r="W119" s="35" t="str">
        <f>'Core Indicators'!FK119</f>
        <v>x</v>
      </c>
      <c r="X119" s="35" t="str">
        <f>'Core Indicators'!FS119</f>
        <v>x</v>
      </c>
      <c r="Y119" s="35">
        <f>'Core Indicators'!GA119</f>
        <v>1</v>
      </c>
      <c r="Z119" s="35">
        <f>'Core Indicators'!GI119</f>
        <v>3</v>
      </c>
      <c r="AA119" s="35">
        <f>'Core Indicators'!GQ119</f>
        <v>2</v>
      </c>
      <c r="AB119" s="35">
        <f>'Core Indicators'!GY119</f>
        <v>0</v>
      </c>
      <c r="AC119" s="35">
        <f>'Core Indicators'!HG119</f>
        <v>2</v>
      </c>
      <c r="AD119" s="35">
        <f>'Core Indicators'!HO119</f>
        <v>3</v>
      </c>
      <c r="AE119" s="35">
        <f>'Core Indicators'!HW119</f>
        <v>2</v>
      </c>
      <c r="AF119" s="35">
        <f>'Core Indicators'!IE119</f>
        <v>1</v>
      </c>
      <c r="AG119" s="35">
        <f>'Core Indicators'!IM119</f>
        <v>2</v>
      </c>
    </row>
    <row r="120" spans="1:33" ht="20.100000000000001" customHeight="1" x14ac:dyDescent="0.25">
      <c r="A120" s="199" t="str">
        <f>'Core Indicators'!A:A</f>
        <v>Western Mediterranean Route</v>
      </c>
      <c r="B120" s="199">
        <f>'Core Indicators'!B:B</f>
        <v>0</v>
      </c>
      <c r="C120" s="199" t="str">
        <f>'Core Indicators'!C120</f>
        <v>REG008</v>
      </c>
      <c r="D120" s="199" t="str">
        <f>'Core Indicators'!D120</f>
        <v>Algeria,Morocco,Spain</v>
      </c>
      <c r="E120" s="199" t="str">
        <f>'Core Indicators'!E120</f>
        <v>DZA,MAR,ESP</v>
      </c>
      <c r="F120" s="36">
        <f>'Core Indicators'!O120</f>
        <v>2928041</v>
      </c>
      <c r="G120" s="36">
        <f>'Core Indicators'!W120</f>
        <v>94572000</v>
      </c>
      <c r="H120" s="36">
        <f>'Core Indicators'!AE120</f>
        <v>429000</v>
      </c>
      <c r="I120" s="36">
        <f>'Core Indicators'!AM120</f>
        <v>429000</v>
      </c>
      <c r="J120" s="36" t="str">
        <f>'Core Indicators'!AU120</f>
        <v>x</v>
      </c>
      <c r="K120" s="36" t="str">
        <f>'Core Indicators'!BC120</f>
        <v>x</v>
      </c>
      <c r="L120" s="36">
        <f>'Core Indicators'!BK120</f>
        <v>253</v>
      </c>
      <c r="M120" s="36" t="str">
        <f>'Core Indicators'!BS120</f>
        <v>x</v>
      </c>
      <c r="N120" s="36" t="str">
        <f>'Core Indicators'!CA120</f>
        <v>x</v>
      </c>
      <c r="O120" s="36" t="e">
        <f>'Core Indicators'!CI120</f>
        <v>#N/A</v>
      </c>
      <c r="P120" s="36" t="str">
        <f>'Core Indicators'!CQ120</f>
        <v>x</v>
      </c>
      <c r="Q120" s="36">
        <f>'Core Indicators'!DG120</f>
        <v>94144000</v>
      </c>
      <c r="R120" s="36">
        <f>'Core Indicators'!DO120</f>
        <v>0</v>
      </c>
      <c r="S120" s="36">
        <f>'Core Indicators'!DW120</f>
        <v>429000</v>
      </c>
      <c r="T120" s="36">
        <f>'Core Indicators'!EE120</f>
        <v>0</v>
      </c>
      <c r="U120" s="36">
        <f>'Core Indicators'!EM120</f>
        <v>0</v>
      </c>
      <c r="V120" s="36">
        <f>'Core Indicators'!FC120</f>
        <v>4</v>
      </c>
      <c r="W120" s="36" t="str">
        <f>'Core Indicators'!FK120</f>
        <v>x</v>
      </c>
      <c r="X120" s="36" t="str">
        <f>'Core Indicators'!FS120</f>
        <v>x</v>
      </c>
      <c r="Y120" s="36">
        <f>'Core Indicators'!GA120</f>
        <v>2</v>
      </c>
      <c r="Z120" s="36">
        <f>'Core Indicators'!GI120</f>
        <v>2</v>
      </c>
      <c r="AA120" s="36">
        <f>'Core Indicators'!GQ120</f>
        <v>1</v>
      </c>
      <c r="AB120" s="36">
        <f>'Core Indicators'!GY120</f>
        <v>0</v>
      </c>
      <c r="AC120" s="36">
        <f>'Core Indicators'!HG120</f>
        <v>1</v>
      </c>
      <c r="AD120" s="36">
        <f>'Core Indicators'!HO120</f>
        <v>2</v>
      </c>
      <c r="AE120" s="36">
        <f>'Core Indicators'!HW120</f>
        <v>0</v>
      </c>
      <c r="AF120" s="36">
        <f>'Core Indicators'!IE120</f>
        <v>1</v>
      </c>
      <c r="AG120" s="36">
        <f>'Core Indicators'!IM120</f>
        <v>2</v>
      </c>
    </row>
    <row r="121" spans="1:33" ht="20.100000000000001" customHeight="1" x14ac:dyDescent="0.25">
      <c r="A121" s="200" t="str">
        <f>'Core Indicators'!A:A</f>
        <v>Rohingya Regional Crisis</v>
      </c>
      <c r="B121" s="200">
        <f>'Core Indicators'!B:B</f>
        <v>0</v>
      </c>
      <c r="C121" s="200" t="str">
        <f>'Core Indicators'!C121</f>
        <v>REG011</v>
      </c>
      <c r="D121" s="200" t="str">
        <f>'Core Indicators'!D121</f>
        <v>Bangladesh,Myanmar</v>
      </c>
      <c r="E121" s="200" t="str">
        <f>'Core Indicators'!E121</f>
        <v>BGD,MMR</v>
      </c>
      <c r="F121" s="35">
        <f>'Core Indicators'!O121</f>
        <v>45507</v>
      </c>
      <c r="G121" s="35">
        <f>'Core Indicators'!W121</f>
        <v>5343000</v>
      </c>
      <c r="H121" s="35">
        <f>'Core Indicators'!AE121</f>
        <v>3043000</v>
      </c>
      <c r="I121" s="35">
        <f>'Core Indicators'!AM121</f>
        <v>1304000</v>
      </c>
      <c r="J121" s="35" t="str">
        <f>'Core Indicators'!AU121</f>
        <v>x</v>
      </c>
      <c r="K121" s="35" t="str">
        <f>'Core Indicators'!BC121</f>
        <v>x</v>
      </c>
      <c r="L121" s="35">
        <f>'Core Indicators'!BK121</f>
        <v>283</v>
      </c>
      <c r="M121" s="35" t="str">
        <f>'Core Indicators'!BS121</f>
        <v>x</v>
      </c>
      <c r="N121" s="35" t="str">
        <f>'Core Indicators'!CA121</f>
        <v>x</v>
      </c>
      <c r="O121" s="35" t="e">
        <f>'Core Indicators'!CI121</f>
        <v>#N/A</v>
      </c>
      <c r="P121" s="35" t="str">
        <f>'Core Indicators'!CQ121</f>
        <v>x</v>
      </c>
      <c r="Q121" s="35">
        <f>'Core Indicators'!DG121</f>
        <v>2300000</v>
      </c>
      <c r="R121" s="35">
        <f>'Core Indicators'!DO121</f>
        <v>0</v>
      </c>
      <c r="S121" s="35">
        <f>'Core Indicators'!DW121</f>
        <v>1489000</v>
      </c>
      <c r="T121" s="35">
        <f>'Core Indicators'!EE121</f>
        <v>1553000</v>
      </c>
      <c r="U121" s="35">
        <f>'Core Indicators'!EM121</f>
        <v>0</v>
      </c>
      <c r="V121" s="35">
        <f>'Core Indicators'!FC121</f>
        <v>4</v>
      </c>
      <c r="W121" s="35" t="str">
        <f>'Core Indicators'!FK121</f>
        <v>x</v>
      </c>
      <c r="X121" s="35" t="str">
        <f>'Core Indicators'!FS121</f>
        <v>x</v>
      </c>
      <c r="Y121" s="35">
        <f>'Core Indicators'!GA121</f>
        <v>2</v>
      </c>
      <c r="Z121" s="35">
        <f>'Core Indicators'!GI121</f>
        <v>3</v>
      </c>
      <c r="AA121" s="35">
        <f>'Core Indicators'!GQ121</f>
        <v>2</v>
      </c>
      <c r="AB121" s="35">
        <f>'Core Indicators'!GY121</f>
        <v>0</v>
      </c>
      <c r="AC121" s="35">
        <f>'Core Indicators'!HG121</f>
        <v>3</v>
      </c>
      <c r="AD121" s="35">
        <f>'Core Indicators'!HO121</f>
        <v>3</v>
      </c>
      <c r="AE121" s="35">
        <f>'Core Indicators'!HW121</f>
        <v>3</v>
      </c>
      <c r="AF121" s="35">
        <f>'Core Indicators'!IE121</f>
        <v>1</v>
      </c>
      <c r="AG121" s="35">
        <f>'Core Indicators'!IM121</f>
        <v>3</v>
      </c>
    </row>
    <row r="122" spans="1:33" ht="20.100000000000001" customHeight="1" x14ac:dyDescent="0.25">
      <c r="A122" s="199" t="str">
        <f>'Core Indicators'!A:A</f>
        <v>Southern Africa Regional Food Security Crisis</v>
      </c>
      <c r="B122" s="199">
        <f>'Core Indicators'!B:B</f>
        <v>0</v>
      </c>
      <c r="C122" s="199" t="str">
        <f>'Core Indicators'!C122</f>
        <v>REG012</v>
      </c>
      <c r="D122" s="199" t="str">
        <f>'Core Indicators'!D122</f>
        <v>Lesotho,Madagascar,Malawi,Namibia,Eswatini,Zambia,Zimbabwe,Tanzania</v>
      </c>
      <c r="E122" s="199" t="str">
        <f>'Core Indicators'!E122</f>
        <v>LSO,MDG,MWI,NAM,SWZ,ZMB,ZWE,TZA</v>
      </c>
      <c r="F122" s="36">
        <f>'Core Indicators'!O122</f>
        <v>2332808</v>
      </c>
      <c r="G122" s="36">
        <f>'Core Indicators'!W122</f>
        <v>63042000</v>
      </c>
      <c r="H122" s="36">
        <f>'Core Indicators'!AE122</f>
        <v>38438000</v>
      </c>
      <c r="I122" s="36">
        <f>'Core Indicators'!AM122</f>
        <v>172000</v>
      </c>
      <c r="J122" s="36">
        <f>'Core Indicators'!AU122</f>
        <v>206</v>
      </c>
      <c r="K122" s="36">
        <f>'Core Indicators'!BC122</f>
        <v>45411</v>
      </c>
      <c r="L122" s="36">
        <f>'Core Indicators'!BK122</f>
        <v>1037</v>
      </c>
      <c r="M122" s="36">
        <f>'Core Indicators'!BS122</f>
        <v>0</v>
      </c>
      <c r="N122" s="36">
        <f>'Core Indicators'!CA122</f>
        <v>0</v>
      </c>
      <c r="O122" s="36" t="e">
        <f>'Core Indicators'!CI122</f>
        <v>#N/A</v>
      </c>
      <c r="P122" s="36">
        <f>'Core Indicators'!CQ122</f>
        <v>0</v>
      </c>
      <c r="Q122" s="36">
        <f>'Core Indicators'!DG122</f>
        <v>24604000</v>
      </c>
      <c r="R122" s="36">
        <f>'Core Indicators'!DO122</f>
        <v>21117000</v>
      </c>
      <c r="S122" s="36">
        <f>'Core Indicators'!DW122</f>
        <v>15897000</v>
      </c>
      <c r="T122" s="36">
        <f>'Core Indicators'!EE122</f>
        <v>1423000</v>
      </c>
      <c r="U122" s="36">
        <f>'Core Indicators'!EM122</f>
        <v>0</v>
      </c>
      <c r="V122" s="36">
        <f>'Core Indicators'!FC122</f>
        <v>4</v>
      </c>
      <c r="W122" s="36" t="e">
        <f>'Core Indicators'!FK122</f>
        <v>#N/A</v>
      </c>
      <c r="X122" s="36" t="e">
        <f>'Core Indicators'!FS122</f>
        <v>#N/A</v>
      </c>
      <c r="Y122" s="36">
        <f>'Core Indicators'!GA122</f>
        <v>1</v>
      </c>
      <c r="Z122" s="36">
        <f>'Core Indicators'!GI122</f>
        <v>1</v>
      </c>
      <c r="AA122" s="36">
        <f>'Core Indicators'!GQ122</f>
        <v>1</v>
      </c>
      <c r="AB122" s="36">
        <f>'Core Indicators'!GY122</f>
        <v>0</v>
      </c>
      <c r="AC122" s="36">
        <f>'Core Indicators'!HG122</f>
        <v>0</v>
      </c>
      <c r="AD122" s="36">
        <f>'Core Indicators'!HO122</f>
        <v>1</v>
      </c>
      <c r="AE122" s="36">
        <f>'Core Indicators'!HW122</f>
        <v>2</v>
      </c>
      <c r="AF122" s="36">
        <f>'Core Indicators'!IE122</f>
        <v>1</v>
      </c>
      <c r="AG122" s="36">
        <f>'Core Indicators'!IM122</f>
        <v>2</v>
      </c>
    </row>
    <row r="123" spans="1:33" ht="20.100000000000001" customHeight="1" x14ac:dyDescent="0.25">
      <c r="A123" s="200" t="str">
        <f>'Core Indicators'!A:A</f>
        <v>Nagorno-Karabakh Conflict</v>
      </c>
      <c r="B123" s="200">
        <f>'Core Indicators'!B:B</f>
        <v>0</v>
      </c>
      <c r="C123" s="200" t="str">
        <f>'Core Indicators'!C123</f>
        <v>REG013</v>
      </c>
      <c r="D123" s="200" t="str">
        <f>'Core Indicators'!D123</f>
        <v>Armenia,Azerbaijan</v>
      </c>
      <c r="E123" s="200" t="str">
        <f>'Core Indicators'!E123</f>
        <v>ARM,AZE</v>
      </c>
      <c r="F123" s="35">
        <f>'Core Indicators'!O123</f>
        <v>35959</v>
      </c>
      <c r="G123" s="35">
        <f>'Core Indicators'!W123</f>
        <v>4452000</v>
      </c>
      <c r="H123" s="35">
        <f>'Core Indicators'!AE123</f>
        <v>2860000</v>
      </c>
      <c r="I123" s="35">
        <f>'Core Indicators'!AM123</f>
        <v>91000</v>
      </c>
      <c r="J123" s="35" t="str">
        <f>'Core Indicators'!AU123</f>
        <v>x</v>
      </c>
      <c r="K123" s="35" t="str">
        <f>'Core Indicators'!BC123</f>
        <v>x</v>
      </c>
      <c r="L123" s="35">
        <f>'Core Indicators'!BK123</f>
        <v>14</v>
      </c>
      <c r="M123" s="35" t="str">
        <f>'Core Indicators'!BS123</f>
        <v>x</v>
      </c>
      <c r="N123" s="35" t="str">
        <f>'Core Indicators'!CA123</f>
        <v>x</v>
      </c>
      <c r="O123" s="35" t="e">
        <f>'Core Indicators'!CI123</f>
        <v>#N/A</v>
      </c>
      <c r="P123" s="35" t="str">
        <f>'Core Indicators'!CQ123</f>
        <v>x</v>
      </c>
      <c r="Q123" s="35">
        <f>'Core Indicators'!DG123</f>
        <v>1593000</v>
      </c>
      <c r="R123" s="35">
        <f>'Core Indicators'!DO123</f>
        <v>2833000</v>
      </c>
      <c r="S123" s="35">
        <f>'Core Indicators'!DW123</f>
        <v>27000</v>
      </c>
      <c r="T123" s="35">
        <f>'Core Indicators'!EE123</f>
        <v>0</v>
      </c>
      <c r="U123" s="35">
        <f>'Core Indicators'!EM123</f>
        <v>0</v>
      </c>
      <c r="V123" s="35">
        <f>'Core Indicators'!FC123</f>
        <v>2</v>
      </c>
      <c r="W123" s="35" t="str">
        <f>'Core Indicators'!FK123</f>
        <v>x</v>
      </c>
      <c r="X123" s="35" t="str">
        <f>'Core Indicators'!FS123</f>
        <v>x</v>
      </c>
      <c r="Y123" s="35">
        <f>'Core Indicators'!GA123</f>
        <v>1</v>
      </c>
      <c r="Z123" s="35">
        <f>'Core Indicators'!GI123</f>
        <v>0</v>
      </c>
      <c r="AA123" s="35">
        <f>'Core Indicators'!GQ123</f>
        <v>1</v>
      </c>
      <c r="AB123" s="35">
        <f>'Core Indicators'!GY123</f>
        <v>0</v>
      </c>
      <c r="AC123" s="35">
        <f>'Core Indicators'!HG123</f>
        <v>0</v>
      </c>
      <c r="AD123" s="35">
        <f>'Core Indicators'!HO123</f>
        <v>0</v>
      </c>
      <c r="AE123" s="35">
        <f>'Core Indicators'!HW123</f>
        <v>0</v>
      </c>
      <c r="AF123" s="35">
        <f>'Core Indicators'!IE123</f>
        <v>2</v>
      </c>
      <c r="AG123" s="35">
        <f>'Core Indicators'!IM123</f>
        <v>0</v>
      </c>
    </row>
    <row r="124" spans="1:33" ht="20.100000000000001" customHeight="1" x14ac:dyDescent="0.25">
      <c r="A124" s="199" t="str">
        <f>'Core Indicators'!A:A</f>
        <v>Eastern Africa Regional Drought Crisis</v>
      </c>
      <c r="B124" s="199" t="str">
        <f>'Core Indicators'!B:B</f>
        <v>Drought</v>
      </c>
      <c r="C124" s="199" t="str">
        <f>'Core Indicators'!C124</f>
        <v>REG014</v>
      </c>
      <c r="D124" s="199" t="str">
        <f>'Core Indicators'!D124</f>
        <v>Ethiopia,Somalia,Kenya</v>
      </c>
      <c r="E124" s="199" t="str">
        <f>'Core Indicators'!E124</f>
        <v>ETH,SOM,KEN</v>
      </c>
      <c r="F124" s="36">
        <f>'Core Indicators'!O124</f>
        <v>1804170</v>
      </c>
      <c r="G124" s="36">
        <f>'Core Indicators'!W124</f>
        <v>92590000</v>
      </c>
      <c r="H124" s="36">
        <f>'Core Indicators'!AE124</f>
        <v>56690000</v>
      </c>
      <c r="I124" s="36">
        <f>'Core Indicators'!AM124</f>
        <v>1596000</v>
      </c>
      <c r="J124" s="36" t="str">
        <f>'Core Indicators'!AU124</f>
        <v>x</v>
      </c>
      <c r="K124" s="36">
        <f>'Core Indicators'!BC124</f>
        <v>5599046</v>
      </c>
      <c r="L124" s="36">
        <f>'Core Indicators'!BK124</f>
        <v>35</v>
      </c>
      <c r="M124" s="36" t="str">
        <f>'Core Indicators'!BS124</f>
        <v>x</v>
      </c>
      <c r="N124" s="36" t="str">
        <f>'Core Indicators'!CA124</f>
        <v>x</v>
      </c>
      <c r="O124" s="36" t="e">
        <f>'Core Indicators'!CI124</f>
        <v>#N/A</v>
      </c>
      <c r="P124" s="36">
        <f>'Core Indicators'!CQ124</f>
        <v>3500000</v>
      </c>
      <c r="Q124" s="36">
        <f>'Core Indicators'!DG124</f>
        <v>35900000</v>
      </c>
      <c r="R124" s="36">
        <f>'Core Indicators'!DO124</f>
        <v>34635000</v>
      </c>
      <c r="S124" s="36">
        <f>'Core Indicators'!DW124</f>
        <v>15738000</v>
      </c>
      <c r="T124" s="36">
        <f>'Core Indicators'!EE124</f>
        <v>5702000</v>
      </c>
      <c r="U124" s="36">
        <f>'Core Indicators'!EM124</f>
        <v>614000</v>
      </c>
      <c r="V124" s="36">
        <f>'Core Indicators'!FC124</f>
        <v>5</v>
      </c>
      <c r="W124" s="36" t="str">
        <f>'Core Indicators'!FK124</f>
        <v>x</v>
      </c>
      <c r="X124" s="36" t="str">
        <f>'Core Indicators'!FS124</f>
        <v>x</v>
      </c>
      <c r="Y124" s="36">
        <f>'Core Indicators'!GA124</f>
        <v>2</v>
      </c>
      <c r="Z124" s="36">
        <f>'Core Indicators'!GI124</f>
        <v>3</v>
      </c>
      <c r="AA124" s="36">
        <f>'Core Indicators'!GQ124</f>
        <v>3</v>
      </c>
      <c r="AB124" s="36">
        <f>'Core Indicators'!GY124</f>
        <v>3</v>
      </c>
      <c r="AC124" s="36">
        <f>'Core Indicators'!HG124</f>
        <v>2</v>
      </c>
      <c r="AD124" s="36">
        <f>'Core Indicators'!HO124</f>
        <v>3</v>
      </c>
      <c r="AE124" s="36">
        <f>'Core Indicators'!HW124</f>
        <v>3</v>
      </c>
      <c r="AF124" s="36">
        <f>'Core Indicators'!IE124</f>
        <v>3</v>
      </c>
      <c r="AG124" s="36">
        <f>'Core Indicators'!IM124</f>
        <v>3</v>
      </c>
    </row>
    <row r="125" spans="1:33" ht="20.100000000000001" customHeight="1" x14ac:dyDescent="0.25">
      <c r="A125" s="200" t="str">
        <f>'Core Indicators'!A:A</f>
        <v>Displacement from Ukraine conflict in Romania</v>
      </c>
      <c r="B125" s="200" t="str">
        <f>'Core Indicators'!B:B</f>
        <v>Conflict,Displacement</v>
      </c>
      <c r="C125" s="200" t="str">
        <f>'Core Indicators'!C125</f>
        <v>ROU002</v>
      </c>
      <c r="D125" s="200" t="str">
        <f>'Core Indicators'!D125</f>
        <v>Romania</v>
      </c>
      <c r="E125" s="200" t="str">
        <f>'Core Indicators'!E125</f>
        <v>ROU</v>
      </c>
      <c r="F125" s="35">
        <f>'Core Indicators'!O125</f>
        <v>62918</v>
      </c>
      <c r="G125" s="35">
        <f>'Core Indicators'!W125</f>
        <v>6606000</v>
      </c>
      <c r="H125" s="35">
        <f>'Core Indicators'!AE125</f>
        <v>1557000</v>
      </c>
      <c r="I125" s="35">
        <f>'Core Indicators'!AM125</f>
        <v>1557000</v>
      </c>
      <c r="J125" s="35" t="e">
        <f>'Core Indicators'!AU125</f>
        <v>#N/A</v>
      </c>
      <c r="K125" s="35" t="e">
        <f>'Core Indicators'!BC125</f>
        <v>#N/A</v>
      </c>
      <c r="L125" s="35">
        <f>'Core Indicators'!BK125</f>
        <v>0</v>
      </c>
      <c r="M125" s="35" t="e">
        <f>'Core Indicators'!BS125</f>
        <v>#N/A</v>
      </c>
      <c r="N125" s="35" t="e">
        <f>'Core Indicators'!CA125</f>
        <v>#N/A</v>
      </c>
      <c r="O125" s="35" t="e">
        <f>'Core Indicators'!CI125</f>
        <v>#N/A</v>
      </c>
      <c r="P125" s="35" t="e">
        <f>'Core Indicators'!CQ125</f>
        <v>#N/A</v>
      </c>
      <c r="Q125" s="35">
        <f>'Core Indicators'!DG125</f>
        <v>5049000</v>
      </c>
      <c r="R125" s="35">
        <f>'Core Indicators'!DO125</f>
        <v>0</v>
      </c>
      <c r="S125" s="35">
        <f>'Core Indicators'!DW125</f>
        <v>1557000</v>
      </c>
      <c r="T125" s="35">
        <f>'Core Indicators'!EE125</f>
        <v>0</v>
      </c>
      <c r="U125" s="35">
        <f>'Core Indicators'!EM125</f>
        <v>0</v>
      </c>
      <c r="V125" s="35">
        <f>'Core Indicators'!FC125</f>
        <v>2</v>
      </c>
      <c r="W125" s="35" t="e">
        <f>'Core Indicators'!FK125</f>
        <v>#N/A</v>
      </c>
      <c r="X125" s="35" t="e">
        <f>'Core Indicators'!FS125</f>
        <v>#N/A</v>
      </c>
      <c r="Y125" s="35">
        <f>'Core Indicators'!GA125</f>
        <v>0</v>
      </c>
      <c r="Z125" s="35">
        <f>'Core Indicators'!GI125</f>
        <v>0</v>
      </c>
      <c r="AA125" s="35">
        <f>'Core Indicators'!GQ125</f>
        <v>0</v>
      </c>
      <c r="AB125" s="35">
        <f>'Core Indicators'!GY125</f>
        <v>0</v>
      </c>
      <c r="AC125" s="35">
        <f>'Core Indicators'!HG125</f>
        <v>0</v>
      </c>
      <c r="AD125" s="35">
        <f>'Core Indicators'!HO125</f>
        <v>0</v>
      </c>
      <c r="AE125" s="35">
        <f>'Core Indicators'!HW125</f>
        <v>0</v>
      </c>
      <c r="AF125" s="35">
        <f>'Core Indicators'!IE125</f>
        <v>0</v>
      </c>
      <c r="AG125" s="35">
        <f>'Core Indicators'!IM125</f>
        <v>0</v>
      </c>
    </row>
    <row r="126" spans="1:33" ht="20.100000000000001" customHeight="1" x14ac:dyDescent="0.25">
      <c r="A126" s="199" t="str">
        <f>'Core Indicators'!A:A</f>
        <v>Burundi and DRC refugees in Rwanda</v>
      </c>
      <c r="B126" s="199" t="str">
        <f>'Core Indicators'!B:B</f>
        <v>Displacement</v>
      </c>
      <c r="C126" s="199" t="str">
        <f>'Core Indicators'!C126</f>
        <v>RWA002</v>
      </c>
      <c r="D126" s="199" t="str">
        <f>'Core Indicators'!D126</f>
        <v>Rwanda</v>
      </c>
      <c r="E126" s="199" t="str">
        <f>'Core Indicators'!E126</f>
        <v>RWA</v>
      </c>
      <c r="F126" s="36">
        <f>'Core Indicators'!O126</f>
        <v>20524</v>
      </c>
      <c r="G126" s="36">
        <f>'Core Indicators'!W126</f>
        <v>2369000</v>
      </c>
      <c r="H126" s="36">
        <f>'Core Indicators'!AE126</f>
        <v>127000</v>
      </c>
      <c r="I126" s="36">
        <f>'Core Indicators'!AM126</f>
        <v>127000</v>
      </c>
      <c r="J126" s="36" t="str">
        <f>'Core Indicators'!AU126</f>
        <v>x</v>
      </c>
      <c r="K126" s="36" t="str">
        <f>'Core Indicators'!BC126</f>
        <v>x</v>
      </c>
      <c r="L126" s="36" t="str">
        <f>'Core Indicators'!BK126</f>
        <v>x</v>
      </c>
      <c r="M126" s="36">
        <f>'Core Indicators'!BS126</f>
        <v>0</v>
      </c>
      <c r="N126" s="36">
        <f>'Core Indicators'!CA126</f>
        <v>0</v>
      </c>
      <c r="O126" s="36" t="e">
        <f>'Core Indicators'!CI126</f>
        <v>#N/A</v>
      </c>
      <c r="P126" s="36">
        <f>'Core Indicators'!CQ126</f>
        <v>0</v>
      </c>
      <c r="Q126" s="36">
        <f>'Core Indicators'!DG126</f>
        <v>2255000</v>
      </c>
      <c r="R126" s="36">
        <f>'Core Indicators'!DO126</f>
        <v>0</v>
      </c>
      <c r="S126" s="36">
        <f>'Core Indicators'!DW126</f>
        <v>127000</v>
      </c>
      <c r="T126" s="36">
        <f>'Core Indicators'!EE126</f>
        <v>0</v>
      </c>
      <c r="U126" s="36">
        <f>'Core Indicators'!EM126</f>
        <v>0</v>
      </c>
      <c r="V126" s="36">
        <f>'Core Indicators'!FC126</f>
        <v>2</v>
      </c>
      <c r="W126" s="36">
        <f>'Core Indicators'!FK126</f>
        <v>0</v>
      </c>
      <c r="X126" s="36">
        <f>'Core Indicators'!FS126</f>
        <v>0</v>
      </c>
      <c r="Y126" s="36">
        <f>'Core Indicators'!GA126</f>
        <v>1</v>
      </c>
      <c r="Z126" s="36">
        <f>'Core Indicators'!GI126</f>
        <v>0</v>
      </c>
      <c r="AA126" s="36">
        <f>'Core Indicators'!GQ126</f>
        <v>1</v>
      </c>
      <c r="AB126" s="36">
        <f>'Core Indicators'!GY126</f>
        <v>0</v>
      </c>
      <c r="AC126" s="36">
        <f>'Core Indicators'!HG126</f>
        <v>0</v>
      </c>
      <c r="AD126" s="36">
        <f>'Core Indicators'!HO126</f>
        <v>0</v>
      </c>
      <c r="AE126" s="36">
        <f>'Core Indicators'!HW126</f>
        <v>0</v>
      </c>
      <c r="AF126" s="36">
        <f>'Core Indicators'!IE126</f>
        <v>0</v>
      </c>
      <c r="AG126" s="36">
        <f>'Core Indicators'!IM126</f>
        <v>0</v>
      </c>
    </row>
    <row r="127" spans="1:33" ht="20.100000000000001" customHeight="1" x14ac:dyDescent="0.25">
      <c r="A127" s="200" t="str">
        <f>'Core Indicators'!A:A</f>
        <v>Complex crisis in Sudan</v>
      </c>
      <c r="B127" s="200" t="str">
        <f>'Core Indicators'!B:B</f>
        <v>Displacement,Violence,Floods</v>
      </c>
      <c r="C127" s="200" t="str">
        <f>'Core Indicators'!C127</f>
        <v>SDN001</v>
      </c>
      <c r="D127" s="200" t="str">
        <f>'Core Indicators'!D127</f>
        <v>Sudan</v>
      </c>
      <c r="E127" s="200" t="str">
        <f>'Core Indicators'!E127</f>
        <v>SDN</v>
      </c>
      <c r="F127" s="35">
        <f>'Core Indicators'!O127</f>
        <v>1840687</v>
      </c>
      <c r="G127" s="35">
        <f>'Core Indicators'!W127</f>
        <v>48000000</v>
      </c>
      <c r="H127" s="35">
        <f>'Core Indicators'!AE127</f>
        <v>30100000</v>
      </c>
      <c r="I127" s="35">
        <f>'Core Indicators'!AM127</f>
        <v>5556000</v>
      </c>
      <c r="J127" s="35">
        <f>'Core Indicators'!AU127</f>
        <v>122</v>
      </c>
      <c r="K127" s="35" t="str">
        <f>'Core Indicators'!BC127</f>
        <v>x</v>
      </c>
      <c r="L127" s="35">
        <f>'Core Indicators'!BK127</f>
        <v>1419</v>
      </c>
      <c r="M127" s="35">
        <f>'Core Indicators'!BS127</f>
        <v>48200</v>
      </c>
      <c r="N127" s="35">
        <f>'Core Indicators'!CA127</f>
        <v>24800</v>
      </c>
      <c r="O127" s="35" t="e">
        <f>'Core Indicators'!CI127</f>
        <v>#N/A</v>
      </c>
      <c r="P127" s="35">
        <f>'Core Indicators'!CQ127</f>
        <v>14851</v>
      </c>
      <c r="Q127" s="35">
        <f>'Core Indicators'!DG127</f>
        <v>20500000</v>
      </c>
      <c r="R127" s="35">
        <f>'Core Indicators'!DO127</f>
        <v>13500000</v>
      </c>
      <c r="S127" s="35">
        <f>'Core Indicators'!DW127</f>
        <v>10200000</v>
      </c>
      <c r="T127" s="35">
        <f>'Core Indicators'!EE127</f>
        <v>5500000</v>
      </c>
      <c r="U127" s="35">
        <f>'Core Indicators'!EM127</f>
        <v>100000</v>
      </c>
      <c r="V127" s="35">
        <f>'Core Indicators'!FC127</f>
        <v>5</v>
      </c>
      <c r="W127" s="35" t="str">
        <f>'Core Indicators'!FK127</f>
        <v>x</v>
      </c>
      <c r="X127" s="35" t="str">
        <f>'Core Indicators'!FS127</f>
        <v>x</v>
      </c>
      <c r="Y127" s="35">
        <f>'Core Indicators'!GA127</f>
        <v>2</v>
      </c>
      <c r="Z127" s="35">
        <f>'Core Indicators'!GI127</f>
        <v>1</v>
      </c>
      <c r="AA127" s="35">
        <f>'Core Indicators'!GQ127</f>
        <v>1</v>
      </c>
      <c r="AB127" s="35">
        <f>'Core Indicators'!GY127</f>
        <v>0</v>
      </c>
      <c r="AC127" s="35">
        <f>'Core Indicators'!HG127</f>
        <v>2</v>
      </c>
      <c r="AD127" s="35">
        <f>'Core Indicators'!HO127</f>
        <v>1</v>
      </c>
      <c r="AE127" s="35">
        <f>'Core Indicators'!HW127</f>
        <v>3</v>
      </c>
      <c r="AF127" s="35">
        <f>'Core Indicators'!IE127</f>
        <v>1</v>
      </c>
      <c r="AG127" s="35">
        <f>'Core Indicators'!IM127</f>
        <v>3</v>
      </c>
    </row>
    <row r="128" spans="1:33" ht="20.100000000000001" customHeight="1" x14ac:dyDescent="0.25">
      <c r="A128" s="199" t="str">
        <f>'Core Indicators'!A:A</f>
        <v>Refugees in Sudan</v>
      </c>
      <c r="B128" s="199" t="str">
        <f>'Core Indicators'!B:B</f>
        <v>Displacement</v>
      </c>
      <c r="C128" s="199" t="str">
        <f>'Core Indicators'!C128</f>
        <v>SDN005</v>
      </c>
      <c r="D128" s="199" t="str">
        <f>'Core Indicators'!D128</f>
        <v>Sudan</v>
      </c>
      <c r="E128" s="199" t="str">
        <f>'Core Indicators'!E128</f>
        <v>SDN</v>
      </c>
      <c r="F128" s="36">
        <f>'Core Indicators'!O128</f>
        <v>89263</v>
      </c>
      <c r="G128" s="36">
        <f>'Core Indicators'!W128</f>
        <v>14770000</v>
      </c>
      <c r="H128" s="36">
        <f>'Core Indicators'!AE128</f>
        <v>14770000</v>
      </c>
      <c r="I128" s="36">
        <f>'Core Indicators'!AM128</f>
        <v>1139000</v>
      </c>
      <c r="J128" s="36" t="str">
        <f>'Core Indicators'!AU128</f>
        <v>x</v>
      </c>
      <c r="K128" s="36" t="str">
        <f>'Core Indicators'!BC128</f>
        <v>x</v>
      </c>
      <c r="L128" s="36">
        <f>'Core Indicators'!BK128</f>
        <v>0</v>
      </c>
      <c r="M128" s="36" t="str">
        <f>'Core Indicators'!BS128</f>
        <v>x</v>
      </c>
      <c r="N128" s="36" t="str">
        <f>'Core Indicators'!CA128</f>
        <v>x</v>
      </c>
      <c r="O128" s="36" t="e">
        <f>'Core Indicators'!CI128</f>
        <v>#N/A</v>
      </c>
      <c r="P128" s="36" t="str">
        <f>'Core Indicators'!CQ128</f>
        <v>x</v>
      </c>
      <c r="Q128" s="36">
        <f>'Core Indicators'!DG128</f>
        <v>0</v>
      </c>
      <c r="R128" s="36">
        <f>'Core Indicators'!DO128</f>
        <v>13631000</v>
      </c>
      <c r="S128" s="36">
        <f>'Core Indicators'!DW128</f>
        <v>1139000</v>
      </c>
      <c r="T128" s="36">
        <f>'Core Indicators'!EE128</f>
        <v>0</v>
      </c>
      <c r="U128" s="36">
        <f>'Core Indicators'!EM128</f>
        <v>0</v>
      </c>
      <c r="V128" s="36">
        <f>'Core Indicators'!FC128</f>
        <v>2</v>
      </c>
      <c r="W128" s="36" t="e">
        <f>'Core Indicators'!FK128</f>
        <v>#N/A</v>
      </c>
      <c r="X128" s="36" t="e">
        <f>'Core Indicators'!FS128</f>
        <v>#N/A</v>
      </c>
      <c r="Y128" s="36">
        <f>'Core Indicators'!GA128</f>
        <v>2</v>
      </c>
      <c r="Z128" s="36">
        <f>'Core Indicators'!GI128</f>
        <v>1</v>
      </c>
      <c r="AA128" s="36">
        <f>'Core Indicators'!GQ128</f>
        <v>1</v>
      </c>
      <c r="AB128" s="36">
        <f>'Core Indicators'!GY128</f>
        <v>0</v>
      </c>
      <c r="AC128" s="36">
        <f>'Core Indicators'!HG128</f>
        <v>0</v>
      </c>
      <c r="AD128" s="36">
        <f>'Core Indicators'!HO128</f>
        <v>1</v>
      </c>
      <c r="AE128" s="36">
        <f>'Core Indicators'!HW128</f>
        <v>3</v>
      </c>
      <c r="AF128" s="36">
        <f>'Core Indicators'!IE128</f>
        <v>1</v>
      </c>
      <c r="AG128" s="36">
        <f>'Core Indicators'!IM128</f>
        <v>2</v>
      </c>
    </row>
    <row r="129" spans="1:33" ht="20.100000000000001" customHeight="1" x14ac:dyDescent="0.25">
      <c r="A129" s="200" t="str">
        <f>'Core Indicators'!A:A</f>
        <v xml:space="preserve">Floods in Sudan </v>
      </c>
      <c r="B129" s="200" t="str">
        <f>'Core Indicators'!B:B</f>
        <v>Floods</v>
      </c>
      <c r="C129" s="200" t="str">
        <f>'Core Indicators'!C129</f>
        <v>SDN006</v>
      </c>
      <c r="D129" s="200" t="str">
        <f>'Core Indicators'!D129</f>
        <v>Sudan</v>
      </c>
      <c r="E129" s="200" t="str">
        <f>'Core Indicators'!E129</f>
        <v>SDN</v>
      </c>
      <c r="F129" s="35">
        <f>'Core Indicators'!O129</f>
        <v>1840687</v>
      </c>
      <c r="G129" s="35">
        <f>'Core Indicators'!W129</f>
        <v>49800000</v>
      </c>
      <c r="H129" s="35">
        <f>'Core Indicators'!AE129</f>
        <v>349000</v>
      </c>
      <c r="I129" s="35">
        <f>'Core Indicators'!AM129</f>
        <v>139000</v>
      </c>
      <c r="J129" s="35">
        <f>'Core Indicators'!AU129</f>
        <v>122</v>
      </c>
      <c r="K129" s="35" t="str">
        <f>'Core Indicators'!BC129</f>
        <v>x</v>
      </c>
      <c r="L129" s="35">
        <f>'Core Indicators'!BK129</f>
        <v>146</v>
      </c>
      <c r="M129" s="35">
        <f>'Core Indicators'!BS129</f>
        <v>48200</v>
      </c>
      <c r="N129" s="35">
        <f>'Core Indicators'!CA129</f>
        <v>24800</v>
      </c>
      <c r="O129" s="35" t="e">
        <f>'Core Indicators'!CI129</f>
        <v>#N/A</v>
      </c>
      <c r="P129" s="35">
        <f>'Core Indicators'!CQ129</f>
        <v>14851</v>
      </c>
      <c r="Q129" s="35">
        <f>'Core Indicators'!DG129</f>
        <v>49451000</v>
      </c>
      <c r="R129" s="35">
        <f>'Core Indicators'!DO129</f>
        <v>210000</v>
      </c>
      <c r="S129" s="35">
        <f>'Core Indicators'!DW129</f>
        <v>139000</v>
      </c>
      <c r="T129" s="35">
        <f>'Core Indicators'!EE129</f>
        <v>0</v>
      </c>
      <c r="U129" s="35">
        <f>'Core Indicators'!EM129</f>
        <v>0</v>
      </c>
      <c r="V129" s="35">
        <f>'Core Indicators'!FC129</f>
        <v>5</v>
      </c>
      <c r="W129" s="35" t="str">
        <f>'Core Indicators'!FK129</f>
        <v>x</v>
      </c>
      <c r="X129" s="35" t="str">
        <f>'Core Indicators'!FS129</f>
        <v>x</v>
      </c>
      <c r="Y129" s="35">
        <f>'Core Indicators'!GA129</f>
        <v>2</v>
      </c>
      <c r="Z129" s="35">
        <f>'Core Indicators'!GI129</f>
        <v>0</v>
      </c>
      <c r="AA129" s="35">
        <f>'Core Indicators'!GQ129</f>
        <v>1</v>
      </c>
      <c r="AB129" s="35">
        <f>'Core Indicators'!GY129</f>
        <v>0</v>
      </c>
      <c r="AC129" s="35">
        <f>'Core Indicators'!HG129</f>
        <v>0</v>
      </c>
      <c r="AD129" s="35">
        <f>'Core Indicators'!HO129</f>
        <v>1</v>
      </c>
      <c r="AE129" s="35">
        <f>'Core Indicators'!HW129</f>
        <v>3</v>
      </c>
      <c r="AF129" s="35">
        <f>'Core Indicators'!IE129</f>
        <v>1</v>
      </c>
      <c r="AG129" s="35">
        <f>'Core Indicators'!IM129</f>
        <v>2</v>
      </c>
    </row>
    <row r="130" spans="1:33" ht="20.100000000000001" customHeight="1" x14ac:dyDescent="0.25">
      <c r="A130" s="199" t="str">
        <f>'Core Indicators'!A:A</f>
        <v>Violence in Darfur and Kordofan regions</v>
      </c>
      <c r="B130" s="199" t="str">
        <f>'Core Indicators'!B:B</f>
        <v>Violence</v>
      </c>
      <c r="C130" s="199" t="str">
        <f>'Core Indicators'!C130</f>
        <v>SDN008</v>
      </c>
      <c r="D130" s="199" t="str">
        <f>'Core Indicators'!D130</f>
        <v>Sudan</v>
      </c>
      <c r="E130" s="199" t="str">
        <f>'Core Indicators'!E130</f>
        <v>SDN</v>
      </c>
      <c r="F130" s="36">
        <f>'Core Indicators'!O130</f>
        <v>880145</v>
      </c>
      <c r="G130" s="36">
        <f>'Core Indicators'!W130</f>
        <v>17139000</v>
      </c>
      <c r="H130" s="36">
        <f>'Core Indicators'!AE130</f>
        <v>17139000</v>
      </c>
      <c r="I130" s="36">
        <f>'Core Indicators'!AM130</f>
        <v>168000</v>
      </c>
      <c r="J130" s="36">
        <f>'Core Indicators'!AU130</f>
        <v>0</v>
      </c>
      <c r="K130" s="36">
        <f>'Core Indicators'!BC130</f>
        <v>0</v>
      </c>
      <c r="L130" s="36">
        <f>'Core Indicators'!BK130</f>
        <v>645</v>
      </c>
      <c r="M130" s="36">
        <f>'Core Indicators'!BS130</f>
        <v>55</v>
      </c>
      <c r="N130" s="36">
        <f>'Core Indicators'!CA130</f>
        <v>0</v>
      </c>
      <c r="O130" s="36" t="e">
        <f>'Core Indicators'!CI130</f>
        <v>#N/A</v>
      </c>
      <c r="P130" s="36">
        <f>'Core Indicators'!CQ130</f>
        <v>0</v>
      </c>
      <c r="Q130" s="36">
        <f>'Core Indicators'!DG130</f>
        <v>0</v>
      </c>
      <c r="R130" s="36">
        <f>'Core Indicators'!DO130</f>
        <v>9299000</v>
      </c>
      <c r="S130" s="36">
        <f>'Core Indicators'!DW130</f>
        <v>3730000</v>
      </c>
      <c r="T130" s="36">
        <f>'Core Indicators'!EE130</f>
        <v>4110000</v>
      </c>
      <c r="U130" s="36">
        <f>'Core Indicators'!EM130</f>
        <v>0</v>
      </c>
      <c r="V130" s="36">
        <f>'Core Indicators'!FC130</f>
        <v>2</v>
      </c>
      <c r="W130" s="36">
        <f>'Core Indicators'!FK130</f>
        <v>0</v>
      </c>
      <c r="X130" s="36">
        <f>'Core Indicators'!FS130</f>
        <v>0</v>
      </c>
      <c r="Y130" s="36">
        <f>'Core Indicators'!GA130</f>
        <v>2</v>
      </c>
      <c r="Z130" s="36">
        <f>'Core Indicators'!GI130</f>
        <v>1</v>
      </c>
      <c r="AA130" s="36">
        <f>'Core Indicators'!GQ130</f>
        <v>1</v>
      </c>
      <c r="AB130" s="36">
        <f>'Core Indicators'!GY130</f>
        <v>0</v>
      </c>
      <c r="AC130" s="36">
        <f>'Core Indicators'!HG130</f>
        <v>2</v>
      </c>
      <c r="AD130" s="36">
        <f>'Core Indicators'!HO130</f>
        <v>1</v>
      </c>
      <c r="AE130" s="36">
        <f>'Core Indicators'!HW130</f>
        <v>3</v>
      </c>
      <c r="AF130" s="36">
        <f>'Core Indicators'!IE130</f>
        <v>1</v>
      </c>
      <c r="AG130" s="36">
        <f>'Core Indicators'!IM130</f>
        <v>2</v>
      </c>
    </row>
    <row r="131" spans="1:33" ht="20.100000000000001" customHeight="1" x14ac:dyDescent="0.25">
      <c r="A131" s="200" t="str">
        <f>'Core Indicators'!A:A</f>
        <v>Drought in Senegal</v>
      </c>
      <c r="B131" s="200" t="str">
        <f>'Core Indicators'!B:B</f>
        <v>Drought</v>
      </c>
      <c r="C131" s="200" t="str">
        <f>'Core Indicators'!C131</f>
        <v>SEN002</v>
      </c>
      <c r="D131" s="200" t="str">
        <f>'Core Indicators'!D131</f>
        <v>Senegal</v>
      </c>
      <c r="E131" s="200" t="str">
        <f>'Core Indicators'!E131</f>
        <v>SEN</v>
      </c>
      <c r="F131" s="35">
        <f>'Core Indicators'!O131</f>
        <v>196712</v>
      </c>
      <c r="G131" s="35">
        <f>'Core Indicators'!W131</f>
        <v>17258000</v>
      </c>
      <c r="H131" s="35">
        <f>'Core Indicators'!AE131</f>
        <v>4452000</v>
      </c>
      <c r="I131" s="35">
        <f>'Core Indicators'!AM131</f>
        <v>4000</v>
      </c>
      <c r="J131" s="35">
        <f>'Core Indicators'!AU131</f>
        <v>0</v>
      </c>
      <c r="K131" s="35">
        <f>'Core Indicators'!BC131</f>
        <v>0</v>
      </c>
      <c r="L131" s="35">
        <f>'Core Indicators'!BK131</f>
        <v>15</v>
      </c>
      <c r="M131" s="35">
        <f>'Core Indicators'!BS131</f>
        <v>0</v>
      </c>
      <c r="N131" s="35">
        <f>'Core Indicators'!CA131</f>
        <v>0</v>
      </c>
      <c r="O131" s="35" t="e">
        <f>'Core Indicators'!CI131</f>
        <v>#N/A</v>
      </c>
      <c r="P131" s="35" t="str">
        <f>'Core Indicators'!CQ131</f>
        <v>x</v>
      </c>
      <c r="Q131" s="35">
        <f>'Core Indicators'!DG131</f>
        <v>12806000</v>
      </c>
      <c r="R131" s="35">
        <f>'Core Indicators'!DO131</f>
        <v>3681000</v>
      </c>
      <c r="S131" s="35">
        <f>'Core Indicators'!DW131</f>
        <v>757000</v>
      </c>
      <c r="T131" s="35">
        <f>'Core Indicators'!EE131</f>
        <v>13000</v>
      </c>
      <c r="U131" s="35">
        <f>'Core Indicators'!EM131</f>
        <v>0</v>
      </c>
      <c r="V131" s="35">
        <f>'Core Indicators'!FC131</f>
        <v>1</v>
      </c>
      <c r="W131" s="35">
        <f>'Core Indicators'!FK131</f>
        <v>0</v>
      </c>
      <c r="X131" s="35">
        <f>'Core Indicators'!FS131</f>
        <v>0</v>
      </c>
      <c r="Y131" s="35">
        <f>'Core Indicators'!GA131</f>
        <v>0</v>
      </c>
      <c r="Z131" s="35">
        <f>'Core Indicators'!GI131</f>
        <v>0</v>
      </c>
      <c r="AA131" s="35">
        <f>'Core Indicators'!GQ131</f>
        <v>0</v>
      </c>
      <c r="AB131" s="35">
        <f>'Core Indicators'!GY131</f>
        <v>0</v>
      </c>
      <c r="AC131" s="35">
        <f>'Core Indicators'!HG131</f>
        <v>0</v>
      </c>
      <c r="AD131" s="35">
        <f>'Core Indicators'!HO131</f>
        <v>1</v>
      </c>
      <c r="AE131" s="35">
        <f>'Core Indicators'!HW131</f>
        <v>0</v>
      </c>
      <c r="AF131" s="35">
        <f>'Core Indicators'!IE131</f>
        <v>1</v>
      </c>
      <c r="AG131" s="35">
        <f>'Core Indicators'!IM131</f>
        <v>0</v>
      </c>
    </row>
    <row r="132" spans="1:33" ht="20.100000000000001" customHeight="1" x14ac:dyDescent="0.25">
      <c r="A132" s="199" t="str">
        <f>'Core Indicators'!A:A</f>
        <v>Complex crisis in El Salvador</v>
      </c>
      <c r="B132" s="199" t="str">
        <f>'Core Indicators'!B:B</f>
        <v>Displacement,Violence,Floods,Drought</v>
      </c>
      <c r="C132" s="199" t="str">
        <f>'Core Indicators'!C132</f>
        <v>SLV001</v>
      </c>
      <c r="D132" s="199" t="str">
        <f>'Core Indicators'!D132</f>
        <v>El Salvador</v>
      </c>
      <c r="E132" s="199" t="str">
        <f>'Core Indicators'!E132</f>
        <v>SLV</v>
      </c>
      <c r="F132" s="36">
        <f>'Core Indicators'!O132</f>
        <v>20720</v>
      </c>
      <c r="G132" s="36">
        <f>'Core Indicators'!W132</f>
        <v>6700000</v>
      </c>
      <c r="H132" s="36">
        <f>'Core Indicators'!AE132</f>
        <v>3200000</v>
      </c>
      <c r="I132" s="36">
        <f>'Core Indicators'!AM132</f>
        <v>176000</v>
      </c>
      <c r="J132" s="36" t="str">
        <f>'Core Indicators'!AU132</f>
        <v>x</v>
      </c>
      <c r="K132" s="36">
        <f>'Core Indicators'!BC132</f>
        <v>1269</v>
      </c>
      <c r="L132" s="36">
        <f>'Core Indicators'!BK132</f>
        <v>297</v>
      </c>
      <c r="M132" s="36" t="str">
        <f>'Core Indicators'!BS132</f>
        <v>x</v>
      </c>
      <c r="N132" s="36" t="str">
        <f>'Core Indicators'!CA132</f>
        <v>x</v>
      </c>
      <c r="O132" s="36" t="e">
        <f>'Core Indicators'!CI132</f>
        <v>#N/A</v>
      </c>
      <c r="P132" s="36">
        <f>'Core Indicators'!CQ132</f>
        <v>977450</v>
      </c>
      <c r="Q132" s="36">
        <f>'Core Indicators'!DG132</f>
        <v>3500000</v>
      </c>
      <c r="R132" s="36">
        <f>'Core Indicators'!DO132</f>
        <v>1500000</v>
      </c>
      <c r="S132" s="36">
        <f>'Core Indicators'!DW132</f>
        <v>1700000</v>
      </c>
      <c r="T132" s="36">
        <f>'Core Indicators'!EE132</f>
        <v>0</v>
      </c>
      <c r="U132" s="36">
        <f>'Core Indicators'!EM132</f>
        <v>0</v>
      </c>
      <c r="V132" s="36">
        <f>'Core Indicators'!FC132</f>
        <v>3</v>
      </c>
      <c r="W132" s="36" t="str">
        <f>'Core Indicators'!FK132</f>
        <v>x</v>
      </c>
      <c r="X132" s="36" t="str">
        <f>'Core Indicators'!FS132</f>
        <v>x</v>
      </c>
      <c r="Y132" s="36">
        <f>'Core Indicators'!GA132</f>
        <v>0</v>
      </c>
      <c r="Z132" s="36">
        <f>'Core Indicators'!GI132</f>
        <v>2</v>
      </c>
      <c r="AA132" s="36">
        <f>'Core Indicators'!GQ132</f>
        <v>1</v>
      </c>
      <c r="AB132" s="36">
        <f>'Core Indicators'!GY132</f>
        <v>0</v>
      </c>
      <c r="AC132" s="36">
        <f>'Core Indicators'!HG132</f>
        <v>2</v>
      </c>
      <c r="AD132" s="36">
        <f>'Core Indicators'!HO132</f>
        <v>2</v>
      </c>
      <c r="AE132" s="36">
        <f>'Core Indicators'!HW132</f>
        <v>1</v>
      </c>
      <c r="AF132" s="36">
        <f>'Core Indicators'!IE132</f>
        <v>0</v>
      </c>
      <c r="AG132" s="36">
        <f>'Core Indicators'!IM132</f>
        <v>1</v>
      </c>
    </row>
    <row r="133" spans="1:33" ht="20.100000000000001" customHeight="1" x14ac:dyDescent="0.25">
      <c r="A133" s="200" t="str">
        <f>'Core Indicators'!A:A</f>
        <v>Complex crisis in Somalia</v>
      </c>
      <c r="B133" s="200" t="str">
        <f>'Core Indicators'!B:B</f>
        <v>Conflict,Displacement,Floods,Drought</v>
      </c>
      <c r="C133" s="200" t="str">
        <f>'Core Indicators'!C133</f>
        <v>SOM001</v>
      </c>
      <c r="D133" s="200" t="str">
        <f>'Core Indicators'!D133</f>
        <v>Somalia</v>
      </c>
      <c r="E133" s="200" t="str">
        <f>'Core Indicators'!E133</f>
        <v>SOM</v>
      </c>
      <c r="F133" s="35">
        <f>'Core Indicators'!O133</f>
        <v>627340</v>
      </c>
      <c r="G133" s="35">
        <f>'Core Indicators'!W133</f>
        <v>17803000</v>
      </c>
      <c r="H133" s="35">
        <f>'Core Indicators'!AE133</f>
        <v>17803000</v>
      </c>
      <c r="I133" s="35">
        <f>'Core Indicators'!AM133</f>
        <v>3757000</v>
      </c>
      <c r="J133" s="35">
        <f>'Core Indicators'!AU133</f>
        <v>176</v>
      </c>
      <c r="K133" s="35">
        <f>'Core Indicators'!BC133</f>
        <v>1800000</v>
      </c>
      <c r="L133" s="35">
        <f>'Core Indicators'!BK133</f>
        <v>4192</v>
      </c>
      <c r="M133" s="35" t="str">
        <f>'Core Indicators'!BS133</f>
        <v>x</v>
      </c>
      <c r="N133" s="35" t="str">
        <f>'Core Indicators'!CA133</f>
        <v>x</v>
      </c>
      <c r="O133" s="35" t="e">
        <f>'Core Indicators'!CI133</f>
        <v>#N/A</v>
      </c>
      <c r="P133" s="35" t="str">
        <f>'Core Indicators'!CQ133</f>
        <v>x</v>
      </c>
      <c r="Q133" s="35">
        <f>'Core Indicators'!DG133</f>
        <v>0</v>
      </c>
      <c r="R133" s="35">
        <f>'Core Indicators'!DO133</f>
        <v>10003000</v>
      </c>
      <c r="S133" s="35">
        <f>'Core Indicators'!DW133</f>
        <v>5320000</v>
      </c>
      <c r="T133" s="35">
        <f>'Core Indicators'!EE133</f>
        <v>2180000</v>
      </c>
      <c r="U133" s="35">
        <f>'Core Indicators'!EM133</f>
        <v>301000</v>
      </c>
      <c r="V133" s="35">
        <f>'Core Indicators'!FC133</f>
        <v>5</v>
      </c>
      <c r="W133" s="35" t="str">
        <f>'Core Indicators'!FK133</f>
        <v>x</v>
      </c>
      <c r="X133" s="35" t="str">
        <f>'Core Indicators'!FS133</f>
        <v>x</v>
      </c>
      <c r="Y133" s="35">
        <f>'Core Indicators'!GA133</f>
        <v>1</v>
      </c>
      <c r="Z133" s="35">
        <f>'Core Indicators'!GI133</f>
        <v>3</v>
      </c>
      <c r="AA133" s="35">
        <f>'Core Indicators'!GQ133</f>
        <v>2</v>
      </c>
      <c r="AB133" s="35">
        <f>'Core Indicators'!GY133</f>
        <v>3</v>
      </c>
      <c r="AC133" s="35">
        <f>'Core Indicators'!HG133</f>
        <v>2</v>
      </c>
      <c r="AD133" s="35">
        <f>'Core Indicators'!HO133</f>
        <v>2</v>
      </c>
      <c r="AE133" s="35">
        <f>'Core Indicators'!HW133</f>
        <v>3</v>
      </c>
      <c r="AF133" s="35">
        <f>'Core Indicators'!IE133</f>
        <v>2</v>
      </c>
      <c r="AG133" s="35">
        <f>'Core Indicators'!IM133</f>
        <v>2</v>
      </c>
    </row>
    <row r="134" spans="1:33" ht="20.100000000000001" customHeight="1" x14ac:dyDescent="0.25">
      <c r="A134" s="199" t="str">
        <f>'Core Indicators'!A:A</f>
        <v>Mixed Migration Flows in Somalia</v>
      </c>
      <c r="B134" s="199" t="str">
        <f>'Core Indicators'!B:B</f>
        <v>Displacement</v>
      </c>
      <c r="C134" s="199" t="str">
        <f>'Core Indicators'!C134</f>
        <v>SOM002</v>
      </c>
      <c r="D134" s="199" t="str">
        <f>'Core Indicators'!D134</f>
        <v>Somalia</v>
      </c>
      <c r="E134" s="199" t="str">
        <f>'Core Indicators'!E134</f>
        <v>SOM</v>
      </c>
      <c r="F134" s="36">
        <f>'Core Indicators'!O134</f>
        <v>98924</v>
      </c>
      <c r="G134" s="36">
        <f>'Core Indicators'!W134</f>
        <v>2694000</v>
      </c>
      <c r="H134" s="36">
        <f>'Core Indicators'!AE134</f>
        <v>34000</v>
      </c>
      <c r="I134" s="36">
        <f>'Core Indicators'!AM134</f>
        <v>34000</v>
      </c>
      <c r="J134" s="36" t="str">
        <f>'Core Indicators'!AU134</f>
        <v>x</v>
      </c>
      <c r="K134" s="36" t="str">
        <f>'Core Indicators'!BC134</f>
        <v>x</v>
      </c>
      <c r="L134" s="36">
        <f>'Core Indicators'!BK134</f>
        <v>6</v>
      </c>
      <c r="M134" s="36">
        <f>'Core Indicators'!BS134</f>
        <v>0</v>
      </c>
      <c r="N134" s="36">
        <f>'Core Indicators'!CA134</f>
        <v>0</v>
      </c>
      <c r="O134" s="36" t="e">
        <f>'Core Indicators'!CI134</f>
        <v>#N/A</v>
      </c>
      <c r="P134" s="36">
        <f>'Core Indicators'!CQ134</f>
        <v>0</v>
      </c>
      <c r="Q134" s="36">
        <f>'Core Indicators'!DG134</f>
        <v>2660000</v>
      </c>
      <c r="R134" s="36">
        <f>'Core Indicators'!DO134</f>
        <v>0</v>
      </c>
      <c r="S134" s="36">
        <f>'Core Indicators'!DW134</f>
        <v>34000</v>
      </c>
      <c r="T134" s="36">
        <f>'Core Indicators'!EE134</f>
        <v>0</v>
      </c>
      <c r="U134" s="36">
        <f>'Core Indicators'!EM134</f>
        <v>0</v>
      </c>
      <c r="V134" s="36">
        <f>'Core Indicators'!FC134</f>
        <v>1</v>
      </c>
      <c r="W134" s="36" t="str">
        <f>'Core Indicators'!FK134</f>
        <v>x</v>
      </c>
      <c r="X134" s="36" t="str">
        <f>'Core Indicators'!FS134</f>
        <v>x</v>
      </c>
      <c r="Y134" s="36">
        <f>'Core Indicators'!GA134</f>
        <v>1</v>
      </c>
      <c r="Z134" s="36">
        <f>'Core Indicators'!GI134</f>
        <v>3</v>
      </c>
      <c r="AA134" s="36">
        <f>'Core Indicators'!GQ134</f>
        <v>2</v>
      </c>
      <c r="AB134" s="36">
        <f>'Core Indicators'!GY134</f>
        <v>3</v>
      </c>
      <c r="AC134" s="36">
        <f>'Core Indicators'!HG134</f>
        <v>2</v>
      </c>
      <c r="AD134" s="36">
        <f>'Core Indicators'!HO134</f>
        <v>2</v>
      </c>
      <c r="AE134" s="36">
        <f>'Core Indicators'!HW134</f>
        <v>3</v>
      </c>
      <c r="AF134" s="36">
        <f>'Core Indicators'!IE134</f>
        <v>2</v>
      </c>
      <c r="AG134" s="36">
        <f>'Core Indicators'!IM134</f>
        <v>2</v>
      </c>
    </row>
    <row r="135" spans="1:33" ht="20.100000000000001" customHeight="1" x14ac:dyDescent="0.25">
      <c r="A135" s="200" t="str">
        <f>'Core Indicators'!A:A</f>
        <v>Complex crisis in South Sudan</v>
      </c>
      <c r="B135" s="200" t="str">
        <f>'Core Indicators'!B:B</f>
        <v>Conflict,Floods,Displacement</v>
      </c>
      <c r="C135" s="200" t="str">
        <f>'Core Indicators'!C135</f>
        <v>SSD001</v>
      </c>
      <c r="D135" s="200" t="str">
        <f>'Core Indicators'!D135</f>
        <v>South Sudan</v>
      </c>
      <c r="E135" s="200" t="str">
        <f>'Core Indicators'!E135</f>
        <v>SSD</v>
      </c>
      <c r="F135" s="35">
        <f>'Core Indicators'!O135</f>
        <v>644329</v>
      </c>
      <c r="G135" s="35">
        <f>'Core Indicators'!W135</f>
        <v>12777000</v>
      </c>
      <c r="H135" s="35">
        <f>'Core Indicators'!AE135</f>
        <v>12777000</v>
      </c>
      <c r="I135" s="35">
        <f>'Core Indicators'!AM135</f>
        <v>5459000</v>
      </c>
      <c r="J135" s="35" t="str">
        <f>'Core Indicators'!AU135</f>
        <v>x</v>
      </c>
      <c r="K135" s="35">
        <f>'Core Indicators'!BC135</f>
        <v>2018424</v>
      </c>
      <c r="L135" s="35">
        <f>'Core Indicators'!BK135</f>
        <v>884</v>
      </c>
      <c r="M135" s="35" t="str">
        <f>'Core Indicators'!BS135</f>
        <v>x</v>
      </c>
      <c r="N135" s="35" t="str">
        <f>'Core Indicators'!CA135</f>
        <v>x</v>
      </c>
      <c r="O135" s="35" t="e">
        <f>'Core Indicators'!CI135</f>
        <v>#N/A</v>
      </c>
      <c r="P135" s="35">
        <f>'Core Indicators'!CQ135</f>
        <v>14369</v>
      </c>
      <c r="Q135" s="35">
        <f>'Core Indicators'!DG135</f>
        <v>0</v>
      </c>
      <c r="R135" s="35">
        <f>'Core Indicators'!DO135</f>
        <v>255000</v>
      </c>
      <c r="S135" s="35">
        <f>'Core Indicators'!DW135</f>
        <v>1660000</v>
      </c>
      <c r="T135" s="35">
        <f>'Core Indicators'!EE135</f>
        <v>10727000</v>
      </c>
      <c r="U135" s="35">
        <f>'Core Indicators'!EM135</f>
        <v>128000</v>
      </c>
      <c r="V135" s="35">
        <f>'Core Indicators'!FC135</f>
        <v>5</v>
      </c>
      <c r="W135" s="35" t="str">
        <f>'Core Indicators'!FK135</f>
        <v>x</v>
      </c>
      <c r="X135" s="35">
        <f>'Core Indicators'!FS135</f>
        <v>1500000</v>
      </c>
      <c r="Y135" s="35">
        <f>'Core Indicators'!GA135</f>
        <v>2</v>
      </c>
      <c r="Z135" s="35">
        <f>'Core Indicators'!GI135</f>
        <v>2</v>
      </c>
      <c r="AA135" s="35">
        <f>'Core Indicators'!GQ135</f>
        <v>1</v>
      </c>
      <c r="AB135" s="35">
        <f>'Core Indicators'!GY135</f>
        <v>3</v>
      </c>
      <c r="AC135" s="35">
        <f>'Core Indicators'!HG135</f>
        <v>2</v>
      </c>
      <c r="AD135" s="35">
        <f>'Core Indicators'!HO135</f>
        <v>2</v>
      </c>
      <c r="AE135" s="35">
        <f>'Core Indicators'!HW135</f>
        <v>3</v>
      </c>
      <c r="AF135" s="35">
        <f>'Core Indicators'!IE135</f>
        <v>3</v>
      </c>
      <c r="AG135" s="35">
        <f>'Core Indicators'!IM135</f>
        <v>3</v>
      </c>
    </row>
    <row r="136" spans="1:33" ht="20.100000000000001" customHeight="1" x14ac:dyDescent="0.25">
      <c r="A136" s="199" t="str">
        <f>'Core Indicators'!A:A</f>
        <v>2022 seasonal floods in South Sudan</v>
      </c>
      <c r="B136" s="199" t="str">
        <f>'Core Indicators'!B:B</f>
        <v>Floods</v>
      </c>
      <c r="C136" s="199" t="str">
        <f>'Core Indicators'!C136</f>
        <v>SSD003</v>
      </c>
      <c r="D136" s="199" t="str">
        <f>'Core Indicators'!D136</f>
        <v>South Sudan</v>
      </c>
      <c r="E136" s="199" t="str">
        <f>'Core Indicators'!E136</f>
        <v>SSD</v>
      </c>
      <c r="F136" s="36">
        <f>'Core Indicators'!O136</f>
        <v>601297</v>
      </c>
      <c r="G136" s="36">
        <f>'Core Indicators'!W136</f>
        <v>11643000</v>
      </c>
      <c r="H136" s="36">
        <f>'Core Indicators'!AE136</f>
        <v>1000000</v>
      </c>
      <c r="I136" s="36">
        <f>'Core Indicators'!AM136</f>
        <v>182000</v>
      </c>
      <c r="J136" s="36" t="str">
        <f>'Core Indicators'!AU136</f>
        <v>x</v>
      </c>
      <c r="K136" s="36" t="str">
        <f>'Core Indicators'!BC136</f>
        <v>x</v>
      </c>
      <c r="L136" s="36">
        <f>'Core Indicators'!BK136</f>
        <v>62</v>
      </c>
      <c r="M136" s="36" t="str">
        <f>'Core Indicators'!BS136</f>
        <v>x</v>
      </c>
      <c r="N136" s="36" t="str">
        <f>'Core Indicators'!CA136</f>
        <v>x</v>
      </c>
      <c r="O136" s="36" t="e">
        <f>'Core Indicators'!CI136</f>
        <v>#N/A</v>
      </c>
      <c r="P136" s="36" t="str">
        <f>'Core Indicators'!CQ136</f>
        <v>x</v>
      </c>
      <c r="Q136" s="36">
        <f>'Core Indicators'!DG136</f>
        <v>10643000</v>
      </c>
      <c r="R136" s="36">
        <f>'Core Indicators'!DO136</f>
        <v>0</v>
      </c>
      <c r="S136" s="36">
        <f>'Core Indicators'!DW136</f>
        <v>1000000</v>
      </c>
      <c r="T136" s="36">
        <f>'Core Indicators'!EE136</f>
        <v>0</v>
      </c>
      <c r="U136" s="36">
        <f>'Core Indicators'!EM136</f>
        <v>0</v>
      </c>
      <c r="V136" s="36">
        <f>'Core Indicators'!FC136</f>
        <v>5</v>
      </c>
      <c r="W136" s="36" t="str">
        <f>'Core Indicators'!FK136</f>
        <v>x</v>
      </c>
      <c r="X136" s="36" t="str">
        <f>'Core Indicators'!FS136</f>
        <v>x</v>
      </c>
      <c r="Y136" s="36">
        <f>'Core Indicators'!GA136</f>
        <v>2</v>
      </c>
      <c r="Z136" s="36">
        <f>'Core Indicators'!GI136</f>
        <v>2</v>
      </c>
      <c r="AA136" s="36">
        <f>'Core Indicators'!GQ136</f>
        <v>1</v>
      </c>
      <c r="AB136" s="36">
        <f>'Core Indicators'!GY136</f>
        <v>3</v>
      </c>
      <c r="AC136" s="36">
        <f>'Core Indicators'!HG136</f>
        <v>2</v>
      </c>
      <c r="AD136" s="36">
        <f>'Core Indicators'!HO136</f>
        <v>2</v>
      </c>
      <c r="AE136" s="36">
        <f>'Core Indicators'!HW136</f>
        <v>3</v>
      </c>
      <c r="AF136" s="36">
        <f>'Core Indicators'!IE136</f>
        <v>3</v>
      </c>
      <c r="AG136" s="36">
        <f>'Core Indicators'!IM136</f>
        <v>3</v>
      </c>
    </row>
    <row r="137" spans="1:33" ht="20.100000000000001" customHeight="1" x14ac:dyDescent="0.25">
      <c r="A137" s="199" t="str">
        <f>'Core Indicators'!A:A</f>
        <v>Displacement from Ukraine conflict in Slovakia</v>
      </c>
      <c r="B137" s="199" t="str">
        <f>'Core Indicators'!B:B</f>
        <v>Displacement,Conflict</v>
      </c>
      <c r="C137" s="199" t="str">
        <f>'Core Indicators'!C137</f>
        <v>SVK002</v>
      </c>
      <c r="D137" s="199" t="str">
        <f>'Core Indicators'!D137</f>
        <v>Slovakia</v>
      </c>
      <c r="E137" s="199" t="str">
        <f>'Core Indicators'!E137</f>
        <v>SVK</v>
      </c>
      <c r="F137" s="36">
        <f>'Core Indicators'!O137</f>
        <v>15700</v>
      </c>
      <c r="G137" s="36">
        <f>'Core Indicators'!W137</f>
        <v>2524000</v>
      </c>
      <c r="H137" s="36">
        <f>'Core Indicators'!AE137</f>
        <v>954000</v>
      </c>
      <c r="I137" s="36">
        <f>'Core Indicators'!AM137</f>
        <v>954000</v>
      </c>
      <c r="J137" s="36" t="e">
        <f>'Core Indicators'!AU137</f>
        <v>#N/A</v>
      </c>
      <c r="K137" s="36" t="e">
        <f>'Core Indicators'!BC137</f>
        <v>#N/A</v>
      </c>
      <c r="L137" s="36">
        <f>'Core Indicators'!BK137</f>
        <v>0</v>
      </c>
      <c r="M137" s="36" t="e">
        <f>'Core Indicators'!BS137</f>
        <v>#N/A</v>
      </c>
      <c r="N137" s="36" t="e">
        <f>'Core Indicators'!CA137</f>
        <v>#N/A</v>
      </c>
      <c r="O137" s="36" t="e">
        <f>'Core Indicators'!CI137</f>
        <v>#N/A</v>
      </c>
      <c r="P137" s="36" t="e">
        <f>'Core Indicators'!CQ137</f>
        <v>#N/A</v>
      </c>
      <c r="Q137" s="36">
        <f>'Core Indicators'!DG137</f>
        <v>1571000</v>
      </c>
      <c r="R137" s="36">
        <f>'Core Indicators'!DO137</f>
        <v>0</v>
      </c>
      <c r="S137" s="36">
        <f>'Core Indicators'!DW137</f>
        <v>954000</v>
      </c>
      <c r="T137" s="36">
        <f>'Core Indicators'!EE137</f>
        <v>0</v>
      </c>
      <c r="U137" s="36">
        <f>'Core Indicators'!EM137</f>
        <v>0</v>
      </c>
      <c r="V137" s="36">
        <f>'Core Indicators'!FC137</f>
        <v>2</v>
      </c>
      <c r="W137" s="36" t="e">
        <f>'Core Indicators'!FK137</f>
        <v>#N/A</v>
      </c>
      <c r="X137" s="36" t="e">
        <f>'Core Indicators'!FS137</f>
        <v>#N/A</v>
      </c>
      <c r="Y137" s="36">
        <f>'Core Indicators'!GA137</f>
        <v>0</v>
      </c>
      <c r="Z137" s="36">
        <f>'Core Indicators'!GI137</f>
        <v>0</v>
      </c>
      <c r="AA137" s="36">
        <f>'Core Indicators'!GQ137</f>
        <v>0</v>
      </c>
      <c r="AB137" s="36">
        <f>'Core Indicators'!GY137</f>
        <v>0</v>
      </c>
      <c r="AC137" s="36">
        <f>'Core Indicators'!HG137</f>
        <v>0</v>
      </c>
      <c r="AD137" s="36">
        <f>'Core Indicators'!HO137</f>
        <v>0</v>
      </c>
      <c r="AE137" s="36">
        <f>'Core Indicators'!HW137</f>
        <v>0</v>
      </c>
      <c r="AF137" s="36">
        <f>'Core Indicators'!IE137</f>
        <v>0</v>
      </c>
      <c r="AG137" s="36">
        <f>'Core Indicators'!IM137</f>
        <v>0</v>
      </c>
    </row>
    <row r="138" spans="1:33" ht="20.100000000000001" customHeight="1" x14ac:dyDescent="0.25">
      <c r="A138" s="200" t="str">
        <f>'Core Indicators'!A:A</f>
        <v>Food Security Crisis in Eswatini</v>
      </c>
      <c r="B138" s="200" t="str">
        <f>'Core Indicators'!B:B</f>
        <v>Drought</v>
      </c>
      <c r="C138" s="200" t="str">
        <f>'Core Indicators'!C138</f>
        <v>SWZ001</v>
      </c>
      <c r="D138" s="200" t="str">
        <f>'Core Indicators'!D138</f>
        <v>Eswatini</v>
      </c>
      <c r="E138" s="200" t="str">
        <f>'Core Indicators'!E138</f>
        <v>SWZ</v>
      </c>
      <c r="F138" s="35">
        <f>'Core Indicators'!O138</f>
        <v>17200</v>
      </c>
      <c r="G138" s="35">
        <f>'Core Indicators'!W138</f>
        <v>1174000</v>
      </c>
      <c r="H138" s="35">
        <f>'Core Indicators'!AE138</f>
        <v>697000</v>
      </c>
      <c r="I138" s="35">
        <f>'Core Indicators'!AM138</f>
        <v>0</v>
      </c>
      <c r="J138" s="35">
        <f>'Core Indicators'!AU138</f>
        <v>0</v>
      </c>
      <c r="K138" s="35">
        <f>'Core Indicators'!BC138</f>
        <v>0</v>
      </c>
      <c r="L138" s="35">
        <f>'Core Indicators'!BK138</f>
        <v>0</v>
      </c>
      <c r="M138" s="35" t="e">
        <f>'Core Indicators'!BS138</f>
        <v>#N/A</v>
      </c>
      <c r="N138" s="35" t="e">
        <f>'Core Indicators'!CA138</f>
        <v>#N/A</v>
      </c>
      <c r="O138" s="35" t="e">
        <f>'Core Indicators'!CI138</f>
        <v>#N/A</v>
      </c>
      <c r="P138" s="35" t="e">
        <f>'Core Indicators'!CQ138</f>
        <v>#N/A</v>
      </c>
      <c r="Q138" s="35">
        <f>'Core Indicators'!DG138</f>
        <v>477000</v>
      </c>
      <c r="R138" s="35">
        <f>'Core Indicators'!DO138</f>
        <v>438000</v>
      </c>
      <c r="S138" s="35">
        <f>'Core Indicators'!DW138</f>
        <v>222000</v>
      </c>
      <c r="T138" s="35">
        <f>'Core Indicators'!EE138</f>
        <v>37000</v>
      </c>
      <c r="U138" s="35">
        <f>'Core Indicators'!EM138</f>
        <v>0</v>
      </c>
      <c r="V138" s="35">
        <f>'Core Indicators'!FC138</f>
        <v>1</v>
      </c>
      <c r="W138" s="35" t="e">
        <f>'Core Indicators'!FK138</f>
        <v>#N/A</v>
      </c>
      <c r="X138" s="35" t="e">
        <f>'Core Indicators'!FS138</f>
        <v>#N/A</v>
      </c>
      <c r="Y138" s="35">
        <f>'Core Indicators'!GA138</f>
        <v>0</v>
      </c>
      <c r="Z138" s="35">
        <f>'Core Indicators'!GI138</f>
        <v>1</v>
      </c>
      <c r="AA138" s="35">
        <f>'Core Indicators'!GQ138</f>
        <v>0</v>
      </c>
      <c r="AB138" s="35">
        <f>'Core Indicators'!GY138</f>
        <v>0</v>
      </c>
      <c r="AC138" s="35">
        <f>'Core Indicators'!HG138</f>
        <v>0</v>
      </c>
      <c r="AD138" s="35">
        <f>'Core Indicators'!HO138</f>
        <v>0</v>
      </c>
      <c r="AE138" s="35">
        <f>'Core Indicators'!HW138</f>
        <v>0</v>
      </c>
      <c r="AF138" s="35">
        <f>'Core Indicators'!IE138</f>
        <v>0</v>
      </c>
      <c r="AG138" s="35">
        <f>'Core Indicators'!IM138</f>
        <v>1</v>
      </c>
    </row>
    <row r="139" spans="1:33" ht="20.100000000000001" customHeight="1" x14ac:dyDescent="0.25">
      <c r="A139" s="199" t="str">
        <f>'Core Indicators'!A:A</f>
        <v>Syrian conflict</v>
      </c>
      <c r="B139" s="199" t="str">
        <f>'Core Indicators'!B:B</f>
        <v>Conflict,Displacement,Violence</v>
      </c>
      <c r="C139" s="199" t="str">
        <f>'Core Indicators'!C139</f>
        <v>SYR001</v>
      </c>
      <c r="D139" s="199" t="str">
        <f>'Core Indicators'!D139</f>
        <v>Syria</v>
      </c>
      <c r="E139" s="199" t="str">
        <f>'Core Indicators'!E139</f>
        <v>SYR</v>
      </c>
      <c r="F139" s="36">
        <f>'Core Indicators'!O139</f>
        <v>185180</v>
      </c>
      <c r="G139" s="36">
        <f>'Core Indicators'!W139</f>
        <v>18523000</v>
      </c>
      <c r="H139" s="36">
        <f>'Core Indicators'!AE139</f>
        <v>18523000</v>
      </c>
      <c r="I139" s="36">
        <f>'Core Indicators'!AM139</f>
        <v>16647000</v>
      </c>
      <c r="J139" s="36" t="str">
        <f>'Core Indicators'!AU139</f>
        <v>x</v>
      </c>
      <c r="K139" s="36" t="str">
        <f>'Core Indicators'!BC139</f>
        <v>x</v>
      </c>
      <c r="L139" s="36">
        <f>'Core Indicators'!BK139</f>
        <v>915</v>
      </c>
      <c r="M139" s="36" t="str">
        <f>'Core Indicators'!BS139</f>
        <v>x</v>
      </c>
      <c r="N139" s="36" t="str">
        <f>'Core Indicators'!CA139</f>
        <v>x</v>
      </c>
      <c r="O139" s="36" t="e">
        <f>'Core Indicators'!CI139</f>
        <v>#N/A</v>
      </c>
      <c r="P139" s="36" t="str">
        <f>'Core Indicators'!CQ139</f>
        <v>x</v>
      </c>
      <c r="Q139" s="36">
        <f>'Core Indicators'!DG139</f>
        <v>0</v>
      </c>
      <c r="R139" s="36">
        <f>'Core Indicators'!DO139</f>
        <v>3963000</v>
      </c>
      <c r="S139" s="36">
        <f>'Core Indicators'!DW139</f>
        <v>9600000</v>
      </c>
      <c r="T139" s="36">
        <f>'Core Indicators'!EE139</f>
        <v>4900000</v>
      </c>
      <c r="U139" s="36">
        <f>'Core Indicators'!EM139</f>
        <v>60000</v>
      </c>
      <c r="V139" s="36">
        <f>'Core Indicators'!FC139</f>
        <v>5</v>
      </c>
      <c r="W139" s="36" t="str">
        <f>'Core Indicators'!FK139</f>
        <v>x</v>
      </c>
      <c r="X139" s="36">
        <f>'Core Indicators'!FS139</f>
        <v>1160000</v>
      </c>
      <c r="Y139" s="36">
        <f>'Core Indicators'!GA139</f>
        <v>1</v>
      </c>
      <c r="Z139" s="36">
        <f>'Core Indicators'!GI139</f>
        <v>3</v>
      </c>
      <c r="AA139" s="36">
        <f>'Core Indicators'!GQ139</f>
        <v>2</v>
      </c>
      <c r="AB139" s="36">
        <f>'Core Indicators'!GY139</f>
        <v>0</v>
      </c>
      <c r="AC139" s="36">
        <f>'Core Indicators'!HG139</f>
        <v>3</v>
      </c>
      <c r="AD139" s="36">
        <f>'Core Indicators'!HO139</f>
        <v>2</v>
      </c>
      <c r="AE139" s="36">
        <f>'Core Indicators'!HW139</f>
        <v>3</v>
      </c>
      <c r="AF139" s="36">
        <f>'Core Indicators'!IE139</f>
        <v>2</v>
      </c>
      <c r="AG139" s="36">
        <f>'Core Indicators'!IM139</f>
        <v>3</v>
      </c>
    </row>
    <row r="140" spans="1:33" ht="20.100000000000001" customHeight="1" x14ac:dyDescent="0.25">
      <c r="A140" s="199" t="str">
        <f>'Core Indicators'!A:A</f>
        <v>Complex crisis in Chad</v>
      </c>
      <c r="B140" s="199" t="str">
        <f>'Core Indicators'!B:B</f>
        <v>Conflict,Displacement</v>
      </c>
      <c r="C140" s="199" t="str">
        <f>'Core Indicators'!C140</f>
        <v>TCD001</v>
      </c>
      <c r="D140" s="199" t="str">
        <f>'Core Indicators'!D140</f>
        <v>Chad</v>
      </c>
      <c r="E140" s="199" t="str">
        <f>'Core Indicators'!E140</f>
        <v>TCD</v>
      </c>
      <c r="F140" s="36">
        <f>'Core Indicators'!O140</f>
        <v>1259200</v>
      </c>
      <c r="G140" s="36">
        <f>'Core Indicators'!W140</f>
        <v>16797000</v>
      </c>
      <c r="H140" s="36">
        <f>'Core Indicators'!AE140</f>
        <v>7607000</v>
      </c>
      <c r="I140" s="36">
        <f>'Core Indicators'!AM140</f>
        <v>1043000</v>
      </c>
      <c r="J140" s="36" t="str">
        <f>'Core Indicators'!AU140</f>
        <v>x</v>
      </c>
      <c r="K140" s="36" t="str">
        <f>'Core Indicators'!BC140</f>
        <v>x</v>
      </c>
      <c r="L140" s="36">
        <f>'Core Indicators'!BK140</f>
        <v>196</v>
      </c>
      <c r="M140" s="36" t="str">
        <f>'Core Indicators'!BS140</f>
        <v>x</v>
      </c>
      <c r="N140" s="36" t="str">
        <f>'Core Indicators'!CA140</f>
        <v>x</v>
      </c>
      <c r="O140" s="36" t="e">
        <f>'Core Indicators'!CI140</f>
        <v>#N/A</v>
      </c>
      <c r="P140" s="36" t="str">
        <f>'Core Indicators'!CQ140</f>
        <v>x</v>
      </c>
      <c r="Q140" s="36">
        <f>'Core Indicators'!DG140</f>
        <v>9175000</v>
      </c>
      <c r="R140" s="36">
        <f>'Core Indicators'!DO140</f>
        <v>1207000</v>
      </c>
      <c r="S140" s="36">
        <f>'Core Indicators'!DW140</f>
        <v>715000</v>
      </c>
      <c r="T140" s="36">
        <f>'Core Indicators'!EE140</f>
        <v>1910000</v>
      </c>
      <c r="U140" s="36">
        <f>'Core Indicators'!EM140</f>
        <v>3525000</v>
      </c>
      <c r="V140" s="36">
        <f>'Core Indicators'!FC140</f>
        <v>5</v>
      </c>
      <c r="W140" s="36" t="str">
        <f>'Core Indicators'!FK140</f>
        <v>x</v>
      </c>
      <c r="X140" s="36" t="str">
        <f>'Core Indicators'!FS140</f>
        <v>x</v>
      </c>
      <c r="Y140" s="36">
        <f>'Core Indicators'!GA140</f>
        <v>1</v>
      </c>
      <c r="Z140" s="36">
        <f>'Core Indicators'!GI140</f>
        <v>3</v>
      </c>
      <c r="AA140" s="36">
        <f>'Core Indicators'!GQ140</f>
        <v>2</v>
      </c>
      <c r="AB140" s="36">
        <f>'Core Indicators'!GY140</f>
        <v>0</v>
      </c>
      <c r="AC140" s="36">
        <f>'Core Indicators'!HG140</f>
        <v>2</v>
      </c>
      <c r="AD140" s="36">
        <f>'Core Indicators'!HO140</f>
        <v>3</v>
      </c>
      <c r="AE140" s="36">
        <f>'Core Indicators'!HW140</f>
        <v>3</v>
      </c>
      <c r="AF140" s="36">
        <f>'Core Indicators'!IE140</f>
        <v>2</v>
      </c>
      <c r="AG140" s="36">
        <f>'Core Indicators'!IM140</f>
        <v>3</v>
      </c>
    </row>
    <row r="141" spans="1:33" ht="20.100000000000001" customHeight="1" x14ac:dyDescent="0.25">
      <c r="A141" s="200" t="str">
        <f>'Core Indicators'!A:A</f>
        <v>Boko Haram in Chad</v>
      </c>
      <c r="B141" s="200" t="str">
        <f>'Core Indicators'!B:B</f>
        <v>Conflict</v>
      </c>
      <c r="C141" s="200" t="str">
        <f>'Core Indicators'!C141</f>
        <v>TCD003</v>
      </c>
      <c r="D141" s="200" t="str">
        <f>'Core Indicators'!D141</f>
        <v>Chad</v>
      </c>
      <c r="E141" s="200" t="str">
        <f>'Core Indicators'!E141</f>
        <v>TCD</v>
      </c>
      <c r="F141" s="35">
        <f>'Core Indicators'!O141</f>
        <v>19915</v>
      </c>
      <c r="G141" s="35">
        <f>'Core Indicators'!W141</f>
        <v>1104000</v>
      </c>
      <c r="H141" s="35">
        <f>'Core Indicators'!AE141</f>
        <v>827000</v>
      </c>
      <c r="I141" s="35">
        <f>'Core Indicators'!AM141</f>
        <v>422000</v>
      </c>
      <c r="J141" s="35" t="str">
        <f>'Core Indicators'!AU141</f>
        <v>x</v>
      </c>
      <c r="K141" s="35" t="str">
        <f>'Core Indicators'!BC141</f>
        <v>x</v>
      </c>
      <c r="L141" s="35">
        <f>'Core Indicators'!BK141</f>
        <v>120</v>
      </c>
      <c r="M141" s="35" t="str">
        <f>'Core Indicators'!BS141</f>
        <v>x</v>
      </c>
      <c r="N141" s="35" t="str">
        <f>'Core Indicators'!CA141</f>
        <v>x</v>
      </c>
      <c r="O141" s="35" t="e">
        <f>'Core Indicators'!CI141</f>
        <v>#N/A</v>
      </c>
      <c r="P141" s="35" t="str">
        <f>'Core Indicators'!CQ141</f>
        <v>x</v>
      </c>
      <c r="Q141" s="35">
        <f>'Core Indicators'!DG141</f>
        <v>277000</v>
      </c>
      <c r="R141" s="35">
        <f>'Core Indicators'!DO141</f>
        <v>0</v>
      </c>
      <c r="S141" s="35">
        <f>'Core Indicators'!DW141</f>
        <v>0</v>
      </c>
      <c r="T141" s="35">
        <f>'Core Indicators'!EE141</f>
        <v>0</v>
      </c>
      <c r="U141" s="35">
        <f>'Core Indicators'!EM141</f>
        <v>827000</v>
      </c>
      <c r="V141" s="35">
        <f>'Core Indicators'!FC141</f>
        <v>5</v>
      </c>
      <c r="W141" s="35" t="str">
        <f>'Core Indicators'!FK141</f>
        <v>x</v>
      </c>
      <c r="X141" s="35" t="str">
        <f>'Core Indicators'!FS141</f>
        <v>x</v>
      </c>
      <c r="Y141" s="35">
        <f>'Core Indicators'!GA141</f>
        <v>1</v>
      </c>
      <c r="Z141" s="35">
        <f>'Core Indicators'!GI141</f>
        <v>3</v>
      </c>
      <c r="AA141" s="35">
        <f>'Core Indicators'!GQ141</f>
        <v>2</v>
      </c>
      <c r="AB141" s="35">
        <f>'Core Indicators'!GY141</f>
        <v>0</v>
      </c>
      <c r="AC141" s="35">
        <f>'Core Indicators'!HG141</f>
        <v>2</v>
      </c>
      <c r="AD141" s="35">
        <f>'Core Indicators'!HO141</f>
        <v>3</v>
      </c>
      <c r="AE141" s="35">
        <f>'Core Indicators'!HW141</f>
        <v>3</v>
      </c>
      <c r="AF141" s="35">
        <f>'Core Indicators'!IE141</f>
        <v>2</v>
      </c>
      <c r="AG141" s="35">
        <f>'Core Indicators'!IM141</f>
        <v>3</v>
      </c>
    </row>
    <row r="142" spans="1:33" ht="19.350000000000001" customHeight="1" x14ac:dyDescent="0.25">
      <c r="A142" s="200" t="str">
        <f>'Core Indicators'!A:A</f>
        <v>CAR refugees in Chad</v>
      </c>
      <c r="B142" s="200" t="str">
        <f>'Core Indicators'!B:B</f>
        <v>Displacement</v>
      </c>
      <c r="C142" s="200" t="str">
        <f>'Core Indicators'!C142</f>
        <v>TCD004</v>
      </c>
      <c r="D142" s="200" t="str">
        <f>'Core Indicators'!D142</f>
        <v>Chad</v>
      </c>
      <c r="E142" s="200" t="str">
        <f>'Core Indicators'!E142</f>
        <v>TCD</v>
      </c>
      <c r="F142" s="35">
        <f>'Core Indicators'!O142</f>
        <v>154623</v>
      </c>
      <c r="G142" s="35">
        <f>'Core Indicators'!W142</f>
        <v>3187000</v>
      </c>
      <c r="H142" s="35">
        <f>'Core Indicators'!AE142</f>
        <v>1248000</v>
      </c>
      <c r="I142" s="35">
        <f>'Core Indicators'!AM142</f>
        <v>123000</v>
      </c>
      <c r="J142" s="35" t="str">
        <f>'Core Indicators'!AU142</f>
        <v>x</v>
      </c>
      <c r="K142" s="35" t="str">
        <f>'Core Indicators'!BC142</f>
        <v>x</v>
      </c>
      <c r="L142" s="35">
        <f>'Core Indicators'!BK142</f>
        <v>196</v>
      </c>
      <c r="M142" s="35" t="str">
        <f>'Core Indicators'!BS142</f>
        <v>x</v>
      </c>
      <c r="N142" s="35">
        <f>'Core Indicators'!CA142</f>
        <v>0</v>
      </c>
      <c r="O142" s="35" t="e">
        <f>'Core Indicators'!CI142</f>
        <v>#N/A</v>
      </c>
      <c r="P142" s="35" t="str">
        <f>'Core Indicators'!CQ142</f>
        <v>x</v>
      </c>
      <c r="Q142" s="35">
        <f>'Core Indicators'!DG142</f>
        <v>1939000</v>
      </c>
      <c r="R142" s="35">
        <f>'Core Indicators'!DO142</f>
        <v>0</v>
      </c>
      <c r="S142" s="35">
        <f>'Core Indicators'!DW142</f>
        <v>0</v>
      </c>
      <c r="T142" s="35">
        <f>'Core Indicators'!EE142</f>
        <v>0</v>
      </c>
      <c r="U142" s="35">
        <f>'Core Indicators'!EM142</f>
        <v>1248000</v>
      </c>
      <c r="V142" s="35">
        <f>'Core Indicators'!FC142</f>
        <v>3</v>
      </c>
      <c r="W142" s="35" t="str">
        <f>'Core Indicators'!FK142</f>
        <v>x</v>
      </c>
      <c r="X142" s="35" t="str">
        <f>'Core Indicators'!FS142</f>
        <v>x</v>
      </c>
      <c r="Y142" s="35">
        <f>'Core Indicators'!GA142</f>
        <v>1</v>
      </c>
      <c r="Z142" s="35">
        <f>'Core Indicators'!GI142</f>
        <v>3</v>
      </c>
      <c r="AA142" s="35">
        <f>'Core Indicators'!GQ142</f>
        <v>2</v>
      </c>
      <c r="AB142" s="35">
        <f>'Core Indicators'!GY142</f>
        <v>0</v>
      </c>
      <c r="AC142" s="35">
        <f>'Core Indicators'!HG142</f>
        <v>2</v>
      </c>
      <c r="AD142" s="35">
        <f>'Core Indicators'!HO142</f>
        <v>1</v>
      </c>
      <c r="AE142" s="35">
        <f>'Core Indicators'!HW142</f>
        <v>2</v>
      </c>
      <c r="AF142" s="35">
        <f>'Core Indicators'!IE142</f>
        <v>2</v>
      </c>
      <c r="AG142" s="35">
        <f>'Core Indicators'!IM142</f>
        <v>3</v>
      </c>
    </row>
    <row r="143" spans="1:33" ht="19.350000000000001" customHeight="1" x14ac:dyDescent="0.25">
      <c r="A143" s="200" t="str">
        <f>'Core Indicators'!A:A</f>
        <v>Darfur refugees in Chad</v>
      </c>
      <c r="B143" s="200" t="str">
        <f>'Core Indicators'!B:B</f>
        <v>Displacement</v>
      </c>
      <c r="C143" s="200" t="str">
        <f>'Core Indicators'!C143</f>
        <v>TCD005</v>
      </c>
      <c r="D143" s="200" t="str">
        <f>'Core Indicators'!D143</f>
        <v>Chad</v>
      </c>
      <c r="E143" s="200" t="str">
        <f>'Core Indicators'!E143</f>
        <v>TCD</v>
      </c>
      <c r="F143" s="35">
        <f>'Core Indicators'!O143</f>
        <v>205671</v>
      </c>
      <c r="G143" s="35">
        <f>'Core Indicators'!W143</f>
        <v>2448000</v>
      </c>
      <c r="H143" s="35">
        <f>'Core Indicators'!AE143</f>
        <v>1281000</v>
      </c>
      <c r="I143" s="35">
        <f>'Core Indicators'!AM143</f>
        <v>393000</v>
      </c>
      <c r="J143" s="35" t="str">
        <f>'Core Indicators'!AU143</f>
        <v>x</v>
      </c>
      <c r="K143" s="35" t="str">
        <f>'Core Indicators'!BC143</f>
        <v>x</v>
      </c>
      <c r="L143" s="35">
        <f>'Core Indicators'!BK143</f>
        <v>196</v>
      </c>
      <c r="M143" s="35" t="str">
        <f>'Core Indicators'!BS143</f>
        <v>x</v>
      </c>
      <c r="N143" s="35">
        <f>'Core Indicators'!CA143</f>
        <v>0</v>
      </c>
      <c r="O143" s="35" t="e">
        <f>'Core Indicators'!CI143</f>
        <v>#N/A</v>
      </c>
      <c r="P143" s="35" t="str">
        <f>'Core Indicators'!CQ143</f>
        <v>x</v>
      </c>
      <c r="Q143" s="35">
        <f>'Core Indicators'!DG143</f>
        <v>1167000</v>
      </c>
      <c r="R143" s="35">
        <f>'Core Indicators'!DO143</f>
        <v>0</v>
      </c>
      <c r="S143" s="35">
        <f>'Core Indicators'!DW143</f>
        <v>0</v>
      </c>
      <c r="T143" s="35">
        <f>'Core Indicators'!EE143</f>
        <v>631000</v>
      </c>
      <c r="U143" s="35">
        <f>'Core Indicators'!EM143</f>
        <v>650000</v>
      </c>
      <c r="V143" s="35">
        <f>'Core Indicators'!FC143</f>
        <v>3</v>
      </c>
      <c r="W143" s="35" t="str">
        <f>'Core Indicators'!FK143</f>
        <v>x</v>
      </c>
      <c r="X143" s="35" t="str">
        <f>'Core Indicators'!FS143</f>
        <v>x</v>
      </c>
      <c r="Y143" s="35">
        <f>'Core Indicators'!GA143</f>
        <v>1</v>
      </c>
      <c r="Z143" s="35">
        <f>'Core Indicators'!GI143</f>
        <v>3</v>
      </c>
      <c r="AA143" s="35">
        <f>'Core Indicators'!GQ143</f>
        <v>2</v>
      </c>
      <c r="AB143" s="35">
        <f>'Core Indicators'!GY143</f>
        <v>0</v>
      </c>
      <c r="AC143" s="35">
        <f>'Core Indicators'!HG143</f>
        <v>2</v>
      </c>
      <c r="AD143" s="35">
        <f>'Core Indicators'!HO143</f>
        <v>1</v>
      </c>
      <c r="AE143" s="35">
        <f>'Core Indicators'!HW143</f>
        <v>2</v>
      </c>
      <c r="AF143" s="35">
        <f>'Core Indicators'!IE143</f>
        <v>2</v>
      </c>
      <c r="AG143" s="35">
        <f>'Core Indicators'!IM143</f>
        <v>3</v>
      </c>
    </row>
    <row r="144" spans="1:33" ht="19.350000000000001" customHeight="1" x14ac:dyDescent="0.25">
      <c r="A144" s="200" t="str">
        <f>'Core Indicators'!A:A</f>
        <v>Tibesti Conflict in Chad</v>
      </c>
      <c r="B144" s="200" t="str">
        <f>'Core Indicators'!B:B</f>
        <v>Conflict</v>
      </c>
      <c r="C144" s="200" t="str">
        <f>'Core Indicators'!C144</f>
        <v>TCD006</v>
      </c>
      <c r="D144" s="200" t="str">
        <f>'Core Indicators'!D144</f>
        <v>Chad</v>
      </c>
      <c r="E144" s="200" t="str">
        <f>'Core Indicators'!E144</f>
        <v>TCD</v>
      </c>
      <c r="F144" s="35">
        <f>'Core Indicators'!O144</f>
        <v>220000</v>
      </c>
      <c r="G144" s="35">
        <f>'Core Indicators'!W144</f>
        <v>38000</v>
      </c>
      <c r="H144" s="35">
        <f>'Core Indicators'!AE144</f>
        <v>38000</v>
      </c>
      <c r="I144" s="35" t="str">
        <f>'Core Indicators'!AM144</f>
        <v>x</v>
      </c>
      <c r="J144" s="35" t="str">
        <f>'Core Indicators'!AU144</f>
        <v>x</v>
      </c>
      <c r="K144" s="35" t="str">
        <f>'Core Indicators'!BC144</f>
        <v>x</v>
      </c>
      <c r="L144" s="35">
        <f>'Core Indicators'!BK144</f>
        <v>196</v>
      </c>
      <c r="M144" s="35" t="str">
        <f>'Core Indicators'!BS144</f>
        <v>x</v>
      </c>
      <c r="N144" s="35" t="str">
        <f>'Core Indicators'!CA144</f>
        <v>x</v>
      </c>
      <c r="O144" s="35" t="e">
        <f>'Core Indicators'!CI144</f>
        <v>#N/A</v>
      </c>
      <c r="P144" s="35" t="str">
        <f>'Core Indicators'!CQ144</f>
        <v>x</v>
      </c>
      <c r="Q144" s="35">
        <f>'Core Indicators'!DG144</f>
        <v>0</v>
      </c>
      <c r="R144" s="35">
        <f>'Core Indicators'!DO144</f>
        <v>20000</v>
      </c>
      <c r="S144" s="35">
        <f>'Core Indicators'!DW144</f>
        <v>11000</v>
      </c>
      <c r="T144" s="35">
        <f>'Core Indicators'!EE144</f>
        <v>6000</v>
      </c>
      <c r="U144" s="35">
        <f>'Core Indicators'!EM144</f>
        <v>1000</v>
      </c>
      <c r="V144" s="35">
        <f>'Core Indicators'!FC144</f>
        <v>3</v>
      </c>
      <c r="W144" s="35" t="str">
        <f>'Core Indicators'!FK144</f>
        <v>x</v>
      </c>
      <c r="X144" s="35" t="str">
        <f>'Core Indicators'!FS144</f>
        <v>x</v>
      </c>
      <c r="Y144" s="35">
        <f>'Core Indicators'!GA144</f>
        <v>1</v>
      </c>
      <c r="Z144" s="35">
        <f>'Core Indicators'!GI144</f>
        <v>3</v>
      </c>
      <c r="AA144" s="35">
        <f>'Core Indicators'!GQ144</f>
        <v>2</v>
      </c>
      <c r="AB144" s="35">
        <f>'Core Indicators'!GY144</f>
        <v>0</v>
      </c>
      <c r="AC144" s="35">
        <f>'Core Indicators'!HG144</f>
        <v>2</v>
      </c>
      <c r="AD144" s="35">
        <f>'Core Indicators'!HO144</f>
        <v>1</v>
      </c>
      <c r="AE144" s="35">
        <f>'Core Indicators'!HW144</f>
        <v>2</v>
      </c>
      <c r="AF144" s="35">
        <f>'Core Indicators'!IE144</f>
        <v>2</v>
      </c>
      <c r="AG144" s="35">
        <f>'Core Indicators'!IM144</f>
        <v>2</v>
      </c>
    </row>
    <row r="145" spans="1:33" x14ac:dyDescent="0.25">
      <c r="A145" s="200" t="str">
        <f>'Core Indicators'!A:A</f>
        <v>Multiple situations in Thailand</v>
      </c>
      <c r="B145" s="200" t="str">
        <f>'Core Indicators'!B:B</f>
        <v>Conflict,Displacement</v>
      </c>
      <c r="C145" s="200" t="str">
        <f>'Core Indicators'!C145</f>
        <v>THA001</v>
      </c>
      <c r="D145" s="200" t="str">
        <f>'Core Indicators'!D145</f>
        <v>Thailand</v>
      </c>
      <c r="E145" s="200" t="str">
        <f>'Core Indicators'!E145</f>
        <v>THA</v>
      </c>
      <c r="F145" s="35">
        <f>'Core Indicators'!O145</f>
        <v>30342</v>
      </c>
      <c r="G145" s="35">
        <f>'Core Indicators'!W145</f>
        <v>3800000</v>
      </c>
      <c r="H145" s="35">
        <f>'Core Indicators'!AE145</f>
        <v>91000</v>
      </c>
      <c r="I145" s="35">
        <f>'Core Indicators'!AM145</f>
        <v>91000</v>
      </c>
      <c r="J145" s="35" t="str">
        <f>'Core Indicators'!AU145</f>
        <v>x</v>
      </c>
      <c r="K145" s="35" t="str">
        <f>'Core Indicators'!BC145</f>
        <v>x</v>
      </c>
      <c r="L145" s="35">
        <f>'Core Indicators'!BK145</f>
        <v>18</v>
      </c>
      <c r="M145" s="35" t="str">
        <f>'Core Indicators'!BS145</f>
        <v>x</v>
      </c>
      <c r="N145" s="35" t="str">
        <f>'Core Indicators'!CA145</f>
        <v>x</v>
      </c>
      <c r="O145" s="35" t="e">
        <f>'Core Indicators'!CI145</f>
        <v>#N/A</v>
      </c>
      <c r="P145" s="35" t="str">
        <f>'Core Indicators'!CQ145</f>
        <v>x</v>
      </c>
      <c r="Q145" s="35">
        <f>'Core Indicators'!DG145</f>
        <v>3709000</v>
      </c>
      <c r="R145" s="35">
        <f>'Core Indicators'!DO145</f>
        <v>0</v>
      </c>
      <c r="S145" s="35">
        <f>'Core Indicators'!DW145</f>
        <v>91000</v>
      </c>
      <c r="T145" s="35">
        <f>'Core Indicators'!EE145</f>
        <v>0</v>
      </c>
      <c r="U145" s="35">
        <f>'Core Indicators'!EM145</f>
        <v>0</v>
      </c>
      <c r="V145" s="35">
        <f>'Core Indicators'!FC145</f>
        <v>2</v>
      </c>
      <c r="W145" s="35" t="str">
        <f>'Core Indicators'!FK145</f>
        <v>x</v>
      </c>
      <c r="X145" s="35" t="str">
        <f>'Core Indicators'!FS145</f>
        <v>x</v>
      </c>
      <c r="Y145" s="35">
        <f>'Core Indicators'!GA145</f>
        <v>1</v>
      </c>
      <c r="Z145" s="35">
        <f>'Core Indicators'!GI145</f>
        <v>1</v>
      </c>
      <c r="AA145" s="35">
        <f>'Core Indicators'!GQ145</f>
        <v>1</v>
      </c>
      <c r="AB145" s="35">
        <f>'Core Indicators'!GY145</f>
        <v>0</v>
      </c>
      <c r="AC145" s="35">
        <f>'Core Indicators'!HG145</f>
        <v>0</v>
      </c>
      <c r="AD145" s="35">
        <f>'Core Indicators'!HO145</f>
        <v>2</v>
      </c>
      <c r="AE145" s="35">
        <f>'Core Indicators'!HW145</f>
        <v>1</v>
      </c>
      <c r="AF145" s="35">
        <f>'Core Indicators'!IE145</f>
        <v>3</v>
      </c>
      <c r="AG145" s="35">
        <f>'Core Indicators'!IM145</f>
        <v>2</v>
      </c>
    </row>
    <row r="146" spans="1:33" x14ac:dyDescent="0.25">
      <c r="A146" s="200" t="str">
        <f>'Core Indicators'!A:A</f>
        <v xml:space="preserve">Conflict in southern Thailand </v>
      </c>
      <c r="B146" s="200" t="str">
        <f>'Core Indicators'!B:B</f>
        <v>Conflict</v>
      </c>
      <c r="C146" s="200" t="str">
        <f>'Core Indicators'!C146</f>
        <v>THA002</v>
      </c>
      <c r="D146" s="200" t="str">
        <f>'Core Indicators'!D146</f>
        <v>Thailand</v>
      </c>
      <c r="E146" s="200" t="str">
        <f>'Core Indicators'!E146</f>
        <v>THA</v>
      </c>
      <c r="F146" s="35">
        <f>'Core Indicators'!O146</f>
        <v>18330</v>
      </c>
      <c r="G146" s="35">
        <f>'Core Indicators'!W146</f>
        <v>3458000</v>
      </c>
      <c r="H146" s="35" t="str">
        <f>'Core Indicators'!AE146</f>
        <v>x</v>
      </c>
      <c r="I146" s="35" t="str">
        <f>'Core Indicators'!AM146</f>
        <v>x</v>
      </c>
      <c r="J146" s="35" t="str">
        <f>'Core Indicators'!AU146</f>
        <v>x</v>
      </c>
      <c r="K146" s="35" t="str">
        <f>'Core Indicators'!BC146</f>
        <v>x</v>
      </c>
      <c r="L146" s="35">
        <f>'Core Indicators'!BK146</f>
        <v>18</v>
      </c>
      <c r="M146" s="35" t="str">
        <f>'Core Indicators'!BS146</f>
        <v>x</v>
      </c>
      <c r="N146" s="35" t="str">
        <f>'Core Indicators'!CA146</f>
        <v>x</v>
      </c>
      <c r="O146" s="35" t="e">
        <f>'Core Indicators'!CI146</f>
        <v>#N/A</v>
      </c>
      <c r="P146" s="35" t="str">
        <f>'Core Indicators'!CQ146</f>
        <v>x</v>
      </c>
      <c r="Q146" s="35">
        <f>'Core Indicators'!DG146</f>
        <v>3458000</v>
      </c>
      <c r="R146" s="35" t="str">
        <f>'Core Indicators'!DO146</f>
        <v>x</v>
      </c>
      <c r="S146" s="35" t="str">
        <f>'Core Indicators'!DW146</f>
        <v>x</v>
      </c>
      <c r="T146" s="35" t="str">
        <f>'Core Indicators'!EE146</f>
        <v>x</v>
      </c>
      <c r="U146" s="35" t="str">
        <f>'Core Indicators'!EM146</f>
        <v>x</v>
      </c>
      <c r="V146" s="35">
        <f>'Core Indicators'!FC146</f>
        <v>1</v>
      </c>
      <c r="W146" s="35" t="str">
        <f>'Core Indicators'!FK146</f>
        <v>x</v>
      </c>
      <c r="X146" s="35" t="str">
        <f>'Core Indicators'!FS146</f>
        <v>x</v>
      </c>
      <c r="Y146" s="35">
        <f>'Core Indicators'!GA146</f>
        <v>1</v>
      </c>
      <c r="Z146" s="35">
        <f>'Core Indicators'!GI146</f>
        <v>1</v>
      </c>
      <c r="AA146" s="35">
        <f>'Core Indicators'!GQ146</f>
        <v>0</v>
      </c>
      <c r="AB146" s="35">
        <f>'Core Indicators'!GY146</f>
        <v>0</v>
      </c>
      <c r="AC146" s="35">
        <f>'Core Indicators'!HG146</f>
        <v>0</v>
      </c>
      <c r="AD146" s="35">
        <f>'Core Indicators'!HO146</f>
        <v>0</v>
      </c>
      <c r="AE146" s="35">
        <f>'Core Indicators'!HW146</f>
        <v>1</v>
      </c>
      <c r="AF146" s="35">
        <f>'Core Indicators'!IE146</f>
        <v>3</v>
      </c>
      <c r="AG146" s="35">
        <f>'Core Indicators'!IM146</f>
        <v>1</v>
      </c>
    </row>
    <row r="147" spans="1:33" x14ac:dyDescent="0.25">
      <c r="A147" s="200" t="str">
        <f>'Core Indicators'!A:A</f>
        <v>Myanmar refugees in Thailand</v>
      </c>
      <c r="B147" s="200" t="str">
        <f>'Core Indicators'!B:B</f>
        <v>Conflict</v>
      </c>
      <c r="C147" s="200" t="str">
        <f>'Core Indicators'!C147</f>
        <v>THA003</v>
      </c>
      <c r="D147" s="200" t="str">
        <f>'Core Indicators'!D147</f>
        <v>Thailand</v>
      </c>
      <c r="E147" s="200" t="str">
        <f>'Core Indicators'!E147</f>
        <v>THA</v>
      </c>
      <c r="F147" s="35">
        <f>'Core Indicators'!O147</f>
        <v>12012</v>
      </c>
      <c r="G147" s="35">
        <f>'Core Indicators'!W147</f>
        <v>343000</v>
      </c>
      <c r="H147" s="35">
        <f>'Core Indicators'!AE147</f>
        <v>91000</v>
      </c>
      <c r="I147" s="35">
        <f>'Core Indicators'!AM147</f>
        <v>91000</v>
      </c>
      <c r="J147" s="35">
        <f>'Core Indicators'!AU147</f>
        <v>0</v>
      </c>
      <c r="K147" s="35" t="str">
        <f>'Core Indicators'!BC147</f>
        <v>x</v>
      </c>
      <c r="L147" s="35" t="str">
        <f>'Core Indicators'!BK147</f>
        <v>x</v>
      </c>
      <c r="M147" s="35" t="str">
        <f>'Core Indicators'!BS147</f>
        <v>x</v>
      </c>
      <c r="N147" s="35" t="str">
        <f>'Core Indicators'!CA147</f>
        <v>x</v>
      </c>
      <c r="O147" s="35" t="e">
        <f>'Core Indicators'!CI147</f>
        <v>#N/A</v>
      </c>
      <c r="P147" s="35" t="str">
        <f>'Core Indicators'!CQ147</f>
        <v>x</v>
      </c>
      <c r="Q147" s="35">
        <f>'Core Indicators'!DG147</f>
        <v>252000</v>
      </c>
      <c r="R147" s="35">
        <f>'Core Indicators'!DO147</f>
        <v>0</v>
      </c>
      <c r="S147" s="35">
        <f>'Core Indicators'!DW147</f>
        <v>91000</v>
      </c>
      <c r="T147" s="35">
        <f>'Core Indicators'!EE147</f>
        <v>0</v>
      </c>
      <c r="U147" s="35">
        <f>'Core Indicators'!EM147</f>
        <v>0</v>
      </c>
      <c r="V147" s="35">
        <f>'Core Indicators'!FC147</f>
        <v>1</v>
      </c>
      <c r="W147" s="35" t="str">
        <f>'Core Indicators'!FK147</f>
        <v>x</v>
      </c>
      <c r="X147" s="35" t="str">
        <f>'Core Indicators'!FS147</f>
        <v>x</v>
      </c>
      <c r="Y147" s="35">
        <f>'Core Indicators'!GA147</f>
        <v>1</v>
      </c>
      <c r="Z147" s="35">
        <f>'Core Indicators'!GI147</f>
        <v>0</v>
      </c>
      <c r="AA147" s="35">
        <f>'Core Indicators'!GQ147</f>
        <v>1</v>
      </c>
      <c r="AB147" s="35">
        <f>'Core Indicators'!GY147</f>
        <v>0</v>
      </c>
      <c r="AC147" s="35">
        <f>'Core Indicators'!HG147</f>
        <v>0</v>
      </c>
      <c r="AD147" s="35">
        <f>'Core Indicators'!HO147</f>
        <v>2</v>
      </c>
      <c r="AE147" s="35">
        <f>'Core Indicators'!HW147</f>
        <v>0</v>
      </c>
      <c r="AF147" s="35">
        <f>'Core Indicators'!IE147</f>
        <v>3</v>
      </c>
      <c r="AG147" s="35">
        <f>'Core Indicators'!IM147</f>
        <v>2</v>
      </c>
    </row>
    <row r="148" spans="1:33" x14ac:dyDescent="0.25">
      <c r="A148" s="200" t="str">
        <f>'Core Indicators'!A:A</f>
        <v>Tonga Volcano Eruption</v>
      </c>
      <c r="B148" s="200" t="str">
        <f>'Core Indicators'!B:B</f>
        <v>Volcano Eruption</v>
      </c>
      <c r="C148" s="200" t="str">
        <f>'Core Indicators'!C148</f>
        <v>TON002</v>
      </c>
      <c r="D148" s="200" t="str">
        <f>'Core Indicators'!D148</f>
        <v>Tonga</v>
      </c>
      <c r="E148" s="200" t="str">
        <f>'Core Indicators'!E148</f>
        <v>TON</v>
      </c>
      <c r="F148" s="35">
        <f>'Core Indicators'!O148</f>
        <v>720</v>
      </c>
      <c r="G148" s="35">
        <f>'Core Indicators'!W148</f>
        <v>105000</v>
      </c>
      <c r="H148" s="35">
        <f>'Core Indicators'!AE148</f>
        <v>85000</v>
      </c>
      <c r="I148" s="35">
        <f>'Core Indicators'!AM148</f>
        <v>0</v>
      </c>
      <c r="J148" s="35">
        <f>'Core Indicators'!AU148</f>
        <v>0</v>
      </c>
      <c r="K148" s="35" t="str">
        <f>'Core Indicators'!BC148</f>
        <v>x</v>
      </c>
      <c r="L148" s="35">
        <f>'Core Indicators'!BK148</f>
        <v>0</v>
      </c>
      <c r="M148" s="35">
        <f>'Core Indicators'!BS148</f>
        <v>2935</v>
      </c>
      <c r="N148" s="35">
        <f>'Core Indicators'!CA148</f>
        <v>50</v>
      </c>
      <c r="O148" s="35" t="e">
        <f>'Core Indicators'!CI148</f>
        <v>#N/A</v>
      </c>
      <c r="P148" s="35" t="str">
        <f>'Core Indicators'!CQ148</f>
        <v>x</v>
      </c>
      <c r="Q148" s="35">
        <f>'Core Indicators'!DG148</f>
        <v>20000</v>
      </c>
      <c r="R148" s="35">
        <f>'Core Indicators'!DO148</f>
        <v>85000</v>
      </c>
      <c r="S148" s="35">
        <f>'Core Indicators'!DW148</f>
        <v>0</v>
      </c>
      <c r="T148" s="35">
        <f>'Core Indicators'!EE148</f>
        <v>0</v>
      </c>
      <c r="U148" s="35">
        <f>'Core Indicators'!EM148</f>
        <v>0</v>
      </c>
      <c r="V148" s="35">
        <f>'Core Indicators'!FC148</f>
        <v>1</v>
      </c>
      <c r="W148" s="35" t="str">
        <f>'Core Indicators'!FK148</f>
        <v>x</v>
      </c>
      <c r="X148" s="35" t="str">
        <f>'Core Indicators'!FS148</f>
        <v>x</v>
      </c>
      <c r="Y148" s="35">
        <f>'Core Indicators'!GA148</f>
        <v>1</v>
      </c>
      <c r="Z148" s="35">
        <f>'Core Indicators'!GI148</f>
        <v>0</v>
      </c>
      <c r="AA148" s="35">
        <f>'Core Indicators'!GQ148</f>
        <v>1</v>
      </c>
      <c r="AB148" s="35">
        <f>'Core Indicators'!GY148</f>
        <v>0</v>
      </c>
      <c r="AC148" s="35">
        <f>'Core Indicators'!HG148</f>
        <v>0</v>
      </c>
      <c r="AD148" s="35">
        <f>'Core Indicators'!HO148</f>
        <v>2</v>
      </c>
      <c r="AE148" s="35">
        <f>'Core Indicators'!HW148</f>
        <v>0</v>
      </c>
      <c r="AF148" s="35">
        <f>'Core Indicators'!IE148</f>
        <v>0</v>
      </c>
      <c r="AG148" s="35">
        <f>'Core Indicators'!IM148</f>
        <v>0</v>
      </c>
    </row>
    <row r="149" spans="1:33" x14ac:dyDescent="0.25">
      <c r="A149" s="200" t="str">
        <f>'Core Indicators'!A:A</f>
        <v>Venezuelan refugees in Trinidad and Tobago</v>
      </c>
      <c r="B149" s="200" t="str">
        <f>'Core Indicators'!B:B</f>
        <v>Displacement</v>
      </c>
      <c r="C149" s="200" t="str">
        <f>'Core Indicators'!C149</f>
        <v>TTO002</v>
      </c>
      <c r="D149" s="200" t="str">
        <f>'Core Indicators'!D149</f>
        <v>Trinidad and Tobago</v>
      </c>
      <c r="E149" s="200" t="str">
        <f>'Core Indicators'!E149</f>
        <v>TTO</v>
      </c>
      <c r="F149" s="35">
        <f>'Core Indicators'!O149</f>
        <v>5130</v>
      </c>
      <c r="G149" s="35">
        <f>'Core Indicators'!W149</f>
        <v>1403000</v>
      </c>
      <c r="H149" s="35">
        <f>'Core Indicators'!AE149</f>
        <v>212000</v>
      </c>
      <c r="I149" s="35">
        <f>'Core Indicators'!AM149</f>
        <v>34000</v>
      </c>
      <c r="J149" s="35" t="str">
        <f>'Core Indicators'!AU149</f>
        <v>x</v>
      </c>
      <c r="K149" s="35" t="str">
        <f>'Core Indicators'!BC149</f>
        <v>x</v>
      </c>
      <c r="L149" s="35">
        <f>'Core Indicators'!BK149</f>
        <v>159</v>
      </c>
      <c r="M149" s="35" t="str">
        <f>'Core Indicators'!BS149</f>
        <v>x</v>
      </c>
      <c r="N149" s="35" t="str">
        <f>'Core Indicators'!CA149</f>
        <v>x</v>
      </c>
      <c r="O149" s="35" t="e">
        <f>'Core Indicators'!CI149</f>
        <v>#N/A</v>
      </c>
      <c r="P149" s="35" t="str">
        <f>'Core Indicators'!CQ149</f>
        <v>x</v>
      </c>
      <c r="Q149" s="35">
        <f>'Core Indicators'!DG149</f>
        <v>1191000</v>
      </c>
      <c r="R149" s="35">
        <f>'Core Indicators'!DO149</f>
        <v>177000</v>
      </c>
      <c r="S149" s="35">
        <f>'Core Indicators'!DW149</f>
        <v>35000</v>
      </c>
      <c r="T149" s="35">
        <f>'Core Indicators'!EE149</f>
        <v>0</v>
      </c>
      <c r="U149" s="35">
        <f>'Core Indicators'!EM149</f>
        <v>0</v>
      </c>
      <c r="V149" s="35">
        <f>'Core Indicators'!FC149</f>
        <v>3</v>
      </c>
      <c r="W149" s="35" t="str">
        <f>'Core Indicators'!FK149</f>
        <v>x</v>
      </c>
      <c r="X149" s="35" t="str">
        <f>'Core Indicators'!FS149</f>
        <v>x</v>
      </c>
      <c r="Y149" s="35">
        <f>'Core Indicators'!GA149</f>
        <v>0</v>
      </c>
      <c r="Z149" s="35">
        <f>'Core Indicators'!GI149</f>
        <v>0</v>
      </c>
      <c r="AA149" s="35">
        <f>'Core Indicators'!GQ149</f>
        <v>0</v>
      </c>
      <c r="AB149" s="35">
        <f>'Core Indicators'!GY149</f>
        <v>0</v>
      </c>
      <c r="AC149" s="35">
        <f>'Core Indicators'!HG149</f>
        <v>2</v>
      </c>
      <c r="AD149" s="35">
        <f>'Core Indicators'!HO149</f>
        <v>2</v>
      </c>
      <c r="AE149" s="35">
        <f>'Core Indicators'!HW149</f>
        <v>1</v>
      </c>
      <c r="AF149" s="35">
        <f>'Core Indicators'!IE149</f>
        <v>0</v>
      </c>
      <c r="AG149" s="35">
        <f>'Core Indicators'!IM149</f>
        <v>2</v>
      </c>
    </row>
    <row r="150" spans="1:33" x14ac:dyDescent="0.25">
      <c r="A150" s="200" t="str">
        <f>'Core Indicators'!A:A</f>
        <v>Mixed migration flows in Tunisia</v>
      </c>
      <c r="B150" s="200" t="str">
        <f>'Core Indicators'!B:B</f>
        <v>Displacement</v>
      </c>
      <c r="C150" s="200" t="str">
        <f>'Core Indicators'!C150</f>
        <v>TUN002</v>
      </c>
      <c r="D150" s="200" t="str">
        <f>'Core Indicators'!D150</f>
        <v>Tunisia</v>
      </c>
      <c r="E150" s="200" t="str">
        <f>'Core Indicators'!E150</f>
        <v>TUN</v>
      </c>
      <c r="F150" s="35">
        <f>'Core Indicators'!O150</f>
        <v>163610</v>
      </c>
      <c r="G150" s="35">
        <f>'Core Indicators'!W150</f>
        <v>12391000</v>
      </c>
      <c r="H150" s="35">
        <f>'Core Indicators'!AE150</f>
        <v>12000</v>
      </c>
      <c r="I150" s="35">
        <f>'Core Indicators'!AM150</f>
        <v>12000</v>
      </c>
      <c r="J150" s="35" t="str">
        <f>'Core Indicators'!AU150</f>
        <v>x</v>
      </c>
      <c r="K150" s="35" t="str">
        <f>'Core Indicators'!BC150</f>
        <v>x</v>
      </c>
      <c r="L150" s="35">
        <f>'Core Indicators'!BK150</f>
        <v>781</v>
      </c>
      <c r="M150" s="35">
        <f>'Core Indicators'!BS150</f>
        <v>0</v>
      </c>
      <c r="N150" s="35">
        <f>'Core Indicators'!CA150</f>
        <v>0</v>
      </c>
      <c r="O150" s="35" t="e">
        <f>'Core Indicators'!CI150</f>
        <v>#N/A</v>
      </c>
      <c r="P150" s="35" t="str">
        <f>'Core Indicators'!CQ150</f>
        <v>x</v>
      </c>
      <c r="Q150" s="35">
        <f>'Core Indicators'!DG150</f>
        <v>12379000</v>
      </c>
      <c r="R150" s="35">
        <f>'Core Indicators'!DO150</f>
        <v>0</v>
      </c>
      <c r="S150" s="35">
        <f>'Core Indicators'!DW150</f>
        <v>12000</v>
      </c>
      <c r="T150" s="35">
        <f>'Core Indicators'!EE150</f>
        <v>0</v>
      </c>
      <c r="U150" s="35">
        <f>'Core Indicators'!EM150</f>
        <v>0</v>
      </c>
      <c r="V150" s="35">
        <f>'Core Indicators'!FC150</f>
        <v>4</v>
      </c>
      <c r="W150" s="35" t="str">
        <f>'Core Indicators'!FK150</f>
        <v>x</v>
      </c>
      <c r="X150" s="35" t="str">
        <f>'Core Indicators'!FS150</f>
        <v>x</v>
      </c>
      <c r="Y150" s="35">
        <f>'Core Indicators'!GA150</f>
        <v>0</v>
      </c>
      <c r="Z150" s="35">
        <f>'Core Indicators'!GI150</f>
        <v>0</v>
      </c>
      <c r="AA150" s="35">
        <f>'Core Indicators'!GQ150</f>
        <v>0</v>
      </c>
      <c r="AB150" s="35">
        <f>'Core Indicators'!GY150</f>
        <v>0</v>
      </c>
      <c r="AC150" s="35">
        <f>'Core Indicators'!HG150</f>
        <v>0</v>
      </c>
      <c r="AD150" s="35">
        <f>'Core Indicators'!HO150</f>
        <v>0</v>
      </c>
      <c r="AE150" s="35">
        <f>'Core Indicators'!HW150</f>
        <v>0</v>
      </c>
      <c r="AF150" s="35">
        <f>'Core Indicators'!IE150</f>
        <v>1</v>
      </c>
      <c r="AG150" s="35">
        <f>'Core Indicators'!IM150</f>
        <v>0</v>
      </c>
    </row>
    <row r="151" spans="1:33" x14ac:dyDescent="0.25">
      <c r="A151" s="200" t="str">
        <f>'Core Indicators'!A:A</f>
        <v>Complex situation in Turkey</v>
      </c>
      <c r="B151" s="200" t="str">
        <f>'Core Indicators'!B:B</f>
        <v>Displacement,Conflict</v>
      </c>
      <c r="C151" s="200" t="str">
        <f>'Core Indicators'!C151</f>
        <v>TUR001</v>
      </c>
      <c r="D151" s="200" t="str">
        <f>'Core Indicators'!D151</f>
        <v>Turkey</v>
      </c>
      <c r="E151" s="200" t="str">
        <f>'Core Indicators'!E151</f>
        <v>TUR</v>
      </c>
      <c r="F151" s="35">
        <f>'Core Indicators'!O151</f>
        <v>373091</v>
      </c>
      <c r="G151" s="35">
        <f>'Core Indicators'!W151</f>
        <v>86757000</v>
      </c>
      <c r="H151" s="35">
        <f>'Core Indicators'!AE151</f>
        <v>20908000</v>
      </c>
      <c r="I151" s="35">
        <f>'Core Indicators'!AM151</f>
        <v>3908000</v>
      </c>
      <c r="J151" s="35" t="str">
        <f>'Core Indicators'!AU151</f>
        <v>x</v>
      </c>
      <c r="K151" s="35" t="str">
        <f>'Core Indicators'!BC151</f>
        <v>x</v>
      </c>
      <c r="L151" s="35">
        <f>'Core Indicators'!BK151</f>
        <v>153</v>
      </c>
      <c r="M151" s="35" t="str">
        <f>'Core Indicators'!BS151</f>
        <v>x</v>
      </c>
      <c r="N151" s="35" t="str">
        <f>'Core Indicators'!CA151</f>
        <v>x</v>
      </c>
      <c r="O151" s="35" t="e">
        <f>'Core Indicators'!CI151</f>
        <v>#N/A</v>
      </c>
      <c r="P151" s="35" t="str">
        <f>'Core Indicators'!CQ151</f>
        <v>x</v>
      </c>
      <c r="Q151" s="35">
        <f>'Core Indicators'!DG151</f>
        <v>82849000</v>
      </c>
      <c r="R151" s="35">
        <f>'Core Indicators'!DO151</f>
        <v>1719000</v>
      </c>
      <c r="S151" s="35">
        <f>'Core Indicators'!DW151</f>
        <v>1758000</v>
      </c>
      <c r="T151" s="35">
        <f>'Core Indicators'!EE151</f>
        <v>430000</v>
      </c>
      <c r="U151" s="35">
        <f>'Core Indicators'!EM151</f>
        <v>0</v>
      </c>
      <c r="V151" s="35">
        <f>'Core Indicators'!FC151</f>
        <v>4</v>
      </c>
      <c r="W151" s="35" t="str">
        <f>'Core Indicators'!FK151</f>
        <v>x</v>
      </c>
      <c r="X151" s="35" t="str">
        <f>'Core Indicators'!FS151</f>
        <v>x</v>
      </c>
      <c r="Y151" s="35">
        <f>'Core Indicators'!GA151</f>
        <v>1</v>
      </c>
      <c r="Z151" s="35">
        <f>'Core Indicators'!GI151</f>
        <v>1</v>
      </c>
      <c r="AA151" s="35">
        <f>'Core Indicators'!GQ151</f>
        <v>1</v>
      </c>
      <c r="AB151" s="35">
        <f>'Core Indicators'!GY151</f>
        <v>0</v>
      </c>
      <c r="AC151" s="35">
        <f>'Core Indicators'!HG151</f>
        <v>0</v>
      </c>
      <c r="AD151" s="35">
        <f>'Core Indicators'!HO151</f>
        <v>1</v>
      </c>
      <c r="AE151" s="35">
        <f>'Core Indicators'!HW151</f>
        <v>0</v>
      </c>
      <c r="AF151" s="35">
        <f>'Core Indicators'!IE151</f>
        <v>3</v>
      </c>
      <c r="AG151" s="35">
        <f>'Core Indicators'!IM151</f>
        <v>0</v>
      </c>
    </row>
    <row r="152" spans="1:33" x14ac:dyDescent="0.25">
      <c r="A152" s="200" t="str">
        <f>'Core Indicators'!A:A</f>
        <v>Syrian Refugees in Turkey</v>
      </c>
      <c r="B152" s="200" t="str">
        <f>'Core Indicators'!B:B</f>
        <v>Displacement</v>
      </c>
      <c r="C152" s="200" t="str">
        <f>'Core Indicators'!C152</f>
        <v>TUR002</v>
      </c>
      <c r="D152" s="200" t="str">
        <f>'Core Indicators'!D152</f>
        <v>Turkey</v>
      </c>
      <c r="E152" s="200" t="str">
        <f>'Core Indicators'!E152</f>
        <v>TUR</v>
      </c>
      <c r="F152" s="35">
        <f>'Core Indicators'!O152</f>
        <v>132028</v>
      </c>
      <c r="G152" s="35">
        <f>'Core Indicators'!W152</f>
        <v>36158000</v>
      </c>
      <c r="H152" s="35">
        <f>'Core Indicators'!AE152</f>
        <v>12078000</v>
      </c>
      <c r="I152" s="35">
        <f>'Core Indicators'!AM152</f>
        <v>3578000</v>
      </c>
      <c r="J152" s="35" t="str">
        <f>'Core Indicators'!AU152</f>
        <v>x</v>
      </c>
      <c r="K152" s="35" t="str">
        <f>'Core Indicators'!BC152</f>
        <v>x</v>
      </c>
      <c r="L152" s="35" t="str">
        <f>'Core Indicators'!BK152</f>
        <v>x</v>
      </c>
      <c r="M152" s="35">
        <f>'Core Indicators'!BS152</f>
        <v>0</v>
      </c>
      <c r="N152" s="35">
        <f>'Core Indicators'!CA152</f>
        <v>0</v>
      </c>
      <c r="O152" s="35" t="e">
        <f>'Core Indicators'!CI152</f>
        <v>#N/A</v>
      </c>
      <c r="P152" s="35" t="str">
        <f>'Core Indicators'!CQ152</f>
        <v>x</v>
      </c>
      <c r="Q152" s="35">
        <f>'Core Indicators'!DG152</f>
        <v>24080000</v>
      </c>
      <c r="R152" s="35">
        <f>'Core Indicators'!DO152</f>
        <v>10074000</v>
      </c>
      <c r="S152" s="35">
        <f>'Core Indicators'!DW152</f>
        <v>1610000</v>
      </c>
      <c r="T152" s="35">
        <f>'Core Indicators'!EE152</f>
        <v>394000</v>
      </c>
      <c r="U152" s="35">
        <f>'Core Indicators'!EM152</f>
        <v>0</v>
      </c>
      <c r="V152" s="35">
        <f>'Core Indicators'!FC152</f>
        <v>2</v>
      </c>
      <c r="W152" s="35" t="str">
        <f>'Core Indicators'!FK152</f>
        <v>x</v>
      </c>
      <c r="X152" s="35" t="str">
        <f>'Core Indicators'!FS152</f>
        <v>x</v>
      </c>
      <c r="Y152" s="35">
        <f>'Core Indicators'!GA152</f>
        <v>1</v>
      </c>
      <c r="Z152" s="35">
        <f>'Core Indicators'!GI152</f>
        <v>0</v>
      </c>
      <c r="AA152" s="35">
        <f>'Core Indicators'!GQ152</f>
        <v>0</v>
      </c>
      <c r="AB152" s="35">
        <f>'Core Indicators'!GY152</f>
        <v>0</v>
      </c>
      <c r="AC152" s="35">
        <f>'Core Indicators'!HG152</f>
        <v>0</v>
      </c>
      <c r="AD152" s="35">
        <f>'Core Indicators'!HO152</f>
        <v>1</v>
      </c>
      <c r="AE152" s="35">
        <f>'Core Indicators'!HW152</f>
        <v>0</v>
      </c>
      <c r="AF152" s="35">
        <f>'Core Indicators'!IE152</f>
        <v>3</v>
      </c>
      <c r="AG152" s="35">
        <f>'Core Indicators'!IM152</f>
        <v>0</v>
      </c>
    </row>
    <row r="153" spans="1:33" x14ac:dyDescent="0.25">
      <c r="A153" s="200" t="str">
        <f>'Core Indicators'!A:A</f>
        <v>Mixed Migration Flows in Turkey</v>
      </c>
      <c r="B153" s="200" t="str">
        <f>'Core Indicators'!B:B</f>
        <v>Displacement</v>
      </c>
      <c r="C153" s="200" t="str">
        <f>'Core Indicators'!C153</f>
        <v>TUR003</v>
      </c>
      <c r="D153" s="200" t="str">
        <f>'Core Indicators'!D153</f>
        <v>Turkey</v>
      </c>
      <c r="E153" s="200" t="str">
        <f>'Core Indicators'!E153</f>
        <v>TUR</v>
      </c>
      <c r="F153" s="35">
        <f>'Core Indicators'!O153</f>
        <v>177504</v>
      </c>
      <c r="G153" s="35">
        <f>'Core Indicators'!W153</f>
        <v>37626000</v>
      </c>
      <c r="H153" s="35">
        <f>'Core Indicators'!AE153</f>
        <v>8830000</v>
      </c>
      <c r="I153" s="35">
        <f>'Core Indicators'!AM153</f>
        <v>330000</v>
      </c>
      <c r="J153" s="35" t="str">
        <f>'Core Indicators'!AU153</f>
        <v>x</v>
      </c>
      <c r="K153" s="35" t="str">
        <f>'Core Indicators'!BC153</f>
        <v>x</v>
      </c>
      <c r="L153" s="35">
        <f>'Core Indicators'!BK153</f>
        <v>186</v>
      </c>
      <c r="M153" s="35">
        <f>'Core Indicators'!BS153</f>
        <v>0</v>
      </c>
      <c r="N153" s="35">
        <f>'Core Indicators'!CA153</f>
        <v>0</v>
      </c>
      <c r="O153" s="35" t="e">
        <f>'Core Indicators'!CI153</f>
        <v>#N/A</v>
      </c>
      <c r="P153" s="35" t="str">
        <f>'Core Indicators'!CQ153</f>
        <v>x</v>
      </c>
      <c r="Q153" s="35">
        <f>'Core Indicators'!DG153</f>
        <v>28796000</v>
      </c>
      <c r="R153" s="35">
        <f>'Core Indicators'!DO153</f>
        <v>8645000</v>
      </c>
      <c r="S153" s="35">
        <f>'Core Indicators'!DW153</f>
        <v>149000</v>
      </c>
      <c r="T153" s="35">
        <f>'Core Indicators'!EE153</f>
        <v>36000</v>
      </c>
      <c r="U153" s="35">
        <f>'Core Indicators'!EM153</f>
        <v>0</v>
      </c>
      <c r="V153" s="35">
        <f>'Core Indicators'!FC153</f>
        <v>2</v>
      </c>
      <c r="W153" s="35" t="str">
        <f>'Core Indicators'!FK153</f>
        <v>x</v>
      </c>
      <c r="X153" s="35" t="str">
        <f>'Core Indicators'!FS153</f>
        <v>x</v>
      </c>
      <c r="Y153" s="35">
        <f>'Core Indicators'!GA153</f>
        <v>1</v>
      </c>
      <c r="Z153" s="35">
        <f>'Core Indicators'!GI153</f>
        <v>0</v>
      </c>
      <c r="AA153" s="35">
        <f>'Core Indicators'!GQ153</f>
        <v>0</v>
      </c>
      <c r="AB153" s="35">
        <f>'Core Indicators'!GY153</f>
        <v>0</v>
      </c>
      <c r="AC153" s="35">
        <f>'Core Indicators'!HG153</f>
        <v>0</v>
      </c>
      <c r="AD153" s="35">
        <f>'Core Indicators'!HO153</f>
        <v>1</v>
      </c>
      <c r="AE153" s="35">
        <f>'Core Indicators'!HW153</f>
        <v>0</v>
      </c>
      <c r="AF153" s="35">
        <f>'Core Indicators'!IE153</f>
        <v>3</v>
      </c>
      <c r="AG153" s="35">
        <f>'Core Indicators'!IM153</f>
        <v>0</v>
      </c>
    </row>
    <row r="154" spans="1:33" x14ac:dyDescent="0.25">
      <c r="A154" s="200" t="str">
        <f>'Core Indicators'!A:A</f>
        <v>Kurdish Conflict</v>
      </c>
      <c r="B154" s="200" t="str">
        <f>'Core Indicators'!B:B</f>
        <v>Conflict</v>
      </c>
      <c r="C154" s="200" t="str">
        <f>'Core Indicators'!C154</f>
        <v>TUR004</v>
      </c>
      <c r="D154" s="200" t="str">
        <f>'Core Indicators'!D154</f>
        <v>Turkey</v>
      </c>
      <c r="E154" s="200" t="str">
        <f>'Core Indicators'!E154</f>
        <v>TUR</v>
      </c>
      <c r="F154" s="35">
        <f>'Core Indicators'!O154</f>
        <v>195587</v>
      </c>
      <c r="G154" s="35">
        <f>'Core Indicators'!W154</f>
        <v>12974000</v>
      </c>
      <c r="H154" s="35" t="str">
        <f>'Core Indicators'!AE154</f>
        <v>x</v>
      </c>
      <c r="I154" s="35" t="str">
        <f>'Core Indicators'!AM154</f>
        <v>x</v>
      </c>
      <c r="J154" s="35" t="str">
        <f>'Core Indicators'!AU154</f>
        <v>x</v>
      </c>
      <c r="K154" s="35" t="str">
        <f>'Core Indicators'!BC154</f>
        <v>x</v>
      </c>
      <c r="L154" s="35">
        <f>'Core Indicators'!BK154</f>
        <v>134</v>
      </c>
      <c r="M154" s="35" t="str">
        <f>'Core Indicators'!BS154</f>
        <v>x</v>
      </c>
      <c r="N154" s="35" t="str">
        <f>'Core Indicators'!CA154</f>
        <v>x</v>
      </c>
      <c r="O154" s="35" t="e">
        <f>'Core Indicators'!CI154</f>
        <v>#N/A</v>
      </c>
      <c r="P154" s="35" t="str">
        <f>'Core Indicators'!CQ154</f>
        <v>x</v>
      </c>
      <c r="Q154" s="35" t="str">
        <f>'Core Indicators'!DG154</f>
        <v>x</v>
      </c>
      <c r="R154" s="35" t="str">
        <f>'Core Indicators'!DO154</f>
        <v>x</v>
      </c>
      <c r="S154" s="35" t="str">
        <f>'Core Indicators'!DW154</f>
        <v>x</v>
      </c>
      <c r="T154" s="35" t="str">
        <f>'Core Indicators'!EE154</f>
        <v>x</v>
      </c>
      <c r="U154" s="35" t="str">
        <f>'Core Indicators'!EM154</f>
        <v>x</v>
      </c>
      <c r="V154" s="35">
        <f>'Core Indicators'!FC154</f>
        <v>3</v>
      </c>
      <c r="W154" s="35" t="str">
        <f>'Core Indicators'!FK154</f>
        <v>x</v>
      </c>
      <c r="X154" s="35" t="str">
        <f>'Core Indicators'!FS154</f>
        <v>x</v>
      </c>
      <c r="Y154" s="35">
        <f>'Core Indicators'!GA154</f>
        <v>1</v>
      </c>
      <c r="Z154" s="35">
        <f>'Core Indicators'!GI154</f>
        <v>1</v>
      </c>
      <c r="AA154" s="35">
        <f>'Core Indicators'!GQ154</f>
        <v>1</v>
      </c>
      <c r="AB154" s="35">
        <f>'Core Indicators'!GY154</f>
        <v>0</v>
      </c>
      <c r="AC154" s="35">
        <f>'Core Indicators'!HG154</f>
        <v>0</v>
      </c>
      <c r="AD154" s="35">
        <f>'Core Indicators'!HO154</f>
        <v>0</v>
      </c>
      <c r="AE154" s="35">
        <f>'Core Indicators'!HW154</f>
        <v>0</v>
      </c>
      <c r="AF154" s="35">
        <f>'Core Indicators'!IE154</f>
        <v>3</v>
      </c>
      <c r="AG154" s="35">
        <f>'Core Indicators'!IM154</f>
        <v>0</v>
      </c>
    </row>
    <row r="155" spans="1:33" x14ac:dyDescent="0.25">
      <c r="A155" s="200" t="str">
        <f>'Core Indicators'!A:A</f>
        <v>Multiple Crises in Tanzania</v>
      </c>
      <c r="B155" s="200" t="str">
        <f>'Core Indicators'!B:B</f>
        <v>Displacement,Drought</v>
      </c>
      <c r="C155" s="200" t="str">
        <f>'Core Indicators'!C155</f>
        <v>TZA001</v>
      </c>
      <c r="D155" s="200" t="str">
        <f>'Core Indicators'!D155</f>
        <v>Tanzania</v>
      </c>
      <c r="E155" s="200" t="str">
        <f>'Core Indicators'!E155</f>
        <v>TZA</v>
      </c>
      <c r="F155" s="35">
        <f>'Core Indicators'!O155</f>
        <v>144996</v>
      </c>
      <c r="G155" s="35">
        <f>'Core Indicators'!W155</f>
        <v>14911000</v>
      </c>
      <c r="H155" s="35">
        <f>'Core Indicators'!AE155</f>
        <v>12914000</v>
      </c>
      <c r="I155" s="35">
        <f>'Core Indicators'!AM155</f>
        <v>247000</v>
      </c>
      <c r="J155" s="35" t="str">
        <f>'Core Indicators'!AU155</f>
        <v>x</v>
      </c>
      <c r="K155" s="35" t="str">
        <f>'Core Indicators'!BC155</f>
        <v>x</v>
      </c>
      <c r="L155" s="35">
        <f>'Core Indicators'!BK155</f>
        <v>21</v>
      </c>
      <c r="M155" s="35" t="str">
        <f>'Core Indicators'!BS155</f>
        <v>x</v>
      </c>
      <c r="N155" s="35" t="str">
        <f>'Core Indicators'!CA155</f>
        <v>x</v>
      </c>
      <c r="O155" s="35" t="e">
        <f>'Core Indicators'!CI155</f>
        <v>#N/A</v>
      </c>
      <c r="P155" s="35" t="str">
        <f>'Core Indicators'!CQ155</f>
        <v>x</v>
      </c>
      <c r="Q155" s="35">
        <f>'Core Indicators'!DG155</f>
        <v>1997000</v>
      </c>
      <c r="R155" s="35">
        <f>'Core Indicators'!DO155</f>
        <v>12075000</v>
      </c>
      <c r="S155" s="35">
        <f>'Core Indicators'!DW155</f>
        <v>744000</v>
      </c>
      <c r="T155" s="35">
        <f>'Core Indicators'!EE155</f>
        <v>95000</v>
      </c>
      <c r="U155" s="35">
        <f>'Core Indicators'!EM155</f>
        <v>0</v>
      </c>
      <c r="V155" s="35">
        <f>'Core Indicators'!FC155</f>
        <v>2</v>
      </c>
      <c r="W155" s="35" t="str">
        <f>'Core Indicators'!FK155</f>
        <v>x</v>
      </c>
      <c r="X155" s="35" t="str">
        <f>'Core Indicators'!FS155</f>
        <v>x</v>
      </c>
      <c r="Y155" s="35">
        <f>'Core Indicators'!GA155</f>
        <v>2</v>
      </c>
      <c r="Z155" s="35">
        <f>'Core Indicators'!GI155</f>
        <v>1</v>
      </c>
      <c r="AA155" s="35">
        <f>'Core Indicators'!GQ155</f>
        <v>1</v>
      </c>
      <c r="AB155" s="35">
        <f>'Core Indicators'!GY155</f>
        <v>0</v>
      </c>
      <c r="AC155" s="35">
        <f>'Core Indicators'!HG155</f>
        <v>0</v>
      </c>
      <c r="AD155" s="35">
        <f>'Core Indicators'!HO155</f>
        <v>1</v>
      </c>
      <c r="AE155" s="35">
        <f>'Core Indicators'!HW155</f>
        <v>1</v>
      </c>
      <c r="AF155" s="35">
        <f>'Core Indicators'!IE155</f>
        <v>0</v>
      </c>
      <c r="AG155" s="35">
        <f>'Core Indicators'!IM155</f>
        <v>0</v>
      </c>
    </row>
    <row r="156" spans="1:33" x14ac:dyDescent="0.25">
      <c r="A156" s="200" t="str">
        <f>'Core Indicators'!A:A</f>
        <v>International Displacement in Tanzania</v>
      </c>
      <c r="B156" s="200" t="str">
        <f>'Core Indicators'!B:B</f>
        <v>Displacement</v>
      </c>
      <c r="C156" s="200" t="str">
        <f>'Core Indicators'!C156</f>
        <v>TZA002</v>
      </c>
      <c r="D156" s="200" t="str">
        <f>'Core Indicators'!D156</f>
        <v>Tanzania</v>
      </c>
      <c r="E156" s="200" t="str">
        <f>'Core Indicators'!E156</f>
        <v>TZA</v>
      </c>
      <c r="F156" s="35">
        <f>'Core Indicators'!O156</f>
        <v>72234</v>
      </c>
      <c r="G156" s="35">
        <f>'Core Indicators'!W156</f>
        <v>11393000</v>
      </c>
      <c r="H156" s="35">
        <f>'Core Indicators'!AE156</f>
        <v>11393000</v>
      </c>
      <c r="I156" s="35">
        <f>'Core Indicators'!AM156</f>
        <v>247000</v>
      </c>
      <c r="J156" s="35">
        <f>'Core Indicators'!AU156</f>
        <v>0</v>
      </c>
      <c r="K156" s="35" t="str">
        <f>'Core Indicators'!BC156</f>
        <v>x</v>
      </c>
      <c r="L156" s="35">
        <f>'Core Indicators'!BK156</f>
        <v>2</v>
      </c>
      <c r="M156" s="35" t="str">
        <f>'Core Indicators'!BS156</f>
        <v>x</v>
      </c>
      <c r="N156" s="35" t="str">
        <f>'Core Indicators'!CA156</f>
        <v>x</v>
      </c>
      <c r="O156" s="35" t="e">
        <f>'Core Indicators'!CI156</f>
        <v>#N/A</v>
      </c>
      <c r="P156" s="35" t="str">
        <f>'Core Indicators'!CQ156</f>
        <v>x</v>
      </c>
      <c r="Q156" s="35">
        <f>'Core Indicators'!DG156</f>
        <v>0</v>
      </c>
      <c r="R156" s="35">
        <f>'Core Indicators'!DO156</f>
        <v>11146000</v>
      </c>
      <c r="S156" s="35">
        <f>'Core Indicators'!DW156</f>
        <v>247000</v>
      </c>
      <c r="T156" s="35">
        <f>'Core Indicators'!EE156</f>
        <v>0</v>
      </c>
      <c r="U156" s="35">
        <f>'Core Indicators'!EM156</f>
        <v>0</v>
      </c>
      <c r="V156" s="35">
        <f>'Core Indicators'!FC156</f>
        <v>2</v>
      </c>
      <c r="W156" s="35" t="str">
        <f>'Core Indicators'!FK156</f>
        <v>x</v>
      </c>
      <c r="X156" s="35" t="str">
        <f>'Core Indicators'!FS156</f>
        <v>x</v>
      </c>
      <c r="Y156" s="35">
        <f>'Core Indicators'!GA156</f>
        <v>1</v>
      </c>
      <c r="Z156" s="35">
        <f>'Core Indicators'!GI156</f>
        <v>1</v>
      </c>
      <c r="AA156" s="35">
        <f>'Core Indicators'!GQ156</f>
        <v>1</v>
      </c>
      <c r="AB156" s="35">
        <f>'Core Indicators'!GY156</f>
        <v>0</v>
      </c>
      <c r="AC156" s="35">
        <f>'Core Indicators'!HG156</f>
        <v>0</v>
      </c>
      <c r="AD156" s="35">
        <f>'Core Indicators'!HO156</f>
        <v>1</v>
      </c>
      <c r="AE156" s="35">
        <f>'Core Indicators'!HW156</f>
        <v>1</v>
      </c>
      <c r="AF156" s="35">
        <f>'Core Indicators'!IE156</f>
        <v>0</v>
      </c>
      <c r="AG156" s="35">
        <f>'Core Indicators'!IM156</f>
        <v>0</v>
      </c>
    </row>
    <row r="157" spans="1:33" x14ac:dyDescent="0.25">
      <c r="A157" s="200" t="str">
        <f>'Core Indicators'!A:A</f>
        <v>Food Security Crisis in North-East Tanzania</v>
      </c>
      <c r="B157" s="200" t="str">
        <f>'Core Indicators'!B:B</f>
        <v>Drought</v>
      </c>
      <c r="C157" s="200" t="str">
        <f>'Core Indicators'!C157</f>
        <v>TZA003</v>
      </c>
      <c r="D157" s="200" t="str">
        <f>'Core Indicators'!D157</f>
        <v>Tanzania</v>
      </c>
      <c r="E157" s="200" t="str">
        <f>'Core Indicators'!E157</f>
        <v>TZA</v>
      </c>
      <c r="F157" s="35">
        <f>'Core Indicators'!O157</f>
        <v>83058</v>
      </c>
      <c r="G157" s="35">
        <f>'Core Indicators'!W157</f>
        <v>3518000</v>
      </c>
      <c r="H157" s="35">
        <f>'Core Indicators'!AE157</f>
        <v>1521000</v>
      </c>
      <c r="I157" s="35" t="str">
        <f>'Core Indicators'!AM157</f>
        <v>x</v>
      </c>
      <c r="J157" s="35" t="str">
        <f>'Core Indicators'!AU157</f>
        <v>x</v>
      </c>
      <c r="K157" s="35" t="str">
        <f>'Core Indicators'!BC157</f>
        <v>x</v>
      </c>
      <c r="L157" s="35">
        <f>'Core Indicators'!BK157</f>
        <v>0</v>
      </c>
      <c r="M157" s="35" t="str">
        <f>'Core Indicators'!BS157</f>
        <v>x</v>
      </c>
      <c r="N157" s="35" t="str">
        <f>'Core Indicators'!CA157</f>
        <v>x</v>
      </c>
      <c r="O157" s="35" t="e">
        <f>'Core Indicators'!CI157</f>
        <v>#N/A</v>
      </c>
      <c r="P157" s="35" t="str">
        <f>'Core Indicators'!CQ157</f>
        <v>x</v>
      </c>
      <c r="Q157" s="35">
        <f>'Core Indicators'!DG157</f>
        <v>1997000</v>
      </c>
      <c r="R157" s="35">
        <f>'Core Indicators'!DO157</f>
        <v>929000</v>
      </c>
      <c r="S157" s="35">
        <f>'Core Indicators'!DW157</f>
        <v>497000</v>
      </c>
      <c r="T157" s="35">
        <f>'Core Indicators'!EE157</f>
        <v>95000</v>
      </c>
      <c r="U157" s="35">
        <f>'Core Indicators'!EM157</f>
        <v>0</v>
      </c>
      <c r="V157" s="35">
        <f>'Core Indicators'!FC157</f>
        <v>2</v>
      </c>
      <c r="W157" s="35" t="str">
        <f>'Core Indicators'!FK157</f>
        <v>x</v>
      </c>
      <c r="X157" s="35" t="str">
        <f>'Core Indicators'!FS157</f>
        <v>x</v>
      </c>
      <c r="Y157" s="35">
        <f>'Core Indicators'!GA157</f>
        <v>1</v>
      </c>
      <c r="Z157" s="35">
        <f>'Core Indicators'!GI157</f>
        <v>0</v>
      </c>
      <c r="AA157" s="35">
        <f>'Core Indicators'!GQ157</f>
        <v>0</v>
      </c>
      <c r="AB157" s="35">
        <f>'Core Indicators'!GY157</f>
        <v>0</v>
      </c>
      <c r="AC157" s="35">
        <f>'Core Indicators'!HG157</f>
        <v>0</v>
      </c>
      <c r="AD157" s="35">
        <f>'Core Indicators'!HO157</f>
        <v>0</v>
      </c>
      <c r="AE157" s="35">
        <f>'Core Indicators'!HW157</f>
        <v>0</v>
      </c>
      <c r="AF157" s="35">
        <f>'Core Indicators'!IE157</f>
        <v>0</v>
      </c>
      <c r="AG157" s="35">
        <f>'Core Indicators'!IM157</f>
        <v>0</v>
      </c>
    </row>
    <row r="158" spans="1:33" x14ac:dyDescent="0.25">
      <c r="A158" s="200" t="str">
        <f>'Core Indicators'!A:A</f>
        <v>Multiple crises in Uganda</v>
      </c>
      <c r="B158" s="200" t="str">
        <f>'Core Indicators'!B:B</f>
        <v>Displacement,Drought,Violence,Epidemic</v>
      </c>
      <c r="C158" s="200" t="str">
        <f>'Core Indicators'!C158</f>
        <v>UGA001</v>
      </c>
      <c r="D158" s="200" t="str">
        <f>'Core Indicators'!D158</f>
        <v>Uganda</v>
      </c>
      <c r="E158" s="200" t="str">
        <f>'Core Indicators'!E158</f>
        <v>UGA</v>
      </c>
      <c r="F158" s="35">
        <f>'Core Indicators'!O158</f>
        <v>54111</v>
      </c>
      <c r="G158" s="35">
        <f>'Core Indicators'!W158</f>
        <v>6486000</v>
      </c>
      <c r="H158" s="35">
        <f>'Core Indicators'!AE158</f>
        <v>2275000</v>
      </c>
      <c r="I158" s="35">
        <f>'Core Indicators'!AM158</f>
        <v>1461000</v>
      </c>
      <c r="J158" s="35" t="str">
        <f>'Core Indicators'!AU158</f>
        <v>x</v>
      </c>
      <c r="K158" s="35">
        <f>'Core Indicators'!BC158</f>
        <v>101063</v>
      </c>
      <c r="L158" s="35">
        <f>'Core Indicators'!BK158</f>
        <v>2465</v>
      </c>
      <c r="M158" s="35" t="str">
        <f>'Core Indicators'!BS158</f>
        <v>x</v>
      </c>
      <c r="N158" s="35" t="str">
        <f>'Core Indicators'!CA158</f>
        <v>x</v>
      </c>
      <c r="O158" s="35" t="e">
        <f>'Core Indicators'!CI158</f>
        <v>#N/A</v>
      </c>
      <c r="P158" s="35" t="str">
        <f>'Core Indicators'!CQ158</f>
        <v>x</v>
      </c>
      <c r="Q158" s="35">
        <f>'Core Indicators'!DG158</f>
        <v>4211000</v>
      </c>
      <c r="R158" s="35">
        <f>'Core Indicators'!DO158</f>
        <v>500000</v>
      </c>
      <c r="S158" s="35">
        <f>'Core Indicators'!DW158</f>
        <v>1737000</v>
      </c>
      <c r="T158" s="35">
        <f>'Core Indicators'!EE158</f>
        <v>38000</v>
      </c>
      <c r="U158" s="35">
        <f>'Core Indicators'!EM158</f>
        <v>0</v>
      </c>
      <c r="V158" s="35">
        <f>'Core Indicators'!FC158</f>
        <v>2</v>
      </c>
      <c r="W158" s="35" t="str">
        <f>'Core Indicators'!FK158</f>
        <v>x</v>
      </c>
      <c r="X158" s="35" t="str">
        <f>'Core Indicators'!FS158</f>
        <v>x</v>
      </c>
      <c r="Y158" s="35">
        <f>'Core Indicators'!GA158</f>
        <v>2</v>
      </c>
      <c r="Z158" s="35">
        <f>'Core Indicators'!GI158</f>
        <v>1</v>
      </c>
      <c r="AA158" s="35">
        <f>'Core Indicators'!GQ158</f>
        <v>1</v>
      </c>
      <c r="AB158" s="35">
        <f>'Core Indicators'!GY158</f>
        <v>0</v>
      </c>
      <c r="AC158" s="35">
        <f>'Core Indicators'!HG158</f>
        <v>0</v>
      </c>
      <c r="AD158" s="35">
        <f>'Core Indicators'!HO158</f>
        <v>1</v>
      </c>
      <c r="AE158" s="35">
        <f>'Core Indicators'!HW158</f>
        <v>1</v>
      </c>
      <c r="AF158" s="35">
        <f>'Core Indicators'!IE158</f>
        <v>1</v>
      </c>
      <c r="AG158" s="35">
        <f>'Core Indicators'!IM158</f>
        <v>2</v>
      </c>
    </row>
    <row r="159" spans="1:33" x14ac:dyDescent="0.25">
      <c r="A159" s="200" t="str">
        <f>'Core Indicators'!A:A</f>
        <v>International Displacement in Uganda</v>
      </c>
      <c r="B159" s="200" t="str">
        <f>'Core Indicators'!B:B</f>
        <v>Displacement</v>
      </c>
      <c r="C159" s="200" t="str">
        <f>'Core Indicators'!C159</f>
        <v>UGA005</v>
      </c>
      <c r="D159" s="200" t="str">
        <f>'Core Indicators'!D159</f>
        <v>Uganda</v>
      </c>
      <c r="E159" s="200" t="str">
        <f>'Core Indicators'!E159</f>
        <v>UGA</v>
      </c>
      <c r="F159" s="35">
        <f>'Core Indicators'!O159</f>
        <v>26513</v>
      </c>
      <c r="G159" s="35">
        <f>'Core Indicators'!W159</f>
        <v>5240000</v>
      </c>
      <c r="H159" s="35">
        <f>'Core Indicators'!AE159</f>
        <v>1461000</v>
      </c>
      <c r="I159" s="35">
        <f>'Core Indicators'!AM159</f>
        <v>1461000</v>
      </c>
      <c r="J159" s="35" t="str">
        <f>'Core Indicators'!AU159</f>
        <v>x</v>
      </c>
      <c r="K159" s="35" t="str">
        <f>'Core Indicators'!BC159</f>
        <v>x</v>
      </c>
      <c r="L159" s="35" t="str">
        <f>'Core Indicators'!BK159</f>
        <v>x</v>
      </c>
      <c r="M159" s="35" t="str">
        <f>'Core Indicators'!BS159</f>
        <v>x</v>
      </c>
      <c r="N159" s="35" t="str">
        <f>'Core Indicators'!CA159</f>
        <v>x</v>
      </c>
      <c r="O159" s="35" t="e">
        <f>'Core Indicators'!CI159</f>
        <v>#N/A</v>
      </c>
      <c r="P159" s="35" t="str">
        <f>'Core Indicators'!CQ159</f>
        <v>x</v>
      </c>
      <c r="Q159" s="35">
        <f>'Core Indicators'!DG159</f>
        <v>3780000</v>
      </c>
      <c r="R159" s="35">
        <f>'Core Indicators'!DO159</f>
        <v>0</v>
      </c>
      <c r="S159" s="35">
        <f>'Core Indicators'!DW159</f>
        <v>1461000</v>
      </c>
      <c r="T159" s="35">
        <f>'Core Indicators'!EE159</f>
        <v>0</v>
      </c>
      <c r="U159" s="35">
        <f>'Core Indicators'!EM159</f>
        <v>0</v>
      </c>
      <c r="V159" s="35">
        <f>'Core Indicators'!FC159</f>
        <v>2</v>
      </c>
      <c r="W159" s="35" t="e">
        <f>'Core Indicators'!FK159</f>
        <v>#N/A</v>
      </c>
      <c r="X159" s="35" t="e">
        <f>'Core Indicators'!FS159</f>
        <v>#N/A</v>
      </c>
      <c r="Y159" s="35">
        <f>'Core Indicators'!GA159</f>
        <v>2</v>
      </c>
      <c r="Z159" s="35">
        <f>'Core Indicators'!GI159</f>
        <v>1</v>
      </c>
      <c r="AA159" s="35">
        <f>'Core Indicators'!GQ159</f>
        <v>1</v>
      </c>
      <c r="AB159" s="35">
        <f>'Core Indicators'!GY159</f>
        <v>0</v>
      </c>
      <c r="AC159" s="35">
        <f>'Core Indicators'!HG159</f>
        <v>0</v>
      </c>
      <c r="AD159" s="35">
        <f>'Core Indicators'!HO159</f>
        <v>1</v>
      </c>
      <c r="AE159" s="35">
        <f>'Core Indicators'!HW159</f>
        <v>0</v>
      </c>
      <c r="AF159" s="35">
        <f>'Core Indicators'!IE159</f>
        <v>1</v>
      </c>
      <c r="AG159" s="35">
        <f>'Core Indicators'!IM159</f>
        <v>2</v>
      </c>
    </row>
    <row r="160" spans="1:33" x14ac:dyDescent="0.25">
      <c r="A160" s="200" t="str">
        <f>'Core Indicators'!A:A</f>
        <v>Food Security Crisis in Karamoja Region</v>
      </c>
      <c r="B160" s="200" t="str">
        <f>'Core Indicators'!B:B</f>
        <v>Drought,Violence,Epidemic</v>
      </c>
      <c r="C160" s="200" t="str">
        <f>'Core Indicators'!C160</f>
        <v>UGA007</v>
      </c>
      <c r="D160" s="200" t="str">
        <f>'Core Indicators'!D160</f>
        <v>Uganda</v>
      </c>
      <c r="E160" s="200" t="str">
        <f>'Core Indicators'!E160</f>
        <v>UGA</v>
      </c>
      <c r="F160" s="35">
        <f>'Core Indicators'!O160</f>
        <v>27598</v>
      </c>
      <c r="G160" s="35">
        <f>'Core Indicators'!W160</f>
        <v>1246000</v>
      </c>
      <c r="H160" s="35">
        <f>'Core Indicators'!AE160</f>
        <v>815000</v>
      </c>
      <c r="I160" s="35" t="str">
        <f>'Core Indicators'!AM160</f>
        <v>x</v>
      </c>
      <c r="J160" s="35" t="str">
        <f>'Core Indicators'!AU160</f>
        <v>x</v>
      </c>
      <c r="K160" s="35">
        <f>'Core Indicators'!BC160</f>
        <v>101063</v>
      </c>
      <c r="L160" s="35">
        <f>'Core Indicators'!BK160</f>
        <v>2465</v>
      </c>
      <c r="M160" s="35" t="str">
        <f>'Core Indicators'!BS160</f>
        <v>x</v>
      </c>
      <c r="N160" s="35" t="str">
        <f>'Core Indicators'!CA160</f>
        <v>x</v>
      </c>
      <c r="O160" s="35" t="e">
        <f>'Core Indicators'!CI160</f>
        <v>#N/A</v>
      </c>
      <c r="P160" s="35" t="str">
        <f>'Core Indicators'!CQ160</f>
        <v>x</v>
      </c>
      <c r="Q160" s="35">
        <f>'Core Indicators'!DG160</f>
        <v>431000</v>
      </c>
      <c r="R160" s="35">
        <f>'Core Indicators'!DO160</f>
        <v>500000</v>
      </c>
      <c r="S160" s="35">
        <f>'Core Indicators'!DW160</f>
        <v>276000</v>
      </c>
      <c r="T160" s="35">
        <f>'Core Indicators'!EE160</f>
        <v>38000</v>
      </c>
      <c r="U160" s="35">
        <f>'Core Indicators'!EM160</f>
        <v>0</v>
      </c>
      <c r="V160" s="35">
        <f>'Core Indicators'!FC160</f>
        <v>1</v>
      </c>
      <c r="W160" s="35" t="str">
        <f>'Core Indicators'!FK160</f>
        <v>x</v>
      </c>
      <c r="X160" s="35" t="str">
        <f>'Core Indicators'!FS160</f>
        <v>x</v>
      </c>
      <c r="Y160" s="35">
        <f>'Core Indicators'!GA160</f>
        <v>2</v>
      </c>
      <c r="Z160" s="35">
        <f>'Core Indicators'!GI160</f>
        <v>1</v>
      </c>
      <c r="AA160" s="35">
        <f>'Core Indicators'!GQ160</f>
        <v>1</v>
      </c>
      <c r="AB160" s="35">
        <f>'Core Indicators'!GY160</f>
        <v>0</v>
      </c>
      <c r="AC160" s="35">
        <f>'Core Indicators'!HG160</f>
        <v>0</v>
      </c>
      <c r="AD160" s="35">
        <f>'Core Indicators'!HO160</f>
        <v>0</v>
      </c>
      <c r="AE160" s="35">
        <f>'Core Indicators'!HW160</f>
        <v>1</v>
      </c>
      <c r="AF160" s="35">
        <f>'Core Indicators'!IE160</f>
        <v>1</v>
      </c>
      <c r="AG160" s="35">
        <f>'Core Indicators'!IM160</f>
        <v>2</v>
      </c>
    </row>
    <row r="161" spans="1:33" x14ac:dyDescent="0.25">
      <c r="A161" s="200" t="str">
        <f>'Core Indicators'!A:A</f>
        <v>Conflict in Ukraine</v>
      </c>
      <c r="B161" s="200" t="str">
        <f>'Core Indicators'!B:B</f>
        <v>Conflict,Displacement</v>
      </c>
      <c r="C161" s="200" t="str">
        <f>'Core Indicators'!C161</f>
        <v>UKR002</v>
      </c>
      <c r="D161" s="200" t="str">
        <f>'Core Indicators'!D161</f>
        <v>Ukraine</v>
      </c>
      <c r="E161" s="200" t="str">
        <f>'Core Indicators'!E161</f>
        <v>UKR</v>
      </c>
      <c r="F161" s="35">
        <f>'Core Indicators'!O161</f>
        <v>603628</v>
      </c>
      <c r="G161" s="35">
        <f>'Core Indicators'!W161</f>
        <v>43929000</v>
      </c>
      <c r="H161" s="35">
        <f>'Core Indicators'!AE161</f>
        <v>43929000</v>
      </c>
      <c r="I161" s="35">
        <f>'Core Indicators'!AM161</f>
        <v>22046000</v>
      </c>
      <c r="J161" s="35" t="str">
        <f>'Core Indicators'!AU161</f>
        <v>x</v>
      </c>
      <c r="K161" s="35" t="str">
        <f>'Core Indicators'!BC161</f>
        <v>x</v>
      </c>
      <c r="L161" s="35">
        <f>'Core Indicators'!BK161</f>
        <v>6595</v>
      </c>
      <c r="M161" s="35" t="str">
        <f>'Core Indicators'!BS161</f>
        <v>x</v>
      </c>
      <c r="N161" s="35" t="str">
        <f>'Core Indicators'!CA161</f>
        <v>x</v>
      </c>
      <c r="O161" s="35" t="e">
        <f>'Core Indicators'!CI161</f>
        <v>#N/A</v>
      </c>
      <c r="P161" s="35" t="str">
        <f>'Core Indicators'!CQ161</f>
        <v>x</v>
      </c>
      <c r="Q161" s="35">
        <f>'Core Indicators'!DG161</f>
        <v>0</v>
      </c>
      <c r="R161" s="35">
        <f>'Core Indicators'!DO161</f>
        <v>26229000</v>
      </c>
      <c r="S161" s="35">
        <f>'Core Indicators'!DW161</f>
        <v>11856000</v>
      </c>
      <c r="T161" s="35">
        <f>'Core Indicators'!EE161</f>
        <v>5844000</v>
      </c>
      <c r="U161" s="35">
        <f>'Core Indicators'!EM161</f>
        <v>0</v>
      </c>
      <c r="V161" s="35">
        <f>'Core Indicators'!FC161</f>
        <v>2</v>
      </c>
      <c r="W161" s="35" t="str">
        <f>'Core Indicators'!FK161</f>
        <v>x</v>
      </c>
      <c r="X161" s="35" t="str">
        <f>'Core Indicators'!FS161</f>
        <v>x</v>
      </c>
      <c r="Y161" s="35">
        <f>'Core Indicators'!GA161</f>
        <v>1</v>
      </c>
      <c r="Z161" s="35">
        <f>'Core Indicators'!GI161</f>
        <v>3</v>
      </c>
      <c r="AA161" s="35">
        <f>'Core Indicators'!GQ161</f>
        <v>2</v>
      </c>
      <c r="AB161" s="35">
        <f>'Core Indicators'!GY161</f>
        <v>3</v>
      </c>
      <c r="AC161" s="35">
        <f>'Core Indicators'!HG161</f>
        <v>0</v>
      </c>
      <c r="AD161" s="35">
        <f>'Core Indicators'!HO161</f>
        <v>2</v>
      </c>
      <c r="AE161" s="35">
        <f>'Core Indicators'!HW161</f>
        <v>3</v>
      </c>
      <c r="AF161" s="35">
        <f>'Core Indicators'!IE161</f>
        <v>3</v>
      </c>
      <c r="AG161" s="35">
        <f>'Core Indicators'!IM161</f>
        <v>3</v>
      </c>
    </row>
    <row r="162" spans="1:33" x14ac:dyDescent="0.25">
      <c r="A162" s="200" t="str">
        <f>'Core Indicators'!A:A</f>
        <v>Complex crisis in Venezuela</v>
      </c>
      <c r="B162" s="200" t="str">
        <f>'Core Indicators'!B:B</f>
        <v>Socio-political,Violence,Floods</v>
      </c>
      <c r="C162" s="200" t="str">
        <f>'Core Indicators'!C162</f>
        <v>VEN001</v>
      </c>
      <c r="D162" s="200" t="str">
        <f>'Core Indicators'!D162</f>
        <v>Venezuela</v>
      </c>
      <c r="E162" s="200" t="str">
        <f>'Core Indicators'!E162</f>
        <v>VEN</v>
      </c>
      <c r="F162" s="35">
        <f>'Core Indicators'!O162</f>
        <v>882050</v>
      </c>
      <c r="G162" s="35">
        <f>'Core Indicators'!W162</f>
        <v>28400000</v>
      </c>
      <c r="H162" s="35">
        <f>'Core Indicators'!AE162</f>
        <v>18739000</v>
      </c>
      <c r="I162" s="35">
        <f>'Core Indicators'!AM162</f>
        <v>5600000</v>
      </c>
      <c r="J162" s="35" t="str">
        <f>'Core Indicators'!AU162</f>
        <v>x</v>
      </c>
      <c r="K162" s="35" t="str">
        <f>'Core Indicators'!BC162</f>
        <v>x</v>
      </c>
      <c r="L162" s="35">
        <f>'Core Indicators'!BK162</f>
        <v>33</v>
      </c>
      <c r="M162" s="35" t="str">
        <f>'Core Indicators'!BS162</f>
        <v>x</v>
      </c>
      <c r="N162" s="35" t="str">
        <f>'Core Indicators'!CA162</f>
        <v>x</v>
      </c>
      <c r="O162" s="35" t="e">
        <f>'Core Indicators'!CI162</f>
        <v>#N/A</v>
      </c>
      <c r="P162" s="35" t="str">
        <f>'Core Indicators'!CQ162</f>
        <v>x</v>
      </c>
      <c r="Q162" s="35">
        <f>'Core Indicators'!DG162</f>
        <v>9661000</v>
      </c>
      <c r="R162" s="35">
        <f>'Core Indicators'!DO162</f>
        <v>222000</v>
      </c>
      <c r="S162" s="35">
        <f>'Core Indicators'!DW162</f>
        <v>18517000</v>
      </c>
      <c r="T162" s="35">
        <f>'Core Indicators'!EE162</f>
        <v>0</v>
      </c>
      <c r="U162" s="35">
        <f>'Core Indicators'!EM162</f>
        <v>0</v>
      </c>
      <c r="V162" s="35">
        <f>'Core Indicators'!FC162</f>
        <v>5</v>
      </c>
      <c r="W162" s="35" t="str">
        <f>'Core Indicators'!FK162</f>
        <v>x</v>
      </c>
      <c r="X162" s="35" t="str">
        <f>'Core Indicators'!FS162</f>
        <v>x</v>
      </c>
      <c r="Y162" s="35">
        <f>'Core Indicators'!GA162</f>
        <v>1</v>
      </c>
      <c r="Z162" s="35">
        <f>'Core Indicators'!GI162</f>
        <v>2</v>
      </c>
      <c r="AA162" s="35">
        <f>'Core Indicators'!GQ162</f>
        <v>2</v>
      </c>
      <c r="AB162" s="35">
        <f>'Core Indicators'!GY162</f>
        <v>0</v>
      </c>
      <c r="AC162" s="35">
        <f>'Core Indicators'!HG162</f>
        <v>1</v>
      </c>
      <c r="AD162" s="35">
        <f>'Core Indicators'!HO162</f>
        <v>3</v>
      </c>
      <c r="AE162" s="35">
        <f>'Core Indicators'!HW162</f>
        <v>1</v>
      </c>
      <c r="AF162" s="35">
        <f>'Core Indicators'!IE162</f>
        <v>0</v>
      </c>
      <c r="AG162" s="35">
        <f>'Core Indicators'!IM162</f>
        <v>3</v>
      </c>
    </row>
    <row r="163" spans="1:33" x14ac:dyDescent="0.25">
      <c r="A163" s="200" t="str">
        <f>'Core Indicators'!A:A</f>
        <v>Conflict in Yemen</v>
      </c>
      <c r="B163" s="200" t="str">
        <f>'Core Indicators'!B:B</f>
        <v>Conflict</v>
      </c>
      <c r="C163" s="200" t="str">
        <f>'Core Indicators'!C163</f>
        <v>YEM001</v>
      </c>
      <c r="D163" s="200" t="str">
        <f>'Core Indicators'!D163</f>
        <v>Yemen</v>
      </c>
      <c r="E163" s="200" t="str">
        <f>'Core Indicators'!E163</f>
        <v>YEM</v>
      </c>
      <c r="F163" s="35">
        <f>'Core Indicators'!O163</f>
        <v>527970</v>
      </c>
      <c r="G163" s="35">
        <f>'Core Indicators'!W163</f>
        <v>30491000</v>
      </c>
      <c r="H163" s="35">
        <f>'Core Indicators'!AE163</f>
        <v>30491000</v>
      </c>
      <c r="I163" s="35">
        <f>'Core Indicators'!AM163</f>
        <v>5668000</v>
      </c>
      <c r="J163" s="35">
        <f>'Core Indicators'!AU163</f>
        <v>1037</v>
      </c>
      <c r="K163" s="35">
        <f>'Core Indicators'!BC163</f>
        <v>35674</v>
      </c>
      <c r="L163" s="35">
        <f>'Core Indicators'!BK163</f>
        <v>273</v>
      </c>
      <c r="M163" s="35" t="str">
        <f>'Core Indicators'!BS163</f>
        <v>x</v>
      </c>
      <c r="N163" s="35" t="str">
        <f>'Core Indicators'!CA163</f>
        <v>x</v>
      </c>
      <c r="O163" s="35" t="e">
        <f>'Core Indicators'!CI163</f>
        <v>#N/A</v>
      </c>
      <c r="P163" s="35" t="str">
        <f>'Core Indicators'!CQ163</f>
        <v>x</v>
      </c>
      <c r="Q163" s="35">
        <f>'Core Indicators'!DG163</f>
        <v>0</v>
      </c>
      <c r="R163" s="35">
        <f>'Core Indicators'!DO163</f>
        <v>7091000</v>
      </c>
      <c r="S163" s="35">
        <f>'Core Indicators'!DW163</f>
        <v>14040000</v>
      </c>
      <c r="T163" s="35">
        <f>'Core Indicators'!EE163</f>
        <v>5382000</v>
      </c>
      <c r="U163" s="35">
        <f>'Core Indicators'!EM163</f>
        <v>3978000</v>
      </c>
      <c r="V163" s="35">
        <f>'Core Indicators'!FC163</f>
        <v>4</v>
      </c>
      <c r="W163" s="35" t="str">
        <f>'Core Indicators'!FK163</f>
        <v>x</v>
      </c>
      <c r="X163" s="35" t="str">
        <f>'Core Indicators'!FS163</f>
        <v>x</v>
      </c>
      <c r="Y163" s="35">
        <f>'Core Indicators'!GA163</f>
        <v>3</v>
      </c>
      <c r="Z163" s="35">
        <f>'Core Indicators'!GI163</f>
        <v>3</v>
      </c>
      <c r="AA163" s="35">
        <f>'Core Indicators'!GQ163</f>
        <v>3</v>
      </c>
      <c r="AB163" s="35">
        <f>'Core Indicators'!GY163</f>
        <v>2</v>
      </c>
      <c r="AC163" s="35">
        <f>'Core Indicators'!HG163</f>
        <v>2</v>
      </c>
      <c r="AD163" s="35">
        <f>'Core Indicators'!HO163</f>
        <v>3</v>
      </c>
      <c r="AE163" s="35">
        <f>'Core Indicators'!HW163</f>
        <v>2</v>
      </c>
      <c r="AF163" s="35">
        <f>'Core Indicators'!IE163</f>
        <v>2</v>
      </c>
      <c r="AG163" s="35">
        <f>'Core Indicators'!IM163</f>
        <v>3</v>
      </c>
    </row>
    <row r="164" spans="1:33" x14ac:dyDescent="0.25">
      <c r="A164" s="200" t="str">
        <f>'Core Indicators'!A:A</f>
        <v>Mixed migration flows in Yemen</v>
      </c>
      <c r="B164" s="200" t="str">
        <f>'Core Indicators'!B:B</f>
        <v>Displacement</v>
      </c>
      <c r="C164" s="200" t="str">
        <f>'Core Indicators'!C164</f>
        <v>YEM002</v>
      </c>
      <c r="D164" s="200" t="str">
        <f>'Core Indicators'!D164</f>
        <v>Yemen</v>
      </c>
      <c r="E164" s="200" t="str">
        <f>'Core Indicators'!E164</f>
        <v>YEM</v>
      </c>
      <c r="F164" s="35">
        <f>'Core Indicators'!O164</f>
        <v>46890</v>
      </c>
      <c r="G164" s="35">
        <f>'Core Indicators'!W164</f>
        <v>4969000</v>
      </c>
      <c r="H164" s="35">
        <f>'Core Indicators'!AE164</f>
        <v>294000</v>
      </c>
      <c r="I164" s="35">
        <f>'Core Indicators'!AM164</f>
        <v>294000</v>
      </c>
      <c r="J164" s="35">
        <f>'Core Indicators'!AU164</f>
        <v>1037</v>
      </c>
      <c r="K164" s="35">
        <f>'Core Indicators'!BC164</f>
        <v>35674</v>
      </c>
      <c r="L164" s="35">
        <f>'Core Indicators'!BK164</f>
        <v>0</v>
      </c>
      <c r="M164" s="35" t="str">
        <f>'Core Indicators'!BS164</f>
        <v>x</v>
      </c>
      <c r="N164" s="35" t="str">
        <f>'Core Indicators'!CA164</f>
        <v>x</v>
      </c>
      <c r="O164" s="35" t="e">
        <f>'Core Indicators'!CI164</f>
        <v>#N/A</v>
      </c>
      <c r="P164" s="35" t="str">
        <f>'Core Indicators'!CQ164</f>
        <v>x</v>
      </c>
      <c r="Q164" s="35">
        <f>'Core Indicators'!DG164</f>
        <v>4675000</v>
      </c>
      <c r="R164" s="35">
        <f>'Core Indicators'!DO164</f>
        <v>0</v>
      </c>
      <c r="S164" s="35">
        <f>'Core Indicators'!DW164</f>
        <v>132000</v>
      </c>
      <c r="T164" s="35">
        <f>'Core Indicators'!EE164</f>
        <v>132000</v>
      </c>
      <c r="U164" s="35">
        <f>'Core Indicators'!EM164</f>
        <v>29000</v>
      </c>
      <c r="V164" s="35">
        <f>'Core Indicators'!FC164</f>
        <v>2</v>
      </c>
      <c r="W164" s="35" t="str">
        <f>'Core Indicators'!FK164</f>
        <v>x</v>
      </c>
      <c r="X164" s="35" t="str">
        <f>'Core Indicators'!FS164</f>
        <v>x</v>
      </c>
      <c r="Y164" s="35">
        <f>'Core Indicators'!GA164</f>
        <v>3</v>
      </c>
      <c r="Z164" s="35">
        <f>'Core Indicators'!GI164</f>
        <v>3</v>
      </c>
      <c r="AA164" s="35">
        <f>'Core Indicators'!GQ164</f>
        <v>3</v>
      </c>
      <c r="AB164" s="35">
        <f>'Core Indicators'!GY164</f>
        <v>2</v>
      </c>
      <c r="AC164" s="35">
        <f>'Core Indicators'!HG164</f>
        <v>2</v>
      </c>
      <c r="AD164" s="35">
        <f>'Core Indicators'!HO164</f>
        <v>3</v>
      </c>
      <c r="AE164" s="35">
        <f>'Core Indicators'!HW164</f>
        <v>2</v>
      </c>
      <c r="AF164" s="35">
        <f>'Core Indicators'!IE164</f>
        <v>2</v>
      </c>
      <c r="AG164" s="35">
        <f>'Core Indicators'!IM164</f>
        <v>3</v>
      </c>
    </row>
    <row r="165" spans="1:33" x14ac:dyDescent="0.25">
      <c r="A165" s="200" t="str">
        <f>'Core Indicators'!A:A</f>
        <v>Drought in Zambia</v>
      </c>
      <c r="B165" s="200" t="str">
        <f>'Core Indicators'!B:B</f>
        <v>Drought</v>
      </c>
      <c r="C165" s="200" t="str">
        <f>'Core Indicators'!C165</f>
        <v>ZMB002</v>
      </c>
      <c r="D165" s="200" t="str">
        <f>'Core Indicators'!D165</f>
        <v>Zambia</v>
      </c>
      <c r="E165" s="200" t="str">
        <f>'Core Indicators'!E165</f>
        <v>ZMB</v>
      </c>
      <c r="F165" s="35">
        <f>'Core Indicators'!O165</f>
        <v>752618</v>
      </c>
      <c r="G165" s="35">
        <f>'Core Indicators'!W165</f>
        <v>13490000</v>
      </c>
      <c r="H165" s="35">
        <f>'Core Indicators'!AE165</f>
        <v>8553000</v>
      </c>
      <c r="I165" s="35">
        <f>'Core Indicators'!AM165</f>
        <v>0</v>
      </c>
      <c r="J165" s="35">
        <f>'Core Indicators'!AU165</f>
        <v>0</v>
      </c>
      <c r="K165" s="35">
        <f>'Core Indicators'!BC165</f>
        <v>0</v>
      </c>
      <c r="L165" s="35">
        <f>'Core Indicators'!BK165</f>
        <v>0</v>
      </c>
      <c r="M165" s="35">
        <f>'Core Indicators'!BS165</f>
        <v>0</v>
      </c>
      <c r="N165" s="35">
        <f>'Core Indicators'!CA165</f>
        <v>0</v>
      </c>
      <c r="O165" s="35" t="e">
        <f>'Core Indicators'!CI165</f>
        <v>#N/A</v>
      </c>
      <c r="P165" s="35" t="str">
        <f>'Core Indicators'!CQ165</f>
        <v>x</v>
      </c>
      <c r="Q165" s="35">
        <f>'Core Indicators'!DG165</f>
        <v>4937000</v>
      </c>
      <c r="R165" s="35">
        <f>'Core Indicators'!DO165</f>
        <v>6601000</v>
      </c>
      <c r="S165" s="35">
        <f>'Core Indicators'!DW165</f>
        <v>1952000</v>
      </c>
      <c r="T165" s="35">
        <f>'Core Indicators'!EE165</f>
        <v>0</v>
      </c>
      <c r="U165" s="35">
        <f>'Core Indicators'!EM165</f>
        <v>0</v>
      </c>
      <c r="V165" s="35">
        <f>'Core Indicators'!FC165</f>
        <v>3</v>
      </c>
      <c r="W165" s="35" t="str">
        <f>'Core Indicators'!FK165</f>
        <v>x</v>
      </c>
      <c r="X165" s="35" t="str">
        <f>'Core Indicators'!FS165</f>
        <v>x</v>
      </c>
      <c r="Y165" s="35">
        <f>'Core Indicators'!GA165</f>
        <v>1</v>
      </c>
      <c r="Z165" s="35">
        <f>'Core Indicators'!GI165</f>
        <v>1</v>
      </c>
      <c r="AA165" s="35">
        <f>'Core Indicators'!GQ165</f>
        <v>1</v>
      </c>
      <c r="AB165" s="35">
        <f>'Core Indicators'!GY165</f>
        <v>0</v>
      </c>
      <c r="AC165" s="35">
        <f>'Core Indicators'!HG165</f>
        <v>0</v>
      </c>
      <c r="AD165" s="35">
        <f>'Core Indicators'!HO165</f>
        <v>0</v>
      </c>
      <c r="AE165" s="35">
        <f>'Core Indicators'!HW165</f>
        <v>0</v>
      </c>
      <c r="AF165" s="35">
        <f>'Core Indicators'!IE165</f>
        <v>0</v>
      </c>
      <c r="AG165" s="35">
        <f>'Core Indicators'!IM165</f>
        <v>2</v>
      </c>
    </row>
    <row r="166" spans="1:33" x14ac:dyDescent="0.25">
      <c r="A166" s="200" t="str">
        <f>'Core Indicators'!A:A</f>
        <v>Complex crisis in Zimbabwe</v>
      </c>
      <c r="B166" s="200" t="str">
        <f>'Core Indicators'!B:B</f>
        <v>Socio-political,Drought</v>
      </c>
      <c r="C166" s="200" t="str">
        <f>'Core Indicators'!C166</f>
        <v>ZWE001</v>
      </c>
      <c r="D166" s="200" t="str">
        <f>'Core Indicators'!D166</f>
        <v>Zimbabwe</v>
      </c>
      <c r="E166" s="200" t="str">
        <f>'Core Indicators'!E166</f>
        <v>ZWE</v>
      </c>
      <c r="F166" s="35">
        <f>'Core Indicators'!O166</f>
        <v>386850</v>
      </c>
      <c r="G166" s="35">
        <f>'Core Indicators'!W166</f>
        <v>16444000</v>
      </c>
      <c r="H166" s="35">
        <f>'Core Indicators'!AE166</f>
        <v>9706000</v>
      </c>
      <c r="I166" s="35">
        <f>'Core Indicators'!AM166</f>
        <v>23000</v>
      </c>
      <c r="J166" s="35">
        <f>'Core Indicators'!AU166</f>
        <v>0</v>
      </c>
      <c r="K166" s="35">
        <f>'Core Indicators'!BC166</f>
        <v>355</v>
      </c>
      <c r="L166" s="35">
        <f>'Core Indicators'!BK166</f>
        <v>772</v>
      </c>
      <c r="M166" s="35" t="str">
        <f>'Core Indicators'!BS166</f>
        <v>x</v>
      </c>
      <c r="N166" s="35" t="str">
        <f>'Core Indicators'!CA166</f>
        <v>x</v>
      </c>
      <c r="O166" s="35" t="e">
        <f>'Core Indicators'!CI166</f>
        <v>#N/A</v>
      </c>
      <c r="P166" s="35" t="str">
        <f>'Core Indicators'!CQ166</f>
        <v>x</v>
      </c>
      <c r="Q166" s="35">
        <f>'Core Indicators'!DG166</f>
        <v>6738000</v>
      </c>
      <c r="R166" s="35">
        <f>'Core Indicators'!DO166</f>
        <v>2706000</v>
      </c>
      <c r="S166" s="35">
        <f>'Core Indicators'!DW166</f>
        <v>6050000</v>
      </c>
      <c r="T166" s="35">
        <f>'Core Indicators'!EE166</f>
        <v>950000</v>
      </c>
      <c r="U166" s="35">
        <f>'Core Indicators'!EM166</f>
        <v>0</v>
      </c>
      <c r="V166" s="35">
        <f>'Core Indicators'!FC166</f>
        <v>4</v>
      </c>
      <c r="W166" s="35" t="str">
        <f>'Core Indicators'!FK166</f>
        <v>x</v>
      </c>
      <c r="X166" s="35" t="str">
        <f>'Core Indicators'!FS166</f>
        <v>x</v>
      </c>
      <c r="Y166" s="35">
        <f>'Core Indicators'!GA166</f>
        <v>1</v>
      </c>
      <c r="Z166" s="35">
        <f>'Core Indicators'!GI166</f>
        <v>0</v>
      </c>
      <c r="AA166" s="35">
        <f>'Core Indicators'!GQ166</f>
        <v>1</v>
      </c>
      <c r="AB166" s="35">
        <f>'Core Indicators'!GY166</f>
        <v>0</v>
      </c>
      <c r="AC166" s="35">
        <f>'Core Indicators'!HG166</f>
        <v>0</v>
      </c>
      <c r="AD166" s="35">
        <f>'Core Indicators'!HO166</f>
        <v>0</v>
      </c>
      <c r="AE166" s="35">
        <f>'Core Indicators'!HW166</f>
        <v>1</v>
      </c>
      <c r="AF166" s="35">
        <f>'Core Indicators'!IE166</f>
        <v>2</v>
      </c>
      <c r="AG166" s="35">
        <f>'Core Indicators'!IM166</f>
        <v>3</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66"/>
  <sheetViews>
    <sheetView zoomScale="80" zoomScaleNormal="80" workbookViewId="0">
      <selection activeCell="A2" sqref="A2"/>
    </sheetView>
  </sheetViews>
  <sheetFormatPr defaultColWidth="8.42578125" defaultRowHeight="15" x14ac:dyDescent="0.25"/>
  <cols>
    <col min="1" max="1" width="8.42578125" style="214" customWidth="1"/>
    <col min="2" max="5" width="9.42578125" style="214" customWidth="1"/>
    <col min="6" max="6" width="7" style="214" customWidth="1"/>
    <col min="7" max="7" width="6.42578125" style="214" customWidth="1"/>
  </cols>
  <sheetData>
    <row r="1" spans="1:9" x14ac:dyDescent="0.25">
      <c r="A1" s="312"/>
      <c r="B1" s="295"/>
      <c r="C1" s="295"/>
      <c r="D1" s="295"/>
      <c r="E1" s="295"/>
      <c r="F1" s="295"/>
      <c r="G1" s="295"/>
      <c r="H1" s="295"/>
    </row>
    <row r="2" spans="1:9" ht="147" customHeight="1" x14ac:dyDescent="0.25">
      <c r="A2" s="225" t="s">
        <v>1</v>
      </c>
      <c r="B2" s="159" t="s">
        <v>8750</v>
      </c>
      <c r="C2" s="159" t="s">
        <v>8751</v>
      </c>
      <c r="D2" s="159" t="s">
        <v>8752</v>
      </c>
      <c r="E2" s="159" t="s">
        <v>8753</v>
      </c>
      <c r="F2" s="160" t="s">
        <v>8751</v>
      </c>
      <c r="G2" s="160" t="s">
        <v>8754</v>
      </c>
      <c r="H2" s="161" t="s">
        <v>8755</v>
      </c>
      <c r="I2" s="73" t="s">
        <v>5</v>
      </c>
    </row>
    <row r="3" spans="1:9" x14ac:dyDescent="0.25">
      <c r="A3" s="162" t="str">
        <f>Lists!C:C</f>
        <v>AFG001</v>
      </c>
      <c r="B3" s="249">
        <f t="shared" ref="B3:B34" si="0">ROUND(AVERAGE(C3:E3),1)</f>
        <v>1.8</v>
      </c>
      <c r="C3" s="249">
        <f t="shared" ref="C3:C34" si="1">IF(F3="x","x",ROUND((5-(3-F3)/2*5),1))</f>
        <v>2.5</v>
      </c>
      <c r="D3" s="249">
        <f t="shared" ref="D3:D34" si="2">IF(G3&gt;365,5,ROUND((5-(365-G3)/364*5),1))</f>
        <v>3</v>
      </c>
      <c r="E3" s="249">
        <f t="shared" ref="E3:E34" si="3">IF(H3&gt;3,5,ROUND((5-(3-H3)/3*5),1))</f>
        <v>0</v>
      </c>
      <c r="F3" s="249">
        <f>'Data Reliability'!B3</f>
        <v>2</v>
      </c>
      <c r="G3" s="163">
        <f>Reliability_updated!V3</f>
        <v>218.1</v>
      </c>
      <c r="H3" s="163">
        <f>'Data Reliability'!C3</f>
        <v>0</v>
      </c>
      <c r="I3" t="str">
        <f>IF(Reliability!B3="x","x",(IF(ROUNDUP(Reliability!B3,0)=1,"Very High",IF(ROUNDUP(Reliability!B3,0)=2,"High",IF(ROUNDUP(Reliability!B3,0)=3,"Medium",IF(ROUNDUP(Reliability!B3,0)=4,"Low","Very Low"))))))</f>
        <v>High</v>
      </c>
    </row>
    <row r="4" spans="1:9" x14ac:dyDescent="0.25">
      <c r="A4" s="162" t="str">
        <f>Lists!C:C</f>
        <v>AFG005</v>
      </c>
      <c r="B4" s="249">
        <f t="shared" si="0"/>
        <v>1.5</v>
      </c>
      <c r="C4" s="249">
        <f t="shared" si="1"/>
        <v>0.8</v>
      </c>
      <c r="D4" s="249">
        <f t="shared" si="2"/>
        <v>1.9</v>
      </c>
      <c r="E4" s="249">
        <f t="shared" si="3"/>
        <v>1.7</v>
      </c>
      <c r="F4" s="249">
        <f>'Data Reliability'!B4</f>
        <v>1.3</v>
      </c>
      <c r="G4" s="163">
        <f>Reliability_updated!V4</f>
        <v>141.5</v>
      </c>
      <c r="H4" s="163">
        <f>'Data Reliability'!C4</f>
        <v>1</v>
      </c>
      <c r="I4" t="str">
        <f>IF(Reliability!B4="x","x",(IF(ROUNDUP(Reliability!B4,0)=1,"Very High",IF(ROUNDUP(Reliability!B4,0)=2,"High",IF(ROUNDUP(Reliability!B4,0)=3,"Medium",IF(ROUNDUP(Reliability!B4,0)=4,"Low","Very Low"))))))</f>
        <v>High</v>
      </c>
    </row>
    <row r="5" spans="1:9" x14ac:dyDescent="0.25">
      <c r="A5" s="162" t="str">
        <f>Lists!C:C</f>
        <v>AGO002</v>
      </c>
      <c r="B5" s="249">
        <f t="shared" si="0"/>
        <v>1.2</v>
      </c>
      <c r="C5" s="249">
        <f t="shared" si="1"/>
        <v>1.8</v>
      </c>
      <c r="D5" s="249">
        <f t="shared" si="2"/>
        <v>1.8</v>
      </c>
      <c r="E5" s="249">
        <f t="shared" si="3"/>
        <v>0</v>
      </c>
      <c r="F5" s="249">
        <f>'Data Reliability'!B5</f>
        <v>1.7</v>
      </c>
      <c r="G5" s="163">
        <f>Reliability_updated!V5</f>
        <v>135.1</v>
      </c>
      <c r="H5" s="163">
        <f>'Data Reliability'!C5</f>
        <v>0</v>
      </c>
      <c r="I5" t="str">
        <f>IF(Reliability!B5="x","x",(IF(ROUNDUP(Reliability!B5,0)=1,"Very High",IF(ROUNDUP(Reliability!B5,0)=2,"High",IF(ROUNDUP(Reliability!B5,0)=3,"Medium",IF(ROUNDUP(Reliability!B5,0)=4,"Low","Very Low"))))))</f>
        <v>High</v>
      </c>
    </row>
    <row r="6" spans="1:9" x14ac:dyDescent="0.25">
      <c r="A6" s="162" t="str">
        <f>Lists!C:C</f>
        <v>ARM002</v>
      </c>
      <c r="B6" s="249">
        <f t="shared" si="0"/>
        <v>2.1</v>
      </c>
      <c r="C6" s="249">
        <f t="shared" si="1"/>
        <v>2.2999999999999998</v>
      </c>
      <c r="D6" s="249">
        <f t="shared" si="2"/>
        <v>4</v>
      </c>
      <c r="E6" s="249">
        <f t="shared" si="3"/>
        <v>0</v>
      </c>
      <c r="F6" s="249">
        <f>'Data Reliability'!B6</f>
        <v>1.9</v>
      </c>
      <c r="G6" s="163">
        <f>Reliability_updated!V6</f>
        <v>295.60000000000002</v>
      </c>
      <c r="H6" s="163">
        <f>'Data Reliability'!C6</f>
        <v>0</v>
      </c>
      <c r="I6" t="str">
        <f>IF(Reliability!B6="x","x",(IF(ROUNDUP(Reliability!B6,0)=1,"Very High",IF(ROUNDUP(Reliability!B6,0)=2,"High",IF(ROUNDUP(Reliability!B6,0)=3,"Medium",IF(ROUNDUP(Reliability!B6,0)=4,"Low","Very Low"))))))</f>
        <v>Medium</v>
      </c>
    </row>
    <row r="7" spans="1:9" x14ac:dyDescent="0.25">
      <c r="A7" s="162" t="str">
        <f>Lists!C:C</f>
        <v>AZE002</v>
      </c>
      <c r="B7" s="249">
        <f t="shared" si="0"/>
        <v>3.3</v>
      </c>
      <c r="C7" s="249" t="str">
        <f t="shared" si="1"/>
        <v>x</v>
      </c>
      <c r="D7" s="249">
        <f t="shared" si="2"/>
        <v>3.2</v>
      </c>
      <c r="E7" s="249">
        <f t="shared" si="3"/>
        <v>3.3</v>
      </c>
      <c r="F7" s="249" t="str">
        <f>'Data Reliability'!B7</f>
        <v>x</v>
      </c>
      <c r="G7" s="163">
        <f>Reliability_updated!V7</f>
        <v>233.9</v>
      </c>
      <c r="H7" s="163">
        <f>'Data Reliability'!C7</f>
        <v>2</v>
      </c>
      <c r="I7" t="str">
        <f>IF(Reliability!B7="x","x",(IF(ROUNDUP(Reliability!B7,0)=1,"Very High",IF(ROUNDUP(Reliability!B7,0)=2,"High",IF(ROUNDUP(Reliability!B7,0)=3,"Medium",IF(ROUNDUP(Reliability!B7,0)=4,"Low","Very Low"))))))</f>
        <v>Low</v>
      </c>
    </row>
    <row r="8" spans="1:9" x14ac:dyDescent="0.25">
      <c r="A8" s="162" t="str">
        <f>Lists!C:C</f>
        <v>BDI001</v>
      </c>
      <c r="B8" s="249">
        <f t="shared" si="0"/>
        <v>1.3</v>
      </c>
      <c r="C8" s="249">
        <f t="shared" si="1"/>
        <v>2</v>
      </c>
      <c r="D8" s="249">
        <f t="shared" si="2"/>
        <v>1.9</v>
      </c>
      <c r="E8" s="249">
        <f t="shared" si="3"/>
        <v>0</v>
      </c>
      <c r="F8" s="249">
        <f>'Data Reliability'!B8</f>
        <v>1.8</v>
      </c>
      <c r="G8" s="163">
        <f>Reliability_updated!V8</f>
        <v>135.80000000000001</v>
      </c>
      <c r="H8" s="163">
        <f>'Data Reliability'!C8</f>
        <v>0</v>
      </c>
      <c r="I8" t="str">
        <f>IF(Reliability!B8="x","x",(IF(ROUNDUP(Reliability!B8,0)=1,"Very High",IF(ROUNDUP(Reliability!B8,0)=2,"High",IF(ROUNDUP(Reliability!B8,0)=3,"Medium",IF(ROUNDUP(Reliability!B8,0)=4,"Low","Very Low"))))))</f>
        <v>High</v>
      </c>
    </row>
    <row r="9" spans="1:9" x14ac:dyDescent="0.25">
      <c r="A9" s="162" t="str">
        <f>Lists!C:C</f>
        <v>BFA002</v>
      </c>
      <c r="B9" s="249">
        <f t="shared" si="0"/>
        <v>1.7</v>
      </c>
      <c r="C9" s="249">
        <f t="shared" si="1"/>
        <v>2.2999999999999998</v>
      </c>
      <c r="D9" s="249">
        <f t="shared" si="2"/>
        <v>2.8</v>
      </c>
      <c r="E9" s="249">
        <f t="shared" si="3"/>
        <v>0</v>
      </c>
      <c r="F9" s="249">
        <f>'Data Reliability'!B9</f>
        <v>1.9</v>
      </c>
      <c r="G9" s="163">
        <f>Reliability_updated!V9</f>
        <v>204.8</v>
      </c>
      <c r="H9" s="163">
        <f>'Data Reliability'!C9</f>
        <v>0</v>
      </c>
      <c r="I9" t="str">
        <f>IF(Reliability!B9="x","x",(IF(ROUNDUP(Reliability!B9,0)=1,"Very High",IF(ROUNDUP(Reliability!B9,0)=2,"High",IF(ROUNDUP(Reliability!B9,0)=3,"Medium",IF(ROUNDUP(Reliability!B9,0)=4,"Low","Very Low"))))))</f>
        <v>High</v>
      </c>
    </row>
    <row r="10" spans="1:9" x14ac:dyDescent="0.25">
      <c r="A10" s="162" t="str">
        <f>Lists!C:C</f>
        <v>BGD001</v>
      </c>
      <c r="B10" s="249">
        <f t="shared" si="0"/>
        <v>1</v>
      </c>
      <c r="C10" s="249">
        <f t="shared" si="1"/>
        <v>1.8</v>
      </c>
      <c r="D10" s="249">
        <f t="shared" si="2"/>
        <v>1.1000000000000001</v>
      </c>
      <c r="E10" s="249">
        <f t="shared" si="3"/>
        <v>0</v>
      </c>
      <c r="F10" s="249">
        <f>'Data Reliability'!B10</f>
        <v>1.7</v>
      </c>
      <c r="G10" s="163">
        <f>Reliability_updated!V10</f>
        <v>80</v>
      </c>
      <c r="H10" s="163">
        <f>'Data Reliability'!C10</f>
        <v>0</v>
      </c>
      <c r="I10" t="str">
        <f>IF(Reliability!B10="x","x",(IF(ROUNDUP(Reliability!B10,0)=1,"Very High",IF(ROUNDUP(Reliability!B10,0)=2,"High",IF(ROUNDUP(Reliability!B10,0)=3,"Medium",IF(ROUNDUP(Reliability!B10,0)=4,"Low","Very Low"))))))</f>
        <v>Very High</v>
      </c>
    </row>
    <row r="11" spans="1:9" x14ac:dyDescent="0.25">
      <c r="A11" s="162" t="str">
        <f>Lists!C:C</f>
        <v>BGD002</v>
      </c>
      <c r="B11" s="249">
        <f t="shared" si="0"/>
        <v>1.3</v>
      </c>
      <c r="C11" s="249">
        <f t="shared" si="1"/>
        <v>1.8</v>
      </c>
      <c r="D11" s="249">
        <f t="shared" si="2"/>
        <v>2.2000000000000002</v>
      </c>
      <c r="E11" s="249">
        <f t="shared" si="3"/>
        <v>0</v>
      </c>
      <c r="F11" s="249">
        <f>'Data Reliability'!B11</f>
        <v>1.7</v>
      </c>
      <c r="G11" s="163">
        <f>Reliability_updated!V11</f>
        <v>159.30000000000001</v>
      </c>
      <c r="H11" s="163">
        <f>'Data Reliability'!C11</f>
        <v>0</v>
      </c>
      <c r="I11" t="str">
        <f>IF(Reliability!B11="x","x",(IF(ROUNDUP(Reliability!B11,0)=1,"Very High",IF(ROUNDUP(Reliability!B11,0)=2,"High",IF(ROUNDUP(Reliability!B11,0)=3,"Medium",IF(ROUNDUP(Reliability!B11,0)=4,"Low","Very Low"))))))</f>
        <v>High</v>
      </c>
    </row>
    <row r="12" spans="1:9" x14ac:dyDescent="0.25">
      <c r="A12" s="162" t="str">
        <f>Lists!C:C</f>
        <v>BGD008</v>
      </c>
      <c r="B12" s="249">
        <f t="shared" si="0"/>
        <v>1.2</v>
      </c>
      <c r="C12" s="249">
        <f t="shared" si="1"/>
        <v>1.8</v>
      </c>
      <c r="D12" s="249">
        <f t="shared" si="2"/>
        <v>1.8</v>
      </c>
      <c r="E12" s="249">
        <f t="shared" si="3"/>
        <v>0</v>
      </c>
      <c r="F12" s="249">
        <f>'Data Reliability'!B12</f>
        <v>1.7</v>
      </c>
      <c r="G12" s="163">
        <f>Reliability_updated!V12</f>
        <v>130.19999999999999</v>
      </c>
      <c r="H12" s="163">
        <f>'Data Reliability'!C12</f>
        <v>0</v>
      </c>
      <c r="I12" t="str">
        <f>IF(Reliability!B12="x","x",(IF(ROUNDUP(Reliability!B12,0)=1,"Very High",IF(ROUNDUP(Reliability!B12,0)=2,"High",IF(ROUNDUP(Reliability!B12,0)=3,"Medium",IF(ROUNDUP(Reliability!B12,0)=4,"Low","Very Low"))))))</f>
        <v>High</v>
      </c>
    </row>
    <row r="13" spans="1:9" x14ac:dyDescent="0.25">
      <c r="A13" s="162" t="str">
        <f>Lists!C:C</f>
        <v>BRA001</v>
      </c>
      <c r="B13" s="249">
        <f t="shared" si="0"/>
        <v>0.6</v>
      </c>
      <c r="C13" s="249">
        <f t="shared" si="1"/>
        <v>1.8</v>
      </c>
      <c r="D13" s="249">
        <f t="shared" si="2"/>
        <v>0</v>
      </c>
      <c r="E13" s="249">
        <f t="shared" si="3"/>
        <v>0</v>
      </c>
      <c r="F13" s="249">
        <f>'Data Reliability'!B13</f>
        <v>1.7</v>
      </c>
      <c r="G13" s="163">
        <f>Reliability_updated!V13</f>
        <v>3.2</v>
      </c>
      <c r="H13" s="163">
        <f>'Data Reliability'!C13</f>
        <v>0</v>
      </c>
      <c r="I13" t="str">
        <f>IF(Reliability!B13="x","x",(IF(ROUNDUP(Reliability!B13,0)=1,"Very High",IF(ROUNDUP(Reliability!B13,0)=2,"High",IF(ROUNDUP(Reliability!B13,0)=3,"Medium",IF(ROUNDUP(Reliability!B13,0)=4,"Low","Very Low"))))))</f>
        <v>Very High</v>
      </c>
    </row>
    <row r="14" spans="1:9" x14ac:dyDescent="0.25">
      <c r="A14" s="162" t="str">
        <f>Lists!C:C</f>
        <v>BRA002</v>
      </c>
      <c r="B14" s="249">
        <f t="shared" si="0"/>
        <v>1</v>
      </c>
      <c r="C14" s="249">
        <f t="shared" si="1"/>
        <v>1.3</v>
      </c>
      <c r="D14" s="249">
        <f t="shared" si="2"/>
        <v>0</v>
      </c>
      <c r="E14" s="249">
        <f t="shared" si="3"/>
        <v>1.7</v>
      </c>
      <c r="F14" s="249">
        <f>'Data Reliability'!B14</f>
        <v>1.5</v>
      </c>
      <c r="G14" s="163">
        <f>Reliability_updated!V14</f>
        <v>3.2</v>
      </c>
      <c r="H14" s="163">
        <f>'Data Reliability'!C14</f>
        <v>1</v>
      </c>
      <c r="I14" t="str">
        <f>IF(Reliability!B14="x","x",(IF(ROUNDUP(Reliability!B14,0)=1,"Very High",IF(ROUNDUP(Reliability!B14,0)=2,"High",IF(ROUNDUP(Reliability!B14,0)=3,"Medium",IF(ROUNDUP(Reliability!B14,0)=4,"Low","Very Low"))))))</f>
        <v>Very High</v>
      </c>
    </row>
    <row r="15" spans="1:9" x14ac:dyDescent="0.25">
      <c r="A15" s="162" t="str">
        <f>Lists!C:C</f>
        <v>BRA003</v>
      </c>
      <c r="B15" s="249">
        <f t="shared" si="0"/>
        <v>0.7</v>
      </c>
      <c r="C15" s="249">
        <f t="shared" si="1"/>
        <v>2</v>
      </c>
      <c r="D15" s="249">
        <f t="shared" si="2"/>
        <v>0</v>
      </c>
      <c r="E15" s="249">
        <f t="shared" si="3"/>
        <v>0</v>
      </c>
      <c r="F15" s="249">
        <f>'Data Reliability'!B15</f>
        <v>1.8</v>
      </c>
      <c r="G15" s="163">
        <f>Reliability_updated!V15</f>
        <v>3.2</v>
      </c>
      <c r="H15" s="163">
        <f>'Data Reliability'!C15</f>
        <v>0</v>
      </c>
      <c r="I15" t="str">
        <f>IF(Reliability!B15="x","x",(IF(ROUNDUP(Reliability!B15,0)=1,"Very High",IF(ROUNDUP(Reliability!B15,0)=2,"High",IF(ROUNDUP(Reliability!B15,0)=3,"Medium",IF(ROUNDUP(Reliability!B15,0)=4,"Low","Very Low"))))))</f>
        <v>Very High</v>
      </c>
    </row>
    <row r="16" spans="1:9" x14ac:dyDescent="0.25">
      <c r="A16" s="162" t="str">
        <f>Lists!C:C</f>
        <v>CAF001</v>
      </c>
      <c r="B16" s="249">
        <f t="shared" si="0"/>
        <v>1.6</v>
      </c>
      <c r="C16" s="249">
        <f t="shared" si="1"/>
        <v>2.2999999999999998</v>
      </c>
      <c r="D16" s="249">
        <f t="shared" si="2"/>
        <v>2.4</v>
      </c>
      <c r="E16" s="249">
        <f t="shared" si="3"/>
        <v>0</v>
      </c>
      <c r="F16" s="249">
        <f>'Data Reliability'!B16</f>
        <v>1.9</v>
      </c>
      <c r="G16" s="163">
        <f>Reliability_updated!V16</f>
        <v>174.3</v>
      </c>
      <c r="H16" s="163">
        <f>'Data Reliability'!C16</f>
        <v>0</v>
      </c>
      <c r="I16" t="str">
        <f>IF(Reliability!B16="x","x",(IF(ROUNDUP(Reliability!B16,0)=1,"Very High",IF(ROUNDUP(Reliability!B16,0)=2,"High",IF(ROUNDUP(Reliability!B16,0)=3,"Medium",IF(ROUNDUP(Reliability!B16,0)=4,"Low","Very Low"))))))</f>
        <v>High</v>
      </c>
    </row>
    <row r="17" spans="1:9" x14ac:dyDescent="0.25">
      <c r="A17" s="162" t="str">
        <f>Lists!C:C</f>
        <v>CHL002</v>
      </c>
      <c r="B17" s="249">
        <f t="shared" si="0"/>
        <v>0.6</v>
      </c>
      <c r="C17" s="249">
        <f t="shared" si="1"/>
        <v>1.8</v>
      </c>
      <c r="D17" s="249">
        <f t="shared" si="2"/>
        <v>0</v>
      </c>
      <c r="E17" s="249">
        <f t="shared" si="3"/>
        <v>0</v>
      </c>
      <c r="F17" s="249">
        <f>'Data Reliability'!B17</f>
        <v>1.7</v>
      </c>
      <c r="G17" s="163">
        <f>Reliability_updated!V17</f>
        <v>3.2</v>
      </c>
      <c r="H17" s="163">
        <f>'Data Reliability'!C17</f>
        <v>0</v>
      </c>
      <c r="I17" t="str">
        <f>IF(Reliability!B17="x","x",(IF(ROUNDUP(Reliability!B17,0)=1,"Very High",IF(ROUNDUP(Reliability!B17,0)=2,"High",IF(ROUNDUP(Reliability!B17,0)=3,"Medium",IF(ROUNDUP(Reliability!B17,0)=4,"Low","Very Low"))))))</f>
        <v>Very High</v>
      </c>
    </row>
    <row r="18" spans="1:9" x14ac:dyDescent="0.25">
      <c r="A18" s="162" t="str">
        <f>Lists!C:C</f>
        <v>CMR001</v>
      </c>
      <c r="B18" s="249">
        <f t="shared" si="0"/>
        <v>1.1000000000000001</v>
      </c>
      <c r="C18" s="249">
        <f t="shared" si="1"/>
        <v>2</v>
      </c>
      <c r="D18" s="249">
        <f t="shared" si="2"/>
        <v>1.2</v>
      </c>
      <c r="E18" s="249">
        <f t="shared" si="3"/>
        <v>0</v>
      </c>
      <c r="F18" s="249">
        <f>'Data Reliability'!B18</f>
        <v>1.8</v>
      </c>
      <c r="G18" s="163">
        <f>Reliability_updated!V18</f>
        <v>91.1</v>
      </c>
      <c r="H18" s="163">
        <f>'Data Reliability'!C18</f>
        <v>0</v>
      </c>
      <c r="I18" t="str">
        <f>IF(Reliability!B18="x","x",(IF(ROUNDUP(Reliability!B18,0)=1,"Very High",IF(ROUNDUP(Reliability!B18,0)=2,"High",IF(ROUNDUP(Reliability!B18,0)=3,"Medium",IF(ROUNDUP(Reliability!B18,0)=4,"Low","Very Low"))))))</f>
        <v>High</v>
      </c>
    </row>
    <row r="19" spans="1:9" x14ac:dyDescent="0.25">
      <c r="A19" s="162" t="str">
        <f>Lists!C:C</f>
        <v>CMR002</v>
      </c>
      <c r="B19" s="249">
        <f t="shared" si="0"/>
        <v>1.1000000000000001</v>
      </c>
      <c r="C19" s="249">
        <f t="shared" si="1"/>
        <v>1.8</v>
      </c>
      <c r="D19" s="249">
        <f t="shared" si="2"/>
        <v>1.6</v>
      </c>
      <c r="E19" s="249">
        <f t="shared" si="3"/>
        <v>0</v>
      </c>
      <c r="F19" s="249">
        <f>'Data Reliability'!B19</f>
        <v>1.7</v>
      </c>
      <c r="G19" s="163">
        <f>Reliability_updated!V19</f>
        <v>117.2</v>
      </c>
      <c r="H19" s="163">
        <f>'Data Reliability'!C19</f>
        <v>0</v>
      </c>
      <c r="I19" t="str">
        <f>IF(Reliability!B19="x","x",(IF(ROUNDUP(Reliability!B19,0)=1,"Very High",IF(ROUNDUP(Reliability!B19,0)=2,"High",IF(ROUNDUP(Reliability!B19,0)=3,"Medium",IF(ROUNDUP(Reliability!B19,0)=4,"Low","Very Low"))))))</f>
        <v>High</v>
      </c>
    </row>
    <row r="20" spans="1:9" x14ac:dyDescent="0.25">
      <c r="A20" s="162" t="str">
        <f>Lists!C:C</f>
        <v>CMR003</v>
      </c>
      <c r="B20" s="249">
        <f t="shared" si="0"/>
        <v>1.2</v>
      </c>
      <c r="C20" s="249">
        <f t="shared" si="1"/>
        <v>2</v>
      </c>
      <c r="D20" s="249">
        <f t="shared" si="2"/>
        <v>1.6</v>
      </c>
      <c r="E20" s="249">
        <f t="shared" si="3"/>
        <v>0</v>
      </c>
      <c r="F20" s="249">
        <f>'Data Reliability'!B20</f>
        <v>1.8</v>
      </c>
      <c r="G20" s="163">
        <f>Reliability_updated!V20</f>
        <v>117.2</v>
      </c>
      <c r="H20" s="163">
        <f>'Data Reliability'!C20</f>
        <v>0</v>
      </c>
      <c r="I20" t="str">
        <f>IF(Reliability!B20="x","x",(IF(ROUNDUP(Reliability!B20,0)=1,"Very High",IF(ROUNDUP(Reliability!B20,0)=2,"High",IF(ROUNDUP(Reliability!B20,0)=3,"Medium",IF(ROUNDUP(Reliability!B20,0)=4,"Low","Very Low"))))))</f>
        <v>High</v>
      </c>
    </row>
    <row r="21" spans="1:9" x14ac:dyDescent="0.25">
      <c r="A21" s="162" t="str">
        <f>Lists!C:C</f>
        <v>CMR004</v>
      </c>
      <c r="B21" s="249">
        <f t="shared" si="0"/>
        <v>1.9</v>
      </c>
      <c r="C21" s="249">
        <f t="shared" si="1"/>
        <v>2.2999999999999998</v>
      </c>
      <c r="D21" s="249">
        <f t="shared" si="2"/>
        <v>3.4</v>
      </c>
      <c r="E21" s="249">
        <f t="shared" si="3"/>
        <v>0</v>
      </c>
      <c r="F21" s="249">
        <f>'Data Reliability'!B21</f>
        <v>1.9</v>
      </c>
      <c r="G21" s="163">
        <f>Reliability_updated!V21</f>
        <v>246.6</v>
      </c>
      <c r="H21" s="163">
        <f>'Data Reliability'!C21</f>
        <v>0</v>
      </c>
      <c r="I21" t="str">
        <f>IF(Reliability!B21="x","x",(IF(ROUNDUP(Reliability!B21,0)=1,"Very High",IF(ROUNDUP(Reliability!B21,0)=2,"High",IF(ROUNDUP(Reliability!B21,0)=3,"Medium",IF(ROUNDUP(Reliability!B21,0)=4,"Low","Very Low"))))))</f>
        <v>High</v>
      </c>
    </row>
    <row r="22" spans="1:9" x14ac:dyDescent="0.25">
      <c r="A22" s="162" t="str">
        <f>Lists!C:C</f>
        <v>COD001</v>
      </c>
      <c r="B22" s="249">
        <f t="shared" si="0"/>
        <v>1.3</v>
      </c>
      <c r="C22" s="249">
        <f t="shared" si="1"/>
        <v>1</v>
      </c>
      <c r="D22" s="249">
        <f t="shared" si="2"/>
        <v>2.9</v>
      </c>
      <c r="E22" s="249">
        <f t="shared" si="3"/>
        <v>0</v>
      </c>
      <c r="F22" s="249">
        <f>'Data Reliability'!B22</f>
        <v>1.4</v>
      </c>
      <c r="G22" s="163">
        <f>Reliability_updated!V22</f>
        <v>214.2</v>
      </c>
      <c r="H22" s="163">
        <f>'Data Reliability'!C22</f>
        <v>0</v>
      </c>
      <c r="I22" t="str">
        <f>IF(Reliability!B22="x","x",(IF(ROUNDUP(Reliability!B22,0)=1,"Very High",IF(ROUNDUP(Reliability!B22,0)=2,"High",IF(ROUNDUP(Reliability!B22,0)=3,"Medium",IF(ROUNDUP(Reliability!B22,0)=4,"Low","Very Low"))))))</f>
        <v>High</v>
      </c>
    </row>
    <row r="23" spans="1:9" x14ac:dyDescent="0.25">
      <c r="A23" s="162" t="str">
        <f>Lists!C:C</f>
        <v>COG001</v>
      </c>
      <c r="B23" s="249">
        <f t="shared" si="0"/>
        <v>1.4</v>
      </c>
      <c r="C23" s="249">
        <f t="shared" si="1"/>
        <v>2</v>
      </c>
      <c r="D23" s="249">
        <f t="shared" si="2"/>
        <v>2.2999999999999998</v>
      </c>
      <c r="E23" s="249">
        <f t="shared" si="3"/>
        <v>0</v>
      </c>
      <c r="F23" s="249">
        <f>'Data Reliability'!B23</f>
        <v>1.8</v>
      </c>
      <c r="G23" s="163">
        <f>Reliability_updated!V23</f>
        <v>170.2</v>
      </c>
      <c r="H23" s="163">
        <f>'Data Reliability'!C23</f>
        <v>0</v>
      </c>
      <c r="I23" t="str">
        <f>IF(Reliability!B23="x","x",(IF(ROUNDUP(Reliability!B23,0)=1,"Very High",IF(ROUNDUP(Reliability!B23,0)=2,"High",IF(ROUNDUP(Reliability!B23,0)=3,"Medium",IF(ROUNDUP(Reliability!B23,0)=4,"Low","Very Low"))))))</f>
        <v>High</v>
      </c>
    </row>
    <row r="24" spans="1:9" x14ac:dyDescent="0.25">
      <c r="A24" s="162" t="str">
        <f>Lists!C:C</f>
        <v>COL001</v>
      </c>
      <c r="B24" s="249">
        <f t="shared" si="0"/>
        <v>0.2</v>
      </c>
      <c r="C24" s="249">
        <f t="shared" si="1"/>
        <v>0.5</v>
      </c>
      <c r="D24" s="249">
        <f t="shared" si="2"/>
        <v>0</v>
      </c>
      <c r="E24" s="249">
        <f t="shared" si="3"/>
        <v>0</v>
      </c>
      <c r="F24" s="249">
        <f>'Data Reliability'!B24</f>
        <v>1.2</v>
      </c>
      <c r="G24" s="163">
        <f>Reliability_updated!V24</f>
        <v>4.0999999999999996</v>
      </c>
      <c r="H24" s="163">
        <f>'Data Reliability'!C24</f>
        <v>0</v>
      </c>
      <c r="I24" t="str">
        <f>IF(Reliability!B24="x","x",(IF(ROUNDUP(Reliability!B24,0)=1,"Very High",IF(ROUNDUP(Reliability!B24,0)=2,"High",IF(ROUNDUP(Reliability!B24,0)=3,"Medium",IF(ROUNDUP(Reliability!B24,0)=4,"Low","Very Low"))))))</f>
        <v>Very High</v>
      </c>
    </row>
    <row r="25" spans="1:9" x14ac:dyDescent="0.25">
      <c r="A25" s="162" t="str">
        <f>Lists!C:C</f>
        <v>COL002</v>
      </c>
      <c r="B25" s="249">
        <f t="shared" si="0"/>
        <v>0.6</v>
      </c>
      <c r="C25" s="249">
        <f t="shared" si="1"/>
        <v>1.8</v>
      </c>
      <c r="D25" s="249">
        <f t="shared" si="2"/>
        <v>0</v>
      </c>
      <c r="E25" s="249">
        <f t="shared" si="3"/>
        <v>0</v>
      </c>
      <c r="F25" s="249">
        <f>'Data Reliability'!B25</f>
        <v>1.7</v>
      </c>
      <c r="G25" s="163">
        <f>Reliability_updated!V25</f>
        <v>4.0999999999999996</v>
      </c>
      <c r="H25" s="163">
        <f>'Data Reliability'!C25</f>
        <v>0</v>
      </c>
      <c r="I25" t="str">
        <f>IF(Reliability!B25="x","x",(IF(ROUNDUP(Reliability!B25,0)=1,"Very High",IF(ROUNDUP(Reliability!B25,0)=2,"High",IF(ROUNDUP(Reliability!B25,0)=3,"Medium",IF(ROUNDUP(Reliability!B25,0)=4,"Low","Very Low"))))))</f>
        <v>Very High</v>
      </c>
    </row>
    <row r="26" spans="1:9" x14ac:dyDescent="0.25">
      <c r="A26" s="162" t="str">
        <f>Lists!C:C</f>
        <v>CRI002</v>
      </c>
      <c r="B26" s="249">
        <f t="shared" si="0"/>
        <v>1.9</v>
      </c>
      <c r="C26" s="249">
        <f t="shared" si="1"/>
        <v>2.2999999999999998</v>
      </c>
      <c r="D26" s="249">
        <f t="shared" si="2"/>
        <v>0.1</v>
      </c>
      <c r="E26" s="249">
        <f t="shared" si="3"/>
        <v>3.3</v>
      </c>
      <c r="F26" s="249">
        <f>'Data Reliability'!B26</f>
        <v>1.9</v>
      </c>
      <c r="G26" s="163">
        <f>Reliability_updated!V26</f>
        <v>8.6</v>
      </c>
      <c r="H26" s="163">
        <f>'Data Reliability'!C26</f>
        <v>2</v>
      </c>
      <c r="I26" t="str">
        <f>IF(Reliability!B26="x","x",(IF(ROUNDUP(Reliability!B26,0)=1,"Very High",IF(ROUNDUP(Reliability!B26,0)=2,"High",IF(ROUNDUP(Reliability!B26,0)=3,"Medium",IF(ROUNDUP(Reliability!B26,0)=4,"Low","Very Low"))))))</f>
        <v>High</v>
      </c>
    </row>
    <row r="27" spans="1:9" x14ac:dyDescent="0.25">
      <c r="A27" s="162" t="str">
        <f>Lists!C:C</f>
        <v>DJI001</v>
      </c>
      <c r="B27" s="249">
        <f t="shared" si="0"/>
        <v>0.8</v>
      </c>
      <c r="C27" s="249">
        <f t="shared" si="1"/>
        <v>2.2999999999999998</v>
      </c>
      <c r="D27" s="249">
        <f t="shared" si="2"/>
        <v>0.1</v>
      </c>
      <c r="E27" s="249">
        <f t="shared" si="3"/>
        <v>0</v>
      </c>
      <c r="F27" s="249">
        <f>'Data Reliability'!B27</f>
        <v>1.9</v>
      </c>
      <c r="G27" s="163">
        <f>Reliability_updated!V27</f>
        <v>4.8</v>
      </c>
      <c r="H27" s="163">
        <f>'Data Reliability'!C27</f>
        <v>0</v>
      </c>
      <c r="I27" t="str">
        <f>IF(Reliability!B27="x","x",(IF(ROUNDUP(Reliability!B27,0)=1,"Very High",IF(ROUNDUP(Reliability!B27,0)=2,"High",IF(ROUNDUP(Reliability!B27,0)=3,"Medium",IF(ROUNDUP(Reliability!B27,0)=4,"Low","Very Low"))))))</f>
        <v>Very High</v>
      </c>
    </row>
    <row r="28" spans="1:9" x14ac:dyDescent="0.25">
      <c r="A28" s="162" t="str">
        <f>Lists!C:C</f>
        <v>DJI002</v>
      </c>
      <c r="B28" s="249">
        <f t="shared" si="0"/>
        <v>0.7</v>
      </c>
      <c r="C28" s="249">
        <f t="shared" si="1"/>
        <v>2</v>
      </c>
      <c r="D28" s="249">
        <f t="shared" si="2"/>
        <v>0.1</v>
      </c>
      <c r="E28" s="249">
        <f t="shared" si="3"/>
        <v>0</v>
      </c>
      <c r="F28" s="249">
        <f>'Data Reliability'!B28</f>
        <v>1.8</v>
      </c>
      <c r="G28" s="163">
        <f>Reliability_updated!V28</f>
        <v>4.8</v>
      </c>
      <c r="H28" s="163">
        <f>'Data Reliability'!C28</f>
        <v>0</v>
      </c>
      <c r="I28" t="str">
        <f>IF(Reliability!B28="x","x",(IF(ROUNDUP(Reliability!B28,0)=1,"Very High",IF(ROUNDUP(Reliability!B28,0)=2,"High",IF(ROUNDUP(Reliability!B28,0)=3,"Medium",IF(ROUNDUP(Reliability!B28,0)=4,"Low","Very Low"))))))</f>
        <v>Very High</v>
      </c>
    </row>
    <row r="29" spans="1:9" x14ac:dyDescent="0.25">
      <c r="A29" s="162" t="str">
        <f>Lists!C:C</f>
        <v>DJI003</v>
      </c>
      <c r="B29" s="249">
        <f t="shared" si="0"/>
        <v>1.9</v>
      </c>
      <c r="C29" s="249">
        <f t="shared" si="1"/>
        <v>2.2999999999999998</v>
      </c>
      <c r="D29" s="249">
        <f t="shared" si="2"/>
        <v>0.1</v>
      </c>
      <c r="E29" s="249">
        <f t="shared" si="3"/>
        <v>3.3</v>
      </c>
      <c r="F29" s="249">
        <f>'Data Reliability'!B29</f>
        <v>1.9</v>
      </c>
      <c r="G29" s="163">
        <f>Reliability_updated!V29</f>
        <v>4.8</v>
      </c>
      <c r="H29" s="163">
        <f>'Data Reliability'!C29</f>
        <v>2</v>
      </c>
      <c r="I29" t="str">
        <f>IF(Reliability!B29="x","x",(IF(ROUNDUP(Reliability!B29,0)=1,"Very High",IF(ROUNDUP(Reliability!B29,0)=2,"High",IF(ROUNDUP(Reliability!B29,0)=3,"Medium",IF(ROUNDUP(Reliability!B29,0)=4,"Low","Very Low"))))))</f>
        <v>High</v>
      </c>
    </row>
    <row r="30" spans="1:9" x14ac:dyDescent="0.25">
      <c r="A30" s="162" t="str">
        <f>Lists!C:C</f>
        <v>DOM002</v>
      </c>
      <c r="B30" s="249">
        <f t="shared" si="0"/>
        <v>1.9</v>
      </c>
      <c r="C30" s="249">
        <f t="shared" si="1"/>
        <v>2.2999999999999998</v>
      </c>
      <c r="D30" s="249">
        <f t="shared" si="2"/>
        <v>0.1</v>
      </c>
      <c r="E30" s="249">
        <f t="shared" si="3"/>
        <v>3.3</v>
      </c>
      <c r="F30" s="249">
        <f>'Data Reliability'!B30</f>
        <v>1.9</v>
      </c>
      <c r="G30" s="163">
        <f>Reliability_updated!V30</f>
        <v>8.6</v>
      </c>
      <c r="H30" s="163">
        <f>'Data Reliability'!C30</f>
        <v>2</v>
      </c>
      <c r="I30" t="str">
        <f>IF(Reliability!B30="x","x",(IF(ROUNDUP(Reliability!B30,0)=1,"Very High",IF(ROUNDUP(Reliability!B30,0)=2,"High",IF(ROUNDUP(Reliability!B30,0)=3,"Medium",IF(ROUNDUP(Reliability!B30,0)=4,"Low","Very Low"))))))</f>
        <v>High</v>
      </c>
    </row>
    <row r="31" spans="1:9" x14ac:dyDescent="0.25">
      <c r="A31" s="162" t="str">
        <f>Lists!C:C</f>
        <v>DZA002</v>
      </c>
      <c r="B31" s="249">
        <f t="shared" si="0"/>
        <v>1.2</v>
      </c>
      <c r="C31" s="249">
        <f t="shared" si="1"/>
        <v>2.5</v>
      </c>
      <c r="D31" s="249">
        <f t="shared" si="2"/>
        <v>1.1000000000000001</v>
      </c>
      <c r="E31" s="249">
        <f t="shared" si="3"/>
        <v>0</v>
      </c>
      <c r="F31" s="249">
        <f>'Data Reliability'!B31</f>
        <v>2</v>
      </c>
      <c r="G31" s="163">
        <f>Reliability_updated!V31</f>
        <v>78.099999999999994</v>
      </c>
      <c r="H31" s="163">
        <f>'Data Reliability'!C31</f>
        <v>0</v>
      </c>
      <c r="I31" t="str">
        <f>IF(Reliability!B31="x","x",(IF(ROUNDUP(Reliability!B31,0)=1,"Very High",IF(ROUNDUP(Reliability!B31,0)=2,"High",IF(ROUNDUP(Reliability!B31,0)=3,"Medium",IF(ROUNDUP(Reliability!B31,0)=4,"Low","Very Low"))))))</f>
        <v>High</v>
      </c>
    </row>
    <row r="32" spans="1:9" x14ac:dyDescent="0.25">
      <c r="A32" s="162" t="str">
        <f>Lists!C:C</f>
        <v>DZA003</v>
      </c>
      <c r="B32" s="249">
        <f t="shared" si="0"/>
        <v>2.4</v>
      </c>
      <c r="C32" s="249">
        <f t="shared" si="1"/>
        <v>4.3</v>
      </c>
      <c r="D32" s="249">
        <f t="shared" si="2"/>
        <v>1.2</v>
      </c>
      <c r="E32" s="249">
        <f t="shared" si="3"/>
        <v>1.7</v>
      </c>
      <c r="F32" s="249">
        <f>'Data Reliability'!B32</f>
        <v>2.7</v>
      </c>
      <c r="G32" s="163">
        <f>Reliability_updated!V32</f>
        <v>88.6</v>
      </c>
      <c r="H32" s="163">
        <f>'Data Reliability'!C32</f>
        <v>1</v>
      </c>
      <c r="I32" t="str">
        <f>IF(Reliability!B32="x","x",(IF(ROUNDUP(Reliability!B32,0)=1,"Very High",IF(ROUNDUP(Reliability!B32,0)=2,"High",IF(ROUNDUP(Reliability!B32,0)=3,"Medium",IF(ROUNDUP(Reliability!B32,0)=4,"Low","Very Low"))))))</f>
        <v>Medium</v>
      </c>
    </row>
    <row r="33" spans="1:9" x14ac:dyDescent="0.25">
      <c r="A33" s="162" t="str">
        <f>Lists!C:C</f>
        <v>DZA004</v>
      </c>
      <c r="B33" s="249">
        <f t="shared" si="0"/>
        <v>1.4</v>
      </c>
      <c r="C33" s="249">
        <f t="shared" si="1"/>
        <v>3.5</v>
      </c>
      <c r="D33" s="249">
        <f t="shared" si="2"/>
        <v>0.6</v>
      </c>
      <c r="E33" s="249">
        <f t="shared" si="3"/>
        <v>0</v>
      </c>
      <c r="F33" s="249">
        <f>'Data Reliability'!B33</f>
        <v>2.4</v>
      </c>
      <c r="G33" s="163">
        <f>Reliability_updated!V33</f>
        <v>45.3</v>
      </c>
      <c r="H33" s="163">
        <f>'Data Reliability'!C33</f>
        <v>0</v>
      </c>
      <c r="I33" t="str">
        <f>IF(Reliability!B33="x","x",(IF(ROUNDUP(Reliability!B33,0)=1,"Very High",IF(ROUNDUP(Reliability!B33,0)=2,"High",IF(ROUNDUP(Reliability!B33,0)=3,"Medium",IF(ROUNDUP(Reliability!B33,0)=4,"Low","Very Low"))))))</f>
        <v>High</v>
      </c>
    </row>
    <row r="34" spans="1:9" x14ac:dyDescent="0.25">
      <c r="A34" s="162" t="str">
        <f>Lists!C:C</f>
        <v>ECU002</v>
      </c>
      <c r="B34" s="249">
        <f t="shared" si="0"/>
        <v>0.6</v>
      </c>
      <c r="C34" s="249">
        <f t="shared" si="1"/>
        <v>1.8</v>
      </c>
      <c r="D34" s="249">
        <f t="shared" si="2"/>
        <v>0</v>
      </c>
      <c r="E34" s="249">
        <f t="shared" si="3"/>
        <v>0</v>
      </c>
      <c r="F34" s="249">
        <f>'Data Reliability'!B34</f>
        <v>1.7</v>
      </c>
      <c r="G34" s="163">
        <f>Reliability_updated!V34</f>
        <v>3.2</v>
      </c>
      <c r="H34" s="163">
        <f>'Data Reliability'!C34</f>
        <v>0</v>
      </c>
      <c r="I34" t="str">
        <f>IF(Reliability!B34="x","x",(IF(ROUNDUP(Reliability!B34,0)=1,"Very High",IF(ROUNDUP(Reliability!B34,0)=2,"High",IF(ROUNDUP(Reliability!B34,0)=3,"Medium",IF(ROUNDUP(Reliability!B34,0)=4,"Low","Very Low"))))))</f>
        <v>Very High</v>
      </c>
    </row>
    <row r="35" spans="1:9" x14ac:dyDescent="0.25">
      <c r="A35" s="162" t="str">
        <f>Lists!C:C</f>
        <v>EGY002</v>
      </c>
      <c r="B35" s="249">
        <f t="shared" ref="B35:B66" si="4">ROUND(AVERAGE(C35:E35),1)</f>
        <v>0.9</v>
      </c>
      <c r="C35" s="249">
        <f t="shared" ref="C35:C66" si="5">IF(F35="x","x",ROUND((5-(3-F35)/2*5),1))</f>
        <v>2.5</v>
      </c>
      <c r="D35" s="249">
        <f t="shared" ref="D35:D66" si="6">IF(G35&gt;365,5,ROUND((5-(365-G35)/364*5),1))</f>
        <v>0.2</v>
      </c>
      <c r="E35" s="249">
        <f t="shared" ref="E35:E66" si="7">IF(H35&gt;3,5,ROUND((5-(3-H35)/3*5),1))</f>
        <v>0</v>
      </c>
      <c r="F35" s="249">
        <f>'Data Reliability'!B35</f>
        <v>2</v>
      </c>
      <c r="G35" s="163">
        <f>Reliability_updated!V35</f>
        <v>17.5</v>
      </c>
      <c r="H35" s="163">
        <f>'Data Reliability'!C35</f>
        <v>0</v>
      </c>
      <c r="I35" t="str">
        <f>IF(Reliability!B35="x","x",(IF(ROUNDUP(Reliability!B35,0)=1,"Very High",IF(ROUNDUP(Reliability!B35,0)=2,"High",IF(ROUNDUP(Reliability!B35,0)=3,"Medium",IF(ROUNDUP(Reliability!B35,0)=4,"Low","Very Low"))))))</f>
        <v>Very High</v>
      </c>
    </row>
    <row r="36" spans="1:9" x14ac:dyDescent="0.25">
      <c r="A36" s="162" t="str">
        <f>Lists!C:C</f>
        <v>ERI001</v>
      </c>
      <c r="B36" s="249">
        <f t="shared" si="4"/>
        <v>1.8</v>
      </c>
      <c r="C36" s="249">
        <f t="shared" si="5"/>
        <v>3</v>
      </c>
      <c r="D36" s="249">
        <f t="shared" si="6"/>
        <v>2.2999999999999998</v>
      </c>
      <c r="E36" s="249">
        <f t="shared" si="7"/>
        <v>0</v>
      </c>
      <c r="F36" s="249">
        <f>'Data Reliability'!B36</f>
        <v>2.2000000000000002</v>
      </c>
      <c r="G36" s="163">
        <f>Reliability_updated!V36</f>
        <v>166.6</v>
      </c>
      <c r="H36" s="163">
        <f>'Data Reliability'!C36</f>
        <v>0</v>
      </c>
      <c r="I36" t="str">
        <f>IF(Reliability!B36="x","x",(IF(ROUNDUP(Reliability!B36,0)=1,"Very High",IF(ROUNDUP(Reliability!B36,0)=2,"High",IF(ROUNDUP(Reliability!B36,0)=3,"Medium",IF(ROUNDUP(Reliability!B36,0)=4,"Low","Very Low"))))))</f>
        <v>High</v>
      </c>
    </row>
    <row r="37" spans="1:9" x14ac:dyDescent="0.25">
      <c r="A37" s="162" t="str">
        <f>Lists!C:C</f>
        <v>ESP002</v>
      </c>
      <c r="B37" s="249">
        <f t="shared" si="4"/>
        <v>1</v>
      </c>
      <c r="C37" s="249">
        <f t="shared" si="5"/>
        <v>2.5</v>
      </c>
      <c r="D37" s="249">
        <f t="shared" si="6"/>
        <v>0.4</v>
      </c>
      <c r="E37" s="249">
        <f t="shared" si="7"/>
        <v>0</v>
      </c>
      <c r="F37" s="249">
        <f>'Data Reliability'!B37</f>
        <v>2</v>
      </c>
      <c r="G37" s="163">
        <f>Reliability_updated!V37</f>
        <v>29.3</v>
      </c>
      <c r="H37" s="163">
        <f>'Data Reliability'!C37</f>
        <v>0</v>
      </c>
      <c r="I37" t="str">
        <f>IF(Reliability!B37="x","x",(IF(ROUNDUP(Reliability!B37,0)=1,"Very High",IF(ROUNDUP(Reliability!B37,0)=2,"High",IF(ROUNDUP(Reliability!B37,0)=3,"Medium",IF(ROUNDUP(Reliability!B37,0)=4,"Low","Very Low"))))))</f>
        <v>Very High</v>
      </c>
    </row>
    <row r="38" spans="1:9" x14ac:dyDescent="0.25">
      <c r="A38" s="162" t="str">
        <f>Lists!C:C</f>
        <v>ETH001</v>
      </c>
      <c r="B38" s="249">
        <f t="shared" si="4"/>
        <v>0.7</v>
      </c>
      <c r="C38" s="249">
        <f t="shared" si="5"/>
        <v>2</v>
      </c>
      <c r="D38" s="249">
        <f t="shared" si="6"/>
        <v>0.2</v>
      </c>
      <c r="E38" s="249">
        <f t="shared" si="7"/>
        <v>0</v>
      </c>
      <c r="F38" s="249">
        <f>'Data Reliability'!B38</f>
        <v>1.8</v>
      </c>
      <c r="G38" s="163">
        <f>Reliability_updated!V38</f>
        <v>18.3</v>
      </c>
      <c r="H38" s="163">
        <f>'Data Reliability'!C38</f>
        <v>0</v>
      </c>
      <c r="I38" t="str">
        <f>IF(Reliability!B38="x","x",(IF(ROUNDUP(Reliability!B38,0)=1,"Very High",IF(ROUNDUP(Reliability!B38,0)=2,"High",IF(ROUNDUP(Reliability!B38,0)=3,"Medium",IF(ROUNDUP(Reliability!B38,0)=4,"Low","Very Low"))))))</f>
        <v>Very High</v>
      </c>
    </row>
    <row r="39" spans="1:9" x14ac:dyDescent="0.25">
      <c r="A39" s="162" t="str">
        <f>Lists!C:C</f>
        <v>ETH003</v>
      </c>
      <c r="B39" s="249">
        <f t="shared" si="4"/>
        <v>1.1000000000000001</v>
      </c>
      <c r="C39" s="249">
        <f t="shared" si="5"/>
        <v>2.5</v>
      </c>
      <c r="D39" s="249">
        <f t="shared" si="6"/>
        <v>0.8</v>
      </c>
      <c r="E39" s="249">
        <f t="shared" si="7"/>
        <v>0</v>
      </c>
      <c r="F39" s="249">
        <f>'Data Reliability'!B39</f>
        <v>2</v>
      </c>
      <c r="G39" s="163">
        <f>Reliability_updated!V39</f>
        <v>62.2</v>
      </c>
      <c r="H39" s="163">
        <f>'Data Reliability'!C39</f>
        <v>0</v>
      </c>
      <c r="I39" t="str">
        <f>IF(Reliability!B39="x","x",(IF(ROUNDUP(Reliability!B39,0)=1,"Very High",IF(ROUNDUP(Reliability!B39,0)=2,"High",IF(ROUNDUP(Reliability!B39,0)=3,"Medium",IF(ROUNDUP(Reliability!B39,0)=4,"Low","Very Low"))))))</f>
        <v>High</v>
      </c>
    </row>
    <row r="40" spans="1:9" x14ac:dyDescent="0.25">
      <c r="A40" s="162" t="str">
        <f>Lists!C:C</f>
        <v>ETH004</v>
      </c>
      <c r="B40" s="249">
        <f t="shared" si="4"/>
        <v>1</v>
      </c>
      <c r="C40" s="249">
        <f t="shared" si="5"/>
        <v>2</v>
      </c>
      <c r="D40" s="249">
        <f t="shared" si="6"/>
        <v>0.9</v>
      </c>
      <c r="E40" s="249">
        <f t="shared" si="7"/>
        <v>0</v>
      </c>
      <c r="F40" s="249">
        <f>'Data Reliability'!B40</f>
        <v>1.8</v>
      </c>
      <c r="G40" s="163">
        <f>Reliability_updated!V40</f>
        <v>67.5</v>
      </c>
      <c r="H40" s="163">
        <f>'Data Reliability'!C40</f>
        <v>0</v>
      </c>
      <c r="I40" t="str">
        <f>IF(Reliability!B40="x","x",(IF(ROUNDUP(Reliability!B40,0)=1,"Very High",IF(ROUNDUP(Reliability!B40,0)=2,"High",IF(ROUNDUP(Reliability!B40,0)=3,"Medium",IF(ROUNDUP(Reliability!B40,0)=4,"Low","Very Low"))))))</f>
        <v>Very High</v>
      </c>
    </row>
    <row r="41" spans="1:9" x14ac:dyDescent="0.25">
      <c r="A41" s="162" t="str">
        <f>Lists!C:C</f>
        <v>ETH005</v>
      </c>
      <c r="B41" s="249">
        <f t="shared" si="4"/>
        <v>1</v>
      </c>
      <c r="C41" s="249">
        <f t="shared" si="5"/>
        <v>2.5</v>
      </c>
      <c r="D41" s="249">
        <f t="shared" si="6"/>
        <v>0.5</v>
      </c>
      <c r="E41" s="249">
        <f t="shared" si="7"/>
        <v>0</v>
      </c>
      <c r="F41" s="249">
        <f>'Data Reliability'!B41</f>
        <v>2</v>
      </c>
      <c r="G41" s="163">
        <f>Reliability_updated!V41</f>
        <v>36.200000000000003</v>
      </c>
      <c r="H41" s="163">
        <f>'Data Reliability'!C41</f>
        <v>0</v>
      </c>
      <c r="I41" t="str">
        <f>IF(Reliability!B41="x","x",(IF(ROUNDUP(Reliability!B41,0)=1,"Very High",IF(ROUNDUP(Reliability!B41,0)=2,"High",IF(ROUNDUP(Reliability!B41,0)=3,"Medium",IF(ROUNDUP(Reliability!B41,0)=4,"Low","Very Low"))))))</f>
        <v>Very High</v>
      </c>
    </row>
    <row r="42" spans="1:9" x14ac:dyDescent="0.25">
      <c r="A42" s="162" t="str">
        <f>Lists!C:C</f>
        <v>GMB002</v>
      </c>
      <c r="B42" s="249">
        <f t="shared" si="4"/>
        <v>0.9</v>
      </c>
      <c r="C42" s="249">
        <f t="shared" si="5"/>
        <v>1.8</v>
      </c>
      <c r="D42" s="249">
        <f t="shared" si="6"/>
        <v>1</v>
      </c>
      <c r="E42" s="249">
        <f t="shared" si="7"/>
        <v>0</v>
      </c>
      <c r="F42" s="249">
        <f>'Data Reliability'!B42</f>
        <v>1.7</v>
      </c>
      <c r="G42" s="163">
        <f>Reliability_updated!V42</f>
        <v>72.099999999999994</v>
      </c>
      <c r="H42" s="163">
        <f>'Data Reliability'!C42</f>
        <v>0</v>
      </c>
      <c r="I42" t="str">
        <f>IF(Reliability!B42="x","x",(IF(ROUNDUP(Reliability!B42,0)=1,"Very High",IF(ROUNDUP(Reliability!B42,0)=2,"High",IF(ROUNDUP(Reliability!B42,0)=3,"Medium",IF(ROUNDUP(Reliability!B42,0)=4,"Low","Very Low"))))))</f>
        <v>Very High</v>
      </c>
    </row>
    <row r="43" spans="1:9" x14ac:dyDescent="0.25">
      <c r="A43" s="162" t="str">
        <f>Lists!C:C</f>
        <v>GRC002</v>
      </c>
      <c r="B43" s="249">
        <f t="shared" si="4"/>
        <v>1.8</v>
      </c>
      <c r="C43" s="249">
        <f t="shared" si="5"/>
        <v>3.5</v>
      </c>
      <c r="D43" s="249">
        <f t="shared" si="6"/>
        <v>2</v>
      </c>
      <c r="E43" s="249">
        <f t="shared" si="7"/>
        <v>0</v>
      </c>
      <c r="F43" s="249">
        <f>'Data Reliability'!B43</f>
        <v>2.4</v>
      </c>
      <c r="G43" s="163">
        <f>Reliability_updated!V43</f>
        <v>143.19999999999999</v>
      </c>
      <c r="H43" s="163">
        <f>'Data Reliability'!C43</f>
        <v>0</v>
      </c>
      <c r="I43" t="str">
        <f>IF(Reliability!B43="x","x",(IF(ROUNDUP(Reliability!B43,0)=1,"Very High",IF(ROUNDUP(Reliability!B43,0)=2,"High",IF(ROUNDUP(Reliability!B43,0)=3,"Medium",IF(ROUNDUP(Reliability!B43,0)=4,"Low","Very Low"))))))</f>
        <v>High</v>
      </c>
    </row>
    <row r="44" spans="1:9" x14ac:dyDescent="0.25">
      <c r="A44" s="162" t="str">
        <f>Lists!C:C</f>
        <v>GTM001</v>
      </c>
      <c r="B44" s="249">
        <f t="shared" si="4"/>
        <v>0.5</v>
      </c>
      <c r="C44" s="249">
        <f t="shared" si="5"/>
        <v>1.3</v>
      </c>
      <c r="D44" s="249">
        <f t="shared" si="6"/>
        <v>0.1</v>
      </c>
      <c r="E44" s="249">
        <f t="shared" si="7"/>
        <v>0</v>
      </c>
      <c r="F44" s="249">
        <f>'Data Reliability'!B44</f>
        <v>1.5</v>
      </c>
      <c r="G44" s="163">
        <f>Reliability_updated!V44</f>
        <v>8.6</v>
      </c>
      <c r="H44" s="163">
        <f>'Data Reliability'!C44</f>
        <v>0</v>
      </c>
      <c r="I44" t="str">
        <f>IF(Reliability!B44="x","x",(IF(ROUNDUP(Reliability!B44,0)=1,"Very High",IF(ROUNDUP(Reliability!B44,0)=2,"High",IF(ROUNDUP(Reliability!B44,0)=3,"Medium",IF(ROUNDUP(Reliability!B44,0)=4,"Low","Very Low"))))))</f>
        <v>Very High</v>
      </c>
    </row>
    <row r="45" spans="1:9" x14ac:dyDescent="0.25">
      <c r="A45" s="162" t="str">
        <f>Lists!C:C</f>
        <v>HND001</v>
      </c>
      <c r="B45" s="249">
        <f t="shared" si="4"/>
        <v>0.8</v>
      </c>
      <c r="C45" s="249">
        <f t="shared" si="5"/>
        <v>2.2999999999999998</v>
      </c>
      <c r="D45" s="249">
        <f t="shared" si="6"/>
        <v>0.1</v>
      </c>
      <c r="E45" s="249">
        <f t="shared" si="7"/>
        <v>0</v>
      </c>
      <c r="F45" s="249">
        <f>'Data Reliability'!B45</f>
        <v>1.9</v>
      </c>
      <c r="G45" s="163">
        <f>Reliability_updated!V45</f>
        <v>8.6</v>
      </c>
      <c r="H45" s="163">
        <f>'Data Reliability'!C45</f>
        <v>0</v>
      </c>
      <c r="I45" t="str">
        <f>IF(Reliability!B45="x","x",(IF(ROUNDUP(Reliability!B45,0)=1,"Very High",IF(ROUNDUP(Reliability!B45,0)=2,"High",IF(ROUNDUP(Reliability!B45,0)=3,"Medium",IF(ROUNDUP(Reliability!B45,0)=4,"Low","Very Low"))))))</f>
        <v>Very High</v>
      </c>
    </row>
    <row r="46" spans="1:9" x14ac:dyDescent="0.25">
      <c r="A46" s="162" t="str">
        <f>Lists!C:C</f>
        <v>HTI001</v>
      </c>
      <c r="B46" s="249">
        <f t="shared" si="4"/>
        <v>0.8</v>
      </c>
      <c r="C46" s="249">
        <f t="shared" si="5"/>
        <v>2.2999999999999998</v>
      </c>
      <c r="D46" s="249">
        <f t="shared" si="6"/>
        <v>0.1</v>
      </c>
      <c r="E46" s="249">
        <f t="shared" si="7"/>
        <v>0</v>
      </c>
      <c r="F46" s="249">
        <f>'Data Reliability'!B46</f>
        <v>1.9</v>
      </c>
      <c r="G46" s="163">
        <f>Reliability_updated!V46</f>
        <v>8.6</v>
      </c>
      <c r="H46" s="163">
        <f>'Data Reliability'!C46</f>
        <v>0</v>
      </c>
      <c r="I46" t="str">
        <f>IF(Reliability!B46="x","x",(IF(ROUNDUP(Reliability!B46,0)=1,"Very High",IF(ROUNDUP(Reliability!B46,0)=2,"High",IF(ROUNDUP(Reliability!B46,0)=3,"Medium",IF(ROUNDUP(Reliability!B46,0)=4,"Low","Very Low"))))))</f>
        <v>Very High</v>
      </c>
    </row>
    <row r="47" spans="1:9" x14ac:dyDescent="0.25">
      <c r="A47" s="162" t="str">
        <f>Lists!C:C</f>
        <v>HTI002</v>
      </c>
      <c r="B47" s="249">
        <f t="shared" si="4"/>
        <v>0.8</v>
      </c>
      <c r="C47" s="249">
        <f t="shared" si="5"/>
        <v>2.2999999999999998</v>
      </c>
      <c r="D47" s="249">
        <f t="shared" si="6"/>
        <v>0.1</v>
      </c>
      <c r="E47" s="249">
        <f t="shared" si="7"/>
        <v>0</v>
      </c>
      <c r="F47" s="249">
        <f>'Data Reliability'!B47</f>
        <v>1.9</v>
      </c>
      <c r="G47" s="163">
        <f>Reliability_updated!V47</f>
        <v>8.6</v>
      </c>
      <c r="H47" s="163">
        <f>'Data Reliability'!C47</f>
        <v>0</v>
      </c>
      <c r="I47" t="str">
        <f>IF(Reliability!B47="x","x",(IF(ROUNDUP(Reliability!B47,0)=1,"Very High",IF(ROUNDUP(Reliability!B47,0)=2,"High",IF(ROUNDUP(Reliability!B47,0)=3,"Medium",IF(ROUNDUP(Reliability!B47,0)=4,"Low","Very Low"))))))</f>
        <v>Very High</v>
      </c>
    </row>
    <row r="48" spans="1:9" x14ac:dyDescent="0.25">
      <c r="A48" s="162" t="str">
        <f>Lists!C:C</f>
        <v>HUN002</v>
      </c>
      <c r="B48" s="249">
        <f t="shared" si="4"/>
        <v>0.8</v>
      </c>
      <c r="C48" s="249">
        <f t="shared" si="5"/>
        <v>2.2999999999999998</v>
      </c>
      <c r="D48" s="249">
        <f t="shared" si="6"/>
        <v>0.2</v>
      </c>
      <c r="E48" s="249">
        <f t="shared" si="7"/>
        <v>0</v>
      </c>
      <c r="F48" s="249">
        <f>'Data Reliability'!B48</f>
        <v>1.9</v>
      </c>
      <c r="G48" s="163">
        <f>Reliability_updated!V48</f>
        <v>16.3</v>
      </c>
      <c r="H48" s="163">
        <f>'Data Reliability'!C48</f>
        <v>0</v>
      </c>
      <c r="I48" t="str">
        <f>IF(Reliability!B48="x","x",(IF(ROUNDUP(Reliability!B48,0)=1,"Very High",IF(ROUNDUP(Reliability!B48,0)=2,"High",IF(ROUNDUP(Reliability!B48,0)=3,"Medium",IF(ROUNDUP(Reliability!B48,0)=4,"Low","Very Low"))))))</f>
        <v>Very High</v>
      </c>
    </row>
    <row r="49" spans="1:9" x14ac:dyDescent="0.25">
      <c r="A49" s="162" t="str">
        <f>Lists!C:C</f>
        <v>IDN002</v>
      </c>
      <c r="B49" s="249">
        <f t="shared" si="4"/>
        <v>2.2000000000000002</v>
      </c>
      <c r="C49" s="249">
        <f t="shared" si="5"/>
        <v>3</v>
      </c>
      <c r="D49" s="249">
        <f t="shared" si="6"/>
        <v>3.7</v>
      </c>
      <c r="E49" s="249">
        <f t="shared" si="7"/>
        <v>0</v>
      </c>
      <c r="F49" s="249">
        <f>'Data Reliability'!B49</f>
        <v>2.2000000000000002</v>
      </c>
      <c r="G49" s="163">
        <f>Reliability_updated!V49</f>
        <v>272.60000000000002</v>
      </c>
      <c r="H49" s="163">
        <f>'Data Reliability'!C49</f>
        <v>0</v>
      </c>
      <c r="I49" t="str">
        <f>IF(Reliability!B49="x","x",(IF(ROUNDUP(Reliability!B49,0)=1,"Very High",IF(ROUNDUP(Reliability!B49,0)=2,"High",IF(ROUNDUP(Reliability!B49,0)=3,"Medium",IF(ROUNDUP(Reliability!B49,0)=4,"Low","Very Low"))))))</f>
        <v>Medium</v>
      </c>
    </row>
    <row r="50" spans="1:9" x14ac:dyDescent="0.25">
      <c r="A50" s="162" t="str">
        <f>Lists!C:C</f>
        <v>IDN007</v>
      </c>
      <c r="B50" s="249">
        <f t="shared" si="4"/>
        <v>1</v>
      </c>
      <c r="C50" s="249">
        <f t="shared" si="5"/>
        <v>3</v>
      </c>
      <c r="D50" s="249">
        <f t="shared" si="6"/>
        <v>0</v>
      </c>
      <c r="E50" s="249">
        <f t="shared" si="7"/>
        <v>0</v>
      </c>
      <c r="F50" s="249">
        <f>'Data Reliability'!B50</f>
        <v>2.2000000000000002</v>
      </c>
      <c r="G50" s="163">
        <f>Reliability_updated!V50</f>
        <v>1.9</v>
      </c>
      <c r="H50" s="163">
        <f>'Data Reliability'!C50</f>
        <v>0</v>
      </c>
      <c r="I50" t="str">
        <f>IF(Reliability!B50="x","x",(IF(ROUNDUP(Reliability!B50,0)=1,"Very High",IF(ROUNDUP(Reliability!B50,0)=2,"High",IF(ROUNDUP(Reliability!B50,0)=3,"Medium",IF(ROUNDUP(Reliability!B50,0)=4,"Low","Very Low"))))))</f>
        <v>Very High</v>
      </c>
    </row>
    <row r="51" spans="1:9" x14ac:dyDescent="0.25">
      <c r="A51" s="162" t="str">
        <f>Lists!C:C</f>
        <v>IDN008</v>
      </c>
      <c r="B51" s="249">
        <f t="shared" si="4"/>
        <v>0.4</v>
      </c>
      <c r="C51" s="249">
        <f t="shared" si="5"/>
        <v>1.3</v>
      </c>
      <c r="D51" s="249">
        <f t="shared" si="6"/>
        <v>0</v>
      </c>
      <c r="E51" s="249">
        <f t="shared" si="7"/>
        <v>0</v>
      </c>
      <c r="F51" s="249">
        <f>'Data Reliability'!B51</f>
        <v>1.5</v>
      </c>
      <c r="G51" s="163">
        <f>Reliability_updated!V51</f>
        <v>1.9</v>
      </c>
      <c r="H51" s="163">
        <f>'Data Reliability'!C51</f>
        <v>0</v>
      </c>
      <c r="I51" t="str">
        <f>IF(Reliability!B51="x","x",(IF(ROUNDUP(Reliability!B51,0)=1,"Very High",IF(ROUNDUP(Reliability!B51,0)=2,"High",IF(ROUNDUP(Reliability!B51,0)=3,"Medium",IF(ROUNDUP(Reliability!B51,0)=4,"Low","Very Low"))))))</f>
        <v>Very High</v>
      </c>
    </row>
    <row r="52" spans="1:9" x14ac:dyDescent="0.25">
      <c r="A52" s="162" t="str">
        <f>Lists!C:C</f>
        <v>IND002</v>
      </c>
      <c r="B52" s="249">
        <f t="shared" si="4"/>
        <v>4.3</v>
      </c>
      <c r="C52" s="249">
        <f t="shared" si="5"/>
        <v>2.8</v>
      </c>
      <c r="D52" s="249">
        <f t="shared" si="6"/>
        <v>5</v>
      </c>
      <c r="E52" s="249">
        <f t="shared" si="7"/>
        <v>5</v>
      </c>
      <c r="F52" s="249">
        <f>'Data Reliability'!B52</f>
        <v>2.1</v>
      </c>
      <c r="G52" s="163">
        <f>Reliability_updated!V52</f>
        <v>583.29999999999995</v>
      </c>
      <c r="H52" s="163">
        <f>'Data Reliability'!C52</f>
        <v>3</v>
      </c>
      <c r="I52" t="str">
        <f>IF(Reliability!B52="x","x",(IF(ROUNDUP(Reliability!B52,0)=1,"Very High",IF(ROUNDUP(Reliability!B52,0)=2,"High",IF(ROUNDUP(Reliability!B52,0)=3,"Medium",IF(ROUNDUP(Reliability!B52,0)=4,"Low","Very Low"))))))</f>
        <v>Very Low</v>
      </c>
    </row>
    <row r="53" spans="1:9" x14ac:dyDescent="0.25">
      <c r="A53" s="162" t="str">
        <f>Lists!C:C</f>
        <v>IRN004</v>
      </c>
      <c r="B53" s="249">
        <f t="shared" si="4"/>
        <v>3</v>
      </c>
      <c r="C53" s="249">
        <f t="shared" si="5"/>
        <v>4.3</v>
      </c>
      <c r="D53" s="249">
        <f t="shared" si="6"/>
        <v>3</v>
      </c>
      <c r="E53" s="249">
        <f t="shared" si="7"/>
        <v>1.7</v>
      </c>
      <c r="F53" s="249">
        <f>'Data Reliability'!B53</f>
        <v>2.7</v>
      </c>
      <c r="G53" s="163">
        <f>Reliability_updated!V53</f>
        <v>217.9</v>
      </c>
      <c r="H53" s="163">
        <f>'Data Reliability'!C53</f>
        <v>1</v>
      </c>
      <c r="I53" t="str">
        <f>IF(Reliability!B53="x","x",(IF(ROUNDUP(Reliability!B53,0)=1,"Very High",IF(ROUNDUP(Reliability!B53,0)=2,"High",IF(ROUNDUP(Reliability!B53,0)=3,"Medium",IF(ROUNDUP(Reliability!B53,0)=4,"Low","Very Low"))))))</f>
        <v>Medium</v>
      </c>
    </row>
    <row r="54" spans="1:9" x14ac:dyDescent="0.25">
      <c r="A54" s="162" t="str">
        <f>Lists!C:C</f>
        <v>IRQ001</v>
      </c>
      <c r="B54" s="249">
        <f t="shared" si="4"/>
        <v>1.6</v>
      </c>
      <c r="C54" s="249">
        <f t="shared" si="5"/>
        <v>3.5</v>
      </c>
      <c r="D54" s="249">
        <f t="shared" si="6"/>
        <v>1.3</v>
      </c>
      <c r="E54" s="249">
        <f t="shared" si="7"/>
        <v>0</v>
      </c>
      <c r="F54" s="249">
        <f>'Data Reliability'!B54</f>
        <v>2.4</v>
      </c>
      <c r="G54" s="163">
        <f>Reliability_updated!V54</f>
        <v>99.1</v>
      </c>
      <c r="H54" s="163">
        <f>'Data Reliability'!C54</f>
        <v>0</v>
      </c>
      <c r="I54" t="str">
        <f>IF(Reliability!B54="x","x",(IF(ROUNDUP(Reliability!B54,0)=1,"Very High",IF(ROUNDUP(Reliability!B54,0)=2,"High",IF(ROUNDUP(Reliability!B54,0)=3,"Medium",IF(ROUNDUP(Reliability!B54,0)=4,"Low","Very Low"))))))</f>
        <v>High</v>
      </c>
    </row>
    <row r="55" spans="1:9" x14ac:dyDescent="0.25">
      <c r="A55" s="162" t="str">
        <f>Lists!C:C</f>
        <v>IRQ002</v>
      </c>
      <c r="B55" s="249">
        <f t="shared" si="4"/>
        <v>0.9</v>
      </c>
      <c r="C55" s="249">
        <f t="shared" si="5"/>
        <v>1</v>
      </c>
      <c r="D55" s="249">
        <f t="shared" si="6"/>
        <v>1.8</v>
      </c>
      <c r="E55" s="249">
        <f t="shared" si="7"/>
        <v>0</v>
      </c>
      <c r="F55" s="249">
        <f>'Data Reliability'!B55</f>
        <v>1.4</v>
      </c>
      <c r="G55" s="163">
        <f>Reliability_updated!V55</f>
        <v>131.1</v>
      </c>
      <c r="H55" s="163">
        <f>'Data Reliability'!C55</f>
        <v>0</v>
      </c>
      <c r="I55" t="str">
        <f>IF(Reliability!B55="x","x",(IF(ROUNDUP(Reliability!B55,0)=1,"Very High",IF(ROUNDUP(Reliability!B55,0)=2,"High",IF(ROUNDUP(Reliability!B55,0)=3,"Medium",IF(ROUNDUP(Reliability!B55,0)=4,"Low","Very Low"))))))</f>
        <v>Very High</v>
      </c>
    </row>
    <row r="56" spans="1:9" x14ac:dyDescent="0.25">
      <c r="A56" s="162" t="str">
        <f>Lists!C:C</f>
        <v>IRQ003</v>
      </c>
      <c r="B56" s="249">
        <f t="shared" si="4"/>
        <v>2.4</v>
      </c>
      <c r="C56" s="249">
        <f t="shared" si="5"/>
        <v>3.5</v>
      </c>
      <c r="D56" s="249">
        <f t="shared" si="6"/>
        <v>2</v>
      </c>
      <c r="E56" s="249">
        <f t="shared" si="7"/>
        <v>1.7</v>
      </c>
      <c r="F56" s="249">
        <f>'Data Reliability'!B56</f>
        <v>2.4</v>
      </c>
      <c r="G56" s="163">
        <f>Reliability_updated!V56</f>
        <v>143</v>
      </c>
      <c r="H56" s="163">
        <f>'Data Reliability'!C56</f>
        <v>1</v>
      </c>
      <c r="I56" t="str">
        <f>IF(Reliability!B56="x","x",(IF(ROUNDUP(Reliability!B56,0)=1,"Very High",IF(ROUNDUP(Reliability!B56,0)=2,"High",IF(ROUNDUP(Reliability!B56,0)=3,"Medium",IF(ROUNDUP(Reliability!B56,0)=4,"Low","Very Low"))))))</f>
        <v>Medium</v>
      </c>
    </row>
    <row r="57" spans="1:9" x14ac:dyDescent="0.25">
      <c r="A57" s="162" t="str">
        <f>Lists!C:C</f>
        <v>ITA002</v>
      </c>
      <c r="B57" s="249">
        <f t="shared" si="4"/>
        <v>0.8</v>
      </c>
      <c r="C57" s="249">
        <f t="shared" si="5"/>
        <v>2.2999999999999998</v>
      </c>
      <c r="D57" s="249">
        <f t="shared" si="6"/>
        <v>0.2</v>
      </c>
      <c r="E57" s="249">
        <f t="shared" si="7"/>
        <v>0</v>
      </c>
      <c r="F57" s="249">
        <f>'Data Reliability'!B57</f>
        <v>1.9</v>
      </c>
      <c r="G57" s="163">
        <f>Reliability_updated!V57</f>
        <v>17.3</v>
      </c>
      <c r="H57" s="163">
        <f>'Data Reliability'!C57</f>
        <v>0</v>
      </c>
      <c r="I57" t="str">
        <f>IF(Reliability!B57="x","x",(IF(ROUNDUP(Reliability!B57,0)=1,"Very High",IF(ROUNDUP(Reliability!B57,0)=2,"High",IF(ROUNDUP(Reliability!B57,0)=3,"Medium",IF(ROUNDUP(Reliability!B57,0)=4,"Low","Very Low"))))))</f>
        <v>Very High</v>
      </c>
    </row>
    <row r="58" spans="1:9" x14ac:dyDescent="0.25">
      <c r="A58" s="162" t="str">
        <f>Lists!C:C</f>
        <v>JOR002</v>
      </c>
      <c r="B58" s="249">
        <f t="shared" si="4"/>
        <v>2</v>
      </c>
      <c r="C58" s="249">
        <f t="shared" si="5"/>
        <v>3.8</v>
      </c>
      <c r="D58" s="249">
        <f t="shared" si="6"/>
        <v>2.2000000000000002</v>
      </c>
      <c r="E58" s="249">
        <f t="shared" si="7"/>
        <v>0</v>
      </c>
      <c r="F58" s="249">
        <f>'Data Reliability'!B58</f>
        <v>2.5</v>
      </c>
      <c r="G58" s="163">
        <f>Reliability_updated!V58</f>
        <v>164.7</v>
      </c>
      <c r="H58" s="163">
        <f>'Data Reliability'!C58</f>
        <v>0</v>
      </c>
      <c r="I58" t="str">
        <f>IF(Reliability!B58="x","x",(IF(ROUNDUP(Reliability!B58,0)=1,"Very High",IF(ROUNDUP(Reliability!B58,0)=2,"High",IF(ROUNDUP(Reliability!B58,0)=3,"Medium",IF(ROUNDUP(Reliability!B58,0)=4,"Low","Very Low"))))))</f>
        <v>High</v>
      </c>
    </row>
    <row r="59" spans="1:9" x14ac:dyDescent="0.25">
      <c r="A59" s="162" t="str">
        <f>Lists!C:C</f>
        <v>KEN001</v>
      </c>
      <c r="B59" s="249">
        <f t="shared" si="4"/>
        <v>2.2000000000000002</v>
      </c>
      <c r="C59" s="249">
        <f t="shared" si="5"/>
        <v>2.2999999999999998</v>
      </c>
      <c r="D59" s="249">
        <f t="shared" si="6"/>
        <v>1</v>
      </c>
      <c r="E59" s="249">
        <f t="shared" si="7"/>
        <v>3.3</v>
      </c>
      <c r="F59" s="249">
        <f>'Data Reliability'!B59</f>
        <v>1.9</v>
      </c>
      <c r="G59" s="163">
        <f>Reliability_updated!V59</f>
        <v>74.2</v>
      </c>
      <c r="H59" s="163">
        <f>'Data Reliability'!C59</f>
        <v>2</v>
      </c>
      <c r="I59" t="str">
        <f>IF(Reliability!B59="x","x",(IF(ROUNDUP(Reliability!B59,0)=1,"Very High",IF(ROUNDUP(Reliability!B59,0)=2,"High",IF(ROUNDUP(Reliability!B59,0)=3,"Medium",IF(ROUNDUP(Reliability!B59,0)=4,"Low","Very Low"))))))</f>
        <v>Medium</v>
      </c>
    </row>
    <row r="60" spans="1:9" x14ac:dyDescent="0.25">
      <c r="A60" s="162" t="str">
        <f>Lists!C:C</f>
        <v>KEN002</v>
      </c>
      <c r="B60" s="249">
        <f t="shared" si="4"/>
        <v>2.1</v>
      </c>
      <c r="C60" s="249">
        <f t="shared" si="5"/>
        <v>2</v>
      </c>
      <c r="D60" s="249">
        <f t="shared" si="6"/>
        <v>1.1000000000000001</v>
      </c>
      <c r="E60" s="249">
        <f t="shared" si="7"/>
        <v>3.3</v>
      </c>
      <c r="F60" s="249">
        <f>'Data Reliability'!B60</f>
        <v>1.8</v>
      </c>
      <c r="G60" s="163">
        <f>Reliability_updated!V60</f>
        <v>79.3</v>
      </c>
      <c r="H60" s="163">
        <f>'Data Reliability'!C60</f>
        <v>2</v>
      </c>
      <c r="I60" t="str">
        <f>IF(Reliability!B60="x","x",(IF(ROUNDUP(Reliability!B60,0)=1,"Very High",IF(ROUNDUP(Reliability!B60,0)=2,"High",IF(ROUNDUP(Reliability!B60,0)=3,"Medium",IF(ROUNDUP(Reliability!B60,0)=4,"Low","Very Low"))))))</f>
        <v>Medium</v>
      </c>
    </row>
    <row r="61" spans="1:9" x14ac:dyDescent="0.25">
      <c r="A61" s="162" t="str">
        <f>Lists!C:C</f>
        <v>KEN003</v>
      </c>
      <c r="B61" s="249">
        <f t="shared" si="4"/>
        <v>2.5</v>
      </c>
      <c r="C61" s="249">
        <f t="shared" si="5"/>
        <v>1.8</v>
      </c>
      <c r="D61" s="249">
        <f t="shared" si="6"/>
        <v>0.6</v>
      </c>
      <c r="E61" s="249">
        <f t="shared" si="7"/>
        <v>5</v>
      </c>
      <c r="F61" s="249">
        <f>'Data Reliability'!B61</f>
        <v>1.7</v>
      </c>
      <c r="G61" s="163">
        <f>Reliability_updated!V61</f>
        <v>44.3</v>
      </c>
      <c r="H61" s="163">
        <f>'Data Reliability'!C61</f>
        <v>3</v>
      </c>
      <c r="I61" t="str">
        <f>IF(Reliability!B61="x","x",(IF(ROUNDUP(Reliability!B61,0)=1,"Very High",IF(ROUNDUP(Reliability!B61,0)=2,"High",IF(ROUNDUP(Reliability!B61,0)=3,"Medium",IF(ROUNDUP(Reliability!B61,0)=4,"Low","Very Low"))))))</f>
        <v>Medium</v>
      </c>
    </row>
    <row r="62" spans="1:9" x14ac:dyDescent="0.25">
      <c r="A62" s="162" t="str">
        <f>Lists!C:C</f>
        <v>LBN002</v>
      </c>
      <c r="B62" s="249">
        <f t="shared" si="4"/>
        <v>2.5</v>
      </c>
      <c r="C62" s="249">
        <f t="shared" si="5"/>
        <v>3.5</v>
      </c>
      <c r="D62" s="249">
        <f t="shared" si="6"/>
        <v>2.2000000000000002</v>
      </c>
      <c r="E62" s="249">
        <f t="shared" si="7"/>
        <v>1.7</v>
      </c>
      <c r="F62" s="249">
        <f>'Data Reliability'!B62</f>
        <v>2.4</v>
      </c>
      <c r="G62" s="163">
        <f>Reliability_updated!V62</f>
        <v>163.6</v>
      </c>
      <c r="H62" s="163">
        <f>'Data Reliability'!C62</f>
        <v>1</v>
      </c>
      <c r="I62" t="str">
        <f>IF(Reliability!B62="x","x",(IF(ROUNDUP(Reliability!B62,0)=1,"Very High",IF(ROUNDUP(Reliability!B62,0)=2,"High",IF(ROUNDUP(Reliability!B62,0)=3,"Medium",IF(ROUNDUP(Reliability!B62,0)=4,"Low","Very Low"))))))</f>
        <v>Medium</v>
      </c>
    </row>
    <row r="63" spans="1:9" x14ac:dyDescent="0.25">
      <c r="A63" s="162" t="str">
        <f>Lists!C:C</f>
        <v>LBN004</v>
      </c>
      <c r="B63" s="249">
        <f t="shared" si="4"/>
        <v>2.2999999999999998</v>
      </c>
      <c r="C63" s="249">
        <f t="shared" si="5"/>
        <v>3.5</v>
      </c>
      <c r="D63" s="249">
        <f t="shared" si="6"/>
        <v>1.7</v>
      </c>
      <c r="E63" s="249">
        <f t="shared" si="7"/>
        <v>1.7</v>
      </c>
      <c r="F63" s="249">
        <f>'Data Reliability'!B63</f>
        <v>2.4</v>
      </c>
      <c r="G63" s="163">
        <f>Reliability_updated!V63</f>
        <v>121.3</v>
      </c>
      <c r="H63" s="163">
        <f>'Data Reliability'!C63</f>
        <v>1</v>
      </c>
      <c r="I63" t="str">
        <f>IF(Reliability!B63="x","x",(IF(ROUNDUP(Reliability!B63,0)=1,"Very High",IF(ROUNDUP(Reliability!B63,0)=2,"High",IF(ROUNDUP(Reliability!B63,0)=3,"Medium",IF(ROUNDUP(Reliability!B63,0)=4,"Low","Very Low"))))))</f>
        <v>Medium</v>
      </c>
    </row>
    <row r="64" spans="1:9" x14ac:dyDescent="0.25">
      <c r="A64" s="162" t="str">
        <f>Lists!C:C</f>
        <v>LBY001</v>
      </c>
      <c r="B64" s="249">
        <f t="shared" si="4"/>
        <v>0.7</v>
      </c>
      <c r="C64" s="249">
        <f t="shared" si="5"/>
        <v>1</v>
      </c>
      <c r="D64" s="249">
        <f t="shared" si="6"/>
        <v>1.2</v>
      </c>
      <c r="E64" s="249">
        <f t="shared" si="7"/>
        <v>0</v>
      </c>
      <c r="F64" s="249">
        <f>'Data Reliability'!B64</f>
        <v>1.4</v>
      </c>
      <c r="G64" s="163">
        <f>Reliability_updated!V64</f>
        <v>89.3</v>
      </c>
      <c r="H64" s="163">
        <f>'Data Reliability'!C64</f>
        <v>0</v>
      </c>
      <c r="I64" t="str">
        <f>IF(Reliability!B64="x","x",(IF(ROUNDUP(Reliability!B64,0)=1,"Very High",IF(ROUNDUP(Reliability!B64,0)=2,"High",IF(ROUNDUP(Reliability!B64,0)=3,"Medium",IF(ROUNDUP(Reliability!B64,0)=4,"Low","Very Low"))))))</f>
        <v>Very High</v>
      </c>
    </row>
    <row r="65" spans="1:9" x14ac:dyDescent="0.25">
      <c r="A65" s="162" t="str">
        <f>Lists!C:C</f>
        <v>LBY002</v>
      </c>
      <c r="B65" s="249">
        <f t="shared" si="4"/>
        <v>0.7</v>
      </c>
      <c r="C65" s="249">
        <f t="shared" si="5"/>
        <v>2</v>
      </c>
      <c r="D65" s="249">
        <f t="shared" si="6"/>
        <v>0.2</v>
      </c>
      <c r="E65" s="249">
        <f t="shared" si="7"/>
        <v>0</v>
      </c>
      <c r="F65" s="249">
        <f>'Data Reliability'!B65</f>
        <v>1.8</v>
      </c>
      <c r="G65" s="163">
        <f>Reliability_updated!V65</f>
        <v>17.3</v>
      </c>
      <c r="H65" s="163">
        <f>'Data Reliability'!C65</f>
        <v>0</v>
      </c>
      <c r="I65" t="str">
        <f>IF(Reliability!B65="x","x",(IF(ROUNDUP(Reliability!B65,0)=1,"Very High",IF(ROUNDUP(Reliability!B65,0)=2,"High",IF(ROUNDUP(Reliability!B65,0)=3,"Medium",IF(ROUNDUP(Reliability!B65,0)=4,"Low","Very Low"))))))</f>
        <v>Very High</v>
      </c>
    </row>
    <row r="66" spans="1:9" x14ac:dyDescent="0.25">
      <c r="A66" s="162" t="str">
        <f>Lists!C:C</f>
        <v>LKA002</v>
      </c>
      <c r="B66" s="249">
        <f t="shared" si="4"/>
        <v>0.8</v>
      </c>
      <c r="C66" s="249">
        <f t="shared" si="5"/>
        <v>1.8</v>
      </c>
      <c r="D66" s="249">
        <f t="shared" si="6"/>
        <v>0.7</v>
      </c>
      <c r="E66" s="249">
        <f t="shared" si="7"/>
        <v>0</v>
      </c>
      <c r="F66" s="249">
        <f>'Data Reliability'!B66</f>
        <v>1.7</v>
      </c>
      <c r="G66" s="163">
        <f>Reliability_updated!V66</f>
        <v>55.5</v>
      </c>
      <c r="H66" s="163">
        <f>'Data Reliability'!C66</f>
        <v>0</v>
      </c>
      <c r="I66" t="str">
        <f>IF(Reliability!B66="x","x",(IF(ROUNDUP(Reliability!B66,0)=1,"Very High",IF(ROUNDUP(Reliability!B66,0)=2,"High",IF(ROUNDUP(Reliability!B66,0)=3,"Medium",IF(ROUNDUP(Reliability!B66,0)=4,"Low","Very Low"))))))</f>
        <v>Very High</v>
      </c>
    </row>
    <row r="67" spans="1:9" x14ac:dyDescent="0.25">
      <c r="A67" s="162" t="str">
        <f>Lists!C:C</f>
        <v>LSO003</v>
      </c>
      <c r="B67" s="249">
        <f t="shared" ref="B67:B98" si="8">ROUND(AVERAGE(C67:E67),1)</f>
        <v>2.2999999999999998</v>
      </c>
      <c r="C67" s="249">
        <f t="shared" ref="C67:C98" si="9">IF(F67="x","x",ROUND((5-(3-F67)/2*5),1))</f>
        <v>2</v>
      </c>
      <c r="D67" s="249">
        <f t="shared" ref="D67:D98" si="10">IF(G67&gt;365,5,ROUND((5-(365-G67)/364*5),1))</f>
        <v>0</v>
      </c>
      <c r="E67" s="249">
        <f t="shared" ref="E67:E98" si="11">IF(H67&gt;3,5,ROUND((5-(3-H67)/3*5),1))</f>
        <v>5</v>
      </c>
      <c r="F67" s="249">
        <f>'Data Reliability'!B67</f>
        <v>1.8</v>
      </c>
      <c r="G67" s="163">
        <f>Reliability_updated!V67</f>
        <v>1.8</v>
      </c>
      <c r="H67" s="163">
        <f>'Data Reliability'!C67</f>
        <v>3</v>
      </c>
      <c r="I67" t="str">
        <f>IF(Reliability!B67="x","x",(IF(ROUNDUP(Reliability!B67,0)=1,"Very High",IF(ROUNDUP(Reliability!B67,0)=2,"High",IF(ROUNDUP(Reliability!B67,0)=3,"Medium",IF(ROUNDUP(Reliability!B67,0)=4,"Low","Very Low"))))))</f>
        <v>Medium</v>
      </c>
    </row>
    <row r="68" spans="1:9" x14ac:dyDescent="0.25">
      <c r="A68" s="162" t="str">
        <f>Lists!C:C</f>
        <v>MAR002</v>
      </c>
      <c r="B68" s="249">
        <f t="shared" si="8"/>
        <v>1.8</v>
      </c>
      <c r="C68" s="249">
        <f t="shared" si="9"/>
        <v>4</v>
      </c>
      <c r="D68" s="249">
        <f t="shared" si="10"/>
        <v>1.3</v>
      </c>
      <c r="E68" s="249">
        <f t="shared" si="11"/>
        <v>0</v>
      </c>
      <c r="F68" s="249">
        <f>'Data Reliability'!B68</f>
        <v>2.6</v>
      </c>
      <c r="G68" s="163">
        <f>Reliability_updated!V68</f>
        <v>92.5</v>
      </c>
      <c r="H68" s="163">
        <f>'Data Reliability'!C68</f>
        <v>0</v>
      </c>
      <c r="I68" t="str">
        <f>IF(Reliability!B68="x","x",(IF(ROUNDUP(Reliability!B68,0)=1,"Very High",IF(ROUNDUP(Reliability!B68,0)=2,"High",IF(ROUNDUP(Reliability!B68,0)=3,"Medium",IF(ROUNDUP(Reliability!B68,0)=4,"Low","Very Low"))))))</f>
        <v>High</v>
      </c>
    </row>
    <row r="69" spans="1:9" x14ac:dyDescent="0.25">
      <c r="A69" s="162" t="str">
        <f>Lists!C:C</f>
        <v>MDA002</v>
      </c>
      <c r="B69" s="249">
        <f t="shared" si="8"/>
        <v>0.8</v>
      </c>
      <c r="C69" s="249">
        <f t="shared" si="9"/>
        <v>2.2999999999999998</v>
      </c>
      <c r="D69" s="249">
        <f t="shared" si="10"/>
        <v>0.2</v>
      </c>
      <c r="E69" s="249">
        <f t="shared" si="11"/>
        <v>0</v>
      </c>
      <c r="F69" s="249">
        <f>'Data Reliability'!B69</f>
        <v>1.9</v>
      </c>
      <c r="G69" s="163">
        <f>Reliability_updated!V69</f>
        <v>16.3</v>
      </c>
      <c r="H69" s="163">
        <f>'Data Reliability'!C69</f>
        <v>0</v>
      </c>
      <c r="I69" t="str">
        <f>IF(Reliability!B69="x","x",(IF(ROUNDUP(Reliability!B69,0)=1,"Very High",IF(ROUNDUP(Reliability!B69,0)=2,"High",IF(ROUNDUP(Reliability!B69,0)=3,"Medium",IF(ROUNDUP(Reliability!B69,0)=4,"Low","Very Low"))))))</f>
        <v>Very High</v>
      </c>
    </row>
    <row r="70" spans="1:9" x14ac:dyDescent="0.25">
      <c r="A70" s="162" t="str">
        <f>Lists!C:C</f>
        <v>MDG001</v>
      </c>
      <c r="B70" s="249">
        <f t="shared" si="8"/>
        <v>0.7</v>
      </c>
      <c r="C70" s="249">
        <f t="shared" si="9"/>
        <v>1.8</v>
      </c>
      <c r="D70" s="249">
        <f t="shared" si="10"/>
        <v>0.3</v>
      </c>
      <c r="E70" s="249">
        <f t="shared" si="11"/>
        <v>0</v>
      </c>
      <c r="F70" s="249">
        <f>'Data Reliability'!B70</f>
        <v>1.7</v>
      </c>
      <c r="G70" s="163">
        <f>Reliability_updated!V70</f>
        <v>23.4</v>
      </c>
      <c r="H70" s="163">
        <f>'Data Reliability'!C70</f>
        <v>0</v>
      </c>
      <c r="I70" t="str">
        <f>IF(Reliability!B70="x","x",(IF(ROUNDUP(Reliability!B70,0)=1,"Very High",IF(ROUNDUP(Reliability!B70,0)=2,"High",IF(ROUNDUP(Reliability!B70,0)=3,"Medium",IF(ROUNDUP(Reliability!B70,0)=4,"Low","Very Low"))))))</f>
        <v>Very High</v>
      </c>
    </row>
    <row r="71" spans="1:9" x14ac:dyDescent="0.25">
      <c r="A71" s="162" t="str">
        <f>Lists!C:C</f>
        <v>MDG002</v>
      </c>
      <c r="B71" s="249">
        <f t="shared" si="8"/>
        <v>0.8</v>
      </c>
      <c r="C71" s="249">
        <f t="shared" si="9"/>
        <v>2</v>
      </c>
      <c r="D71" s="249">
        <f t="shared" si="10"/>
        <v>0.3</v>
      </c>
      <c r="E71" s="249">
        <f t="shared" si="11"/>
        <v>0</v>
      </c>
      <c r="F71" s="249">
        <f>'Data Reliability'!B71</f>
        <v>1.8</v>
      </c>
      <c r="G71" s="163">
        <f>Reliability_updated!V71</f>
        <v>23.4</v>
      </c>
      <c r="H71" s="163">
        <f>'Data Reliability'!C71</f>
        <v>0</v>
      </c>
      <c r="I71" t="str">
        <f>IF(Reliability!B71="x","x",(IF(ROUNDUP(Reliability!B71,0)=1,"Very High",IF(ROUNDUP(Reliability!B71,0)=2,"High",IF(ROUNDUP(Reliability!B71,0)=3,"Medium",IF(ROUNDUP(Reliability!B71,0)=4,"Low","Very Low"))))))</f>
        <v>Very High</v>
      </c>
    </row>
    <row r="72" spans="1:9" x14ac:dyDescent="0.25">
      <c r="A72" s="162" t="str">
        <f>Lists!C:C</f>
        <v>MDG006</v>
      </c>
      <c r="B72" s="249">
        <f t="shared" si="8"/>
        <v>1</v>
      </c>
      <c r="C72" s="249">
        <f t="shared" si="9"/>
        <v>2.2999999999999998</v>
      </c>
      <c r="D72" s="249">
        <f t="shared" si="10"/>
        <v>0.8</v>
      </c>
      <c r="E72" s="249">
        <f t="shared" si="11"/>
        <v>0</v>
      </c>
      <c r="F72" s="249">
        <f>'Data Reliability'!B72</f>
        <v>1.9</v>
      </c>
      <c r="G72" s="163">
        <f>Reliability_updated!V72</f>
        <v>60.6</v>
      </c>
      <c r="H72" s="163">
        <f>'Data Reliability'!C72</f>
        <v>0</v>
      </c>
      <c r="I72" t="str">
        <f>IF(Reliability!B72="x","x",(IF(ROUNDUP(Reliability!B72,0)=1,"Very High",IF(ROUNDUP(Reliability!B72,0)=2,"High",IF(ROUNDUP(Reliability!B72,0)=3,"Medium",IF(ROUNDUP(Reliability!B72,0)=4,"Low","Very Low"))))))</f>
        <v>Very High</v>
      </c>
    </row>
    <row r="73" spans="1:9" x14ac:dyDescent="0.25">
      <c r="A73" s="162" t="str">
        <f>Lists!C:C</f>
        <v>MEX001</v>
      </c>
      <c r="B73" s="249">
        <f t="shared" si="8"/>
        <v>1.4</v>
      </c>
      <c r="C73" s="249">
        <f t="shared" si="9"/>
        <v>4</v>
      </c>
      <c r="D73" s="249">
        <f t="shared" si="10"/>
        <v>0.1</v>
      </c>
      <c r="E73" s="249">
        <f t="shared" si="11"/>
        <v>0</v>
      </c>
      <c r="F73" s="249">
        <f>'Data Reliability'!B73</f>
        <v>2.6</v>
      </c>
      <c r="G73" s="163">
        <f>Reliability_updated!V73</f>
        <v>9.5</v>
      </c>
      <c r="H73" s="163">
        <f>'Data Reliability'!C73</f>
        <v>0</v>
      </c>
      <c r="I73" t="str">
        <f>IF(Reliability!B73="x","x",(IF(ROUNDUP(Reliability!B73,0)=1,"Very High",IF(ROUNDUP(Reliability!B73,0)=2,"High",IF(ROUNDUP(Reliability!B73,0)=3,"Medium",IF(ROUNDUP(Reliability!B73,0)=4,"Low","Very Low"))))))</f>
        <v>High</v>
      </c>
    </row>
    <row r="74" spans="1:9" x14ac:dyDescent="0.25">
      <c r="A74" s="162" t="str">
        <f>Lists!C:C</f>
        <v>MEX002</v>
      </c>
      <c r="B74" s="249">
        <f t="shared" si="8"/>
        <v>1.3</v>
      </c>
      <c r="C74" s="249">
        <f t="shared" si="9"/>
        <v>3.8</v>
      </c>
      <c r="D74" s="249">
        <f t="shared" si="10"/>
        <v>0.1</v>
      </c>
      <c r="E74" s="249">
        <f t="shared" si="11"/>
        <v>0</v>
      </c>
      <c r="F74" s="249">
        <f>'Data Reliability'!B74</f>
        <v>2.5</v>
      </c>
      <c r="G74" s="163">
        <f>Reliability_updated!V74</f>
        <v>9.5</v>
      </c>
      <c r="H74" s="163">
        <f>'Data Reliability'!C74</f>
        <v>0</v>
      </c>
      <c r="I74" t="str">
        <f>IF(Reliability!B74="x","x",(IF(ROUNDUP(Reliability!B74,0)=1,"Very High",IF(ROUNDUP(Reliability!B74,0)=2,"High",IF(ROUNDUP(Reliability!B74,0)=3,"Medium",IF(ROUNDUP(Reliability!B74,0)=4,"Low","Very Low"))))))</f>
        <v>High</v>
      </c>
    </row>
    <row r="75" spans="1:9" x14ac:dyDescent="0.25">
      <c r="A75" s="162" t="str">
        <f>Lists!C:C</f>
        <v>MEX003</v>
      </c>
      <c r="B75" s="249">
        <f t="shared" si="8"/>
        <v>1.3</v>
      </c>
      <c r="C75" s="249">
        <f t="shared" si="9"/>
        <v>3.8</v>
      </c>
      <c r="D75" s="249">
        <f t="shared" si="10"/>
        <v>0.1</v>
      </c>
      <c r="E75" s="249">
        <f t="shared" si="11"/>
        <v>0</v>
      </c>
      <c r="F75" s="249">
        <f>'Data Reliability'!B75</f>
        <v>2.5</v>
      </c>
      <c r="G75" s="163">
        <f>Reliability_updated!V75</f>
        <v>8.6</v>
      </c>
      <c r="H75" s="163">
        <f>'Data Reliability'!C75</f>
        <v>0</v>
      </c>
      <c r="I75" t="str">
        <f>IF(Reliability!B75="x","x",(IF(ROUNDUP(Reliability!B75,0)=1,"Very High",IF(ROUNDUP(Reliability!B75,0)=2,"High",IF(ROUNDUP(Reliability!B75,0)=3,"Medium",IF(ROUNDUP(Reliability!B75,0)=4,"Low","Very Low"))))))</f>
        <v>High</v>
      </c>
    </row>
    <row r="76" spans="1:9" x14ac:dyDescent="0.25">
      <c r="A76" s="162" t="str">
        <f>Lists!C:C</f>
        <v>MLI001</v>
      </c>
      <c r="B76" s="249">
        <f t="shared" si="8"/>
        <v>0.9</v>
      </c>
      <c r="C76" s="249">
        <f t="shared" si="9"/>
        <v>2</v>
      </c>
      <c r="D76" s="249">
        <f t="shared" si="10"/>
        <v>0.8</v>
      </c>
      <c r="E76" s="249">
        <f t="shared" si="11"/>
        <v>0</v>
      </c>
      <c r="F76" s="249">
        <f>'Data Reliability'!B76</f>
        <v>1.8</v>
      </c>
      <c r="G76" s="163">
        <f>Reliability_updated!V76</f>
        <v>58.4</v>
      </c>
      <c r="H76" s="163">
        <f>'Data Reliability'!C76</f>
        <v>0</v>
      </c>
      <c r="I76" t="str">
        <f>IF(Reliability!B76="x","x",(IF(ROUNDUP(Reliability!B76,0)=1,"Very High",IF(ROUNDUP(Reliability!B76,0)=2,"High",IF(ROUNDUP(Reliability!B76,0)=3,"Medium",IF(ROUNDUP(Reliability!B76,0)=4,"Low","Very Low"))))))</f>
        <v>Very High</v>
      </c>
    </row>
    <row r="77" spans="1:9" x14ac:dyDescent="0.25">
      <c r="A77" s="162" t="str">
        <f>Lists!C:C</f>
        <v>MMR001</v>
      </c>
      <c r="B77" s="249">
        <f t="shared" si="8"/>
        <v>1.6</v>
      </c>
      <c r="C77" s="249">
        <f t="shared" si="9"/>
        <v>2.2999999999999998</v>
      </c>
      <c r="D77" s="249">
        <f t="shared" si="10"/>
        <v>2.5</v>
      </c>
      <c r="E77" s="249">
        <f t="shared" si="11"/>
        <v>0</v>
      </c>
      <c r="F77" s="249">
        <f>'Data Reliability'!B77</f>
        <v>1.9</v>
      </c>
      <c r="G77" s="163">
        <f>Reliability_updated!V77</f>
        <v>184</v>
      </c>
      <c r="H77" s="163">
        <f>'Data Reliability'!C77</f>
        <v>0</v>
      </c>
      <c r="I77" t="str">
        <f>IF(Reliability!B77="x","x",(IF(ROUNDUP(Reliability!B77,0)=1,"Very High",IF(ROUNDUP(Reliability!B77,0)=2,"High",IF(ROUNDUP(Reliability!B77,0)=3,"Medium",IF(ROUNDUP(Reliability!B77,0)=4,"Low","Very Low"))))))</f>
        <v>High</v>
      </c>
    </row>
    <row r="78" spans="1:9" x14ac:dyDescent="0.25">
      <c r="A78" s="162" t="str">
        <f>Lists!C:C</f>
        <v>MMR002</v>
      </c>
      <c r="B78" s="249">
        <f t="shared" si="8"/>
        <v>1.7</v>
      </c>
      <c r="C78" s="249">
        <f t="shared" si="9"/>
        <v>2.2999999999999998</v>
      </c>
      <c r="D78" s="249">
        <f t="shared" si="10"/>
        <v>2.8</v>
      </c>
      <c r="E78" s="249">
        <f t="shared" si="11"/>
        <v>0</v>
      </c>
      <c r="F78" s="249">
        <f>'Data Reliability'!B78</f>
        <v>1.9</v>
      </c>
      <c r="G78" s="163">
        <f>Reliability_updated!V78</f>
        <v>202.3</v>
      </c>
      <c r="H78" s="163">
        <f>'Data Reliability'!C78</f>
        <v>0</v>
      </c>
      <c r="I78" t="str">
        <f>IF(Reliability!B78="x","x",(IF(ROUNDUP(Reliability!B78,0)=1,"Very High",IF(ROUNDUP(Reliability!B78,0)=2,"High",IF(ROUNDUP(Reliability!B78,0)=3,"Medium",IF(ROUNDUP(Reliability!B78,0)=4,"Low","Very Low"))))))</f>
        <v>High</v>
      </c>
    </row>
    <row r="79" spans="1:9" x14ac:dyDescent="0.25">
      <c r="A79" s="162" t="str">
        <f>Lists!C:C</f>
        <v>MMR003</v>
      </c>
      <c r="B79" s="249">
        <f t="shared" si="8"/>
        <v>2</v>
      </c>
      <c r="C79" s="249">
        <f t="shared" si="9"/>
        <v>2.2999999999999998</v>
      </c>
      <c r="D79" s="249">
        <f t="shared" si="10"/>
        <v>3.6</v>
      </c>
      <c r="E79" s="249">
        <f t="shared" si="11"/>
        <v>0</v>
      </c>
      <c r="F79" s="249">
        <f>'Data Reliability'!B79</f>
        <v>1.9</v>
      </c>
      <c r="G79" s="163">
        <f>Reliability_updated!V79</f>
        <v>265.39999999999998</v>
      </c>
      <c r="H79" s="163">
        <f>'Data Reliability'!C79</f>
        <v>0</v>
      </c>
      <c r="I79" t="str">
        <f>IF(Reliability!B79="x","x",(IF(ROUNDUP(Reliability!B79,0)=1,"Very High",IF(ROUNDUP(Reliability!B79,0)=2,"High",IF(ROUNDUP(Reliability!B79,0)=3,"Medium",IF(ROUNDUP(Reliability!B79,0)=4,"Low","Very Low"))))))</f>
        <v>High</v>
      </c>
    </row>
    <row r="80" spans="1:9" x14ac:dyDescent="0.25">
      <c r="A80" s="162" t="str">
        <f>Lists!C:C</f>
        <v>MMR004</v>
      </c>
      <c r="B80" s="249">
        <f t="shared" si="8"/>
        <v>1.5</v>
      </c>
      <c r="C80" s="249">
        <f t="shared" si="9"/>
        <v>2</v>
      </c>
      <c r="D80" s="249">
        <f t="shared" si="10"/>
        <v>2.4</v>
      </c>
      <c r="E80" s="249">
        <f t="shared" si="11"/>
        <v>0</v>
      </c>
      <c r="F80" s="249">
        <f>'Data Reliability'!B80</f>
        <v>1.8</v>
      </c>
      <c r="G80" s="163">
        <f>Reliability_updated!V80</f>
        <v>175.6</v>
      </c>
      <c r="H80" s="163">
        <f>'Data Reliability'!C80</f>
        <v>0</v>
      </c>
      <c r="I80" t="str">
        <f>IF(Reliability!B80="x","x",(IF(ROUNDUP(Reliability!B80,0)=1,"Very High",IF(ROUNDUP(Reliability!B80,0)=2,"High",IF(ROUNDUP(Reliability!B80,0)=3,"Medium",IF(ROUNDUP(Reliability!B80,0)=4,"Low","Very Low"))))))</f>
        <v>High</v>
      </c>
    </row>
    <row r="81" spans="1:9" x14ac:dyDescent="0.25">
      <c r="A81" s="162" t="str">
        <f>Lists!C:C</f>
        <v>MOZ001</v>
      </c>
      <c r="B81" s="249">
        <f t="shared" si="8"/>
        <v>1.1000000000000001</v>
      </c>
      <c r="C81" s="249">
        <f t="shared" si="9"/>
        <v>2.5</v>
      </c>
      <c r="D81" s="249">
        <f t="shared" si="10"/>
        <v>0.7</v>
      </c>
      <c r="E81" s="249">
        <f t="shared" si="11"/>
        <v>0</v>
      </c>
      <c r="F81" s="249">
        <f>'Data Reliability'!B81</f>
        <v>2</v>
      </c>
      <c r="G81" s="163">
        <f>Reliability_updated!V81</f>
        <v>48.8</v>
      </c>
      <c r="H81" s="163">
        <f>'Data Reliability'!C81</f>
        <v>0</v>
      </c>
      <c r="I81" t="str">
        <f>IF(Reliability!B81="x","x",(IF(ROUNDUP(Reliability!B81,0)=1,"Very High",IF(ROUNDUP(Reliability!B81,0)=2,"High",IF(ROUNDUP(Reliability!B81,0)=3,"Medium",IF(ROUNDUP(Reliability!B81,0)=4,"Low","Very Low"))))))</f>
        <v>High</v>
      </c>
    </row>
    <row r="82" spans="1:9" x14ac:dyDescent="0.25">
      <c r="A82" s="162" t="str">
        <f>Lists!C:C</f>
        <v>MOZ004</v>
      </c>
      <c r="B82" s="249">
        <f t="shared" si="8"/>
        <v>1.3</v>
      </c>
      <c r="C82" s="249">
        <f t="shared" si="9"/>
        <v>3</v>
      </c>
      <c r="D82" s="249">
        <f t="shared" si="10"/>
        <v>1</v>
      </c>
      <c r="E82" s="249">
        <f t="shared" si="11"/>
        <v>0</v>
      </c>
      <c r="F82" s="249">
        <f>'Data Reliability'!B82</f>
        <v>2.2000000000000002</v>
      </c>
      <c r="G82" s="163">
        <f>Reliability_updated!V82</f>
        <v>74.099999999999994</v>
      </c>
      <c r="H82" s="163">
        <f>'Data Reliability'!C82</f>
        <v>0</v>
      </c>
      <c r="I82" t="str">
        <f>IF(Reliability!B82="x","x",(IF(ROUNDUP(Reliability!B82,0)=1,"Very High",IF(ROUNDUP(Reliability!B82,0)=2,"High",IF(ROUNDUP(Reliability!B82,0)=3,"Medium",IF(ROUNDUP(Reliability!B82,0)=4,"Low","Very Low"))))))</f>
        <v>High</v>
      </c>
    </row>
    <row r="83" spans="1:9" x14ac:dyDescent="0.25">
      <c r="A83" s="162" t="str">
        <f>Lists!C:C</f>
        <v>MOZ008</v>
      </c>
      <c r="B83" s="249">
        <f t="shared" si="8"/>
        <v>1.2</v>
      </c>
      <c r="C83" s="249">
        <f t="shared" si="9"/>
        <v>2.8</v>
      </c>
      <c r="D83" s="249">
        <f t="shared" si="10"/>
        <v>0.7</v>
      </c>
      <c r="E83" s="249">
        <f t="shared" si="11"/>
        <v>0</v>
      </c>
      <c r="F83" s="249">
        <f>'Data Reliability'!B83</f>
        <v>2.1</v>
      </c>
      <c r="G83" s="163">
        <f>Reliability_updated!V83</f>
        <v>48.8</v>
      </c>
      <c r="H83" s="163">
        <f>'Data Reliability'!C83</f>
        <v>0</v>
      </c>
      <c r="I83" t="str">
        <f>IF(Reliability!B83="x","x",(IF(ROUNDUP(Reliability!B83,0)=1,"Very High",IF(ROUNDUP(Reliability!B83,0)=2,"High",IF(ROUNDUP(Reliability!B83,0)=3,"Medium",IF(ROUNDUP(Reliability!B83,0)=4,"Low","Very Low"))))))</f>
        <v>High</v>
      </c>
    </row>
    <row r="84" spans="1:9" x14ac:dyDescent="0.25">
      <c r="A84" s="162" t="str">
        <f>Lists!C:C</f>
        <v>MRT002</v>
      </c>
      <c r="B84" s="249">
        <f t="shared" si="8"/>
        <v>0.6</v>
      </c>
      <c r="C84" s="249">
        <f t="shared" si="9"/>
        <v>1.5</v>
      </c>
      <c r="D84" s="249">
        <f t="shared" si="10"/>
        <v>0.3</v>
      </c>
      <c r="E84" s="249">
        <f t="shared" si="11"/>
        <v>0</v>
      </c>
      <c r="F84" s="249">
        <f>'Data Reliability'!B84</f>
        <v>1.6</v>
      </c>
      <c r="G84" s="163">
        <f>Reliability_updated!V84</f>
        <v>25.5</v>
      </c>
      <c r="H84" s="163">
        <f>'Data Reliability'!C84</f>
        <v>0</v>
      </c>
      <c r="I84" t="str">
        <f>IF(Reliability!B84="x","x",(IF(ROUNDUP(Reliability!B84,0)=1,"Very High",IF(ROUNDUP(Reliability!B84,0)=2,"High",IF(ROUNDUP(Reliability!B84,0)=3,"Medium",IF(ROUNDUP(Reliability!B84,0)=4,"Low","Very Low"))))))</f>
        <v>Very High</v>
      </c>
    </row>
    <row r="85" spans="1:9" x14ac:dyDescent="0.25">
      <c r="A85" s="162" t="str">
        <f>Lists!C:C</f>
        <v>MRT003</v>
      </c>
      <c r="B85" s="249">
        <f t="shared" si="8"/>
        <v>1.6</v>
      </c>
      <c r="C85" s="249">
        <f t="shared" si="9"/>
        <v>0.8</v>
      </c>
      <c r="D85" s="249">
        <f t="shared" si="10"/>
        <v>2.2999999999999998</v>
      </c>
      <c r="E85" s="249">
        <f t="shared" si="11"/>
        <v>1.7</v>
      </c>
      <c r="F85" s="249">
        <f>'Data Reliability'!B85</f>
        <v>1.3</v>
      </c>
      <c r="G85" s="163">
        <f>Reliability_updated!V85</f>
        <v>172</v>
      </c>
      <c r="H85" s="163">
        <f>'Data Reliability'!C85</f>
        <v>1</v>
      </c>
      <c r="I85" t="str">
        <f>IF(Reliability!B85="x","x",(IF(ROUNDUP(Reliability!B85,0)=1,"Very High",IF(ROUNDUP(Reliability!B85,0)=2,"High",IF(ROUNDUP(Reliability!B85,0)=3,"Medium",IF(ROUNDUP(Reliability!B85,0)=4,"Low","Very Low"))))))</f>
        <v>High</v>
      </c>
    </row>
    <row r="86" spans="1:9" x14ac:dyDescent="0.25">
      <c r="A86" s="162" t="str">
        <f>Lists!C:C</f>
        <v>MWI002</v>
      </c>
      <c r="B86" s="249">
        <f t="shared" si="8"/>
        <v>0.5</v>
      </c>
      <c r="C86" s="249">
        <f t="shared" si="9"/>
        <v>0.8</v>
      </c>
      <c r="D86" s="249">
        <f t="shared" si="10"/>
        <v>0.8</v>
      </c>
      <c r="E86" s="249">
        <f t="shared" si="11"/>
        <v>0</v>
      </c>
      <c r="F86" s="249">
        <f>'Data Reliability'!B86</f>
        <v>1.3</v>
      </c>
      <c r="G86" s="163">
        <f>Reliability_updated!V86</f>
        <v>57</v>
      </c>
      <c r="H86" s="163">
        <f>'Data Reliability'!C86</f>
        <v>0</v>
      </c>
      <c r="I86" t="str">
        <f>IF(Reliability!B86="x","x",(IF(ROUNDUP(Reliability!B86,0)=1,"Very High",IF(ROUNDUP(Reliability!B86,0)=2,"High",IF(ROUNDUP(Reliability!B86,0)=3,"Medium",IF(ROUNDUP(Reliability!B86,0)=4,"Low","Very Low"))))))</f>
        <v>Very High</v>
      </c>
    </row>
    <row r="87" spans="1:9" x14ac:dyDescent="0.25">
      <c r="A87" s="162" t="str">
        <f>Lists!C:C</f>
        <v>MWI004</v>
      </c>
      <c r="B87" s="249">
        <f t="shared" si="8"/>
        <v>1.1000000000000001</v>
      </c>
      <c r="C87" s="249">
        <f t="shared" si="9"/>
        <v>1.8</v>
      </c>
      <c r="D87" s="249">
        <f t="shared" si="10"/>
        <v>1.6</v>
      </c>
      <c r="E87" s="249">
        <f t="shared" si="11"/>
        <v>0</v>
      </c>
      <c r="F87" s="249">
        <f>'Data Reliability'!B87</f>
        <v>1.7</v>
      </c>
      <c r="G87" s="163">
        <f>Reliability_updated!V87</f>
        <v>116.6</v>
      </c>
      <c r="H87" s="163">
        <f>'Data Reliability'!C87</f>
        <v>0</v>
      </c>
      <c r="I87" t="str">
        <f>IF(Reliability!B87="x","x",(IF(ROUNDUP(Reliability!B87,0)=1,"Very High",IF(ROUNDUP(Reliability!B87,0)=2,"High",IF(ROUNDUP(Reliability!B87,0)=3,"Medium",IF(ROUNDUP(Reliability!B87,0)=4,"Low","Very Low"))))))</f>
        <v>High</v>
      </c>
    </row>
    <row r="88" spans="1:9" x14ac:dyDescent="0.25">
      <c r="A88" s="162" t="str">
        <f>Lists!C:C</f>
        <v>MYS001</v>
      </c>
      <c r="B88" s="249">
        <f t="shared" si="8"/>
        <v>1.7</v>
      </c>
      <c r="C88" s="249">
        <f t="shared" si="9"/>
        <v>2.8</v>
      </c>
      <c r="D88" s="249">
        <f t="shared" si="10"/>
        <v>2.2000000000000002</v>
      </c>
      <c r="E88" s="249">
        <f t="shared" si="11"/>
        <v>0</v>
      </c>
      <c r="F88" s="249">
        <f>'Data Reliability'!B88</f>
        <v>2.1</v>
      </c>
      <c r="G88" s="163">
        <f>Reliability_updated!V88</f>
        <v>161.9</v>
      </c>
      <c r="H88" s="163">
        <f>'Data Reliability'!C88</f>
        <v>0</v>
      </c>
      <c r="I88" t="str">
        <f>IF(Reliability!B88="x","x",(IF(ROUNDUP(Reliability!B88,0)=1,"Very High",IF(ROUNDUP(Reliability!B88,0)=2,"High",IF(ROUNDUP(Reliability!B88,0)=3,"Medium",IF(ROUNDUP(Reliability!B88,0)=4,"Low","Very Low"))))))</f>
        <v>High</v>
      </c>
    </row>
    <row r="89" spans="1:9" x14ac:dyDescent="0.25">
      <c r="A89" s="162" t="str">
        <f>Lists!C:C</f>
        <v>NAM002</v>
      </c>
      <c r="B89" s="249">
        <f t="shared" si="8"/>
        <v>2.9</v>
      </c>
      <c r="C89" s="249">
        <f t="shared" si="9"/>
        <v>2</v>
      </c>
      <c r="D89" s="249">
        <f t="shared" si="10"/>
        <v>4.9000000000000004</v>
      </c>
      <c r="E89" s="249">
        <f t="shared" si="11"/>
        <v>1.7</v>
      </c>
      <c r="F89" s="249">
        <f>'Data Reliability'!B89</f>
        <v>1.8</v>
      </c>
      <c r="G89" s="163">
        <f>Reliability_updated!V89</f>
        <v>360</v>
      </c>
      <c r="H89" s="163">
        <f>'Data Reliability'!C89</f>
        <v>1</v>
      </c>
      <c r="I89" t="str">
        <f>IF(Reliability!B89="x","x",(IF(ROUNDUP(Reliability!B89,0)=1,"Very High",IF(ROUNDUP(Reliability!B89,0)=2,"High",IF(ROUNDUP(Reliability!B89,0)=3,"Medium",IF(ROUNDUP(Reliability!B89,0)=4,"Low","Very Low"))))))</f>
        <v>Medium</v>
      </c>
    </row>
    <row r="90" spans="1:9" x14ac:dyDescent="0.25">
      <c r="A90" s="162" t="str">
        <f>Lists!C:C</f>
        <v>NER001</v>
      </c>
      <c r="B90" s="249">
        <f t="shared" si="8"/>
        <v>0.9</v>
      </c>
      <c r="C90" s="249">
        <f t="shared" si="9"/>
        <v>2</v>
      </c>
      <c r="D90" s="249">
        <f t="shared" si="10"/>
        <v>0.8</v>
      </c>
      <c r="E90" s="249">
        <f t="shared" si="11"/>
        <v>0</v>
      </c>
      <c r="F90" s="249">
        <f>'Data Reliability'!B90</f>
        <v>1.8</v>
      </c>
      <c r="G90" s="163">
        <f>Reliability_updated!V90</f>
        <v>56.1</v>
      </c>
      <c r="H90" s="163">
        <f>'Data Reliability'!C90</f>
        <v>0</v>
      </c>
      <c r="I90" t="str">
        <f>IF(Reliability!B90="x","x",(IF(ROUNDUP(Reliability!B90,0)=1,"Very High",IF(ROUNDUP(Reliability!B90,0)=2,"High",IF(ROUNDUP(Reliability!B90,0)=3,"Medium",IF(ROUNDUP(Reliability!B90,0)=4,"Low","Very Low"))))))</f>
        <v>Very High</v>
      </c>
    </row>
    <row r="91" spans="1:9" x14ac:dyDescent="0.25">
      <c r="A91" s="162" t="str">
        <f>Lists!C:C</f>
        <v>NER002</v>
      </c>
      <c r="B91" s="249">
        <f t="shared" si="8"/>
        <v>0.5</v>
      </c>
      <c r="C91" s="249">
        <f t="shared" si="9"/>
        <v>0.3</v>
      </c>
      <c r="D91" s="249">
        <f t="shared" si="10"/>
        <v>1.2</v>
      </c>
      <c r="E91" s="249">
        <f t="shared" si="11"/>
        <v>0</v>
      </c>
      <c r="F91" s="249">
        <f>'Data Reliability'!B91</f>
        <v>1.1000000000000001</v>
      </c>
      <c r="G91" s="163">
        <f>Reliability_updated!V91</f>
        <v>86</v>
      </c>
      <c r="H91" s="163">
        <f>'Data Reliability'!C91</f>
        <v>0</v>
      </c>
      <c r="I91" t="str">
        <f>IF(Reliability!B91="x","x",(IF(ROUNDUP(Reliability!B91,0)=1,"Very High",IF(ROUNDUP(Reliability!B91,0)=2,"High",IF(ROUNDUP(Reliability!B91,0)=3,"Medium",IF(ROUNDUP(Reliability!B91,0)=4,"Low","Very Low"))))))</f>
        <v>Very High</v>
      </c>
    </row>
    <row r="92" spans="1:9" x14ac:dyDescent="0.25">
      <c r="A92" s="162" t="str">
        <f>Lists!C:C</f>
        <v>NER003</v>
      </c>
      <c r="B92" s="249">
        <f t="shared" si="8"/>
        <v>1.3</v>
      </c>
      <c r="C92" s="249">
        <f t="shared" si="9"/>
        <v>1</v>
      </c>
      <c r="D92" s="249">
        <f t="shared" si="10"/>
        <v>2.8</v>
      </c>
      <c r="E92" s="249">
        <f t="shared" si="11"/>
        <v>0</v>
      </c>
      <c r="F92" s="249">
        <f>'Data Reliability'!B92</f>
        <v>1.4</v>
      </c>
      <c r="G92" s="163">
        <f>Reliability_updated!V92</f>
        <v>206.3</v>
      </c>
      <c r="H92" s="163">
        <f>'Data Reliability'!C92</f>
        <v>0</v>
      </c>
      <c r="I92" t="str">
        <f>IF(Reliability!B92="x","x",(IF(ROUNDUP(Reliability!B92,0)=1,"Very High",IF(ROUNDUP(Reliability!B92,0)=2,"High",IF(ROUNDUP(Reliability!B92,0)=3,"Medium",IF(ROUNDUP(Reliability!B92,0)=4,"Low","Very Low"))))))</f>
        <v>High</v>
      </c>
    </row>
    <row r="93" spans="1:9" x14ac:dyDescent="0.25">
      <c r="A93" s="162" t="str">
        <f>Lists!C:C</f>
        <v>NER004</v>
      </c>
      <c r="B93" s="249">
        <f t="shared" si="8"/>
        <v>0.9</v>
      </c>
      <c r="C93" s="249">
        <f t="shared" si="9"/>
        <v>1.8</v>
      </c>
      <c r="D93" s="249">
        <f t="shared" si="10"/>
        <v>0.9</v>
      </c>
      <c r="E93" s="249">
        <f t="shared" si="11"/>
        <v>0</v>
      </c>
      <c r="F93" s="249">
        <f>'Data Reliability'!B93</f>
        <v>1.7</v>
      </c>
      <c r="G93" s="163">
        <f>Reliability_updated!V93</f>
        <v>68.099999999999994</v>
      </c>
      <c r="H93" s="163">
        <f>'Data Reliability'!C93</f>
        <v>0</v>
      </c>
      <c r="I93" t="str">
        <f>IF(Reliability!B93="x","x",(IF(ROUNDUP(Reliability!B93,0)=1,"Very High",IF(ROUNDUP(Reliability!B93,0)=2,"High",IF(ROUNDUP(Reliability!B93,0)=3,"Medium",IF(ROUNDUP(Reliability!B93,0)=4,"Low","Very Low"))))))</f>
        <v>Very High</v>
      </c>
    </row>
    <row r="94" spans="1:9" x14ac:dyDescent="0.25">
      <c r="A94" s="162" t="str">
        <f>Lists!C:C</f>
        <v>NGA001</v>
      </c>
      <c r="B94" s="249">
        <f t="shared" si="8"/>
        <v>1.9</v>
      </c>
      <c r="C94" s="249">
        <f t="shared" si="9"/>
        <v>3.8</v>
      </c>
      <c r="D94" s="249">
        <f t="shared" si="10"/>
        <v>1.8</v>
      </c>
      <c r="E94" s="249">
        <f t="shared" si="11"/>
        <v>0</v>
      </c>
      <c r="F94" s="249">
        <f>'Data Reliability'!B94</f>
        <v>2.5</v>
      </c>
      <c r="G94" s="163">
        <f>Reliability_updated!V94</f>
        <v>133.19999999999999</v>
      </c>
      <c r="H94" s="163">
        <f>'Data Reliability'!C94</f>
        <v>0</v>
      </c>
      <c r="I94" t="str">
        <f>IF(Reliability!B94="x","x",(IF(ROUNDUP(Reliability!B94,0)=1,"Very High",IF(ROUNDUP(Reliability!B94,0)=2,"High",IF(ROUNDUP(Reliability!B94,0)=3,"Medium",IF(ROUNDUP(Reliability!B94,0)=4,"Low","Very Low"))))))</f>
        <v>High</v>
      </c>
    </row>
    <row r="95" spans="1:9" x14ac:dyDescent="0.25">
      <c r="A95" s="162" t="str">
        <f>Lists!C:C</f>
        <v>NGA003</v>
      </c>
      <c r="B95" s="249">
        <f t="shared" si="8"/>
        <v>2</v>
      </c>
      <c r="C95" s="249">
        <f t="shared" si="9"/>
        <v>3.8</v>
      </c>
      <c r="D95" s="249">
        <f t="shared" si="10"/>
        <v>2.2999999999999998</v>
      </c>
      <c r="E95" s="249">
        <f t="shared" si="11"/>
        <v>0</v>
      </c>
      <c r="F95" s="249">
        <f>'Data Reliability'!B95</f>
        <v>2.5</v>
      </c>
      <c r="G95" s="163">
        <f>Reliability_updated!V95</f>
        <v>171.9</v>
      </c>
      <c r="H95" s="163">
        <f>'Data Reliability'!C95</f>
        <v>0</v>
      </c>
      <c r="I95" t="str">
        <f>IF(Reliability!B95="x","x",(IF(ROUNDUP(Reliability!B95,0)=1,"Very High",IF(ROUNDUP(Reliability!B95,0)=2,"High",IF(ROUNDUP(Reliability!B95,0)=3,"Medium",IF(ROUNDUP(Reliability!B95,0)=4,"Low","Very Low"))))))</f>
        <v>High</v>
      </c>
    </row>
    <row r="96" spans="1:9" x14ac:dyDescent="0.25">
      <c r="A96" s="162" t="str">
        <f>Lists!C:C</f>
        <v>NGA004</v>
      </c>
      <c r="B96" s="249">
        <f t="shared" si="8"/>
        <v>2.2000000000000002</v>
      </c>
      <c r="C96" s="249">
        <f t="shared" si="9"/>
        <v>2.5</v>
      </c>
      <c r="D96" s="249">
        <f t="shared" si="10"/>
        <v>2.2999999999999998</v>
      </c>
      <c r="E96" s="249">
        <f t="shared" si="11"/>
        <v>1.7</v>
      </c>
      <c r="F96" s="249">
        <f>'Data Reliability'!B96</f>
        <v>2</v>
      </c>
      <c r="G96" s="163">
        <f>Reliability_updated!V96</f>
        <v>172</v>
      </c>
      <c r="H96" s="163">
        <f>'Data Reliability'!C96</f>
        <v>1</v>
      </c>
      <c r="I96" t="str">
        <f>IF(Reliability!B96="x","x",(IF(ROUNDUP(Reliability!B96,0)=1,"Very High",IF(ROUNDUP(Reliability!B96,0)=2,"High",IF(ROUNDUP(Reliability!B96,0)=3,"Medium",IF(ROUNDUP(Reliability!B96,0)=4,"Low","Very Low"))))))</f>
        <v>Medium</v>
      </c>
    </row>
    <row r="97" spans="1:9" x14ac:dyDescent="0.25">
      <c r="A97" s="162" t="str">
        <f>Lists!C:C</f>
        <v>NGA007</v>
      </c>
      <c r="B97" s="249">
        <f t="shared" si="8"/>
        <v>1.4</v>
      </c>
      <c r="C97" s="249">
        <f t="shared" si="9"/>
        <v>2</v>
      </c>
      <c r="D97" s="249">
        <f t="shared" si="10"/>
        <v>2.1</v>
      </c>
      <c r="E97" s="249">
        <f t="shared" si="11"/>
        <v>0</v>
      </c>
      <c r="F97" s="249">
        <f>'Data Reliability'!B97</f>
        <v>1.8</v>
      </c>
      <c r="G97" s="163">
        <f>Reliability_updated!V97</f>
        <v>155.19999999999999</v>
      </c>
      <c r="H97" s="163">
        <f>'Data Reliability'!C97</f>
        <v>0</v>
      </c>
      <c r="I97" t="str">
        <f>IF(Reliability!B97="x","x",(IF(ROUNDUP(Reliability!B97,0)=1,"Very High",IF(ROUNDUP(Reliability!B97,0)=2,"High",IF(ROUNDUP(Reliability!B97,0)=3,"Medium",IF(ROUNDUP(Reliability!B97,0)=4,"Low","Very Low"))))))</f>
        <v>High</v>
      </c>
    </row>
    <row r="98" spans="1:9" x14ac:dyDescent="0.25">
      <c r="A98" s="162" t="str">
        <f>Lists!C:C</f>
        <v>NGA008</v>
      </c>
      <c r="B98" s="249">
        <f t="shared" si="8"/>
        <v>1.9</v>
      </c>
      <c r="C98" s="249">
        <f t="shared" si="9"/>
        <v>2.2999999999999998</v>
      </c>
      <c r="D98" s="249">
        <f t="shared" si="10"/>
        <v>1.7</v>
      </c>
      <c r="E98" s="249">
        <f t="shared" si="11"/>
        <v>1.7</v>
      </c>
      <c r="F98" s="249">
        <f>'Data Reliability'!B98</f>
        <v>1.9</v>
      </c>
      <c r="G98" s="163">
        <f>Reliability_updated!V98</f>
        <v>124.4</v>
      </c>
      <c r="H98" s="163">
        <f>'Data Reliability'!C98</f>
        <v>1</v>
      </c>
      <c r="I98" t="str">
        <f>IF(Reliability!B98="x","x",(IF(ROUNDUP(Reliability!B98,0)=1,"Very High",IF(ROUNDUP(Reliability!B98,0)=2,"High",IF(ROUNDUP(Reliability!B98,0)=3,"Medium",IF(ROUNDUP(Reliability!B98,0)=4,"Low","Very Low"))))))</f>
        <v>High</v>
      </c>
    </row>
    <row r="99" spans="1:9" x14ac:dyDescent="0.25">
      <c r="A99" s="162" t="str">
        <f>Lists!C:C</f>
        <v>NIC001</v>
      </c>
      <c r="B99" s="249">
        <f t="shared" ref="B99:B130" si="12">ROUND(AVERAGE(C99:E99),1)</f>
        <v>1.4</v>
      </c>
      <c r="C99" s="249">
        <f t="shared" ref="C99:C130" si="13">IF(F99="x","x",ROUND((5-(3-F99)/2*5),1))</f>
        <v>2.2999999999999998</v>
      </c>
      <c r="D99" s="249">
        <f t="shared" ref="D99:D130" si="14">IF(G99&gt;365,5,ROUND((5-(365-G99)/364*5),1))</f>
        <v>0.1</v>
      </c>
      <c r="E99" s="249">
        <f t="shared" ref="E99:E130" si="15">IF(H99&gt;3,5,ROUND((5-(3-H99)/3*5),1))</f>
        <v>1.7</v>
      </c>
      <c r="F99" s="249">
        <f>'Data Reliability'!B99</f>
        <v>1.9</v>
      </c>
      <c r="G99" s="163">
        <f>Reliability_updated!V99</f>
        <v>8.6</v>
      </c>
      <c r="H99" s="163">
        <f>'Data Reliability'!C99</f>
        <v>1</v>
      </c>
      <c r="I99" t="str">
        <f>IF(Reliability!B99="x","x",(IF(ROUNDUP(Reliability!B99,0)=1,"Very High",IF(ROUNDUP(Reliability!B99,0)=2,"High",IF(ROUNDUP(Reliability!B99,0)=3,"Medium",IF(ROUNDUP(Reliability!B99,0)=4,"Low","Very Low"))))))</f>
        <v>High</v>
      </c>
    </row>
    <row r="100" spans="1:9" x14ac:dyDescent="0.25">
      <c r="A100" s="162" t="str">
        <f>Lists!C:C</f>
        <v>PAK001</v>
      </c>
      <c r="B100" s="249">
        <f t="shared" si="12"/>
        <v>1.4</v>
      </c>
      <c r="C100" s="249">
        <f t="shared" si="13"/>
        <v>1.8</v>
      </c>
      <c r="D100" s="249">
        <f t="shared" si="14"/>
        <v>2.5</v>
      </c>
      <c r="E100" s="249">
        <f t="shared" si="15"/>
        <v>0</v>
      </c>
      <c r="F100" s="249">
        <f>'Data Reliability'!B100</f>
        <v>1.7</v>
      </c>
      <c r="G100" s="163">
        <f>Reliability_updated!V100</f>
        <v>184.1</v>
      </c>
      <c r="H100" s="163">
        <f>'Data Reliability'!C100</f>
        <v>0</v>
      </c>
      <c r="I100" t="str">
        <f>IF(Reliability!B100="x","x",(IF(ROUNDUP(Reliability!B100,0)=1,"Very High",IF(ROUNDUP(Reliability!B100,0)=2,"High",IF(ROUNDUP(Reliability!B100,0)=3,"Medium",IF(ROUNDUP(Reliability!B100,0)=4,"Low","Very Low"))))))</f>
        <v>High</v>
      </c>
    </row>
    <row r="101" spans="1:9" x14ac:dyDescent="0.25">
      <c r="A101" s="162" t="str">
        <f>Lists!C:C</f>
        <v>PAK004</v>
      </c>
      <c r="B101" s="249">
        <f t="shared" si="12"/>
        <v>5</v>
      </c>
      <c r="C101" s="249" t="str">
        <f t="shared" si="13"/>
        <v>x</v>
      </c>
      <c r="D101" s="249">
        <f t="shared" si="14"/>
        <v>5</v>
      </c>
      <c r="E101" s="249">
        <f t="shared" si="15"/>
        <v>5</v>
      </c>
      <c r="F101" s="249" t="str">
        <f>'Data Reliability'!B101</f>
        <v>x</v>
      </c>
      <c r="G101" s="163">
        <f>Reliability_updated!V101</f>
        <v>399.9</v>
      </c>
      <c r="H101" s="163">
        <f>'Data Reliability'!C101</f>
        <v>3</v>
      </c>
      <c r="I101" t="str">
        <f>IF(Reliability!B101="x","x",(IF(ROUNDUP(Reliability!B101,0)=1,"Very High",IF(ROUNDUP(Reliability!B101,0)=2,"High",IF(ROUNDUP(Reliability!B101,0)=3,"Medium",IF(ROUNDUP(Reliability!B101,0)=4,"Low","Very Low"))))))</f>
        <v>Very Low</v>
      </c>
    </row>
    <row r="102" spans="1:9" x14ac:dyDescent="0.25">
      <c r="A102" s="162" t="str">
        <f>Lists!C:C</f>
        <v>PAK005</v>
      </c>
      <c r="B102" s="249">
        <f t="shared" si="12"/>
        <v>1.1000000000000001</v>
      </c>
      <c r="C102" s="249">
        <f t="shared" si="13"/>
        <v>2.2999999999999998</v>
      </c>
      <c r="D102" s="249">
        <f t="shared" si="14"/>
        <v>0.9</v>
      </c>
      <c r="E102" s="249">
        <f t="shared" si="15"/>
        <v>0</v>
      </c>
      <c r="F102" s="249">
        <f>'Data Reliability'!B102</f>
        <v>1.9</v>
      </c>
      <c r="G102" s="163">
        <f>Reliability_updated!V102</f>
        <v>64.3</v>
      </c>
      <c r="H102" s="163">
        <f>'Data Reliability'!C102</f>
        <v>0</v>
      </c>
      <c r="I102" t="str">
        <f>IF(Reliability!B102="x","x",(IF(ROUNDUP(Reliability!B102,0)=1,"Very High",IF(ROUNDUP(Reliability!B102,0)=2,"High",IF(ROUNDUP(Reliability!B102,0)=3,"Medium",IF(ROUNDUP(Reliability!B102,0)=4,"Low","Very Low"))))))</f>
        <v>High</v>
      </c>
    </row>
    <row r="103" spans="1:9" x14ac:dyDescent="0.25">
      <c r="A103" s="162" t="str">
        <f>Lists!C:C</f>
        <v>PAN002</v>
      </c>
      <c r="B103" s="249">
        <f t="shared" si="12"/>
        <v>1</v>
      </c>
      <c r="C103" s="249">
        <f t="shared" si="13"/>
        <v>2.8</v>
      </c>
      <c r="D103" s="249">
        <f t="shared" si="14"/>
        <v>0.1</v>
      </c>
      <c r="E103" s="249">
        <f t="shared" si="15"/>
        <v>0</v>
      </c>
      <c r="F103" s="249">
        <f>'Data Reliability'!B103</f>
        <v>2.1</v>
      </c>
      <c r="G103" s="163">
        <f>Reliability_updated!V103</f>
        <v>8.6</v>
      </c>
      <c r="H103" s="163">
        <f>'Data Reliability'!C103</f>
        <v>0</v>
      </c>
      <c r="I103" t="str">
        <f>IF(Reliability!B103="x","x",(IF(ROUNDUP(Reliability!B103,0)=1,"Very High",IF(ROUNDUP(Reliability!B103,0)=2,"High",IF(ROUNDUP(Reliability!B103,0)=3,"Medium",IF(ROUNDUP(Reliability!B103,0)=4,"Low","Very Low"))))))</f>
        <v>Very High</v>
      </c>
    </row>
    <row r="104" spans="1:9" x14ac:dyDescent="0.25">
      <c r="A104" s="162" t="str">
        <f>Lists!C:C</f>
        <v>PER002</v>
      </c>
      <c r="B104" s="249">
        <f t="shared" si="12"/>
        <v>0.6</v>
      </c>
      <c r="C104" s="249">
        <f t="shared" si="13"/>
        <v>1.8</v>
      </c>
      <c r="D104" s="249">
        <f t="shared" si="14"/>
        <v>0</v>
      </c>
      <c r="E104" s="249">
        <f t="shared" si="15"/>
        <v>0</v>
      </c>
      <c r="F104" s="249">
        <f>'Data Reliability'!B104</f>
        <v>1.7</v>
      </c>
      <c r="G104" s="163">
        <f>Reliability_updated!V104</f>
        <v>3.2</v>
      </c>
      <c r="H104" s="163">
        <f>'Data Reliability'!C104</f>
        <v>0</v>
      </c>
      <c r="I104" t="str">
        <f>IF(Reliability!B104="x","x",(IF(ROUNDUP(Reliability!B104,0)=1,"Very High",IF(ROUNDUP(Reliability!B104,0)=2,"High",IF(ROUNDUP(Reliability!B104,0)=3,"Medium",IF(ROUNDUP(Reliability!B104,0)=4,"Low","Very Low"))))))</f>
        <v>Very High</v>
      </c>
    </row>
    <row r="105" spans="1:9" x14ac:dyDescent="0.25">
      <c r="A105" s="162" t="str">
        <f>Lists!C:C</f>
        <v>PHL001</v>
      </c>
      <c r="B105" s="249">
        <f t="shared" si="12"/>
        <v>1.1000000000000001</v>
      </c>
      <c r="C105" s="249">
        <f t="shared" si="13"/>
        <v>3.3</v>
      </c>
      <c r="D105" s="249">
        <f t="shared" si="14"/>
        <v>0</v>
      </c>
      <c r="E105" s="249">
        <f t="shared" si="15"/>
        <v>0</v>
      </c>
      <c r="F105" s="249">
        <f>'Data Reliability'!B105</f>
        <v>2.2999999999999998</v>
      </c>
      <c r="G105" s="163">
        <f>Reliability_updated!V105</f>
        <v>1.8</v>
      </c>
      <c r="H105" s="163">
        <f>'Data Reliability'!C105</f>
        <v>0</v>
      </c>
      <c r="I105" t="str">
        <f>IF(Reliability!B105="x","x",(IF(ROUNDUP(Reliability!B105,0)=1,"Very High",IF(ROUNDUP(Reliability!B105,0)=2,"High",IF(ROUNDUP(Reliability!B105,0)=3,"Medium",IF(ROUNDUP(Reliability!B105,0)=4,"Low","Very Low"))))))</f>
        <v>High</v>
      </c>
    </row>
    <row r="106" spans="1:9" x14ac:dyDescent="0.25">
      <c r="A106" s="162" t="str">
        <f>Lists!C:C</f>
        <v>PHL003</v>
      </c>
      <c r="B106" s="249">
        <f t="shared" si="12"/>
        <v>2.4</v>
      </c>
      <c r="C106" s="249">
        <f t="shared" si="13"/>
        <v>3</v>
      </c>
      <c r="D106" s="249">
        <f t="shared" si="14"/>
        <v>4.3</v>
      </c>
      <c r="E106" s="249">
        <f t="shared" si="15"/>
        <v>0</v>
      </c>
      <c r="F106" s="249">
        <f>'Data Reliability'!B106</f>
        <v>2.2000000000000002</v>
      </c>
      <c r="G106" s="163">
        <f>Reliability_updated!V106</f>
        <v>317.60000000000002</v>
      </c>
      <c r="H106" s="163">
        <f>'Data Reliability'!C106</f>
        <v>0</v>
      </c>
      <c r="I106" t="str">
        <f>IF(Reliability!B106="x","x",(IF(ROUNDUP(Reliability!B106,0)=1,"Very High",IF(ROUNDUP(Reliability!B106,0)=2,"High",IF(ROUNDUP(Reliability!B106,0)=3,"Medium",IF(ROUNDUP(Reliability!B106,0)=4,"Low","Very Low"))))))</f>
        <v>Medium</v>
      </c>
    </row>
    <row r="107" spans="1:9" x14ac:dyDescent="0.25">
      <c r="A107" s="162" t="str">
        <f>Lists!C:C</f>
        <v>PHL010</v>
      </c>
      <c r="B107" s="249">
        <f t="shared" si="12"/>
        <v>2.9</v>
      </c>
      <c r="C107" s="249">
        <f t="shared" si="13"/>
        <v>3</v>
      </c>
      <c r="D107" s="249">
        <f t="shared" si="14"/>
        <v>2.2999999999999998</v>
      </c>
      <c r="E107" s="249">
        <f t="shared" si="15"/>
        <v>3.3</v>
      </c>
      <c r="F107" s="249">
        <f>'Data Reliability'!B107</f>
        <v>2.2000000000000002</v>
      </c>
      <c r="G107" s="163">
        <f>Reliability_updated!V107</f>
        <v>167.9</v>
      </c>
      <c r="H107" s="163">
        <f>'Data Reliability'!C107</f>
        <v>2</v>
      </c>
      <c r="I107" t="str">
        <f>IF(Reliability!B107="x","x",(IF(ROUNDUP(Reliability!B107,0)=1,"Very High",IF(ROUNDUP(Reliability!B107,0)=2,"High",IF(ROUNDUP(Reliability!B107,0)=3,"Medium",IF(ROUNDUP(Reliability!B107,0)=4,"Low","Very Low"))))))</f>
        <v>Medium</v>
      </c>
    </row>
    <row r="108" spans="1:9" x14ac:dyDescent="0.25">
      <c r="A108" s="162" t="str">
        <f>Lists!C:C</f>
        <v>PHL011</v>
      </c>
      <c r="B108" s="249">
        <f t="shared" si="12"/>
        <v>1.1000000000000001</v>
      </c>
      <c r="C108" s="249">
        <f t="shared" si="13"/>
        <v>2.2999999999999998</v>
      </c>
      <c r="D108" s="249">
        <f t="shared" si="14"/>
        <v>0.9</v>
      </c>
      <c r="E108" s="249">
        <f t="shared" si="15"/>
        <v>0</v>
      </c>
      <c r="F108" s="249">
        <f>'Data Reliability'!B108</f>
        <v>1.9</v>
      </c>
      <c r="G108" s="163">
        <f>Reliability_updated!V108</f>
        <v>68.7</v>
      </c>
      <c r="H108" s="163">
        <f>'Data Reliability'!C108</f>
        <v>0</v>
      </c>
      <c r="I108" t="str">
        <f>IF(Reliability!B108="x","x",(IF(ROUNDUP(Reliability!B108,0)=1,"Very High",IF(ROUNDUP(Reliability!B108,0)=2,"High",IF(ROUNDUP(Reliability!B108,0)=3,"Medium",IF(ROUNDUP(Reliability!B108,0)=4,"Low","Very Low"))))))</f>
        <v>High</v>
      </c>
    </row>
    <row r="109" spans="1:9" x14ac:dyDescent="0.25">
      <c r="A109" s="162" t="str">
        <f>Lists!C:C</f>
        <v>PHL012</v>
      </c>
      <c r="B109" s="249">
        <f t="shared" si="12"/>
        <v>0.7</v>
      </c>
      <c r="C109" s="249">
        <f t="shared" si="13"/>
        <v>2</v>
      </c>
      <c r="D109" s="249">
        <f t="shared" si="14"/>
        <v>0</v>
      </c>
      <c r="E109" s="249">
        <f t="shared" si="15"/>
        <v>0</v>
      </c>
      <c r="F109" s="249">
        <f>'Data Reliability'!B109</f>
        <v>1.8</v>
      </c>
      <c r="G109" s="163">
        <f>Reliability_updated!V109</f>
        <v>1.8</v>
      </c>
      <c r="H109" s="163">
        <f>'Data Reliability'!C109</f>
        <v>0</v>
      </c>
      <c r="I109" t="str">
        <f>IF(Reliability!B109="x","x",(IF(ROUNDUP(Reliability!B109,0)=1,"Very High",IF(ROUNDUP(Reliability!B109,0)=2,"High",IF(ROUNDUP(Reliability!B109,0)=3,"Medium",IF(ROUNDUP(Reliability!B109,0)=4,"Low","Very Low"))))))</f>
        <v>Very High</v>
      </c>
    </row>
    <row r="110" spans="1:9" x14ac:dyDescent="0.25">
      <c r="A110" s="162" t="str">
        <f>Lists!C:C</f>
        <v>PNG003</v>
      </c>
      <c r="B110" s="249">
        <f t="shared" si="12"/>
        <v>0.8</v>
      </c>
      <c r="C110" s="249">
        <f t="shared" si="13"/>
        <v>1.5</v>
      </c>
      <c r="D110" s="249">
        <f t="shared" si="14"/>
        <v>0.8</v>
      </c>
      <c r="E110" s="249">
        <f t="shared" si="15"/>
        <v>0</v>
      </c>
      <c r="F110" s="249">
        <f>'Data Reliability'!B110</f>
        <v>1.6</v>
      </c>
      <c r="G110" s="163">
        <f>Reliability_updated!V110</f>
        <v>57.9</v>
      </c>
      <c r="H110" s="163">
        <f>'Data Reliability'!C110</f>
        <v>0</v>
      </c>
      <c r="I110" t="str">
        <f>IF(Reliability!B110="x","x",(IF(ROUNDUP(Reliability!B110,0)=1,"Very High",IF(ROUNDUP(Reliability!B110,0)=2,"High",IF(ROUNDUP(Reliability!B110,0)=3,"Medium",IF(ROUNDUP(Reliability!B110,0)=4,"Low","Very Low"))))))</f>
        <v>Very High</v>
      </c>
    </row>
    <row r="111" spans="1:9" x14ac:dyDescent="0.25">
      <c r="A111" s="162" t="str">
        <f>Lists!C:C</f>
        <v>POL002</v>
      </c>
      <c r="B111" s="249">
        <f t="shared" si="12"/>
        <v>0.7</v>
      </c>
      <c r="C111" s="249">
        <f t="shared" si="13"/>
        <v>2</v>
      </c>
      <c r="D111" s="249">
        <f t="shared" si="14"/>
        <v>0.2</v>
      </c>
      <c r="E111" s="249">
        <f t="shared" si="15"/>
        <v>0</v>
      </c>
      <c r="F111" s="249">
        <f>'Data Reliability'!B111</f>
        <v>1.8</v>
      </c>
      <c r="G111" s="163">
        <f>Reliability_updated!V111</f>
        <v>17.100000000000001</v>
      </c>
      <c r="H111" s="163">
        <f>'Data Reliability'!C111</f>
        <v>0</v>
      </c>
      <c r="I111" t="str">
        <f>IF(Reliability!B111="x","x",(IF(ROUNDUP(Reliability!B111,0)=1,"Very High",IF(ROUNDUP(Reliability!B111,0)=2,"High",IF(ROUNDUP(Reliability!B111,0)=3,"Medium",IF(ROUNDUP(Reliability!B111,0)=4,"Low","Very Low"))))))</f>
        <v>Very High</v>
      </c>
    </row>
    <row r="112" spans="1:9" x14ac:dyDescent="0.25">
      <c r="A112" s="162" t="str">
        <f>Lists!C:C</f>
        <v>PRK001</v>
      </c>
      <c r="B112" s="249">
        <f t="shared" si="12"/>
        <v>2.5</v>
      </c>
      <c r="C112" s="249">
        <f t="shared" si="13"/>
        <v>2.5</v>
      </c>
      <c r="D112" s="249">
        <f t="shared" si="14"/>
        <v>5</v>
      </c>
      <c r="E112" s="249">
        <f t="shared" si="15"/>
        <v>0</v>
      </c>
      <c r="F112" s="249">
        <f>'Data Reliability'!B112</f>
        <v>2</v>
      </c>
      <c r="G112" s="163">
        <f>Reliability_updated!V112</f>
        <v>746.1</v>
      </c>
      <c r="H112" s="163">
        <f>'Data Reliability'!C112</f>
        <v>0</v>
      </c>
      <c r="I112" t="str">
        <f>IF(Reliability!B112="x","x",(IF(ROUNDUP(Reliability!B112,0)=1,"Very High",IF(ROUNDUP(Reliability!B112,0)=2,"High",IF(ROUNDUP(Reliability!B112,0)=3,"Medium",IF(ROUNDUP(Reliability!B112,0)=4,"Low","Very Low"))))))</f>
        <v>Medium</v>
      </c>
    </row>
    <row r="113" spans="1:9" x14ac:dyDescent="0.25">
      <c r="A113" s="162" t="str">
        <f>Lists!C:C</f>
        <v>PSE002</v>
      </c>
      <c r="B113" s="249">
        <f t="shared" si="12"/>
        <v>1</v>
      </c>
      <c r="C113" s="249">
        <f t="shared" si="13"/>
        <v>0.8</v>
      </c>
      <c r="D113" s="249">
        <f t="shared" si="14"/>
        <v>2.2999999999999998</v>
      </c>
      <c r="E113" s="249">
        <f t="shared" si="15"/>
        <v>0</v>
      </c>
      <c r="F113" s="249">
        <f>'Data Reliability'!B113</f>
        <v>1.3</v>
      </c>
      <c r="G113" s="163">
        <f>Reliability_updated!V113</f>
        <v>170</v>
      </c>
      <c r="H113" s="163">
        <f>'Data Reliability'!C113</f>
        <v>0</v>
      </c>
      <c r="I113" t="str">
        <f>IF(Reliability!B113="x","x",(IF(ROUNDUP(Reliability!B113,0)=1,"Very High",IF(ROUNDUP(Reliability!B113,0)=2,"High",IF(ROUNDUP(Reliability!B113,0)=3,"Medium",IF(ROUNDUP(Reliability!B113,0)=4,"Low","Very Low"))))))</f>
        <v>Very High</v>
      </c>
    </row>
    <row r="114" spans="1:9" x14ac:dyDescent="0.25">
      <c r="A114" s="162" t="str">
        <f>Lists!C:C</f>
        <v>REG001</v>
      </c>
      <c r="B114" s="249">
        <f t="shared" si="12"/>
        <v>1.7</v>
      </c>
      <c r="C114" s="249">
        <f t="shared" si="13"/>
        <v>2.2999999999999998</v>
      </c>
      <c r="D114" s="249">
        <f t="shared" si="14"/>
        <v>2.8</v>
      </c>
      <c r="E114" s="249">
        <f t="shared" si="15"/>
        <v>0</v>
      </c>
      <c r="F114" s="249">
        <f>'Data Reliability'!B114</f>
        <v>1.9</v>
      </c>
      <c r="G114" s="163">
        <f>Reliability_updated!V114</f>
        <v>207.7</v>
      </c>
      <c r="H114" s="163">
        <f>'Data Reliability'!C114</f>
        <v>0</v>
      </c>
      <c r="I114" t="str">
        <f>IF(Reliability!B114="x","x",(IF(ROUNDUP(Reliability!B114,0)=1,"Very High",IF(ROUNDUP(Reliability!B114,0)=2,"High",IF(ROUNDUP(Reliability!B114,0)=3,"Medium",IF(ROUNDUP(Reliability!B114,0)=4,"Low","Very Low"))))))</f>
        <v>High</v>
      </c>
    </row>
    <row r="115" spans="1:9" x14ac:dyDescent="0.25">
      <c r="A115" s="162" t="str">
        <f>Lists!C:C</f>
        <v>REG002</v>
      </c>
      <c r="B115" s="249">
        <f t="shared" si="12"/>
        <v>1.4</v>
      </c>
      <c r="C115" s="249">
        <f t="shared" si="13"/>
        <v>2.8</v>
      </c>
      <c r="D115" s="249">
        <f t="shared" si="14"/>
        <v>1.4</v>
      </c>
      <c r="E115" s="249">
        <f t="shared" si="15"/>
        <v>0</v>
      </c>
      <c r="F115" s="249">
        <f>'Data Reliability'!B115</f>
        <v>2.1</v>
      </c>
      <c r="G115" s="163">
        <f>Reliability_updated!V115</f>
        <v>103.5</v>
      </c>
      <c r="H115" s="163">
        <f>'Data Reliability'!C115</f>
        <v>0</v>
      </c>
      <c r="I115" t="str">
        <f>IF(Reliability!B115="x","x",(IF(ROUNDUP(Reliability!B115,0)=1,"Very High",IF(ROUNDUP(Reliability!B115,0)=2,"High",IF(ROUNDUP(Reliability!B115,0)=3,"Medium",IF(ROUNDUP(Reliability!B115,0)=4,"Low","Very Low"))))))</f>
        <v>High</v>
      </c>
    </row>
    <row r="116" spans="1:9" x14ac:dyDescent="0.25">
      <c r="A116" s="162" t="str">
        <f>Lists!C:C</f>
        <v>REG003</v>
      </c>
      <c r="B116" s="249">
        <f t="shared" si="12"/>
        <v>4.2</v>
      </c>
      <c r="C116" s="249" t="str">
        <f t="shared" si="13"/>
        <v>x</v>
      </c>
      <c r="D116" s="249">
        <f t="shared" si="14"/>
        <v>5</v>
      </c>
      <c r="E116" s="249">
        <f t="shared" si="15"/>
        <v>3.3</v>
      </c>
      <c r="F116" s="249" t="str">
        <f>'Data Reliability'!B116</f>
        <v>x</v>
      </c>
      <c r="G116" s="163">
        <f>Reliability_updated!V116</f>
        <v>960.6</v>
      </c>
      <c r="H116" s="163">
        <f>'Data Reliability'!C116</f>
        <v>2</v>
      </c>
      <c r="I116" t="str">
        <f>IF(Reliability!B116="x","x",(IF(ROUNDUP(Reliability!B116,0)=1,"Very High",IF(ROUNDUP(Reliability!B116,0)=2,"High",IF(ROUNDUP(Reliability!B116,0)=3,"Medium",IF(ROUNDUP(Reliability!B116,0)=4,"Low","Very Low"))))))</f>
        <v>Very Low</v>
      </c>
    </row>
    <row r="117" spans="1:9" x14ac:dyDescent="0.25">
      <c r="A117" s="162" t="str">
        <f>Lists!C:C</f>
        <v>REG004</v>
      </c>
      <c r="B117" s="249">
        <f t="shared" si="12"/>
        <v>1.4</v>
      </c>
      <c r="C117" s="249">
        <f t="shared" si="13"/>
        <v>2.5</v>
      </c>
      <c r="D117" s="249">
        <f t="shared" si="14"/>
        <v>1.8</v>
      </c>
      <c r="E117" s="249">
        <f t="shared" si="15"/>
        <v>0</v>
      </c>
      <c r="F117" s="249">
        <f>'Data Reliability'!B117</f>
        <v>2</v>
      </c>
      <c r="G117" s="163">
        <f>Reliability_updated!V117</f>
        <v>131.9</v>
      </c>
      <c r="H117" s="163">
        <f>'Data Reliability'!C117</f>
        <v>0</v>
      </c>
      <c r="I117" t="str">
        <f>IF(Reliability!B117="x","x",(IF(ROUNDUP(Reliability!B117,0)=1,"Very High",IF(ROUNDUP(Reliability!B117,0)=2,"High",IF(ROUNDUP(Reliability!B117,0)=3,"Medium",IF(ROUNDUP(Reliability!B117,0)=4,"Low","Very Low"))))))</f>
        <v>High</v>
      </c>
    </row>
    <row r="118" spans="1:9" x14ac:dyDescent="0.25">
      <c r="A118" s="162" t="str">
        <f>Lists!C:C</f>
        <v>REG006</v>
      </c>
      <c r="B118" s="249">
        <f t="shared" si="12"/>
        <v>2.2999999999999998</v>
      </c>
      <c r="C118" s="249">
        <f t="shared" si="13"/>
        <v>3.5</v>
      </c>
      <c r="D118" s="249">
        <f t="shared" si="14"/>
        <v>1.8</v>
      </c>
      <c r="E118" s="249">
        <f t="shared" si="15"/>
        <v>1.7</v>
      </c>
      <c r="F118" s="249">
        <f>'Data Reliability'!B118</f>
        <v>2.4</v>
      </c>
      <c r="G118" s="163">
        <f>Reliability_updated!V118</f>
        <v>132.19999999999999</v>
      </c>
      <c r="H118" s="163">
        <f>'Data Reliability'!C118</f>
        <v>1</v>
      </c>
      <c r="I118" t="str">
        <f>IF(Reliability!B118="x","x",(IF(ROUNDUP(Reliability!B118,0)=1,"Very High",IF(ROUNDUP(Reliability!B118,0)=2,"High",IF(ROUNDUP(Reliability!B118,0)=3,"Medium",IF(ROUNDUP(Reliability!B118,0)=4,"Low","Very Low"))))))</f>
        <v>Medium</v>
      </c>
    </row>
    <row r="119" spans="1:9" x14ac:dyDescent="0.25">
      <c r="A119" s="162" t="str">
        <f>Lists!C:C</f>
        <v>REG007</v>
      </c>
      <c r="B119" s="249">
        <f t="shared" si="12"/>
        <v>0.8</v>
      </c>
      <c r="C119" s="249">
        <f t="shared" si="13"/>
        <v>2.2999999999999998</v>
      </c>
      <c r="D119" s="249">
        <f t="shared" si="14"/>
        <v>0.2</v>
      </c>
      <c r="E119" s="249">
        <f t="shared" si="15"/>
        <v>0</v>
      </c>
      <c r="F119" s="249">
        <f>'Data Reliability'!B119</f>
        <v>1.9</v>
      </c>
      <c r="G119" s="163">
        <f>Reliability_updated!V119</f>
        <v>14.5</v>
      </c>
      <c r="H119" s="163">
        <f>'Data Reliability'!C119</f>
        <v>0</v>
      </c>
      <c r="I119" t="str">
        <f>IF(Reliability!B119="x","x",(IF(ROUNDUP(Reliability!B119,0)=1,"Very High",IF(ROUNDUP(Reliability!B119,0)=2,"High",IF(ROUNDUP(Reliability!B119,0)=3,"Medium",IF(ROUNDUP(Reliability!B119,0)=4,"Low","Very Low"))))))</f>
        <v>Very High</v>
      </c>
    </row>
    <row r="120" spans="1:9" x14ac:dyDescent="0.25">
      <c r="A120" s="162" t="str">
        <f>Lists!C:C</f>
        <v>REG008</v>
      </c>
      <c r="B120" s="249">
        <f t="shared" si="12"/>
        <v>0.9</v>
      </c>
      <c r="C120" s="249">
        <f t="shared" si="13"/>
        <v>2.2999999999999998</v>
      </c>
      <c r="D120" s="249">
        <f t="shared" si="14"/>
        <v>0.4</v>
      </c>
      <c r="E120" s="249">
        <f t="shared" si="15"/>
        <v>0</v>
      </c>
      <c r="F120" s="249">
        <f>'Data Reliability'!B120</f>
        <v>1.9</v>
      </c>
      <c r="G120" s="163">
        <f>Reliability_updated!V120</f>
        <v>26.5</v>
      </c>
      <c r="H120" s="163">
        <f>'Data Reliability'!C120</f>
        <v>0</v>
      </c>
      <c r="I120" t="str">
        <f>IF(Reliability!B120="x","x",(IF(ROUNDUP(Reliability!B120,0)=1,"Very High",IF(ROUNDUP(Reliability!B120,0)=2,"High",IF(ROUNDUP(Reliability!B120,0)=3,"Medium",IF(ROUNDUP(Reliability!B120,0)=4,"Low","Very Low"))))))</f>
        <v>Very High</v>
      </c>
    </row>
    <row r="121" spans="1:9" x14ac:dyDescent="0.25">
      <c r="A121" s="162" t="str">
        <f>Lists!C:C</f>
        <v>REG011</v>
      </c>
      <c r="B121" s="249">
        <f t="shared" si="12"/>
        <v>1.4</v>
      </c>
      <c r="C121" s="249">
        <f t="shared" si="13"/>
        <v>2.2999999999999998</v>
      </c>
      <c r="D121" s="249">
        <f t="shared" si="14"/>
        <v>2</v>
      </c>
      <c r="E121" s="249">
        <f t="shared" si="15"/>
        <v>0</v>
      </c>
      <c r="F121" s="249">
        <f>'Data Reliability'!B121</f>
        <v>1.9</v>
      </c>
      <c r="G121" s="163">
        <f>Reliability_updated!V121</f>
        <v>147</v>
      </c>
      <c r="H121" s="163">
        <f>'Data Reliability'!C121</f>
        <v>0</v>
      </c>
      <c r="I121" t="str">
        <f>IF(Reliability!B121="x","x",(IF(ROUNDUP(Reliability!B121,0)=1,"Very High",IF(ROUNDUP(Reliability!B121,0)=2,"High",IF(ROUNDUP(Reliability!B121,0)=3,"Medium",IF(ROUNDUP(Reliability!B121,0)=4,"Low","Very Low"))))))</f>
        <v>High</v>
      </c>
    </row>
    <row r="122" spans="1:9" x14ac:dyDescent="0.25">
      <c r="A122" s="162" t="str">
        <f>Lists!C:C</f>
        <v>REG012</v>
      </c>
      <c r="B122" s="249">
        <f t="shared" si="12"/>
        <v>0</v>
      </c>
      <c r="C122" s="249">
        <f t="shared" si="13"/>
        <v>0</v>
      </c>
      <c r="D122" s="249">
        <f t="shared" si="14"/>
        <v>0</v>
      </c>
      <c r="E122" s="249">
        <f t="shared" si="15"/>
        <v>0</v>
      </c>
      <c r="F122" s="249">
        <f>'Data Reliability'!B122</f>
        <v>1</v>
      </c>
      <c r="G122" s="163">
        <f>Reliability_updated!V122</f>
        <v>3</v>
      </c>
      <c r="H122" s="163">
        <f>'Data Reliability'!C122</f>
        <v>0</v>
      </c>
      <c r="I122" t="str">
        <f>IF(Reliability!B122="x","x",(IF(ROUNDUP(Reliability!B122,0)=1,"Very High",IF(ROUNDUP(Reliability!B122,0)=2,"High",IF(ROUNDUP(Reliability!B122,0)=3,"Medium",IF(ROUNDUP(Reliability!B122,0)=4,"Low","Very Low"))))))</f>
        <v>Very Low</v>
      </c>
    </row>
    <row r="123" spans="1:9" x14ac:dyDescent="0.25">
      <c r="A123" s="162" t="str">
        <f>Lists!C:C</f>
        <v>REG013</v>
      </c>
      <c r="B123" s="249">
        <f t="shared" si="12"/>
        <v>1.7</v>
      </c>
      <c r="C123" s="249">
        <f t="shared" si="13"/>
        <v>3.3</v>
      </c>
      <c r="D123" s="249">
        <f t="shared" si="14"/>
        <v>1.8</v>
      </c>
      <c r="E123" s="249">
        <f t="shared" si="15"/>
        <v>0</v>
      </c>
      <c r="F123" s="249">
        <f>'Data Reliability'!B123</f>
        <v>2.2999999999999998</v>
      </c>
      <c r="G123" s="163">
        <f>Reliability_updated!V123</f>
        <v>131.19999999999999</v>
      </c>
      <c r="H123" s="163">
        <f>'Data Reliability'!C123</f>
        <v>0</v>
      </c>
      <c r="I123" t="str">
        <f>IF(Reliability!B123="x","x",(IF(ROUNDUP(Reliability!B123,0)=1,"Very High",IF(ROUNDUP(Reliability!B123,0)=2,"High",IF(ROUNDUP(Reliability!B123,0)=3,"Medium",IF(ROUNDUP(Reliability!B123,0)=4,"Low","Very Low"))))))</f>
        <v>High</v>
      </c>
    </row>
    <row r="124" spans="1:9" x14ac:dyDescent="0.25">
      <c r="A124" s="162" t="str">
        <f>Lists!C:C</f>
        <v>REG014</v>
      </c>
      <c r="B124" s="249">
        <f t="shared" si="12"/>
        <v>1.5</v>
      </c>
      <c r="C124" s="249">
        <f t="shared" si="13"/>
        <v>3.5</v>
      </c>
      <c r="D124" s="249">
        <f t="shared" si="14"/>
        <v>1.1000000000000001</v>
      </c>
      <c r="E124" s="249">
        <f t="shared" si="15"/>
        <v>0</v>
      </c>
      <c r="F124" s="249">
        <f>'Data Reliability'!B124</f>
        <v>2.4</v>
      </c>
      <c r="G124" s="163">
        <f>Reliability_updated!V124</f>
        <v>82</v>
      </c>
      <c r="H124" s="163">
        <f>'Data Reliability'!C124</f>
        <v>0</v>
      </c>
      <c r="I124" t="str">
        <f>IF(Reliability!B124="x","x",(IF(ROUNDUP(Reliability!B124,0)=1,"Very High",IF(ROUNDUP(Reliability!B124,0)=2,"High",IF(ROUNDUP(Reliability!B124,0)=3,"Medium",IF(ROUNDUP(Reliability!B124,0)=4,"Low","Very Low"))))))</f>
        <v>High</v>
      </c>
    </row>
    <row r="125" spans="1:9" x14ac:dyDescent="0.25">
      <c r="A125" s="162" t="str">
        <f>Lists!C:C</f>
        <v>ROU002</v>
      </c>
      <c r="B125" s="249">
        <f t="shared" si="12"/>
        <v>0.8</v>
      </c>
      <c r="C125" s="249">
        <f t="shared" si="13"/>
        <v>2.2999999999999998</v>
      </c>
      <c r="D125" s="249">
        <f t="shared" si="14"/>
        <v>0.2</v>
      </c>
      <c r="E125" s="249">
        <f t="shared" si="15"/>
        <v>0</v>
      </c>
      <c r="F125" s="249">
        <f>'Data Reliability'!B125</f>
        <v>1.9</v>
      </c>
      <c r="G125" s="163">
        <f>Reliability_updated!V125</f>
        <v>17.100000000000001</v>
      </c>
      <c r="H125" s="163">
        <f>'Data Reliability'!C125</f>
        <v>0</v>
      </c>
      <c r="I125" t="str">
        <f>IF(Reliability!B125="x","x",(IF(ROUNDUP(Reliability!B125,0)=1,"Very High",IF(ROUNDUP(Reliability!B125,0)=2,"High",IF(ROUNDUP(Reliability!B125,0)=3,"Medium",IF(ROUNDUP(Reliability!B125,0)=4,"Low","Very Low"))))))</f>
        <v>Very High</v>
      </c>
    </row>
    <row r="126" spans="1:9" x14ac:dyDescent="0.25">
      <c r="A126" s="162" t="str">
        <f>Lists!C:C</f>
        <v>RWA002</v>
      </c>
      <c r="B126" s="249">
        <f t="shared" si="12"/>
        <v>2.7</v>
      </c>
      <c r="C126" s="249">
        <f t="shared" si="13"/>
        <v>2.5</v>
      </c>
      <c r="D126" s="249">
        <f t="shared" si="14"/>
        <v>2.2000000000000002</v>
      </c>
      <c r="E126" s="249">
        <f t="shared" si="15"/>
        <v>3.3</v>
      </c>
      <c r="F126" s="249">
        <f>'Data Reliability'!B126</f>
        <v>2</v>
      </c>
      <c r="G126" s="163">
        <f>Reliability_updated!V126</f>
        <v>157.6</v>
      </c>
      <c r="H126" s="163">
        <f>'Data Reliability'!C126</f>
        <v>2</v>
      </c>
      <c r="I126" t="str">
        <f>IF(Reliability!B126="x","x",(IF(ROUNDUP(Reliability!B126,0)=1,"Very High",IF(ROUNDUP(Reliability!B126,0)=2,"High",IF(ROUNDUP(Reliability!B126,0)=3,"Medium",IF(ROUNDUP(Reliability!B126,0)=4,"Low","Very Low"))))))</f>
        <v>Medium</v>
      </c>
    </row>
    <row r="127" spans="1:9" x14ac:dyDescent="0.25">
      <c r="A127" s="162" t="str">
        <f>Lists!C:C</f>
        <v>SDN001</v>
      </c>
      <c r="B127" s="249">
        <f t="shared" si="12"/>
        <v>0.4</v>
      </c>
      <c r="C127" s="249">
        <f t="shared" si="13"/>
        <v>0.8</v>
      </c>
      <c r="D127" s="249">
        <f t="shared" si="14"/>
        <v>0.5</v>
      </c>
      <c r="E127" s="249">
        <f t="shared" si="15"/>
        <v>0</v>
      </c>
      <c r="F127" s="249">
        <f>'Data Reliability'!B127</f>
        <v>1.3</v>
      </c>
      <c r="G127" s="163">
        <f>Reliability_updated!V127</f>
        <v>38.200000000000003</v>
      </c>
      <c r="H127" s="163">
        <f>'Data Reliability'!C127</f>
        <v>0</v>
      </c>
      <c r="I127" t="str">
        <f>IF(Reliability!B127="x","x",(IF(ROUNDUP(Reliability!B127,0)=1,"Very High",IF(ROUNDUP(Reliability!B127,0)=2,"High",IF(ROUNDUP(Reliability!B127,0)=3,"Medium",IF(ROUNDUP(Reliability!B127,0)=4,"Low","Very Low"))))))</f>
        <v>Very High</v>
      </c>
    </row>
    <row r="128" spans="1:9" x14ac:dyDescent="0.25">
      <c r="A128" s="162" t="str">
        <f>Lists!C:C</f>
        <v>SDN005</v>
      </c>
      <c r="B128" s="249">
        <f t="shared" si="12"/>
        <v>1</v>
      </c>
      <c r="C128" s="249">
        <f t="shared" si="13"/>
        <v>2.2999999999999998</v>
      </c>
      <c r="D128" s="249">
        <f t="shared" si="14"/>
        <v>0.7</v>
      </c>
      <c r="E128" s="249">
        <f t="shared" si="15"/>
        <v>0</v>
      </c>
      <c r="F128" s="249">
        <f>'Data Reliability'!B128</f>
        <v>1.9</v>
      </c>
      <c r="G128" s="163">
        <f>Reliability_updated!V128</f>
        <v>48.7</v>
      </c>
      <c r="H128" s="163">
        <f>'Data Reliability'!C128</f>
        <v>0</v>
      </c>
      <c r="I128" t="str">
        <f>IF(Reliability!B128="x","x",(IF(ROUNDUP(Reliability!B128,0)=1,"Very High",IF(ROUNDUP(Reliability!B128,0)=2,"High",IF(ROUNDUP(Reliability!B128,0)=3,"Medium",IF(ROUNDUP(Reliability!B128,0)=4,"Low","Very Low"))))))</f>
        <v>Very High</v>
      </c>
    </row>
    <row r="129" spans="1:9" x14ac:dyDescent="0.25">
      <c r="A129" s="162" t="str">
        <f>Lists!C:C</f>
        <v>SDN006</v>
      </c>
      <c r="B129" s="249">
        <f t="shared" si="12"/>
        <v>0.7</v>
      </c>
      <c r="C129" s="249">
        <f t="shared" si="13"/>
        <v>2</v>
      </c>
      <c r="D129" s="249">
        <f t="shared" si="14"/>
        <v>0.2</v>
      </c>
      <c r="E129" s="249">
        <f t="shared" si="15"/>
        <v>0</v>
      </c>
      <c r="F129" s="249">
        <f>'Data Reliability'!B129</f>
        <v>1.8</v>
      </c>
      <c r="G129" s="163">
        <f>Reliability_updated!V129</f>
        <v>17.8</v>
      </c>
      <c r="H129" s="163">
        <f>'Data Reliability'!C129</f>
        <v>0</v>
      </c>
      <c r="I129" t="str">
        <f>IF(Reliability!B129="x","x",(IF(ROUNDUP(Reliability!B129,0)=1,"Very High",IF(ROUNDUP(Reliability!B129,0)=2,"High",IF(ROUNDUP(Reliability!B129,0)=3,"Medium",IF(ROUNDUP(Reliability!B129,0)=4,"Low","Very Low"))))))</f>
        <v>Very High</v>
      </c>
    </row>
    <row r="130" spans="1:9" x14ac:dyDescent="0.25">
      <c r="A130" s="162" t="str">
        <f>Lists!C:C</f>
        <v>SDN008</v>
      </c>
      <c r="B130" s="249">
        <f t="shared" si="12"/>
        <v>0.8</v>
      </c>
      <c r="C130" s="249">
        <f t="shared" si="13"/>
        <v>1.5</v>
      </c>
      <c r="D130" s="249">
        <f t="shared" si="14"/>
        <v>0.8</v>
      </c>
      <c r="E130" s="249">
        <f t="shared" si="15"/>
        <v>0</v>
      </c>
      <c r="F130" s="249">
        <f>'Data Reliability'!B130</f>
        <v>1.6</v>
      </c>
      <c r="G130" s="163">
        <f>Reliability_updated!V130</f>
        <v>62.3</v>
      </c>
      <c r="H130" s="163">
        <f>'Data Reliability'!C130</f>
        <v>0</v>
      </c>
      <c r="I130" t="str">
        <f>IF(Reliability!B130="x","x",(IF(ROUNDUP(Reliability!B130,0)=1,"Very High",IF(ROUNDUP(Reliability!B130,0)=2,"High",IF(ROUNDUP(Reliability!B130,0)=3,"Medium",IF(ROUNDUP(Reliability!B130,0)=4,"Low","Very Low"))))))</f>
        <v>Very High</v>
      </c>
    </row>
    <row r="131" spans="1:9" x14ac:dyDescent="0.25">
      <c r="A131" s="162" t="str">
        <f>Lists!C:C</f>
        <v>SEN002</v>
      </c>
      <c r="B131" s="249">
        <f t="shared" ref="B131:B162" si="16">ROUND(AVERAGE(C131:E131),1)</f>
        <v>0.4</v>
      </c>
      <c r="C131" s="249">
        <f t="shared" ref="C131:C166" si="17">IF(F131="x","x",ROUND((5-(3-F131)/2*5),1))</f>
        <v>0.3</v>
      </c>
      <c r="D131" s="249">
        <f t="shared" ref="D131:D166" si="18">IF(G131&gt;365,5,ROUND((5-(365-G131)/364*5),1))</f>
        <v>1</v>
      </c>
      <c r="E131" s="249">
        <f t="shared" ref="E131:E166" si="19">IF(H131&gt;3,5,ROUND((5-(3-H131)/3*5),1))</f>
        <v>0</v>
      </c>
      <c r="F131" s="249">
        <f>'Data Reliability'!B131</f>
        <v>1.1000000000000001</v>
      </c>
      <c r="G131" s="163">
        <f>Reliability_updated!V131</f>
        <v>72.099999999999994</v>
      </c>
      <c r="H131" s="163">
        <f>'Data Reliability'!C131</f>
        <v>0</v>
      </c>
      <c r="I131" t="str">
        <f>IF(Reliability!B131="x","x",(IF(ROUNDUP(Reliability!B131,0)=1,"Very High",IF(ROUNDUP(Reliability!B131,0)=2,"High",IF(ROUNDUP(Reliability!B131,0)=3,"Medium",IF(ROUNDUP(Reliability!B131,0)=4,"Low","Very Low"))))))</f>
        <v>Very High</v>
      </c>
    </row>
    <row r="132" spans="1:9" x14ac:dyDescent="0.25">
      <c r="A132" s="162" t="str">
        <f>Lists!C:C</f>
        <v>SLV001</v>
      </c>
      <c r="B132" s="249">
        <f t="shared" si="16"/>
        <v>0.8</v>
      </c>
      <c r="C132" s="249">
        <f t="shared" si="17"/>
        <v>2.2999999999999998</v>
      </c>
      <c r="D132" s="249">
        <f t="shared" si="18"/>
        <v>0.1</v>
      </c>
      <c r="E132" s="249">
        <f t="shared" si="19"/>
        <v>0</v>
      </c>
      <c r="F132" s="249">
        <f>'Data Reliability'!B132</f>
        <v>1.9</v>
      </c>
      <c r="G132" s="163">
        <f>Reliability_updated!V132</f>
        <v>8.6</v>
      </c>
      <c r="H132" s="163">
        <f>'Data Reliability'!C132</f>
        <v>0</v>
      </c>
      <c r="I132" t="str">
        <f>IF(Reliability!B132="x","x",(IF(ROUNDUP(Reliability!B132,0)=1,"Very High",IF(ROUNDUP(Reliability!B132,0)=2,"High",IF(ROUNDUP(Reliability!B132,0)=3,"Medium",IF(ROUNDUP(Reliability!B132,0)=4,"Low","Very Low"))))))</f>
        <v>Very High</v>
      </c>
    </row>
    <row r="133" spans="1:9" x14ac:dyDescent="0.25">
      <c r="A133" s="162" t="str">
        <f>Lists!C:C</f>
        <v>SOM001</v>
      </c>
      <c r="B133" s="249">
        <f t="shared" si="16"/>
        <v>1.3</v>
      </c>
      <c r="C133" s="249">
        <f t="shared" si="17"/>
        <v>1.8</v>
      </c>
      <c r="D133" s="249">
        <f t="shared" si="18"/>
        <v>2</v>
      </c>
      <c r="E133" s="249">
        <f t="shared" si="19"/>
        <v>0</v>
      </c>
      <c r="F133" s="249">
        <f>'Data Reliability'!B133</f>
        <v>1.7</v>
      </c>
      <c r="G133" s="163">
        <f>Reliability_updated!V133</f>
        <v>148</v>
      </c>
      <c r="H133" s="163">
        <f>'Data Reliability'!C133</f>
        <v>0</v>
      </c>
      <c r="I133" t="str">
        <f>IF(Reliability!B133="x","x",(IF(ROUNDUP(Reliability!B133,0)=1,"Very High",IF(ROUNDUP(Reliability!B133,0)=2,"High",IF(ROUNDUP(Reliability!B133,0)=3,"Medium",IF(ROUNDUP(Reliability!B133,0)=4,"Low","Very Low"))))))</f>
        <v>High</v>
      </c>
    </row>
    <row r="134" spans="1:9" x14ac:dyDescent="0.25">
      <c r="A134" s="162" t="str">
        <f>Lists!C:C</f>
        <v>SOM002</v>
      </c>
      <c r="B134" s="249">
        <f t="shared" si="16"/>
        <v>1</v>
      </c>
      <c r="C134" s="249">
        <f t="shared" si="17"/>
        <v>2</v>
      </c>
      <c r="D134" s="249">
        <f t="shared" si="18"/>
        <v>0.9</v>
      </c>
      <c r="E134" s="249">
        <f t="shared" si="19"/>
        <v>0</v>
      </c>
      <c r="F134" s="249">
        <f>'Data Reliability'!B134</f>
        <v>1.8</v>
      </c>
      <c r="G134" s="163">
        <f>Reliability_updated!V134</f>
        <v>63.6</v>
      </c>
      <c r="H134" s="163">
        <f>'Data Reliability'!C134</f>
        <v>0</v>
      </c>
      <c r="I134" t="str">
        <f>IF(Reliability!B134="x","x",(IF(ROUNDUP(Reliability!B134,0)=1,"Very High",IF(ROUNDUP(Reliability!B134,0)=2,"High",IF(ROUNDUP(Reliability!B134,0)=3,"Medium",IF(ROUNDUP(Reliability!B134,0)=4,"Low","Very Low"))))))</f>
        <v>Very High</v>
      </c>
    </row>
    <row r="135" spans="1:9" x14ac:dyDescent="0.25">
      <c r="A135" s="162" t="str">
        <f>Lists!C:C</f>
        <v>SSD001</v>
      </c>
      <c r="B135" s="249">
        <f t="shared" si="16"/>
        <v>0.9</v>
      </c>
      <c r="C135" s="249">
        <f t="shared" si="17"/>
        <v>2.5</v>
      </c>
      <c r="D135" s="249">
        <f t="shared" si="18"/>
        <v>0.1</v>
      </c>
      <c r="E135" s="249">
        <f t="shared" si="19"/>
        <v>0</v>
      </c>
      <c r="F135" s="249">
        <f>'Data Reliability'!B135</f>
        <v>2</v>
      </c>
      <c r="G135" s="163">
        <f>Reliability_updated!V135</f>
        <v>5.0999999999999996</v>
      </c>
      <c r="H135" s="163">
        <f>'Data Reliability'!C135</f>
        <v>0</v>
      </c>
      <c r="I135" t="str">
        <f>IF(Reliability!B135="x","x",(IF(ROUNDUP(Reliability!B135,0)=1,"Very High",IF(ROUNDUP(Reliability!B135,0)=2,"High",IF(ROUNDUP(Reliability!B135,0)=3,"Medium",IF(ROUNDUP(Reliability!B135,0)=4,"Low","Very Low"))))))</f>
        <v>Very High</v>
      </c>
    </row>
    <row r="136" spans="1:9" x14ac:dyDescent="0.25">
      <c r="A136" s="162" t="str">
        <f>Lists!C:C</f>
        <v>SSD003</v>
      </c>
      <c r="B136" s="249">
        <f t="shared" si="16"/>
        <v>1.2</v>
      </c>
      <c r="C136" s="249">
        <f t="shared" si="17"/>
        <v>3.5</v>
      </c>
      <c r="D136" s="249">
        <f t="shared" si="18"/>
        <v>0.2</v>
      </c>
      <c r="E136" s="249">
        <f t="shared" si="19"/>
        <v>0</v>
      </c>
      <c r="F136" s="249">
        <f>'Data Reliability'!B136</f>
        <v>2.4</v>
      </c>
      <c r="G136" s="163">
        <f>Reliability_updated!V136</f>
        <v>12.1</v>
      </c>
      <c r="H136" s="163">
        <f>'Data Reliability'!C136</f>
        <v>0</v>
      </c>
      <c r="I136" t="str">
        <f>IF(Reliability!B136="x","x",(IF(ROUNDUP(Reliability!B136,0)=1,"Very High",IF(ROUNDUP(Reliability!B136,0)=2,"High",IF(ROUNDUP(Reliability!B136,0)=3,"Medium",IF(ROUNDUP(Reliability!B136,0)=4,"Low","Very Low"))))))</f>
        <v>High</v>
      </c>
    </row>
    <row r="137" spans="1:9" x14ac:dyDescent="0.25">
      <c r="A137" s="162" t="str">
        <f>Lists!C:C</f>
        <v>SVK002</v>
      </c>
      <c r="B137" s="249">
        <f t="shared" si="16"/>
        <v>0.8</v>
      </c>
      <c r="C137" s="249">
        <f t="shared" si="17"/>
        <v>2.2999999999999998</v>
      </c>
      <c r="D137" s="249">
        <f t="shared" si="18"/>
        <v>0.2</v>
      </c>
      <c r="E137" s="249">
        <f t="shared" si="19"/>
        <v>0</v>
      </c>
      <c r="F137" s="249">
        <f>'Data Reliability'!B137</f>
        <v>1.9</v>
      </c>
      <c r="G137" s="163">
        <f>Reliability_updated!V137</f>
        <v>16.3</v>
      </c>
      <c r="H137" s="163">
        <f>'Data Reliability'!C137</f>
        <v>0</v>
      </c>
      <c r="I137" t="str">
        <f>IF(Reliability!B137="x","x",(IF(ROUNDUP(Reliability!B137,0)=1,"Very High",IF(ROUNDUP(Reliability!B137,0)=2,"High",IF(ROUNDUP(Reliability!B137,0)=3,"Medium",IF(ROUNDUP(Reliability!B137,0)=4,"Low","Very Low"))))))</f>
        <v>Very High</v>
      </c>
    </row>
    <row r="138" spans="1:9" x14ac:dyDescent="0.25">
      <c r="A138" s="162" t="str">
        <f>Lists!C:C</f>
        <v>SWZ001</v>
      </c>
      <c r="B138" s="249">
        <f t="shared" si="16"/>
        <v>1.5</v>
      </c>
      <c r="C138" s="249">
        <f t="shared" si="17"/>
        <v>0.8</v>
      </c>
      <c r="D138" s="249">
        <f t="shared" si="18"/>
        <v>1.9</v>
      </c>
      <c r="E138" s="249">
        <f t="shared" si="19"/>
        <v>1.7</v>
      </c>
      <c r="F138" s="249">
        <f>'Data Reliability'!B138</f>
        <v>1.3</v>
      </c>
      <c r="G138" s="163">
        <f>Reliability_updated!V138</f>
        <v>139.1</v>
      </c>
      <c r="H138" s="163">
        <f>'Data Reliability'!C138</f>
        <v>1</v>
      </c>
      <c r="I138" t="str">
        <f>IF(Reliability!B138="x","x",(IF(ROUNDUP(Reliability!B138,0)=1,"Very High",IF(ROUNDUP(Reliability!B138,0)=2,"High",IF(ROUNDUP(Reliability!B138,0)=3,"Medium",IF(ROUNDUP(Reliability!B138,0)=4,"Low","Very Low"))))))</f>
        <v>High</v>
      </c>
    </row>
    <row r="139" spans="1:9" x14ac:dyDescent="0.25">
      <c r="A139" s="162" t="str">
        <f>Lists!C:C</f>
        <v>SYR001</v>
      </c>
      <c r="B139" s="249">
        <f t="shared" si="16"/>
        <v>0.9</v>
      </c>
      <c r="C139" s="249">
        <f t="shared" si="17"/>
        <v>0.8</v>
      </c>
      <c r="D139" s="249">
        <f t="shared" si="18"/>
        <v>2</v>
      </c>
      <c r="E139" s="249">
        <f t="shared" si="19"/>
        <v>0</v>
      </c>
      <c r="F139" s="249">
        <f>'Data Reliability'!B139</f>
        <v>1.3</v>
      </c>
      <c r="G139" s="163">
        <f>Reliability_updated!V139</f>
        <v>143.80000000000001</v>
      </c>
      <c r="H139" s="163">
        <f>'Data Reliability'!C139</f>
        <v>0</v>
      </c>
      <c r="I139" t="str">
        <f>IF(Reliability!B139="x","x",(IF(ROUNDUP(Reliability!B139,0)=1,"Very High",IF(ROUNDUP(Reliability!B139,0)=2,"High",IF(ROUNDUP(Reliability!B139,0)=3,"Medium",IF(ROUNDUP(Reliability!B139,0)=4,"Low","Very Low"))))))</f>
        <v>Very High</v>
      </c>
    </row>
    <row r="140" spans="1:9" x14ac:dyDescent="0.25">
      <c r="A140" s="162" t="str">
        <f>Lists!C:C</f>
        <v>TCD001</v>
      </c>
      <c r="B140" s="249">
        <f t="shared" si="16"/>
        <v>2.8</v>
      </c>
      <c r="C140" s="249">
        <f t="shared" si="17"/>
        <v>3.5</v>
      </c>
      <c r="D140" s="249">
        <f t="shared" si="18"/>
        <v>5</v>
      </c>
      <c r="E140" s="249">
        <f t="shared" si="19"/>
        <v>0</v>
      </c>
      <c r="F140" s="249">
        <f>'Data Reliability'!B140</f>
        <v>2.4</v>
      </c>
      <c r="G140" s="163">
        <f>Reliability_updated!V140</f>
        <v>374.1</v>
      </c>
      <c r="H140" s="163">
        <f>'Data Reliability'!C140</f>
        <v>0</v>
      </c>
      <c r="I140" t="str">
        <f>IF(Reliability!B140="x","x",(IF(ROUNDUP(Reliability!B140,0)=1,"Very High",IF(ROUNDUP(Reliability!B140,0)=2,"High",IF(ROUNDUP(Reliability!B140,0)=3,"Medium",IF(ROUNDUP(Reliability!B140,0)=4,"Low","Very Low"))))))</f>
        <v>Medium</v>
      </c>
    </row>
    <row r="141" spans="1:9" x14ac:dyDescent="0.25">
      <c r="A141" s="162" t="str">
        <f>Lists!C:C</f>
        <v>TCD003</v>
      </c>
      <c r="B141" s="249">
        <f t="shared" si="16"/>
        <v>2.2999999999999998</v>
      </c>
      <c r="C141" s="249">
        <f t="shared" si="17"/>
        <v>3.5</v>
      </c>
      <c r="D141" s="249">
        <f t="shared" si="18"/>
        <v>3.3</v>
      </c>
      <c r="E141" s="249">
        <f t="shared" si="19"/>
        <v>0</v>
      </c>
      <c r="F141" s="249">
        <f>'Data Reliability'!B141</f>
        <v>2.4</v>
      </c>
      <c r="G141" s="163">
        <f>Reliability_updated!V141</f>
        <v>242.4</v>
      </c>
      <c r="H141" s="163">
        <f>'Data Reliability'!C141</f>
        <v>0</v>
      </c>
      <c r="I141" t="str">
        <f>IF(Reliability!B141="x","x",(IF(ROUNDUP(Reliability!B141,0)=1,"Very High",IF(ROUNDUP(Reliability!B141,0)=2,"High",IF(ROUNDUP(Reliability!B141,0)=3,"Medium",IF(ROUNDUP(Reliability!B141,0)=4,"Low","Very Low"))))))</f>
        <v>Medium</v>
      </c>
    </row>
    <row r="142" spans="1:9" x14ac:dyDescent="0.25">
      <c r="A142" s="162" t="str">
        <f>Lists!C:C</f>
        <v>TCD004</v>
      </c>
      <c r="B142" s="249">
        <f t="shared" si="16"/>
        <v>2</v>
      </c>
      <c r="C142" s="249">
        <f t="shared" si="17"/>
        <v>2.8</v>
      </c>
      <c r="D142" s="249">
        <f t="shared" si="18"/>
        <v>3.3</v>
      </c>
      <c r="E142" s="249">
        <f t="shared" si="19"/>
        <v>0</v>
      </c>
      <c r="F142" s="249">
        <f>'Data Reliability'!B142</f>
        <v>2.1</v>
      </c>
      <c r="G142" s="163">
        <f>Reliability_updated!V142</f>
        <v>239.9</v>
      </c>
      <c r="H142" s="163">
        <f>'Data Reliability'!C142</f>
        <v>0</v>
      </c>
      <c r="I142" t="str">
        <f>IF(Reliability!B142="x","x",(IF(ROUNDUP(Reliability!B142,0)=1,"Very High",IF(ROUNDUP(Reliability!B142,0)=2,"High",IF(ROUNDUP(Reliability!B142,0)=3,"Medium",IF(ROUNDUP(Reliability!B142,0)=4,"Low","Very Low"))))))</f>
        <v>High</v>
      </c>
    </row>
    <row r="143" spans="1:9" x14ac:dyDescent="0.25">
      <c r="A143" s="162" t="str">
        <f>Lists!C:C</f>
        <v>TCD005</v>
      </c>
      <c r="B143" s="249">
        <f t="shared" si="16"/>
        <v>1</v>
      </c>
      <c r="C143" s="249">
        <f t="shared" si="17"/>
        <v>1.5</v>
      </c>
      <c r="D143" s="249">
        <f t="shared" si="18"/>
        <v>1.5</v>
      </c>
      <c r="E143" s="249">
        <f t="shared" si="19"/>
        <v>0</v>
      </c>
      <c r="F143" s="249">
        <f>'Data Reliability'!B143</f>
        <v>1.6</v>
      </c>
      <c r="G143" s="163">
        <f>Reliability_updated!V143</f>
        <v>112.2</v>
      </c>
      <c r="H143" s="163">
        <f>'Data Reliability'!C143</f>
        <v>0</v>
      </c>
      <c r="I143" t="str">
        <f>IF(Reliability!B143="x","x",(IF(ROUNDUP(Reliability!B143,0)=1,"Very High",IF(ROUNDUP(Reliability!B143,0)=2,"High",IF(ROUNDUP(Reliability!B143,0)=3,"Medium",IF(ROUNDUP(Reliability!B143,0)=4,"Low","Very Low"))))))</f>
        <v>Very High</v>
      </c>
    </row>
    <row r="144" spans="1:9" x14ac:dyDescent="0.25">
      <c r="A144" s="162" t="str">
        <f>Lists!C:C</f>
        <v>TCD006</v>
      </c>
      <c r="B144" s="249">
        <f t="shared" si="16"/>
        <v>2.9</v>
      </c>
      <c r="C144" s="249">
        <f t="shared" si="17"/>
        <v>3.8</v>
      </c>
      <c r="D144" s="249">
        <f t="shared" si="18"/>
        <v>5</v>
      </c>
      <c r="E144" s="249">
        <f t="shared" si="19"/>
        <v>0</v>
      </c>
      <c r="F144" s="249">
        <f>'Data Reliability'!B144</f>
        <v>2.5</v>
      </c>
      <c r="G144" s="163">
        <f>Reliability_updated!V144</f>
        <v>791.9</v>
      </c>
      <c r="H144" s="163">
        <f>'Data Reliability'!C144</f>
        <v>0</v>
      </c>
      <c r="I144" t="str">
        <f>IF(Reliability!B144="x","x",(IF(ROUNDUP(Reliability!B144,0)=1,"Very High",IF(ROUNDUP(Reliability!B144,0)=2,"High",IF(ROUNDUP(Reliability!B144,0)=3,"Medium",IF(ROUNDUP(Reliability!B144,0)=4,"Low","Very Low"))))))</f>
        <v>Medium</v>
      </c>
    </row>
    <row r="145" spans="1:9" x14ac:dyDescent="0.25">
      <c r="A145" s="162" t="str">
        <f>Lists!C:C</f>
        <v>THA001</v>
      </c>
      <c r="B145" s="249">
        <f t="shared" si="16"/>
        <v>1.8</v>
      </c>
      <c r="C145" s="249">
        <f t="shared" si="17"/>
        <v>2.5</v>
      </c>
      <c r="D145" s="249">
        <f t="shared" si="18"/>
        <v>3</v>
      </c>
      <c r="E145" s="249">
        <f t="shared" si="19"/>
        <v>0</v>
      </c>
      <c r="F145" s="249">
        <f>'Data Reliability'!B145</f>
        <v>2</v>
      </c>
      <c r="G145" s="163">
        <f>Reliability_updated!V145</f>
        <v>219.4</v>
      </c>
      <c r="H145" s="163">
        <f>'Data Reliability'!C145</f>
        <v>0</v>
      </c>
      <c r="I145" t="str">
        <f>IF(Reliability!B145="x","x",(IF(ROUNDUP(Reliability!B145,0)=1,"Very High",IF(ROUNDUP(Reliability!B145,0)=2,"High",IF(ROUNDUP(Reliability!B145,0)=3,"Medium",IF(ROUNDUP(Reliability!B145,0)=4,"Low","Very Low"))))))</f>
        <v>High</v>
      </c>
    </row>
    <row r="146" spans="1:9" x14ac:dyDescent="0.25">
      <c r="A146" s="162" t="str">
        <f>Lists!C:C</f>
        <v>THA002</v>
      </c>
      <c r="B146" s="249">
        <f t="shared" si="16"/>
        <v>3.5</v>
      </c>
      <c r="C146" s="249">
        <f t="shared" si="17"/>
        <v>2.2999999999999998</v>
      </c>
      <c r="D146" s="249">
        <f t="shared" si="18"/>
        <v>5</v>
      </c>
      <c r="E146" s="249">
        <f t="shared" si="19"/>
        <v>3.3</v>
      </c>
      <c r="F146" s="249">
        <f>'Data Reliability'!B146</f>
        <v>1.9</v>
      </c>
      <c r="G146" s="163">
        <f>Reliability_updated!V146</f>
        <v>715.2</v>
      </c>
      <c r="H146" s="163">
        <f>'Data Reliability'!C146</f>
        <v>2</v>
      </c>
      <c r="I146" t="str">
        <f>IF(Reliability!B146="x","x",(IF(ROUNDUP(Reliability!B146,0)=1,"Very High",IF(ROUNDUP(Reliability!B146,0)=2,"High",IF(ROUNDUP(Reliability!B146,0)=3,"Medium",IF(ROUNDUP(Reliability!B146,0)=4,"Low","Very Low"))))))</f>
        <v>Low</v>
      </c>
    </row>
    <row r="147" spans="1:9" x14ac:dyDescent="0.25">
      <c r="A147" s="162" t="str">
        <f>Lists!C:C</f>
        <v>THA003</v>
      </c>
      <c r="B147" s="249">
        <f t="shared" si="16"/>
        <v>2.6</v>
      </c>
      <c r="C147" s="249">
        <f t="shared" si="17"/>
        <v>2.2999999999999998</v>
      </c>
      <c r="D147" s="249">
        <f t="shared" si="18"/>
        <v>3.9</v>
      </c>
      <c r="E147" s="249">
        <f t="shared" si="19"/>
        <v>1.7</v>
      </c>
      <c r="F147" s="249">
        <f>'Data Reliability'!B147</f>
        <v>1.9</v>
      </c>
      <c r="G147" s="163">
        <f>Reliability_updated!V147</f>
        <v>285.89999999999998</v>
      </c>
      <c r="H147" s="163">
        <f>'Data Reliability'!C147</f>
        <v>1</v>
      </c>
      <c r="I147" t="str">
        <f>IF(Reliability!B147="x","x",(IF(ROUNDUP(Reliability!B147,0)=1,"Very High",IF(ROUNDUP(Reliability!B147,0)=2,"High",IF(ROUNDUP(Reliability!B147,0)=3,"Medium",IF(ROUNDUP(Reliability!B147,0)=4,"Low","Very Low"))))))</f>
        <v>Medium</v>
      </c>
    </row>
    <row r="148" spans="1:9" x14ac:dyDescent="0.25">
      <c r="A148" s="162" t="str">
        <f>Lists!C:C</f>
        <v>TON002</v>
      </c>
      <c r="B148" s="249">
        <f t="shared" si="16"/>
        <v>1.9</v>
      </c>
      <c r="C148" s="249">
        <f t="shared" si="17"/>
        <v>0.5</v>
      </c>
      <c r="D148" s="249">
        <f t="shared" si="18"/>
        <v>1.9</v>
      </c>
      <c r="E148" s="249">
        <f t="shared" si="19"/>
        <v>3.3</v>
      </c>
      <c r="F148" s="249">
        <f>'Data Reliability'!B148</f>
        <v>1.2</v>
      </c>
      <c r="G148" s="163">
        <f>Reliability_updated!V148</f>
        <v>142.6</v>
      </c>
      <c r="H148" s="163">
        <f>'Data Reliability'!C148</f>
        <v>2</v>
      </c>
      <c r="I148" t="str">
        <f>IF(Reliability!B148="x","x",(IF(ROUNDUP(Reliability!B148,0)=1,"Very High",IF(ROUNDUP(Reliability!B148,0)=2,"High",IF(ROUNDUP(Reliability!B148,0)=3,"Medium",IF(ROUNDUP(Reliability!B148,0)=4,"Low","Very Low"))))))</f>
        <v>High</v>
      </c>
    </row>
    <row r="149" spans="1:9" x14ac:dyDescent="0.25">
      <c r="A149" s="162" t="str">
        <f>Lists!C:C</f>
        <v>TTO002</v>
      </c>
      <c r="B149" s="249">
        <f t="shared" si="16"/>
        <v>0.6</v>
      </c>
      <c r="C149" s="249">
        <f t="shared" si="17"/>
        <v>1.8</v>
      </c>
      <c r="D149" s="249">
        <f t="shared" si="18"/>
        <v>0</v>
      </c>
      <c r="E149" s="249">
        <f t="shared" si="19"/>
        <v>0</v>
      </c>
      <c r="F149" s="249">
        <f>'Data Reliability'!B149</f>
        <v>1.7</v>
      </c>
      <c r="G149" s="163">
        <f>Reliability_updated!V149</f>
        <v>3.2</v>
      </c>
      <c r="H149" s="163">
        <f>'Data Reliability'!C149</f>
        <v>0</v>
      </c>
      <c r="I149" t="str">
        <f>IF(Reliability!B149="x","x",(IF(ROUNDUP(Reliability!B149,0)=1,"Very High",IF(ROUNDUP(Reliability!B149,0)=2,"High",IF(ROUNDUP(Reliability!B149,0)=3,"Medium",IF(ROUNDUP(Reliability!B149,0)=4,"Low","Very Low"))))))</f>
        <v>Very High</v>
      </c>
    </row>
    <row r="150" spans="1:9" x14ac:dyDescent="0.25">
      <c r="A150" s="162" t="str">
        <f>Lists!C:C</f>
        <v>TUN002</v>
      </c>
      <c r="B150" s="249">
        <f t="shared" si="16"/>
        <v>0.9</v>
      </c>
      <c r="C150" s="249">
        <f t="shared" si="17"/>
        <v>2.5</v>
      </c>
      <c r="D150" s="249">
        <f t="shared" si="18"/>
        <v>0.2</v>
      </c>
      <c r="E150" s="249">
        <f t="shared" si="19"/>
        <v>0</v>
      </c>
      <c r="F150" s="249">
        <f>'Data Reliability'!B150</f>
        <v>2</v>
      </c>
      <c r="G150" s="163">
        <f>Reliability_updated!V150</f>
        <v>17.399999999999999</v>
      </c>
      <c r="H150" s="163">
        <f>'Data Reliability'!C150</f>
        <v>0</v>
      </c>
      <c r="I150" t="str">
        <f>IF(Reliability!B150="x","x",(IF(ROUNDUP(Reliability!B150,0)=1,"Very High",IF(ROUNDUP(Reliability!B150,0)=2,"High",IF(ROUNDUP(Reliability!B150,0)=3,"Medium",IF(ROUNDUP(Reliability!B150,0)=4,"Low","Very Low"))))))</f>
        <v>Very High</v>
      </c>
    </row>
    <row r="151" spans="1:9" x14ac:dyDescent="0.25">
      <c r="A151" s="162" t="str">
        <f>Lists!C:C</f>
        <v>TUR001</v>
      </c>
      <c r="B151" s="249">
        <f t="shared" si="16"/>
        <v>1.5</v>
      </c>
      <c r="C151" s="249">
        <f t="shared" si="17"/>
        <v>2.5</v>
      </c>
      <c r="D151" s="249">
        <f t="shared" si="18"/>
        <v>1.9</v>
      </c>
      <c r="E151" s="249">
        <f t="shared" si="19"/>
        <v>0</v>
      </c>
      <c r="F151" s="249">
        <f>'Data Reliability'!B151</f>
        <v>2</v>
      </c>
      <c r="G151" s="163">
        <f>Reliability_updated!V151</f>
        <v>142.19999999999999</v>
      </c>
      <c r="H151" s="163">
        <f>'Data Reliability'!C151</f>
        <v>0</v>
      </c>
      <c r="I151" t="str">
        <f>IF(Reliability!B151="x","x",(IF(ROUNDUP(Reliability!B151,0)=1,"Very High",IF(ROUNDUP(Reliability!B151,0)=2,"High",IF(ROUNDUP(Reliability!B151,0)=3,"Medium",IF(ROUNDUP(Reliability!B151,0)=4,"Low","Very Low"))))))</f>
        <v>High</v>
      </c>
    </row>
    <row r="152" spans="1:9" x14ac:dyDescent="0.25">
      <c r="A152" s="162" t="str">
        <f>Lists!C:C</f>
        <v>TUR002</v>
      </c>
      <c r="B152" s="249">
        <f t="shared" si="16"/>
        <v>2.1</v>
      </c>
      <c r="C152" s="249">
        <f t="shared" si="17"/>
        <v>2.2999999999999998</v>
      </c>
      <c r="D152" s="249">
        <f t="shared" si="18"/>
        <v>2.2000000000000002</v>
      </c>
      <c r="E152" s="249">
        <f t="shared" si="19"/>
        <v>1.7</v>
      </c>
      <c r="F152" s="249">
        <f>'Data Reliability'!B152</f>
        <v>1.9</v>
      </c>
      <c r="G152" s="163">
        <f>Reliability_updated!V152</f>
        <v>164.5</v>
      </c>
      <c r="H152" s="163">
        <f>'Data Reliability'!C152</f>
        <v>1</v>
      </c>
      <c r="I152" t="str">
        <f>IF(Reliability!B152="x","x",(IF(ROUNDUP(Reliability!B152,0)=1,"Very High",IF(ROUNDUP(Reliability!B152,0)=2,"High",IF(ROUNDUP(Reliability!B152,0)=3,"Medium",IF(ROUNDUP(Reliability!B152,0)=4,"Low","Very Low"))))))</f>
        <v>Medium</v>
      </c>
    </row>
    <row r="153" spans="1:9" x14ac:dyDescent="0.25">
      <c r="A153" s="162" t="str">
        <f>Lists!C:C</f>
        <v>TUR003</v>
      </c>
      <c r="B153" s="249">
        <f t="shared" si="16"/>
        <v>1.5</v>
      </c>
      <c r="C153" s="249">
        <f t="shared" si="17"/>
        <v>2.5</v>
      </c>
      <c r="D153" s="249">
        <f t="shared" si="18"/>
        <v>1.9</v>
      </c>
      <c r="E153" s="249">
        <f t="shared" si="19"/>
        <v>0</v>
      </c>
      <c r="F153" s="249">
        <f>'Data Reliability'!B153</f>
        <v>2</v>
      </c>
      <c r="G153" s="163">
        <f>Reliability_updated!V153</f>
        <v>142.19999999999999</v>
      </c>
      <c r="H153" s="163">
        <f>'Data Reliability'!C153</f>
        <v>0</v>
      </c>
      <c r="I153" t="str">
        <f>IF(Reliability!B153="x","x",(IF(ROUNDUP(Reliability!B153,0)=1,"Very High",IF(ROUNDUP(Reliability!B153,0)=2,"High",IF(ROUNDUP(Reliability!B153,0)=3,"Medium",IF(ROUNDUP(Reliability!B153,0)=4,"Low","Very Low"))))))</f>
        <v>High</v>
      </c>
    </row>
    <row r="154" spans="1:9" x14ac:dyDescent="0.25">
      <c r="A154" s="162" t="str">
        <f>Lists!C:C</f>
        <v>TUR004</v>
      </c>
      <c r="B154" s="249">
        <f t="shared" si="16"/>
        <v>2.5</v>
      </c>
      <c r="C154" s="249">
        <f t="shared" si="17"/>
        <v>2.5</v>
      </c>
      <c r="D154" s="249">
        <f t="shared" si="18"/>
        <v>5</v>
      </c>
      <c r="E154" s="249">
        <f t="shared" si="19"/>
        <v>0</v>
      </c>
      <c r="F154" s="249">
        <f>'Data Reliability'!B154</f>
        <v>2</v>
      </c>
      <c r="G154" s="163">
        <f>Reliability_updated!V154</f>
        <v>1119.3</v>
      </c>
      <c r="H154" s="163">
        <f>'Data Reliability'!C154</f>
        <v>0</v>
      </c>
      <c r="I154" t="str">
        <f>IF(Reliability!B154="x","x",(IF(ROUNDUP(Reliability!B154,0)=1,"Very High",IF(ROUNDUP(Reliability!B154,0)=2,"High",IF(ROUNDUP(Reliability!B154,0)=3,"Medium",IF(ROUNDUP(Reliability!B154,0)=4,"Low","Very Low"))))))</f>
        <v>Medium</v>
      </c>
    </row>
    <row r="155" spans="1:9" x14ac:dyDescent="0.25">
      <c r="A155" s="162" t="str">
        <f>Lists!C:C</f>
        <v>TZA001</v>
      </c>
      <c r="B155" s="249">
        <f t="shared" si="16"/>
        <v>0.8</v>
      </c>
      <c r="C155" s="249">
        <f t="shared" si="17"/>
        <v>2.2999999999999998</v>
      </c>
      <c r="D155" s="249">
        <f t="shared" si="18"/>
        <v>0.2</v>
      </c>
      <c r="E155" s="249">
        <f t="shared" si="19"/>
        <v>0</v>
      </c>
      <c r="F155" s="249">
        <f>'Data Reliability'!B155</f>
        <v>1.9</v>
      </c>
      <c r="G155" s="163">
        <f>Reliability_updated!V155</f>
        <v>15.4</v>
      </c>
      <c r="H155" s="163">
        <f>'Data Reliability'!C155</f>
        <v>0</v>
      </c>
      <c r="I155" t="str">
        <f>IF(Reliability!B155="x","x",(IF(ROUNDUP(Reliability!B155,0)=1,"Very High",IF(ROUNDUP(Reliability!B155,0)=2,"High",IF(ROUNDUP(Reliability!B155,0)=3,"Medium",IF(ROUNDUP(Reliability!B155,0)=4,"Low","Very Low"))))))</f>
        <v>Very High</v>
      </c>
    </row>
    <row r="156" spans="1:9" x14ac:dyDescent="0.25">
      <c r="A156" s="162" t="str">
        <f>Lists!C:C</f>
        <v>TZA002</v>
      </c>
      <c r="B156" s="249">
        <f t="shared" si="16"/>
        <v>0.7</v>
      </c>
      <c r="C156" s="249">
        <f t="shared" si="17"/>
        <v>0.5</v>
      </c>
      <c r="D156" s="249">
        <f t="shared" si="18"/>
        <v>1.5</v>
      </c>
      <c r="E156" s="249">
        <f t="shared" si="19"/>
        <v>0</v>
      </c>
      <c r="F156" s="249">
        <f>'Data Reliability'!B156</f>
        <v>1.2</v>
      </c>
      <c r="G156" s="163">
        <f>Reliability_updated!V156</f>
        <v>107.2</v>
      </c>
      <c r="H156" s="163">
        <f>'Data Reliability'!C156</f>
        <v>0</v>
      </c>
      <c r="I156" t="str">
        <f>IF(Reliability!B156="x","x",(IF(ROUNDUP(Reliability!B156,0)=1,"Very High",IF(ROUNDUP(Reliability!B156,0)=2,"High",IF(ROUNDUP(Reliability!B156,0)=3,"Medium",IF(ROUNDUP(Reliability!B156,0)=4,"Low","Very Low"))))))</f>
        <v>Very High</v>
      </c>
    </row>
    <row r="157" spans="1:9" x14ac:dyDescent="0.25">
      <c r="A157" s="162" t="str">
        <f>Lists!C:C</f>
        <v>TZA003</v>
      </c>
      <c r="B157" s="249">
        <f t="shared" si="16"/>
        <v>1.1000000000000001</v>
      </c>
      <c r="C157" s="249">
        <f t="shared" si="17"/>
        <v>1</v>
      </c>
      <c r="D157" s="249">
        <f t="shared" si="18"/>
        <v>2.2999999999999998</v>
      </c>
      <c r="E157" s="249">
        <f t="shared" si="19"/>
        <v>0</v>
      </c>
      <c r="F157" s="249">
        <f>'Data Reliability'!B157</f>
        <v>1.4</v>
      </c>
      <c r="G157" s="163">
        <f>Reliability_updated!V157</f>
        <v>165.8</v>
      </c>
      <c r="H157" s="163">
        <f>'Data Reliability'!C157</f>
        <v>0</v>
      </c>
      <c r="I157" t="str">
        <f>IF(Reliability!B157="x","x",(IF(ROUNDUP(Reliability!B157,0)=1,"Very High",IF(ROUNDUP(Reliability!B157,0)=2,"High",IF(ROUNDUP(Reliability!B157,0)=3,"Medium",IF(ROUNDUP(Reliability!B157,0)=4,"Low","Very Low"))))))</f>
        <v>High</v>
      </c>
    </row>
    <row r="158" spans="1:9" x14ac:dyDescent="0.25">
      <c r="A158" s="162" t="str">
        <f>Lists!C:C</f>
        <v>UGA001</v>
      </c>
      <c r="B158" s="249">
        <f t="shared" si="16"/>
        <v>0.9</v>
      </c>
      <c r="C158" s="249">
        <f t="shared" si="17"/>
        <v>2.2999999999999998</v>
      </c>
      <c r="D158" s="249">
        <f t="shared" si="18"/>
        <v>0.3</v>
      </c>
      <c r="E158" s="249">
        <f t="shared" si="19"/>
        <v>0</v>
      </c>
      <c r="F158" s="249">
        <f>'Data Reliability'!B158</f>
        <v>1.9</v>
      </c>
      <c r="G158" s="163">
        <f>Reliability_updated!V158</f>
        <v>21.3</v>
      </c>
      <c r="H158" s="163">
        <f>'Data Reliability'!C158</f>
        <v>0</v>
      </c>
      <c r="I158" t="str">
        <f>IF(Reliability!B158="x","x",(IF(ROUNDUP(Reliability!B158,0)=1,"Very High",IF(ROUNDUP(Reliability!B158,0)=2,"High",IF(ROUNDUP(Reliability!B158,0)=3,"Medium",IF(ROUNDUP(Reliability!B158,0)=4,"Low","Very Low"))))))</f>
        <v>Very High</v>
      </c>
    </row>
    <row r="159" spans="1:9" x14ac:dyDescent="0.25">
      <c r="A159" s="162" t="str">
        <f>Lists!C:C</f>
        <v>UGA005</v>
      </c>
      <c r="B159" s="249">
        <f t="shared" si="16"/>
        <v>2.2999999999999998</v>
      </c>
      <c r="C159" s="249">
        <f t="shared" si="17"/>
        <v>2.8</v>
      </c>
      <c r="D159" s="249">
        <f t="shared" si="18"/>
        <v>2.5</v>
      </c>
      <c r="E159" s="249">
        <f t="shared" si="19"/>
        <v>1.7</v>
      </c>
      <c r="F159" s="249">
        <f>'Data Reliability'!B159</f>
        <v>2.1</v>
      </c>
      <c r="G159" s="163">
        <f>Reliability_updated!V159</f>
        <v>184.4</v>
      </c>
      <c r="H159" s="163">
        <f>'Data Reliability'!C159</f>
        <v>1</v>
      </c>
      <c r="I159" t="str">
        <f>IF(Reliability!B159="x","x",(IF(ROUNDUP(Reliability!B159,0)=1,"Very High",IF(ROUNDUP(Reliability!B159,0)=2,"High",IF(ROUNDUP(Reliability!B159,0)=3,"Medium",IF(ROUNDUP(Reliability!B159,0)=4,"Low","Very Low"))))))</f>
        <v>Medium</v>
      </c>
    </row>
    <row r="160" spans="1:9" x14ac:dyDescent="0.25">
      <c r="A160" s="162" t="str">
        <f>Lists!C:C</f>
        <v>UGA007</v>
      </c>
      <c r="B160" s="249">
        <f t="shared" si="16"/>
        <v>1.7</v>
      </c>
      <c r="C160" s="249">
        <f t="shared" si="17"/>
        <v>2.2999999999999998</v>
      </c>
      <c r="D160" s="249">
        <f t="shared" si="18"/>
        <v>1.1000000000000001</v>
      </c>
      <c r="E160" s="249">
        <f t="shared" si="19"/>
        <v>1.7</v>
      </c>
      <c r="F160" s="249">
        <f>'Data Reliability'!B160</f>
        <v>1.9</v>
      </c>
      <c r="G160" s="163">
        <f>Reliability_updated!V160</f>
        <v>79.3</v>
      </c>
      <c r="H160" s="163">
        <f>'Data Reliability'!C160</f>
        <v>1</v>
      </c>
      <c r="I160" t="str">
        <f>IF(Reliability!B160="x","x",(IF(ROUNDUP(Reliability!B160,0)=1,"Very High",IF(ROUNDUP(Reliability!B160,0)=2,"High",IF(ROUNDUP(Reliability!B160,0)=3,"Medium",IF(ROUNDUP(Reliability!B160,0)=4,"Low","Very Low"))))))</f>
        <v>High</v>
      </c>
    </row>
    <row r="161" spans="1:9" x14ac:dyDescent="0.25">
      <c r="A161" s="162" t="str">
        <f>Lists!C:C</f>
        <v>UKR002</v>
      </c>
      <c r="B161" s="249">
        <f t="shared" si="16"/>
        <v>0.7</v>
      </c>
      <c r="C161" s="249">
        <f t="shared" si="17"/>
        <v>1.8</v>
      </c>
      <c r="D161" s="249">
        <f t="shared" si="18"/>
        <v>0.2</v>
      </c>
      <c r="E161" s="249">
        <f t="shared" si="19"/>
        <v>0</v>
      </c>
      <c r="F161" s="249">
        <f>'Data Reliability'!B161</f>
        <v>1.7</v>
      </c>
      <c r="G161" s="163">
        <f>Reliability_updated!V161</f>
        <v>17.2</v>
      </c>
      <c r="H161" s="163">
        <f>'Data Reliability'!C161</f>
        <v>0</v>
      </c>
      <c r="I161" t="str">
        <f>IF(Reliability!B161="x","x",(IF(ROUNDUP(Reliability!B161,0)=1,"Very High",IF(ROUNDUP(Reliability!B161,0)=2,"High",IF(ROUNDUP(Reliability!B161,0)=3,"Medium",IF(ROUNDUP(Reliability!B161,0)=4,"Low","Very Low"))))))</f>
        <v>Very High</v>
      </c>
    </row>
    <row r="162" spans="1:9" x14ac:dyDescent="0.25">
      <c r="A162" s="162" t="str">
        <f>Lists!C:C</f>
        <v>VEN001</v>
      </c>
      <c r="B162" s="249">
        <f t="shared" si="16"/>
        <v>1</v>
      </c>
      <c r="C162" s="249">
        <f t="shared" si="17"/>
        <v>3</v>
      </c>
      <c r="D162" s="249">
        <f t="shared" si="18"/>
        <v>0</v>
      </c>
      <c r="E162" s="249">
        <f t="shared" si="19"/>
        <v>0</v>
      </c>
      <c r="F162" s="249">
        <f>'Data Reliability'!B162</f>
        <v>2.2000000000000002</v>
      </c>
      <c r="G162" s="163">
        <f>Reliability_updated!V162</f>
        <v>3.2</v>
      </c>
      <c r="H162" s="163">
        <f>'Data Reliability'!C162</f>
        <v>0</v>
      </c>
      <c r="I162" t="str">
        <f>IF(Reliability!B162="x","x",(IF(ROUNDUP(Reliability!B162,0)=1,"Very High",IF(ROUNDUP(Reliability!B162,0)=2,"High",IF(ROUNDUP(Reliability!B162,0)=3,"Medium",IF(ROUNDUP(Reliability!B162,0)=4,"Low","Very Low"))))))</f>
        <v>Very High</v>
      </c>
    </row>
    <row r="163" spans="1:9" x14ac:dyDescent="0.25">
      <c r="A163" s="162" t="str">
        <f>Lists!C:C</f>
        <v>YEM001</v>
      </c>
      <c r="B163" s="249">
        <f t="shared" ref="B163:B166" si="20">ROUND(AVERAGE(C163:E163),1)</f>
        <v>1</v>
      </c>
      <c r="C163" s="249">
        <f t="shared" si="17"/>
        <v>2.2999999999999998</v>
      </c>
      <c r="D163" s="249">
        <f t="shared" si="18"/>
        <v>0.8</v>
      </c>
      <c r="E163" s="249">
        <f t="shared" si="19"/>
        <v>0</v>
      </c>
      <c r="F163" s="249">
        <f>'Data Reliability'!B163</f>
        <v>1.9</v>
      </c>
      <c r="G163" s="163">
        <f>Reliability_updated!V163</f>
        <v>59.3</v>
      </c>
      <c r="H163" s="163">
        <f>'Data Reliability'!C163</f>
        <v>0</v>
      </c>
      <c r="I163" t="str">
        <f>IF(Reliability!B163="x","x",(IF(ROUNDUP(Reliability!B163,0)=1,"Very High",IF(ROUNDUP(Reliability!B163,0)=2,"High",IF(ROUNDUP(Reliability!B163,0)=3,"Medium",IF(ROUNDUP(Reliability!B163,0)=4,"Low","Very Low"))))))</f>
        <v>Very High</v>
      </c>
    </row>
    <row r="164" spans="1:9" x14ac:dyDescent="0.25">
      <c r="A164" s="162" t="str">
        <f>Lists!C:C</f>
        <v>YEM002</v>
      </c>
      <c r="B164" s="249">
        <f t="shared" si="20"/>
        <v>2</v>
      </c>
      <c r="C164" s="249">
        <f t="shared" si="17"/>
        <v>3.5</v>
      </c>
      <c r="D164" s="249">
        <f t="shared" si="18"/>
        <v>0.8</v>
      </c>
      <c r="E164" s="249">
        <f t="shared" si="19"/>
        <v>1.7</v>
      </c>
      <c r="F164" s="249">
        <f>'Data Reliability'!B164</f>
        <v>2.4</v>
      </c>
      <c r="G164" s="163">
        <f>Reliability_updated!V164</f>
        <v>59.3</v>
      </c>
      <c r="H164" s="163">
        <f>'Data Reliability'!C164</f>
        <v>1</v>
      </c>
      <c r="I164" t="str">
        <f>IF(Reliability!B164="x","x",(IF(ROUNDUP(Reliability!B164,0)=1,"Very High",IF(ROUNDUP(Reliability!B164,0)=2,"High",IF(ROUNDUP(Reliability!B164,0)=3,"Medium",IF(ROUNDUP(Reliability!B164,0)=4,"Low","Very Low"))))))</f>
        <v>High</v>
      </c>
    </row>
    <row r="165" spans="1:9" x14ac:dyDescent="0.25">
      <c r="A165" s="162" t="str">
        <f>Lists!C:C</f>
        <v>ZMB002</v>
      </c>
      <c r="B165" s="249">
        <f t="shared" si="20"/>
        <v>1</v>
      </c>
      <c r="C165" s="249">
        <f t="shared" si="17"/>
        <v>0.5</v>
      </c>
      <c r="D165" s="249">
        <f t="shared" si="18"/>
        <v>2.6</v>
      </c>
      <c r="E165" s="249">
        <f t="shared" si="19"/>
        <v>0</v>
      </c>
      <c r="F165" s="249">
        <f>'Data Reliability'!B165</f>
        <v>1.2</v>
      </c>
      <c r="G165" s="163">
        <f>Reliability_updated!V165</f>
        <v>192.2</v>
      </c>
      <c r="H165" s="163">
        <f>'Data Reliability'!C165</f>
        <v>0</v>
      </c>
      <c r="I165" t="str">
        <f>IF(Reliability!B165="x","x",(IF(ROUNDUP(Reliability!B165,0)=1,"Very High",IF(ROUNDUP(Reliability!B165,0)=2,"High",IF(ROUNDUP(Reliability!B165,0)=3,"Medium",IF(ROUNDUP(Reliability!B165,0)=4,"Low","Very Low"))))))</f>
        <v>Very High</v>
      </c>
    </row>
    <row r="166" spans="1:9" x14ac:dyDescent="0.25">
      <c r="A166" s="162" t="str">
        <f>Lists!C:C</f>
        <v>ZWE001</v>
      </c>
      <c r="B166" s="249">
        <f t="shared" si="20"/>
        <v>1.6</v>
      </c>
      <c r="C166" s="249">
        <f t="shared" si="17"/>
        <v>2</v>
      </c>
      <c r="D166" s="249">
        <f t="shared" si="18"/>
        <v>2.7</v>
      </c>
      <c r="E166" s="249">
        <f t="shared" si="19"/>
        <v>0</v>
      </c>
      <c r="F166" s="249">
        <f>'Data Reliability'!B166</f>
        <v>1.8</v>
      </c>
      <c r="G166" s="163">
        <f>Reliability_updated!V166</f>
        <v>196.5</v>
      </c>
      <c r="H166" s="163">
        <f>'Data Reliability'!C166</f>
        <v>0</v>
      </c>
      <c r="I166" t="str">
        <f>IF(Reliability!B166="x","x",(IF(ROUNDUP(Reliability!B166,0)=1,"Very High",IF(ROUNDUP(Reliability!B166,0)=2,"High",IF(ROUNDUP(Reliability!B166,0)=3,"Medium",IF(ROUNDUP(Reliability!B166,0)=4,"Low","Very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zoomScale="80" zoomScaleNormal="80" workbookViewId="0"/>
  </sheetViews>
  <sheetFormatPr defaultRowHeight="15" x14ac:dyDescent="0.25"/>
  <cols>
    <col min="1" max="1" width="48" style="214" customWidth="1"/>
    <col min="2" max="2" width="6.42578125" style="214" customWidth="1"/>
    <col min="3" max="9" width="6" style="214" customWidth="1"/>
    <col min="10" max="10" width="9" style="214" customWidth="1"/>
    <col min="11" max="14" width="6" style="214" customWidth="1"/>
    <col min="15" max="16" width="9" style="214" customWidth="1"/>
  </cols>
  <sheetData>
    <row r="1" spans="1:116" ht="125.1" customHeight="1" x14ac:dyDescent="0.25">
      <c r="A1" s="250" t="s">
        <v>2</v>
      </c>
      <c r="B1" s="251" t="s">
        <v>8613</v>
      </c>
      <c r="C1" s="252" t="s">
        <v>8756</v>
      </c>
      <c r="D1" s="252" t="s">
        <v>8757</v>
      </c>
      <c r="E1" s="252" t="s">
        <v>8671</v>
      </c>
      <c r="F1" s="252" t="s">
        <v>8668</v>
      </c>
      <c r="G1" s="252" t="s">
        <v>8758</v>
      </c>
      <c r="H1" s="252" t="s">
        <v>8674</v>
      </c>
      <c r="I1" s="252" t="s">
        <v>8759</v>
      </c>
      <c r="J1" s="252" t="s">
        <v>8760</v>
      </c>
      <c r="K1" s="252" t="s">
        <v>8681</v>
      </c>
      <c r="L1" s="252" t="s">
        <v>8682</v>
      </c>
      <c r="M1" s="252" t="s">
        <v>8761</v>
      </c>
      <c r="N1" s="252" t="s">
        <v>8762</v>
      </c>
      <c r="O1" s="252" t="s">
        <v>8763</v>
      </c>
      <c r="P1" s="252" t="s">
        <v>8764</v>
      </c>
      <c r="Q1" s="253"/>
      <c r="R1" s="253"/>
      <c r="S1" s="253"/>
      <c r="T1" s="253"/>
      <c r="U1" s="253"/>
      <c r="V1" s="253"/>
      <c r="W1" s="253"/>
      <c r="X1" s="253"/>
      <c r="Y1" s="253"/>
      <c r="Z1" s="253"/>
      <c r="AA1" s="253"/>
      <c r="AB1" s="253"/>
      <c r="AC1" s="253"/>
      <c r="AD1" s="253"/>
      <c r="AE1" s="253"/>
      <c r="AF1" s="253"/>
      <c r="AG1" s="253"/>
      <c r="AH1" s="253"/>
      <c r="AI1" s="253"/>
      <c r="AJ1" s="253"/>
      <c r="AK1" s="253"/>
      <c r="AL1" s="253"/>
      <c r="AM1" s="253"/>
      <c r="AN1" s="253"/>
      <c r="AO1" s="253"/>
      <c r="AP1" s="253"/>
      <c r="AQ1" s="253"/>
      <c r="AR1" s="253"/>
      <c r="AS1" s="253"/>
      <c r="AT1" s="253"/>
      <c r="AU1" s="253"/>
      <c r="AV1" s="253"/>
      <c r="AW1" s="253"/>
      <c r="AX1" s="253"/>
      <c r="AY1" s="253"/>
      <c r="AZ1" s="253"/>
      <c r="BA1" s="253"/>
      <c r="BB1" s="253"/>
      <c r="BC1" s="253"/>
      <c r="BD1" s="253"/>
      <c r="BE1" s="253"/>
      <c r="BF1" s="253"/>
      <c r="BG1" s="253"/>
      <c r="BH1" s="253"/>
      <c r="BI1" s="253"/>
      <c r="BJ1" s="253"/>
      <c r="BK1" s="253"/>
      <c r="BL1" s="253"/>
      <c r="BM1" s="253"/>
      <c r="BN1" s="253"/>
      <c r="BO1" s="253"/>
      <c r="BP1" s="253"/>
      <c r="BQ1" s="253"/>
      <c r="BR1" s="253"/>
      <c r="BS1" s="253"/>
      <c r="BT1" s="253"/>
      <c r="BU1" s="253"/>
      <c r="BV1" s="253"/>
      <c r="BW1" s="253"/>
      <c r="BX1" s="253"/>
      <c r="BY1" s="253"/>
      <c r="BZ1" s="253"/>
      <c r="CA1" s="253"/>
      <c r="CB1" s="253"/>
      <c r="CC1" s="253"/>
      <c r="CD1" s="253"/>
      <c r="CE1" s="253"/>
      <c r="CF1" s="253"/>
      <c r="CG1" s="253"/>
      <c r="CH1" s="253"/>
      <c r="CI1" s="253"/>
      <c r="CJ1" s="253"/>
      <c r="CK1" s="253"/>
      <c r="CL1" s="253"/>
      <c r="CM1" s="253"/>
      <c r="CN1" s="253"/>
      <c r="CO1" s="253"/>
      <c r="CP1" s="253"/>
      <c r="CQ1" s="253"/>
      <c r="CR1" s="253"/>
      <c r="CS1" s="253"/>
      <c r="CT1" s="253"/>
      <c r="CU1" s="253"/>
      <c r="CV1" s="253"/>
      <c r="CW1" s="253"/>
      <c r="CX1" s="253"/>
      <c r="CY1" s="253"/>
      <c r="CZ1" s="253"/>
      <c r="DA1" s="253"/>
      <c r="DB1" s="253"/>
      <c r="DC1" s="253"/>
      <c r="DD1" s="253"/>
      <c r="DE1" s="253"/>
      <c r="DF1" s="253"/>
      <c r="DG1" s="253"/>
      <c r="DH1" s="253"/>
      <c r="DI1" s="253"/>
      <c r="DJ1" s="253"/>
      <c r="DK1" s="253"/>
      <c r="DL1" s="253"/>
    </row>
    <row r="2" spans="1:116" ht="30" customHeight="1" x14ac:dyDescent="0.25">
      <c r="A2" s="254" t="s">
        <v>8765</v>
      </c>
      <c r="B2" s="255"/>
      <c r="C2" s="256" t="s">
        <v>8766</v>
      </c>
      <c r="D2" s="256" t="s">
        <v>8767</v>
      </c>
      <c r="E2" s="256" t="s">
        <v>8768</v>
      </c>
      <c r="F2" s="256" t="s">
        <v>8769</v>
      </c>
      <c r="G2" s="256" t="s">
        <v>8770</v>
      </c>
      <c r="H2" s="256" t="s">
        <v>8771</v>
      </c>
      <c r="I2" s="256" t="s">
        <v>8772</v>
      </c>
      <c r="J2" s="256" t="s">
        <v>8769</v>
      </c>
      <c r="K2" s="256" t="s">
        <v>8772</v>
      </c>
      <c r="L2" s="256" t="s">
        <v>8769</v>
      </c>
      <c r="M2" s="256" t="s">
        <v>8769</v>
      </c>
      <c r="N2" s="256" t="s">
        <v>8772</v>
      </c>
      <c r="O2" s="256" t="s">
        <v>8769</v>
      </c>
      <c r="P2" s="256"/>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c r="BO2" s="253"/>
      <c r="BP2" s="253"/>
      <c r="BQ2" s="253"/>
      <c r="BR2" s="253"/>
      <c r="BS2" s="253"/>
      <c r="BT2" s="253"/>
      <c r="BU2" s="253"/>
      <c r="BV2" s="253"/>
      <c r="BW2" s="253"/>
      <c r="BX2" s="253"/>
      <c r="BY2" s="253"/>
      <c r="BZ2" s="253"/>
      <c r="CA2" s="253"/>
      <c r="CB2" s="253"/>
      <c r="CC2" s="253"/>
      <c r="CD2" s="253"/>
      <c r="CE2" s="253"/>
      <c r="CF2" s="253"/>
      <c r="CG2" s="253"/>
      <c r="CH2" s="253"/>
      <c r="CI2" s="253"/>
      <c r="CJ2" s="253"/>
      <c r="CK2" s="253"/>
      <c r="CL2" s="253"/>
      <c r="CM2" s="253"/>
      <c r="CN2" s="253"/>
      <c r="CO2" s="253"/>
      <c r="CP2" s="253"/>
      <c r="CQ2" s="253"/>
      <c r="CR2" s="253"/>
      <c r="CS2" s="253"/>
      <c r="CT2" s="253"/>
      <c r="CU2" s="253"/>
      <c r="CV2" s="253"/>
      <c r="CW2" s="253"/>
      <c r="CX2" s="253"/>
      <c r="CY2" s="253"/>
      <c r="CZ2" s="253"/>
      <c r="DA2" s="253"/>
      <c r="DB2" s="253"/>
      <c r="DC2" s="253"/>
      <c r="DD2" s="253"/>
      <c r="DE2" s="253"/>
      <c r="DF2" s="253"/>
      <c r="DG2" s="253"/>
      <c r="DH2" s="253"/>
      <c r="DI2" s="253"/>
      <c r="DJ2" s="253"/>
      <c r="DK2" s="253"/>
      <c r="DL2" s="253"/>
    </row>
    <row r="3" spans="1:116" x14ac:dyDescent="0.25">
      <c r="A3" s="254" t="s">
        <v>8773</v>
      </c>
      <c r="B3" s="255"/>
      <c r="C3" s="257" t="s">
        <v>8774</v>
      </c>
      <c r="D3" s="257" t="s">
        <v>8774</v>
      </c>
      <c r="E3" s="257" t="s">
        <v>8775</v>
      </c>
      <c r="F3" s="257" t="s">
        <v>8774</v>
      </c>
      <c r="G3" s="257" t="s">
        <v>8774</v>
      </c>
      <c r="H3" s="257" t="s">
        <v>8774</v>
      </c>
      <c r="I3" s="257" t="s">
        <v>8774</v>
      </c>
      <c r="J3" s="257" t="s">
        <v>8748</v>
      </c>
      <c r="K3" s="257" t="s">
        <v>8774</v>
      </c>
      <c r="L3" s="257" t="s">
        <v>8774</v>
      </c>
      <c r="M3" s="257" t="s">
        <v>8774</v>
      </c>
      <c r="N3" s="257" t="s">
        <v>8774</v>
      </c>
      <c r="O3" s="257" t="s">
        <v>8748</v>
      </c>
      <c r="P3" s="257" t="s">
        <v>8747</v>
      </c>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3"/>
      <c r="AV3" s="253"/>
      <c r="AW3" s="253"/>
      <c r="AX3" s="253"/>
      <c r="AY3" s="253"/>
      <c r="AZ3" s="253"/>
      <c r="BA3" s="253"/>
      <c r="BB3" s="253"/>
      <c r="BC3" s="253"/>
      <c r="BD3" s="253"/>
      <c r="BE3" s="253"/>
      <c r="BF3" s="253"/>
      <c r="BG3" s="253"/>
      <c r="BH3" s="253"/>
      <c r="BI3" s="253"/>
      <c r="BJ3" s="253"/>
      <c r="BK3" s="253"/>
      <c r="BL3" s="253"/>
      <c r="BM3" s="253"/>
      <c r="BN3" s="253"/>
      <c r="BO3" s="253"/>
      <c r="BP3" s="253"/>
      <c r="BQ3" s="253"/>
      <c r="BR3" s="253"/>
      <c r="BS3" s="253"/>
      <c r="BT3" s="253"/>
      <c r="BU3" s="253"/>
      <c r="BV3" s="253"/>
      <c r="BW3" s="253"/>
      <c r="BX3" s="253"/>
      <c r="BY3" s="253"/>
      <c r="BZ3" s="253"/>
      <c r="CA3" s="253"/>
      <c r="CB3" s="253"/>
      <c r="CC3" s="253"/>
      <c r="CD3" s="253"/>
      <c r="CE3" s="253"/>
      <c r="CF3" s="253"/>
      <c r="CG3" s="253"/>
      <c r="CH3" s="253"/>
      <c r="CI3" s="253"/>
      <c r="CJ3" s="253"/>
      <c r="CK3" s="253"/>
      <c r="CL3" s="253"/>
      <c r="CM3" s="253"/>
      <c r="CN3" s="253"/>
      <c r="CO3" s="253"/>
      <c r="CP3" s="253"/>
      <c r="CQ3" s="253"/>
      <c r="CR3" s="253"/>
      <c r="CS3" s="253"/>
      <c r="CT3" s="253"/>
      <c r="CU3" s="253"/>
      <c r="CV3" s="253"/>
      <c r="CW3" s="253"/>
      <c r="CX3" s="253"/>
      <c r="CY3" s="253"/>
      <c r="CZ3" s="253"/>
      <c r="DA3" s="253"/>
      <c r="DB3" s="253"/>
      <c r="DC3" s="253"/>
      <c r="DD3" s="253"/>
      <c r="DE3" s="253"/>
      <c r="DF3" s="253"/>
      <c r="DG3" s="253"/>
      <c r="DH3" s="253"/>
      <c r="DI3" s="253"/>
      <c r="DJ3" s="253"/>
      <c r="DK3" s="253"/>
      <c r="DL3" s="253"/>
    </row>
    <row r="4" spans="1:116" x14ac:dyDescent="0.25">
      <c r="A4" s="254" t="s">
        <v>62</v>
      </c>
      <c r="B4" s="255" t="s">
        <v>8776</v>
      </c>
      <c r="C4" s="258">
        <v>0.74978600340000001</v>
      </c>
      <c r="D4" s="259">
        <v>4</v>
      </c>
      <c r="E4" s="258">
        <v>0</v>
      </c>
      <c r="F4" s="258">
        <v>3.2833333332999999</v>
      </c>
      <c r="G4" s="258">
        <v>0.57474170609999997</v>
      </c>
      <c r="H4" s="258" t="s">
        <v>14</v>
      </c>
      <c r="I4" s="259">
        <v>5</v>
      </c>
      <c r="J4" s="259">
        <f>IFERROR(VLOOKUP($B4,'Core Indicators'!$E$3:$EU$906,147,FALSE),"x")</f>
        <v>3988</v>
      </c>
      <c r="K4" s="260">
        <v>-1.7135269641999999</v>
      </c>
      <c r="L4" s="258">
        <v>3</v>
      </c>
      <c r="M4" s="259">
        <v>27</v>
      </c>
      <c r="N4" s="259">
        <v>16</v>
      </c>
      <c r="O4" s="259">
        <f>IFERROR(VLOOKUP(B4,'Core Indicators'!$E$3:$G$9906,3,FALSE),"x")</f>
        <v>41800000</v>
      </c>
      <c r="P4" s="259">
        <v>652860</v>
      </c>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3"/>
      <c r="AV4" s="253"/>
      <c r="AW4" s="253"/>
      <c r="AX4" s="253"/>
      <c r="AY4" s="253"/>
      <c r="AZ4" s="253"/>
      <c r="BA4" s="253"/>
      <c r="BB4" s="253"/>
      <c r="BC4" s="253"/>
      <c r="BD4" s="253"/>
      <c r="BE4" s="253"/>
      <c r="BF4" s="253"/>
      <c r="BG4" s="253"/>
      <c r="BH4" s="253"/>
      <c r="BI4" s="253"/>
      <c r="BJ4" s="253"/>
      <c r="BK4" s="253"/>
      <c r="BL4" s="253"/>
      <c r="BM4" s="253"/>
      <c r="BN4" s="253"/>
      <c r="BO4" s="253"/>
      <c r="BP4" s="253"/>
      <c r="BQ4" s="253"/>
      <c r="BR4" s="253"/>
      <c r="BS4" s="253"/>
      <c r="BT4" s="253"/>
      <c r="BU4" s="253"/>
      <c r="BV4" s="253"/>
      <c r="BW4" s="253"/>
      <c r="BX4" s="253"/>
      <c r="BY4" s="253"/>
      <c r="BZ4" s="253"/>
      <c r="CA4" s="253"/>
      <c r="CB4" s="253"/>
      <c r="CC4" s="253"/>
      <c r="CD4" s="253"/>
      <c r="CE4" s="253"/>
      <c r="CF4" s="253"/>
      <c r="CG4" s="253"/>
      <c r="CH4" s="253"/>
      <c r="CI4" s="253"/>
      <c r="CJ4" s="253"/>
      <c r="CK4" s="253"/>
      <c r="CL4" s="253"/>
      <c r="CM4" s="253"/>
      <c r="CN4" s="253"/>
      <c r="CO4" s="253"/>
      <c r="CP4" s="253"/>
      <c r="CQ4" s="253"/>
      <c r="CR4" s="253"/>
      <c r="CS4" s="253"/>
      <c r="CT4" s="253"/>
      <c r="CU4" s="253"/>
      <c r="CV4" s="253"/>
      <c r="CW4" s="253"/>
      <c r="CX4" s="253"/>
      <c r="CY4" s="253"/>
      <c r="CZ4" s="253"/>
      <c r="DA4" s="253"/>
      <c r="DB4" s="253"/>
      <c r="DC4" s="253"/>
      <c r="DD4" s="253"/>
      <c r="DE4" s="253"/>
      <c r="DF4" s="253"/>
      <c r="DG4" s="253"/>
      <c r="DH4" s="253"/>
      <c r="DI4" s="253"/>
      <c r="DJ4" s="253"/>
      <c r="DK4" s="253"/>
      <c r="DL4" s="253"/>
    </row>
    <row r="5" spans="1:116" x14ac:dyDescent="0.25">
      <c r="A5" s="254" t="s">
        <v>1591</v>
      </c>
      <c r="B5" s="255" t="s">
        <v>8777</v>
      </c>
      <c r="C5" s="258">
        <v>0.76260000920000004</v>
      </c>
      <c r="D5" s="259">
        <v>4</v>
      </c>
      <c r="E5" s="258">
        <v>0.62</v>
      </c>
      <c r="F5" s="258">
        <v>4.6500000000000004</v>
      </c>
      <c r="G5" s="258">
        <v>0.57799890379999996</v>
      </c>
      <c r="H5" s="258">
        <v>51.3</v>
      </c>
      <c r="I5" s="259">
        <v>3</v>
      </c>
      <c r="J5" s="259">
        <f>IFERROR(VLOOKUP($B5,'Core Indicators'!$E$3:$EU$906,147,FALSE),"x")</f>
        <v>4</v>
      </c>
      <c r="K5" s="260">
        <v>-1.0543431044</v>
      </c>
      <c r="L5" s="258">
        <v>3.75</v>
      </c>
      <c r="M5" s="259">
        <v>32</v>
      </c>
      <c r="N5" s="259">
        <v>26</v>
      </c>
      <c r="O5" s="259">
        <f>IFERROR(VLOOKUP(B5,'Core Indicators'!$E$3:$G$9906,3,FALSE),"x")</f>
        <v>33900000</v>
      </c>
      <c r="P5" s="259">
        <v>1246700</v>
      </c>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253"/>
      <c r="CH5" s="253"/>
      <c r="CI5" s="253"/>
      <c r="CJ5" s="253"/>
      <c r="CK5" s="253"/>
      <c r="CL5" s="253"/>
      <c r="CM5" s="253"/>
      <c r="CN5" s="253"/>
      <c r="CO5" s="253"/>
      <c r="CP5" s="253"/>
      <c r="CQ5" s="253"/>
      <c r="CR5" s="253"/>
      <c r="CS5" s="253"/>
      <c r="CT5" s="253"/>
      <c r="CU5" s="253"/>
      <c r="CV5" s="253"/>
      <c r="CW5" s="253"/>
      <c r="CX5" s="253"/>
      <c r="CY5" s="253"/>
      <c r="CZ5" s="253"/>
      <c r="DA5" s="253"/>
      <c r="DB5" s="253"/>
      <c r="DC5" s="253"/>
      <c r="DD5" s="253"/>
      <c r="DE5" s="253"/>
      <c r="DF5" s="253"/>
      <c r="DG5" s="253"/>
      <c r="DH5" s="253"/>
      <c r="DI5" s="253"/>
      <c r="DJ5" s="253"/>
      <c r="DK5" s="253"/>
      <c r="DL5" s="253"/>
    </row>
    <row r="6" spans="1:116" x14ac:dyDescent="0.25">
      <c r="A6" s="254" t="s">
        <v>8778</v>
      </c>
      <c r="B6" s="255" t="s">
        <v>8779</v>
      </c>
      <c r="C6" s="258">
        <v>0.32080001200000002</v>
      </c>
      <c r="D6" s="259">
        <v>9</v>
      </c>
      <c r="E6" s="258">
        <v>0.04</v>
      </c>
      <c r="F6" s="258">
        <v>7.15</v>
      </c>
      <c r="G6" s="258">
        <v>0.2340778537</v>
      </c>
      <c r="H6" s="258">
        <v>33.200000000000003</v>
      </c>
      <c r="I6" s="259">
        <v>3</v>
      </c>
      <c r="J6" s="259" t="str">
        <f>IFERROR(VLOOKUP($B6,'Core Indicators'!$E$3:$EU$906,147,FALSE),"x")</f>
        <v>x</v>
      </c>
      <c r="K6" s="260">
        <v>-0.41117939349999999</v>
      </c>
      <c r="L6" s="258">
        <v>5.5</v>
      </c>
      <c r="M6" s="259">
        <v>67</v>
      </c>
      <c r="N6" s="259">
        <v>35</v>
      </c>
      <c r="O6" s="259" t="str">
        <f>IFERROR(VLOOKUP(B6,'Core Indicators'!$E$3:$G$9906,3,FALSE),"x")</f>
        <v>x</v>
      </c>
      <c r="P6" s="259">
        <v>27400</v>
      </c>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3"/>
      <c r="BK6" s="253"/>
      <c r="BL6" s="253"/>
      <c r="BM6" s="253"/>
      <c r="BN6" s="253"/>
      <c r="BO6" s="253"/>
      <c r="BP6" s="253"/>
      <c r="BQ6" s="253"/>
      <c r="BR6" s="253"/>
      <c r="BS6" s="253"/>
      <c r="BT6" s="253"/>
      <c r="BU6" s="253"/>
      <c r="BV6" s="253"/>
      <c r="BW6" s="253"/>
      <c r="BX6" s="253"/>
      <c r="BY6" s="253"/>
      <c r="BZ6" s="253"/>
      <c r="CA6" s="253"/>
      <c r="CB6" s="253"/>
      <c r="CC6" s="253"/>
      <c r="CD6" s="253"/>
      <c r="CE6" s="253"/>
      <c r="CF6" s="253"/>
      <c r="CG6" s="253"/>
      <c r="CH6" s="253"/>
      <c r="CI6" s="253"/>
      <c r="CJ6" s="253"/>
      <c r="CK6" s="253"/>
      <c r="CL6" s="253"/>
      <c r="CM6" s="253"/>
      <c r="CN6" s="253"/>
      <c r="CO6" s="253"/>
      <c r="CP6" s="253"/>
      <c r="CQ6" s="253"/>
      <c r="CR6" s="253"/>
      <c r="CS6" s="253"/>
      <c r="CT6" s="253"/>
      <c r="CU6" s="253"/>
      <c r="CV6" s="253"/>
      <c r="CW6" s="253"/>
      <c r="CX6" s="253"/>
      <c r="CY6" s="253"/>
      <c r="CZ6" s="253"/>
      <c r="DA6" s="253"/>
      <c r="DB6" s="253"/>
      <c r="DC6" s="253"/>
      <c r="DD6" s="253"/>
      <c r="DE6" s="253"/>
      <c r="DF6" s="253"/>
      <c r="DG6" s="253"/>
      <c r="DH6" s="253"/>
      <c r="DI6" s="253"/>
      <c r="DJ6" s="253"/>
      <c r="DK6" s="253"/>
      <c r="DL6" s="253"/>
    </row>
    <row r="7" spans="1:116" x14ac:dyDescent="0.25">
      <c r="A7" s="254" t="s">
        <v>8780</v>
      </c>
      <c r="B7" s="255" t="s">
        <v>8781</v>
      </c>
      <c r="C7" s="258">
        <v>0.98560000059999997</v>
      </c>
      <c r="D7" s="259">
        <v>1</v>
      </c>
      <c r="E7" s="258">
        <v>0</v>
      </c>
      <c r="F7" s="258">
        <v>3.9</v>
      </c>
      <c r="G7" s="258">
        <v>0.1130989843</v>
      </c>
      <c r="H7" s="258">
        <v>26</v>
      </c>
      <c r="I7" s="259">
        <v>0</v>
      </c>
      <c r="J7" s="259" t="str">
        <f>IFERROR(VLOOKUP($B7,'Core Indicators'!$E$3:$EU$906,147,FALSE),"x")</f>
        <v>x</v>
      </c>
      <c r="K7" s="260">
        <v>0.84021884200000008</v>
      </c>
      <c r="L7" s="258">
        <v>4.25</v>
      </c>
      <c r="M7" s="259">
        <v>17</v>
      </c>
      <c r="N7" s="259">
        <v>71</v>
      </c>
      <c r="O7" s="259" t="str">
        <f>IFERROR(VLOOKUP(B7,'Core Indicators'!$E$3:$G$9906,3,FALSE),"x")</f>
        <v>x</v>
      </c>
      <c r="P7" s="259">
        <v>83600</v>
      </c>
      <c r="Q7" s="253"/>
      <c r="R7" s="253"/>
      <c r="S7" s="253"/>
      <c r="T7" s="253"/>
      <c r="U7" s="253"/>
      <c r="V7" s="253"/>
      <c r="W7" s="253"/>
      <c r="X7" s="253"/>
      <c r="Y7" s="253"/>
      <c r="Z7" s="253"/>
      <c r="AA7" s="253"/>
      <c r="AB7" s="253"/>
      <c r="AC7" s="253"/>
      <c r="AD7" s="253"/>
      <c r="AE7" s="253"/>
      <c r="AF7" s="253"/>
      <c r="AG7" s="253"/>
      <c r="AH7" s="253"/>
      <c r="AI7" s="253"/>
      <c r="AJ7" s="253"/>
      <c r="AK7" s="253"/>
      <c r="AL7" s="253"/>
      <c r="AM7" s="253"/>
      <c r="AN7" s="253"/>
      <c r="AO7" s="253"/>
      <c r="AP7" s="253"/>
      <c r="AQ7" s="253"/>
      <c r="AR7" s="253"/>
      <c r="AS7" s="253"/>
      <c r="AT7" s="253"/>
      <c r="AU7" s="253"/>
      <c r="AV7" s="253"/>
      <c r="AW7" s="253"/>
      <c r="AX7" s="253"/>
      <c r="AY7" s="253"/>
      <c r="AZ7" s="253"/>
      <c r="BA7" s="253"/>
      <c r="BB7" s="253"/>
      <c r="BC7" s="253"/>
      <c r="BD7" s="253"/>
      <c r="BE7" s="253"/>
      <c r="BF7" s="253"/>
      <c r="BG7" s="253"/>
      <c r="BH7" s="253"/>
      <c r="BI7" s="253"/>
      <c r="BJ7" s="253"/>
      <c r="BK7" s="253"/>
      <c r="BL7" s="253"/>
      <c r="BM7" s="253"/>
      <c r="BN7" s="253"/>
      <c r="BO7" s="253"/>
      <c r="BP7" s="253"/>
      <c r="BQ7" s="253"/>
      <c r="BR7" s="253"/>
      <c r="BS7" s="253"/>
      <c r="BT7" s="253"/>
      <c r="BU7" s="253"/>
      <c r="BV7" s="253"/>
      <c r="BW7" s="253"/>
      <c r="BX7" s="253"/>
      <c r="BY7" s="253"/>
      <c r="BZ7" s="253"/>
      <c r="CA7" s="253"/>
      <c r="CB7" s="253"/>
      <c r="CC7" s="253"/>
      <c r="CD7" s="253"/>
      <c r="CE7" s="253"/>
      <c r="CF7" s="253"/>
      <c r="CG7" s="253"/>
      <c r="CH7" s="253"/>
      <c r="CI7" s="253"/>
      <c r="CJ7" s="253"/>
      <c r="CK7" s="253"/>
      <c r="CL7" s="253"/>
      <c r="CM7" s="253"/>
      <c r="CN7" s="253"/>
      <c r="CO7" s="253"/>
      <c r="CP7" s="253"/>
      <c r="CQ7" s="253"/>
      <c r="CR7" s="253"/>
      <c r="CS7" s="253"/>
      <c r="CT7" s="253"/>
      <c r="CU7" s="253"/>
      <c r="CV7" s="253"/>
      <c r="CW7" s="253"/>
      <c r="CX7" s="253"/>
      <c r="CY7" s="253"/>
      <c r="CZ7" s="253"/>
      <c r="DA7" s="253"/>
      <c r="DB7" s="253"/>
      <c r="DC7" s="253"/>
      <c r="DD7" s="253"/>
      <c r="DE7" s="253"/>
      <c r="DF7" s="253"/>
      <c r="DG7" s="253"/>
      <c r="DH7" s="253"/>
      <c r="DI7" s="253"/>
      <c r="DJ7" s="253"/>
      <c r="DK7" s="253"/>
      <c r="DL7" s="253"/>
    </row>
    <row r="8" spans="1:116" x14ac:dyDescent="0.25">
      <c r="A8" s="254" t="s">
        <v>8782</v>
      </c>
      <c r="B8" s="255" t="s">
        <v>8783</v>
      </c>
      <c r="C8" s="258">
        <v>5.8874944500000012E-2</v>
      </c>
      <c r="D8" s="259">
        <v>12</v>
      </c>
      <c r="E8" s="258">
        <v>0.01</v>
      </c>
      <c r="F8" s="258">
        <v>8.15</v>
      </c>
      <c r="G8" s="258">
        <v>0.35376096779999999</v>
      </c>
      <c r="H8" s="258">
        <v>42.9</v>
      </c>
      <c r="I8" s="259">
        <v>0</v>
      </c>
      <c r="J8" s="259" t="str">
        <f>IFERROR(VLOOKUP($B8,'Core Indicators'!$E$3:$EU$906,147,FALSE),"x")</f>
        <v>x</v>
      </c>
      <c r="K8" s="260">
        <v>-0.43072563409999998</v>
      </c>
      <c r="L8" s="258">
        <v>7.5</v>
      </c>
      <c r="M8" s="259">
        <v>85</v>
      </c>
      <c r="N8" s="259">
        <v>45</v>
      </c>
      <c r="O8" s="259" t="str">
        <f>IFERROR(VLOOKUP(B8,'Core Indicators'!$E$3:$G$9906,3,FALSE),"x")</f>
        <v>x</v>
      </c>
      <c r="P8" s="259">
        <v>2736690</v>
      </c>
      <c r="Q8" s="253"/>
      <c r="R8" s="253"/>
      <c r="S8" s="253"/>
      <c r="T8" s="253"/>
      <c r="U8" s="253"/>
      <c r="V8" s="253"/>
      <c r="W8" s="253"/>
      <c r="X8" s="253"/>
      <c r="Y8" s="253"/>
      <c r="Z8" s="253"/>
      <c r="AA8" s="253"/>
      <c r="AB8" s="253"/>
      <c r="AC8" s="253"/>
      <c r="AD8" s="253"/>
      <c r="AE8" s="253"/>
      <c r="AF8" s="253"/>
      <c r="AG8" s="253"/>
      <c r="AH8" s="253"/>
      <c r="AI8" s="253"/>
      <c r="AJ8" s="253"/>
      <c r="AK8" s="253"/>
      <c r="AL8" s="253"/>
      <c r="AM8" s="253"/>
      <c r="AN8" s="253"/>
      <c r="AO8" s="253"/>
      <c r="AP8" s="253"/>
      <c r="AQ8" s="253"/>
      <c r="AR8" s="253"/>
      <c r="AS8" s="253"/>
      <c r="AT8" s="253"/>
      <c r="AU8" s="253"/>
      <c r="AV8" s="253"/>
      <c r="AW8" s="253"/>
      <c r="AX8" s="253"/>
      <c r="AY8" s="253"/>
      <c r="AZ8" s="253"/>
      <c r="BA8" s="253"/>
      <c r="BB8" s="253"/>
      <c r="BC8" s="253"/>
      <c r="BD8" s="253"/>
      <c r="BE8" s="253"/>
      <c r="BF8" s="253"/>
      <c r="BG8" s="253"/>
      <c r="BH8" s="253"/>
      <c r="BI8" s="253"/>
      <c r="BJ8" s="253"/>
      <c r="BK8" s="253"/>
      <c r="BL8" s="253"/>
      <c r="BM8" s="253"/>
      <c r="BN8" s="253"/>
      <c r="BO8" s="253"/>
      <c r="BP8" s="253"/>
      <c r="BQ8" s="253"/>
      <c r="BR8" s="253"/>
      <c r="BS8" s="253"/>
      <c r="BT8" s="253"/>
      <c r="BU8" s="253"/>
      <c r="BV8" s="253"/>
      <c r="BW8" s="253"/>
      <c r="BX8" s="253"/>
      <c r="BY8" s="253"/>
      <c r="BZ8" s="253"/>
      <c r="CA8" s="253"/>
      <c r="CB8" s="253"/>
      <c r="CC8" s="253"/>
      <c r="CD8" s="253"/>
      <c r="CE8" s="253"/>
      <c r="CF8" s="253"/>
      <c r="CG8" s="253"/>
      <c r="CH8" s="253"/>
      <c r="CI8" s="253"/>
      <c r="CJ8" s="253"/>
      <c r="CK8" s="253"/>
      <c r="CL8" s="253"/>
      <c r="CM8" s="253"/>
      <c r="CN8" s="253"/>
      <c r="CO8" s="253"/>
      <c r="CP8" s="253"/>
      <c r="CQ8" s="253"/>
      <c r="CR8" s="253"/>
      <c r="CS8" s="253"/>
      <c r="CT8" s="253"/>
      <c r="CU8" s="253"/>
      <c r="CV8" s="253"/>
      <c r="CW8" s="253"/>
      <c r="CX8" s="253"/>
      <c r="CY8" s="253"/>
      <c r="CZ8" s="253"/>
      <c r="DA8" s="253"/>
      <c r="DB8" s="253"/>
      <c r="DC8" s="253"/>
      <c r="DD8" s="253"/>
      <c r="DE8" s="253"/>
      <c r="DF8" s="253"/>
      <c r="DG8" s="253"/>
      <c r="DH8" s="253"/>
      <c r="DI8" s="253"/>
      <c r="DJ8" s="253"/>
      <c r="DK8" s="253"/>
      <c r="DL8" s="253"/>
    </row>
    <row r="9" spans="1:116" x14ac:dyDescent="0.25">
      <c r="A9" s="254" t="s">
        <v>1257</v>
      </c>
      <c r="B9" s="255" t="s">
        <v>8784</v>
      </c>
      <c r="C9" s="258">
        <v>4.13892441E-2</v>
      </c>
      <c r="D9" s="259">
        <v>6</v>
      </c>
      <c r="E9" s="258">
        <v>1.7999999999999999E-2</v>
      </c>
      <c r="F9" s="258">
        <v>7.1</v>
      </c>
      <c r="G9" s="258">
        <v>0.25869431790000003</v>
      </c>
      <c r="H9" s="258">
        <v>29.9</v>
      </c>
      <c r="I9" s="259">
        <v>3</v>
      </c>
      <c r="J9" s="259">
        <f>IFERROR(VLOOKUP($B9,'Core Indicators'!$E$3:$EU$906,147,FALSE),"x")</f>
        <v>11</v>
      </c>
      <c r="K9" s="260">
        <v>-0.1312757581</v>
      </c>
      <c r="L9" s="258">
        <v>6</v>
      </c>
      <c r="M9" s="259">
        <v>53</v>
      </c>
      <c r="N9" s="259">
        <v>42</v>
      </c>
      <c r="O9" s="259">
        <f>IFERROR(VLOOKUP(B9,'Core Indicators'!$E$3:$G$9906,3,FALSE),"x")</f>
        <v>2988000</v>
      </c>
      <c r="P9" s="259">
        <v>28470</v>
      </c>
      <c r="Q9" s="253"/>
      <c r="R9" s="253"/>
      <c r="S9" s="253"/>
      <c r="T9" s="253"/>
      <c r="U9" s="253"/>
      <c r="V9" s="253"/>
      <c r="W9" s="253"/>
      <c r="X9" s="253"/>
      <c r="Y9" s="253"/>
      <c r="Z9" s="253"/>
      <c r="AA9" s="253"/>
      <c r="AB9" s="253"/>
      <c r="AC9" s="253"/>
      <c r="AD9" s="253"/>
      <c r="AE9" s="253"/>
      <c r="AF9" s="253"/>
      <c r="AG9" s="253"/>
      <c r="AH9" s="253"/>
      <c r="AI9" s="253"/>
      <c r="AJ9" s="253"/>
      <c r="AK9" s="253"/>
      <c r="AL9" s="253"/>
      <c r="AM9" s="253"/>
      <c r="AN9" s="253"/>
      <c r="AO9" s="253"/>
      <c r="AP9" s="253"/>
      <c r="AQ9" s="253"/>
      <c r="AR9" s="253"/>
      <c r="AS9" s="253"/>
      <c r="AT9" s="253"/>
      <c r="AU9" s="253"/>
      <c r="AV9" s="253"/>
      <c r="AW9" s="253"/>
      <c r="AX9" s="253"/>
      <c r="AY9" s="253"/>
      <c r="AZ9" s="253"/>
      <c r="BA9" s="253"/>
      <c r="BB9" s="253"/>
      <c r="BC9" s="253"/>
      <c r="BD9" s="253"/>
      <c r="BE9" s="253"/>
      <c r="BF9" s="253"/>
      <c r="BG9" s="253"/>
      <c r="BH9" s="253"/>
      <c r="BI9" s="253"/>
      <c r="BJ9" s="253"/>
      <c r="BK9" s="253"/>
      <c r="BL9" s="253"/>
      <c r="BM9" s="253"/>
      <c r="BN9" s="253"/>
      <c r="BO9" s="253"/>
      <c r="BP9" s="253"/>
      <c r="BQ9" s="253"/>
      <c r="BR9" s="253"/>
      <c r="BS9" s="253"/>
      <c r="BT9" s="253"/>
      <c r="BU9" s="253"/>
      <c r="BV9" s="253"/>
      <c r="BW9" s="253"/>
      <c r="BX9" s="253"/>
      <c r="BY9" s="253"/>
      <c r="BZ9" s="253"/>
      <c r="CA9" s="253"/>
      <c r="CB9" s="253"/>
      <c r="CC9" s="253"/>
      <c r="CD9" s="253"/>
      <c r="CE9" s="253"/>
      <c r="CF9" s="253"/>
      <c r="CG9" s="253"/>
      <c r="CH9" s="253"/>
      <c r="CI9" s="253"/>
      <c r="CJ9" s="253"/>
      <c r="CK9" s="253"/>
      <c r="CL9" s="253"/>
      <c r="CM9" s="253"/>
      <c r="CN9" s="253"/>
      <c r="CO9" s="253"/>
      <c r="CP9" s="253"/>
      <c r="CQ9" s="253"/>
      <c r="CR9" s="253"/>
      <c r="CS9" s="253"/>
      <c r="CT9" s="253"/>
      <c r="CU9" s="253"/>
      <c r="CV9" s="253"/>
      <c r="CW9" s="253"/>
      <c r="CX9" s="253"/>
      <c r="CY9" s="253"/>
      <c r="CZ9" s="253"/>
      <c r="DA9" s="253"/>
      <c r="DB9" s="253"/>
      <c r="DC9" s="253"/>
      <c r="DD9" s="253"/>
      <c r="DE9" s="253"/>
      <c r="DF9" s="253"/>
      <c r="DG9" s="253"/>
      <c r="DH9" s="253"/>
      <c r="DI9" s="253"/>
      <c r="DJ9" s="253"/>
      <c r="DK9" s="253"/>
      <c r="DL9" s="253"/>
    </row>
    <row r="10" spans="1:116" x14ac:dyDescent="0.25">
      <c r="A10" s="254" t="s">
        <v>8785</v>
      </c>
      <c r="B10" s="255" t="s">
        <v>8786</v>
      </c>
      <c r="C10" s="258">
        <v>0</v>
      </c>
      <c r="D10" s="259">
        <v>13</v>
      </c>
      <c r="E10" s="258">
        <v>0</v>
      </c>
      <c r="F10" s="258" t="s">
        <v>14</v>
      </c>
      <c r="G10" s="258" t="s">
        <v>14</v>
      </c>
      <c r="H10" s="258" t="s">
        <v>14</v>
      </c>
      <c r="I10" s="259">
        <v>0</v>
      </c>
      <c r="J10" s="259" t="str">
        <f>IFERROR(VLOOKUP($B10,'Core Indicators'!$E$3:$EU$906,147,FALSE),"x")</f>
        <v>x</v>
      </c>
      <c r="K10" s="260">
        <v>0.40520465369999997</v>
      </c>
      <c r="L10" s="258" t="s">
        <v>14</v>
      </c>
      <c r="M10" s="259">
        <v>85</v>
      </c>
      <c r="N10" s="259" t="s">
        <v>14</v>
      </c>
      <c r="O10" s="259" t="str">
        <f>IFERROR(VLOOKUP(B10,'Core Indicators'!$E$3:$G$9906,3,FALSE),"x")</f>
        <v>x</v>
      </c>
      <c r="P10" s="259">
        <v>440</v>
      </c>
      <c r="Q10" s="253"/>
      <c r="R10" s="253"/>
      <c r="S10" s="253"/>
      <c r="T10" s="253"/>
      <c r="U10" s="253"/>
      <c r="V10" s="253"/>
      <c r="W10" s="253"/>
      <c r="X10" s="253"/>
      <c r="Y10" s="253"/>
      <c r="Z10" s="253"/>
      <c r="AA10" s="253"/>
      <c r="AB10" s="253"/>
      <c r="AC10" s="253"/>
      <c r="AD10" s="253"/>
      <c r="AE10" s="253"/>
      <c r="AF10" s="253"/>
      <c r="AG10" s="253"/>
      <c r="AH10" s="253"/>
      <c r="AI10" s="253"/>
      <c r="AJ10" s="253"/>
      <c r="AK10" s="253"/>
      <c r="AL10" s="253"/>
      <c r="AM10" s="253"/>
      <c r="AN10" s="253"/>
      <c r="AO10" s="253"/>
      <c r="AP10" s="253"/>
      <c r="AQ10" s="253"/>
      <c r="AR10" s="253"/>
      <c r="AS10" s="253"/>
      <c r="AT10" s="253"/>
      <c r="AU10" s="253"/>
      <c r="AV10" s="253"/>
      <c r="AW10" s="253"/>
      <c r="AX10" s="253"/>
      <c r="AY10" s="253"/>
      <c r="AZ10" s="253"/>
      <c r="BA10" s="253"/>
      <c r="BB10" s="253"/>
      <c r="BC10" s="253"/>
      <c r="BD10" s="253"/>
      <c r="BE10" s="253"/>
      <c r="BF10" s="253"/>
      <c r="BG10" s="253"/>
      <c r="BH10" s="253"/>
      <c r="BI10" s="253"/>
      <c r="BJ10" s="253"/>
      <c r="BK10" s="253"/>
      <c r="BL10" s="253"/>
      <c r="BM10" s="253"/>
      <c r="BN10" s="253"/>
      <c r="BO10" s="253"/>
      <c r="BP10" s="253"/>
      <c r="BQ10" s="253"/>
      <c r="BR10" s="253"/>
      <c r="BS10" s="253"/>
      <c r="BT10" s="253"/>
      <c r="BU10" s="253"/>
      <c r="BV10" s="253"/>
      <c r="BW10" s="253"/>
      <c r="BX10" s="253"/>
      <c r="BY10" s="253"/>
      <c r="BZ10" s="253"/>
      <c r="CA10" s="253"/>
      <c r="CB10" s="253"/>
      <c r="CC10" s="253"/>
      <c r="CD10" s="253"/>
      <c r="CE10" s="253"/>
      <c r="CF10" s="253"/>
      <c r="CG10" s="253"/>
      <c r="CH10" s="253"/>
      <c r="CI10" s="253"/>
      <c r="CJ10" s="253"/>
      <c r="CK10" s="253"/>
      <c r="CL10" s="253"/>
      <c r="CM10" s="253"/>
      <c r="CN10" s="253"/>
      <c r="CO10" s="253"/>
      <c r="CP10" s="253"/>
      <c r="CQ10" s="253"/>
      <c r="CR10" s="253"/>
      <c r="CS10" s="253"/>
      <c r="CT10" s="253"/>
      <c r="CU10" s="253"/>
      <c r="CV10" s="253"/>
      <c r="CW10" s="253"/>
      <c r="CX10" s="253"/>
      <c r="CY10" s="253"/>
      <c r="CZ10" s="253"/>
      <c r="DA10" s="253"/>
      <c r="DB10" s="253"/>
      <c r="DC10" s="253"/>
      <c r="DD10" s="253"/>
      <c r="DE10" s="253"/>
      <c r="DF10" s="253"/>
      <c r="DG10" s="253"/>
      <c r="DH10" s="253"/>
      <c r="DI10" s="253"/>
      <c r="DJ10" s="253"/>
      <c r="DK10" s="253"/>
      <c r="DL10" s="253"/>
    </row>
    <row r="11" spans="1:116" x14ac:dyDescent="0.25">
      <c r="A11" s="254" t="s">
        <v>8787</v>
      </c>
      <c r="B11" s="255" t="s">
        <v>8788</v>
      </c>
      <c r="C11" s="258">
        <v>0.29240004409999998</v>
      </c>
      <c r="D11" s="259">
        <v>14</v>
      </c>
      <c r="E11" s="258">
        <v>0.02</v>
      </c>
      <c r="F11" s="258" t="s">
        <v>14</v>
      </c>
      <c r="G11" s="258">
        <v>0.1028773082</v>
      </c>
      <c r="H11" s="258">
        <v>34.4</v>
      </c>
      <c r="I11" s="259">
        <v>0</v>
      </c>
      <c r="J11" s="259" t="str">
        <f>IFERROR(VLOOKUP($B11,'Core Indicators'!$E$3:$EU$906,147,FALSE),"x")</f>
        <v>x</v>
      </c>
      <c r="K11" s="260">
        <v>1.7341445684000001</v>
      </c>
      <c r="L11" s="258" t="s">
        <v>14</v>
      </c>
      <c r="M11" s="259">
        <v>97</v>
      </c>
      <c r="N11" s="259">
        <v>77</v>
      </c>
      <c r="O11" s="259" t="str">
        <f>IFERROR(VLOOKUP(B11,'Core Indicators'!$E$3:$G$9906,3,FALSE),"x")</f>
        <v>x</v>
      </c>
      <c r="P11" s="259">
        <v>7682300</v>
      </c>
      <c r="Q11" s="253"/>
      <c r="R11" s="253"/>
      <c r="S11" s="253"/>
      <c r="T11" s="253"/>
      <c r="U11" s="253"/>
      <c r="V11" s="253"/>
      <c r="W11" s="253"/>
      <c r="X11" s="253"/>
      <c r="Y11" s="253"/>
      <c r="Z11" s="253"/>
      <c r="AA11" s="253"/>
      <c r="AB11" s="253"/>
      <c r="AC11" s="253"/>
      <c r="AD11" s="253"/>
      <c r="AE11" s="253"/>
      <c r="AF11" s="253"/>
      <c r="AG11" s="253"/>
      <c r="AH11" s="253"/>
      <c r="AI11" s="253"/>
      <c r="AJ11" s="253"/>
      <c r="AK11" s="253"/>
      <c r="AL11" s="253"/>
      <c r="AM11" s="253"/>
      <c r="AN11" s="253"/>
      <c r="AO11" s="253"/>
      <c r="AP11" s="253"/>
      <c r="AQ11" s="253"/>
      <c r="AR11" s="253"/>
      <c r="AS11" s="253"/>
      <c r="AT11" s="253"/>
      <c r="AU11" s="253"/>
      <c r="AV11" s="253"/>
      <c r="AW11" s="253"/>
      <c r="AX11" s="253"/>
      <c r="AY11" s="253"/>
      <c r="AZ11" s="253"/>
      <c r="BA11" s="253"/>
      <c r="BB11" s="253"/>
      <c r="BC11" s="253"/>
      <c r="BD11" s="253"/>
      <c r="BE11" s="253"/>
      <c r="BF11" s="253"/>
      <c r="BG11" s="253"/>
      <c r="BH11" s="253"/>
      <c r="BI11" s="253"/>
      <c r="BJ11" s="253"/>
      <c r="BK11" s="253"/>
      <c r="BL11" s="253"/>
      <c r="BM11" s="253"/>
      <c r="BN11" s="253"/>
      <c r="BO11" s="253"/>
      <c r="BP11" s="253"/>
      <c r="BQ11" s="253"/>
      <c r="BR11" s="253"/>
      <c r="BS11" s="253"/>
      <c r="BT11" s="253"/>
      <c r="BU11" s="253"/>
      <c r="BV11" s="253"/>
      <c r="BW11" s="253"/>
      <c r="BX11" s="253"/>
      <c r="BY11" s="253"/>
      <c r="BZ11" s="253"/>
      <c r="CA11" s="253"/>
      <c r="CB11" s="253"/>
      <c r="CC11" s="253"/>
      <c r="CD11" s="253"/>
      <c r="CE11" s="253"/>
      <c r="CF11" s="253"/>
      <c r="CG11" s="253"/>
      <c r="CH11" s="253"/>
      <c r="CI11" s="253"/>
      <c r="CJ11" s="253"/>
      <c r="CK11" s="253"/>
      <c r="CL11" s="253"/>
      <c r="CM11" s="253"/>
      <c r="CN11" s="253"/>
      <c r="CO11" s="253"/>
      <c r="CP11" s="253"/>
      <c r="CQ11" s="253"/>
      <c r="CR11" s="253"/>
      <c r="CS11" s="253"/>
      <c r="CT11" s="253"/>
      <c r="CU11" s="253"/>
      <c r="CV11" s="253"/>
      <c r="CW11" s="253"/>
      <c r="CX11" s="253"/>
      <c r="CY11" s="253"/>
      <c r="CZ11" s="253"/>
      <c r="DA11" s="253"/>
      <c r="DB11" s="253"/>
      <c r="DC11" s="253"/>
      <c r="DD11" s="253"/>
      <c r="DE11" s="253"/>
      <c r="DF11" s="253"/>
      <c r="DG11" s="253"/>
      <c r="DH11" s="253"/>
      <c r="DI11" s="253"/>
      <c r="DJ11" s="253"/>
      <c r="DK11" s="253"/>
      <c r="DL11" s="253"/>
    </row>
    <row r="12" spans="1:116" x14ac:dyDescent="0.25">
      <c r="A12" s="254" t="s">
        <v>8789</v>
      </c>
      <c r="B12" s="255" t="s">
        <v>8790</v>
      </c>
      <c r="C12" s="258">
        <v>0.1350639867</v>
      </c>
      <c r="D12" s="259">
        <v>12</v>
      </c>
      <c r="E12" s="258">
        <v>7.7999999999999996E-3</v>
      </c>
      <c r="F12" s="258" t="s">
        <v>14</v>
      </c>
      <c r="G12" s="258">
        <v>7.3148202199999998E-2</v>
      </c>
      <c r="H12" s="258">
        <v>30.8</v>
      </c>
      <c r="I12" s="259">
        <v>0</v>
      </c>
      <c r="J12" s="259" t="str">
        <f>IFERROR(VLOOKUP($B12,'Core Indicators'!$E$3:$EU$906,147,FALSE),"x")</f>
        <v>x</v>
      </c>
      <c r="K12" s="260">
        <v>1.8830512762</v>
      </c>
      <c r="L12" s="258" t="s">
        <v>14</v>
      </c>
      <c r="M12" s="259">
        <v>93</v>
      </c>
      <c r="N12" s="259">
        <v>77</v>
      </c>
      <c r="O12" s="259" t="str">
        <f>IFERROR(VLOOKUP(B12,'Core Indicators'!$E$3:$G$9906,3,FALSE),"x")</f>
        <v>x</v>
      </c>
      <c r="P12" s="259">
        <v>82523</v>
      </c>
      <c r="Q12" s="253"/>
      <c r="R12" s="253"/>
      <c r="S12" s="253"/>
      <c r="T12" s="253"/>
      <c r="U12" s="253"/>
      <c r="V12" s="253"/>
      <c r="W12" s="253"/>
      <c r="X12" s="253"/>
      <c r="Y12" s="253"/>
      <c r="Z12" s="253"/>
      <c r="AA12" s="253"/>
      <c r="AB12" s="253"/>
      <c r="AC12" s="253"/>
      <c r="AD12" s="253"/>
      <c r="AE12" s="253"/>
      <c r="AF12" s="253"/>
      <c r="AG12" s="253"/>
      <c r="AH12" s="253"/>
      <c r="AI12" s="253"/>
      <c r="AJ12" s="253"/>
      <c r="AK12" s="253"/>
      <c r="AL12" s="253"/>
      <c r="AM12" s="253"/>
      <c r="AN12" s="253"/>
      <c r="AO12" s="253"/>
      <c r="AP12" s="253"/>
      <c r="AQ12" s="253"/>
      <c r="AR12" s="253"/>
      <c r="AS12" s="253"/>
      <c r="AT12" s="253"/>
      <c r="AU12" s="253"/>
      <c r="AV12" s="253"/>
      <c r="AW12" s="253"/>
      <c r="AX12" s="253"/>
      <c r="AY12" s="253"/>
      <c r="AZ12" s="253"/>
      <c r="BA12" s="253"/>
      <c r="BB12" s="253"/>
      <c r="BC12" s="253"/>
      <c r="BD12" s="253"/>
      <c r="BE12" s="253"/>
      <c r="BF12" s="253"/>
      <c r="BG12" s="253"/>
      <c r="BH12" s="253"/>
      <c r="BI12" s="253"/>
      <c r="BJ12" s="253"/>
      <c r="BK12" s="253"/>
      <c r="BL12" s="253"/>
      <c r="BM12" s="253"/>
      <c r="BN12" s="253"/>
      <c r="BO12" s="253"/>
      <c r="BP12" s="253"/>
      <c r="BQ12" s="253"/>
      <c r="BR12" s="253"/>
      <c r="BS12" s="253"/>
      <c r="BT12" s="253"/>
      <c r="BU12" s="253"/>
      <c r="BV12" s="253"/>
      <c r="BW12" s="253"/>
      <c r="BX12" s="253"/>
      <c r="BY12" s="253"/>
      <c r="BZ12" s="253"/>
      <c r="CA12" s="253"/>
      <c r="CB12" s="253"/>
      <c r="CC12" s="253"/>
      <c r="CD12" s="253"/>
      <c r="CE12" s="253"/>
      <c r="CF12" s="253"/>
      <c r="CG12" s="253"/>
      <c r="CH12" s="253"/>
      <c r="CI12" s="253"/>
      <c r="CJ12" s="253"/>
      <c r="CK12" s="253"/>
      <c r="CL12" s="253"/>
      <c r="CM12" s="253"/>
      <c r="CN12" s="253"/>
      <c r="CO12" s="253"/>
      <c r="CP12" s="253"/>
      <c r="CQ12" s="253"/>
      <c r="CR12" s="253"/>
      <c r="CS12" s="253"/>
      <c r="CT12" s="253"/>
      <c r="CU12" s="253"/>
      <c r="CV12" s="253"/>
      <c r="CW12" s="253"/>
      <c r="CX12" s="253"/>
      <c r="CY12" s="253"/>
      <c r="CZ12" s="253"/>
      <c r="DA12" s="253"/>
      <c r="DB12" s="253"/>
      <c r="DC12" s="253"/>
      <c r="DD12" s="253"/>
      <c r="DE12" s="253"/>
      <c r="DF12" s="253"/>
      <c r="DG12" s="253"/>
      <c r="DH12" s="253"/>
      <c r="DI12" s="253"/>
      <c r="DJ12" s="253"/>
      <c r="DK12" s="253"/>
      <c r="DL12" s="253"/>
    </row>
    <row r="13" spans="1:116" x14ac:dyDescent="0.25">
      <c r="A13" s="254" t="s">
        <v>1267</v>
      </c>
      <c r="B13" s="255" t="s">
        <v>8791</v>
      </c>
      <c r="C13" s="258">
        <v>0.15286196930000001</v>
      </c>
      <c r="D13" s="259">
        <v>4</v>
      </c>
      <c r="E13" s="258">
        <v>5.5E-2</v>
      </c>
      <c r="F13" s="258">
        <v>3.4333333332999998</v>
      </c>
      <c r="G13" s="258">
        <v>0.32076538339999999</v>
      </c>
      <c r="H13" s="258">
        <v>26.6</v>
      </c>
      <c r="I13" s="259">
        <v>3</v>
      </c>
      <c r="J13" s="259">
        <f>IFERROR(VLOOKUP($B13,'Core Indicators'!$E$3:$EU$906,147,FALSE),"x")</f>
        <v>3</v>
      </c>
      <c r="K13" s="260">
        <v>-0.57727032899999997</v>
      </c>
      <c r="L13" s="258">
        <v>3</v>
      </c>
      <c r="M13" s="259">
        <v>10</v>
      </c>
      <c r="N13" s="259">
        <v>30</v>
      </c>
      <c r="O13" s="259">
        <f>IFERROR(VLOOKUP(B13,'Core Indicators'!$E$3:$G$9906,3,FALSE),"x")</f>
        <v>10040000</v>
      </c>
      <c r="P13" s="259">
        <v>82663</v>
      </c>
      <c r="Q13" s="253"/>
      <c r="R13" s="253"/>
      <c r="S13" s="253"/>
      <c r="T13" s="253"/>
      <c r="U13" s="253"/>
      <c r="V13" s="253"/>
      <c r="W13" s="253"/>
      <c r="X13" s="253"/>
      <c r="Y13" s="253"/>
      <c r="Z13" s="253"/>
      <c r="AA13" s="253"/>
      <c r="AB13" s="253"/>
      <c r="AC13" s="253"/>
      <c r="AD13" s="253"/>
      <c r="AE13" s="253"/>
      <c r="AF13" s="253"/>
      <c r="AG13" s="253"/>
      <c r="AH13" s="253"/>
      <c r="AI13" s="253"/>
      <c r="AJ13" s="253"/>
      <c r="AK13" s="253"/>
      <c r="AL13" s="253"/>
      <c r="AM13" s="253"/>
      <c r="AN13" s="253"/>
      <c r="AO13" s="253"/>
      <c r="AP13" s="253"/>
      <c r="AQ13" s="253"/>
      <c r="AR13" s="253"/>
      <c r="AS13" s="253"/>
      <c r="AT13" s="253"/>
      <c r="AU13" s="253"/>
      <c r="AV13" s="253"/>
      <c r="AW13" s="253"/>
      <c r="AX13" s="253"/>
      <c r="AY13" s="253"/>
      <c r="AZ13" s="253"/>
      <c r="BA13" s="253"/>
      <c r="BB13" s="253"/>
      <c r="BC13" s="253"/>
      <c r="BD13" s="253"/>
      <c r="BE13" s="253"/>
      <c r="BF13" s="253"/>
      <c r="BG13" s="253"/>
      <c r="BH13" s="253"/>
      <c r="BI13" s="253"/>
      <c r="BJ13" s="253"/>
      <c r="BK13" s="253"/>
      <c r="BL13" s="253"/>
      <c r="BM13" s="253"/>
      <c r="BN13" s="253"/>
      <c r="BO13" s="253"/>
      <c r="BP13" s="253"/>
      <c r="BQ13" s="253"/>
      <c r="BR13" s="253"/>
      <c r="BS13" s="253"/>
      <c r="BT13" s="253"/>
      <c r="BU13" s="253"/>
      <c r="BV13" s="253"/>
      <c r="BW13" s="253"/>
      <c r="BX13" s="253"/>
      <c r="BY13" s="253"/>
      <c r="BZ13" s="253"/>
      <c r="CA13" s="253"/>
      <c r="CB13" s="253"/>
      <c r="CC13" s="253"/>
      <c r="CD13" s="253"/>
      <c r="CE13" s="253"/>
      <c r="CF13" s="253"/>
      <c r="CG13" s="253"/>
      <c r="CH13" s="253"/>
      <c r="CI13" s="253"/>
      <c r="CJ13" s="253"/>
      <c r="CK13" s="253"/>
      <c r="CL13" s="253"/>
      <c r="CM13" s="253"/>
      <c r="CN13" s="253"/>
      <c r="CO13" s="253"/>
      <c r="CP13" s="253"/>
      <c r="CQ13" s="253"/>
      <c r="CR13" s="253"/>
      <c r="CS13" s="253"/>
      <c r="CT13" s="253"/>
      <c r="CU13" s="253"/>
      <c r="CV13" s="253"/>
      <c r="CW13" s="253"/>
      <c r="CX13" s="253"/>
      <c r="CY13" s="253"/>
      <c r="CZ13" s="253"/>
      <c r="DA13" s="253"/>
      <c r="DB13" s="253"/>
      <c r="DC13" s="253"/>
      <c r="DD13" s="253"/>
      <c r="DE13" s="253"/>
      <c r="DF13" s="253"/>
      <c r="DG13" s="253"/>
      <c r="DH13" s="253"/>
      <c r="DI13" s="253"/>
      <c r="DJ13" s="253"/>
      <c r="DK13" s="253"/>
      <c r="DL13" s="253"/>
    </row>
    <row r="14" spans="1:116" x14ac:dyDescent="0.25">
      <c r="A14" s="254" t="s">
        <v>599</v>
      </c>
      <c r="B14" s="255" t="s">
        <v>8792</v>
      </c>
      <c r="C14" s="258">
        <v>0.25789995929999998</v>
      </c>
      <c r="D14" s="259">
        <v>8</v>
      </c>
      <c r="E14" s="258">
        <v>0</v>
      </c>
      <c r="F14" s="258">
        <v>3.7</v>
      </c>
      <c r="G14" s="258">
        <v>0.51957781189999996</v>
      </c>
      <c r="H14" s="258">
        <v>38.6</v>
      </c>
      <c r="I14" s="259">
        <v>3</v>
      </c>
      <c r="J14" s="259">
        <f>IFERROR(VLOOKUP($B14,'Core Indicators'!$E$3:$EU$906,147,FALSE),"x")</f>
        <v>120</v>
      </c>
      <c r="K14" s="260">
        <v>-1.4319046736000001</v>
      </c>
      <c r="L14" s="258">
        <v>2.5</v>
      </c>
      <c r="M14" s="259">
        <v>13</v>
      </c>
      <c r="N14" s="259">
        <v>19</v>
      </c>
      <c r="O14" s="259">
        <f>IFERROR(VLOOKUP(B14,'Core Indicators'!$E$3:$G$9906,3,FALSE),"x")</f>
        <v>13000000</v>
      </c>
      <c r="P14" s="259">
        <v>25680</v>
      </c>
      <c r="Q14" s="253"/>
      <c r="R14" s="253"/>
      <c r="S14" s="253"/>
      <c r="T14" s="253"/>
      <c r="U14" s="253"/>
      <c r="V14" s="253"/>
      <c r="W14" s="253"/>
      <c r="X14" s="253"/>
      <c r="Y14" s="253"/>
      <c r="Z14" s="253"/>
      <c r="AA14" s="253"/>
      <c r="AB14" s="253"/>
      <c r="AC14" s="253"/>
      <c r="AD14" s="253"/>
      <c r="AE14" s="253"/>
      <c r="AF14" s="253"/>
      <c r="AG14" s="253"/>
      <c r="AH14" s="253"/>
      <c r="AI14" s="253"/>
      <c r="AJ14" s="253"/>
      <c r="AK14" s="253"/>
      <c r="AL14" s="253"/>
      <c r="AM14" s="253"/>
      <c r="AN14" s="253"/>
      <c r="AO14" s="253"/>
      <c r="AP14" s="253"/>
      <c r="AQ14" s="253"/>
      <c r="AR14" s="253"/>
      <c r="AS14" s="253"/>
      <c r="AT14" s="253"/>
      <c r="AU14" s="253"/>
      <c r="AV14" s="253"/>
      <c r="AW14" s="253"/>
      <c r="AX14" s="253"/>
      <c r="AY14" s="253"/>
      <c r="AZ14" s="253"/>
      <c r="BA14" s="253"/>
      <c r="BB14" s="253"/>
      <c r="BC14" s="253"/>
      <c r="BD14" s="253"/>
      <c r="BE14" s="253"/>
      <c r="BF14" s="253"/>
      <c r="BG14" s="253"/>
      <c r="BH14" s="253"/>
      <c r="BI14" s="253"/>
      <c r="BJ14" s="253"/>
      <c r="BK14" s="253"/>
      <c r="BL14" s="253"/>
      <c r="BM14" s="253"/>
      <c r="BN14" s="253"/>
      <c r="BO14" s="253"/>
      <c r="BP14" s="253"/>
      <c r="BQ14" s="253"/>
      <c r="BR14" s="253"/>
      <c r="BS14" s="253"/>
      <c r="BT14" s="253"/>
      <c r="BU14" s="253"/>
      <c r="BV14" s="253"/>
      <c r="BW14" s="253"/>
      <c r="BX14" s="253"/>
      <c r="BY14" s="253"/>
      <c r="BZ14" s="253"/>
      <c r="CA14" s="253"/>
      <c r="CB14" s="253"/>
      <c r="CC14" s="253"/>
      <c r="CD14" s="253"/>
      <c r="CE14" s="253"/>
      <c r="CF14" s="253"/>
      <c r="CG14" s="253"/>
      <c r="CH14" s="253"/>
      <c r="CI14" s="253"/>
      <c r="CJ14" s="253"/>
      <c r="CK14" s="253"/>
      <c r="CL14" s="253"/>
      <c r="CM14" s="253"/>
      <c r="CN14" s="253"/>
      <c r="CO14" s="253"/>
      <c r="CP14" s="253"/>
      <c r="CQ14" s="253"/>
      <c r="CR14" s="253"/>
      <c r="CS14" s="253"/>
      <c r="CT14" s="253"/>
      <c r="CU14" s="253"/>
      <c r="CV14" s="253"/>
      <c r="CW14" s="253"/>
      <c r="CX14" s="253"/>
      <c r="CY14" s="253"/>
      <c r="CZ14" s="253"/>
      <c r="DA14" s="253"/>
      <c r="DB14" s="253"/>
      <c r="DC14" s="253"/>
      <c r="DD14" s="253"/>
      <c r="DE14" s="253"/>
      <c r="DF14" s="253"/>
      <c r="DG14" s="253"/>
      <c r="DH14" s="253"/>
      <c r="DI14" s="253"/>
      <c r="DJ14" s="253"/>
      <c r="DK14" s="253"/>
      <c r="DL14" s="253"/>
    </row>
    <row r="15" spans="1:116" x14ac:dyDescent="0.25">
      <c r="A15" s="254" t="s">
        <v>8793</v>
      </c>
      <c r="B15" s="255" t="s">
        <v>8794</v>
      </c>
      <c r="C15" s="258">
        <v>0.49180002620000002</v>
      </c>
      <c r="D15" s="259">
        <v>12</v>
      </c>
      <c r="E15" s="258">
        <v>0.01</v>
      </c>
      <c r="F15" s="258" t="s">
        <v>14</v>
      </c>
      <c r="G15" s="258">
        <v>4.5443996700000003E-2</v>
      </c>
      <c r="H15" s="258">
        <v>27.2</v>
      </c>
      <c r="I15" s="259">
        <v>0</v>
      </c>
      <c r="J15" s="259" t="str">
        <f>IFERROR(VLOOKUP($B15,'Core Indicators'!$E$3:$EU$906,147,FALSE),"x")</f>
        <v>x</v>
      </c>
      <c r="K15" s="260">
        <v>1.3637149334000001</v>
      </c>
      <c r="L15" s="258" t="s">
        <v>14</v>
      </c>
      <c r="M15" s="259">
        <v>96</v>
      </c>
      <c r="N15" s="259">
        <v>75</v>
      </c>
      <c r="O15" s="259" t="str">
        <f>IFERROR(VLOOKUP(B15,'Core Indicators'!$E$3:$G$9906,3,FALSE),"x")</f>
        <v>x</v>
      </c>
      <c r="P15" s="259">
        <v>30280</v>
      </c>
      <c r="Q15" s="253"/>
      <c r="R15" s="253"/>
      <c r="S15" s="253"/>
      <c r="T15" s="253"/>
      <c r="U15" s="253"/>
      <c r="V15" s="253"/>
      <c r="W15" s="253"/>
      <c r="X15" s="253"/>
      <c r="Y15" s="253"/>
      <c r="Z15" s="253"/>
      <c r="AA15" s="253"/>
      <c r="AB15" s="253"/>
      <c r="AC15" s="253"/>
      <c r="AD15" s="253"/>
      <c r="AE15" s="253"/>
      <c r="AF15" s="253"/>
      <c r="AG15" s="253"/>
      <c r="AH15" s="253"/>
      <c r="AI15" s="253"/>
      <c r="AJ15" s="253"/>
      <c r="AK15" s="253"/>
      <c r="AL15" s="253"/>
      <c r="AM15" s="253"/>
      <c r="AN15" s="253"/>
      <c r="AO15" s="253"/>
      <c r="AP15" s="253"/>
      <c r="AQ15" s="253"/>
      <c r="AR15" s="253"/>
      <c r="AS15" s="253"/>
      <c r="AT15" s="253"/>
      <c r="AU15" s="253"/>
      <c r="AV15" s="253"/>
      <c r="AW15" s="253"/>
      <c r="AX15" s="253"/>
      <c r="AY15" s="253"/>
      <c r="AZ15" s="253"/>
      <c r="BA15" s="253"/>
      <c r="BB15" s="253"/>
      <c r="BC15" s="253"/>
      <c r="BD15" s="253"/>
      <c r="BE15" s="253"/>
      <c r="BF15" s="253"/>
      <c r="BG15" s="253"/>
      <c r="BH15" s="253"/>
      <c r="BI15" s="253"/>
      <c r="BJ15" s="253"/>
      <c r="BK15" s="253"/>
      <c r="BL15" s="253"/>
      <c r="BM15" s="253"/>
      <c r="BN15" s="253"/>
      <c r="BO15" s="253"/>
      <c r="BP15" s="253"/>
      <c r="BQ15" s="253"/>
      <c r="BR15" s="253"/>
      <c r="BS15" s="253"/>
      <c r="BT15" s="253"/>
      <c r="BU15" s="253"/>
      <c r="BV15" s="253"/>
      <c r="BW15" s="253"/>
      <c r="BX15" s="253"/>
      <c r="BY15" s="253"/>
      <c r="BZ15" s="253"/>
      <c r="CA15" s="253"/>
      <c r="CB15" s="253"/>
      <c r="CC15" s="253"/>
      <c r="CD15" s="253"/>
      <c r="CE15" s="253"/>
      <c r="CF15" s="253"/>
      <c r="CG15" s="253"/>
      <c r="CH15" s="253"/>
      <c r="CI15" s="253"/>
      <c r="CJ15" s="253"/>
      <c r="CK15" s="253"/>
      <c r="CL15" s="253"/>
      <c r="CM15" s="253"/>
      <c r="CN15" s="253"/>
      <c r="CO15" s="253"/>
      <c r="CP15" s="253"/>
      <c r="CQ15" s="253"/>
      <c r="CR15" s="253"/>
      <c r="CS15" s="253"/>
      <c r="CT15" s="253"/>
      <c r="CU15" s="253"/>
      <c r="CV15" s="253"/>
      <c r="CW15" s="253"/>
      <c r="CX15" s="253"/>
      <c r="CY15" s="253"/>
      <c r="CZ15" s="253"/>
      <c r="DA15" s="253"/>
      <c r="DB15" s="253"/>
      <c r="DC15" s="253"/>
      <c r="DD15" s="253"/>
      <c r="DE15" s="253"/>
      <c r="DF15" s="253"/>
      <c r="DG15" s="253"/>
      <c r="DH15" s="253"/>
      <c r="DI15" s="253"/>
      <c r="DJ15" s="253"/>
      <c r="DK15" s="253"/>
      <c r="DL15" s="253"/>
    </row>
    <row r="16" spans="1:116" x14ac:dyDescent="0.25">
      <c r="A16" s="254" t="s">
        <v>8795</v>
      </c>
      <c r="B16" s="255" t="s">
        <v>8796</v>
      </c>
      <c r="C16" s="258">
        <v>0.81187498689999993</v>
      </c>
      <c r="D16" s="259">
        <v>9</v>
      </c>
      <c r="E16" s="258">
        <v>0.33</v>
      </c>
      <c r="F16" s="258">
        <v>7.75</v>
      </c>
      <c r="G16" s="258">
        <v>0.61251466889999995</v>
      </c>
      <c r="H16" s="258">
        <v>47.8</v>
      </c>
      <c r="I16" s="259">
        <v>0</v>
      </c>
      <c r="J16" s="259" t="str">
        <f>IFERROR(VLOOKUP($B16,'Core Indicators'!$E$3:$EU$906,147,FALSE),"x")</f>
        <v>x</v>
      </c>
      <c r="K16" s="260">
        <v>-0.66412585970000004</v>
      </c>
      <c r="L16" s="258">
        <v>6.5</v>
      </c>
      <c r="M16" s="259">
        <v>66</v>
      </c>
      <c r="N16" s="259">
        <v>41</v>
      </c>
      <c r="O16" s="259" t="str">
        <f>IFERROR(VLOOKUP(B16,'Core Indicators'!$E$3:$G$9906,3,FALSE),"x")</f>
        <v>x</v>
      </c>
      <c r="P16" s="259">
        <v>112760</v>
      </c>
      <c r="Q16" s="253"/>
      <c r="R16" s="253"/>
      <c r="S16" s="253"/>
      <c r="T16" s="253"/>
      <c r="U16" s="253"/>
      <c r="V16" s="253"/>
      <c r="W16" s="253"/>
      <c r="X16" s="253"/>
      <c r="Y16" s="253"/>
      <c r="Z16" s="253"/>
      <c r="AA16" s="253"/>
      <c r="AB16" s="253"/>
      <c r="AC16" s="253"/>
      <c r="AD16" s="253"/>
      <c r="AE16" s="253"/>
      <c r="AF16" s="253"/>
      <c r="AG16" s="253"/>
      <c r="AH16" s="253"/>
      <c r="AI16" s="253"/>
      <c r="AJ16" s="253"/>
      <c r="AK16" s="253"/>
      <c r="AL16" s="253"/>
      <c r="AM16" s="253"/>
      <c r="AN16" s="253"/>
      <c r="AO16" s="253"/>
      <c r="AP16" s="253"/>
      <c r="AQ16" s="253"/>
      <c r="AR16" s="253"/>
      <c r="AS16" s="253"/>
      <c r="AT16" s="253"/>
      <c r="AU16" s="253"/>
      <c r="AV16" s="253"/>
      <c r="AW16" s="253"/>
      <c r="AX16" s="253"/>
      <c r="AY16" s="253"/>
      <c r="AZ16" s="253"/>
      <c r="BA16" s="253"/>
      <c r="BB16" s="253"/>
      <c r="BC16" s="253"/>
      <c r="BD16" s="253"/>
      <c r="BE16" s="253"/>
      <c r="BF16" s="253"/>
      <c r="BG16" s="253"/>
      <c r="BH16" s="253"/>
      <c r="BI16" s="253"/>
      <c r="BJ16" s="253"/>
      <c r="BK16" s="253"/>
      <c r="BL16" s="253"/>
      <c r="BM16" s="253"/>
      <c r="BN16" s="253"/>
      <c r="BO16" s="253"/>
      <c r="BP16" s="253"/>
      <c r="BQ16" s="253"/>
      <c r="BR16" s="253"/>
      <c r="BS16" s="253"/>
      <c r="BT16" s="253"/>
      <c r="BU16" s="253"/>
      <c r="BV16" s="253"/>
      <c r="BW16" s="253"/>
      <c r="BX16" s="253"/>
      <c r="BY16" s="253"/>
      <c r="BZ16" s="253"/>
      <c r="CA16" s="253"/>
      <c r="CB16" s="253"/>
      <c r="CC16" s="253"/>
      <c r="CD16" s="253"/>
      <c r="CE16" s="253"/>
      <c r="CF16" s="253"/>
      <c r="CG16" s="253"/>
      <c r="CH16" s="253"/>
      <c r="CI16" s="253"/>
      <c r="CJ16" s="253"/>
      <c r="CK16" s="253"/>
      <c r="CL16" s="253"/>
      <c r="CM16" s="253"/>
      <c r="CN16" s="253"/>
      <c r="CO16" s="253"/>
      <c r="CP16" s="253"/>
      <c r="CQ16" s="253"/>
      <c r="CR16" s="253"/>
      <c r="CS16" s="253"/>
      <c r="CT16" s="253"/>
      <c r="CU16" s="253"/>
      <c r="CV16" s="253"/>
      <c r="CW16" s="253"/>
      <c r="CX16" s="253"/>
      <c r="CY16" s="253"/>
      <c r="CZ16" s="253"/>
      <c r="DA16" s="253"/>
      <c r="DB16" s="253"/>
      <c r="DC16" s="253"/>
      <c r="DD16" s="253"/>
      <c r="DE16" s="253"/>
      <c r="DF16" s="253"/>
      <c r="DG16" s="253"/>
      <c r="DH16" s="253"/>
      <c r="DI16" s="253"/>
      <c r="DJ16" s="253"/>
      <c r="DK16" s="253"/>
      <c r="DL16" s="253"/>
    </row>
    <row r="17" spans="1:116" x14ac:dyDescent="0.25">
      <c r="A17" s="254" t="s">
        <v>362</v>
      </c>
      <c r="B17" s="255" t="s">
        <v>8797</v>
      </c>
      <c r="C17" s="258">
        <v>0.55109997759999996</v>
      </c>
      <c r="D17" s="259">
        <v>11</v>
      </c>
      <c r="E17" s="258">
        <v>0</v>
      </c>
      <c r="F17" s="258">
        <v>6.2</v>
      </c>
      <c r="G17" s="258">
        <v>0.61156915869999995</v>
      </c>
      <c r="H17" s="258">
        <v>35.299999999999997</v>
      </c>
      <c r="I17" s="259">
        <v>5</v>
      </c>
      <c r="J17" s="259">
        <f>IFERROR(VLOOKUP($B17,'Core Indicators'!$E$3:$EU$906,147,FALSE),"x")</f>
        <v>566</v>
      </c>
      <c r="K17" s="260">
        <v>-0.42625910039999998</v>
      </c>
      <c r="L17" s="258">
        <v>4.25</v>
      </c>
      <c r="M17" s="259">
        <v>56</v>
      </c>
      <c r="N17" s="259">
        <v>40</v>
      </c>
      <c r="O17" s="259">
        <f>IFERROR(VLOOKUP(B17,'Core Indicators'!$E$3:$G$9906,3,FALSE),"x")</f>
        <v>21537000</v>
      </c>
      <c r="P17" s="259">
        <v>273600</v>
      </c>
      <c r="Q17" s="253"/>
      <c r="R17" s="253"/>
      <c r="S17" s="253"/>
      <c r="T17" s="253"/>
      <c r="U17" s="253"/>
      <c r="V17" s="253"/>
      <c r="W17" s="253"/>
      <c r="X17" s="253"/>
      <c r="Y17" s="253"/>
      <c r="Z17" s="253"/>
      <c r="AA17" s="253"/>
      <c r="AB17" s="253"/>
      <c r="AC17" s="253"/>
      <c r="AD17" s="253"/>
      <c r="AE17" s="253"/>
      <c r="AF17" s="253"/>
      <c r="AG17" s="253"/>
      <c r="AH17" s="253"/>
      <c r="AI17" s="253"/>
      <c r="AJ17" s="253"/>
      <c r="AK17" s="253"/>
      <c r="AL17" s="253"/>
      <c r="AM17" s="253"/>
      <c r="AN17" s="253"/>
      <c r="AO17" s="253"/>
      <c r="AP17" s="253"/>
      <c r="AQ17" s="253"/>
      <c r="AR17" s="253"/>
      <c r="AS17" s="253"/>
      <c r="AT17" s="253"/>
      <c r="AU17" s="253"/>
      <c r="AV17" s="253"/>
      <c r="AW17" s="253"/>
      <c r="AX17" s="253"/>
      <c r="AY17" s="253"/>
      <c r="AZ17" s="253"/>
      <c r="BA17" s="253"/>
      <c r="BB17" s="253"/>
      <c r="BC17" s="253"/>
      <c r="BD17" s="253"/>
      <c r="BE17" s="253"/>
      <c r="BF17" s="253"/>
      <c r="BG17" s="253"/>
      <c r="BH17" s="253"/>
      <c r="BI17" s="253"/>
      <c r="BJ17" s="253"/>
      <c r="BK17" s="253"/>
      <c r="BL17" s="253"/>
      <c r="BM17" s="253"/>
      <c r="BN17" s="253"/>
      <c r="BO17" s="253"/>
      <c r="BP17" s="253"/>
      <c r="BQ17" s="253"/>
      <c r="BR17" s="253"/>
      <c r="BS17" s="253"/>
      <c r="BT17" s="253"/>
      <c r="BU17" s="253"/>
      <c r="BV17" s="253"/>
      <c r="BW17" s="253"/>
      <c r="BX17" s="253"/>
      <c r="BY17" s="253"/>
      <c r="BZ17" s="253"/>
      <c r="CA17" s="253"/>
      <c r="CB17" s="253"/>
      <c r="CC17" s="253"/>
      <c r="CD17" s="253"/>
      <c r="CE17" s="253"/>
      <c r="CF17" s="253"/>
      <c r="CG17" s="253"/>
      <c r="CH17" s="253"/>
      <c r="CI17" s="253"/>
      <c r="CJ17" s="253"/>
      <c r="CK17" s="253"/>
      <c r="CL17" s="253"/>
      <c r="CM17" s="253"/>
      <c r="CN17" s="253"/>
      <c r="CO17" s="253"/>
      <c r="CP17" s="253"/>
      <c r="CQ17" s="253"/>
      <c r="CR17" s="253"/>
      <c r="CS17" s="253"/>
      <c r="CT17" s="253"/>
      <c r="CU17" s="253"/>
      <c r="CV17" s="253"/>
      <c r="CW17" s="253"/>
      <c r="CX17" s="253"/>
      <c r="CY17" s="253"/>
      <c r="CZ17" s="253"/>
      <c r="DA17" s="253"/>
      <c r="DB17" s="253"/>
      <c r="DC17" s="253"/>
      <c r="DD17" s="253"/>
      <c r="DE17" s="253"/>
      <c r="DF17" s="253"/>
      <c r="DG17" s="253"/>
      <c r="DH17" s="253"/>
      <c r="DI17" s="253"/>
      <c r="DJ17" s="253"/>
      <c r="DK17" s="253"/>
      <c r="DL17" s="253"/>
    </row>
    <row r="18" spans="1:116" x14ac:dyDescent="0.25">
      <c r="A18" s="254" t="s">
        <v>120</v>
      </c>
      <c r="B18" s="255" t="s">
        <v>8798</v>
      </c>
      <c r="C18" s="258">
        <v>0.1888710338</v>
      </c>
      <c r="D18" s="259">
        <v>7</v>
      </c>
      <c r="E18" s="258">
        <v>0.122</v>
      </c>
      <c r="F18" s="258">
        <v>4.4166666667000003</v>
      </c>
      <c r="G18" s="258">
        <v>0.53584621349999995</v>
      </c>
      <c r="H18" s="258">
        <v>32.4</v>
      </c>
      <c r="I18" s="259">
        <v>3</v>
      </c>
      <c r="J18" s="259">
        <f>IFERROR(VLOOKUP($B18,'Core Indicators'!$E$3:$EU$906,147,FALSE),"x")</f>
        <v>159</v>
      </c>
      <c r="K18" s="260">
        <v>-0.63630837200000001</v>
      </c>
      <c r="L18" s="258">
        <v>3.5</v>
      </c>
      <c r="M18" s="259">
        <v>39</v>
      </c>
      <c r="N18" s="259">
        <v>26</v>
      </c>
      <c r="O18" s="259">
        <f>IFERROR(VLOOKUP(B18,'Core Indicators'!$E$3:$G$9906,3,FALSE),"x")</f>
        <v>171684000</v>
      </c>
      <c r="P18" s="259">
        <v>130170</v>
      </c>
      <c r="Q18" s="253"/>
      <c r="R18" s="253"/>
      <c r="S18" s="253"/>
      <c r="T18" s="253"/>
      <c r="U18" s="253"/>
      <c r="V18" s="253"/>
      <c r="W18" s="253"/>
      <c r="X18" s="253"/>
      <c r="Y18" s="253"/>
      <c r="Z18" s="253"/>
      <c r="AA18" s="253"/>
      <c r="AB18" s="253"/>
      <c r="AC18" s="253"/>
      <c r="AD18" s="253"/>
      <c r="AE18" s="253"/>
      <c r="AF18" s="253"/>
      <c r="AG18" s="253"/>
      <c r="AH18" s="253"/>
      <c r="AI18" s="253"/>
      <c r="AJ18" s="253"/>
      <c r="AK18" s="253"/>
      <c r="AL18" s="253"/>
      <c r="AM18" s="253"/>
      <c r="AN18" s="253"/>
      <c r="AO18" s="253"/>
      <c r="AP18" s="253"/>
      <c r="AQ18" s="253"/>
      <c r="AR18" s="253"/>
      <c r="AS18" s="253"/>
      <c r="AT18" s="253"/>
      <c r="AU18" s="253"/>
      <c r="AV18" s="253"/>
      <c r="AW18" s="253"/>
      <c r="AX18" s="253"/>
      <c r="AY18" s="253"/>
      <c r="AZ18" s="253"/>
      <c r="BA18" s="253"/>
      <c r="BB18" s="253"/>
      <c r="BC18" s="253"/>
      <c r="BD18" s="253"/>
      <c r="BE18" s="253"/>
      <c r="BF18" s="253"/>
      <c r="BG18" s="253"/>
      <c r="BH18" s="253"/>
      <c r="BI18" s="253"/>
      <c r="BJ18" s="253"/>
      <c r="BK18" s="253"/>
      <c r="BL18" s="253"/>
      <c r="BM18" s="253"/>
      <c r="BN18" s="253"/>
      <c r="BO18" s="253"/>
      <c r="BP18" s="253"/>
      <c r="BQ18" s="253"/>
      <c r="BR18" s="253"/>
      <c r="BS18" s="253"/>
      <c r="BT18" s="253"/>
      <c r="BU18" s="253"/>
      <c r="BV18" s="253"/>
      <c r="BW18" s="253"/>
      <c r="BX18" s="253"/>
      <c r="BY18" s="253"/>
      <c r="BZ18" s="253"/>
      <c r="CA18" s="253"/>
      <c r="CB18" s="253"/>
      <c r="CC18" s="253"/>
      <c r="CD18" s="253"/>
      <c r="CE18" s="253"/>
      <c r="CF18" s="253"/>
      <c r="CG18" s="253"/>
      <c r="CH18" s="253"/>
      <c r="CI18" s="253"/>
      <c r="CJ18" s="253"/>
      <c r="CK18" s="253"/>
      <c r="CL18" s="253"/>
      <c r="CM18" s="253"/>
      <c r="CN18" s="253"/>
      <c r="CO18" s="253"/>
      <c r="CP18" s="253"/>
      <c r="CQ18" s="253"/>
      <c r="CR18" s="253"/>
      <c r="CS18" s="253"/>
      <c r="CT18" s="253"/>
      <c r="CU18" s="253"/>
      <c r="CV18" s="253"/>
      <c r="CW18" s="253"/>
      <c r="CX18" s="253"/>
      <c r="CY18" s="253"/>
      <c r="CZ18" s="253"/>
      <c r="DA18" s="253"/>
      <c r="DB18" s="253"/>
      <c r="DC18" s="253"/>
      <c r="DD18" s="253"/>
      <c r="DE18" s="253"/>
      <c r="DF18" s="253"/>
      <c r="DG18" s="253"/>
      <c r="DH18" s="253"/>
      <c r="DI18" s="253"/>
      <c r="DJ18" s="253"/>
      <c r="DK18" s="253"/>
      <c r="DL18" s="253"/>
    </row>
    <row r="19" spans="1:116" x14ac:dyDescent="0.25">
      <c r="A19" s="254" t="s">
        <v>8799</v>
      </c>
      <c r="B19" s="255" t="s">
        <v>8800</v>
      </c>
      <c r="C19" s="258">
        <v>0.29830702730000003</v>
      </c>
      <c r="D19" s="259">
        <v>9</v>
      </c>
      <c r="E19" s="258">
        <v>0.05</v>
      </c>
      <c r="F19" s="258">
        <v>7.95</v>
      </c>
      <c r="G19" s="258">
        <v>0.21775610300000001</v>
      </c>
      <c r="H19" s="258">
        <v>41.3</v>
      </c>
      <c r="I19" s="259">
        <v>2</v>
      </c>
      <c r="J19" s="259" t="str">
        <f>IFERROR(VLOOKUP($B19,'Core Indicators'!$E$3:$EU$906,147,FALSE),"x")</f>
        <v>x</v>
      </c>
      <c r="K19" s="260">
        <v>3.5896573199999997E-2</v>
      </c>
      <c r="L19" s="258">
        <v>7.5</v>
      </c>
      <c r="M19" s="259">
        <v>80</v>
      </c>
      <c r="N19" s="259">
        <v>43</v>
      </c>
      <c r="O19" s="259" t="str">
        <f>IFERROR(VLOOKUP(B19,'Core Indicators'!$E$3:$G$9906,3,FALSE),"x")</f>
        <v>x</v>
      </c>
      <c r="P19" s="259">
        <v>108560</v>
      </c>
      <c r="Q19" s="253"/>
      <c r="R19" s="253"/>
      <c r="S19" s="253"/>
      <c r="T19" s="253"/>
      <c r="U19" s="253"/>
      <c r="V19" s="253"/>
      <c r="W19" s="253"/>
      <c r="X19" s="253"/>
      <c r="Y19" s="253"/>
      <c r="Z19" s="253"/>
      <c r="AA19" s="253"/>
      <c r="AB19" s="253"/>
      <c r="AC19" s="253"/>
      <c r="AD19" s="253"/>
      <c r="AE19" s="253"/>
      <c r="AF19" s="253"/>
      <c r="AG19" s="253"/>
      <c r="AH19" s="253"/>
      <c r="AI19" s="253"/>
      <c r="AJ19" s="253"/>
      <c r="AK19" s="253"/>
      <c r="AL19" s="253"/>
      <c r="AM19" s="253"/>
      <c r="AN19" s="253"/>
      <c r="AO19" s="253"/>
      <c r="AP19" s="253"/>
      <c r="AQ19" s="253"/>
      <c r="AR19" s="253"/>
      <c r="AS19" s="253"/>
      <c r="AT19" s="253"/>
      <c r="AU19" s="253"/>
      <c r="AV19" s="253"/>
      <c r="AW19" s="253"/>
      <c r="AX19" s="253"/>
      <c r="AY19" s="253"/>
      <c r="AZ19" s="253"/>
      <c r="BA19" s="253"/>
      <c r="BB19" s="253"/>
      <c r="BC19" s="253"/>
      <c r="BD19" s="253"/>
      <c r="BE19" s="253"/>
      <c r="BF19" s="253"/>
      <c r="BG19" s="253"/>
      <c r="BH19" s="253"/>
      <c r="BI19" s="253"/>
      <c r="BJ19" s="253"/>
      <c r="BK19" s="253"/>
      <c r="BL19" s="253"/>
      <c r="BM19" s="253"/>
      <c r="BN19" s="253"/>
      <c r="BO19" s="253"/>
      <c r="BP19" s="253"/>
      <c r="BQ19" s="253"/>
      <c r="BR19" s="253"/>
      <c r="BS19" s="253"/>
      <c r="BT19" s="253"/>
      <c r="BU19" s="253"/>
      <c r="BV19" s="253"/>
      <c r="BW19" s="253"/>
      <c r="BX19" s="253"/>
      <c r="BY19" s="253"/>
      <c r="BZ19" s="253"/>
      <c r="CA19" s="253"/>
      <c r="CB19" s="253"/>
      <c r="CC19" s="253"/>
      <c r="CD19" s="253"/>
      <c r="CE19" s="253"/>
      <c r="CF19" s="253"/>
      <c r="CG19" s="253"/>
      <c r="CH19" s="253"/>
      <c r="CI19" s="253"/>
      <c r="CJ19" s="253"/>
      <c r="CK19" s="253"/>
      <c r="CL19" s="253"/>
      <c r="CM19" s="253"/>
      <c r="CN19" s="253"/>
      <c r="CO19" s="253"/>
      <c r="CP19" s="253"/>
      <c r="CQ19" s="253"/>
      <c r="CR19" s="253"/>
      <c r="CS19" s="253"/>
      <c r="CT19" s="253"/>
      <c r="CU19" s="253"/>
      <c r="CV19" s="253"/>
      <c r="CW19" s="253"/>
      <c r="CX19" s="253"/>
      <c r="CY19" s="253"/>
      <c r="CZ19" s="253"/>
      <c r="DA19" s="253"/>
      <c r="DB19" s="253"/>
      <c r="DC19" s="253"/>
      <c r="DD19" s="253"/>
      <c r="DE19" s="253"/>
      <c r="DF19" s="253"/>
      <c r="DG19" s="253"/>
      <c r="DH19" s="253"/>
      <c r="DI19" s="253"/>
      <c r="DJ19" s="253"/>
      <c r="DK19" s="253"/>
      <c r="DL19" s="253"/>
    </row>
    <row r="20" spans="1:116" x14ac:dyDescent="0.25">
      <c r="A20" s="254" t="s">
        <v>8801</v>
      </c>
      <c r="B20" s="255" t="s">
        <v>8802</v>
      </c>
      <c r="C20" s="258">
        <v>0.85500000239999996</v>
      </c>
      <c r="D20" s="259">
        <v>3</v>
      </c>
      <c r="E20" s="258">
        <v>0</v>
      </c>
      <c r="F20" s="258">
        <v>3</v>
      </c>
      <c r="G20" s="258">
        <v>0.20729597050000001</v>
      </c>
      <c r="H20" s="258" t="s">
        <v>14</v>
      </c>
      <c r="I20" s="259">
        <v>2</v>
      </c>
      <c r="J20" s="259" t="str">
        <f>IFERROR(VLOOKUP($B20,'Core Indicators'!$E$3:$EU$906,147,FALSE),"x")</f>
        <v>x</v>
      </c>
      <c r="K20" s="260">
        <v>0.49437779189999997</v>
      </c>
      <c r="L20" s="258">
        <v>2.75</v>
      </c>
      <c r="M20" s="259">
        <v>11</v>
      </c>
      <c r="N20" s="259">
        <v>42</v>
      </c>
      <c r="O20" s="259" t="str">
        <f>IFERROR(VLOOKUP(B20,'Core Indicators'!$E$3:$G$9906,3,FALSE),"x")</f>
        <v>x</v>
      </c>
      <c r="P20" s="259">
        <v>771</v>
      </c>
      <c r="Q20" s="253"/>
      <c r="R20" s="253"/>
      <c r="S20" s="253"/>
      <c r="T20" s="253"/>
      <c r="U20" s="253"/>
      <c r="V20" s="253"/>
      <c r="W20" s="253"/>
      <c r="X20" s="253"/>
      <c r="Y20" s="253"/>
      <c r="Z20" s="253"/>
      <c r="AA20" s="253"/>
      <c r="AB20" s="253"/>
      <c r="AC20" s="253"/>
      <c r="AD20" s="253"/>
      <c r="AE20" s="253"/>
      <c r="AF20" s="253"/>
      <c r="AG20" s="253"/>
      <c r="AH20" s="253"/>
      <c r="AI20" s="253"/>
      <c r="AJ20" s="253"/>
      <c r="AK20" s="253"/>
      <c r="AL20" s="253"/>
      <c r="AM20" s="253"/>
      <c r="AN20" s="253"/>
      <c r="AO20" s="253"/>
      <c r="AP20" s="253"/>
      <c r="AQ20" s="253"/>
      <c r="AR20" s="253"/>
      <c r="AS20" s="253"/>
      <c r="AT20" s="253"/>
      <c r="AU20" s="253"/>
      <c r="AV20" s="253"/>
      <c r="AW20" s="253"/>
      <c r="AX20" s="253"/>
      <c r="AY20" s="253"/>
      <c r="AZ20" s="253"/>
      <c r="BA20" s="253"/>
      <c r="BB20" s="253"/>
      <c r="BC20" s="253"/>
      <c r="BD20" s="253"/>
      <c r="BE20" s="253"/>
      <c r="BF20" s="253"/>
      <c r="BG20" s="253"/>
      <c r="BH20" s="253"/>
      <c r="BI20" s="253"/>
      <c r="BJ20" s="253"/>
      <c r="BK20" s="253"/>
      <c r="BL20" s="253"/>
      <c r="BM20" s="253"/>
      <c r="BN20" s="253"/>
      <c r="BO20" s="253"/>
      <c r="BP20" s="253"/>
      <c r="BQ20" s="253"/>
      <c r="BR20" s="253"/>
      <c r="BS20" s="253"/>
      <c r="BT20" s="253"/>
      <c r="BU20" s="253"/>
      <c r="BV20" s="253"/>
      <c r="BW20" s="253"/>
      <c r="BX20" s="253"/>
      <c r="BY20" s="253"/>
      <c r="BZ20" s="253"/>
      <c r="CA20" s="253"/>
      <c r="CB20" s="253"/>
      <c r="CC20" s="253"/>
      <c r="CD20" s="253"/>
      <c r="CE20" s="253"/>
      <c r="CF20" s="253"/>
      <c r="CG20" s="253"/>
      <c r="CH20" s="253"/>
      <c r="CI20" s="253"/>
      <c r="CJ20" s="253"/>
      <c r="CK20" s="253"/>
      <c r="CL20" s="253"/>
      <c r="CM20" s="253"/>
      <c r="CN20" s="253"/>
      <c r="CO20" s="253"/>
      <c r="CP20" s="253"/>
      <c r="CQ20" s="253"/>
      <c r="CR20" s="253"/>
      <c r="CS20" s="253"/>
      <c r="CT20" s="253"/>
      <c r="CU20" s="253"/>
      <c r="CV20" s="253"/>
      <c r="CW20" s="253"/>
      <c r="CX20" s="253"/>
      <c r="CY20" s="253"/>
      <c r="CZ20" s="253"/>
      <c r="DA20" s="253"/>
      <c r="DB20" s="253"/>
      <c r="DC20" s="253"/>
      <c r="DD20" s="253"/>
      <c r="DE20" s="253"/>
      <c r="DF20" s="253"/>
      <c r="DG20" s="253"/>
      <c r="DH20" s="253"/>
      <c r="DI20" s="253"/>
      <c r="DJ20" s="253"/>
      <c r="DK20" s="253"/>
      <c r="DL20" s="253"/>
    </row>
    <row r="21" spans="1:116" x14ac:dyDescent="0.25">
      <c r="A21" s="254" t="s">
        <v>8803</v>
      </c>
      <c r="B21" s="255" t="s">
        <v>8804</v>
      </c>
      <c r="C21" s="258">
        <v>0.2752909596</v>
      </c>
      <c r="D21" s="259">
        <v>12</v>
      </c>
      <c r="E21" s="258">
        <v>0</v>
      </c>
      <c r="F21" s="258" t="s">
        <v>14</v>
      </c>
      <c r="G21" s="258">
        <v>0.35254190839999999</v>
      </c>
      <c r="H21" s="258" t="s">
        <v>14</v>
      </c>
      <c r="I21" s="259">
        <v>0</v>
      </c>
      <c r="J21" s="259" t="str">
        <f>IFERROR(VLOOKUP($B21,'Core Indicators'!$E$3:$EU$906,147,FALSE),"x")</f>
        <v>x</v>
      </c>
      <c r="K21" s="260">
        <v>7.6531879600000005E-2</v>
      </c>
      <c r="L21" s="258" t="s">
        <v>14</v>
      </c>
      <c r="M21" s="259">
        <v>91</v>
      </c>
      <c r="N21" s="259">
        <v>64</v>
      </c>
      <c r="O21" s="259" t="str">
        <f>IFERROR(VLOOKUP(B21,'Core Indicators'!$E$3:$G$9906,3,FALSE),"x")</f>
        <v>x</v>
      </c>
      <c r="P21" s="259">
        <v>10010</v>
      </c>
      <c r="Q21" s="253"/>
      <c r="R21" s="253"/>
      <c r="S21" s="253"/>
      <c r="T21" s="253"/>
      <c r="U21" s="253"/>
      <c r="V21" s="253"/>
      <c r="W21" s="253"/>
      <c r="X21" s="253"/>
      <c r="Y21" s="253"/>
      <c r="Z21" s="253"/>
      <c r="AA21" s="253"/>
      <c r="AB21" s="253"/>
      <c r="AC21" s="253"/>
      <c r="AD21" s="253"/>
      <c r="AE21" s="253"/>
      <c r="AF21" s="253"/>
      <c r="AG21" s="253"/>
      <c r="AH21" s="253"/>
      <c r="AI21" s="253"/>
      <c r="AJ21" s="253"/>
      <c r="AK21" s="253"/>
      <c r="AL21" s="253"/>
      <c r="AM21" s="253"/>
      <c r="AN21" s="253"/>
      <c r="AO21" s="253"/>
      <c r="AP21" s="253"/>
      <c r="AQ21" s="253"/>
      <c r="AR21" s="253"/>
      <c r="AS21" s="253"/>
      <c r="AT21" s="253"/>
      <c r="AU21" s="253"/>
      <c r="AV21" s="253"/>
      <c r="AW21" s="253"/>
      <c r="AX21" s="253"/>
      <c r="AY21" s="253"/>
      <c r="AZ21" s="253"/>
      <c r="BA21" s="253"/>
      <c r="BB21" s="253"/>
      <c r="BC21" s="253"/>
      <c r="BD21" s="253"/>
      <c r="BE21" s="253"/>
      <c r="BF21" s="253"/>
      <c r="BG21" s="253"/>
      <c r="BH21" s="253"/>
      <c r="BI21" s="253"/>
      <c r="BJ21" s="253"/>
      <c r="BK21" s="253"/>
      <c r="BL21" s="253"/>
      <c r="BM21" s="253"/>
      <c r="BN21" s="253"/>
      <c r="BO21" s="253"/>
      <c r="BP21" s="253"/>
      <c r="BQ21" s="253"/>
      <c r="BR21" s="253"/>
      <c r="BS21" s="253"/>
      <c r="BT21" s="253"/>
      <c r="BU21" s="253"/>
      <c r="BV21" s="253"/>
      <c r="BW21" s="253"/>
      <c r="BX21" s="253"/>
      <c r="BY21" s="253"/>
      <c r="BZ21" s="253"/>
      <c r="CA21" s="253"/>
      <c r="CB21" s="253"/>
      <c r="CC21" s="253"/>
      <c r="CD21" s="253"/>
      <c r="CE21" s="253"/>
      <c r="CF21" s="253"/>
      <c r="CG21" s="253"/>
      <c r="CH21" s="253"/>
      <c r="CI21" s="253"/>
      <c r="CJ21" s="253"/>
      <c r="CK21" s="253"/>
      <c r="CL21" s="253"/>
      <c r="CM21" s="253"/>
      <c r="CN21" s="253"/>
      <c r="CO21" s="253"/>
      <c r="CP21" s="253"/>
      <c r="CQ21" s="253"/>
      <c r="CR21" s="253"/>
      <c r="CS21" s="253"/>
      <c r="CT21" s="253"/>
      <c r="CU21" s="253"/>
      <c r="CV21" s="253"/>
      <c r="CW21" s="253"/>
      <c r="CX21" s="253"/>
      <c r="CY21" s="253"/>
      <c r="CZ21" s="253"/>
      <c r="DA21" s="253"/>
      <c r="DB21" s="253"/>
      <c r="DC21" s="253"/>
      <c r="DD21" s="253"/>
      <c r="DE21" s="253"/>
      <c r="DF21" s="253"/>
      <c r="DG21" s="253"/>
      <c r="DH21" s="253"/>
      <c r="DI21" s="253"/>
      <c r="DJ21" s="253"/>
      <c r="DK21" s="253"/>
      <c r="DL21" s="253"/>
    </row>
    <row r="22" spans="1:116" x14ac:dyDescent="0.25">
      <c r="A22" s="254" t="s">
        <v>8805</v>
      </c>
      <c r="B22" s="255" t="s">
        <v>8806</v>
      </c>
      <c r="C22" s="258">
        <v>0.63031901420000003</v>
      </c>
      <c r="D22" s="259">
        <v>6</v>
      </c>
      <c r="E22" s="258">
        <v>0.01</v>
      </c>
      <c r="F22" s="258">
        <v>5.75</v>
      </c>
      <c r="G22" s="258">
        <v>0.1620850103</v>
      </c>
      <c r="H22" s="258">
        <v>33</v>
      </c>
      <c r="I22" s="259">
        <v>1</v>
      </c>
      <c r="J22" s="259" t="str">
        <f>IFERROR(VLOOKUP($B22,'Core Indicators'!$E$3:$EU$906,147,FALSE),"x")</f>
        <v>x</v>
      </c>
      <c r="K22" s="260">
        <v>-0.23354159299999999</v>
      </c>
      <c r="L22" s="258">
        <v>6</v>
      </c>
      <c r="M22" s="259">
        <v>53</v>
      </c>
      <c r="N22" s="259">
        <v>36</v>
      </c>
      <c r="O22" s="259" t="str">
        <f>IFERROR(VLOOKUP(B22,'Core Indicators'!$E$3:$G$9906,3,FALSE),"x")</f>
        <v>x</v>
      </c>
      <c r="P22" s="259">
        <v>51200</v>
      </c>
      <c r="Q22" s="253"/>
      <c r="R22" s="253"/>
      <c r="S22" s="253"/>
      <c r="T22" s="253"/>
      <c r="U22" s="253"/>
      <c r="V22" s="253"/>
      <c r="W22" s="253"/>
      <c r="X22" s="253"/>
      <c r="Y22" s="253"/>
      <c r="Z22" s="253"/>
      <c r="AA22" s="253"/>
      <c r="AB22" s="253"/>
      <c r="AC22" s="253"/>
      <c r="AD22" s="253"/>
      <c r="AE22" s="253"/>
      <c r="AF22" s="253"/>
      <c r="AG22" s="253"/>
      <c r="AH22" s="253"/>
      <c r="AI22" s="253"/>
      <c r="AJ22" s="253"/>
      <c r="AK22" s="253"/>
      <c r="AL22" s="253"/>
      <c r="AM22" s="253"/>
      <c r="AN22" s="253"/>
      <c r="AO22" s="253"/>
      <c r="AP22" s="253"/>
      <c r="AQ22" s="253"/>
      <c r="AR22" s="253"/>
      <c r="AS22" s="253"/>
      <c r="AT22" s="253"/>
      <c r="AU22" s="253"/>
      <c r="AV22" s="253"/>
      <c r="AW22" s="253"/>
      <c r="AX22" s="253"/>
      <c r="AY22" s="253"/>
      <c r="AZ22" s="253"/>
      <c r="BA22" s="253"/>
      <c r="BB22" s="253"/>
      <c r="BC22" s="253"/>
      <c r="BD22" s="253"/>
      <c r="BE22" s="253"/>
      <c r="BF22" s="253"/>
      <c r="BG22" s="253"/>
      <c r="BH22" s="253"/>
      <c r="BI22" s="253"/>
      <c r="BJ22" s="253"/>
      <c r="BK22" s="253"/>
      <c r="BL22" s="253"/>
      <c r="BM22" s="253"/>
      <c r="BN22" s="253"/>
      <c r="BO22" s="253"/>
      <c r="BP22" s="253"/>
      <c r="BQ22" s="253"/>
      <c r="BR22" s="253"/>
      <c r="BS22" s="253"/>
      <c r="BT22" s="253"/>
      <c r="BU22" s="253"/>
      <c r="BV22" s="253"/>
      <c r="BW22" s="253"/>
      <c r="BX22" s="253"/>
      <c r="BY22" s="253"/>
      <c r="BZ22" s="253"/>
      <c r="CA22" s="253"/>
      <c r="CB22" s="253"/>
      <c r="CC22" s="253"/>
      <c r="CD22" s="253"/>
      <c r="CE22" s="253"/>
      <c r="CF22" s="253"/>
      <c r="CG22" s="253"/>
      <c r="CH22" s="253"/>
      <c r="CI22" s="253"/>
      <c r="CJ22" s="253"/>
      <c r="CK22" s="253"/>
      <c r="CL22" s="253"/>
      <c r="CM22" s="253"/>
      <c r="CN22" s="253"/>
      <c r="CO22" s="253"/>
      <c r="CP22" s="253"/>
      <c r="CQ22" s="253"/>
      <c r="CR22" s="253"/>
      <c r="CS22" s="253"/>
      <c r="CT22" s="253"/>
      <c r="CU22" s="253"/>
      <c r="CV22" s="253"/>
      <c r="CW22" s="253"/>
      <c r="CX22" s="253"/>
      <c r="CY22" s="253"/>
      <c r="CZ22" s="253"/>
      <c r="DA22" s="253"/>
      <c r="DB22" s="253"/>
      <c r="DC22" s="253"/>
      <c r="DD22" s="253"/>
      <c r="DE22" s="253"/>
      <c r="DF22" s="253"/>
      <c r="DG22" s="253"/>
      <c r="DH22" s="253"/>
      <c r="DI22" s="253"/>
      <c r="DJ22" s="253"/>
      <c r="DK22" s="253"/>
      <c r="DL22" s="253"/>
    </row>
    <row r="23" spans="1:116" x14ac:dyDescent="0.25">
      <c r="A23" s="254" t="s">
        <v>8807</v>
      </c>
      <c r="B23" s="255" t="s">
        <v>8808</v>
      </c>
      <c r="C23" s="258">
        <v>0.3724950447</v>
      </c>
      <c r="D23" s="259">
        <v>2</v>
      </c>
      <c r="E23" s="258">
        <v>4.1000000000000002E-2</v>
      </c>
      <c r="F23" s="258">
        <v>4.3833333333000004</v>
      </c>
      <c r="G23" s="258">
        <v>0.11907633970000001</v>
      </c>
      <c r="H23" s="258">
        <v>25.3</v>
      </c>
      <c r="I23" s="259">
        <v>3</v>
      </c>
      <c r="J23" s="259" t="str">
        <f>IFERROR(VLOOKUP($B23,'Core Indicators'!$E$3:$EU$906,147,FALSE),"x")</f>
        <v>x</v>
      </c>
      <c r="K23" s="260">
        <v>-0.79445779319999987</v>
      </c>
      <c r="L23" s="258">
        <v>4</v>
      </c>
      <c r="M23" s="259">
        <v>19</v>
      </c>
      <c r="N23" s="259">
        <v>45</v>
      </c>
      <c r="O23" s="259" t="str">
        <f>IFERROR(VLOOKUP(B23,'Core Indicators'!$E$3:$G$9906,3,FALSE),"x")</f>
        <v>x</v>
      </c>
      <c r="P23" s="259">
        <v>202910</v>
      </c>
      <c r="Q23" s="253"/>
      <c r="R23" s="253"/>
      <c r="S23" s="253"/>
      <c r="T23" s="253"/>
      <c r="U23" s="253"/>
      <c r="V23" s="253"/>
      <c r="W23" s="253"/>
      <c r="X23" s="253"/>
      <c r="Y23" s="253"/>
      <c r="Z23" s="253"/>
      <c r="AA23" s="253"/>
      <c r="AB23" s="253"/>
      <c r="AC23" s="253"/>
      <c r="AD23" s="253"/>
      <c r="AE23" s="253"/>
      <c r="AF23" s="253"/>
      <c r="AG23" s="253"/>
      <c r="AH23" s="253"/>
      <c r="AI23" s="253"/>
      <c r="AJ23" s="253"/>
      <c r="AK23" s="253"/>
      <c r="AL23" s="253"/>
      <c r="AM23" s="253"/>
      <c r="AN23" s="253"/>
      <c r="AO23" s="253"/>
      <c r="AP23" s="253"/>
      <c r="AQ23" s="253"/>
      <c r="AR23" s="253"/>
      <c r="AS23" s="253"/>
      <c r="AT23" s="253"/>
      <c r="AU23" s="253"/>
      <c r="AV23" s="253"/>
      <c r="AW23" s="253"/>
      <c r="AX23" s="253"/>
      <c r="AY23" s="253"/>
      <c r="AZ23" s="253"/>
      <c r="BA23" s="253"/>
      <c r="BB23" s="253"/>
      <c r="BC23" s="253"/>
      <c r="BD23" s="253"/>
      <c r="BE23" s="253"/>
      <c r="BF23" s="253"/>
      <c r="BG23" s="253"/>
      <c r="BH23" s="253"/>
      <c r="BI23" s="253"/>
      <c r="BJ23" s="253"/>
      <c r="BK23" s="253"/>
      <c r="BL23" s="253"/>
      <c r="BM23" s="253"/>
      <c r="BN23" s="253"/>
      <c r="BO23" s="253"/>
      <c r="BP23" s="253"/>
      <c r="BQ23" s="253"/>
      <c r="BR23" s="253"/>
      <c r="BS23" s="253"/>
      <c r="BT23" s="253"/>
      <c r="BU23" s="253"/>
      <c r="BV23" s="253"/>
      <c r="BW23" s="253"/>
      <c r="BX23" s="253"/>
      <c r="BY23" s="253"/>
      <c r="BZ23" s="253"/>
      <c r="CA23" s="253"/>
      <c r="CB23" s="253"/>
      <c r="CC23" s="253"/>
      <c r="CD23" s="253"/>
      <c r="CE23" s="253"/>
      <c r="CF23" s="253"/>
      <c r="CG23" s="253"/>
      <c r="CH23" s="253"/>
      <c r="CI23" s="253"/>
      <c r="CJ23" s="253"/>
      <c r="CK23" s="253"/>
      <c r="CL23" s="253"/>
      <c r="CM23" s="253"/>
      <c r="CN23" s="253"/>
      <c r="CO23" s="253"/>
      <c r="CP23" s="253"/>
      <c r="CQ23" s="253"/>
      <c r="CR23" s="253"/>
      <c r="CS23" s="253"/>
      <c r="CT23" s="253"/>
      <c r="CU23" s="253"/>
      <c r="CV23" s="253"/>
      <c r="CW23" s="253"/>
      <c r="CX23" s="253"/>
      <c r="CY23" s="253"/>
      <c r="CZ23" s="253"/>
      <c r="DA23" s="253"/>
      <c r="DB23" s="253"/>
      <c r="DC23" s="253"/>
      <c r="DD23" s="253"/>
      <c r="DE23" s="253"/>
      <c r="DF23" s="253"/>
      <c r="DG23" s="253"/>
      <c r="DH23" s="253"/>
      <c r="DI23" s="253"/>
      <c r="DJ23" s="253"/>
      <c r="DK23" s="253"/>
      <c r="DL23" s="253"/>
    </row>
    <row r="24" spans="1:116" x14ac:dyDescent="0.25">
      <c r="A24" s="254" t="s">
        <v>8809</v>
      </c>
      <c r="B24" s="255" t="s">
        <v>8810</v>
      </c>
      <c r="C24" s="258">
        <v>0.63658801529999998</v>
      </c>
      <c r="D24" s="259">
        <v>14</v>
      </c>
      <c r="E24" s="258">
        <v>0</v>
      </c>
      <c r="F24" s="258" t="s">
        <v>14</v>
      </c>
      <c r="G24" s="258">
        <v>0.39140979419999999</v>
      </c>
      <c r="H24" s="258">
        <v>53.3</v>
      </c>
      <c r="I24" s="259">
        <v>0</v>
      </c>
      <c r="J24" s="259" t="str">
        <f>IFERROR(VLOOKUP($B24,'Core Indicators'!$E$3:$EU$906,147,FALSE),"x")</f>
        <v>x</v>
      </c>
      <c r="K24" s="260">
        <v>-0.77551245689999992</v>
      </c>
      <c r="L24" s="258" t="s">
        <v>14</v>
      </c>
      <c r="M24" s="259">
        <v>86</v>
      </c>
      <c r="N24" s="259" t="s">
        <v>14</v>
      </c>
      <c r="O24" s="259" t="str">
        <f>IFERROR(VLOOKUP(B24,'Core Indicators'!$E$3:$G$9906,3,FALSE),"x")</f>
        <v>x</v>
      </c>
      <c r="P24" s="259">
        <v>22810</v>
      </c>
      <c r="Q24" s="253"/>
      <c r="R24" s="253"/>
      <c r="S24" s="253"/>
      <c r="T24" s="253"/>
      <c r="U24" s="253"/>
      <c r="V24" s="253"/>
      <c r="W24" s="253"/>
      <c r="X24" s="253"/>
      <c r="Y24" s="253"/>
      <c r="Z24" s="253"/>
      <c r="AA24" s="253"/>
      <c r="AB24" s="253"/>
      <c r="AC24" s="253"/>
      <c r="AD24" s="253"/>
      <c r="AE24" s="253"/>
      <c r="AF24" s="253"/>
      <c r="AG24" s="253"/>
      <c r="AH24" s="253"/>
      <c r="AI24" s="253"/>
      <c r="AJ24" s="253"/>
      <c r="AK24" s="253"/>
      <c r="AL24" s="253"/>
      <c r="AM24" s="253"/>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c r="BN24" s="253"/>
      <c r="BO24" s="253"/>
      <c r="BP24" s="253"/>
      <c r="BQ24" s="253"/>
      <c r="BR24" s="253"/>
      <c r="BS24" s="253"/>
      <c r="BT24" s="253"/>
      <c r="BU24" s="253"/>
      <c r="BV24" s="253"/>
      <c r="BW24" s="253"/>
      <c r="BX24" s="253"/>
      <c r="BY24" s="253"/>
      <c r="BZ24" s="253"/>
      <c r="CA24" s="253"/>
      <c r="CB24" s="253"/>
      <c r="CC24" s="253"/>
      <c r="CD24" s="253"/>
      <c r="CE24" s="253"/>
      <c r="CF24" s="253"/>
      <c r="CG24" s="253"/>
      <c r="CH24" s="253"/>
      <c r="CI24" s="253"/>
      <c r="CJ24" s="253"/>
      <c r="CK24" s="253"/>
      <c r="CL24" s="253"/>
      <c r="CM24" s="253"/>
      <c r="CN24" s="253"/>
      <c r="CO24" s="253"/>
      <c r="CP24" s="253"/>
      <c r="CQ24" s="253"/>
      <c r="CR24" s="253"/>
      <c r="CS24" s="253"/>
      <c r="CT24" s="253"/>
      <c r="CU24" s="253"/>
      <c r="CV24" s="253"/>
      <c r="CW24" s="253"/>
      <c r="CX24" s="253"/>
      <c r="CY24" s="253"/>
      <c r="CZ24" s="253"/>
      <c r="DA24" s="253"/>
      <c r="DB24" s="253"/>
      <c r="DC24" s="253"/>
      <c r="DD24" s="253"/>
      <c r="DE24" s="253"/>
      <c r="DF24" s="253"/>
      <c r="DG24" s="253"/>
      <c r="DH24" s="253"/>
      <c r="DI24" s="253"/>
      <c r="DJ24" s="253"/>
      <c r="DK24" s="253"/>
      <c r="DL24" s="253"/>
    </row>
    <row r="25" spans="1:116" x14ac:dyDescent="0.25">
      <c r="A25" s="254" t="s">
        <v>8811</v>
      </c>
      <c r="B25" s="255" t="s">
        <v>8812</v>
      </c>
      <c r="C25" s="258">
        <v>0.67240000150000001</v>
      </c>
      <c r="D25" s="259">
        <v>11</v>
      </c>
      <c r="E25" s="258">
        <v>3.5000000000000003E-2</v>
      </c>
      <c r="F25" s="258">
        <v>6.8</v>
      </c>
      <c r="G25" s="258">
        <v>0.44613712929999999</v>
      </c>
      <c r="H25" s="258">
        <v>41.6</v>
      </c>
      <c r="I25" s="259">
        <v>3</v>
      </c>
      <c r="J25" s="259" t="str">
        <f>IFERROR(VLOOKUP($B25,'Core Indicators'!$E$3:$EU$906,147,FALSE),"x")</f>
        <v>x</v>
      </c>
      <c r="K25" s="260">
        <v>-1.1213886738000001</v>
      </c>
      <c r="L25" s="258">
        <v>5.25</v>
      </c>
      <c r="M25" s="259">
        <v>63</v>
      </c>
      <c r="N25" s="259">
        <v>31</v>
      </c>
      <c r="O25" s="259" t="str">
        <f>IFERROR(VLOOKUP(B25,'Core Indicators'!$E$3:$G$9906,3,FALSE),"x")</f>
        <v>x</v>
      </c>
      <c r="P25" s="259">
        <v>1083300</v>
      </c>
      <c r="Q25" s="253"/>
      <c r="R25" s="253"/>
      <c r="S25" s="253"/>
      <c r="T25" s="253"/>
      <c r="U25" s="253"/>
      <c r="V25" s="253"/>
      <c r="W25" s="253"/>
      <c r="X25" s="253"/>
      <c r="Y25" s="253"/>
      <c r="Z25" s="253"/>
      <c r="AA25" s="253"/>
      <c r="AB25" s="253"/>
      <c r="AC25" s="253"/>
      <c r="AD25" s="253"/>
      <c r="AE25" s="253"/>
      <c r="AF25" s="253"/>
      <c r="AG25" s="253"/>
      <c r="AH25" s="253"/>
      <c r="AI25" s="253"/>
      <c r="AJ25" s="253"/>
      <c r="AK25" s="253"/>
      <c r="AL25" s="253"/>
      <c r="AM25" s="253"/>
      <c r="AN25" s="253"/>
      <c r="AO25" s="253"/>
      <c r="AP25" s="253"/>
      <c r="AQ25" s="253"/>
      <c r="AR25" s="253"/>
      <c r="AS25" s="253"/>
      <c r="AT25" s="253"/>
      <c r="AU25" s="253"/>
      <c r="AV25" s="253"/>
      <c r="AW25" s="253"/>
      <c r="AX25" s="253"/>
      <c r="AY25" s="253"/>
      <c r="AZ25" s="253"/>
      <c r="BA25" s="253"/>
      <c r="BB25" s="253"/>
      <c r="BC25" s="253"/>
      <c r="BD25" s="253"/>
      <c r="BE25" s="253"/>
      <c r="BF25" s="253"/>
      <c r="BG25" s="253"/>
      <c r="BH25" s="253"/>
      <c r="BI25" s="253"/>
      <c r="BJ25" s="253"/>
      <c r="BK25" s="253"/>
      <c r="BL25" s="253"/>
      <c r="BM25" s="253"/>
      <c r="BN25" s="253"/>
      <c r="BO25" s="253"/>
      <c r="BP25" s="253"/>
      <c r="BQ25" s="253"/>
      <c r="BR25" s="253"/>
      <c r="BS25" s="253"/>
      <c r="BT25" s="253"/>
      <c r="BU25" s="253"/>
      <c r="BV25" s="253"/>
      <c r="BW25" s="253"/>
      <c r="BX25" s="253"/>
      <c r="BY25" s="253"/>
      <c r="BZ25" s="253"/>
      <c r="CA25" s="253"/>
      <c r="CB25" s="253"/>
      <c r="CC25" s="253"/>
      <c r="CD25" s="253"/>
      <c r="CE25" s="253"/>
      <c r="CF25" s="253"/>
      <c r="CG25" s="253"/>
      <c r="CH25" s="253"/>
      <c r="CI25" s="253"/>
      <c r="CJ25" s="253"/>
      <c r="CK25" s="253"/>
      <c r="CL25" s="253"/>
      <c r="CM25" s="253"/>
      <c r="CN25" s="253"/>
      <c r="CO25" s="253"/>
      <c r="CP25" s="253"/>
      <c r="CQ25" s="253"/>
      <c r="CR25" s="253"/>
      <c r="CS25" s="253"/>
      <c r="CT25" s="253"/>
      <c r="CU25" s="253"/>
      <c r="CV25" s="253"/>
      <c r="CW25" s="253"/>
      <c r="CX25" s="253"/>
      <c r="CY25" s="253"/>
      <c r="CZ25" s="253"/>
      <c r="DA25" s="253"/>
      <c r="DB25" s="253"/>
      <c r="DC25" s="253"/>
      <c r="DD25" s="253"/>
      <c r="DE25" s="253"/>
      <c r="DF25" s="253"/>
      <c r="DG25" s="253"/>
      <c r="DH25" s="253"/>
      <c r="DI25" s="253"/>
      <c r="DJ25" s="253"/>
      <c r="DK25" s="253"/>
      <c r="DL25" s="253"/>
    </row>
    <row r="26" spans="1:116" x14ac:dyDescent="0.25">
      <c r="A26" s="254" t="s">
        <v>2423</v>
      </c>
      <c r="B26" s="255" t="s">
        <v>8813</v>
      </c>
      <c r="C26" s="258">
        <v>0.51540597229999996</v>
      </c>
      <c r="D26" s="259">
        <v>12</v>
      </c>
      <c r="E26" s="258">
        <v>6.6299999999999998E-2</v>
      </c>
      <c r="F26" s="258">
        <v>7.4</v>
      </c>
      <c r="G26" s="258">
        <v>0.38554076850000002</v>
      </c>
      <c r="H26" s="258">
        <v>53.4</v>
      </c>
      <c r="I26" s="259">
        <v>4</v>
      </c>
      <c r="J26" s="259">
        <f>IFERROR(VLOOKUP($B26,'Core Indicators'!$E$3:$EU$906,147,FALSE),"x")</f>
        <v>3547</v>
      </c>
      <c r="K26" s="260">
        <v>-0.18090397120000001</v>
      </c>
      <c r="L26" s="258">
        <v>7.5</v>
      </c>
      <c r="M26" s="259">
        <v>75</v>
      </c>
      <c r="N26" s="259">
        <v>35</v>
      </c>
      <c r="O26" s="259">
        <f>IFERROR(VLOOKUP(B26,'Core Indicators'!$E$3:$G$9906,3,FALSE),"x")</f>
        <v>212617000</v>
      </c>
      <c r="P26" s="259">
        <v>8358140</v>
      </c>
      <c r="Q26" s="253"/>
      <c r="R26" s="253"/>
      <c r="S26" s="253"/>
      <c r="T26" s="253"/>
      <c r="U26" s="253"/>
      <c r="V26" s="253"/>
      <c r="W26" s="253"/>
      <c r="X26" s="253"/>
      <c r="Y26" s="253"/>
      <c r="Z26" s="253"/>
      <c r="AA26" s="253"/>
      <c r="AB26" s="253"/>
      <c r="AC26" s="253"/>
      <c r="AD26" s="253"/>
      <c r="AE26" s="253"/>
      <c r="AF26" s="253"/>
      <c r="AG26" s="253"/>
      <c r="AH26" s="253"/>
      <c r="AI26" s="253"/>
      <c r="AJ26" s="253"/>
      <c r="AK26" s="253"/>
      <c r="AL26" s="253"/>
      <c r="AM26" s="253"/>
      <c r="AN26" s="253"/>
      <c r="AO26" s="253"/>
      <c r="AP26" s="253"/>
      <c r="AQ26" s="253"/>
      <c r="AR26" s="253"/>
      <c r="AS26" s="253"/>
      <c r="AT26" s="253"/>
      <c r="AU26" s="253"/>
      <c r="AV26" s="253"/>
      <c r="AW26" s="253"/>
      <c r="AX26" s="253"/>
      <c r="AY26" s="253"/>
      <c r="AZ26" s="253"/>
      <c r="BA26" s="253"/>
      <c r="BB26" s="253"/>
      <c r="BC26" s="253"/>
      <c r="BD26" s="253"/>
      <c r="BE26" s="253"/>
      <c r="BF26" s="253"/>
      <c r="BG26" s="253"/>
      <c r="BH26" s="253"/>
      <c r="BI26" s="253"/>
      <c r="BJ26" s="253"/>
      <c r="BK26" s="253"/>
      <c r="BL26" s="253"/>
      <c r="BM26" s="253"/>
      <c r="BN26" s="253"/>
      <c r="BO26" s="253"/>
      <c r="BP26" s="253"/>
      <c r="BQ26" s="253"/>
      <c r="BR26" s="253"/>
      <c r="BS26" s="253"/>
      <c r="BT26" s="253"/>
      <c r="BU26" s="253"/>
      <c r="BV26" s="253"/>
      <c r="BW26" s="253"/>
      <c r="BX26" s="253"/>
      <c r="BY26" s="253"/>
      <c r="BZ26" s="253"/>
      <c r="CA26" s="253"/>
      <c r="CB26" s="253"/>
      <c r="CC26" s="253"/>
      <c r="CD26" s="253"/>
      <c r="CE26" s="253"/>
      <c r="CF26" s="253"/>
      <c r="CG26" s="253"/>
      <c r="CH26" s="253"/>
      <c r="CI26" s="253"/>
      <c r="CJ26" s="253"/>
      <c r="CK26" s="253"/>
      <c r="CL26" s="253"/>
      <c r="CM26" s="253"/>
      <c r="CN26" s="253"/>
      <c r="CO26" s="253"/>
      <c r="CP26" s="253"/>
      <c r="CQ26" s="253"/>
      <c r="CR26" s="253"/>
      <c r="CS26" s="253"/>
      <c r="CT26" s="253"/>
      <c r="CU26" s="253"/>
      <c r="CV26" s="253"/>
      <c r="CW26" s="253"/>
      <c r="CX26" s="253"/>
      <c r="CY26" s="253"/>
      <c r="CZ26" s="253"/>
      <c r="DA26" s="253"/>
      <c r="DB26" s="253"/>
      <c r="DC26" s="253"/>
      <c r="DD26" s="253"/>
      <c r="DE26" s="253"/>
      <c r="DF26" s="253"/>
      <c r="DG26" s="253"/>
      <c r="DH26" s="253"/>
      <c r="DI26" s="253"/>
      <c r="DJ26" s="253"/>
      <c r="DK26" s="253"/>
      <c r="DL26" s="253"/>
    </row>
    <row r="27" spans="1:116" x14ac:dyDescent="0.25">
      <c r="A27" s="254" t="s">
        <v>8814</v>
      </c>
      <c r="B27" s="255" t="s">
        <v>8815</v>
      </c>
      <c r="C27" s="258">
        <v>0</v>
      </c>
      <c r="D27" s="259">
        <v>12</v>
      </c>
      <c r="E27" s="258">
        <v>0</v>
      </c>
      <c r="F27" s="258" t="s">
        <v>14</v>
      </c>
      <c r="G27" s="258">
        <v>0.25602427439999997</v>
      </c>
      <c r="H27" s="258" t="s">
        <v>14</v>
      </c>
      <c r="I27" s="259">
        <v>0</v>
      </c>
      <c r="J27" s="259" t="str">
        <f>IFERROR(VLOOKUP($B27,'Core Indicators'!$E$3:$EU$906,147,FALSE),"x")</f>
        <v>x</v>
      </c>
      <c r="K27" s="260">
        <v>0.35702922939999998</v>
      </c>
      <c r="L27" s="258" t="s">
        <v>14</v>
      </c>
      <c r="M27" s="259">
        <v>95</v>
      </c>
      <c r="N27" s="259">
        <v>62</v>
      </c>
      <c r="O27" s="259" t="str">
        <f>IFERROR(VLOOKUP(B27,'Core Indicators'!$E$3:$G$9906,3,FALSE),"x")</f>
        <v>x</v>
      </c>
      <c r="P27" s="259">
        <v>430</v>
      </c>
      <c r="Q27" s="253"/>
      <c r="R27" s="253"/>
      <c r="S27" s="253"/>
      <c r="T27" s="253"/>
      <c r="U27" s="253"/>
      <c r="V27" s="253"/>
      <c r="W27" s="253"/>
      <c r="X27" s="253"/>
      <c r="Y27" s="253"/>
      <c r="Z27" s="253"/>
      <c r="AA27" s="253"/>
      <c r="AB27" s="253"/>
      <c r="AC27" s="253"/>
      <c r="AD27" s="253"/>
      <c r="AE27" s="253"/>
      <c r="AF27" s="253"/>
      <c r="AG27" s="253"/>
      <c r="AH27" s="253"/>
      <c r="AI27" s="253"/>
      <c r="AJ27" s="253"/>
      <c r="AK27" s="253"/>
      <c r="AL27" s="253"/>
      <c r="AM27" s="253"/>
      <c r="AN27" s="253"/>
      <c r="AO27" s="253"/>
      <c r="AP27" s="253"/>
      <c r="AQ27" s="253"/>
      <c r="AR27" s="253"/>
      <c r="AS27" s="253"/>
      <c r="AT27" s="253"/>
      <c r="AU27" s="253"/>
      <c r="AV27" s="253"/>
      <c r="AW27" s="253"/>
      <c r="AX27" s="253"/>
      <c r="AY27" s="253"/>
      <c r="AZ27" s="253"/>
      <c r="BA27" s="253"/>
      <c r="BB27" s="253"/>
      <c r="BC27" s="253"/>
      <c r="BD27" s="253"/>
      <c r="BE27" s="253"/>
      <c r="BF27" s="253"/>
      <c r="BG27" s="253"/>
      <c r="BH27" s="253"/>
      <c r="BI27" s="253"/>
      <c r="BJ27" s="253"/>
      <c r="BK27" s="253"/>
      <c r="BL27" s="253"/>
      <c r="BM27" s="253"/>
      <c r="BN27" s="253"/>
      <c r="BO27" s="253"/>
      <c r="BP27" s="253"/>
      <c r="BQ27" s="253"/>
      <c r="BR27" s="253"/>
      <c r="BS27" s="253"/>
      <c r="BT27" s="253"/>
      <c r="BU27" s="253"/>
      <c r="BV27" s="253"/>
      <c r="BW27" s="253"/>
      <c r="BX27" s="253"/>
      <c r="BY27" s="253"/>
      <c r="BZ27" s="253"/>
      <c r="CA27" s="253"/>
      <c r="CB27" s="253"/>
      <c r="CC27" s="253"/>
      <c r="CD27" s="253"/>
      <c r="CE27" s="253"/>
      <c r="CF27" s="253"/>
      <c r="CG27" s="253"/>
      <c r="CH27" s="253"/>
      <c r="CI27" s="253"/>
      <c r="CJ27" s="253"/>
      <c r="CK27" s="253"/>
      <c r="CL27" s="253"/>
      <c r="CM27" s="253"/>
      <c r="CN27" s="253"/>
      <c r="CO27" s="253"/>
      <c r="CP27" s="253"/>
      <c r="CQ27" s="253"/>
      <c r="CR27" s="253"/>
      <c r="CS27" s="253"/>
      <c r="CT27" s="253"/>
      <c r="CU27" s="253"/>
      <c r="CV27" s="253"/>
      <c r="CW27" s="253"/>
      <c r="CX27" s="253"/>
      <c r="CY27" s="253"/>
      <c r="CZ27" s="253"/>
      <c r="DA27" s="253"/>
      <c r="DB27" s="253"/>
      <c r="DC27" s="253"/>
      <c r="DD27" s="253"/>
      <c r="DE27" s="253"/>
      <c r="DF27" s="253"/>
      <c r="DG27" s="253"/>
      <c r="DH27" s="253"/>
      <c r="DI27" s="253"/>
      <c r="DJ27" s="253"/>
      <c r="DK27" s="253"/>
      <c r="DL27" s="253"/>
    </row>
    <row r="28" spans="1:116" x14ac:dyDescent="0.25">
      <c r="A28" s="254" t="s">
        <v>8816</v>
      </c>
      <c r="B28" s="255" t="s">
        <v>8817</v>
      </c>
      <c r="C28" s="258">
        <v>0.6545000071</v>
      </c>
      <c r="D28" s="259">
        <v>3</v>
      </c>
      <c r="E28" s="258">
        <v>0</v>
      </c>
      <c r="F28" s="258" t="s">
        <v>14</v>
      </c>
      <c r="G28" s="258">
        <v>0.23351593270000001</v>
      </c>
      <c r="H28" s="258" t="s">
        <v>14</v>
      </c>
      <c r="I28" s="259">
        <v>0</v>
      </c>
      <c r="J28" s="259" t="str">
        <f>IFERROR(VLOOKUP($B28,'Core Indicators'!$E$3:$EU$906,147,FALSE),"x")</f>
        <v>x</v>
      </c>
      <c r="K28" s="260">
        <v>0.61426669359999997</v>
      </c>
      <c r="L28" s="258" t="s">
        <v>14</v>
      </c>
      <c r="M28" s="259">
        <v>28</v>
      </c>
      <c r="N28" s="259">
        <v>60</v>
      </c>
      <c r="O28" s="259" t="str">
        <f>IFERROR(VLOOKUP(B28,'Core Indicators'!$E$3:$G$9906,3,FALSE),"x")</f>
        <v>x</v>
      </c>
      <c r="P28" s="259">
        <v>5270</v>
      </c>
      <c r="Q28" s="253"/>
      <c r="R28" s="253"/>
      <c r="S28" s="253"/>
      <c r="T28" s="253"/>
      <c r="U28" s="253"/>
      <c r="V28" s="253"/>
      <c r="W28" s="253"/>
      <c r="X28" s="253"/>
      <c r="Y28" s="253"/>
      <c r="Z28" s="253"/>
      <c r="AA28" s="253"/>
      <c r="AB28" s="253"/>
      <c r="AC28" s="253"/>
      <c r="AD28" s="253"/>
      <c r="AE28" s="253"/>
      <c r="AF28" s="253"/>
      <c r="AG28" s="253"/>
      <c r="AH28" s="253"/>
      <c r="AI28" s="253"/>
      <c r="AJ28" s="253"/>
      <c r="AK28" s="253"/>
      <c r="AL28" s="253"/>
      <c r="AM28" s="253"/>
      <c r="AN28" s="253"/>
      <c r="AO28" s="253"/>
      <c r="AP28" s="253"/>
      <c r="AQ28" s="253"/>
      <c r="AR28" s="253"/>
      <c r="AS28" s="253"/>
      <c r="AT28" s="253"/>
      <c r="AU28" s="253"/>
      <c r="AV28" s="253"/>
      <c r="AW28" s="253"/>
      <c r="AX28" s="253"/>
      <c r="AY28" s="253"/>
      <c r="AZ28" s="253"/>
      <c r="BA28" s="253"/>
      <c r="BB28" s="253"/>
      <c r="BC28" s="253"/>
      <c r="BD28" s="253"/>
      <c r="BE28" s="253"/>
      <c r="BF28" s="253"/>
      <c r="BG28" s="253"/>
      <c r="BH28" s="253"/>
      <c r="BI28" s="253"/>
      <c r="BJ28" s="253"/>
      <c r="BK28" s="253"/>
      <c r="BL28" s="253"/>
      <c r="BM28" s="253"/>
      <c r="BN28" s="253"/>
      <c r="BO28" s="253"/>
      <c r="BP28" s="253"/>
      <c r="BQ28" s="253"/>
      <c r="BR28" s="253"/>
      <c r="BS28" s="253"/>
      <c r="BT28" s="253"/>
      <c r="BU28" s="253"/>
      <c r="BV28" s="253"/>
      <c r="BW28" s="253"/>
      <c r="BX28" s="253"/>
      <c r="BY28" s="253"/>
      <c r="BZ28" s="253"/>
      <c r="CA28" s="253"/>
      <c r="CB28" s="253"/>
      <c r="CC28" s="253"/>
      <c r="CD28" s="253"/>
      <c r="CE28" s="253"/>
      <c r="CF28" s="253"/>
      <c r="CG28" s="253"/>
      <c r="CH28" s="253"/>
      <c r="CI28" s="253"/>
      <c r="CJ28" s="253"/>
      <c r="CK28" s="253"/>
      <c r="CL28" s="253"/>
      <c r="CM28" s="253"/>
      <c r="CN28" s="253"/>
      <c r="CO28" s="253"/>
      <c r="CP28" s="253"/>
      <c r="CQ28" s="253"/>
      <c r="CR28" s="253"/>
      <c r="CS28" s="253"/>
      <c r="CT28" s="253"/>
      <c r="CU28" s="253"/>
      <c r="CV28" s="253"/>
      <c r="CW28" s="253"/>
      <c r="CX28" s="253"/>
      <c r="CY28" s="253"/>
      <c r="CZ28" s="253"/>
      <c r="DA28" s="253"/>
      <c r="DB28" s="253"/>
      <c r="DC28" s="253"/>
      <c r="DD28" s="253"/>
      <c r="DE28" s="253"/>
      <c r="DF28" s="253"/>
      <c r="DG28" s="253"/>
      <c r="DH28" s="253"/>
      <c r="DI28" s="253"/>
      <c r="DJ28" s="253"/>
      <c r="DK28" s="253"/>
      <c r="DL28" s="253"/>
    </row>
    <row r="29" spans="1:116" x14ac:dyDescent="0.25">
      <c r="A29" s="254" t="s">
        <v>8818</v>
      </c>
      <c r="B29" s="255" t="s">
        <v>8819</v>
      </c>
      <c r="C29" s="258">
        <v>0.75999999279999997</v>
      </c>
      <c r="D29" s="259">
        <v>6</v>
      </c>
      <c r="E29" s="258">
        <v>0</v>
      </c>
      <c r="F29" s="258">
        <v>6.85</v>
      </c>
      <c r="G29" s="258">
        <v>0.43637777080000001</v>
      </c>
      <c r="H29" s="258">
        <v>37.4</v>
      </c>
      <c r="I29" s="259">
        <v>0</v>
      </c>
      <c r="J29" s="259" t="str">
        <f>IFERROR(VLOOKUP($B29,'Core Indicators'!$E$3:$EU$906,147,FALSE),"x")</f>
        <v>x</v>
      </c>
      <c r="K29" s="260">
        <v>0.58970773219999995</v>
      </c>
      <c r="L29" s="258">
        <v>7.25</v>
      </c>
      <c r="M29" s="259">
        <v>58</v>
      </c>
      <c r="N29" s="259">
        <v>68</v>
      </c>
      <c r="O29" s="259" t="str">
        <f>IFERROR(VLOOKUP(B29,'Core Indicators'!$E$3:$G$9906,3,FALSE),"x")</f>
        <v>x</v>
      </c>
      <c r="P29" s="259">
        <v>38117</v>
      </c>
      <c r="Q29" s="253"/>
      <c r="R29" s="253"/>
      <c r="S29" s="253"/>
      <c r="T29" s="253"/>
      <c r="U29" s="253"/>
      <c r="V29" s="253"/>
      <c r="W29" s="253"/>
      <c r="X29" s="253"/>
      <c r="Y29" s="253"/>
      <c r="Z29" s="253"/>
      <c r="AA29" s="253"/>
      <c r="AB29" s="253"/>
      <c r="AC29" s="253"/>
      <c r="AD29" s="253"/>
      <c r="AE29" s="253"/>
      <c r="AF29" s="253"/>
      <c r="AG29" s="253"/>
      <c r="AH29" s="253"/>
      <c r="AI29" s="253"/>
      <c r="AJ29" s="253"/>
      <c r="AK29" s="253"/>
      <c r="AL29" s="253"/>
      <c r="AM29" s="253"/>
      <c r="AN29" s="253"/>
      <c r="AO29" s="253"/>
      <c r="AP29" s="253"/>
      <c r="AQ29" s="253"/>
      <c r="AR29" s="253"/>
      <c r="AS29" s="253"/>
      <c r="AT29" s="253"/>
      <c r="AU29" s="253"/>
      <c r="AV29" s="253"/>
      <c r="AW29" s="253"/>
      <c r="AX29" s="253"/>
      <c r="AY29" s="253"/>
      <c r="AZ29" s="253"/>
      <c r="BA29" s="253"/>
      <c r="BB29" s="253"/>
      <c r="BC29" s="253"/>
      <c r="BD29" s="253"/>
      <c r="BE29" s="253"/>
      <c r="BF29" s="253"/>
      <c r="BG29" s="253"/>
      <c r="BH29" s="253"/>
      <c r="BI29" s="253"/>
      <c r="BJ29" s="253"/>
      <c r="BK29" s="253"/>
      <c r="BL29" s="253"/>
      <c r="BM29" s="253"/>
      <c r="BN29" s="253"/>
      <c r="BO29" s="253"/>
      <c r="BP29" s="253"/>
      <c r="BQ29" s="253"/>
      <c r="BR29" s="253"/>
      <c r="BS29" s="253"/>
      <c r="BT29" s="253"/>
      <c r="BU29" s="253"/>
      <c r="BV29" s="253"/>
      <c r="BW29" s="253"/>
      <c r="BX29" s="253"/>
      <c r="BY29" s="253"/>
      <c r="BZ29" s="253"/>
      <c r="CA29" s="253"/>
      <c r="CB29" s="253"/>
      <c r="CC29" s="253"/>
      <c r="CD29" s="253"/>
      <c r="CE29" s="253"/>
      <c r="CF29" s="253"/>
      <c r="CG29" s="253"/>
      <c r="CH29" s="253"/>
      <c r="CI29" s="253"/>
      <c r="CJ29" s="253"/>
      <c r="CK29" s="253"/>
      <c r="CL29" s="253"/>
      <c r="CM29" s="253"/>
      <c r="CN29" s="253"/>
      <c r="CO29" s="253"/>
      <c r="CP29" s="253"/>
      <c r="CQ29" s="253"/>
      <c r="CR29" s="253"/>
      <c r="CS29" s="253"/>
      <c r="CT29" s="253"/>
      <c r="CU29" s="253"/>
      <c r="CV29" s="253"/>
      <c r="CW29" s="253"/>
      <c r="CX29" s="253"/>
      <c r="CY29" s="253"/>
      <c r="CZ29" s="253"/>
      <c r="DA29" s="253"/>
      <c r="DB29" s="253"/>
      <c r="DC29" s="253"/>
      <c r="DD29" s="253"/>
      <c r="DE29" s="253"/>
      <c r="DF29" s="253"/>
      <c r="DG29" s="253"/>
      <c r="DH29" s="253"/>
      <c r="DI29" s="253"/>
      <c r="DJ29" s="253"/>
      <c r="DK29" s="253"/>
      <c r="DL29" s="253"/>
    </row>
    <row r="30" spans="1:116" x14ac:dyDescent="0.25">
      <c r="A30" s="254" t="s">
        <v>8820</v>
      </c>
      <c r="B30" s="255" t="s">
        <v>8821</v>
      </c>
      <c r="C30" s="258">
        <v>0.66707900850000001</v>
      </c>
      <c r="D30" s="259">
        <v>10</v>
      </c>
      <c r="E30" s="258">
        <v>0.02</v>
      </c>
      <c r="F30" s="258">
        <v>8.35</v>
      </c>
      <c r="G30" s="258">
        <v>0.46426597219999999</v>
      </c>
      <c r="H30" s="258">
        <v>53.3</v>
      </c>
      <c r="I30" s="259">
        <v>0</v>
      </c>
      <c r="J30" s="259" t="str">
        <f>IFERROR(VLOOKUP($B30,'Core Indicators'!$E$3:$EU$906,147,FALSE),"x")</f>
        <v>x</v>
      </c>
      <c r="K30" s="260">
        <v>0.49843922260000001</v>
      </c>
      <c r="L30" s="258">
        <v>8</v>
      </c>
      <c r="M30" s="259">
        <v>72</v>
      </c>
      <c r="N30" s="259">
        <v>61</v>
      </c>
      <c r="O30" s="259" t="str">
        <f>IFERROR(VLOOKUP(B30,'Core Indicators'!$E$3:$G$9906,3,FALSE),"x")</f>
        <v>x</v>
      </c>
      <c r="P30" s="259">
        <v>566730</v>
      </c>
      <c r="Q30" s="253"/>
      <c r="R30" s="253"/>
      <c r="S30" s="253"/>
      <c r="T30" s="253"/>
      <c r="U30" s="253"/>
      <c r="V30" s="253"/>
      <c r="W30" s="253"/>
      <c r="X30" s="253"/>
      <c r="Y30" s="253"/>
      <c r="Z30" s="253"/>
      <c r="AA30" s="253"/>
      <c r="AB30" s="253"/>
      <c r="AC30" s="253"/>
      <c r="AD30" s="253"/>
      <c r="AE30" s="253"/>
      <c r="AF30" s="253"/>
      <c r="AG30" s="253"/>
      <c r="AH30" s="253"/>
      <c r="AI30" s="253"/>
      <c r="AJ30" s="253"/>
      <c r="AK30" s="253"/>
      <c r="AL30" s="253"/>
      <c r="AM30" s="253"/>
      <c r="AN30" s="253"/>
      <c r="AO30" s="253"/>
      <c r="AP30" s="253"/>
      <c r="AQ30" s="253"/>
      <c r="AR30" s="253"/>
      <c r="AS30" s="253"/>
      <c r="AT30" s="253"/>
      <c r="AU30" s="253"/>
      <c r="AV30" s="253"/>
      <c r="AW30" s="253"/>
      <c r="AX30" s="253"/>
      <c r="AY30" s="253"/>
      <c r="AZ30" s="253"/>
      <c r="BA30" s="253"/>
      <c r="BB30" s="253"/>
      <c r="BC30" s="253"/>
      <c r="BD30" s="253"/>
      <c r="BE30" s="253"/>
      <c r="BF30" s="253"/>
      <c r="BG30" s="253"/>
      <c r="BH30" s="253"/>
      <c r="BI30" s="253"/>
      <c r="BJ30" s="253"/>
      <c r="BK30" s="253"/>
      <c r="BL30" s="253"/>
      <c r="BM30" s="253"/>
      <c r="BN30" s="253"/>
      <c r="BO30" s="253"/>
      <c r="BP30" s="253"/>
      <c r="BQ30" s="253"/>
      <c r="BR30" s="253"/>
      <c r="BS30" s="253"/>
      <c r="BT30" s="253"/>
      <c r="BU30" s="253"/>
      <c r="BV30" s="253"/>
      <c r="BW30" s="253"/>
      <c r="BX30" s="253"/>
      <c r="BY30" s="253"/>
      <c r="BZ30" s="253"/>
      <c r="CA30" s="253"/>
      <c r="CB30" s="253"/>
      <c r="CC30" s="253"/>
      <c r="CD30" s="253"/>
      <c r="CE30" s="253"/>
      <c r="CF30" s="253"/>
      <c r="CG30" s="253"/>
      <c r="CH30" s="253"/>
      <c r="CI30" s="253"/>
      <c r="CJ30" s="253"/>
      <c r="CK30" s="253"/>
      <c r="CL30" s="253"/>
      <c r="CM30" s="253"/>
      <c r="CN30" s="253"/>
      <c r="CO30" s="253"/>
      <c r="CP30" s="253"/>
      <c r="CQ30" s="253"/>
      <c r="CR30" s="253"/>
      <c r="CS30" s="253"/>
      <c r="CT30" s="253"/>
      <c r="CU30" s="253"/>
      <c r="CV30" s="253"/>
      <c r="CW30" s="253"/>
      <c r="CX30" s="253"/>
      <c r="CY30" s="253"/>
      <c r="CZ30" s="253"/>
      <c r="DA30" s="253"/>
      <c r="DB30" s="253"/>
      <c r="DC30" s="253"/>
      <c r="DD30" s="253"/>
      <c r="DE30" s="253"/>
      <c r="DF30" s="253"/>
      <c r="DG30" s="253"/>
      <c r="DH30" s="253"/>
      <c r="DI30" s="253"/>
      <c r="DJ30" s="253"/>
      <c r="DK30" s="253"/>
      <c r="DL30" s="253"/>
    </row>
    <row r="31" spans="1:116" x14ac:dyDescent="0.25">
      <c r="A31" s="254" t="s">
        <v>177</v>
      </c>
      <c r="B31" s="255" t="s">
        <v>8822</v>
      </c>
      <c r="C31" s="258">
        <v>0.87789099120000003</v>
      </c>
      <c r="D31" s="259">
        <v>4</v>
      </c>
      <c r="E31" s="258">
        <v>0.183</v>
      </c>
      <c r="F31" s="258">
        <v>3.55</v>
      </c>
      <c r="G31" s="258">
        <v>0.68207866260000005</v>
      </c>
      <c r="H31" s="258">
        <v>56.2</v>
      </c>
      <c r="I31" s="259">
        <v>5</v>
      </c>
      <c r="J31" s="259">
        <f>IFERROR(VLOOKUP($B31,'Core Indicators'!$E$3:$EU$906,147,FALSE),"x")</f>
        <v>283</v>
      </c>
      <c r="K31" s="260">
        <v>-1.7283856869000001</v>
      </c>
      <c r="L31" s="258">
        <v>3.25</v>
      </c>
      <c r="M31" s="259">
        <v>10</v>
      </c>
      <c r="N31" s="259">
        <v>25</v>
      </c>
      <c r="O31" s="259">
        <f>IFERROR(VLOOKUP(B31,'Core Indicators'!$E$3:$G$9906,3,FALSE),"x")</f>
        <v>4730000</v>
      </c>
      <c r="P31" s="259">
        <v>622980</v>
      </c>
      <c r="Q31" s="253"/>
      <c r="R31" s="253"/>
      <c r="S31" s="253"/>
      <c r="T31" s="253"/>
      <c r="U31" s="253"/>
      <c r="V31" s="253"/>
      <c r="W31" s="253"/>
      <c r="X31" s="253"/>
      <c r="Y31" s="253"/>
      <c r="Z31" s="253"/>
      <c r="AA31" s="253"/>
      <c r="AB31" s="253"/>
      <c r="AC31" s="253"/>
      <c r="AD31" s="253"/>
      <c r="AE31" s="253"/>
      <c r="AF31" s="253"/>
      <c r="AG31" s="253"/>
      <c r="AH31" s="253"/>
      <c r="AI31" s="253"/>
      <c r="AJ31" s="253"/>
      <c r="AK31" s="253"/>
      <c r="AL31" s="253"/>
      <c r="AM31" s="253"/>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c r="BL31" s="253"/>
      <c r="BM31" s="253"/>
      <c r="BN31" s="253"/>
      <c r="BO31" s="253"/>
      <c r="BP31" s="253"/>
      <c r="BQ31" s="253"/>
      <c r="BR31" s="253"/>
      <c r="BS31" s="253"/>
      <c r="BT31" s="253"/>
      <c r="BU31" s="253"/>
      <c r="BV31" s="253"/>
      <c r="BW31" s="253"/>
      <c r="BX31" s="253"/>
      <c r="BY31" s="253"/>
      <c r="BZ31" s="253"/>
      <c r="CA31" s="253"/>
      <c r="CB31" s="253"/>
      <c r="CC31" s="253"/>
      <c r="CD31" s="253"/>
      <c r="CE31" s="253"/>
      <c r="CF31" s="253"/>
      <c r="CG31" s="253"/>
      <c r="CH31" s="253"/>
      <c r="CI31" s="253"/>
      <c r="CJ31" s="253"/>
      <c r="CK31" s="253"/>
      <c r="CL31" s="253"/>
      <c r="CM31" s="253"/>
      <c r="CN31" s="253"/>
      <c r="CO31" s="253"/>
      <c r="CP31" s="253"/>
      <c r="CQ31" s="253"/>
      <c r="CR31" s="253"/>
      <c r="CS31" s="253"/>
      <c r="CT31" s="253"/>
      <c r="CU31" s="253"/>
      <c r="CV31" s="253"/>
      <c r="CW31" s="253"/>
      <c r="CX31" s="253"/>
      <c r="CY31" s="253"/>
      <c r="CZ31" s="253"/>
      <c r="DA31" s="253"/>
      <c r="DB31" s="253"/>
      <c r="DC31" s="253"/>
      <c r="DD31" s="253"/>
      <c r="DE31" s="253"/>
      <c r="DF31" s="253"/>
      <c r="DG31" s="253"/>
      <c r="DH31" s="253"/>
      <c r="DI31" s="253"/>
      <c r="DJ31" s="253"/>
      <c r="DK31" s="253"/>
      <c r="DL31" s="253"/>
    </row>
    <row r="32" spans="1:116" x14ac:dyDescent="0.25">
      <c r="A32" s="254" t="s">
        <v>8823</v>
      </c>
      <c r="B32" s="255" t="s">
        <v>8824</v>
      </c>
      <c r="C32" s="258">
        <v>0.59715102890000005</v>
      </c>
      <c r="D32" s="259">
        <v>12</v>
      </c>
      <c r="E32" s="258">
        <v>2.8000000000000001E-2</v>
      </c>
      <c r="F32" s="258" t="s">
        <v>14</v>
      </c>
      <c r="G32" s="258">
        <v>8.2716424699999999E-2</v>
      </c>
      <c r="H32" s="258">
        <v>33.299999999999997</v>
      </c>
      <c r="I32" s="259">
        <v>0</v>
      </c>
      <c r="J32" s="259" t="str">
        <f>IFERROR(VLOOKUP($B32,'Core Indicators'!$E$3:$EU$906,147,FALSE),"x")</f>
        <v>x</v>
      </c>
      <c r="K32" s="260">
        <v>1.7599397898</v>
      </c>
      <c r="L32" s="258" t="s">
        <v>14</v>
      </c>
      <c r="M32" s="259">
        <v>98</v>
      </c>
      <c r="N32" s="259">
        <v>77</v>
      </c>
      <c r="O32" s="259" t="str">
        <f>IFERROR(VLOOKUP(B32,'Core Indicators'!$E$3:$G$9906,3,FALSE),"x")</f>
        <v>x</v>
      </c>
      <c r="P32" s="259">
        <v>9093510</v>
      </c>
      <c r="Q32" s="253"/>
      <c r="R32" s="253"/>
      <c r="S32" s="253"/>
      <c r="T32" s="253"/>
      <c r="U32" s="253"/>
      <c r="V32" s="253"/>
      <c r="W32" s="253"/>
      <c r="X32" s="253"/>
      <c r="Y32" s="253"/>
      <c r="Z32" s="253"/>
      <c r="AA32" s="253"/>
      <c r="AB32" s="253"/>
      <c r="AC32" s="253"/>
      <c r="AD32" s="253"/>
      <c r="AE32" s="253"/>
      <c r="AF32" s="253"/>
      <c r="AG32" s="253"/>
      <c r="AH32" s="253"/>
      <c r="AI32" s="253"/>
      <c r="AJ32" s="253"/>
      <c r="AK32" s="253"/>
      <c r="AL32" s="253"/>
      <c r="AM32" s="253"/>
      <c r="AN32" s="253"/>
      <c r="AO32" s="253"/>
      <c r="AP32" s="253"/>
      <c r="AQ32" s="253"/>
      <c r="AR32" s="253"/>
      <c r="AS32" s="253"/>
      <c r="AT32" s="253"/>
      <c r="AU32" s="253"/>
      <c r="AV32" s="253"/>
      <c r="AW32" s="253"/>
      <c r="AX32" s="253"/>
      <c r="AY32" s="253"/>
      <c r="AZ32" s="253"/>
      <c r="BA32" s="253"/>
      <c r="BB32" s="253"/>
      <c r="BC32" s="253"/>
      <c r="BD32" s="253"/>
      <c r="BE32" s="253"/>
      <c r="BF32" s="253"/>
      <c r="BG32" s="253"/>
      <c r="BH32" s="253"/>
      <c r="BI32" s="253"/>
      <c r="BJ32" s="253"/>
      <c r="BK32" s="253"/>
      <c r="BL32" s="253"/>
      <c r="BM32" s="253"/>
      <c r="BN32" s="253"/>
      <c r="BO32" s="253"/>
      <c r="BP32" s="253"/>
      <c r="BQ32" s="253"/>
      <c r="BR32" s="253"/>
      <c r="BS32" s="253"/>
      <c r="BT32" s="253"/>
      <c r="BU32" s="253"/>
      <c r="BV32" s="253"/>
      <c r="BW32" s="253"/>
      <c r="BX32" s="253"/>
      <c r="BY32" s="253"/>
      <c r="BZ32" s="253"/>
      <c r="CA32" s="253"/>
      <c r="CB32" s="253"/>
      <c r="CC32" s="253"/>
      <c r="CD32" s="253"/>
      <c r="CE32" s="253"/>
      <c r="CF32" s="253"/>
      <c r="CG32" s="253"/>
      <c r="CH32" s="253"/>
      <c r="CI32" s="253"/>
      <c r="CJ32" s="253"/>
      <c r="CK32" s="253"/>
      <c r="CL32" s="253"/>
      <c r="CM32" s="253"/>
      <c r="CN32" s="253"/>
      <c r="CO32" s="253"/>
      <c r="CP32" s="253"/>
      <c r="CQ32" s="253"/>
      <c r="CR32" s="253"/>
      <c r="CS32" s="253"/>
      <c r="CT32" s="253"/>
      <c r="CU32" s="253"/>
      <c r="CV32" s="253"/>
      <c r="CW32" s="253"/>
      <c r="CX32" s="253"/>
      <c r="CY32" s="253"/>
      <c r="CZ32" s="253"/>
      <c r="DA32" s="253"/>
      <c r="DB32" s="253"/>
      <c r="DC32" s="253"/>
      <c r="DD32" s="253"/>
      <c r="DE32" s="253"/>
      <c r="DF32" s="253"/>
      <c r="DG32" s="253"/>
      <c r="DH32" s="253"/>
      <c r="DI32" s="253"/>
      <c r="DJ32" s="253"/>
      <c r="DK32" s="253"/>
      <c r="DL32" s="253"/>
    </row>
    <row r="33" spans="1:116" x14ac:dyDescent="0.25">
      <c r="A33" s="254" t="s">
        <v>8825</v>
      </c>
      <c r="B33" s="255" t="s">
        <v>8826</v>
      </c>
      <c r="C33" s="258">
        <v>0.5450100068</v>
      </c>
      <c r="D33" s="259">
        <v>11</v>
      </c>
      <c r="E33" s="258">
        <v>0</v>
      </c>
      <c r="F33" s="258" t="s">
        <v>14</v>
      </c>
      <c r="G33" s="258">
        <v>3.6718722199999998E-2</v>
      </c>
      <c r="H33" s="258">
        <v>33.1</v>
      </c>
      <c r="I33" s="259">
        <v>0</v>
      </c>
      <c r="J33" s="259" t="str">
        <f>IFERROR(VLOOKUP($B33,'Core Indicators'!$E$3:$EU$906,147,FALSE),"x")</f>
        <v>x</v>
      </c>
      <c r="K33" s="260">
        <v>1.9066414833000001</v>
      </c>
      <c r="L33" s="258" t="s">
        <v>14</v>
      </c>
      <c r="M33" s="259">
        <v>96</v>
      </c>
      <c r="N33" s="259">
        <v>85</v>
      </c>
      <c r="O33" s="259" t="str">
        <f>IFERROR(VLOOKUP(B33,'Core Indicators'!$E$3:$G$9906,3,FALSE),"x")</f>
        <v>x</v>
      </c>
      <c r="P33" s="259">
        <v>39516</v>
      </c>
      <c r="Q33" s="253"/>
      <c r="R33" s="253"/>
      <c r="S33" s="253"/>
      <c r="T33" s="253"/>
      <c r="U33" s="253"/>
      <c r="V33" s="253"/>
      <c r="W33" s="253"/>
      <c r="X33" s="253"/>
      <c r="Y33" s="253"/>
      <c r="Z33" s="253"/>
      <c r="AA33" s="253"/>
      <c r="AB33" s="253"/>
      <c r="AC33" s="253"/>
      <c r="AD33" s="253"/>
      <c r="AE33" s="253"/>
      <c r="AF33" s="253"/>
      <c r="AG33" s="253"/>
      <c r="AH33" s="253"/>
      <c r="AI33" s="253"/>
      <c r="AJ33" s="253"/>
      <c r="AK33" s="253"/>
      <c r="AL33" s="253"/>
      <c r="AM33" s="253"/>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c r="BL33" s="253"/>
      <c r="BM33" s="253"/>
      <c r="BN33" s="253"/>
      <c r="BO33" s="253"/>
      <c r="BP33" s="253"/>
      <c r="BQ33" s="253"/>
      <c r="BR33" s="253"/>
      <c r="BS33" s="253"/>
      <c r="BT33" s="253"/>
      <c r="BU33" s="253"/>
      <c r="BV33" s="253"/>
      <c r="BW33" s="253"/>
      <c r="BX33" s="253"/>
      <c r="BY33" s="253"/>
      <c r="BZ33" s="253"/>
      <c r="CA33" s="253"/>
      <c r="CB33" s="253"/>
      <c r="CC33" s="253"/>
      <c r="CD33" s="253"/>
      <c r="CE33" s="253"/>
      <c r="CF33" s="253"/>
      <c r="CG33" s="253"/>
      <c r="CH33" s="253"/>
      <c r="CI33" s="253"/>
      <c r="CJ33" s="253"/>
      <c r="CK33" s="253"/>
      <c r="CL33" s="253"/>
      <c r="CM33" s="253"/>
      <c r="CN33" s="253"/>
      <c r="CO33" s="253"/>
      <c r="CP33" s="253"/>
      <c r="CQ33" s="253"/>
      <c r="CR33" s="253"/>
      <c r="CS33" s="253"/>
      <c r="CT33" s="253"/>
      <c r="CU33" s="253"/>
      <c r="CV33" s="253"/>
      <c r="CW33" s="253"/>
      <c r="CX33" s="253"/>
      <c r="CY33" s="253"/>
      <c r="CZ33" s="253"/>
      <c r="DA33" s="253"/>
      <c r="DB33" s="253"/>
      <c r="DC33" s="253"/>
      <c r="DD33" s="253"/>
      <c r="DE33" s="253"/>
      <c r="DF33" s="253"/>
      <c r="DG33" s="253"/>
      <c r="DH33" s="253"/>
      <c r="DI33" s="253"/>
      <c r="DJ33" s="253"/>
      <c r="DK33" s="253"/>
      <c r="DL33" s="253"/>
    </row>
    <row r="34" spans="1:116" x14ac:dyDescent="0.25">
      <c r="A34" s="254" t="s">
        <v>4498</v>
      </c>
      <c r="B34" s="255" t="s">
        <v>8827</v>
      </c>
      <c r="C34" s="258">
        <v>0.16604995180000001</v>
      </c>
      <c r="D34" s="259">
        <v>12</v>
      </c>
      <c r="E34" s="258">
        <v>0.04</v>
      </c>
      <c r="F34" s="258">
        <v>9.3000000000000007</v>
      </c>
      <c r="G34" s="258">
        <v>0.28785367480000001</v>
      </c>
      <c r="H34" s="258">
        <v>44.4</v>
      </c>
      <c r="I34" s="259">
        <v>3</v>
      </c>
      <c r="J34" s="259">
        <f>IFERROR(VLOOKUP($B34,'Core Indicators'!$E$3:$EU$906,147,FALSE),"x")</f>
        <v>2</v>
      </c>
      <c r="K34" s="260">
        <v>1.0736131668</v>
      </c>
      <c r="L34" s="258">
        <v>9.5</v>
      </c>
      <c r="M34" s="259">
        <v>90</v>
      </c>
      <c r="N34" s="259">
        <v>67</v>
      </c>
      <c r="O34" s="259">
        <f>IFERROR(VLOOKUP(B34,'Core Indicators'!$E$3:$G$9906,3,FALSE),"x")</f>
        <v>19116000</v>
      </c>
      <c r="P34" s="259">
        <v>743532</v>
      </c>
      <c r="Q34" s="253"/>
      <c r="R34" s="253"/>
      <c r="S34" s="253"/>
      <c r="T34" s="253"/>
      <c r="U34" s="253"/>
      <c r="V34" s="253"/>
      <c r="W34" s="253"/>
      <c r="X34" s="253"/>
      <c r="Y34" s="253"/>
      <c r="Z34" s="253"/>
      <c r="AA34" s="253"/>
      <c r="AB34" s="253"/>
      <c r="AC34" s="253"/>
      <c r="AD34" s="253"/>
      <c r="AE34" s="253"/>
      <c r="AF34" s="253"/>
      <c r="AG34" s="253"/>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3"/>
      <c r="BD34" s="253"/>
      <c r="BE34" s="253"/>
      <c r="BF34" s="253"/>
      <c r="BG34" s="253"/>
      <c r="BH34" s="253"/>
      <c r="BI34" s="253"/>
      <c r="BJ34" s="253"/>
      <c r="BK34" s="253"/>
      <c r="BL34" s="253"/>
      <c r="BM34" s="253"/>
      <c r="BN34" s="253"/>
      <c r="BO34" s="253"/>
      <c r="BP34" s="253"/>
      <c r="BQ34" s="253"/>
      <c r="BR34" s="253"/>
      <c r="BS34" s="253"/>
      <c r="BT34" s="253"/>
      <c r="BU34" s="253"/>
      <c r="BV34" s="253"/>
      <c r="BW34" s="253"/>
      <c r="BX34" s="253"/>
      <c r="BY34" s="253"/>
      <c r="BZ34" s="253"/>
      <c r="CA34" s="253"/>
      <c r="CB34" s="253"/>
      <c r="CC34" s="253"/>
      <c r="CD34" s="253"/>
      <c r="CE34" s="253"/>
      <c r="CF34" s="253"/>
      <c r="CG34" s="253"/>
      <c r="CH34" s="253"/>
      <c r="CI34" s="253"/>
      <c r="CJ34" s="253"/>
      <c r="CK34" s="253"/>
      <c r="CL34" s="253"/>
      <c r="CM34" s="253"/>
      <c r="CN34" s="253"/>
      <c r="CO34" s="253"/>
      <c r="CP34" s="253"/>
      <c r="CQ34" s="253"/>
      <c r="CR34" s="253"/>
      <c r="CS34" s="253"/>
      <c r="CT34" s="253"/>
      <c r="CU34" s="253"/>
      <c r="CV34" s="253"/>
      <c r="CW34" s="253"/>
      <c r="CX34" s="253"/>
      <c r="CY34" s="253"/>
      <c r="CZ34" s="253"/>
      <c r="DA34" s="253"/>
      <c r="DB34" s="253"/>
      <c r="DC34" s="253"/>
      <c r="DD34" s="253"/>
      <c r="DE34" s="253"/>
      <c r="DF34" s="253"/>
      <c r="DG34" s="253"/>
      <c r="DH34" s="253"/>
      <c r="DI34" s="253"/>
      <c r="DJ34" s="253"/>
      <c r="DK34" s="253"/>
      <c r="DL34" s="253"/>
    </row>
    <row r="35" spans="1:116" x14ac:dyDescent="0.25">
      <c r="A35" s="254" t="s">
        <v>8828</v>
      </c>
      <c r="B35" s="255" t="s">
        <v>8829</v>
      </c>
      <c r="C35" s="258">
        <v>0.16040162429999999</v>
      </c>
      <c r="D35" s="259">
        <v>0</v>
      </c>
      <c r="E35" s="258">
        <v>0.43430000000000002</v>
      </c>
      <c r="F35" s="258">
        <v>3.3333333333000001</v>
      </c>
      <c r="G35" s="258">
        <v>0.16264248040000001</v>
      </c>
      <c r="H35" s="258">
        <v>38.5</v>
      </c>
      <c r="I35" s="259">
        <v>3</v>
      </c>
      <c r="J35" s="259" t="str">
        <f>IFERROR(VLOOKUP($B35,'Core Indicators'!$E$3:$EU$906,147,FALSE),"x")</f>
        <v>x</v>
      </c>
      <c r="K35" s="260">
        <v>-0.27471861240000001</v>
      </c>
      <c r="L35" s="258">
        <v>2.5</v>
      </c>
      <c r="M35" s="259">
        <v>10</v>
      </c>
      <c r="N35" s="259">
        <v>41</v>
      </c>
      <c r="O35" s="259" t="str">
        <f>IFERROR(VLOOKUP(B35,'Core Indicators'!$E$3:$G$9906,3,FALSE),"x")</f>
        <v>x</v>
      </c>
      <c r="P35" s="259">
        <v>9388211</v>
      </c>
      <c r="Q35" s="253"/>
      <c r="R35" s="253"/>
      <c r="S35" s="253"/>
      <c r="T35" s="253"/>
      <c r="U35" s="253"/>
      <c r="V35" s="253"/>
      <c r="W35" s="253"/>
      <c r="X35" s="253"/>
      <c r="Y35" s="253"/>
      <c r="Z35" s="253"/>
      <c r="AA35" s="253"/>
      <c r="AB35" s="253"/>
      <c r="AC35" s="253"/>
      <c r="AD35" s="253"/>
      <c r="AE35" s="253"/>
      <c r="AF35" s="253"/>
      <c r="AG35" s="253"/>
      <c r="AH35" s="253"/>
      <c r="AI35" s="253"/>
      <c r="AJ35" s="253"/>
      <c r="AK35" s="253"/>
      <c r="AL35" s="253"/>
      <c r="AM35" s="253"/>
      <c r="AN35" s="253"/>
      <c r="AO35" s="253"/>
      <c r="AP35" s="253"/>
      <c r="AQ35" s="253"/>
      <c r="AR35" s="253"/>
      <c r="AS35" s="253"/>
      <c r="AT35" s="253"/>
      <c r="AU35" s="253"/>
      <c r="AV35" s="253"/>
      <c r="AW35" s="253"/>
      <c r="AX35" s="253"/>
      <c r="AY35" s="253"/>
      <c r="AZ35" s="253"/>
      <c r="BA35" s="253"/>
      <c r="BB35" s="253"/>
      <c r="BC35" s="253"/>
      <c r="BD35" s="253"/>
      <c r="BE35" s="253"/>
      <c r="BF35" s="253"/>
      <c r="BG35" s="253"/>
      <c r="BH35" s="253"/>
      <c r="BI35" s="253"/>
      <c r="BJ35" s="253"/>
      <c r="BK35" s="253"/>
      <c r="BL35" s="253"/>
      <c r="BM35" s="253"/>
      <c r="BN35" s="253"/>
      <c r="BO35" s="253"/>
      <c r="BP35" s="253"/>
      <c r="BQ35" s="253"/>
      <c r="BR35" s="253"/>
      <c r="BS35" s="253"/>
      <c r="BT35" s="253"/>
      <c r="BU35" s="253"/>
      <c r="BV35" s="253"/>
      <c r="BW35" s="253"/>
      <c r="BX35" s="253"/>
      <c r="BY35" s="253"/>
      <c r="BZ35" s="253"/>
      <c r="CA35" s="253"/>
      <c r="CB35" s="253"/>
      <c r="CC35" s="253"/>
      <c r="CD35" s="253"/>
      <c r="CE35" s="253"/>
      <c r="CF35" s="253"/>
      <c r="CG35" s="253"/>
      <c r="CH35" s="253"/>
      <c r="CI35" s="253"/>
      <c r="CJ35" s="253"/>
      <c r="CK35" s="253"/>
      <c r="CL35" s="253"/>
      <c r="CM35" s="253"/>
      <c r="CN35" s="253"/>
      <c r="CO35" s="253"/>
      <c r="CP35" s="253"/>
      <c r="CQ35" s="253"/>
      <c r="CR35" s="253"/>
      <c r="CS35" s="253"/>
      <c r="CT35" s="253"/>
      <c r="CU35" s="253"/>
      <c r="CV35" s="253"/>
      <c r="CW35" s="253"/>
      <c r="CX35" s="253"/>
      <c r="CY35" s="253"/>
      <c r="CZ35" s="253"/>
      <c r="DA35" s="253"/>
      <c r="DB35" s="253"/>
      <c r="DC35" s="253"/>
      <c r="DD35" s="253"/>
      <c r="DE35" s="253"/>
      <c r="DF35" s="253"/>
      <c r="DG35" s="253"/>
      <c r="DH35" s="253"/>
      <c r="DI35" s="253"/>
      <c r="DJ35" s="253"/>
      <c r="DK35" s="253"/>
      <c r="DL35" s="253"/>
    </row>
    <row r="36" spans="1:116" x14ac:dyDescent="0.25">
      <c r="A36" s="254" t="s">
        <v>8830</v>
      </c>
      <c r="B36" s="255" t="s">
        <v>8831</v>
      </c>
      <c r="C36" s="258">
        <v>0.77389999669999998</v>
      </c>
      <c r="D36" s="259">
        <v>4</v>
      </c>
      <c r="E36" s="258">
        <v>0.34</v>
      </c>
      <c r="F36" s="258">
        <v>5.8</v>
      </c>
      <c r="G36" s="258">
        <v>0.65704813979999999</v>
      </c>
      <c r="H36" s="258">
        <v>41.5</v>
      </c>
      <c r="I36" s="259">
        <v>2</v>
      </c>
      <c r="J36" s="259" t="str">
        <f>IFERROR(VLOOKUP($B36,'Core Indicators'!$E$3:$EU$906,147,FALSE),"x")</f>
        <v>x</v>
      </c>
      <c r="K36" s="260">
        <v>-0.5669065714</v>
      </c>
      <c r="L36" s="258">
        <v>3.75</v>
      </c>
      <c r="M36" s="259">
        <v>51</v>
      </c>
      <c r="N36" s="259">
        <v>35</v>
      </c>
      <c r="O36" s="259" t="str">
        <f>IFERROR(VLOOKUP(B36,'Core Indicators'!$E$3:$G$9906,3,FALSE),"x")</f>
        <v>x</v>
      </c>
      <c r="P36" s="259">
        <v>318000</v>
      </c>
      <c r="Q36" s="253"/>
      <c r="R36" s="253"/>
      <c r="S36" s="253"/>
      <c r="T36" s="253"/>
      <c r="U36" s="253"/>
      <c r="V36" s="253"/>
      <c r="W36" s="253"/>
      <c r="X36" s="253"/>
      <c r="Y36" s="253"/>
      <c r="Z36" s="253"/>
      <c r="AA36" s="253"/>
      <c r="AB36" s="253"/>
      <c r="AC36" s="253"/>
      <c r="AD36" s="253"/>
      <c r="AE36" s="253"/>
      <c r="AF36" s="253"/>
      <c r="AG36" s="253"/>
      <c r="AH36" s="253"/>
      <c r="AI36" s="253"/>
      <c r="AJ36" s="253"/>
      <c r="AK36" s="253"/>
      <c r="AL36" s="253"/>
      <c r="AM36" s="253"/>
      <c r="AN36" s="253"/>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c r="BN36" s="253"/>
      <c r="BO36" s="253"/>
      <c r="BP36" s="253"/>
      <c r="BQ36" s="253"/>
      <c r="BR36" s="253"/>
      <c r="BS36" s="253"/>
      <c r="BT36" s="253"/>
      <c r="BU36" s="253"/>
      <c r="BV36" s="253"/>
      <c r="BW36" s="253"/>
      <c r="BX36" s="253"/>
      <c r="BY36" s="253"/>
      <c r="BZ36" s="253"/>
      <c r="CA36" s="253"/>
      <c r="CB36" s="253"/>
      <c r="CC36" s="253"/>
      <c r="CD36" s="253"/>
      <c r="CE36" s="253"/>
      <c r="CF36" s="253"/>
      <c r="CG36" s="253"/>
      <c r="CH36" s="253"/>
      <c r="CI36" s="253"/>
      <c r="CJ36" s="253"/>
      <c r="CK36" s="253"/>
      <c r="CL36" s="253"/>
      <c r="CM36" s="253"/>
      <c r="CN36" s="253"/>
      <c r="CO36" s="253"/>
      <c r="CP36" s="253"/>
      <c r="CQ36" s="253"/>
      <c r="CR36" s="253"/>
      <c r="CS36" s="253"/>
      <c r="CT36" s="253"/>
      <c r="CU36" s="253"/>
      <c r="CV36" s="253"/>
      <c r="CW36" s="253"/>
      <c r="CX36" s="253"/>
      <c r="CY36" s="253"/>
      <c r="CZ36" s="253"/>
      <c r="DA36" s="253"/>
      <c r="DB36" s="253"/>
      <c r="DC36" s="253"/>
      <c r="DD36" s="253"/>
      <c r="DE36" s="253"/>
      <c r="DF36" s="253"/>
      <c r="DG36" s="253"/>
      <c r="DH36" s="253"/>
      <c r="DI36" s="253"/>
      <c r="DJ36" s="253"/>
      <c r="DK36" s="253"/>
      <c r="DL36" s="253"/>
    </row>
    <row r="37" spans="1:116" x14ac:dyDescent="0.25">
      <c r="A37" s="254" t="s">
        <v>228</v>
      </c>
      <c r="B37" s="255" t="s">
        <v>8832</v>
      </c>
      <c r="C37" s="258">
        <v>0.85829999849999994</v>
      </c>
      <c r="D37" s="259">
        <v>5</v>
      </c>
      <c r="E37" s="258">
        <v>0</v>
      </c>
      <c r="F37" s="258">
        <v>3.55</v>
      </c>
      <c r="G37" s="258">
        <v>0.56645724549999998</v>
      </c>
      <c r="H37" s="258">
        <v>46.6</v>
      </c>
      <c r="I37" s="259">
        <v>5</v>
      </c>
      <c r="J37" s="259">
        <f>IFERROR(VLOOKUP($B37,'Core Indicators'!$E$3:$EU$906,147,FALSE),"x")</f>
        <v>530</v>
      </c>
      <c r="K37" s="260">
        <v>-1.1189085244999999</v>
      </c>
      <c r="L37" s="258">
        <v>3.25</v>
      </c>
      <c r="M37" s="259">
        <v>18</v>
      </c>
      <c r="N37" s="259">
        <v>25</v>
      </c>
      <c r="O37" s="259">
        <f>IFERROR(VLOOKUP(B37,'Core Indicators'!$E$3:$G$9906,3,FALSE),"x")</f>
        <v>27600000</v>
      </c>
      <c r="P37" s="259">
        <v>472710</v>
      </c>
      <c r="Q37" s="253"/>
      <c r="R37" s="253"/>
      <c r="S37" s="253"/>
      <c r="T37" s="253"/>
      <c r="U37" s="253"/>
      <c r="V37" s="253"/>
      <c r="W37" s="253"/>
      <c r="X37" s="253"/>
      <c r="Y37" s="253"/>
      <c r="Z37" s="253"/>
      <c r="AA37" s="253"/>
      <c r="AB37" s="253"/>
      <c r="AC37" s="253"/>
      <c r="AD37" s="253"/>
      <c r="AE37" s="253"/>
      <c r="AF37" s="253"/>
      <c r="AG37" s="253"/>
      <c r="AH37" s="253"/>
      <c r="AI37" s="253"/>
      <c r="AJ37" s="253"/>
      <c r="AK37" s="253"/>
      <c r="AL37" s="253"/>
      <c r="AM37" s="253"/>
      <c r="AN37" s="253"/>
      <c r="AO37" s="253"/>
      <c r="AP37" s="253"/>
      <c r="AQ37" s="253"/>
      <c r="AR37" s="253"/>
      <c r="AS37" s="253"/>
      <c r="AT37" s="253"/>
      <c r="AU37" s="253"/>
      <c r="AV37" s="253"/>
      <c r="AW37" s="253"/>
      <c r="AX37" s="253"/>
      <c r="AY37" s="253"/>
      <c r="AZ37" s="253"/>
      <c r="BA37" s="253"/>
      <c r="BB37" s="253"/>
      <c r="BC37" s="253"/>
      <c r="BD37" s="253"/>
      <c r="BE37" s="253"/>
      <c r="BF37" s="253"/>
      <c r="BG37" s="253"/>
      <c r="BH37" s="253"/>
      <c r="BI37" s="253"/>
      <c r="BJ37" s="253"/>
      <c r="BK37" s="253"/>
      <c r="BL37" s="253"/>
      <c r="BM37" s="253"/>
      <c r="BN37" s="253"/>
      <c r="BO37" s="253"/>
      <c r="BP37" s="253"/>
      <c r="BQ37" s="253"/>
      <c r="BR37" s="253"/>
      <c r="BS37" s="253"/>
      <c r="BT37" s="253"/>
      <c r="BU37" s="253"/>
      <c r="BV37" s="253"/>
      <c r="BW37" s="253"/>
      <c r="BX37" s="253"/>
      <c r="BY37" s="253"/>
      <c r="BZ37" s="253"/>
      <c r="CA37" s="253"/>
      <c r="CB37" s="253"/>
      <c r="CC37" s="253"/>
      <c r="CD37" s="253"/>
      <c r="CE37" s="253"/>
      <c r="CF37" s="253"/>
      <c r="CG37" s="253"/>
      <c r="CH37" s="253"/>
      <c r="CI37" s="253"/>
      <c r="CJ37" s="253"/>
      <c r="CK37" s="253"/>
      <c r="CL37" s="253"/>
      <c r="CM37" s="253"/>
      <c r="CN37" s="253"/>
      <c r="CO37" s="253"/>
      <c r="CP37" s="253"/>
      <c r="CQ37" s="253"/>
      <c r="CR37" s="253"/>
      <c r="CS37" s="253"/>
      <c r="CT37" s="253"/>
      <c r="CU37" s="253"/>
      <c r="CV37" s="253"/>
      <c r="CW37" s="253"/>
      <c r="CX37" s="253"/>
      <c r="CY37" s="253"/>
      <c r="CZ37" s="253"/>
      <c r="DA37" s="253"/>
      <c r="DB37" s="253"/>
      <c r="DC37" s="253"/>
      <c r="DD37" s="253"/>
      <c r="DE37" s="253"/>
      <c r="DF37" s="253"/>
      <c r="DG37" s="253"/>
      <c r="DH37" s="253"/>
      <c r="DI37" s="253"/>
      <c r="DJ37" s="253"/>
      <c r="DK37" s="253"/>
      <c r="DL37" s="253"/>
    </row>
    <row r="38" spans="1:116" x14ac:dyDescent="0.25">
      <c r="A38" s="254" t="s">
        <v>258</v>
      </c>
      <c r="B38" s="255" t="s">
        <v>8833</v>
      </c>
      <c r="C38" s="258">
        <v>0.93415500099999993</v>
      </c>
      <c r="D38" s="259">
        <v>3</v>
      </c>
      <c r="E38" s="258">
        <v>0.61299999999999999</v>
      </c>
      <c r="F38" s="258">
        <v>3.5166666666999999</v>
      </c>
      <c r="G38" s="258">
        <v>0.65473159420000004</v>
      </c>
      <c r="H38" s="258">
        <v>42.1</v>
      </c>
      <c r="I38" s="259">
        <v>5</v>
      </c>
      <c r="J38" s="259">
        <f>IFERROR(VLOOKUP($B38,'Core Indicators'!$E$3:$EU$906,147,FALSE),"x")</f>
        <v>3311</v>
      </c>
      <c r="K38" s="260">
        <v>-1.786087513</v>
      </c>
      <c r="L38" s="258">
        <v>2.75</v>
      </c>
      <c r="M38" s="259">
        <v>18</v>
      </c>
      <c r="N38" s="259">
        <v>18</v>
      </c>
      <c r="O38" s="259">
        <f>IFERROR(VLOOKUP(B38,'Core Indicators'!$E$3:$G$9906,3,FALSE),"x")</f>
        <v>106193000</v>
      </c>
      <c r="P38" s="259">
        <v>2267050</v>
      </c>
      <c r="Q38" s="253"/>
      <c r="R38" s="253"/>
      <c r="S38" s="253"/>
      <c r="T38" s="253"/>
      <c r="U38" s="253"/>
      <c r="V38" s="253"/>
      <c r="W38" s="253"/>
      <c r="X38" s="253"/>
      <c r="Y38" s="253"/>
      <c r="Z38" s="253"/>
      <c r="AA38" s="253"/>
      <c r="AB38" s="253"/>
      <c r="AC38" s="253"/>
      <c r="AD38" s="253"/>
      <c r="AE38" s="253"/>
      <c r="AF38" s="253"/>
      <c r="AG38" s="253"/>
      <c r="AH38" s="253"/>
      <c r="AI38" s="253"/>
      <c r="AJ38" s="253"/>
      <c r="AK38" s="253"/>
      <c r="AL38" s="253"/>
      <c r="AM38" s="253"/>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c r="BL38" s="253"/>
      <c r="BM38" s="253"/>
      <c r="BN38" s="253"/>
      <c r="BO38" s="253"/>
      <c r="BP38" s="253"/>
      <c r="BQ38" s="253"/>
      <c r="BR38" s="253"/>
      <c r="BS38" s="253"/>
      <c r="BT38" s="253"/>
      <c r="BU38" s="253"/>
      <c r="BV38" s="253"/>
      <c r="BW38" s="253"/>
      <c r="BX38" s="253"/>
      <c r="BY38" s="253"/>
      <c r="BZ38" s="253"/>
      <c r="CA38" s="253"/>
      <c r="CB38" s="253"/>
      <c r="CC38" s="253"/>
      <c r="CD38" s="253"/>
      <c r="CE38" s="253"/>
      <c r="CF38" s="253"/>
      <c r="CG38" s="253"/>
      <c r="CH38" s="253"/>
      <c r="CI38" s="253"/>
      <c r="CJ38" s="253"/>
      <c r="CK38" s="253"/>
      <c r="CL38" s="253"/>
      <c r="CM38" s="253"/>
      <c r="CN38" s="253"/>
      <c r="CO38" s="253"/>
      <c r="CP38" s="253"/>
      <c r="CQ38" s="253"/>
      <c r="CR38" s="253"/>
      <c r="CS38" s="253"/>
      <c r="CT38" s="253"/>
      <c r="CU38" s="253"/>
      <c r="CV38" s="253"/>
      <c r="CW38" s="253"/>
      <c r="CX38" s="253"/>
      <c r="CY38" s="253"/>
      <c r="CZ38" s="253"/>
      <c r="DA38" s="253"/>
      <c r="DB38" s="253"/>
      <c r="DC38" s="253"/>
      <c r="DD38" s="253"/>
      <c r="DE38" s="253"/>
      <c r="DF38" s="253"/>
      <c r="DG38" s="253"/>
      <c r="DH38" s="253"/>
      <c r="DI38" s="253"/>
      <c r="DJ38" s="253"/>
      <c r="DK38" s="253"/>
      <c r="DL38" s="253"/>
    </row>
    <row r="39" spans="1:116" x14ac:dyDescent="0.25">
      <c r="A39" s="254" t="s">
        <v>1315</v>
      </c>
      <c r="B39" s="255" t="s">
        <v>8834</v>
      </c>
      <c r="C39" s="258">
        <v>0.8790999934</v>
      </c>
      <c r="D39" s="259">
        <v>10</v>
      </c>
      <c r="E39" s="258">
        <v>0.72</v>
      </c>
      <c r="F39" s="258">
        <v>3.3</v>
      </c>
      <c r="G39" s="258">
        <v>0.57901026190000005</v>
      </c>
      <c r="H39" s="258">
        <v>48.9</v>
      </c>
      <c r="I39" s="259">
        <v>1</v>
      </c>
      <c r="J39" s="259">
        <f>IFERROR(VLOOKUP($B39,'Core Indicators'!$E$3:$EU$906,147,FALSE),"x")</f>
        <v>3</v>
      </c>
      <c r="K39" s="260">
        <v>-1.1497093438999999</v>
      </c>
      <c r="L39" s="258">
        <v>2.5</v>
      </c>
      <c r="M39" s="259">
        <v>20</v>
      </c>
      <c r="N39" s="259">
        <v>19</v>
      </c>
      <c r="O39" s="259">
        <f>IFERROR(VLOOKUP(B39,'Core Indicators'!$E$3:$G$9906,3,FALSE),"x")</f>
        <v>5700000</v>
      </c>
      <c r="P39" s="259">
        <v>341500</v>
      </c>
      <c r="Q39" s="253"/>
      <c r="R39" s="253"/>
      <c r="S39" s="253"/>
      <c r="T39" s="253"/>
      <c r="U39" s="253"/>
      <c r="V39" s="253"/>
      <c r="W39" s="253"/>
      <c r="X39" s="253"/>
      <c r="Y39" s="253"/>
      <c r="Z39" s="253"/>
      <c r="AA39" s="253"/>
      <c r="AB39" s="253"/>
      <c r="AC39" s="253"/>
      <c r="AD39" s="253"/>
      <c r="AE39" s="253"/>
      <c r="AF39" s="253"/>
      <c r="AG39" s="253"/>
      <c r="AH39" s="253"/>
      <c r="AI39" s="253"/>
      <c r="AJ39" s="253"/>
      <c r="AK39" s="253"/>
      <c r="AL39" s="253"/>
      <c r="AM39" s="253"/>
      <c r="AN39" s="253"/>
      <c r="AO39" s="253"/>
      <c r="AP39" s="253"/>
      <c r="AQ39" s="253"/>
      <c r="AR39" s="253"/>
      <c r="AS39" s="253"/>
      <c r="AT39" s="253"/>
      <c r="AU39" s="253"/>
      <c r="AV39" s="253"/>
      <c r="AW39" s="253"/>
      <c r="AX39" s="253"/>
      <c r="AY39" s="253"/>
      <c r="AZ39" s="253"/>
      <c r="BA39" s="253"/>
      <c r="BB39" s="253"/>
      <c r="BC39" s="253"/>
      <c r="BD39" s="253"/>
      <c r="BE39" s="253"/>
      <c r="BF39" s="253"/>
      <c r="BG39" s="253"/>
      <c r="BH39" s="253"/>
      <c r="BI39" s="253"/>
      <c r="BJ39" s="253"/>
      <c r="BK39" s="253"/>
      <c r="BL39" s="253"/>
      <c r="BM39" s="253"/>
      <c r="BN39" s="253"/>
      <c r="BO39" s="253"/>
      <c r="BP39" s="253"/>
      <c r="BQ39" s="253"/>
      <c r="BR39" s="253"/>
      <c r="BS39" s="253"/>
      <c r="BT39" s="253"/>
      <c r="BU39" s="253"/>
      <c r="BV39" s="253"/>
      <c r="BW39" s="253"/>
      <c r="BX39" s="253"/>
      <c r="BY39" s="253"/>
      <c r="BZ39" s="253"/>
      <c r="CA39" s="253"/>
      <c r="CB39" s="253"/>
      <c r="CC39" s="253"/>
      <c r="CD39" s="253"/>
      <c r="CE39" s="253"/>
      <c r="CF39" s="253"/>
      <c r="CG39" s="253"/>
      <c r="CH39" s="253"/>
      <c r="CI39" s="253"/>
      <c r="CJ39" s="253"/>
      <c r="CK39" s="253"/>
      <c r="CL39" s="253"/>
      <c r="CM39" s="253"/>
      <c r="CN39" s="253"/>
      <c r="CO39" s="253"/>
      <c r="CP39" s="253"/>
      <c r="CQ39" s="253"/>
      <c r="CR39" s="253"/>
      <c r="CS39" s="253"/>
      <c r="CT39" s="253"/>
      <c r="CU39" s="253"/>
      <c r="CV39" s="253"/>
      <c r="CW39" s="253"/>
      <c r="CX39" s="253"/>
      <c r="CY39" s="253"/>
      <c r="CZ39" s="253"/>
      <c r="DA39" s="253"/>
      <c r="DB39" s="253"/>
      <c r="DC39" s="253"/>
      <c r="DD39" s="253"/>
      <c r="DE39" s="253"/>
      <c r="DF39" s="253"/>
      <c r="DG39" s="253"/>
      <c r="DH39" s="253"/>
      <c r="DI39" s="253"/>
      <c r="DJ39" s="253"/>
      <c r="DK39" s="253"/>
      <c r="DL39" s="253"/>
    </row>
    <row r="40" spans="1:116" x14ac:dyDescent="0.25">
      <c r="A40" s="254" t="s">
        <v>4564</v>
      </c>
      <c r="B40" s="255" t="s">
        <v>8835</v>
      </c>
      <c r="C40" s="258">
        <v>0.41304397009999999</v>
      </c>
      <c r="D40" s="259">
        <v>10</v>
      </c>
      <c r="E40" s="258">
        <v>0.247</v>
      </c>
      <c r="F40" s="258">
        <v>6.7</v>
      </c>
      <c r="G40" s="258">
        <v>0.41050226350000002</v>
      </c>
      <c r="H40" s="258">
        <v>51.3</v>
      </c>
      <c r="I40" s="259">
        <v>4</v>
      </c>
      <c r="J40" s="259">
        <f>IFERROR(VLOOKUP($B40,'Core Indicators'!$E$3:$EU$906,147,FALSE),"x")</f>
        <v>1472</v>
      </c>
      <c r="K40" s="260">
        <v>-0.41692885759999998</v>
      </c>
      <c r="L40" s="258">
        <v>6.25</v>
      </c>
      <c r="M40" s="259">
        <v>66</v>
      </c>
      <c r="N40" s="259">
        <v>37</v>
      </c>
      <c r="O40" s="259">
        <f>IFERROR(VLOOKUP(B40,'Core Indicators'!$E$3:$G$9906,3,FALSE),"x")</f>
        <v>51000000</v>
      </c>
      <c r="P40" s="259">
        <v>1109500</v>
      </c>
      <c r="Q40" s="253"/>
      <c r="R40" s="253"/>
      <c r="S40" s="253"/>
      <c r="T40" s="253"/>
      <c r="U40" s="253"/>
      <c r="V40" s="253"/>
      <c r="W40" s="253"/>
      <c r="X40" s="253"/>
      <c r="Y40" s="253"/>
      <c r="Z40" s="253"/>
      <c r="AA40" s="253"/>
      <c r="AB40" s="253"/>
      <c r="AC40" s="253"/>
      <c r="AD40" s="253"/>
      <c r="AE40" s="253"/>
      <c r="AF40" s="253"/>
      <c r="AG40" s="253"/>
      <c r="AH40" s="253"/>
      <c r="AI40" s="253"/>
      <c r="AJ40" s="253"/>
      <c r="AK40" s="253"/>
      <c r="AL40" s="253"/>
      <c r="AM40" s="253"/>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c r="BL40" s="253"/>
      <c r="BM40" s="253"/>
      <c r="BN40" s="253"/>
      <c r="BO40" s="253"/>
      <c r="BP40" s="253"/>
      <c r="BQ40" s="253"/>
      <c r="BR40" s="253"/>
      <c r="BS40" s="253"/>
      <c r="BT40" s="253"/>
      <c r="BU40" s="253"/>
      <c r="BV40" s="253"/>
      <c r="BW40" s="253"/>
      <c r="BX40" s="253"/>
      <c r="BY40" s="253"/>
      <c r="BZ40" s="253"/>
      <c r="CA40" s="253"/>
      <c r="CB40" s="253"/>
      <c r="CC40" s="253"/>
      <c r="CD40" s="253"/>
      <c r="CE40" s="253"/>
      <c r="CF40" s="253"/>
      <c r="CG40" s="253"/>
      <c r="CH40" s="253"/>
      <c r="CI40" s="253"/>
      <c r="CJ40" s="253"/>
      <c r="CK40" s="253"/>
      <c r="CL40" s="253"/>
      <c r="CM40" s="253"/>
      <c r="CN40" s="253"/>
      <c r="CO40" s="253"/>
      <c r="CP40" s="253"/>
      <c r="CQ40" s="253"/>
      <c r="CR40" s="253"/>
      <c r="CS40" s="253"/>
      <c r="CT40" s="253"/>
      <c r="CU40" s="253"/>
      <c r="CV40" s="253"/>
      <c r="CW40" s="253"/>
      <c r="CX40" s="253"/>
      <c r="CY40" s="253"/>
      <c r="CZ40" s="253"/>
      <c r="DA40" s="253"/>
      <c r="DB40" s="253"/>
      <c r="DC40" s="253"/>
      <c r="DD40" s="253"/>
      <c r="DE40" s="253"/>
      <c r="DF40" s="253"/>
      <c r="DG40" s="253"/>
      <c r="DH40" s="253"/>
      <c r="DI40" s="253"/>
      <c r="DJ40" s="253"/>
      <c r="DK40" s="253"/>
      <c r="DL40" s="253"/>
    </row>
    <row r="41" spans="1:116" x14ac:dyDescent="0.25">
      <c r="A41" s="254" t="s">
        <v>8836</v>
      </c>
      <c r="B41" s="255" t="s">
        <v>8837</v>
      </c>
      <c r="C41" s="258">
        <v>0.54602201459999999</v>
      </c>
      <c r="D41" s="259">
        <v>10</v>
      </c>
      <c r="E41" s="258">
        <v>0</v>
      </c>
      <c r="F41" s="258" t="s">
        <v>14</v>
      </c>
      <c r="G41" s="258" t="s">
        <v>14</v>
      </c>
      <c r="H41" s="258">
        <v>45.3</v>
      </c>
      <c r="I41" s="259">
        <v>0</v>
      </c>
      <c r="J41" s="259" t="str">
        <f>IFERROR(VLOOKUP($B41,'Core Indicators'!$E$3:$EU$906,147,FALSE),"x")</f>
        <v>x</v>
      </c>
      <c r="K41" s="260">
        <v>-1.0875025988</v>
      </c>
      <c r="L41" s="258" t="s">
        <v>14</v>
      </c>
      <c r="M41" s="259">
        <v>44</v>
      </c>
      <c r="N41" s="259">
        <v>25</v>
      </c>
      <c r="O41" s="259" t="str">
        <f>IFERROR(VLOOKUP(B41,'Core Indicators'!$E$3:$G$9906,3,FALSE),"x")</f>
        <v>x</v>
      </c>
      <c r="P41" s="259">
        <v>1861</v>
      </c>
      <c r="Q41" s="253"/>
      <c r="R41" s="253"/>
      <c r="S41" s="253"/>
      <c r="T41" s="253"/>
      <c r="U41" s="253"/>
      <c r="V41" s="253"/>
      <c r="W41" s="253"/>
      <c r="X41" s="253"/>
      <c r="Y41" s="253"/>
      <c r="Z41" s="253"/>
      <c r="AA41" s="253"/>
      <c r="AB41" s="253"/>
      <c r="AC41" s="253"/>
      <c r="AD41" s="253"/>
      <c r="AE41" s="253"/>
      <c r="AF41" s="253"/>
      <c r="AG41" s="253"/>
      <c r="AH41" s="253"/>
      <c r="AI41" s="253"/>
      <c r="AJ41" s="253"/>
      <c r="AK41" s="253"/>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c r="BX41" s="253"/>
      <c r="BY41" s="253"/>
      <c r="BZ41" s="253"/>
      <c r="CA41" s="253"/>
      <c r="CB41" s="253"/>
      <c r="CC41" s="253"/>
      <c r="CD41" s="253"/>
      <c r="CE41" s="253"/>
      <c r="CF41" s="253"/>
      <c r="CG41" s="253"/>
      <c r="CH41" s="253"/>
      <c r="CI41" s="253"/>
      <c r="CJ41" s="253"/>
      <c r="CK41" s="253"/>
      <c r="CL41" s="253"/>
      <c r="CM41" s="253"/>
      <c r="CN41" s="253"/>
      <c r="CO41" s="253"/>
      <c r="CP41" s="253"/>
      <c r="CQ41" s="253"/>
      <c r="CR41" s="253"/>
      <c r="CS41" s="253"/>
      <c r="CT41" s="253"/>
      <c r="CU41" s="253"/>
      <c r="CV41" s="253"/>
      <c r="CW41" s="253"/>
      <c r="CX41" s="253"/>
      <c r="CY41" s="253"/>
      <c r="CZ41" s="253"/>
      <c r="DA41" s="253"/>
      <c r="DB41" s="253"/>
      <c r="DC41" s="253"/>
      <c r="DD41" s="253"/>
      <c r="DE41" s="253"/>
      <c r="DF41" s="253"/>
      <c r="DG41" s="253"/>
      <c r="DH41" s="253"/>
      <c r="DI41" s="253"/>
      <c r="DJ41" s="253"/>
      <c r="DK41" s="253"/>
      <c r="DL41" s="253"/>
    </row>
    <row r="42" spans="1:116" x14ac:dyDescent="0.25">
      <c r="A42" s="254" t="s">
        <v>8838</v>
      </c>
      <c r="B42" s="255" t="s">
        <v>8839</v>
      </c>
      <c r="C42" s="258">
        <v>0</v>
      </c>
      <c r="D42" s="259">
        <v>13</v>
      </c>
      <c r="E42" s="258">
        <v>0</v>
      </c>
      <c r="F42" s="258" t="s">
        <v>14</v>
      </c>
      <c r="G42" s="258">
        <v>0.37196926270000003</v>
      </c>
      <c r="H42" s="258">
        <v>42.4</v>
      </c>
      <c r="I42" s="259">
        <v>0</v>
      </c>
      <c r="J42" s="259" t="str">
        <f>IFERROR(VLOOKUP($B42,'Core Indicators'!$E$3:$EU$906,147,FALSE),"x")</f>
        <v>x</v>
      </c>
      <c r="K42" s="260">
        <v>0.51534461980000001</v>
      </c>
      <c r="L42" s="258" t="s">
        <v>14</v>
      </c>
      <c r="M42" s="259">
        <v>92</v>
      </c>
      <c r="N42" s="259">
        <v>58</v>
      </c>
      <c r="O42" s="259" t="str">
        <f>IFERROR(VLOOKUP(B42,'Core Indicators'!$E$3:$G$9906,3,FALSE),"x")</f>
        <v>x</v>
      </c>
      <c r="P42" s="259">
        <v>4030</v>
      </c>
      <c r="Q42" s="253"/>
      <c r="R42" s="253"/>
      <c r="S42" s="253"/>
      <c r="T42" s="253"/>
      <c r="U42" s="253"/>
      <c r="V42" s="253"/>
      <c r="W42" s="253"/>
      <c r="X42" s="253"/>
      <c r="Y42" s="253"/>
      <c r="Z42" s="253"/>
      <c r="AA42" s="253"/>
      <c r="AB42" s="253"/>
      <c r="AC42" s="253"/>
      <c r="AD42" s="253"/>
      <c r="AE42" s="253"/>
      <c r="AF42" s="253"/>
      <c r="AG42" s="253"/>
      <c r="AH42" s="253"/>
      <c r="AI42" s="253"/>
      <c r="AJ42" s="253"/>
      <c r="AK42" s="253"/>
      <c r="AL42" s="253"/>
      <c r="AM42" s="253"/>
      <c r="AN42" s="253"/>
      <c r="AO42" s="253"/>
      <c r="AP42" s="253"/>
      <c r="AQ42" s="253"/>
      <c r="AR42" s="253"/>
      <c r="AS42" s="253"/>
      <c r="AT42" s="253"/>
      <c r="AU42" s="253"/>
      <c r="AV42" s="253"/>
      <c r="AW42" s="253"/>
      <c r="AX42" s="253"/>
      <c r="AY42" s="253"/>
      <c r="AZ42" s="253"/>
      <c r="BA42" s="253"/>
      <c r="BB42" s="253"/>
      <c r="BC42" s="253"/>
      <c r="BD42" s="253"/>
      <c r="BE42" s="253"/>
      <c r="BF42" s="253"/>
      <c r="BG42" s="253"/>
      <c r="BH42" s="253"/>
      <c r="BI42" s="253"/>
      <c r="BJ42" s="253"/>
      <c r="BK42" s="253"/>
      <c r="BL42" s="253"/>
      <c r="BM42" s="253"/>
      <c r="BN42" s="253"/>
      <c r="BO42" s="253"/>
      <c r="BP42" s="253"/>
      <c r="BQ42" s="253"/>
      <c r="BR42" s="253"/>
      <c r="BS42" s="253"/>
      <c r="BT42" s="253"/>
      <c r="BU42" s="253"/>
      <c r="BV42" s="253"/>
      <c r="BW42" s="253"/>
      <c r="BX42" s="253"/>
      <c r="BY42" s="253"/>
      <c r="BZ42" s="253"/>
      <c r="CA42" s="253"/>
      <c r="CB42" s="253"/>
      <c r="CC42" s="253"/>
      <c r="CD42" s="253"/>
      <c r="CE42" s="253"/>
      <c r="CF42" s="253"/>
      <c r="CG42" s="253"/>
      <c r="CH42" s="253"/>
      <c r="CI42" s="253"/>
      <c r="CJ42" s="253"/>
      <c r="CK42" s="253"/>
      <c r="CL42" s="253"/>
      <c r="CM42" s="253"/>
      <c r="CN42" s="253"/>
      <c r="CO42" s="253"/>
      <c r="CP42" s="253"/>
      <c r="CQ42" s="253"/>
      <c r="CR42" s="253"/>
      <c r="CS42" s="253"/>
      <c r="CT42" s="253"/>
      <c r="CU42" s="253"/>
      <c r="CV42" s="253"/>
      <c r="CW42" s="253"/>
      <c r="CX42" s="253"/>
      <c r="CY42" s="253"/>
      <c r="CZ42" s="253"/>
      <c r="DA42" s="253"/>
      <c r="DB42" s="253"/>
      <c r="DC42" s="253"/>
      <c r="DD42" s="253"/>
      <c r="DE42" s="253"/>
      <c r="DF42" s="253"/>
      <c r="DG42" s="253"/>
      <c r="DH42" s="253"/>
      <c r="DI42" s="253"/>
      <c r="DJ42" s="253"/>
      <c r="DK42" s="253"/>
      <c r="DL42" s="253"/>
    </row>
    <row r="43" spans="1:116" x14ac:dyDescent="0.25">
      <c r="A43" s="254" t="s">
        <v>4587</v>
      </c>
      <c r="B43" s="255" t="s">
        <v>8840</v>
      </c>
      <c r="C43" s="258">
        <v>0.29277097899999999</v>
      </c>
      <c r="D43" s="259">
        <v>11</v>
      </c>
      <c r="E43" s="258">
        <v>0.02</v>
      </c>
      <c r="F43" s="258">
        <v>9.0500000000000007</v>
      </c>
      <c r="G43" s="258">
        <v>0.28514079650000002</v>
      </c>
      <c r="H43" s="258">
        <v>48.2</v>
      </c>
      <c r="I43" s="259">
        <v>0</v>
      </c>
      <c r="J43" s="259" t="str">
        <f>IFERROR(VLOOKUP($B43,'Core Indicators'!$E$3:$EU$906,147,FALSE),"x")</f>
        <v>x</v>
      </c>
      <c r="K43" s="260">
        <v>0.54409223789999994</v>
      </c>
      <c r="L43" s="258">
        <v>9.5</v>
      </c>
      <c r="M43" s="259">
        <v>91</v>
      </c>
      <c r="N43" s="259">
        <v>56</v>
      </c>
      <c r="O43" s="259">
        <f>IFERROR(VLOOKUP(B43,'Core Indicators'!$E$3:$G$9906,3,FALSE),"x")</f>
        <v>5365000</v>
      </c>
      <c r="P43" s="259">
        <v>51060</v>
      </c>
      <c r="Q43" s="253"/>
      <c r="R43" s="253"/>
      <c r="S43" s="253"/>
      <c r="T43" s="253"/>
      <c r="U43" s="253"/>
      <c r="V43" s="253"/>
      <c r="W43" s="253"/>
      <c r="X43" s="253"/>
      <c r="Y43" s="253"/>
      <c r="Z43" s="253"/>
      <c r="AA43" s="253"/>
      <c r="AB43" s="253"/>
      <c r="AC43" s="253"/>
      <c r="AD43" s="253"/>
      <c r="AE43" s="253"/>
      <c r="AF43" s="253"/>
      <c r="AG43" s="253"/>
      <c r="AH43" s="253"/>
      <c r="AI43" s="253"/>
      <c r="AJ43" s="253"/>
      <c r="AK43" s="253"/>
      <c r="AL43" s="253"/>
      <c r="AM43" s="253"/>
      <c r="AN43" s="253"/>
      <c r="AO43" s="253"/>
      <c r="AP43" s="253"/>
      <c r="AQ43" s="253"/>
      <c r="AR43" s="253"/>
      <c r="AS43" s="253"/>
      <c r="AT43" s="253"/>
      <c r="AU43" s="253"/>
      <c r="AV43" s="253"/>
      <c r="AW43" s="253"/>
      <c r="AX43" s="253"/>
      <c r="AY43" s="253"/>
      <c r="AZ43" s="253"/>
      <c r="BA43" s="253"/>
      <c r="BB43" s="253"/>
      <c r="BC43" s="253"/>
      <c r="BD43" s="253"/>
      <c r="BE43" s="253"/>
      <c r="BF43" s="253"/>
      <c r="BG43" s="253"/>
      <c r="BH43" s="253"/>
      <c r="BI43" s="253"/>
      <c r="BJ43" s="253"/>
      <c r="BK43" s="253"/>
      <c r="BL43" s="253"/>
      <c r="BM43" s="253"/>
      <c r="BN43" s="253"/>
      <c r="BO43" s="253"/>
      <c r="BP43" s="253"/>
      <c r="BQ43" s="253"/>
      <c r="BR43" s="253"/>
      <c r="BS43" s="253"/>
      <c r="BT43" s="253"/>
      <c r="BU43" s="253"/>
      <c r="BV43" s="253"/>
      <c r="BW43" s="253"/>
      <c r="BX43" s="253"/>
      <c r="BY43" s="253"/>
      <c r="BZ43" s="253"/>
      <c r="CA43" s="253"/>
      <c r="CB43" s="253"/>
      <c r="CC43" s="253"/>
      <c r="CD43" s="253"/>
      <c r="CE43" s="253"/>
      <c r="CF43" s="253"/>
      <c r="CG43" s="253"/>
      <c r="CH43" s="253"/>
      <c r="CI43" s="253"/>
      <c r="CJ43" s="253"/>
      <c r="CK43" s="253"/>
      <c r="CL43" s="253"/>
      <c r="CM43" s="253"/>
      <c r="CN43" s="253"/>
      <c r="CO43" s="253"/>
      <c r="CP43" s="253"/>
      <c r="CQ43" s="253"/>
      <c r="CR43" s="253"/>
      <c r="CS43" s="253"/>
      <c r="CT43" s="253"/>
      <c r="CU43" s="253"/>
      <c r="CV43" s="253"/>
      <c r="CW43" s="253"/>
      <c r="CX43" s="253"/>
      <c r="CY43" s="253"/>
      <c r="CZ43" s="253"/>
      <c r="DA43" s="253"/>
      <c r="DB43" s="253"/>
      <c r="DC43" s="253"/>
      <c r="DD43" s="253"/>
      <c r="DE43" s="253"/>
      <c r="DF43" s="253"/>
      <c r="DG43" s="253"/>
      <c r="DH43" s="253"/>
      <c r="DI43" s="253"/>
      <c r="DJ43" s="253"/>
      <c r="DK43" s="253"/>
      <c r="DL43" s="253"/>
    </row>
    <row r="44" spans="1:116" x14ac:dyDescent="0.25">
      <c r="A44" s="254" t="s">
        <v>8841</v>
      </c>
      <c r="B44" s="255" t="s">
        <v>8842</v>
      </c>
      <c r="C44" s="258">
        <v>0.46023803670000002</v>
      </c>
      <c r="D44" s="259">
        <v>0</v>
      </c>
      <c r="E44" s="258">
        <v>0</v>
      </c>
      <c r="F44" s="258">
        <v>3.5333333332999999</v>
      </c>
      <c r="G44" s="258">
        <v>0.31249158030000002</v>
      </c>
      <c r="H44" s="258" t="s">
        <v>14</v>
      </c>
      <c r="I44" s="259">
        <v>3</v>
      </c>
      <c r="J44" s="259" t="str">
        <f>IFERROR(VLOOKUP($B44,'Core Indicators'!$E$3:$EU$906,147,FALSE),"x")</f>
        <v>x</v>
      </c>
      <c r="K44" s="260">
        <v>-0.32248908279999999</v>
      </c>
      <c r="L44" s="258">
        <v>3.25</v>
      </c>
      <c r="M44" s="259">
        <v>14</v>
      </c>
      <c r="N44" s="259">
        <v>48</v>
      </c>
      <c r="O44" s="259" t="str">
        <f>IFERROR(VLOOKUP(B44,'Core Indicators'!$E$3:$G$9906,3,FALSE),"x")</f>
        <v>x</v>
      </c>
      <c r="P44" s="259">
        <v>104020</v>
      </c>
      <c r="Q44" s="253"/>
      <c r="R44" s="253"/>
      <c r="S44" s="253"/>
      <c r="T44" s="253"/>
      <c r="U44" s="253"/>
      <c r="V44" s="253"/>
      <c r="W44" s="253"/>
      <c r="X44" s="253"/>
      <c r="Y44" s="253"/>
      <c r="Z44" s="253"/>
      <c r="AA44" s="253"/>
      <c r="AB44" s="253"/>
      <c r="AC44" s="253"/>
      <c r="AD44" s="253"/>
      <c r="AE44" s="253"/>
      <c r="AF44" s="253"/>
      <c r="AG44" s="253"/>
      <c r="AH44" s="253"/>
      <c r="AI44" s="253"/>
      <c r="AJ44" s="253"/>
      <c r="AK44" s="253"/>
      <c r="AL44" s="253"/>
      <c r="AM44" s="253"/>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c r="BL44" s="253"/>
      <c r="BM44" s="253"/>
      <c r="BN44" s="253"/>
      <c r="BO44" s="253"/>
      <c r="BP44" s="253"/>
      <c r="BQ44" s="253"/>
      <c r="BR44" s="253"/>
      <c r="BS44" s="253"/>
      <c r="BT44" s="253"/>
      <c r="BU44" s="253"/>
      <c r="BV44" s="253"/>
      <c r="BW44" s="253"/>
      <c r="BX44" s="253"/>
      <c r="BY44" s="253"/>
      <c r="BZ44" s="253"/>
      <c r="CA44" s="253"/>
      <c r="CB44" s="253"/>
      <c r="CC44" s="253"/>
      <c r="CD44" s="253"/>
      <c r="CE44" s="253"/>
      <c r="CF44" s="253"/>
      <c r="CG44" s="253"/>
      <c r="CH44" s="253"/>
      <c r="CI44" s="253"/>
      <c r="CJ44" s="253"/>
      <c r="CK44" s="253"/>
      <c r="CL44" s="253"/>
      <c r="CM44" s="253"/>
      <c r="CN44" s="253"/>
      <c r="CO44" s="253"/>
      <c r="CP44" s="253"/>
      <c r="CQ44" s="253"/>
      <c r="CR44" s="253"/>
      <c r="CS44" s="253"/>
      <c r="CT44" s="253"/>
      <c r="CU44" s="253"/>
      <c r="CV44" s="253"/>
      <c r="CW44" s="253"/>
      <c r="CX44" s="253"/>
      <c r="CY44" s="253"/>
      <c r="CZ44" s="253"/>
      <c r="DA44" s="253"/>
      <c r="DB44" s="253"/>
      <c r="DC44" s="253"/>
      <c r="DD44" s="253"/>
      <c r="DE44" s="253"/>
      <c r="DF44" s="253"/>
      <c r="DG44" s="253"/>
      <c r="DH44" s="253"/>
      <c r="DI44" s="253"/>
      <c r="DJ44" s="253"/>
      <c r="DK44" s="253"/>
      <c r="DL44" s="253"/>
    </row>
    <row r="45" spans="1:116" x14ac:dyDescent="0.25">
      <c r="A45" s="254" t="s">
        <v>8843</v>
      </c>
      <c r="B45" s="255" t="s">
        <v>8844</v>
      </c>
      <c r="C45" s="258">
        <v>0.32759997839999999</v>
      </c>
      <c r="D45" s="259">
        <v>11</v>
      </c>
      <c r="E45" s="258">
        <v>0</v>
      </c>
      <c r="F45" s="258" t="s">
        <v>14</v>
      </c>
      <c r="G45" s="258">
        <v>8.6124699200000002E-2</v>
      </c>
      <c r="H45" s="258">
        <v>32.700000000000003</v>
      </c>
      <c r="I45" s="259">
        <v>2</v>
      </c>
      <c r="J45" s="259" t="str">
        <f>IFERROR(VLOOKUP($B45,'Core Indicators'!$E$3:$EU$906,147,FALSE),"x")</f>
        <v>x</v>
      </c>
      <c r="K45" s="260">
        <v>0.75989937780000005</v>
      </c>
      <c r="L45" s="258" t="s">
        <v>14</v>
      </c>
      <c r="M45" s="259">
        <v>94</v>
      </c>
      <c r="N45" s="259">
        <v>58</v>
      </c>
      <c r="O45" s="259" t="str">
        <f>IFERROR(VLOOKUP(B45,'Core Indicators'!$E$3:$G$9906,3,FALSE),"x")</f>
        <v>x</v>
      </c>
      <c r="P45" s="259">
        <v>9240</v>
      </c>
      <c r="Q45" s="253"/>
      <c r="R45" s="253"/>
      <c r="S45" s="253"/>
      <c r="T45" s="253"/>
      <c r="U45" s="253"/>
      <c r="V45" s="253"/>
      <c r="W45" s="253"/>
      <c r="X45" s="253"/>
      <c r="Y45" s="253"/>
      <c r="Z45" s="253"/>
      <c r="AA45" s="253"/>
      <c r="AB45" s="253"/>
      <c r="AC45" s="253"/>
      <c r="AD45" s="253"/>
      <c r="AE45" s="253"/>
      <c r="AF45" s="253"/>
      <c r="AG45" s="253"/>
      <c r="AH45" s="253"/>
      <c r="AI45" s="253"/>
      <c r="AJ45" s="253"/>
      <c r="AK45" s="253"/>
      <c r="AL45" s="253"/>
      <c r="AM45" s="253"/>
      <c r="AN45" s="253"/>
      <c r="AO45" s="253"/>
      <c r="AP45" s="253"/>
      <c r="AQ45" s="253"/>
      <c r="AR45" s="253"/>
      <c r="AS45" s="253"/>
      <c r="AT45" s="253"/>
      <c r="AU45" s="253"/>
      <c r="AV45" s="253"/>
      <c r="AW45" s="253"/>
      <c r="AX45" s="253"/>
      <c r="AY45" s="253"/>
      <c r="AZ45" s="253"/>
      <c r="BA45" s="253"/>
      <c r="BB45" s="253"/>
      <c r="BC45" s="253"/>
      <c r="BD45" s="253"/>
      <c r="BE45" s="253"/>
      <c r="BF45" s="253"/>
      <c r="BG45" s="253"/>
      <c r="BH45" s="253"/>
      <c r="BI45" s="253"/>
      <c r="BJ45" s="253"/>
      <c r="BK45" s="253"/>
      <c r="BL45" s="253"/>
      <c r="BM45" s="253"/>
      <c r="BN45" s="253"/>
      <c r="BO45" s="253"/>
      <c r="BP45" s="253"/>
      <c r="BQ45" s="253"/>
      <c r="BR45" s="253"/>
      <c r="BS45" s="253"/>
      <c r="BT45" s="253"/>
      <c r="BU45" s="253"/>
      <c r="BV45" s="253"/>
      <c r="BW45" s="253"/>
      <c r="BX45" s="253"/>
      <c r="BY45" s="253"/>
      <c r="BZ45" s="253"/>
      <c r="CA45" s="253"/>
      <c r="CB45" s="253"/>
      <c r="CC45" s="253"/>
      <c r="CD45" s="253"/>
      <c r="CE45" s="253"/>
      <c r="CF45" s="253"/>
      <c r="CG45" s="253"/>
      <c r="CH45" s="253"/>
      <c r="CI45" s="253"/>
      <c r="CJ45" s="253"/>
      <c r="CK45" s="253"/>
      <c r="CL45" s="253"/>
      <c r="CM45" s="253"/>
      <c r="CN45" s="253"/>
      <c r="CO45" s="253"/>
      <c r="CP45" s="253"/>
      <c r="CQ45" s="253"/>
      <c r="CR45" s="253"/>
      <c r="CS45" s="253"/>
      <c r="CT45" s="253"/>
      <c r="CU45" s="253"/>
      <c r="CV45" s="253"/>
      <c r="CW45" s="253"/>
      <c r="CX45" s="253"/>
      <c r="CY45" s="253"/>
      <c r="CZ45" s="253"/>
      <c r="DA45" s="253"/>
      <c r="DB45" s="253"/>
      <c r="DC45" s="253"/>
      <c r="DD45" s="253"/>
      <c r="DE45" s="253"/>
      <c r="DF45" s="253"/>
      <c r="DG45" s="253"/>
      <c r="DH45" s="253"/>
      <c r="DI45" s="253"/>
      <c r="DJ45" s="253"/>
      <c r="DK45" s="253"/>
      <c r="DL45" s="253"/>
    </row>
    <row r="46" spans="1:116" x14ac:dyDescent="0.25">
      <c r="A46" s="254" t="s">
        <v>8845</v>
      </c>
      <c r="B46" s="255" t="s">
        <v>8846</v>
      </c>
      <c r="C46" s="258">
        <v>5.5215994400000003E-2</v>
      </c>
      <c r="D46" s="259">
        <v>11</v>
      </c>
      <c r="E46" s="258">
        <v>5.7000000000000002E-2</v>
      </c>
      <c r="F46" s="258">
        <v>9.35</v>
      </c>
      <c r="G46" s="258">
        <v>0.1374148355</v>
      </c>
      <c r="H46" s="258">
        <v>25</v>
      </c>
      <c r="I46" s="259">
        <v>0</v>
      </c>
      <c r="J46" s="259" t="str">
        <f>IFERROR(VLOOKUP($B46,'Core Indicators'!$E$3:$EU$906,147,FALSE),"x")</f>
        <v>x</v>
      </c>
      <c r="K46" s="260">
        <v>1.0465040207</v>
      </c>
      <c r="L46" s="258">
        <v>9</v>
      </c>
      <c r="M46" s="259">
        <v>91</v>
      </c>
      <c r="N46" s="259">
        <v>56</v>
      </c>
      <c r="O46" s="259" t="str">
        <f>IFERROR(VLOOKUP(B46,'Core Indicators'!$E$3:$G$9906,3,FALSE),"x")</f>
        <v>x</v>
      </c>
      <c r="P46" s="259">
        <v>77210</v>
      </c>
      <c r="Q46" s="253"/>
      <c r="R46" s="253"/>
      <c r="S46" s="253"/>
      <c r="T46" s="253"/>
      <c r="U46" s="253"/>
      <c r="V46" s="253"/>
      <c r="W46" s="253"/>
      <c r="X46" s="253"/>
      <c r="Y46" s="253"/>
      <c r="Z46" s="253"/>
      <c r="AA46" s="253"/>
      <c r="AB46" s="253"/>
      <c r="AC46" s="253"/>
      <c r="AD46" s="253"/>
      <c r="AE46" s="253"/>
      <c r="AF46" s="253"/>
      <c r="AG46" s="253"/>
      <c r="AH46" s="253"/>
      <c r="AI46" s="253"/>
      <c r="AJ46" s="253"/>
      <c r="AK46" s="253"/>
      <c r="AL46" s="253"/>
      <c r="AM46" s="253"/>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c r="BL46" s="253"/>
      <c r="BM46" s="253"/>
      <c r="BN46" s="253"/>
      <c r="BO46" s="253"/>
      <c r="BP46" s="253"/>
      <c r="BQ46" s="253"/>
      <c r="BR46" s="253"/>
      <c r="BS46" s="253"/>
      <c r="BT46" s="253"/>
      <c r="BU46" s="253"/>
      <c r="BV46" s="253"/>
      <c r="BW46" s="253"/>
      <c r="BX46" s="253"/>
      <c r="BY46" s="253"/>
      <c r="BZ46" s="253"/>
      <c r="CA46" s="253"/>
      <c r="CB46" s="253"/>
      <c r="CC46" s="253"/>
      <c r="CD46" s="253"/>
      <c r="CE46" s="253"/>
      <c r="CF46" s="253"/>
      <c r="CG46" s="253"/>
      <c r="CH46" s="253"/>
      <c r="CI46" s="253"/>
      <c r="CJ46" s="253"/>
      <c r="CK46" s="253"/>
      <c r="CL46" s="253"/>
      <c r="CM46" s="253"/>
      <c r="CN46" s="253"/>
      <c r="CO46" s="253"/>
      <c r="CP46" s="253"/>
      <c r="CQ46" s="253"/>
      <c r="CR46" s="253"/>
      <c r="CS46" s="253"/>
      <c r="CT46" s="253"/>
      <c r="CU46" s="253"/>
      <c r="CV46" s="253"/>
      <c r="CW46" s="253"/>
      <c r="CX46" s="253"/>
      <c r="CY46" s="253"/>
      <c r="CZ46" s="253"/>
      <c r="DA46" s="253"/>
      <c r="DB46" s="253"/>
      <c r="DC46" s="253"/>
      <c r="DD46" s="253"/>
      <c r="DE46" s="253"/>
      <c r="DF46" s="253"/>
      <c r="DG46" s="253"/>
      <c r="DH46" s="253"/>
      <c r="DI46" s="253"/>
      <c r="DJ46" s="253"/>
      <c r="DK46" s="253"/>
      <c r="DL46" s="253"/>
    </row>
    <row r="47" spans="1:116" x14ac:dyDescent="0.25">
      <c r="A47" s="254" t="s">
        <v>8847</v>
      </c>
      <c r="B47" s="255" t="s">
        <v>8848</v>
      </c>
      <c r="C47" s="258">
        <v>0</v>
      </c>
      <c r="D47" s="259">
        <v>11</v>
      </c>
      <c r="E47" s="258">
        <v>0</v>
      </c>
      <c r="F47" s="258" t="s">
        <v>14</v>
      </c>
      <c r="G47" s="258">
        <v>8.3537887399999997E-2</v>
      </c>
      <c r="H47" s="258">
        <v>31.9</v>
      </c>
      <c r="I47" s="259">
        <v>3</v>
      </c>
      <c r="J47" s="259" t="str">
        <f>IFERROR(VLOOKUP($B47,'Core Indicators'!$E$3:$EU$906,147,FALSE),"x")</f>
        <v>x</v>
      </c>
      <c r="K47" s="260">
        <v>1.618773222</v>
      </c>
      <c r="L47" s="258" t="s">
        <v>14</v>
      </c>
      <c r="M47" s="259">
        <v>94</v>
      </c>
      <c r="N47" s="259">
        <v>80</v>
      </c>
      <c r="O47" s="259" t="str">
        <f>IFERROR(VLOOKUP(B47,'Core Indicators'!$E$3:$G$9906,3,FALSE),"x")</f>
        <v>x</v>
      </c>
      <c r="P47" s="259">
        <v>348900</v>
      </c>
      <c r="Q47" s="253"/>
      <c r="R47" s="253"/>
      <c r="S47" s="253"/>
      <c r="T47" s="253"/>
      <c r="U47" s="253"/>
      <c r="V47" s="253"/>
      <c r="W47" s="253"/>
      <c r="X47" s="253"/>
      <c r="Y47" s="253"/>
      <c r="Z47" s="253"/>
      <c r="AA47" s="253"/>
      <c r="AB47" s="253"/>
      <c r="AC47" s="253"/>
      <c r="AD47" s="253"/>
      <c r="AE47" s="253"/>
      <c r="AF47" s="253"/>
      <c r="AG47" s="253"/>
      <c r="AH47" s="253"/>
      <c r="AI47" s="253"/>
      <c r="AJ47" s="253"/>
      <c r="AK47" s="253"/>
      <c r="AL47" s="253"/>
      <c r="AM47" s="253"/>
      <c r="AN47" s="253"/>
      <c r="AO47" s="253"/>
      <c r="AP47" s="253"/>
      <c r="AQ47" s="253"/>
      <c r="AR47" s="253"/>
      <c r="AS47" s="253"/>
      <c r="AT47" s="253"/>
      <c r="AU47" s="253"/>
      <c r="AV47" s="253"/>
      <c r="AW47" s="253"/>
      <c r="AX47" s="253"/>
      <c r="AY47" s="253"/>
      <c r="AZ47" s="253"/>
      <c r="BA47" s="253"/>
      <c r="BB47" s="253"/>
      <c r="BC47" s="253"/>
      <c r="BD47" s="253"/>
      <c r="BE47" s="253"/>
      <c r="BF47" s="253"/>
      <c r="BG47" s="253"/>
      <c r="BH47" s="253"/>
      <c r="BI47" s="253"/>
      <c r="BJ47" s="253"/>
      <c r="BK47" s="253"/>
      <c r="BL47" s="253"/>
      <c r="BM47" s="253"/>
      <c r="BN47" s="253"/>
      <c r="BO47" s="253"/>
      <c r="BP47" s="253"/>
      <c r="BQ47" s="253"/>
      <c r="BR47" s="253"/>
      <c r="BS47" s="253"/>
      <c r="BT47" s="253"/>
      <c r="BU47" s="253"/>
      <c r="BV47" s="253"/>
      <c r="BW47" s="253"/>
      <c r="BX47" s="253"/>
      <c r="BY47" s="253"/>
      <c r="BZ47" s="253"/>
      <c r="CA47" s="253"/>
      <c r="CB47" s="253"/>
      <c r="CC47" s="253"/>
      <c r="CD47" s="253"/>
      <c r="CE47" s="253"/>
      <c r="CF47" s="253"/>
      <c r="CG47" s="253"/>
      <c r="CH47" s="253"/>
      <c r="CI47" s="253"/>
      <c r="CJ47" s="253"/>
      <c r="CK47" s="253"/>
      <c r="CL47" s="253"/>
      <c r="CM47" s="253"/>
      <c r="CN47" s="253"/>
      <c r="CO47" s="253"/>
      <c r="CP47" s="253"/>
      <c r="CQ47" s="253"/>
      <c r="CR47" s="253"/>
      <c r="CS47" s="253"/>
      <c r="CT47" s="253"/>
      <c r="CU47" s="253"/>
      <c r="CV47" s="253"/>
      <c r="CW47" s="253"/>
      <c r="CX47" s="253"/>
      <c r="CY47" s="253"/>
      <c r="CZ47" s="253"/>
      <c r="DA47" s="253"/>
      <c r="DB47" s="253"/>
      <c r="DC47" s="253"/>
      <c r="DD47" s="253"/>
      <c r="DE47" s="253"/>
      <c r="DF47" s="253"/>
      <c r="DG47" s="253"/>
      <c r="DH47" s="253"/>
      <c r="DI47" s="253"/>
      <c r="DJ47" s="253"/>
      <c r="DK47" s="253"/>
      <c r="DL47" s="253"/>
    </row>
    <row r="48" spans="1:116" x14ac:dyDescent="0.25">
      <c r="A48" s="254" t="s">
        <v>5063</v>
      </c>
      <c r="B48" s="255" t="s">
        <v>8849</v>
      </c>
      <c r="C48" s="258">
        <v>0.56789997659999991</v>
      </c>
      <c r="D48" s="259">
        <v>6</v>
      </c>
      <c r="E48" s="258">
        <v>0</v>
      </c>
      <c r="F48" s="258">
        <v>3.7833333332999999</v>
      </c>
      <c r="G48" s="258" t="s">
        <v>14</v>
      </c>
      <c r="H48" s="258">
        <v>41.6</v>
      </c>
      <c r="I48" s="259">
        <v>3</v>
      </c>
      <c r="J48" s="259">
        <f>IFERROR(VLOOKUP($B48,'Core Indicators'!$E$3:$EU$906,147,FALSE),"x")</f>
        <v>5</v>
      </c>
      <c r="K48" s="260">
        <v>-0.91440337900000002</v>
      </c>
      <c r="L48" s="258">
        <v>3</v>
      </c>
      <c r="M48" s="259">
        <v>24</v>
      </c>
      <c r="N48" s="259">
        <v>30</v>
      </c>
      <c r="O48" s="259">
        <f>IFERROR(VLOOKUP(B48,'Core Indicators'!$E$3:$G$9906,3,FALSE),"x")</f>
        <v>1182000</v>
      </c>
      <c r="P48" s="259">
        <v>23180</v>
      </c>
      <c r="Q48" s="253"/>
      <c r="R48" s="253"/>
      <c r="S48" s="253"/>
      <c r="T48" s="253"/>
      <c r="U48" s="253"/>
      <c r="V48" s="253"/>
      <c r="W48" s="253"/>
      <c r="X48" s="253"/>
      <c r="Y48" s="253"/>
      <c r="Z48" s="253"/>
      <c r="AA48" s="253"/>
      <c r="AB48" s="253"/>
      <c r="AC48" s="253"/>
      <c r="AD48" s="253"/>
      <c r="AE48" s="253"/>
      <c r="AF48" s="253"/>
      <c r="AG48" s="253"/>
      <c r="AH48" s="253"/>
      <c r="AI48" s="253"/>
      <c r="AJ48" s="253"/>
      <c r="AK48" s="253"/>
      <c r="AL48" s="253"/>
      <c r="AM48" s="253"/>
      <c r="AN48" s="253"/>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c r="BN48" s="253"/>
      <c r="BO48" s="253"/>
      <c r="BP48" s="253"/>
      <c r="BQ48" s="253"/>
      <c r="BR48" s="253"/>
      <c r="BS48" s="253"/>
      <c r="BT48" s="253"/>
      <c r="BU48" s="253"/>
      <c r="BV48" s="253"/>
      <c r="BW48" s="253"/>
      <c r="BX48" s="253"/>
      <c r="BY48" s="253"/>
      <c r="BZ48" s="253"/>
      <c r="CA48" s="253"/>
      <c r="CB48" s="253"/>
      <c r="CC48" s="253"/>
      <c r="CD48" s="253"/>
      <c r="CE48" s="253"/>
      <c r="CF48" s="253"/>
      <c r="CG48" s="253"/>
      <c r="CH48" s="253"/>
      <c r="CI48" s="253"/>
      <c r="CJ48" s="253"/>
      <c r="CK48" s="253"/>
      <c r="CL48" s="253"/>
      <c r="CM48" s="253"/>
      <c r="CN48" s="253"/>
      <c r="CO48" s="253"/>
      <c r="CP48" s="253"/>
      <c r="CQ48" s="253"/>
      <c r="CR48" s="253"/>
      <c r="CS48" s="253"/>
      <c r="CT48" s="253"/>
      <c r="CU48" s="253"/>
      <c r="CV48" s="253"/>
      <c r="CW48" s="253"/>
      <c r="CX48" s="253"/>
      <c r="CY48" s="253"/>
      <c r="CZ48" s="253"/>
      <c r="DA48" s="253"/>
      <c r="DB48" s="253"/>
      <c r="DC48" s="253"/>
      <c r="DD48" s="253"/>
      <c r="DE48" s="253"/>
      <c r="DF48" s="253"/>
      <c r="DG48" s="253"/>
      <c r="DH48" s="253"/>
      <c r="DI48" s="253"/>
      <c r="DJ48" s="253"/>
      <c r="DK48" s="253"/>
      <c r="DL48" s="253"/>
    </row>
    <row r="49" spans="1:116" x14ac:dyDescent="0.25">
      <c r="A49" s="254" t="s">
        <v>8850</v>
      </c>
      <c r="B49" s="255" t="s">
        <v>8851</v>
      </c>
      <c r="C49" s="258">
        <v>0</v>
      </c>
      <c r="D49" s="259">
        <v>13</v>
      </c>
      <c r="E49" s="258">
        <v>0</v>
      </c>
      <c r="F49" s="258" t="s">
        <v>14</v>
      </c>
      <c r="G49" s="258" t="s">
        <v>14</v>
      </c>
      <c r="H49" s="258" t="s">
        <v>14</v>
      </c>
      <c r="I49" s="259">
        <v>0</v>
      </c>
      <c r="J49" s="259" t="str">
        <f>IFERROR(VLOOKUP($B49,'Core Indicators'!$E$3:$EU$906,147,FALSE),"x")</f>
        <v>x</v>
      </c>
      <c r="K49" s="260">
        <v>0.68633824590000003</v>
      </c>
      <c r="L49" s="258" t="s">
        <v>14</v>
      </c>
      <c r="M49" s="259">
        <v>93</v>
      </c>
      <c r="N49" s="259">
        <v>55</v>
      </c>
      <c r="O49" s="259" t="str">
        <f>IFERROR(VLOOKUP(B49,'Core Indicators'!$E$3:$G$9906,3,FALSE),"x")</f>
        <v>x</v>
      </c>
      <c r="P49" s="259">
        <v>750</v>
      </c>
      <c r="Q49" s="253"/>
      <c r="R49" s="253"/>
      <c r="S49" s="253"/>
      <c r="T49" s="253"/>
      <c r="U49" s="253"/>
      <c r="V49" s="253"/>
      <c r="W49" s="253"/>
      <c r="X49" s="253"/>
      <c r="Y49" s="253"/>
      <c r="Z49" s="253"/>
      <c r="AA49" s="253"/>
      <c r="AB49" s="253"/>
      <c r="AC49" s="253"/>
      <c r="AD49" s="253"/>
      <c r="AE49" s="253"/>
      <c r="AF49" s="253"/>
      <c r="AG49" s="253"/>
      <c r="AH49" s="253"/>
      <c r="AI49" s="253"/>
      <c r="AJ49" s="253"/>
      <c r="AK49" s="253"/>
      <c r="AL49" s="253"/>
      <c r="AM49" s="253"/>
      <c r="AN49" s="253"/>
      <c r="AO49" s="253"/>
      <c r="AP49" s="253"/>
      <c r="AQ49" s="253"/>
      <c r="AR49" s="253"/>
      <c r="AS49" s="253"/>
      <c r="AT49" s="253"/>
      <c r="AU49" s="253"/>
      <c r="AV49" s="253"/>
      <c r="AW49" s="253"/>
      <c r="AX49" s="253"/>
      <c r="AY49" s="253"/>
      <c r="AZ49" s="253"/>
      <c r="BA49" s="253"/>
      <c r="BB49" s="253"/>
      <c r="BC49" s="253"/>
      <c r="BD49" s="253"/>
      <c r="BE49" s="253"/>
      <c r="BF49" s="253"/>
      <c r="BG49" s="253"/>
      <c r="BH49" s="253"/>
      <c r="BI49" s="253"/>
      <c r="BJ49" s="253"/>
      <c r="BK49" s="253"/>
      <c r="BL49" s="253"/>
      <c r="BM49" s="253"/>
      <c r="BN49" s="253"/>
      <c r="BO49" s="253"/>
      <c r="BP49" s="253"/>
      <c r="BQ49" s="253"/>
      <c r="BR49" s="253"/>
      <c r="BS49" s="253"/>
      <c r="BT49" s="253"/>
      <c r="BU49" s="253"/>
      <c r="BV49" s="253"/>
      <c r="BW49" s="253"/>
      <c r="BX49" s="253"/>
      <c r="BY49" s="253"/>
      <c r="BZ49" s="253"/>
      <c r="CA49" s="253"/>
      <c r="CB49" s="253"/>
      <c r="CC49" s="253"/>
      <c r="CD49" s="253"/>
      <c r="CE49" s="253"/>
      <c r="CF49" s="253"/>
      <c r="CG49" s="253"/>
      <c r="CH49" s="253"/>
      <c r="CI49" s="253"/>
      <c r="CJ49" s="253"/>
      <c r="CK49" s="253"/>
      <c r="CL49" s="253"/>
      <c r="CM49" s="253"/>
      <c r="CN49" s="253"/>
      <c r="CO49" s="253"/>
      <c r="CP49" s="253"/>
      <c r="CQ49" s="253"/>
      <c r="CR49" s="253"/>
      <c r="CS49" s="253"/>
      <c r="CT49" s="253"/>
      <c r="CU49" s="253"/>
      <c r="CV49" s="253"/>
      <c r="CW49" s="253"/>
      <c r="CX49" s="253"/>
      <c r="CY49" s="253"/>
      <c r="CZ49" s="253"/>
      <c r="DA49" s="253"/>
      <c r="DB49" s="253"/>
      <c r="DC49" s="253"/>
      <c r="DD49" s="253"/>
      <c r="DE49" s="253"/>
      <c r="DF49" s="253"/>
      <c r="DG49" s="253"/>
      <c r="DH49" s="253"/>
      <c r="DI49" s="253"/>
      <c r="DJ49" s="253"/>
      <c r="DK49" s="253"/>
      <c r="DL49" s="253"/>
    </row>
    <row r="50" spans="1:116" x14ac:dyDescent="0.25">
      <c r="A50" s="254" t="s">
        <v>8852</v>
      </c>
      <c r="B50" s="255" t="s">
        <v>8853</v>
      </c>
      <c r="C50" s="258">
        <v>0</v>
      </c>
      <c r="D50" s="259">
        <v>12</v>
      </c>
      <c r="E50" s="258">
        <v>0</v>
      </c>
      <c r="F50" s="258" t="s">
        <v>14</v>
      </c>
      <c r="G50" s="258">
        <v>3.95971736E-2</v>
      </c>
      <c r="H50" s="258">
        <v>28.2</v>
      </c>
      <c r="I50" s="259">
        <v>0</v>
      </c>
      <c r="J50" s="259" t="str">
        <f>IFERROR(VLOOKUP($B50,'Core Indicators'!$E$3:$EU$906,147,FALSE),"x")</f>
        <v>x</v>
      </c>
      <c r="K50" s="260">
        <v>1.8984570503</v>
      </c>
      <c r="L50" s="258" t="s">
        <v>14</v>
      </c>
      <c r="M50" s="259">
        <v>97</v>
      </c>
      <c r="N50" s="259">
        <v>87</v>
      </c>
      <c r="O50" s="259" t="str">
        <f>IFERROR(VLOOKUP(B50,'Core Indicators'!$E$3:$G$9906,3,FALSE),"x")</f>
        <v>x</v>
      </c>
      <c r="P50" s="259">
        <v>42262</v>
      </c>
      <c r="Q50" s="253"/>
      <c r="R50" s="253"/>
      <c r="S50" s="253"/>
      <c r="T50" s="253"/>
      <c r="U50" s="253"/>
      <c r="V50" s="253"/>
      <c r="W50" s="253"/>
      <c r="X50" s="253"/>
      <c r="Y50" s="253"/>
      <c r="Z50" s="253"/>
      <c r="AA50" s="253"/>
      <c r="AB50" s="253"/>
      <c r="AC50" s="253"/>
      <c r="AD50" s="253"/>
      <c r="AE50" s="253"/>
      <c r="AF50" s="253"/>
      <c r="AG50" s="253"/>
      <c r="AH50" s="253"/>
      <c r="AI50" s="253"/>
      <c r="AJ50" s="253"/>
      <c r="AK50" s="253"/>
      <c r="AL50" s="253"/>
      <c r="AM50" s="253"/>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c r="BL50" s="253"/>
      <c r="BM50" s="253"/>
      <c r="BN50" s="253"/>
      <c r="BO50" s="253"/>
      <c r="BP50" s="253"/>
      <c r="BQ50" s="253"/>
      <c r="BR50" s="253"/>
      <c r="BS50" s="253"/>
      <c r="BT50" s="253"/>
      <c r="BU50" s="253"/>
      <c r="BV50" s="253"/>
      <c r="BW50" s="253"/>
      <c r="BX50" s="253"/>
      <c r="BY50" s="253"/>
      <c r="BZ50" s="253"/>
      <c r="CA50" s="253"/>
      <c r="CB50" s="253"/>
      <c r="CC50" s="253"/>
      <c r="CD50" s="253"/>
      <c r="CE50" s="253"/>
      <c r="CF50" s="253"/>
      <c r="CG50" s="253"/>
      <c r="CH50" s="253"/>
      <c r="CI50" s="253"/>
      <c r="CJ50" s="253"/>
      <c r="CK50" s="253"/>
      <c r="CL50" s="253"/>
      <c r="CM50" s="253"/>
      <c r="CN50" s="253"/>
      <c r="CO50" s="253"/>
      <c r="CP50" s="253"/>
      <c r="CQ50" s="253"/>
      <c r="CR50" s="253"/>
      <c r="CS50" s="253"/>
      <c r="CT50" s="253"/>
      <c r="CU50" s="253"/>
      <c r="CV50" s="253"/>
      <c r="CW50" s="253"/>
      <c r="CX50" s="253"/>
      <c r="CY50" s="253"/>
      <c r="CZ50" s="253"/>
      <c r="DA50" s="253"/>
      <c r="DB50" s="253"/>
      <c r="DC50" s="253"/>
      <c r="DD50" s="253"/>
      <c r="DE50" s="253"/>
      <c r="DF50" s="253"/>
      <c r="DG50" s="253"/>
      <c r="DH50" s="253"/>
      <c r="DI50" s="253"/>
      <c r="DJ50" s="253"/>
      <c r="DK50" s="253"/>
      <c r="DL50" s="253"/>
    </row>
    <row r="51" spans="1:116" x14ac:dyDescent="0.25">
      <c r="A51" s="254" t="s">
        <v>4599</v>
      </c>
      <c r="B51" s="255" t="s">
        <v>8854</v>
      </c>
      <c r="C51" s="258">
        <v>0</v>
      </c>
      <c r="D51" s="259">
        <v>7</v>
      </c>
      <c r="E51" s="258">
        <v>7.0000000000000007E-2</v>
      </c>
      <c r="F51" s="258">
        <v>6.8</v>
      </c>
      <c r="G51" s="258">
        <v>0.4532722515</v>
      </c>
      <c r="H51" s="258">
        <v>41.9</v>
      </c>
      <c r="I51" s="259">
        <v>0</v>
      </c>
      <c r="J51" s="259" t="str">
        <f>IFERROR(VLOOKUP($B51,'Core Indicators'!$E$3:$EU$906,147,FALSE),"x")</f>
        <v>x</v>
      </c>
      <c r="K51" s="260">
        <v>-0.34769749639999997</v>
      </c>
      <c r="L51" s="258">
        <v>5.25</v>
      </c>
      <c r="M51" s="259">
        <v>67</v>
      </c>
      <c r="N51" s="259">
        <v>28</v>
      </c>
      <c r="O51" s="259">
        <f>IFERROR(VLOOKUP(B51,'Core Indicators'!$E$3:$G$9906,3,FALSE),"x")</f>
        <v>10074000</v>
      </c>
      <c r="P51" s="259">
        <v>48310</v>
      </c>
      <c r="Q51" s="253"/>
      <c r="R51" s="253"/>
      <c r="S51" s="253"/>
      <c r="T51" s="253"/>
      <c r="U51" s="253"/>
      <c r="V51" s="253"/>
      <c r="W51" s="253"/>
      <c r="X51" s="253"/>
      <c r="Y51" s="253"/>
      <c r="Z51" s="253"/>
      <c r="AA51" s="253"/>
      <c r="AB51" s="253"/>
      <c r="AC51" s="253"/>
      <c r="AD51" s="253"/>
      <c r="AE51" s="253"/>
      <c r="AF51" s="253"/>
      <c r="AG51" s="253"/>
      <c r="AH51" s="253"/>
      <c r="AI51" s="253"/>
      <c r="AJ51" s="253"/>
      <c r="AK51" s="253"/>
      <c r="AL51" s="253"/>
      <c r="AM51" s="253"/>
      <c r="AN51" s="253"/>
      <c r="AO51" s="253"/>
      <c r="AP51" s="253"/>
      <c r="AQ51" s="253"/>
      <c r="AR51" s="253"/>
      <c r="AS51" s="253"/>
      <c r="AT51" s="253"/>
      <c r="AU51" s="253"/>
      <c r="AV51" s="253"/>
      <c r="AW51" s="253"/>
      <c r="AX51" s="253"/>
      <c r="AY51" s="253"/>
      <c r="AZ51" s="253"/>
      <c r="BA51" s="253"/>
      <c r="BB51" s="253"/>
      <c r="BC51" s="253"/>
      <c r="BD51" s="253"/>
      <c r="BE51" s="253"/>
      <c r="BF51" s="253"/>
      <c r="BG51" s="253"/>
      <c r="BH51" s="253"/>
      <c r="BI51" s="253"/>
      <c r="BJ51" s="253"/>
      <c r="BK51" s="253"/>
      <c r="BL51" s="253"/>
      <c r="BM51" s="253"/>
      <c r="BN51" s="253"/>
      <c r="BO51" s="253"/>
      <c r="BP51" s="253"/>
      <c r="BQ51" s="253"/>
      <c r="BR51" s="253"/>
      <c r="BS51" s="253"/>
      <c r="BT51" s="253"/>
      <c r="BU51" s="253"/>
      <c r="BV51" s="253"/>
      <c r="BW51" s="253"/>
      <c r="BX51" s="253"/>
      <c r="BY51" s="253"/>
      <c r="BZ51" s="253"/>
      <c r="CA51" s="253"/>
      <c r="CB51" s="253"/>
      <c r="CC51" s="253"/>
      <c r="CD51" s="253"/>
      <c r="CE51" s="253"/>
      <c r="CF51" s="253"/>
      <c r="CG51" s="253"/>
      <c r="CH51" s="253"/>
      <c r="CI51" s="253"/>
      <c r="CJ51" s="253"/>
      <c r="CK51" s="253"/>
      <c r="CL51" s="253"/>
      <c r="CM51" s="253"/>
      <c r="CN51" s="253"/>
      <c r="CO51" s="253"/>
      <c r="CP51" s="253"/>
      <c r="CQ51" s="253"/>
      <c r="CR51" s="253"/>
      <c r="CS51" s="253"/>
      <c r="CT51" s="253"/>
      <c r="CU51" s="253"/>
      <c r="CV51" s="253"/>
      <c r="CW51" s="253"/>
      <c r="CX51" s="253"/>
      <c r="CY51" s="253"/>
      <c r="CZ51" s="253"/>
      <c r="DA51" s="253"/>
      <c r="DB51" s="253"/>
      <c r="DC51" s="253"/>
      <c r="DD51" s="253"/>
      <c r="DE51" s="253"/>
      <c r="DF51" s="253"/>
      <c r="DG51" s="253"/>
      <c r="DH51" s="253"/>
      <c r="DI51" s="253"/>
      <c r="DJ51" s="253"/>
      <c r="DK51" s="253"/>
      <c r="DL51" s="253"/>
    </row>
    <row r="52" spans="1:116" x14ac:dyDescent="0.25">
      <c r="A52" s="254" t="s">
        <v>372</v>
      </c>
      <c r="B52" s="255" t="s">
        <v>8855</v>
      </c>
      <c r="C52" s="258">
        <v>0.40319995809999998</v>
      </c>
      <c r="D52" s="259">
        <v>3</v>
      </c>
      <c r="E52" s="258">
        <v>0.27</v>
      </c>
      <c r="F52" s="258">
        <v>4.7</v>
      </c>
      <c r="G52" s="258">
        <v>0.44306804239999997</v>
      </c>
      <c r="H52" s="258">
        <v>27.6</v>
      </c>
      <c r="I52" s="259">
        <v>3</v>
      </c>
      <c r="J52" s="259">
        <f>IFERROR(VLOOKUP($B52,'Core Indicators'!$E$3:$EU$906,147,FALSE),"x")</f>
        <v>253</v>
      </c>
      <c r="K52" s="260">
        <v>-0.81546378139999998</v>
      </c>
      <c r="L52" s="258">
        <v>4.25</v>
      </c>
      <c r="M52" s="259">
        <v>34</v>
      </c>
      <c r="N52" s="259">
        <v>35</v>
      </c>
      <c r="O52" s="259">
        <f>IFERROR(VLOOKUP(B52,'Core Indicators'!$E$3:$G$9906,3,FALSE),"x")</f>
        <v>44945000</v>
      </c>
      <c r="P52" s="259">
        <v>2381741</v>
      </c>
      <c r="Q52" s="253"/>
      <c r="R52" s="253"/>
      <c r="S52" s="253"/>
      <c r="T52" s="253"/>
      <c r="U52" s="253"/>
      <c r="V52" s="253"/>
      <c r="W52" s="253"/>
      <c r="X52" s="253"/>
      <c r="Y52" s="253"/>
      <c r="Z52" s="253"/>
      <c r="AA52" s="253"/>
      <c r="AB52" s="253"/>
      <c r="AC52" s="253"/>
      <c r="AD52" s="253"/>
      <c r="AE52" s="253"/>
      <c r="AF52" s="253"/>
      <c r="AG52" s="253"/>
      <c r="AH52" s="253"/>
      <c r="AI52" s="253"/>
      <c r="AJ52" s="253"/>
      <c r="AK52" s="253"/>
      <c r="AL52" s="253"/>
      <c r="AM52" s="253"/>
      <c r="AN52" s="253"/>
      <c r="AO52" s="253"/>
      <c r="AP52" s="253"/>
      <c r="AQ52" s="253"/>
      <c r="AR52" s="253"/>
      <c r="AS52" s="253"/>
      <c r="AT52" s="253"/>
      <c r="AU52" s="253"/>
      <c r="AV52" s="253"/>
      <c r="AW52" s="253"/>
      <c r="AX52" s="253"/>
      <c r="AY52" s="253"/>
      <c r="AZ52" s="253"/>
      <c r="BA52" s="253"/>
      <c r="BB52" s="253"/>
      <c r="BC52" s="253"/>
      <c r="BD52" s="253"/>
      <c r="BE52" s="253"/>
      <c r="BF52" s="253"/>
      <c r="BG52" s="253"/>
      <c r="BH52" s="253"/>
      <c r="BI52" s="253"/>
      <c r="BJ52" s="253"/>
      <c r="BK52" s="253"/>
      <c r="BL52" s="253"/>
      <c r="BM52" s="253"/>
      <c r="BN52" s="253"/>
      <c r="BO52" s="253"/>
      <c r="BP52" s="253"/>
      <c r="BQ52" s="253"/>
      <c r="BR52" s="253"/>
      <c r="BS52" s="253"/>
      <c r="BT52" s="253"/>
      <c r="BU52" s="253"/>
      <c r="BV52" s="253"/>
      <c r="BW52" s="253"/>
      <c r="BX52" s="253"/>
      <c r="BY52" s="253"/>
      <c r="BZ52" s="253"/>
      <c r="CA52" s="253"/>
      <c r="CB52" s="253"/>
      <c r="CC52" s="253"/>
      <c r="CD52" s="253"/>
      <c r="CE52" s="253"/>
      <c r="CF52" s="253"/>
      <c r="CG52" s="253"/>
      <c r="CH52" s="253"/>
      <c r="CI52" s="253"/>
      <c r="CJ52" s="253"/>
      <c r="CK52" s="253"/>
      <c r="CL52" s="253"/>
      <c r="CM52" s="253"/>
      <c r="CN52" s="253"/>
      <c r="CO52" s="253"/>
      <c r="CP52" s="253"/>
      <c r="CQ52" s="253"/>
      <c r="CR52" s="253"/>
      <c r="CS52" s="253"/>
      <c r="CT52" s="253"/>
      <c r="CU52" s="253"/>
      <c r="CV52" s="253"/>
      <c r="CW52" s="253"/>
      <c r="CX52" s="253"/>
      <c r="CY52" s="253"/>
      <c r="CZ52" s="253"/>
      <c r="DA52" s="253"/>
      <c r="DB52" s="253"/>
      <c r="DC52" s="253"/>
      <c r="DD52" s="253"/>
      <c r="DE52" s="253"/>
      <c r="DF52" s="253"/>
      <c r="DG52" s="253"/>
      <c r="DH52" s="253"/>
      <c r="DI52" s="253"/>
      <c r="DJ52" s="253"/>
      <c r="DK52" s="253"/>
      <c r="DL52" s="253"/>
    </row>
    <row r="53" spans="1:116" x14ac:dyDescent="0.25">
      <c r="A53" s="254" t="s">
        <v>4611</v>
      </c>
      <c r="B53" s="255" t="s">
        <v>8856</v>
      </c>
      <c r="C53" s="258">
        <v>0.32659999670000001</v>
      </c>
      <c r="D53" s="259">
        <v>9</v>
      </c>
      <c r="E53" s="258">
        <v>0.31</v>
      </c>
      <c r="F53" s="258">
        <v>7.2</v>
      </c>
      <c r="G53" s="258">
        <v>0.38886860010000002</v>
      </c>
      <c r="H53" s="258">
        <v>45.7</v>
      </c>
      <c r="I53" s="259">
        <v>3</v>
      </c>
      <c r="J53" s="259">
        <f>IFERROR(VLOOKUP($B53,'Core Indicators'!$E$3:$EU$906,147,FALSE),"x")</f>
        <v>9</v>
      </c>
      <c r="K53" s="260">
        <v>-0.57735705380000002</v>
      </c>
      <c r="L53" s="258">
        <v>6.5</v>
      </c>
      <c r="M53" s="259">
        <v>65</v>
      </c>
      <c r="N53" s="259">
        <v>38</v>
      </c>
      <c r="O53" s="259">
        <f>IFERROR(VLOOKUP(B53,'Core Indicators'!$E$3:$G$9906,3,FALSE),"x")</f>
        <v>17643000</v>
      </c>
      <c r="P53" s="259">
        <v>248360</v>
      </c>
      <c r="Q53" s="253"/>
      <c r="R53" s="253"/>
      <c r="S53" s="253"/>
      <c r="T53" s="253"/>
      <c r="U53" s="253"/>
      <c r="V53" s="253"/>
      <c r="W53" s="253"/>
      <c r="X53" s="253"/>
      <c r="Y53" s="253"/>
      <c r="Z53" s="253"/>
      <c r="AA53" s="253"/>
      <c r="AB53" s="253"/>
      <c r="AC53" s="253"/>
      <c r="AD53" s="253"/>
      <c r="AE53" s="253"/>
      <c r="AF53" s="253"/>
      <c r="AG53" s="253"/>
      <c r="AH53" s="253"/>
      <c r="AI53" s="253"/>
      <c r="AJ53" s="253"/>
      <c r="AK53" s="253"/>
      <c r="AL53" s="253"/>
      <c r="AM53" s="253"/>
      <c r="AN53" s="253"/>
      <c r="AO53" s="253"/>
      <c r="AP53" s="253"/>
      <c r="AQ53" s="253"/>
      <c r="AR53" s="253"/>
      <c r="AS53" s="253"/>
      <c r="AT53" s="253"/>
      <c r="AU53" s="253"/>
      <c r="AV53" s="253"/>
      <c r="AW53" s="253"/>
      <c r="AX53" s="253"/>
      <c r="AY53" s="253"/>
      <c r="AZ53" s="253"/>
      <c r="BA53" s="253"/>
      <c r="BB53" s="253"/>
      <c r="BC53" s="253"/>
      <c r="BD53" s="253"/>
      <c r="BE53" s="253"/>
      <c r="BF53" s="253"/>
      <c r="BG53" s="253"/>
      <c r="BH53" s="253"/>
      <c r="BI53" s="253"/>
      <c r="BJ53" s="253"/>
      <c r="BK53" s="253"/>
      <c r="BL53" s="253"/>
      <c r="BM53" s="253"/>
      <c r="BN53" s="253"/>
      <c r="BO53" s="253"/>
      <c r="BP53" s="253"/>
      <c r="BQ53" s="253"/>
      <c r="BR53" s="253"/>
      <c r="BS53" s="253"/>
      <c r="BT53" s="253"/>
      <c r="BU53" s="253"/>
      <c r="BV53" s="253"/>
      <c r="BW53" s="253"/>
      <c r="BX53" s="253"/>
      <c r="BY53" s="253"/>
      <c r="BZ53" s="253"/>
      <c r="CA53" s="253"/>
      <c r="CB53" s="253"/>
      <c r="CC53" s="253"/>
      <c r="CD53" s="253"/>
      <c r="CE53" s="253"/>
      <c r="CF53" s="253"/>
      <c r="CG53" s="253"/>
      <c r="CH53" s="253"/>
      <c r="CI53" s="253"/>
      <c r="CJ53" s="253"/>
      <c r="CK53" s="253"/>
      <c r="CL53" s="253"/>
      <c r="CM53" s="253"/>
      <c r="CN53" s="253"/>
      <c r="CO53" s="253"/>
      <c r="CP53" s="253"/>
      <c r="CQ53" s="253"/>
      <c r="CR53" s="253"/>
      <c r="CS53" s="253"/>
      <c r="CT53" s="253"/>
      <c r="CU53" s="253"/>
      <c r="CV53" s="253"/>
      <c r="CW53" s="253"/>
      <c r="CX53" s="253"/>
      <c r="CY53" s="253"/>
      <c r="CZ53" s="253"/>
      <c r="DA53" s="253"/>
      <c r="DB53" s="253"/>
      <c r="DC53" s="253"/>
      <c r="DD53" s="253"/>
      <c r="DE53" s="253"/>
      <c r="DF53" s="253"/>
      <c r="DG53" s="253"/>
      <c r="DH53" s="253"/>
      <c r="DI53" s="253"/>
      <c r="DJ53" s="253"/>
      <c r="DK53" s="253"/>
      <c r="DL53" s="253"/>
    </row>
    <row r="54" spans="1:116" x14ac:dyDescent="0.25">
      <c r="A54" s="254" t="s">
        <v>172</v>
      </c>
      <c r="B54" s="255" t="s">
        <v>8857</v>
      </c>
      <c r="C54" s="258">
        <v>0.16379995159999999</v>
      </c>
      <c r="D54" s="259">
        <v>3</v>
      </c>
      <c r="E54" s="258">
        <v>0.09</v>
      </c>
      <c r="F54" s="258">
        <v>3.5</v>
      </c>
      <c r="G54" s="258">
        <v>0.44973590689999998</v>
      </c>
      <c r="H54" s="258">
        <v>31.5</v>
      </c>
      <c r="I54" s="259">
        <v>3</v>
      </c>
      <c r="J54" s="259">
        <f>IFERROR(VLOOKUP($B54,'Core Indicators'!$E$3:$EU$906,147,FALSE),"x")</f>
        <v>0</v>
      </c>
      <c r="K54" s="260">
        <v>-0.42084598540000001</v>
      </c>
      <c r="L54" s="258">
        <v>3</v>
      </c>
      <c r="M54" s="259">
        <v>21</v>
      </c>
      <c r="N54" s="259">
        <v>35</v>
      </c>
      <c r="O54" s="259">
        <f>IFERROR(VLOOKUP(B54,'Core Indicators'!$E$3:$G$9906,3,FALSE),"x")</f>
        <v>111624000</v>
      </c>
      <c r="P54" s="259">
        <v>995450</v>
      </c>
      <c r="Q54" s="253"/>
      <c r="R54" s="253"/>
      <c r="S54" s="253"/>
      <c r="T54" s="253"/>
      <c r="U54" s="253"/>
      <c r="V54" s="253"/>
      <c r="W54" s="253"/>
      <c r="X54" s="253"/>
      <c r="Y54" s="253"/>
      <c r="Z54" s="253"/>
      <c r="AA54" s="253"/>
      <c r="AB54" s="253"/>
      <c r="AC54" s="253"/>
      <c r="AD54" s="253"/>
      <c r="AE54" s="253"/>
      <c r="AF54" s="253"/>
      <c r="AG54" s="253"/>
      <c r="AH54" s="253"/>
      <c r="AI54" s="253"/>
      <c r="AJ54" s="253"/>
      <c r="AK54" s="253"/>
      <c r="AL54" s="253"/>
      <c r="AM54" s="253"/>
      <c r="AN54" s="253"/>
      <c r="AO54" s="253"/>
      <c r="AP54" s="253"/>
      <c r="AQ54" s="253"/>
      <c r="AR54" s="253"/>
      <c r="AS54" s="253"/>
      <c r="AT54" s="253"/>
      <c r="AU54" s="253"/>
      <c r="AV54" s="253"/>
      <c r="AW54" s="253"/>
      <c r="AX54" s="253"/>
      <c r="AY54" s="253"/>
      <c r="AZ54" s="253"/>
      <c r="BA54" s="253"/>
      <c r="BB54" s="253"/>
      <c r="BC54" s="253"/>
      <c r="BD54" s="253"/>
      <c r="BE54" s="253"/>
      <c r="BF54" s="253"/>
      <c r="BG54" s="253"/>
      <c r="BH54" s="253"/>
      <c r="BI54" s="253"/>
      <c r="BJ54" s="253"/>
      <c r="BK54" s="253"/>
      <c r="BL54" s="253"/>
      <c r="BM54" s="253"/>
      <c r="BN54" s="253"/>
      <c r="BO54" s="253"/>
      <c r="BP54" s="253"/>
      <c r="BQ54" s="253"/>
      <c r="BR54" s="253"/>
      <c r="BS54" s="253"/>
      <c r="BT54" s="253"/>
      <c r="BU54" s="253"/>
      <c r="BV54" s="253"/>
      <c r="BW54" s="253"/>
      <c r="BX54" s="253"/>
      <c r="BY54" s="253"/>
      <c r="BZ54" s="253"/>
      <c r="CA54" s="253"/>
      <c r="CB54" s="253"/>
      <c r="CC54" s="253"/>
      <c r="CD54" s="253"/>
      <c r="CE54" s="253"/>
      <c r="CF54" s="253"/>
      <c r="CG54" s="253"/>
      <c r="CH54" s="253"/>
      <c r="CI54" s="253"/>
      <c r="CJ54" s="253"/>
      <c r="CK54" s="253"/>
      <c r="CL54" s="253"/>
      <c r="CM54" s="253"/>
      <c r="CN54" s="253"/>
      <c r="CO54" s="253"/>
      <c r="CP54" s="253"/>
      <c r="CQ54" s="253"/>
      <c r="CR54" s="253"/>
      <c r="CS54" s="253"/>
      <c r="CT54" s="253"/>
      <c r="CU54" s="253"/>
      <c r="CV54" s="253"/>
      <c r="CW54" s="253"/>
      <c r="CX54" s="253"/>
      <c r="CY54" s="253"/>
      <c r="CZ54" s="253"/>
      <c r="DA54" s="253"/>
      <c r="DB54" s="253"/>
      <c r="DC54" s="253"/>
      <c r="DD54" s="253"/>
      <c r="DE54" s="253"/>
      <c r="DF54" s="253"/>
      <c r="DG54" s="253"/>
      <c r="DH54" s="253"/>
      <c r="DI54" s="253"/>
      <c r="DJ54" s="253"/>
      <c r="DK54" s="253"/>
      <c r="DL54" s="253"/>
    </row>
    <row r="55" spans="1:116" x14ac:dyDescent="0.25">
      <c r="A55" s="254" t="s">
        <v>268</v>
      </c>
      <c r="B55" s="255" t="s">
        <v>8858</v>
      </c>
      <c r="C55" s="258">
        <v>0.61300002149999999</v>
      </c>
      <c r="D55" s="259">
        <v>0</v>
      </c>
      <c r="E55" s="258">
        <v>0</v>
      </c>
      <c r="F55" s="258">
        <v>2.1166666667</v>
      </c>
      <c r="G55" s="258" t="s">
        <v>14</v>
      </c>
      <c r="H55" s="258" t="s">
        <v>14</v>
      </c>
      <c r="I55" s="259">
        <v>5</v>
      </c>
      <c r="J55" s="259">
        <f>IFERROR(VLOOKUP($B55,'Core Indicators'!$E$3:$EU$906,147,FALSE),"x")</f>
        <v>0</v>
      </c>
      <c r="K55" s="260">
        <v>-1.5954957007999999</v>
      </c>
      <c r="L55" s="258">
        <v>1.25</v>
      </c>
      <c r="M55" s="259">
        <v>2</v>
      </c>
      <c r="N55" s="259">
        <v>23</v>
      </c>
      <c r="O55" s="259">
        <f>IFERROR(VLOOKUP(B55,'Core Indicators'!$E$3:$G$9906,3,FALSE),"x")</f>
        <v>6209000</v>
      </c>
      <c r="P55" s="259">
        <v>101000</v>
      </c>
      <c r="Q55" s="253"/>
      <c r="R55" s="253"/>
      <c r="S55" s="253"/>
      <c r="T55" s="253"/>
      <c r="U55" s="253"/>
      <c r="V55" s="253"/>
      <c r="W55" s="253"/>
      <c r="X55" s="253"/>
      <c r="Y55" s="253"/>
      <c r="Z55" s="253"/>
      <c r="AA55" s="253"/>
      <c r="AB55" s="253"/>
      <c r="AC55" s="253"/>
      <c r="AD55" s="253"/>
      <c r="AE55" s="253"/>
      <c r="AF55" s="253"/>
      <c r="AG55" s="253"/>
      <c r="AH55" s="253"/>
      <c r="AI55" s="253"/>
      <c r="AJ55" s="253"/>
      <c r="AK55" s="253"/>
      <c r="AL55" s="253"/>
      <c r="AM55" s="253"/>
      <c r="AN55" s="253"/>
      <c r="AO55" s="253"/>
      <c r="AP55" s="253"/>
      <c r="AQ55" s="253"/>
      <c r="AR55" s="253"/>
      <c r="AS55" s="253"/>
      <c r="AT55" s="253"/>
      <c r="AU55" s="253"/>
      <c r="AV55" s="253"/>
      <c r="AW55" s="253"/>
      <c r="AX55" s="253"/>
      <c r="AY55" s="253"/>
      <c r="AZ55" s="253"/>
      <c r="BA55" s="253"/>
      <c r="BB55" s="253"/>
      <c r="BC55" s="253"/>
      <c r="BD55" s="253"/>
      <c r="BE55" s="253"/>
      <c r="BF55" s="253"/>
      <c r="BG55" s="253"/>
      <c r="BH55" s="253"/>
      <c r="BI55" s="253"/>
      <c r="BJ55" s="253"/>
      <c r="BK55" s="253"/>
      <c r="BL55" s="253"/>
      <c r="BM55" s="253"/>
      <c r="BN55" s="253"/>
      <c r="BO55" s="253"/>
      <c r="BP55" s="253"/>
      <c r="BQ55" s="253"/>
      <c r="BR55" s="253"/>
      <c r="BS55" s="253"/>
      <c r="BT55" s="253"/>
      <c r="BU55" s="253"/>
      <c r="BV55" s="253"/>
      <c r="BW55" s="253"/>
      <c r="BX55" s="253"/>
      <c r="BY55" s="253"/>
      <c r="BZ55" s="253"/>
      <c r="CA55" s="253"/>
      <c r="CB55" s="253"/>
      <c r="CC55" s="253"/>
      <c r="CD55" s="253"/>
      <c r="CE55" s="253"/>
      <c r="CF55" s="253"/>
      <c r="CG55" s="253"/>
      <c r="CH55" s="253"/>
      <c r="CI55" s="253"/>
      <c r="CJ55" s="253"/>
      <c r="CK55" s="253"/>
      <c r="CL55" s="253"/>
      <c r="CM55" s="253"/>
      <c r="CN55" s="253"/>
      <c r="CO55" s="253"/>
      <c r="CP55" s="253"/>
      <c r="CQ55" s="253"/>
      <c r="CR55" s="253"/>
      <c r="CS55" s="253"/>
      <c r="CT55" s="253"/>
      <c r="CU55" s="253"/>
      <c r="CV55" s="253"/>
      <c r="CW55" s="253"/>
      <c r="CX55" s="253"/>
      <c r="CY55" s="253"/>
      <c r="CZ55" s="253"/>
      <c r="DA55" s="253"/>
      <c r="DB55" s="253"/>
      <c r="DC55" s="253"/>
      <c r="DD55" s="253"/>
      <c r="DE55" s="253"/>
      <c r="DF55" s="253"/>
      <c r="DG55" s="253"/>
      <c r="DH55" s="253"/>
      <c r="DI55" s="253"/>
      <c r="DJ55" s="253"/>
      <c r="DK55" s="253"/>
      <c r="DL55" s="253"/>
    </row>
    <row r="56" spans="1:116" x14ac:dyDescent="0.25">
      <c r="A56" s="254" t="s">
        <v>315</v>
      </c>
      <c r="B56" s="255" t="s">
        <v>8859</v>
      </c>
      <c r="C56" s="258">
        <v>0.50216199039999998</v>
      </c>
      <c r="D56" s="259">
        <v>11</v>
      </c>
      <c r="E56" s="258">
        <v>0.30199999999999999</v>
      </c>
      <c r="F56" s="258" t="s">
        <v>14</v>
      </c>
      <c r="G56" s="258">
        <v>7.4110250799999999E-2</v>
      </c>
      <c r="H56" s="258">
        <v>34.700000000000003</v>
      </c>
      <c r="I56" s="259">
        <v>1</v>
      </c>
      <c r="J56" s="259">
        <f>IFERROR(VLOOKUP($B56,'Core Indicators'!$E$3:$EU$906,147,FALSE),"x")</f>
        <v>142</v>
      </c>
      <c r="K56" s="260">
        <v>0.97905218599999999</v>
      </c>
      <c r="L56" s="258" t="s">
        <v>14</v>
      </c>
      <c r="M56" s="259">
        <v>92</v>
      </c>
      <c r="N56" s="259">
        <v>62</v>
      </c>
      <c r="O56" s="259">
        <f>IFERROR(VLOOKUP(B56,'Core Indicators'!$E$3:$G$9906,3,FALSE),"x")</f>
        <v>47557000</v>
      </c>
      <c r="P56" s="259">
        <v>500210</v>
      </c>
      <c r="Q56" s="253"/>
      <c r="R56" s="253"/>
      <c r="S56" s="253"/>
      <c r="T56" s="253"/>
      <c r="U56" s="253"/>
      <c r="V56" s="253"/>
      <c r="W56" s="253"/>
      <c r="X56" s="253"/>
      <c r="Y56" s="253"/>
      <c r="Z56" s="253"/>
      <c r="AA56" s="253"/>
      <c r="AB56" s="253"/>
      <c r="AC56" s="253"/>
      <c r="AD56" s="253"/>
      <c r="AE56" s="253"/>
      <c r="AF56" s="253"/>
      <c r="AG56" s="253"/>
      <c r="AH56" s="253"/>
      <c r="AI56" s="253"/>
      <c r="AJ56" s="253"/>
      <c r="AK56" s="253"/>
      <c r="AL56" s="253"/>
      <c r="AM56" s="253"/>
      <c r="AN56" s="253"/>
      <c r="AO56" s="253"/>
      <c r="AP56" s="253"/>
      <c r="AQ56" s="253"/>
      <c r="AR56" s="253"/>
      <c r="AS56" s="253"/>
      <c r="AT56" s="253"/>
      <c r="AU56" s="253"/>
      <c r="AV56" s="253"/>
      <c r="AW56" s="253"/>
      <c r="AX56" s="253"/>
      <c r="AY56" s="253"/>
      <c r="AZ56" s="253"/>
      <c r="BA56" s="253"/>
      <c r="BB56" s="253"/>
      <c r="BC56" s="253"/>
      <c r="BD56" s="253"/>
      <c r="BE56" s="253"/>
      <c r="BF56" s="253"/>
      <c r="BG56" s="253"/>
      <c r="BH56" s="253"/>
      <c r="BI56" s="253"/>
      <c r="BJ56" s="253"/>
      <c r="BK56" s="253"/>
      <c r="BL56" s="253"/>
      <c r="BM56" s="253"/>
      <c r="BN56" s="253"/>
      <c r="BO56" s="253"/>
      <c r="BP56" s="253"/>
      <c r="BQ56" s="253"/>
      <c r="BR56" s="253"/>
      <c r="BS56" s="253"/>
      <c r="BT56" s="253"/>
      <c r="BU56" s="253"/>
      <c r="BV56" s="253"/>
      <c r="BW56" s="253"/>
      <c r="BX56" s="253"/>
      <c r="BY56" s="253"/>
      <c r="BZ56" s="253"/>
      <c r="CA56" s="253"/>
      <c r="CB56" s="253"/>
      <c r="CC56" s="253"/>
      <c r="CD56" s="253"/>
      <c r="CE56" s="253"/>
      <c r="CF56" s="253"/>
      <c r="CG56" s="253"/>
      <c r="CH56" s="253"/>
      <c r="CI56" s="253"/>
      <c r="CJ56" s="253"/>
      <c r="CK56" s="253"/>
      <c r="CL56" s="253"/>
      <c r="CM56" s="253"/>
      <c r="CN56" s="253"/>
      <c r="CO56" s="253"/>
      <c r="CP56" s="253"/>
      <c r="CQ56" s="253"/>
      <c r="CR56" s="253"/>
      <c r="CS56" s="253"/>
      <c r="CT56" s="253"/>
      <c r="CU56" s="253"/>
      <c r="CV56" s="253"/>
      <c r="CW56" s="253"/>
      <c r="CX56" s="253"/>
      <c r="CY56" s="253"/>
      <c r="CZ56" s="253"/>
      <c r="DA56" s="253"/>
      <c r="DB56" s="253"/>
      <c r="DC56" s="253"/>
      <c r="DD56" s="253"/>
      <c r="DE56" s="253"/>
      <c r="DF56" s="253"/>
      <c r="DG56" s="253"/>
      <c r="DH56" s="253"/>
      <c r="DI56" s="253"/>
      <c r="DJ56" s="253"/>
      <c r="DK56" s="253"/>
      <c r="DL56" s="253"/>
    </row>
    <row r="57" spans="1:116" x14ac:dyDescent="0.25">
      <c r="A57" s="254" t="s">
        <v>8860</v>
      </c>
      <c r="B57" s="255" t="s">
        <v>8861</v>
      </c>
      <c r="C57" s="258">
        <v>0.47281296659999988</v>
      </c>
      <c r="D57" s="259">
        <v>13</v>
      </c>
      <c r="E57" s="258">
        <v>0.28999999999999998</v>
      </c>
      <c r="F57" s="258">
        <v>9.8000000000000007</v>
      </c>
      <c r="G57" s="258">
        <v>9.12578624E-2</v>
      </c>
      <c r="H57" s="258">
        <v>30.3</v>
      </c>
      <c r="I57" s="259">
        <v>0</v>
      </c>
      <c r="J57" s="259" t="str">
        <f>IFERROR(VLOOKUP($B57,'Core Indicators'!$E$3:$EU$906,147,FALSE),"x")</f>
        <v>x</v>
      </c>
      <c r="K57" s="260">
        <v>1.2812571526000001</v>
      </c>
      <c r="L57" s="258">
        <v>10</v>
      </c>
      <c r="M57" s="259">
        <v>94</v>
      </c>
      <c r="N57" s="259">
        <v>74</v>
      </c>
      <c r="O57" s="259" t="str">
        <f>IFERROR(VLOOKUP(B57,'Core Indicators'!$E$3:$G$9906,3,FALSE),"x")</f>
        <v>x</v>
      </c>
      <c r="P57" s="259">
        <v>42390</v>
      </c>
      <c r="Q57" s="253"/>
      <c r="R57" s="253"/>
      <c r="S57" s="253"/>
      <c r="T57" s="253"/>
      <c r="U57" s="253"/>
      <c r="V57" s="253"/>
      <c r="W57" s="253"/>
      <c r="X57" s="253"/>
      <c r="Y57" s="253"/>
      <c r="Z57" s="253"/>
      <c r="AA57" s="253"/>
      <c r="AB57" s="253"/>
      <c r="AC57" s="253"/>
      <c r="AD57" s="253"/>
      <c r="AE57" s="253"/>
      <c r="AF57" s="253"/>
      <c r="AG57" s="253"/>
      <c r="AH57" s="253"/>
      <c r="AI57" s="253"/>
      <c r="AJ57" s="253"/>
      <c r="AK57" s="253"/>
      <c r="AL57" s="253"/>
      <c r="AM57" s="253"/>
      <c r="AN57" s="253"/>
      <c r="AO57" s="253"/>
      <c r="AP57" s="253"/>
      <c r="AQ57" s="253"/>
      <c r="AR57" s="253"/>
      <c r="AS57" s="253"/>
      <c r="AT57" s="253"/>
      <c r="AU57" s="253"/>
      <c r="AV57" s="253"/>
      <c r="AW57" s="253"/>
      <c r="AX57" s="253"/>
      <c r="AY57" s="253"/>
      <c r="AZ57" s="253"/>
      <c r="BA57" s="253"/>
      <c r="BB57" s="253"/>
      <c r="BC57" s="253"/>
      <c r="BD57" s="253"/>
      <c r="BE57" s="253"/>
      <c r="BF57" s="253"/>
      <c r="BG57" s="253"/>
      <c r="BH57" s="253"/>
      <c r="BI57" s="253"/>
      <c r="BJ57" s="253"/>
      <c r="BK57" s="253"/>
      <c r="BL57" s="253"/>
      <c r="BM57" s="253"/>
      <c r="BN57" s="253"/>
      <c r="BO57" s="253"/>
      <c r="BP57" s="253"/>
      <c r="BQ57" s="253"/>
      <c r="BR57" s="253"/>
      <c r="BS57" s="253"/>
      <c r="BT57" s="253"/>
      <c r="BU57" s="253"/>
      <c r="BV57" s="253"/>
      <c r="BW57" s="253"/>
      <c r="BX57" s="253"/>
      <c r="BY57" s="253"/>
      <c r="BZ57" s="253"/>
      <c r="CA57" s="253"/>
      <c r="CB57" s="253"/>
      <c r="CC57" s="253"/>
      <c r="CD57" s="253"/>
      <c r="CE57" s="253"/>
      <c r="CF57" s="253"/>
      <c r="CG57" s="253"/>
      <c r="CH57" s="253"/>
      <c r="CI57" s="253"/>
      <c r="CJ57" s="253"/>
      <c r="CK57" s="253"/>
      <c r="CL57" s="253"/>
      <c r="CM57" s="253"/>
      <c r="CN57" s="253"/>
      <c r="CO57" s="253"/>
      <c r="CP57" s="253"/>
      <c r="CQ57" s="253"/>
      <c r="CR57" s="253"/>
      <c r="CS57" s="253"/>
      <c r="CT57" s="253"/>
      <c r="CU57" s="253"/>
      <c r="CV57" s="253"/>
      <c r="CW57" s="253"/>
      <c r="CX57" s="253"/>
      <c r="CY57" s="253"/>
      <c r="CZ57" s="253"/>
      <c r="DA57" s="253"/>
      <c r="DB57" s="253"/>
      <c r="DC57" s="253"/>
      <c r="DD57" s="253"/>
      <c r="DE57" s="253"/>
      <c r="DF57" s="253"/>
      <c r="DG57" s="253"/>
      <c r="DH57" s="253"/>
      <c r="DI57" s="253"/>
      <c r="DJ57" s="253"/>
      <c r="DK57" s="253"/>
      <c r="DL57" s="253"/>
    </row>
    <row r="58" spans="1:116" x14ac:dyDescent="0.25">
      <c r="A58" s="254" t="s">
        <v>1158</v>
      </c>
      <c r="B58" s="255" t="s">
        <v>8862</v>
      </c>
      <c r="C58" s="258">
        <v>0.76015806069999992</v>
      </c>
      <c r="D58" s="259">
        <v>3</v>
      </c>
      <c r="E58" s="258">
        <v>0.27339999999999998</v>
      </c>
      <c r="F58" s="258">
        <v>4</v>
      </c>
      <c r="G58" s="258">
        <v>0.50796334649999997</v>
      </c>
      <c r="H58" s="258">
        <v>35</v>
      </c>
      <c r="I58" s="259">
        <v>5</v>
      </c>
      <c r="J58" s="259">
        <f>IFERROR(VLOOKUP($B58,'Core Indicators'!$E$3:$EU$906,147,FALSE),"x")</f>
        <v>1723</v>
      </c>
      <c r="K58" s="260">
        <v>-0.47347819810000003</v>
      </c>
      <c r="L58" s="258">
        <v>3.25</v>
      </c>
      <c r="M58" s="259">
        <v>24</v>
      </c>
      <c r="N58" s="259">
        <v>37</v>
      </c>
      <c r="O58" s="259">
        <f>IFERROR(VLOOKUP(B58,'Core Indicators'!$E$3:$G$9906,3,FALSE),"x")</f>
        <v>124574000</v>
      </c>
      <c r="P58" s="259">
        <v>1000000</v>
      </c>
      <c r="Q58" s="253"/>
      <c r="R58" s="253"/>
      <c r="S58" s="253"/>
      <c r="T58" s="253"/>
      <c r="U58" s="253"/>
      <c r="V58" s="253"/>
      <c r="W58" s="253"/>
      <c r="X58" s="253"/>
      <c r="Y58" s="253"/>
      <c r="Z58" s="253"/>
      <c r="AA58" s="253"/>
      <c r="AB58" s="253"/>
      <c r="AC58" s="253"/>
      <c r="AD58" s="253"/>
      <c r="AE58" s="253"/>
      <c r="AF58" s="253"/>
      <c r="AG58" s="253"/>
      <c r="AH58" s="253"/>
      <c r="AI58" s="253"/>
      <c r="AJ58" s="253"/>
      <c r="AK58" s="253"/>
      <c r="AL58" s="253"/>
      <c r="AM58" s="253"/>
      <c r="AN58" s="253"/>
      <c r="AO58" s="253"/>
      <c r="AP58" s="253"/>
      <c r="AQ58" s="253"/>
      <c r="AR58" s="253"/>
      <c r="AS58" s="253"/>
      <c r="AT58" s="253"/>
      <c r="AU58" s="253"/>
      <c r="AV58" s="253"/>
      <c r="AW58" s="253"/>
      <c r="AX58" s="253"/>
      <c r="AY58" s="253"/>
      <c r="AZ58" s="253"/>
      <c r="BA58" s="253"/>
      <c r="BB58" s="253"/>
      <c r="BC58" s="253"/>
      <c r="BD58" s="253"/>
      <c r="BE58" s="253"/>
      <c r="BF58" s="253"/>
      <c r="BG58" s="253"/>
      <c r="BH58" s="253"/>
      <c r="BI58" s="253"/>
      <c r="BJ58" s="253"/>
      <c r="BK58" s="253"/>
      <c r="BL58" s="253"/>
      <c r="BM58" s="253"/>
      <c r="BN58" s="253"/>
      <c r="BO58" s="253"/>
      <c r="BP58" s="253"/>
      <c r="BQ58" s="253"/>
      <c r="BR58" s="253"/>
      <c r="BS58" s="253"/>
      <c r="BT58" s="253"/>
      <c r="BU58" s="253"/>
      <c r="BV58" s="253"/>
      <c r="BW58" s="253"/>
      <c r="BX58" s="253"/>
      <c r="BY58" s="253"/>
      <c r="BZ58" s="253"/>
      <c r="CA58" s="253"/>
      <c r="CB58" s="253"/>
      <c r="CC58" s="253"/>
      <c r="CD58" s="253"/>
      <c r="CE58" s="253"/>
      <c r="CF58" s="253"/>
      <c r="CG58" s="253"/>
      <c r="CH58" s="253"/>
      <c r="CI58" s="253"/>
      <c r="CJ58" s="253"/>
      <c r="CK58" s="253"/>
      <c r="CL58" s="253"/>
      <c r="CM58" s="253"/>
      <c r="CN58" s="253"/>
      <c r="CO58" s="253"/>
      <c r="CP58" s="253"/>
      <c r="CQ58" s="253"/>
      <c r="CR58" s="253"/>
      <c r="CS58" s="253"/>
      <c r="CT58" s="253"/>
      <c r="CU58" s="253"/>
      <c r="CV58" s="253"/>
      <c r="CW58" s="253"/>
      <c r="CX58" s="253"/>
      <c r="CY58" s="253"/>
      <c r="CZ58" s="253"/>
      <c r="DA58" s="253"/>
      <c r="DB58" s="253"/>
      <c r="DC58" s="253"/>
      <c r="DD58" s="253"/>
      <c r="DE58" s="253"/>
      <c r="DF58" s="253"/>
      <c r="DG58" s="253"/>
      <c r="DH58" s="253"/>
      <c r="DI58" s="253"/>
      <c r="DJ58" s="253"/>
      <c r="DK58" s="253"/>
      <c r="DL58" s="253"/>
    </row>
    <row r="59" spans="1:116" x14ac:dyDescent="0.25">
      <c r="A59" s="254" t="s">
        <v>8863</v>
      </c>
      <c r="B59" s="255" t="s">
        <v>8864</v>
      </c>
      <c r="C59" s="258">
        <v>0.1314999869</v>
      </c>
      <c r="D59" s="259">
        <v>11</v>
      </c>
      <c r="E59" s="258">
        <v>0</v>
      </c>
      <c r="F59" s="258" t="s">
        <v>14</v>
      </c>
      <c r="G59" s="258">
        <v>5.03954369E-2</v>
      </c>
      <c r="H59" s="258">
        <v>27.3</v>
      </c>
      <c r="I59" s="259">
        <v>0</v>
      </c>
      <c r="J59" s="259" t="str">
        <f>IFERROR(VLOOKUP($B59,'Core Indicators'!$E$3:$EU$906,147,FALSE),"x")</f>
        <v>x</v>
      </c>
      <c r="K59" s="260">
        <v>2.0221455097000001</v>
      </c>
      <c r="L59" s="258" t="s">
        <v>14</v>
      </c>
      <c r="M59" s="259">
        <v>100</v>
      </c>
      <c r="N59" s="259">
        <v>86</v>
      </c>
      <c r="O59" s="259" t="str">
        <f>IFERROR(VLOOKUP(B59,'Core Indicators'!$E$3:$G$9906,3,FALSE),"x")</f>
        <v>x</v>
      </c>
      <c r="P59" s="259">
        <v>303890</v>
      </c>
      <c r="Q59" s="253"/>
      <c r="R59" s="253"/>
      <c r="S59" s="253"/>
      <c r="T59" s="253"/>
      <c r="U59" s="253"/>
      <c r="V59" s="253"/>
      <c r="W59" s="253"/>
      <c r="X59" s="253"/>
      <c r="Y59" s="253"/>
      <c r="Z59" s="253"/>
      <c r="AA59" s="253"/>
      <c r="AB59" s="253"/>
      <c r="AC59" s="253"/>
      <c r="AD59" s="253"/>
      <c r="AE59" s="253"/>
      <c r="AF59" s="253"/>
      <c r="AG59" s="253"/>
      <c r="AH59" s="253"/>
      <c r="AI59" s="253"/>
      <c r="AJ59" s="253"/>
      <c r="AK59" s="253"/>
      <c r="AL59" s="253"/>
      <c r="AM59" s="253"/>
      <c r="AN59" s="253"/>
      <c r="AO59" s="253"/>
      <c r="AP59" s="253"/>
      <c r="AQ59" s="253"/>
      <c r="AR59" s="253"/>
      <c r="AS59" s="253"/>
      <c r="AT59" s="253"/>
      <c r="AU59" s="253"/>
      <c r="AV59" s="253"/>
      <c r="AW59" s="253"/>
      <c r="AX59" s="253"/>
      <c r="AY59" s="253"/>
      <c r="AZ59" s="253"/>
      <c r="BA59" s="253"/>
      <c r="BB59" s="253"/>
      <c r="BC59" s="253"/>
      <c r="BD59" s="253"/>
      <c r="BE59" s="253"/>
      <c r="BF59" s="253"/>
      <c r="BG59" s="253"/>
      <c r="BH59" s="253"/>
      <c r="BI59" s="253"/>
      <c r="BJ59" s="253"/>
      <c r="BK59" s="253"/>
      <c r="BL59" s="253"/>
      <c r="BM59" s="253"/>
      <c r="BN59" s="253"/>
      <c r="BO59" s="253"/>
      <c r="BP59" s="253"/>
      <c r="BQ59" s="253"/>
      <c r="BR59" s="253"/>
      <c r="BS59" s="253"/>
      <c r="BT59" s="253"/>
      <c r="BU59" s="253"/>
      <c r="BV59" s="253"/>
      <c r="BW59" s="253"/>
      <c r="BX59" s="253"/>
      <c r="BY59" s="253"/>
      <c r="BZ59" s="253"/>
      <c r="CA59" s="253"/>
      <c r="CB59" s="253"/>
      <c r="CC59" s="253"/>
      <c r="CD59" s="253"/>
      <c r="CE59" s="253"/>
      <c r="CF59" s="253"/>
      <c r="CG59" s="253"/>
      <c r="CH59" s="253"/>
      <c r="CI59" s="253"/>
      <c r="CJ59" s="253"/>
      <c r="CK59" s="253"/>
      <c r="CL59" s="253"/>
      <c r="CM59" s="253"/>
      <c r="CN59" s="253"/>
      <c r="CO59" s="253"/>
      <c r="CP59" s="253"/>
      <c r="CQ59" s="253"/>
      <c r="CR59" s="253"/>
      <c r="CS59" s="253"/>
      <c r="CT59" s="253"/>
      <c r="CU59" s="253"/>
      <c r="CV59" s="253"/>
      <c r="CW59" s="253"/>
      <c r="CX59" s="253"/>
      <c r="CY59" s="253"/>
      <c r="CZ59" s="253"/>
      <c r="DA59" s="253"/>
      <c r="DB59" s="253"/>
      <c r="DC59" s="253"/>
      <c r="DD59" s="253"/>
      <c r="DE59" s="253"/>
      <c r="DF59" s="253"/>
      <c r="DG59" s="253"/>
      <c r="DH59" s="253"/>
      <c r="DI59" s="253"/>
      <c r="DJ59" s="253"/>
      <c r="DK59" s="253"/>
      <c r="DL59" s="253"/>
    </row>
    <row r="60" spans="1:116" x14ac:dyDescent="0.25">
      <c r="A60" s="254" t="s">
        <v>8865</v>
      </c>
      <c r="B60" s="255" t="s">
        <v>8866</v>
      </c>
      <c r="C60" s="258">
        <v>0.53238296770000004</v>
      </c>
      <c r="D60" s="259">
        <v>3</v>
      </c>
      <c r="E60" s="258">
        <v>0</v>
      </c>
      <c r="F60" s="258" t="s">
        <v>14</v>
      </c>
      <c r="G60" s="258">
        <v>0.35655918990000002</v>
      </c>
      <c r="H60" s="258">
        <v>36.700000000000003</v>
      </c>
      <c r="I60" s="259">
        <v>0</v>
      </c>
      <c r="J60" s="259" t="str">
        <f>IFERROR(VLOOKUP($B60,'Core Indicators'!$E$3:$EU$906,147,FALSE),"x")</f>
        <v>x</v>
      </c>
      <c r="K60" s="260">
        <v>-2.57588495E-2</v>
      </c>
      <c r="L60" s="258" t="s">
        <v>14</v>
      </c>
      <c r="M60" s="259">
        <v>60</v>
      </c>
      <c r="N60" s="259" t="s">
        <v>14</v>
      </c>
      <c r="O60" s="259" t="str">
        <f>IFERROR(VLOOKUP(B60,'Core Indicators'!$E$3:$G$9906,3,FALSE),"x")</f>
        <v>x</v>
      </c>
      <c r="P60" s="259">
        <v>18270</v>
      </c>
      <c r="Q60" s="253"/>
      <c r="R60" s="253"/>
      <c r="S60" s="253"/>
      <c r="T60" s="253"/>
      <c r="U60" s="253"/>
      <c r="V60" s="253"/>
      <c r="W60" s="253"/>
      <c r="X60" s="253"/>
      <c r="Y60" s="253"/>
      <c r="Z60" s="253"/>
      <c r="AA60" s="253"/>
      <c r="AB60" s="253"/>
      <c r="AC60" s="253"/>
      <c r="AD60" s="253"/>
      <c r="AE60" s="253"/>
      <c r="AF60" s="253"/>
      <c r="AG60" s="253"/>
      <c r="AH60" s="253"/>
      <c r="AI60" s="253"/>
      <c r="AJ60" s="253"/>
      <c r="AK60" s="253"/>
      <c r="AL60" s="253"/>
      <c r="AM60" s="253"/>
      <c r="AN60" s="253"/>
      <c r="AO60" s="253"/>
      <c r="AP60" s="253"/>
      <c r="AQ60" s="253"/>
      <c r="AR60" s="253"/>
      <c r="AS60" s="253"/>
      <c r="AT60" s="253"/>
      <c r="AU60" s="253"/>
      <c r="AV60" s="253"/>
      <c r="AW60" s="253"/>
      <c r="AX60" s="253"/>
      <c r="AY60" s="253"/>
      <c r="AZ60" s="253"/>
      <c r="BA60" s="253"/>
      <c r="BB60" s="253"/>
      <c r="BC60" s="253"/>
      <c r="BD60" s="253"/>
      <c r="BE60" s="253"/>
      <c r="BF60" s="253"/>
      <c r="BG60" s="253"/>
      <c r="BH60" s="253"/>
      <c r="BI60" s="253"/>
      <c r="BJ60" s="253"/>
      <c r="BK60" s="253"/>
      <c r="BL60" s="253"/>
      <c r="BM60" s="253"/>
      <c r="BN60" s="253"/>
      <c r="BO60" s="253"/>
      <c r="BP60" s="253"/>
      <c r="BQ60" s="253"/>
      <c r="BR60" s="253"/>
      <c r="BS60" s="253"/>
      <c r="BT60" s="253"/>
      <c r="BU60" s="253"/>
      <c r="BV60" s="253"/>
      <c r="BW60" s="253"/>
      <c r="BX60" s="253"/>
      <c r="BY60" s="253"/>
      <c r="BZ60" s="253"/>
      <c r="CA60" s="253"/>
      <c r="CB60" s="253"/>
      <c r="CC60" s="253"/>
      <c r="CD60" s="253"/>
      <c r="CE60" s="253"/>
      <c r="CF60" s="253"/>
      <c r="CG60" s="253"/>
      <c r="CH60" s="253"/>
      <c r="CI60" s="253"/>
      <c r="CJ60" s="253"/>
      <c r="CK60" s="253"/>
      <c r="CL60" s="253"/>
      <c r="CM60" s="253"/>
      <c r="CN60" s="253"/>
      <c r="CO60" s="253"/>
      <c r="CP60" s="253"/>
      <c r="CQ60" s="253"/>
      <c r="CR60" s="253"/>
      <c r="CS60" s="253"/>
      <c r="CT60" s="253"/>
      <c r="CU60" s="253"/>
      <c r="CV60" s="253"/>
      <c r="CW60" s="253"/>
      <c r="CX60" s="253"/>
      <c r="CY60" s="253"/>
      <c r="CZ60" s="253"/>
      <c r="DA60" s="253"/>
      <c r="DB60" s="253"/>
      <c r="DC60" s="253"/>
      <c r="DD60" s="253"/>
      <c r="DE60" s="253"/>
      <c r="DF60" s="253"/>
      <c r="DG60" s="253"/>
      <c r="DH60" s="253"/>
      <c r="DI60" s="253"/>
      <c r="DJ60" s="253"/>
      <c r="DK60" s="253"/>
      <c r="DL60" s="253"/>
    </row>
    <row r="61" spans="1:116" x14ac:dyDescent="0.25">
      <c r="A61" s="254" t="s">
        <v>8867</v>
      </c>
      <c r="B61" s="255" t="s">
        <v>8868</v>
      </c>
      <c r="C61" s="258">
        <v>4.7355978600000001E-2</v>
      </c>
      <c r="D61" s="259">
        <v>10</v>
      </c>
      <c r="E61" s="258">
        <v>2.3E-2</v>
      </c>
      <c r="F61" s="258" t="s">
        <v>14</v>
      </c>
      <c r="G61" s="258">
        <v>5.1375861000000002E-2</v>
      </c>
      <c r="H61" s="258">
        <v>32.4</v>
      </c>
      <c r="I61" s="259">
        <v>2</v>
      </c>
      <c r="J61" s="259" t="str">
        <f>IFERROR(VLOOKUP($B61,'Core Indicators'!$E$3:$EU$906,147,FALSE),"x")</f>
        <v>x</v>
      </c>
      <c r="K61" s="260">
        <v>1.4120583534</v>
      </c>
      <c r="L61" s="258" t="s">
        <v>14</v>
      </c>
      <c r="M61" s="259">
        <v>90</v>
      </c>
      <c r="N61" s="259">
        <v>69</v>
      </c>
      <c r="O61" s="259" t="str">
        <f>IFERROR(VLOOKUP(B61,'Core Indicators'!$E$3:$G$9906,3,FALSE),"x")</f>
        <v>x</v>
      </c>
      <c r="P61" s="259">
        <v>547557</v>
      </c>
      <c r="Q61" s="253"/>
      <c r="R61" s="253"/>
      <c r="S61" s="253"/>
      <c r="T61" s="253"/>
      <c r="U61" s="253"/>
      <c r="V61" s="253"/>
      <c r="W61" s="253"/>
      <c r="X61" s="253"/>
      <c r="Y61" s="253"/>
      <c r="Z61" s="253"/>
      <c r="AA61" s="253"/>
      <c r="AB61" s="253"/>
      <c r="AC61" s="253"/>
      <c r="AD61" s="253"/>
      <c r="AE61" s="253"/>
      <c r="AF61" s="253"/>
      <c r="AG61" s="253"/>
      <c r="AH61" s="253"/>
      <c r="AI61" s="253"/>
      <c r="AJ61" s="253"/>
      <c r="AK61" s="253"/>
      <c r="AL61" s="253"/>
      <c r="AM61" s="253"/>
      <c r="AN61" s="253"/>
      <c r="AO61" s="253"/>
      <c r="AP61" s="253"/>
      <c r="AQ61" s="253"/>
      <c r="AR61" s="253"/>
      <c r="AS61" s="253"/>
      <c r="AT61" s="253"/>
      <c r="AU61" s="253"/>
      <c r="AV61" s="253"/>
      <c r="AW61" s="253"/>
      <c r="AX61" s="253"/>
      <c r="AY61" s="253"/>
      <c r="AZ61" s="253"/>
      <c r="BA61" s="253"/>
      <c r="BB61" s="253"/>
      <c r="BC61" s="253"/>
      <c r="BD61" s="253"/>
      <c r="BE61" s="253"/>
      <c r="BF61" s="253"/>
      <c r="BG61" s="253"/>
      <c r="BH61" s="253"/>
      <c r="BI61" s="253"/>
      <c r="BJ61" s="253"/>
      <c r="BK61" s="253"/>
      <c r="BL61" s="253"/>
      <c r="BM61" s="253"/>
      <c r="BN61" s="253"/>
      <c r="BO61" s="253"/>
      <c r="BP61" s="253"/>
      <c r="BQ61" s="253"/>
      <c r="BR61" s="253"/>
      <c r="BS61" s="253"/>
      <c r="BT61" s="253"/>
      <c r="BU61" s="253"/>
      <c r="BV61" s="253"/>
      <c r="BW61" s="253"/>
      <c r="BX61" s="253"/>
      <c r="BY61" s="253"/>
      <c r="BZ61" s="253"/>
      <c r="CA61" s="253"/>
      <c r="CB61" s="253"/>
      <c r="CC61" s="253"/>
      <c r="CD61" s="253"/>
      <c r="CE61" s="253"/>
      <c r="CF61" s="253"/>
      <c r="CG61" s="253"/>
      <c r="CH61" s="253"/>
      <c r="CI61" s="253"/>
      <c r="CJ61" s="253"/>
      <c r="CK61" s="253"/>
      <c r="CL61" s="253"/>
      <c r="CM61" s="253"/>
      <c r="CN61" s="253"/>
      <c r="CO61" s="253"/>
      <c r="CP61" s="253"/>
      <c r="CQ61" s="253"/>
      <c r="CR61" s="253"/>
      <c r="CS61" s="253"/>
      <c r="CT61" s="253"/>
      <c r="CU61" s="253"/>
      <c r="CV61" s="253"/>
      <c r="CW61" s="253"/>
      <c r="CX61" s="253"/>
      <c r="CY61" s="253"/>
      <c r="CZ61" s="253"/>
      <c r="DA61" s="253"/>
      <c r="DB61" s="253"/>
      <c r="DC61" s="253"/>
      <c r="DD61" s="253"/>
      <c r="DE61" s="253"/>
      <c r="DF61" s="253"/>
      <c r="DG61" s="253"/>
      <c r="DH61" s="253"/>
      <c r="DI61" s="253"/>
      <c r="DJ61" s="253"/>
      <c r="DK61" s="253"/>
      <c r="DL61" s="253"/>
    </row>
    <row r="62" spans="1:116" x14ac:dyDescent="0.25">
      <c r="A62" s="254" t="s">
        <v>8869</v>
      </c>
      <c r="B62" s="255" t="s">
        <v>8870</v>
      </c>
      <c r="C62" s="258">
        <v>0</v>
      </c>
      <c r="D62" s="259">
        <v>11</v>
      </c>
      <c r="E62" s="258">
        <v>0</v>
      </c>
      <c r="F62" s="258" t="s">
        <v>14</v>
      </c>
      <c r="G62" s="258" t="s">
        <v>14</v>
      </c>
      <c r="H62" s="258">
        <v>40.1</v>
      </c>
      <c r="I62" s="259">
        <v>0</v>
      </c>
      <c r="J62" s="259" t="str">
        <f>IFERROR(VLOOKUP($B62,'Core Indicators'!$E$3:$EU$906,147,FALSE),"x")</f>
        <v>x</v>
      </c>
      <c r="K62" s="260">
        <v>2.41156537E-2</v>
      </c>
      <c r="L62" s="258" t="s">
        <v>14</v>
      </c>
      <c r="M62" s="259">
        <v>92</v>
      </c>
      <c r="N62" s="259" t="s">
        <v>14</v>
      </c>
      <c r="O62" s="259" t="str">
        <f>IFERROR(VLOOKUP(B62,'Core Indicators'!$E$3:$G$9906,3,FALSE),"x")</f>
        <v>x</v>
      </c>
      <c r="P62" s="259">
        <v>700</v>
      </c>
      <c r="Q62" s="253"/>
      <c r="R62" s="253"/>
      <c r="S62" s="253"/>
      <c r="T62" s="253"/>
      <c r="U62" s="253"/>
      <c r="V62" s="253"/>
      <c r="W62" s="253"/>
      <c r="X62" s="253"/>
      <c r="Y62" s="253"/>
      <c r="Z62" s="253"/>
      <c r="AA62" s="253"/>
      <c r="AB62" s="253"/>
      <c r="AC62" s="253"/>
      <c r="AD62" s="253"/>
      <c r="AE62" s="253"/>
      <c r="AF62" s="253"/>
      <c r="AG62" s="253"/>
      <c r="AH62" s="253"/>
      <c r="AI62" s="253"/>
      <c r="AJ62" s="253"/>
      <c r="AK62" s="253"/>
      <c r="AL62" s="253"/>
      <c r="AM62" s="253"/>
      <c r="AN62" s="253"/>
      <c r="AO62" s="253"/>
      <c r="AP62" s="253"/>
      <c r="AQ62" s="253"/>
      <c r="AR62" s="253"/>
      <c r="AS62" s="253"/>
      <c r="AT62" s="253"/>
      <c r="AU62" s="253"/>
      <c r="AV62" s="253"/>
      <c r="AW62" s="253"/>
      <c r="AX62" s="253"/>
      <c r="AY62" s="253"/>
      <c r="AZ62" s="253"/>
      <c r="BA62" s="253"/>
      <c r="BB62" s="253"/>
      <c r="BC62" s="253"/>
      <c r="BD62" s="253"/>
      <c r="BE62" s="253"/>
      <c r="BF62" s="253"/>
      <c r="BG62" s="253"/>
      <c r="BH62" s="253"/>
      <c r="BI62" s="253"/>
      <c r="BJ62" s="253"/>
      <c r="BK62" s="253"/>
      <c r="BL62" s="253"/>
      <c r="BM62" s="253"/>
      <c r="BN62" s="253"/>
      <c r="BO62" s="253"/>
      <c r="BP62" s="253"/>
      <c r="BQ62" s="253"/>
      <c r="BR62" s="253"/>
      <c r="BS62" s="253"/>
      <c r="BT62" s="253"/>
      <c r="BU62" s="253"/>
      <c r="BV62" s="253"/>
      <c r="BW62" s="253"/>
      <c r="BX62" s="253"/>
      <c r="BY62" s="253"/>
      <c r="BZ62" s="253"/>
      <c r="CA62" s="253"/>
      <c r="CB62" s="253"/>
      <c r="CC62" s="253"/>
      <c r="CD62" s="253"/>
      <c r="CE62" s="253"/>
      <c r="CF62" s="253"/>
      <c r="CG62" s="253"/>
      <c r="CH62" s="253"/>
      <c r="CI62" s="253"/>
      <c r="CJ62" s="253"/>
      <c r="CK62" s="253"/>
      <c r="CL62" s="253"/>
      <c r="CM62" s="253"/>
      <c r="CN62" s="253"/>
      <c r="CO62" s="253"/>
      <c r="CP62" s="253"/>
      <c r="CQ62" s="253"/>
      <c r="CR62" s="253"/>
      <c r="CS62" s="253"/>
      <c r="CT62" s="253"/>
      <c r="CU62" s="253"/>
      <c r="CV62" s="253"/>
      <c r="CW62" s="253"/>
      <c r="CX62" s="253"/>
      <c r="CY62" s="253"/>
      <c r="CZ62" s="253"/>
      <c r="DA62" s="253"/>
      <c r="DB62" s="253"/>
      <c r="DC62" s="253"/>
      <c r="DD62" s="253"/>
      <c r="DE62" s="253"/>
      <c r="DF62" s="253"/>
      <c r="DG62" s="253"/>
      <c r="DH62" s="253"/>
      <c r="DI62" s="253"/>
      <c r="DJ62" s="253"/>
      <c r="DK62" s="253"/>
      <c r="DL62" s="253"/>
    </row>
    <row r="63" spans="1:116" x14ac:dyDescent="0.25">
      <c r="A63" s="254" t="s">
        <v>8871</v>
      </c>
      <c r="B63" s="255" t="s">
        <v>8872</v>
      </c>
      <c r="C63" s="258">
        <v>0.77740000549999999</v>
      </c>
      <c r="D63" s="259">
        <v>9</v>
      </c>
      <c r="E63" s="258">
        <v>0.01</v>
      </c>
      <c r="F63" s="258">
        <v>4.7</v>
      </c>
      <c r="G63" s="258">
        <v>0.53430152109999995</v>
      </c>
      <c r="H63" s="258">
        <v>38</v>
      </c>
      <c r="I63" s="259">
        <v>1</v>
      </c>
      <c r="J63" s="259" t="str">
        <f>IFERROR(VLOOKUP($B63,'Core Indicators'!$E$3:$EU$906,147,FALSE),"x")</f>
        <v>x</v>
      </c>
      <c r="K63" s="260">
        <v>-0.7328509688</v>
      </c>
      <c r="L63" s="258">
        <v>3.75</v>
      </c>
      <c r="M63" s="259">
        <v>22</v>
      </c>
      <c r="N63" s="259">
        <v>31</v>
      </c>
      <c r="O63" s="259" t="str">
        <f>IFERROR(VLOOKUP(B63,'Core Indicators'!$E$3:$G$9906,3,FALSE),"x")</f>
        <v>x</v>
      </c>
      <c r="P63" s="259">
        <v>257670</v>
      </c>
      <c r="Q63" s="253"/>
      <c r="R63" s="253"/>
      <c r="S63" s="253"/>
      <c r="T63" s="253"/>
      <c r="U63" s="253"/>
      <c r="V63" s="253"/>
      <c r="W63" s="253"/>
      <c r="X63" s="253"/>
      <c r="Y63" s="253"/>
      <c r="Z63" s="253"/>
      <c r="AA63" s="253"/>
      <c r="AB63" s="253"/>
      <c r="AC63" s="253"/>
      <c r="AD63" s="253"/>
      <c r="AE63" s="253"/>
      <c r="AF63" s="253"/>
      <c r="AG63" s="253"/>
      <c r="AH63" s="253"/>
      <c r="AI63" s="253"/>
      <c r="AJ63" s="253"/>
      <c r="AK63" s="253"/>
      <c r="AL63" s="253"/>
      <c r="AM63" s="253"/>
      <c r="AN63" s="253"/>
      <c r="AO63" s="253"/>
      <c r="AP63" s="253"/>
      <c r="AQ63" s="253"/>
      <c r="AR63" s="253"/>
      <c r="AS63" s="253"/>
      <c r="AT63" s="253"/>
      <c r="AU63" s="253"/>
      <c r="AV63" s="253"/>
      <c r="AW63" s="253"/>
      <c r="AX63" s="253"/>
      <c r="AY63" s="253"/>
      <c r="AZ63" s="253"/>
      <c r="BA63" s="253"/>
      <c r="BB63" s="253"/>
      <c r="BC63" s="253"/>
      <c r="BD63" s="253"/>
      <c r="BE63" s="253"/>
      <c r="BF63" s="253"/>
      <c r="BG63" s="253"/>
      <c r="BH63" s="253"/>
      <c r="BI63" s="253"/>
      <c r="BJ63" s="253"/>
      <c r="BK63" s="253"/>
      <c r="BL63" s="253"/>
      <c r="BM63" s="253"/>
      <c r="BN63" s="253"/>
      <c r="BO63" s="253"/>
      <c r="BP63" s="253"/>
      <c r="BQ63" s="253"/>
      <c r="BR63" s="253"/>
      <c r="BS63" s="253"/>
      <c r="BT63" s="253"/>
      <c r="BU63" s="253"/>
      <c r="BV63" s="253"/>
      <c r="BW63" s="253"/>
      <c r="BX63" s="253"/>
      <c r="BY63" s="253"/>
      <c r="BZ63" s="253"/>
      <c r="CA63" s="253"/>
      <c r="CB63" s="253"/>
      <c r="CC63" s="253"/>
      <c r="CD63" s="253"/>
      <c r="CE63" s="253"/>
      <c r="CF63" s="253"/>
      <c r="CG63" s="253"/>
      <c r="CH63" s="253"/>
      <c r="CI63" s="253"/>
      <c r="CJ63" s="253"/>
      <c r="CK63" s="253"/>
      <c r="CL63" s="253"/>
      <c r="CM63" s="253"/>
      <c r="CN63" s="253"/>
      <c r="CO63" s="253"/>
      <c r="CP63" s="253"/>
      <c r="CQ63" s="253"/>
      <c r="CR63" s="253"/>
      <c r="CS63" s="253"/>
      <c r="CT63" s="253"/>
      <c r="CU63" s="253"/>
      <c r="CV63" s="253"/>
      <c r="CW63" s="253"/>
      <c r="CX63" s="253"/>
      <c r="CY63" s="253"/>
      <c r="CZ63" s="253"/>
      <c r="DA63" s="253"/>
      <c r="DB63" s="253"/>
      <c r="DC63" s="253"/>
      <c r="DD63" s="253"/>
      <c r="DE63" s="253"/>
      <c r="DF63" s="253"/>
      <c r="DG63" s="253"/>
      <c r="DH63" s="253"/>
      <c r="DI63" s="253"/>
      <c r="DJ63" s="253"/>
      <c r="DK63" s="253"/>
      <c r="DL63" s="253"/>
    </row>
    <row r="64" spans="1:116" x14ac:dyDescent="0.25">
      <c r="A64" s="254" t="s">
        <v>8873</v>
      </c>
      <c r="B64" s="255" t="s">
        <v>8874</v>
      </c>
      <c r="C64" s="258">
        <v>0.32496100410000001</v>
      </c>
      <c r="D64" s="259">
        <v>13</v>
      </c>
      <c r="E64" s="258">
        <v>7.0000000000000007E-2</v>
      </c>
      <c r="F64" s="258" t="s">
        <v>14</v>
      </c>
      <c r="G64" s="258">
        <v>0.1191900699</v>
      </c>
      <c r="H64" s="258">
        <v>35.1</v>
      </c>
      <c r="I64" s="259">
        <v>3</v>
      </c>
      <c r="J64" s="259" t="str">
        <f>IFERROR(VLOOKUP($B64,'Core Indicators'!$E$3:$EU$906,147,FALSE),"x")</f>
        <v>x</v>
      </c>
      <c r="K64" s="260">
        <v>1.6009106635999999</v>
      </c>
      <c r="L64" s="258" t="s">
        <v>14</v>
      </c>
      <c r="M64" s="259">
        <v>94</v>
      </c>
      <c r="N64" s="259">
        <v>77</v>
      </c>
      <c r="O64" s="259" t="str">
        <f>IFERROR(VLOOKUP(B64,'Core Indicators'!$E$3:$G$9906,3,FALSE),"x")</f>
        <v>x</v>
      </c>
      <c r="P64" s="259">
        <v>241930</v>
      </c>
      <c r="Q64" s="253"/>
      <c r="R64" s="253"/>
      <c r="S64" s="253"/>
      <c r="T64" s="253"/>
      <c r="U64" s="253"/>
      <c r="V64" s="253"/>
      <c r="W64" s="253"/>
      <c r="X64" s="253"/>
      <c r="Y64" s="253"/>
      <c r="Z64" s="253"/>
      <c r="AA64" s="253"/>
      <c r="AB64" s="253"/>
      <c r="AC64" s="253"/>
      <c r="AD64" s="253"/>
      <c r="AE64" s="253"/>
      <c r="AF64" s="253"/>
      <c r="AG64" s="253"/>
      <c r="AH64" s="253"/>
      <c r="AI64" s="253"/>
      <c r="AJ64" s="253"/>
      <c r="AK64" s="253"/>
      <c r="AL64" s="253"/>
      <c r="AM64" s="253"/>
      <c r="AN64" s="253"/>
      <c r="AO64" s="253"/>
      <c r="AP64" s="253"/>
      <c r="AQ64" s="253"/>
      <c r="AR64" s="253"/>
      <c r="AS64" s="253"/>
      <c r="AT64" s="253"/>
      <c r="AU64" s="253"/>
      <c r="AV64" s="253"/>
      <c r="AW64" s="253"/>
      <c r="AX64" s="253"/>
      <c r="AY64" s="253"/>
      <c r="AZ64" s="253"/>
      <c r="BA64" s="253"/>
      <c r="BB64" s="253"/>
      <c r="BC64" s="253"/>
      <c r="BD64" s="253"/>
      <c r="BE64" s="253"/>
      <c r="BF64" s="253"/>
      <c r="BG64" s="253"/>
      <c r="BH64" s="253"/>
      <c r="BI64" s="253"/>
      <c r="BJ64" s="253"/>
      <c r="BK64" s="253"/>
      <c r="BL64" s="253"/>
      <c r="BM64" s="253"/>
      <c r="BN64" s="253"/>
      <c r="BO64" s="253"/>
      <c r="BP64" s="253"/>
      <c r="BQ64" s="253"/>
      <c r="BR64" s="253"/>
      <c r="BS64" s="253"/>
      <c r="BT64" s="253"/>
      <c r="BU64" s="253"/>
      <c r="BV64" s="253"/>
      <c r="BW64" s="253"/>
      <c r="BX64" s="253"/>
      <c r="BY64" s="253"/>
      <c r="BZ64" s="253"/>
      <c r="CA64" s="253"/>
      <c r="CB64" s="253"/>
      <c r="CC64" s="253"/>
      <c r="CD64" s="253"/>
      <c r="CE64" s="253"/>
      <c r="CF64" s="253"/>
      <c r="CG64" s="253"/>
      <c r="CH64" s="253"/>
      <c r="CI64" s="253"/>
      <c r="CJ64" s="253"/>
      <c r="CK64" s="253"/>
      <c r="CL64" s="253"/>
      <c r="CM64" s="253"/>
      <c r="CN64" s="253"/>
      <c r="CO64" s="253"/>
      <c r="CP64" s="253"/>
      <c r="CQ64" s="253"/>
      <c r="CR64" s="253"/>
      <c r="CS64" s="253"/>
      <c r="CT64" s="253"/>
      <c r="CU64" s="253"/>
      <c r="CV64" s="253"/>
      <c r="CW64" s="253"/>
      <c r="CX64" s="253"/>
      <c r="CY64" s="253"/>
      <c r="CZ64" s="253"/>
      <c r="DA64" s="253"/>
      <c r="DB64" s="253"/>
      <c r="DC64" s="253"/>
      <c r="DD64" s="253"/>
      <c r="DE64" s="253"/>
      <c r="DF64" s="253"/>
      <c r="DG64" s="253"/>
      <c r="DH64" s="253"/>
      <c r="DI64" s="253"/>
      <c r="DJ64" s="253"/>
      <c r="DK64" s="253"/>
      <c r="DL64" s="253"/>
    </row>
    <row r="65" spans="1:116" x14ac:dyDescent="0.25">
      <c r="A65" s="254" t="s">
        <v>8875</v>
      </c>
      <c r="B65" s="255" t="s">
        <v>8876</v>
      </c>
      <c r="C65" s="258">
        <v>0.32528704609999998</v>
      </c>
      <c r="D65" s="259">
        <v>5</v>
      </c>
      <c r="E65" s="258">
        <v>0.30399999999999999</v>
      </c>
      <c r="F65" s="258">
        <v>6.6</v>
      </c>
      <c r="G65" s="258">
        <v>0.35077464800000002</v>
      </c>
      <c r="H65" s="258">
        <v>35.9</v>
      </c>
      <c r="I65" s="259">
        <v>3</v>
      </c>
      <c r="J65" s="259" t="str">
        <f>IFERROR(VLOOKUP($B65,'Core Indicators'!$E$3:$EU$906,147,FALSE),"x")</f>
        <v>x</v>
      </c>
      <c r="K65" s="260">
        <v>0.30997923020000001</v>
      </c>
      <c r="L65" s="258">
        <v>6.25</v>
      </c>
      <c r="M65" s="259">
        <v>61</v>
      </c>
      <c r="N65" s="259">
        <v>56</v>
      </c>
      <c r="O65" s="259" t="str">
        <f>IFERROR(VLOOKUP(B65,'Core Indicators'!$E$3:$G$9906,3,FALSE),"x")</f>
        <v>x</v>
      </c>
      <c r="P65" s="259">
        <v>69490</v>
      </c>
      <c r="Q65" s="253"/>
      <c r="R65" s="253"/>
      <c r="S65" s="253"/>
      <c r="T65" s="253"/>
      <c r="U65" s="253"/>
      <c r="V65" s="253"/>
      <c r="W65" s="253"/>
      <c r="X65" s="253"/>
      <c r="Y65" s="253"/>
      <c r="Z65" s="253"/>
      <c r="AA65" s="253"/>
      <c r="AB65" s="253"/>
      <c r="AC65" s="253"/>
      <c r="AD65" s="253"/>
      <c r="AE65" s="253"/>
      <c r="AF65" s="253"/>
      <c r="AG65" s="253"/>
      <c r="AH65" s="253"/>
      <c r="AI65" s="253"/>
      <c r="AJ65" s="253"/>
      <c r="AK65" s="253"/>
      <c r="AL65" s="253"/>
      <c r="AM65" s="253"/>
      <c r="AN65" s="253"/>
      <c r="AO65" s="253"/>
      <c r="AP65" s="253"/>
      <c r="AQ65" s="253"/>
      <c r="AR65" s="253"/>
      <c r="AS65" s="253"/>
      <c r="AT65" s="253"/>
      <c r="AU65" s="253"/>
      <c r="AV65" s="253"/>
      <c r="AW65" s="253"/>
      <c r="AX65" s="253"/>
      <c r="AY65" s="253"/>
      <c r="AZ65" s="253"/>
      <c r="BA65" s="253"/>
      <c r="BB65" s="253"/>
      <c r="BC65" s="253"/>
      <c r="BD65" s="253"/>
      <c r="BE65" s="253"/>
      <c r="BF65" s="253"/>
      <c r="BG65" s="253"/>
      <c r="BH65" s="253"/>
      <c r="BI65" s="253"/>
      <c r="BJ65" s="253"/>
      <c r="BK65" s="253"/>
      <c r="BL65" s="253"/>
      <c r="BM65" s="253"/>
      <c r="BN65" s="253"/>
      <c r="BO65" s="253"/>
      <c r="BP65" s="253"/>
      <c r="BQ65" s="253"/>
      <c r="BR65" s="253"/>
      <c r="BS65" s="253"/>
      <c r="BT65" s="253"/>
      <c r="BU65" s="253"/>
      <c r="BV65" s="253"/>
      <c r="BW65" s="253"/>
      <c r="BX65" s="253"/>
      <c r="BY65" s="253"/>
      <c r="BZ65" s="253"/>
      <c r="CA65" s="253"/>
      <c r="CB65" s="253"/>
      <c r="CC65" s="253"/>
      <c r="CD65" s="253"/>
      <c r="CE65" s="253"/>
      <c r="CF65" s="253"/>
      <c r="CG65" s="253"/>
      <c r="CH65" s="253"/>
      <c r="CI65" s="253"/>
      <c r="CJ65" s="253"/>
      <c r="CK65" s="253"/>
      <c r="CL65" s="253"/>
      <c r="CM65" s="253"/>
      <c r="CN65" s="253"/>
      <c r="CO65" s="253"/>
      <c r="CP65" s="253"/>
      <c r="CQ65" s="253"/>
      <c r="CR65" s="253"/>
      <c r="CS65" s="253"/>
      <c r="CT65" s="253"/>
      <c r="CU65" s="253"/>
      <c r="CV65" s="253"/>
      <c r="CW65" s="253"/>
      <c r="CX65" s="253"/>
      <c r="CY65" s="253"/>
      <c r="CZ65" s="253"/>
      <c r="DA65" s="253"/>
      <c r="DB65" s="253"/>
      <c r="DC65" s="253"/>
      <c r="DD65" s="253"/>
      <c r="DE65" s="253"/>
      <c r="DF65" s="253"/>
      <c r="DG65" s="253"/>
      <c r="DH65" s="253"/>
      <c r="DI65" s="253"/>
      <c r="DJ65" s="253"/>
      <c r="DK65" s="253"/>
      <c r="DL65" s="253"/>
    </row>
    <row r="66" spans="1:116" x14ac:dyDescent="0.25">
      <c r="A66" s="254" t="s">
        <v>8877</v>
      </c>
      <c r="B66" s="255" t="s">
        <v>8878</v>
      </c>
      <c r="C66" s="258">
        <v>0.77995000079999999</v>
      </c>
      <c r="D66" s="259">
        <v>11</v>
      </c>
      <c r="E66" s="258">
        <v>0</v>
      </c>
      <c r="F66" s="258">
        <v>7.85</v>
      </c>
      <c r="G66" s="258">
        <v>0.54103560419999996</v>
      </c>
      <c r="H66" s="258">
        <v>43.5</v>
      </c>
      <c r="I66" s="259">
        <v>2</v>
      </c>
      <c r="J66" s="259" t="str">
        <f>IFERROR(VLOOKUP($B66,'Core Indicators'!$E$3:$EU$906,147,FALSE),"x")</f>
        <v>x</v>
      </c>
      <c r="K66" s="260">
        <v>4.6889737200000003E-2</v>
      </c>
      <c r="L66" s="258">
        <v>7</v>
      </c>
      <c r="M66" s="259">
        <v>82</v>
      </c>
      <c r="N66" s="259">
        <v>41</v>
      </c>
      <c r="O66" s="259" t="str">
        <f>IFERROR(VLOOKUP(B66,'Core Indicators'!$E$3:$G$9906,3,FALSE),"x")</f>
        <v>x</v>
      </c>
      <c r="P66" s="259">
        <v>227540</v>
      </c>
      <c r="Q66" s="253"/>
      <c r="R66" s="253"/>
      <c r="S66" s="253"/>
      <c r="T66" s="253"/>
      <c r="U66" s="253"/>
      <c r="V66" s="253"/>
      <c r="W66" s="253"/>
      <c r="X66" s="253"/>
      <c r="Y66" s="253"/>
      <c r="Z66" s="253"/>
      <c r="AA66" s="253"/>
      <c r="AB66" s="253"/>
      <c r="AC66" s="253"/>
      <c r="AD66" s="253"/>
      <c r="AE66" s="253"/>
      <c r="AF66" s="253"/>
      <c r="AG66" s="253"/>
      <c r="AH66" s="253"/>
      <c r="AI66" s="253"/>
      <c r="AJ66" s="253"/>
      <c r="AK66" s="253"/>
      <c r="AL66" s="253"/>
      <c r="AM66" s="253"/>
      <c r="AN66" s="253"/>
      <c r="AO66" s="253"/>
      <c r="AP66" s="253"/>
      <c r="AQ66" s="253"/>
      <c r="AR66" s="253"/>
      <c r="AS66" s="253"/>
      <c r="AT66" s="253"/>
      <c r="AU66" s="253"/>
      <c r="AV66" s="253"/>
      <c r="AW66" s="253"/>
      <c r="AX66" s="253"/>
      <c r="AY66" s="253"/>
      <c r="AZ66" s="253"/>
      <c r="BA66" s="253"/>
      <c r="BB66" s="253"/>
      <c r="BC66" s="253"/>
      <c r="BD66" s="253"/>
      <c r="BE66" s="253"/>
      <c r="BF66" s="253"/>
      <c r="BG66" s="253"/>
      <c r="BH66" s="253"/>
      <c r="BI66" s="253"/>
      <c r="BJ66" s="253"/>
      <c r="BK66" s="253"/>
      <c r="BL66" s="253"/>
      <c r="BM66" s="253"/>
      <c r="BN66" s="253"/>
      <c r="BO66" s="253"/>
      <c r="BP66" s="253"/>
      <c r="BQ66" s="253"/>
      <c r="BR66" s="253"/>
      <c r="BS66" s="253"/>
      <c r="BT66" s="253"/>
      <c r="BU66" s="253"/>
      <c r="BV66" s="253"/>
      <c r="BW66" s="253"/>
      <c r="BX66" s="253"/>
      <c r="BY66" s="253"/>
      <c r="BZ66" s="253"/>
      <c r="CA66" s="253"/>
      <c r="CB66" s="253"/>
      <c r="CC66" s="253"/>
      <c r="CD66" s="253"/>
      <c r="CE66" s="253"/>
      <c r="CF66" s="253"/>
      <c r="CG66" s="253"/>
      <c r="CH66" s="253"/>
      <c r="CI66" s="253"/>
      <c r="CJ66" s="253"/>
      <c r="CK66" s="253"/>
      <c r="CL66" s="253"/>
      <c r="CM66" s="253"/>
      <c r="CN66" s="253"/>
      <c r="CO66" s="253"/>
      <c r="CP66" s="253"/>
      <c r="CQ66" s="253"/>
      <c r="CR66" s="253"/>
      <c r="CS66" s="253"/>
      <c r="CT66" s="253"/>
      <c r="CU66" s="253"/>
      <c r="CV66" s="253"/>
      <c r="CW66" s="253"/>
      <c r="CX66" s="253"/>
      <c r="CY66" s="253"/>
      <c r="CZ66" s="253"/>
      <c r="DA66" s="253"/>
      <c r="DB66" s="253"/>
      <c r="DC66" s="253"/>
      <c r="DD66" s="253"/>
      <c r="DE66" s="253"/>
      <c r="DF66" s="253"/>
      <c r="DG66" s="253"/>
      <c r="DH66" s="253"/>
      <c r="DI66" s="253"/>
      <c r="DJ66" s="253"/>
      <c r="DK66" s="253"/>
      <c r="DL66" s="253"/>
    </row>
    <row r="67" spans="1:116" x14ac:dyDescent="0.25">
      <c r="A67" s="254" t="s">
        <v>8879</v>
      </c>
      <c r="B67" s="255" t="s">
        <v>8880</v>
      </c>
      <c r="C67" s="258">
        <v>0.70999998689999999</v>
      </c>
      <c r="D67" s="259">
        <v>6</v>
      </c>
      <c r="E67" s="258">
        <v>0.6</v>
      </c>
      <c r="F67" s="258">
        <v>5.95</v>
      </c>
      <c r="G67" s="258" t="s">
        <v>14</v>
      </c>
      <c r="H67" s="258">
        <v>33.700000000000003</v>
      </c>
      <c r="I67" s="259">
        <v>3</v>
      </c>
      <c r="J67" s="259" t="str">
        <f>IFERROR(VLOOKUP($B67,'Core Indicators'!$E$3:$EU$906,147,FALSE),"x")</f>
        <v>x</v>
      </c>
      <c r="K67" s="260">
        <v>-1.2090275288000001</v>
      </c>
      <c r="L67" s="258">
        <v>4.75</v>
      </c>
      <c r="M67" s="259">
        <v>40</v>
      </c>
      <c r="N67" s="259">
        <v>29</v>
      </c>
      <c r="O67" s="259" t="str">
        <f>IFERROR(VLOOKUP(B67,'Core Indicators'!$E$3:$G$9906,3,FALSE),"x")</f>
        <v>x</v>
      </c>
      <c r="P67" s="259">
        <v>245720</v>
      </c>
      <c r="Q67" s="253"/>
      <c r="R67" s="253"/>
      <c r="S67" s="253"/>
      <c r="T67" s="253"/>
      <c r="U67" s="253"/>
      <c r="V67" s="253"/>
      <c r="W67" s="253"/>
      <c r="X67" s="253"/>
      <c r="Y67" s="253"/>
      <c r="Z67" s="253"/>
      <c r="AA67" s="253"/>
      <c r="AB67" s="253"/>
      <c r="AC67" s="253"/>
      <c r="AD67" s="253"/>
      <c r="AE67" s="253"/>
      <c r="AF67" s="253"/>
      <c r="AG67" s="253"/>
      <c r="AH67" s="253"/>
      <c r="AI67" s="253"/>
      <c r="AJ67" s="253"/>
      <c r="AK67" s="253"/>
      <c r="AL67" s="253"/>
      <c r="AM67" s="253"/>
      <c r="AN67" s="253"/>
      <c r="AO67" s="253"/>
      <c r="AP67" s="253"/>
      <c r="AQ67" s="253"/>
      <c r="AR67" s="253"/>
      <c r="AS67" s="253"/>
      <c r="AT67" s="253"/>
      <c r="AU67" s="253"/>
      <c r="AV67" s="253"/>
      <c r="AW67" s="253"/>
      <c r="AX67" s="253"/>
      <c r="AY67" s="253"/>
      <c r="AZ67" s="253"/>
      <c r="BA67" s="253"/>
      <c r="BB67" s="253"/>
      <c r="BC67" s="253"/>
      <c r="BD67" s="253"/>
      <c r="BE67" s="253"/>
      <c r="BF67" s="253"/>
      <c r="BG67" s="253"/>
      <c r="BH67" s="253"/>
      <c r="BI67" s="253"/>
      <c r="BJ67" s="253"/>
      <c r="BK67" s="253"/>
      <c r="BL67" s="253"/>
      <c r="BM67" s="253"/>
      <c r="BN67" s="253"/>
      <c r="BO67" s="253"/>
      <c r="BP67" s="253"/>
      <c r="BQ67" s="253"/>
      <c r="BR67" s="253"/>
      <c r="BS67" s="253"/>
      <c r="BT67" s="253"/>
      <c r="BU67" s="253"/>
      <c r="BV67" s="253"/>
      <c r="BW67" s="253"/>
      <c r="BX67" s="253"/>
      <c r="BY67" s="253"/>
      <c r="BZ67" s="253"/>
      <c r="CA67" s="253"/>
      <c r="CB67" s="253"/>
      <c r="CC67" s="253"/>
      <c r="CD67" s="253"/>
      <c r="CE67" s="253"/>
      <c r="CF67" s="253"/>
      <c r="CG67" s="253"/>
      <c r="CH67" s="253"/>
      <c r="CI67" s="253"/>
      <c r="CJ67" s="253"/>
      <c r="CK67" s="253"/>
      <c r="CL67" s="253"/>
      <c r="CM67" s="253"/>
      <c r="CN67" s="253"/>
      <c r="CO67" s="253"/>
      <c r="CP67" s="253"/>
      <c r="CQ67" s="253"/>
      <c r="CR67" s="253"/>
      <c r="CS67" s="253"/>
      <c r="CT67" s="253"/>
      <c r="CU67" s="253"/>
      <c r="CV67" s="253"/>
      <c r="CW67" s="253"/>
      <c r="CX67" s="253"/>
      <c r="CY67" s="253"/>
      <c r="CZ67" s="253"/>
      <c r="DA67" s="253"/>
      <c r="DB67" s="253"/>
      <c r="DC67" s="253"/>
      <c r="DD67" s="253"/>
      <c r="DE67" s="253"/>
      <c r="DF67" s="253"/>
      <c r="DG67" s="253"/>
      <c r="DH67" s="253"/>
      <c r="DI67" s="253"/>
      <c r="DJ67" s="253"/>
      <c r="DK67" s="253"/>
      <c r="DL67" s="253"/>
    </row>
    <row r="68" spans="1:116" x14ac:dyDescent="0.25">
      <c r="A68" s="254" t="s">
        <v>3194</v>
      </c>
      <c r="B68" s="255" t="s">
        <v>8881</v>
      </c>
      <c r="C68" s="258">
        <v>0.77542499430000011</v>
      </c>
      <c r="D68" s="259">
        <v>8</v>
      </c>
      <c r="E68" s="258">
        <v>0</v>
      </c>
      <c r="F68" s="258">
        <v>6.9</v>
      </c>
      <c r="G68" s="258">
        <v>0.62044554029999999</v>
      </c>
      <c r="H68" s="258">
        <v>35.9</v>
      </c>
      <c r="I68" s="259">
        <v>3</v>
      </c>
      <c r="J68" s="259">
        <f>IFERROR(VLOOKUP($B68,'Core Indicators'!$E$3:$EU$906,147,FALSE),"x")</f>
        <v>11</v>
      </c>
      <c r="K68" s="260">
        <v>-0.37157607079999999</v>
      </c>
      <c r="L68" s="258">
        <v>5.5</v>
      </c>
      <c r="M68" s="259">
        <v>46</v>
      </c>
      <c r="N68" s="259">
        <v>37</v>
      </c>
      <c r="O68" s="259">
        <f>IFERROR(VLOOKUP(B68,'Core Indicators'!$E$3:$G$9906,3,FALSE),"x")</f>
        <v>2492000</v>
      </c>
      <c r="P68" s="259">
        <v>10120</v>
      </c>
      <c r="Q68" s="253"/>
      <c r="R68" s="253"/>
      <c r="S68" s="253"/>
      <c r="T68" s="253"/>
      <c r="U68" s="253"/>
      <c r="V68" s="253"/>
      <c r="W68" s="253"/>
      <c r="X68" s="253"/>
      <c r="Y68" s="253"/>
      <c r="Z68" s="253"/>
      <c r="AA68" s="253"/>
      <c r="AB68" s="253"/>
      <c r="AC68" s="253"/>
      <c r="AD68" s="253"/>
      <c r="AE68" s="253"/>
      <c r="AF68" s="253"/>
      <c r="AG68" s="253"/>
      <c r="AH68" s="253"/>
      <c r="AI68" s="253"/>
      <c r="AJ68" s="253"/>
      <c r="AK68" s="253"/>
      <c r="AL68" s="253"/>
      <c r="AM68" s="253"/>
      <c r="AN68" s="253"/>
      <c r="AO68" s="253"/>
      <c r="AP68" s="253"/>
      <c r="AQ68" s="253"/>
      <c r="AR68" s="253"/>
      <c r="AS68" s="253"/>
      <c r="AT68" s="253"/>
      <c r="AU68" s="253"/>
      <c r="AV68" s="253"/>
      <c r="AW68" s="253"/>
      <c r="AX68" s="253"/>
      <c r="AY68" s="253"/>
      <c r="AZ68" s="253"/>
      <c r="BA68" s="253"/>
      <c r="BB68" s="253"/>
      <c r="BC68" s="253"/>
      <c r="BD68" s="253"/>
      <c r="BE68" s="253"/>
      <c r="BF68" s="253"/>
      <c r="BG68" s="253"/>
      <c r="BH68" s="253"/>
      <c r="BI68" s="253"/>
      <c r="BJ68" s="253"/>
      <c r="BK68" s="253"/>
      <c r="BL68" s="253"/>
      <c r="BM68" s="253"/>
      <c r="BN68" s="253"/>
      <c r="BO68" s="253"/>
      <c r="BP68" s="253"/>
      <c r="BQ68" s="253"/>
      <c r="BR68" s="253"/>
      <c r="BS68" s="253"/>
      <c r="BT68" s="253"/>
      <c r="BU68" s="253"/>
      <c r="BV68" s="253"/>
      <c r="BW68" s="253"/>
      <c r="BX68" s="253"/>
      <c r="BY68" s="253"/>
      <c r="BZ68" s="253"/>
      <c r="CA68" s="253"/>
      <c r="CB68" s="253"/>
      <c r="CC68" s="253"/>
      <c r="CD68" s="253"/>
      <c r="CE68" s="253"/>
      <c r="CF68" s="253"/>
      <c r="CG68" s="253"/>
      <c r="CH68" s="253"/>
      <c r="CI68" s="253"/>
      <c r="CJ68" s="253"/>
      <c r="CK68" s="253"/>
      <c r="CL68" s="253"/>
      <c r="CM68" s="253"/>
      <c r="CN68" s="253"/>
      <c r="CO68" s="253"/>
      <c r="CP68" s="253"/>
      <c r="CQ68" s="253"/>
      <c r="CR68" s="253"/>
      <c r="CS68" s="253"/>
      <c r="CT68" s="253"/>
      <c r="CU68" s="253"/>
      <c r="CV68" s="253"/>
      <c r="CW68" s="253"/>
      <c r="CX68" s="253"/>
      <c r="CY68" s="253"/>
      <c r="CZ68" s="253"/>
      <c r="DA68" s="253"/>
      <c r="DB68" s="253"/>
      <c r="DC68" s="253"/>
      <c r="DD68" s="253"/>
      <c r="DE68" s="253"/>
      <c r="DF68" s="253"/>
      <c r="DG68" s="253"/>
      <c r="DH68" s="253"/>
      <c r="DI68" s="253"/>
      <c r="DJ68" s="253"/>
      <c r="DK68" s="253"/>
      <c r="DL68" s="253"/>
    </row>
    <row r="69" spans="1:116" x14ac:dyDescent="0.25">
      <c r="A69" s="254" t="s">
        <v>8882</v>
      </c>
      <c r="B69" s="255" t="s">
        <v>8883</v>
      </c>
      <c r="C69" s="258">
        <v>0.84509999150000004</v>
      </c>
      <c r="D69" s="259">
        <v>11</v>
      </c>
      <c r="E69" s="258">
        <v>0.14000000000000001</v>
      </c>
      <c r="F69" s="258">
        <v>6.25</v>
      </c>
      <c r="G69" s="258" t="s">
        <v>14</v>
      </c>
      <c r="H69" s="258">
        <v>50.7</v>
      </c>
      <c r="I69" s="259">
        <v>2</v>
      </c>
      <c r="J69" s="259" t="str">
        <f>IFERROR(VLOOKUP($B69,'Core Indicators'!$E$3:$EU$906,147,FALSE),"x")</f>
        <v>x</v>
      </c>
      <c r="K69" s="260">
        <v>-1.2640448809</v>
      </c>
      <c r="L69" s="258">
        <v>5</v>
      </c>
      <c r="M69" s="259">
        <v>46</v>
      </c>
      <c r="N69" s="259">
        <v>18</v>
      </c>
      <c r="O69" s="259" t="str">
        <f>IFERROR(VLOOKUP(B69,'Core Indicators'!$E$3:$G$9906,3,FALSE),"x")</f>
        <v>x</v>
      </c>
      <c r="P69" s="259">
        <v>28120</v>
      </c>
      <c r="Q69" s="253"/>
      <c r="R69" s="253"/>
      <c r="S69" s="253"/>
      <c r="T69" s="253"/>
      <c r="U69" s="253"/>
      <c r="V69" s="253"/>
      <c r="W69" s="253"/>
      <c r="X69" s="253"/>
      <c r="Y69" s="253"/>
      <c r="Z69" s="253"/>
      <c r="AA69" s="253"/>
      <c r="AB69" s="253"/>
      <c r="AC69" s="253"/>
      <c r="AD69" s="253"/>
      <c r="AE69" s="253"/>
      <c r="AF69" s="253"/>
      <c r="AG69" s="253"/>
      <c r="AH69" s="253"/>
      <c r="AI69" s="253"/>
      <c r="AJ69" s="253"/>
      <c r="AK69" s="253"/>
      <c r="AL69" s="253"/>
      <c r="AM69" s="253"/>
      <c r="AN69" s="253"/>
      <c r="AO69" s="253"/>
      <c r="AP69" s="253"/>
      <c r="AQ69" s="253"/>
      <c r="AR69" s="253"/>
      <c r="AS69" s="253"/>
      <c r="AT69" s="253"/>
      <c r="AU69" s="253"/>
      <c r="AV69" s="253"/>
      <c r="AW69" s="253"/>
      <c r="AX69" s="253"/>
      <c r="AY69" s="253"/>
      <c r="AZ69" s="253"/>
      <c r="BA69" s="253"/>
      <c r="BB69" s="253"/>
      <c r="BC69" s="253"/>
      <c r="BD69" s="253"/>
      <c r="BE69" s="253"/>
      <c r="BF69" s="253"/>
      <c r="BG69" s="253"/>
      <c r="BH69" s="253"/>
      <c r="BI69" s="253"/>
      <c r="BJ69" s="253"/>
      <c r="BK69" s="253"/>
      <c r="BL69" s="253"/>
      <c r="BM69" s="253"/>
      <c r="BN69" s="253"/>
      <c r="BO69" s="253"/>
      <c r="BP69" s="253"/>
      <c r="BQ69" s="253"/>
      <c r="BR69" s="253"/>
      <c r="BS69" s="253"/>
      <c r="BT69" s="253"/>
      <c r="BU69" s="253"/>
      <c r="BV69" s="253"/>
      <c r="BW69" s="253"/>
      <c r="BX69" s="253"/>
      <c r="BY69" s="253"/>
      <c r="BZ69" s="253"/>
      <c r="CA69" s="253"/>
      <c r="CB69" s="253"/>
      <c r="CC69" s="253"/>
      <c r="CD69" s="253"/>
      <c r="CE69" s="253"/>
      <c r="CF69" s="253"/>
      <c r="CG69" s="253"/>
      <c r="CH69" s="253"/>
      <c r="CI69" s="253"/>
      <c r="CJ69" s="253"/>
      <c r="CK69" s="253"/>
      <c r="CL69" s="253"/>
      <c r="CM69" s="253"/>
      <c r="CN69" s="253"/>
      <c r="CO69" s="253"/>
      <c r="CP69" s="253"/>
      <c r="CQ69" s="253"/>
      <c r="CR69" s="253"/>
      <c r="CS69" s="253"/>
      <c r="CT69" s="253"/>
      <c r="CU69" s="253"/>
      <c r="CV69" s="253"/>
      <c r="CW69" s="253"/>
      <c r="CX69" s="253"/>
      <c r="CY69" s="253"/>
      <c r="CZ69" s="253"/>
      <c r="DA69" s="253"/>
      <c r="DB69" s="253"/>
      <c r="DC69" s="253"/>
      <c r="DD69" s="253"/>
      <c r="DE69" s="253"/>
      <c r="DF69" s="253"/>
      <c r="DG69" s="253"/>
      <c r="DH69" s="253"/>
      <c r="DI69" s="253"/>
      <c r="DJ69" s="253"/>
      <c r="DK69" s="253"/>
      <c r="DL69" s="253"/>
    </row>
    <row r="70" spans="1:116" x14ac:dyDescent="0.25">
      <c r="A70" s="254" t="s">
        <v>8884</v>
      </c>
      <c r="B70" s="255" t="s">
        <v>8885</v>
      </c>
      <c r="C70" s="258">
        <v>0.25992401189999997</v>
      </c>
      <c r="D70" s="259">
        <v>4</v>
      </c>
      <c r="E70" s="258">
        <v>0</v>
      </c>
      <c r="F70" s="258">
        <v>2.8166666667000002</v>
      </c>
      <c r="G70" s="258" t="s">
        <v>14</v>
      </c>
      <c r="H70" s="258" t="s">
        <v>14</v>
      </c>
      <c r="I70" s="259">
        <v>0</v>
      </c>
      <c r="J70" s="259" t="str">
        <f>IFERROR(VLOOKUP($B70,'Core Indicators'!$E$3:$EU$906,147,FALSE),"x")</f>
        <v>x</v>
      </c>
      <c r="K70" s="260">
        <v>-1.4223147630999999</v>
      </c>
      <c r="L70" s="258">
        <v>1.75</v>
      </c>
      <c r="M70" s="259">
        <v>6</v>
      </c>
      <c r="N70" s="259">
        <v>16</v>
      </c>
      <c r="O70" s="259" t="str">
        <f>IFERROR(VLOOKUP(B70,'Core Indicators'!$E$3:$G$9906,3,FALSE),"x")</f>
        <v>x</v>
      </c>
      <c r="P70" s="259">
        <v>28050</v>
      </c>
      <c r="Q70" s="253"/>
      <c r="R70" s="253"/>
      <c r="S70" s="253"/>
      <c r="T70" s="253"/>
      <c r="U70" s="253"/>
      <c r="V70" s="253"/>
      <c r="W70" s="253"/>
      <c r="X70" s="253"/>
      <c r="Y70" s="253"/>
      <c r="Z70" s="253"/>
      <c r="AA70" s="253"/>
      <c r="AB70" s="253"/>
      <c r="AC70" s="253"/>
      <c r="AD70" s="253"/>
      <c r="AE70" s="253"/>
      <c r="AF70" s="253"/>
      <c r="AG70" s="253"/>
      <c r="AH70" s="253"/>
      <c r="AI70" s="253"/>
      <c r="AJ70" s="253"/>
      <c r="AK70" s="253"/>
      <c r="AL70" s="253"/>
      <c r="AM70" s="253"/>
      <c r="AN70" s="253"/>
      <c r="AO70" s="253"/>
      <c r="AP70" s="253"/>
      <c r="AQ70" s="253"/>
      <c r="AR70" s="253"/>
      <c r="AS70" s="253"/>
      <c r="AT70" s="253"/>
      <c r="AU70" s="253"/>
      <c r="AV70" s="253"/>
      <c r="AW70" s="253"/>
      <c r="AX70" s="253"/>
      <c r="AY70" s="253"/>
      <c r="AZ70" s="253"/>
      <c r="BA70" s="253"/>
      <c r="BB70" s="253"/>
      <c r="BC70" s="253"/>
      <c r="BD70" s="253"/>
      <c r="BE70" s="253"/>
      <c r="BF70" s="253"/>
      <c r="BG70" s="253"/>
      <c r="BH70" s="253"/>
      <c r="BI70" s="253"/>
      <c r="BJ70" s="253"/>
      <c r="BK70" s="253"/>
      <c r="BL70" s="253"/>
      <c r="BM70" s="253"/>
      <c r="BN70" s="253"/>
      <c r="BO70" s="253"/>
      <c r="BP70" s="253"/>
      <c r="BQ70" s="253"/>
      <c r="BR70" s="253"/>
      <c r="BS70" s="253"/>
      <c r="BT70" s="253"/>
      <c r="BU70" s="253"/>
      <c r="BV70" s="253"/>
      <c r="BW70" s="253"/>
      <c r="BX70" s="253"/>
      <c r="BY70" s="253"/>
      <c r="BZ70" s="253"/>
      <c r="CA70" s="253"/>
      <c r="CB70" s="253"/>
      <c r="CC70" s="253"/>
      <c r="CD70" s="253"/>
      <c r="CE70" s="253"/>
      <c r="CF70" s="253"/>
      <c r="CG70" s="253"/>
      <c r="CH70" s="253"/>
      <c r="CI70" s="253"/>
      <c r="CJ70" s="253"/>
      <c r="CK70" s="253"/>
      <c r="CL70" s="253"/>
      <c r="CM70" s="253"/>
      <c r="CN70" s="253"/>
      <c r="CO70" s="253"/>
      <c r="CP70" s="253"/>
      <c r="CQ70" s="253"/>
      <c r="CR70" s="253"/>
      <c r="CS70" s="253"/>
      <c r="CT70" s="253"/>
      <c r="CU70" s="253"/>
      <c r="CV70" s="253"/>
      <c r="CW70" s="253"/>
      <c r="CX70" s="253"/>
      <c r="CY70" s="253"/>
      <c r="CZ70" s="253"/>
      <c r="DA70" s="253"/>
      <c r="DB70" s="253"/>
      <c r="DC70" s="253"/>
      <c r="DD70" s="253"/>
      <c r="DE70" s="253"/>
      <c r="DF70" s="253"/>
      <c r="DG70" s="253"/>
      <c r="DH70" s="253"/>
      <c r="DI70" s="253"/>
      <c r="DJ70" s="253"/>
      <c r="DK70" s="253"/>
      <c r="DL70" s="253"/>
    </row>
    <row r="71" spans="1:116" x14ac:dyDescent="0.25">
      <c r="A71" s="254" t="s">
        <v>103</v>
      </c>
      <c r="B71" s="255" t="s">
        <v>8886</v>
      </c>
      <c r="C71" s="258">
        <v>7.7842041200000003E-2</v>
      </c>
      <c r="D71" s="259">
        <v>9</v>
      </c>
      <c r="E71" s="258">
        <v>2.7E-2</v>
      </c>
      <c r="F71" s="258" t="s">
        <v>14</v>
      </c>
      <c r="G71" s="258">
        <v>0.1223017302</v>
      </c>
      <c r="H71" s="258">
        <v>32.9</v>
      </c>
      <c r="I71" s="259">
        <v>3</v>
      </c>
      <c r="J71" s="259">
        <f>IFERROR(VLOOKUP($B71,'Core Indicators'!$E$3:$EU$906,147,FALSE),"x")</f>
        <v>1</v>
      </c>
      <c r="K71" s="260">
        <v>0.1988379508</v>
      </c>
      <c r="L71" s="258" t="s">
        <v>14</v>
      </c>
      <c r="M71" s="259">
        <v>88</v>
      </c>
      <c r="N71" s="259">
        <v>48</v>
      </c>
      <c r="O71" s="259">
        <f>IFERROR(VLOOKUP(B71,'Core Indicators'!$E$3:$G$9906,3,FALSE),"x")</f>
        <v>10432000</v>
      </c>
      <c r="P71" s="259">
        <v>128900</v>
      </c>
      <c r="Q71" s="253"/>
      <c r="R71" s="253"/>
      <c r="S71" s="253"/>
      <c r="T71" s="253"/>
      <c r="U71" s="253"/>
      <c r="V71" s="253"/>
      <c r="W71" s="253"/>
      <c r="X71" s="253"/>
      <c r="Y71" s="253"/>
      <c r="Z71" s="253"/>
      <c r="AA71" s="253"/>
      <c r="AB71" s="253"/>
      <c r="AC71" s="253"/>
      <c r="AD71" s="253"/>
      <c r="AE71" s="253"/>
      <c r="AF71" s="253"/>
      <c r="AG71" s="253"/>
      <c r="AH71" s="253"/>
      <c r="AI71" s="253"/>
      <c r="AJ71" s="253"/>
      <c r="AK71" s="253"/>
      <c r="AL71" s="253"/>
      <c r="AM71" s="253"/>
      <c r="AN71" s="253"/>
      <c r="AO71" s="253"/>
      <c r="AP71" s="253"/>
      <c r="AQ71" s="253"/>
      <c r="AR71" s="253"/>
      <c r="AS71" s="253"/>
      <c r="AT71" s="253"/>
      <c r="AU71" s="253"/>
      <c r="AV71" s="253"/>
      <c r="AW71" s="253"/>
      <c r="AX71" s="253"/>
      <c r="AY71" s="253"/>
      <c r="AZ71" s="253"/>
      <c r="BA71" s="253"/>
      <c r="BB71" s="253"/>
      <c r="BC71" s="253"/>
      <c r="BD71" s="253"/>
      <c r="BE71" s="253"/>
      <c r="BF71" s="253"/>
      <c r="BG71" s="253"/>
      <c r="BH71" s="253"/>
      <c r="BI71" s="253"/>
      <c r="BJ71" s="253"/>
      <c r="BK71" s="253"/>
      <c r="BL71" s="253"/>
      <c r="BM71" s="253"/>
      <c r="BN71" s="253"/>
      <c r="BO71" s="253"/>
      <c r="BP71" s="253"/>
      <c r="BQ71" s="253"/>
      <c r="BR71" s="253"/>
      <c r="BS71" s="253"/>
      <c r="BT71" s="253"/>
      <c r="BU71" s="253"/>
      <c r="BV71" s="253"/>
      <c r="BW71" s="253"/>
      <c r="BX71" s="253"/>
      <c r="BY71" s="253"/>
      <c r="BZ71" s="253"/>
      <c r="CA71" s="253"/>
      <c r="CB71" s="253"/>
      <c r="CC71" s="253"/>
      <c r="CD71" s="253"/>
      <c r="CE71" s="253"/>
      <c r="CF71" s="253"/>
      <c r="CG71" s="253"/>
      <c r="CH71" s="253"/>
      <c r="CI71" s="253"/>
      <c r="CJ71" s="253"/>
      <c r="CK71" s="253"/>
      <c r="CL71" s="253"/>
      <c r="CM71" s="253"/>
      <c r="CN71" s="253"/>
      <c r="CO71" s="253"/>
      <c r="CP71" s="253"/>
      <c r="CQ71" s="253"/>
      <c r="CR71" s="253"/>
      <c r="CS71" s="253"/>
      <c r="CT71" s="253"/>
      <c r="CU71" s="253"/>
      <c r="CV71" s="253"/>
      <c r="CW71" s="253"/>
      <c r="CX71" s="253"/>
      <c r="CY71" s="253"/>
      <c r="CZ71" s="253"/>
      <c r="DA71" s="253"/>
      <c r="DB71" s="253"/>
      <c r="DC71" s="253"/>
      <c r="DD71" s="253"/>
      <c r="DE71" s="253"/>
      <c r="DF71" s="253"/>
      <c r="DG71" s="253"/>
      <c r="DH71" s="253"/>
      <c r="DI71" s="253"/>
      <c r="DJ71" s="253"/>
      <c r="DK71" s="253"/>
      <c r="DL71" s="253"/>
    </row>
    <row r="72" spans="1:116" x14ac:dyDescent="0.25">
      <c r="A72" s="254" t="s">
        <v>8887</v>
      </c>
      <c r="B72" s="255" t="s">
        <v>8888</v>
      </c>
      <c r="C72" s="258">
        <v>0</v>
      </c>
      <c r="D72" s="259">
        <v>13</v>
      </c>
      <c r="E72" s="258">
        <v>0</v>
      </c>
      <c r="F72" s="258" t="s">
        <v>14</v>
      </c>
      <c r="G72" s="258" t="s">
        <v>14</v>
      </c>
      <c r="H72" s="258" t="s">
        <v>14</v>
      </c>
      <c r="I72" s="259">
        <v>0</v>
      </c>
      <c r="J72" s="259" t="str">
        <f>IFERROR(VLOOKUP($B72,'Core Indicators'!$E$3:$EU$906,147,FALSE),"x")</f>
        <v>x</v>
      </c>
      <c r="K72" s="260">
        <v>0.17586329580000001</v>
      </c>
      <c r="L72" s="258" t="s">
        <v>14</v>
      </c>
      <c r="M72" s="259">
        <v>89</v>
      </c>
      <c r="N72" s="259">
        <v>53</v>
      </c>
      <c r="O72" s="259" t="str">
        <f>IFERROR(VLOOKUP(B72,'Core Indicators'!$E$3:$G$9906,3,FALSE),"x")</f>
        <v>x</v>
      </c>
      <c r="P72" s="259">
        <v>340</v>
      </c>
      <c r="Q72" s="253"/>
      <c r="R72" s="253"/>
      <c r="S72" s="253"/>
      <c r="T72" s="253"/>
      <c r="U72" s="253"/>
      <c r="V72" s="253"/>
      <c r="W72" s="253"/>
      <c r="X72" s="253"/>
      <c r="Y72" s="253"/>
      <c r="Z72" s="253"/>
      <c r="AA72" s="253"/>
      <c r="AB72" s="253"/>
      <c r="AC72" s="253"/>
      <c r="AD72" s="253"/>
      <c r="AE72" s="253"/>
      <c r="AF72" s="253"/>
      <c r="AG72" s="253"/>
      <c r="AH72" s="253"/>
      <c r="AI72" s="253"/>
      <c r="AJ72" s="253"/>
      <c r="AK72" s="253"/>
      <c r="AL72" s="253"/>
      <c r="AM72" s="253"/>
      <c r="AN72" s="253"/>
      <c r="AO72" s="253"/>
      <c r="AP72" s="253"/>
      <c r="AQ72" s="253"/>
      <c r="AR72" s="253"/>
      <c r="AS72" s="253"/>
      <c r="AT72" s="253"/>
      <c r="AU72" s="253"/>
      <c r="AV72" s="253"/>
      <c r="AW72" s="253"/>
      <c r="AX72" s="253"/>
      <c r="AY72" s="253"/>
      <c r="AZ72" s="253"/>
      <c r="BA72" s="253"/>
      <c r="BB72" s="253"/>
      <c r="BC72" s="253"/>
      <c r="BD72" s="253"/>
      <c r="BE72" s="253"/>
      <c r="BF72" s="253"/>
      <c r="BG72" s="253"/>
      <c r="BH72" s="253"/>
      <c r="BI72" s="253"/>
      <c r="BJ72" s="253"/>
      <c r="BK72" s="253"/>
      <c r="BL72" s="253"/>
      <c r="BM72" s="253"/>
      <c r="BN72" s="253"/>
      <c r="BO72" s="253"/>
      <c r="BP72" s="253"/>
      <c r="BQ72" s="253"/>
      <c r="BR72" s="253"/>
      <c r="BS72" s="253"/>
      <c r="BT72" s="253"/>
      <c r="BU72" s="253"/>
      <c r="BV72" s="253"/>
      <c r="BW72" s="253"/>
      <c r="BX72" s="253"/>
      <c r="BY72" s="253"/>
      <c r="BZ72" s="253"/>
      <c r="CA72" s="253"/>
      <c r="CB72" s="253"/>
      <c r="CC72" s="253"/>
      <c r="CD72" s="253"/>
      <c r="CE72" s="253"/>
      <c r="CF72" s="253"/>
      <c r="CG72" s="253"/>
      <c r="CH72" s="253"/>
      <c r="CI72" s="253"/>
      <c r="CJ72" s="253"/>
      <c r="CK72" s="253"/>
      <c r="CL72" s="253"/>
      <c r="CM72" s="253"/>
      <c r="CN72" s="253"/>
      <c r="CO72" s="253"/>
      <c r="CP72" s="253"/>
      <c r="CQ72" s="253"/>
      <c r="CR72" s="253"/>
      <c r="CS72" s="253"/>
      <c r="CT72" s="253"/>
      <c r="CU72" s="253"/>
      <c r="CV72" s="253"/>
      <c r="CW72" s="253"/>
      <c r="CX72" s="253"/>
      <c r="CY72" s="253"/>
      <c r="CZ72" s="253"/>
      <c r="DA72" s="253"/>
      <c r="DB72" s="253"/>
      <c r="DC72" s="253"/>
      <c r="DD72" s="253"/>
      <c r="DE72" s="253"/>
      <c r="DF72" s="253"/>
      <c r="DG72" s="253"/>
      <c r="DH72" s="253"/>
      <c r="DI72" s="253"/>
      <c r="DJ72" s="253"/>
      <c r="DK72" s="253"/>
      <c r="DL72" s="253"/>
    </row>
    <row r="73" spans="1:116" x14ac:dyDescent="0.25">
      <c r="A73" s="254" t="s">
        <v>4632</v>
      </c>
      <c r="B73" s="255" t="s">
        <v>8889</v>
      </c>
      <c r="C73" s="258">
        <v>0.50436202500000005</v>
      </c>
      <c r="D73" s="259">
        <v>11</v>
      </c>
      <c r="E73" s="258">
        <v>0.39200000000000002</v>
      </c>
      <c r="F73" s="258">
        <v>4.05</v>
      </c>
      <c r="G73" s="258">
        <v>0.49214644930000001</v>
      </c>
      <c r="H73" s="258">
        <v>48.3</v>
      </c>
      <c r="I73" s="259">
        <v>3</v>
      </c>
      <c r="J73" s="259">
        <f>IFERROR(VLOOKUP($B73,'Core Indicators'!$E$3:$EU$906,147,FALSE),"x")</f>
        <v>683</v>
      </c>
      <c r="K73" s="260">
        <v>-1.0522887706999999</v>
      </c>
      <c r="L73" s="258">
        <v>3.25</v>
      </c>
      <c r="M73" s="259">
        <v>52</v>
      </c>
      <c r="N73" s="259">
        <v>26</v>
      </c>
      <c r="O73" s="259">
        <f>IFERROR(VLOOKUP(B73,'Core Indicators'!$E$3:$G$9906,3,FALSE),"x")</f>
        <v>17100000</v>
      </c>
      <c r="P73" s="259">
        <v>107160</v>
      </c>
      <c r="Q73" s="253"/>
      <c r="R73" s="253"/>
      <c r="S73" s="253"/>
      <c r="T73" s="253"/>
      <c r="U73" s="253"/>
      <c r="V73" s="253"/>
      <c r="W73" s="253"/>
      <c r="X73" s="253"/>
      <c r="Y73" s="253"/>
      <c r="Z73" s="253"/>
      <c r="AA73" s="253"/>
      <c r="AB73" s="253"/>
      <c r="AC73" s="253"/>
      <c r="AD73" s="253"/>
      <c r="AE73" s="253"/>
      <c r="AF73" s="253"/>
      <c r="AG73" s="253"/>
      <c r="AH73" s="253"/>
      <c r="AI73" s="253"/>
      <c r="AJ73" s="253"/>
      <c r="AK73" s="253"/>
      <c r="AL73" s="253"/>
      <c r="AM73" s="253"/>
      <c r="AN73" s="253"/>
      <c r="AO73" s="253"/>
      <c r="AP73" s="253"/>
      <c r="AQ73" s="253"/>
      <c r="AR73" s="253"/>
      <c r="AS73" s="253"/>
      <c r="AT73" s="253"/>
      <c r="AU73" s="253"/>
      <c r="AV73" s="253"/>
      <c r="AW73" s="253"/>
      <c r="AX73" s="253"/>
      <c r="AY73" s="253"/>
      <c r="AZ73" s="253"/>
      <c r="BA73" s="253"/>
      <c r="BB73" s="253"/>
      <c r="BC73" s="253"/>
      <c r="BD73" s="253"/>
      <c r="BE73" s="253"/>
      <c r="BF73" s="253"/>
      <c r="BG73" s="253"/>
      <c r="BH73" s="253"/>
      <c r="BI73" s="253"/>
      <c r="BJ73" s="253"/>
      <c r="BK73" s="253"/>
      <c r="BL73" s="253"/>
      <c r="BM73" s="253"/>
      <c r="BN73" s="253"/>
      <c r="BO73" s="253"/>
      <c r="BP73" s="253"/>
      <c r="BQ73" s="253"/>
      <c r="BR73" s="253"/>
      <c r="BS73" s="253"/>
      <c r="BT73" s="253"/>
      <c r="BU73" s="253"/>
      <c r="BV73" s="253"/>
      <c r="BW73" s="253"/>
      <c r="BX73" s="253"/>
      <c r="BY73" s="253"/>
      <c r="BZ73" s="253"/>
      <c r="CA73" s="253"/>
      <c r="CB73" s="253"/>
      <c r="CC73" s="253"/>
      <c r="CD73" s="253"/>
      <c r="CE73" s="253"/>
      <c r="CF73" s="253"/>
      <c r="CG73" s="253"/>
      <c r="CH73" s="253"/>
      <c r="CI73" s="253"/>
      <c r="CJ73" s="253"/>
      <c r="CK73" s="253"/>
      <c r="CL73" s="253"/>
      <c r="CM73" s="253"/>
      <c r="CN73" s="253"/>
      <c r="CO73" s="253"/>
      <c r="CP73" s="253"/>
      <c r="CQ73" s="253"/>
      <c r="CR73" s="253"/>
      <c r="CS73" s="253"/>
      <c r="CT73" s="253"/>
      <c r="CU73" s="253"/>
      <c r="CV73" s="253"/>
      <c r="CW73" s="253"/>
      <c r="CX73" s="253"/>
      <c r="CY73" s="253"/>
      <c r="CZ73" s="253"/>
      <c r="DA73" s="253"/>
      <c r="DB73" s="253"/>
      <c r="DC73" s="253"/>
      <c r="DD73" s="253"/>
      <c r="DE73" s="253"/>
      <c r="DF73" s="253"/>
      <c r="DG73" s="253"/>
      <c r="DH73" s="253"/>
      <c r="DI73" s="253"/>
      <c r="DJ73" s="253"/>
      <c r="DK73" s="253"/>
      <c r="DL73" s="253"/>
    </row>
    <row r="74" spans="1:116" x14ac:dyDescent="0.25">
      <c r="A74" s="254" t="s">
        <v>8890</v>
      </c>
      <c r="B74" s="255" t="s">
        <v>8891</v>
      </c>
      <c r="C74" s="258">
        <v>0.7111070062</v>
      </c>
      <c r="D74" s="259">
        <v>10</v>
      </c>
      <c r="E74" s="258">
        <v>0</v>
      </c>
      <c r="F74" s="258" t="s">
        <v>14</v>
      </c>
      <c r="G74" s="258">
        <v>0.49233108460000002</v>
      </c>
      <c r="H74" s="258">
        <v>45.1</v>
      </c>
      <c r="I74" s="259">
        <v>0</v>
      </c>
      <c r="J74" s="259" t="str">
        <f>IFERROR(VLOOKUP($B74,'Core Indicators'!$E$3:$EU$906,147,FALSE),"x")</f>
        <v>x</v>
      </c>
      <c r="K74" s="260">
        <v>-0.43134814500000002</v>
      </c>
      <c r="L74" s="258" t="s">
        <v>14</v>
      </c>
      <c r="M74" s="259">
        <v>74</v>
      </c>
      <c r="N74" s="259">
        <v>40</v>
      </c>
      <c r="O74" s="259" t="str">
        <f>IFERROR(VLOOKUP(B74,'Core Indicators'!$E$3:$G$9906,3,FALSE),"x")</f>
        <v>x</v>
      </c>
      <c r="P74" s="259">
        <v>196850</v>
      </c>
      <c r="Q74" s="253"/>
      <c r="R74" s="253"/>
      <c r="S74" s="253"/>
      <c r="T74" s="253"/>
      <c r="U74" s="253"/>
      <c r="V74" s="253"/>
      <c r="W74" s="253"/>
      <c r="X74" s="253"/>
      <c r="Y74" s="253"/>
      <c r="Z74" s="253"/>
      <c r="AA74" s="253"/>
      <c r="AB74" s="253"/>
      <c r="AC74" s="253"/>
      <c r="AD74" s="253"/>
      <c r="AE74" s="253"/>
      <c r="AF74" s="253"/>
      <c r="AG74" s="253"/>
      <c r="AH74" s="253"/>
      <c r="AI74" s="253"/>
      <c r="AJ74" s="253"/>
      <c r="AK74" s="253"/>
      <c r="AL74" s="253"/>
      <c r="AM74" s="253"/>
      <c r="AN74" s="253"/>
      <c r="AO74" s="253"/>
      <c r="AP74" s="253"/>
      <c r="AQ74" s="253"/>
      <c r="AR74" s="253"/>
      <c r="AS74" s="253"/>
      <c r="AT74" s="253"/>
      <c r="AU74" s="253"/>
      <c r="AV74" s="253"/>
      <c r="AW74" s="253"/>
      <c r="AX74" s="253"/>
      <c r="AY74" s="253"/>
      <c r="AZ74" s="253"/>
      <c r="BA74" s="253"/>
      <c r="BB74" s="253"/>
      <c r="BC74" s="253"/>
      <c r="BD74" s="253"/>
      <c r="BE74" s="253"/>
      <c r="BF74" s="253"/>
      <c r="BG74" s="253"/>
      <c r="BH74" s="253"/>
      <c r="BI74" s="253"/>
      <c r="BJ74" s="253"/>
      <c r="BK74" s="253"/>
      <c r="BL74" s="253"/>
      <c r="BM74" s="253"/>
      <c r="BN74" s="253"/>
      <c r="BO74" s="253"/>
      <c r="BP74" s="253"/>
      <c r="BQ74" s="253"/>
      <c r="BR74" s="253"/>
      <c r="BS74" s="253"/>
      <c r="BT74" s="253"/>
      <c r="BU74" s="253"/>
      <c r="BV74" s="253"/>
      <c r="BW74" s="253"/>
      <c r="BX74" s="253"/>
      <c r="BY74" s="253"/>
      <c r="BZ74" s="253"/>
      <c r="CA74" s="253"/>
      <c r="CB74" s="253"/>
      <c r="CC74" s="253"/>
      <c r="CD74" s="253"/>
      <c r="CE74" s="253"/>
      <c r="CF74" s="253"/>
      <c r="CG74" s="253"/>
      <c r="CH74" s="253"/>
      <c r="CI74" s="253"/>
      <c r="CJ74" s="253"/>
      <c r="CK74" s="253"/>
      <c r="CL74" s="253"/>
      <c r="CM74" s="253"/>
      <c r="CN74" s="253"/>
      <c r="CO74" s="253"/>
      <c r="CP74" s="253"/>
      <c r="CQ74" s="253"/>
      <c r="CR74" s="253"/>
      <c r="CS74" s="253"/>
      <c r="CT74" s="253"/>
      <c r="CU74" s="253"/>
      <c r="CV74" s="253"/>
      <c r="CW74" s="253"/>
      <c r="CX74" s="253"/>
      <c r="CY74" s="253"/>
      <c r="CZ74" s="253"/>
      <c r="DA74" s="253"/>
      <c r="DB74" s="253"/>
      <c r="DC74" s="253"/>
      <c r="DD74" s="253"/>
      <c r="DE74" s="253"/>
      <c r="DF74" s="253"/>
      <c r="DG74" s="253"/>
      <c r="DH74" s="253"/>
      <c r="DI74" s="253"/>
      <c r="DJ74" s="253"/>
      <c r="DK74" s="253"/>
      <c r="DL74" s="253"/>
    </row>
    <row r="75" spans="1:116" x14ac:dyDescent="0.25">
      <c r="A75" s="254" t="s">
        <v>4644</v>
      </c>
      <c r="B75" s="255" t="s">
        <v>8892</v>
      </c>
      <c r="C75" s="258">
        <v>0.16674395219999999</v>
      </c>
      <c r="D75" s="259">
        <v>9</v>
      </c>
      <c r="E75" s="258">
        <v>6.8000000000000005E-2</v>
      </c>
      <c r="F75" s="258">
        <v>4.6666666667000003</v>
      </c>
      <c r="G75" s="258">
        <v>0.47928705150000001</v>
      </c>
      <c r="H75" s="258">
        <v>48.2</v>
      </c>
      <c r="I75" s="259">
        <v>3</v>
      </c>
      <c r="J75" s="259">
        <f>IFERROR(VLOOKUP($B75,'Core Indicators'!$E$3:$EU$906,147,FALSE),"x")</f>
        <v>572</v>
      </c>
      <c r="K75" s="260">
        <v>-1.0090796947</v>
      </c>
      <c r="L75" s="258">
        <v>3.25</v>
      </c>
      <c r="M75" s="259">
        <v>45</v>
      </c>
      <c r="N75" s="259">
        <v>26</v>
      </c>
      <c r="O75" s="259">
        <f>IFERROR(VLOOKUP(B75,'Core Indicators'!$E$3:$G$9906,3,FALSE),"x")</f>
        <v>9400000</v>
      </c>
      <c r="P75" s="259">
        <v>111890</v>
      </c>
      <c r="Q75" s="253"/>
      <c r="R75" s="253"/>
      <c r="S75" s="253"/>
      <c r="T75" s="253"/>
      <c r="U75" s="253"/>
      <c r="V75" s="253"/>
      <c r="W75" s="253"/>
      <c r="X75" s="253"/>
      <c r="Y75" s="253"/>
      <c r="Z75" s="253"/>
      <c r="AA75" s="253"/>
      <c r="AB75" s="253"/>
      <c r="AC75" s="253"/>
      <c r="AD75" s="253"/>
      <c r="AE75" s="253"/>
      <c r="AF75" s="253"/>
      <c r="AG75" s="253"/>
      <c r="AH75" s="253"/>
      <c r="AI75" s="253"/>
      <c r="AJ75" s="253"/>
      <c r="AK75" s="253"/>
      <c r="AL75" s="253"/>
      <c r="AM75" s="253"/>
      <c r="AN75" s="253"/>
      <c r="AO75" s="253"/>
      <c r="AP75" s="253"/>
      <c r="AQ75" s="253"/>
      <c r="AR75" s="253"/>
      <c r="AS75" s="253"/>
      <c r="AT75" s="253"/>
      <c r="AU75" s="253"/>
      <c r="AV75" s="253"/>
      <c r="AW75" s="253"/>
      <c r="AX75" s="253"/>
      <c r="AY75" s="253"/>
      <c r="AZ75" s="253"/>
      <c r="BA75" s="253"/>
      <c r="BB75" s="253"/>
      <c r="BC75" s="253"/>
      <c r="BD75" s="253"/>
      <c r="BE75" s="253"/>
      <c r="BF75" s="253"/>
      <c r="BG75" s="253"/>
      <c r="BH75" s="253"/>
      <c r="BI75" s="253"/>
      <c r="BJ75" s="253"/>
      <c r="BK75" s="253"/>
      <c r="BL75" s="253"/>
      <c r="BM75" s="253"/>
      <c r="BN75" s="253"/>
      <c r="BO75" s="253"/>
      <c r="BP75" s="253"/>
      <c r="BQ75" s="253"/>
      <c r="BR75" s="253"/>
      <c r="BS75" s="253"/>
      <c r="BT75" s="253"/>
      <c r="BU75" s="253"/>
      <c r="BV75" s="253"/>
      <c r="BW75" s="253"/>
      <c r="BX75" s="253"/>
      <c r="BY75" s="253"/>
      <c r="BZ75" s="253"/>
      <c r="CA75" s="253"/>
      <c r="CB75" s="253"/>
      <c r="CC75" s="253"/>
      <c r="CD75" s="253"/>
      <c r="CE75" s="253"/>
      <c r="CF75" s="253"/>
      <c r="CG75" s="253"/>
      <c r="CH75" s="253"/>
      <c r="CI75" s="253"/>
      <c r="CJ75" s="253"/>
      <c r="CK75" s="253"/>
      <c r="CL75" s="253"/>
      <c r="CM75" s="253"/>
      <c r="CN75" s="253"/>
      <c r="CO75" s="253"/>
      <c r="CP75" s="253"/>
      <c r="CQ75" s="253"/>
      <c r="CR75" s="253"/>
      <c r="CS75" s="253"/>
      <c r="CT75" s="253"/>
      <c r="CU75" s="253"/>
      <c r="CV75" s="253"/>
      <c r="CW75" s="253"/>
      <c r="CX75" s="253"/>
      <c r="CY75" s="253"/>
      <c r="CZ75" s="253"/>
      <c r="DA75" s="253"/>
      <c r="DB75" s="253"/>
      <c r="DC75" s="253"/>
      <c r="DD75" s="253"/>
      <c r="DE75" s="253"/>
      <c r="DF75" s="253"/>
      <c r="DG75" s="253"/>
      <c r="DH75" s="253"/>
      <c r="DI75" s="253"/>
      <c r="DJ75" s="253"/>
      <c r="DK75" s="253"/>
      <c r="DL75" s="253"/>
    </row>
    <row r="76" spans="1:116" x14ac:dyDescent="0.25">
      <c r="A76" s="254" t="s">
        <v>8893</v>
      </c>
      <c r="B76" s="255" t="s">
        <v>8894</v>
      </c>
      <c r="C76" s="258">
        <v>0.1808372083</v>
      </c>
      <c r="D76" s="259">
        <v>11</v>
      </c>
      <c r="E76" s="258">
        <v>1.6799999999999999E-2</v>
      </c>
      <c r="F76" s="258">
        <v>8.15</v>
      </c>
      <c r="G76" s="258">
        <v>0.1224165438</v>
      </c>
      <c r="H76" s="258">
        <v>29.7</v>
      </c>
      <c r="I76" s="259">
        <v>2</v>
      </c>
      <c r="J76" s="259" t="str">
        <f>IFERROR(VLOOKUP($B76,'Core Indicators'!$E$3:$EU$906,147,FALSE),"x")</f>
        <v>x</v>
      </c>
      <c r="K76" s="260">
        <v>0.36613461380000001</v>
      </c>
      <c r="L76" s="258">
        <v>7.25</v>
      </c>
      <c r="M76" s="259">
        <v>85</v>
      </c>
      <c r="N76" s="259">
        <v>47</v>
      </c>
      <c r="O76" s="259" t="str">
        <f>IFERROR(VLOOKUP(B76,'Core Indicators'!$E$3:$G$9906,3,FALSE),"x")</f>
        <v>x</v>
      </c>
      <c r="P76" s="259">
        <v>55960</v>
      </c>
      <c r="Q76" s="253"/>
      <c r="R76" s="253"/>
      <c r="S76" s="253"/>
      <c r="T76" s="253"/>
      <c r="U76" s="253"/>
      <c r="V76" s="253"/>
      <c r="W76" s="253"/>
      <c r="X76" s="253"/>
      <c r="Y76" s="253"/>
      <c r="Z76" s="253"/>
      <c r="AA76" s="253"/>
      <c r="AB76" s="253"/>
      <c r="AC76" s="253"/>
      <c r="AD76" s="253"/>
      <c r="AE76" s="253"/>
      <c r="AF76" s="253"/>
      <c r="AG76" s="253"/>
      <c r="AH76" s="253"/>
      <c r="AI76" s="253"/>
      <c r="AJ76" s="253"/>
      <c r="AK76" s="253"/>
      <c r="AL76" s="253"/>
      <c r="AM76" s="253"/>
      <c r="AN76" s="253"/>
      <c r="AO76" s="253"/>
      <c r="AP76" s="253"/>
      <c r="AQ76" s="253"/>
      <c r="AR76" s="253"/>
      <c r="AS76" s="253"/>
      <c r="AT76" s="253"/>
      <c r="AU76" s="253"/>
      <c r="AV76" s="253"/>
      <c r="AW76" s="253"/>
      <c r="AX76" s="253"/>
      <c r="AY76" s="253"/>
      <c r="AZ76" s="253"/>
      <c r="BA76" s="253"/>
      <c r="BB76" s="253"/>
      <c r="BC76" s="253"/>
      <c r="BD76" s="253"/>
      <c r="BE76" s="253"/>
      <c r="BF76" s="253"/>
      <c r="BG76" s="253"/>
      <c r="BH76" s="253"/>
      <c r="BI76" s="253"/>
      <c r="BJ76" s="253"/>
      <c r="BK76" s="253"/>
      <c r="BL76" s="253"/>
      <c r="BM76" s="253"/>
      <c r="BN76" s="253"/>
      <c r="BO76" s="253"/>
      <c r="BP76" s="253"/>
      <c r="BQ76" s="253"/>
      <c r="BR76" s="253"/>
      <c r="BS76" s="253"/>
      <c r="BT76" s="253"/>
      <c r="BU76" s="253"/>
      <c r="BV76" s="253"/>
      <c r="BW76" s="253"/>
      <c r="BX76" s="253"/>
      <c r="BY76" s="253"/>
      <c r="BZ76" s="253"/>
      <c r="CA76" s="253"/>
      <c r="CB76" s="253"/>
      <c r="CC76" s="253"/>
      <c r="CD76" s="253"/>
      <c r="CE76" s="253"/>
      <c r="CF76" s="253"/>
      <c r="CG76" s="253"/>
      <c r="CH76" s="253"/>
      <c r="CI76" s="253"/>
      <c r="CJ76" s="253"/>
      <c r="CK76" s="253"/>
      <c r="CL76" s="253"/>
      <c r="CM76" s="253"/>
      <c r="CN76" s="253"/>
      <c r="CO76" s="253"/>
      <c r="CP76" s="253"/>
      <c r="CQ76" s="253"/>
      <c r="CR76" s="253"/>
      <c r="CS76" s="253"/>
      <c r="CT76" s="253"/>
      <c r="CU76" s="253"/>
      <c r="CV76" s="253"/>
      <c r="CW76" s="253"/>
      <c r="CX76" s="253"/>
      <c r="CY76" s="253"/>
      <c r="CZ76" s="253"/>
      <c r="DA76" s="253"/>
      <c r="DB76" s="253"/>
      <c r="DC76" s="253"/>
      <c r="DD76" s="253"/>
      <c r="DE76" s="253"/>
      <c r="DF76" s="253"/>
      <c r="DG76" s="253"/>
      <c r="DH76" s="253"/>
      <c r="DI76" s="253"/>
      <c r="DJ76" s="253"/>
      <c r="DK76" s="253"/>
      <c r="DL76" s="253"/>
    </row>
    <row r="77" spans="1:116" x14ac:dyDescent="0.25">
      <c r="A77" s="254" t="s">
        <v>4656</v>
      </c>
      <c r="B77" s="255" t="s">
        <v>8895</v>
      </c>
      <c r="C77" s="258">
        <v>0</v>
      </c>
      <c r="D77" s="259">
        <v>8</v>
      </c>
      <c r="E77" s="258">
        <v>0</v>
      </c>
      <c r="F77" s="258">
        <v>4.2166666667000001</v>
      </c>
      <c r="G77" s="258">
        <v>0.61954366890000001</v>
      </c>
      <c r="H77" s="258">
        <v>41.1</v>
      </c>
      <c r="I77" s="259">
        <v>3</v>
      </c>
      <c r="J77" s="259">
        <f>IFERROR(VLOOKUP($B77,'Core Indicators'!$E$3:$EU$906,147,FALSE),"x")</f>
        <v>4705</v>
      </c>
      <c r="K77" s="260">
        <v>-0.97110140319999994</v>
      </c>
      <c r="L77" s="258">
        <v>3</v>
      </c>
      <c r="M77" s="259">
        <v>38</v>
      </c>
      <c r="N77" s="259">
        <v>18</v>
      </c>
      <c r="O77" s="259">
        <f>IFERROR(VLOOKUP(B77,'Core Indicators'!$E$3:$G$9906,3,FALSE),"x")</f>
        <v>11400000</v>
      </c>
      <c r="P77" s="259">
        <v>27560</v>
      </c>
      <c r="Q77" s="253"/>
      <c r="R77" s="253"/>
      <c r="S77" s="253"/>
      <c r="T77" s="253"/>
      <c r="U77" s="253"/>
      <c r="V77" s="253"/>
      <c r="W77" s="253"/>
      <c r="X77" s="253"/>
      <c r="Y77" s="253"/>
      <c r="Z77" s="253"/>
      <c r="AA77" s="253"/>
      <c r="AB77" s="253"/>
      <c r="AC77" s="253"/>
      <c r="AD77" s="253"/>
      <c r="AE77" s="253"/>
      <c r="AF77" s="253"/>
      <c r="AG77" s="253"/>
      <c r="AH77" s="253"/>
      <c r="AI77" s="253"/>
      <c r="AJ77" s="253"/>
      <c r="AK77" s="253"/>
      <c r="AL77" s="253"/>
      <c r="AM77" s="253"/>
      <c r="AN77" s="253"/>
      <c r="AO77" s="253"/>
      <c r="AP77" s="253"/>
      <c r="AQ77" s="253"/>
      <c r="AR77" s="253"/>
      <c r="AS77" s="253"/>
      <c r="AT77" s="253"/>
      <c r="AU77" s="253"/>
      <c r="AV77" s="253"/>
      <c r="AW77" s="253"/>
      <c r="AX77" s="253"/>
      <c r="AY77" s="253"/>
      <c r="AZ77" s="253"/>
      <c r="BA77" s="253"/>
      <c r="BB77" s="253"/>
      <c r="BC77" s="253"/>
      <c r="BD77" s="253"/>
      <c r="BE77" s="253"/>
      <c r="BF77" s="253"/>
      <c r="BG77" s="253"/>
      <c r="BH77" s="253"/>
      <c r="BI77" s="253"/>
      <c r="BJ77" s="253"/>
      <c r="BK77" s="253"/>
      <c r="BL77" s="253"/>
      <c r="BM77" s="253"/>
      <c r="BN77" s="253"/>
      <c r="BO77" s="253"/>
      <c r="BP77" s="253"/>
      <c r="BQ77" s="253"/>
      <c r="BR77" s="253"/>
      <c r="BS77" s="253"/>
      <c r="BT77" s="253"/>
      <c r="BU77" s="253"/>
      <c r="BV77" s="253"/>
      <c r="BW77" s="253"/>
      <c r="BX77" s="253"/>
      <c r="BY77" s="253"/>
      <c r="BZ77" s="253"/>
      <c r="CA77" s="253"/>
      <c r="CB77" s="253"/>
      <c r="CC77" s="253"/>
      <c r="CD77" s="253"/>
      <c r="CE77" s="253"/>
      <c r="CF77" s="253"/>
      <c r="CG77" s="253"/>
      <c r="CH77" s="253"/>
      <c r="CI77" s="253"/>
      <c r="CJ77" s="253"/>
      <c r="CK77" s="253"/>
      <c r="CL77" s="253"/>
      <c r="CM77" s="253"/>
      <c r="CN77" s="253"/>
      <c r="CO77" s="253"/>
      <c r="CP77" s="253"/>
      <c r="CQ77" s="253"/>
      <c r="CR77" s="253"/>
      <c r="CS77" s="253"/>
      <c r="CT77" s="253"/>
      <c r="CU77" s="253"/>
      <c r="CV77" s="253"/>
      <c r="CW77" s="253"/>
      <c r="CX77" s="253"/>
      <c r="CY77" s="253"/>
      <c r="CZ77" s="253"/>
      <c r="DA77" s="253"/>
      <c r="DB77" s="253"/>
      <c r="DC77" s="253"/>
      <c r="DD77" s="253"/>
      <c r="DE77" s="253"/>
      <c r="DF77" s="253"/>
      <c r="DG77" s="253"/>
      <c r="DH77" s="253"/>
      <c r="DI77" s="253"/>
      <c r="DJ77" s="253"/>
      <c r="DK77" s="253"/>
      <c r="DL77" s="253"/>
    </row>
    <row r="78" spans="1:116" x14ac:dyDescent="0.25">
      <c r="A78" s="254" t="s">
        <v>2761</v>
      </c>
      <c r="B78" s="255" t="s">
        <v>8896</v>
      </c>
      <c r="C78" s="258">
        <v>0.18750004279999999</v>
      </c>
      <c r="D78" s="259">
        <v>11</v>
      </c>
      <c r="E78" s="258">
        <v>0.05</v>
      </c>
      <c r="F78" s="258">
        <v>6.8</v>
      </c>
      <c r="G78" s="258">
        <v>0.25845412979999999</v>
      </c>
      <c r="H78" s="258">
        <v>29.6</v>
      </c>
      <c r="I78" s="259">
        <v>2</v>
      </c>
      <c r="J78" s="259">
        <f>IFERROR(VLOOKUP($B78,'Core Indicators'!$E$3:$EU$906,147,FALSE),"x")</f>
        <v>0</v>
      </c>
      <c r="K78" s="260">
        <v>0.49313449860000003</v>
      </c>
      <c r="L78" s="258">
        <v>5.75</v>
      </c>
      <c r="M78" s="259">
        <v>70</v>
      </c>
      <c r="N78" s="259">
        <v>44</v>
      </c>
      <c r="O78" s="259">
        <f>IFERROR(VLOOKUP(B78,'Core Indicators'!$E$3:$G$9906,3,FALSE),"x")</f>
        <v>10181000</v>
      </c>
      <c r="P78" s="259">
        <v>90530</v>
      </c>
      <c r="Q78" s="253"/>
      <c r="R78" s="253"/>
      <c r="S78" s="253"/>
      <c r="T78" s="253"/>
      <c r="U78" s="253"/>
      <c r="V78" s="253"/>
      <c r="W78" s="253"/>
      <c r="X78" s="253"/>
      <c r="Y78" s="253"/>
      <c r="Z78" s="253"/>
      <c r="AA78" s="253"/>
      <c r="AB78" s="253"/>
      <c r="AC78" s="253"/>
      <c r="AD78" s="253"/>
      <c r="AE78" s="253"/>
      <c r="AF78" s="253"/>
      <c r="AG78" s="253"/>
      <c r="AH78" s="253"/>
      <c r="AI78" s="253"/>
      <c r="AJ78" s="253"/>
      <c r="AK78" s="253"/>
      <c r="AL78" s="253"/>
      <c r="AM78" s="253"/>
      <c r="AN78" s="253"/>
      <c r="AO78" s="253"/>
      <c r="AP78" s="253"/>
      <c r="AQ78" s="253"/>
      <c r="AR78" s="253"/>
      <c r="AS78" s="253"/>
      <c r="AT78" s="253"/>
      <c r="AU78" s="253"/>
      <c r="AV78" s="253"/>
      <c r="AW78" s="253"/>
      <c r="AX78" s="253"/>
      <c r="AY78" s="253"/>
      <c r="AZ78" s="253"/>
      <c r="BA78" s="253"/>
      <c r="BB78" s="253"/>
      <c r="BC78" s="253"/>
      <c r="BD78" s="253"/>
      <c r="BE78" s="253"/>
      <c r="BF78" s="253"/>
      <c r="BG78" s="253"/>
      <c r="BH78" s="253"/>
      <c r="BI78" s="253"/>
      <c r="BJ78" s="253"/>
      <c r="BK78" s="253"/>
      <c r="BL78" s="253"/>
      <c r="BM78" s="253"/>
      <c r="BN78" s="253"/>
      <c r="BO78" s="253"/>
      <c r="BP78" s="253"/>
      <c r="BQ78" s="253"/>
      <c r="BR78" s="253"/>
      <c r="BS78" s="253"/>
      <c r="BT78" s="253"/>
      <c r="BU78" s="253"/>
      <c r="BV78" s="253"/>
      <c r="BW78" s="253"/>
      <c r="BX78" s="253"/>
      <c r="BY78" s="253"/>
      <c r="BZ78" s="253"/>
      <c r="CA78" s="253"/>
      <c r="CB78" s="253"/>
      <c r="CC78" s="253"/>
      <c r="CD78" s="253"/>
      <c r="CE78" s="253"/>
      <c r="CF78" s="253"/>
      <c r="CG78" s="253"/>
      <c r="CH78" s="253"/>
      <c r="CI78" s="253"/>
      <c r="CJ78" s="253"/>
      <c r="CK78" s="253"/>
      <c r="CL78" s="253"/>
      <c r="CM78" s="253"/>
      <c r="CN78" s="253"/>
      <c r="CO78" s="253"/>
      <c r="CP78" s="253"/>
      <c r="CQ78" s="253"/>
      <c r="CR78" s="253"/>
      <c r="CS78" s="253"/>
      <c r="CT78" s="253"/>
      <c r="CU78" s="253"/>
      <c r="CV78" s="253"/>
      <c r="CW78" s="253"/>
      <c r="CX78" s="253"/>
      <c r="CY78" s="253"/>
      <c r="CZ78" s="253"/>
      <c r="DA78" s="253"/>
      <c r="DB78" s="253"/>
      <c r="DC78" s="253"/>
      <c r="DD78" s="253"/>
      <c r="DE78" s="253"/>
      <c r="DF78" s="253"/>
      <c r="DG78" s="253"/>
      <c r="DH78" s="253"/>
      <c r="DI78" s="253"/>
      <c r="DJ78" s="253"/>
      <c r="DK78" s="253"/>
      <c r="DL78" s="253"/>
    </row>
    <row r="79" spans="1:116" x14ac:dyDescent="0.25">
      <c r="A79" s="254" t="s">
        <v>818</v>
      </c>
      <c r="B79" s="255" t="s">
        <v>8897</v>
      </c>
      <c r="C79" s="258">
        <v>0.774848922</v>
      </c>
      <c r="D79" s="259">
        <v>5</v>
      </c>
      <c r="E79" s="258">
        <v>0.10680000000000001</v>
      </c>
      <c r="F79" s="258">
        <v>6.45</v>
      </c>
      <c r="G79" s="258">
        <v>0.45129165370000002</v>
      </c>
      <c r="H79" s="258">
        <v>38.200000000000003</v>
      </c>
      <c r="I79" s="259">
        <v>3</v>
      </c>
      <c r="J79" s="259">
        <f>IFERROR(VLOOKUP($B79,'Core Indicators'!$E$3:$EU$906,147,FALSE),"x")</f>
        <v>305</v>
      </c>
      <c r="K79" s="260">
        <v>-0.3425302207</v>
      </c>
      <c r="L79" s="258">
        <v>6</v>
      </c>
      <c r="M79" s="259">
        <v>61</v>
      </c>
      <c r="N79" s="259">
        <v>40</v>
      </c>
      <c r="O79" s="259">
        <f>IFERROR(VLOOKUP(B79,'Core Indicators'!$E$3:$G$9906,3,FALSE),"x")</f>
        <v>270213000</v>
      </c>
      <c r="P79" s="259">
        <v>1811570</v>
      </c>
      <c r="Q79" s="253"/>
      <c r="R79" s="253"/>
      <c r="S79" s="253"/>
      <c r="T79" s="253"/>
      <c r="U79" s="253"/>
      <c r="V79" s="253"/>
      <c r="W79" s="253"/>
      <c r="X79" s="253"/>
      <c r="Y79" s="253"/>
      <c r="Z79" s="253"/>
      <c r="AA79" s="253"/>
      <c r="AB79" s="253"/>
      <c r="AC79" s="253"/>
      <c r="AD79" s="253"/>
      <c r="AE79" s="253"/>
      <c r="AF79" s="253"/>
      <c r="AG79" s="253"/>
      <c r="AH79" s="253"/>
      <c r="AI79" s="253"/>
      <c r="AJ79" s="253"/>
      <c r="AK79" s="253"/>
      <c r="AL79" s="253"/>
      <c r="AM79" s="253"/>
      <c r="AN79" s="253"/>
      <c r="AO79" s="253"/>
      <c r="AP79" s="253"/>
      <c r="AQ79" s="253"/>
      <c r="AR79" s="253"/>
      <c r="AS79" s="253"/>
      <c r="AT79" s="253"/>
      <c r="AU79" s="253"/>
      <c r="AV79" s="253"/>
      <c r="AW79" s="253"/>
      <c r="AX79" s="253"/>
      <c r="AY79" s="253"/>
      <c r="AZ79" s="253"/>
      <c r="BA79" s="253"/>
      <c r="BB79" s="253"/>
      <c r="BC79" s="253"/>
      <c r="BD79" s="253"/>
      <c r="BE79" s="253"/>
      <c r="BF79" s="253"/>
      <c r="BG79" s="253"/>
      <c r="BH79" s="253"/>
      <c r="BI79" s="253"/>
      <c r="BJ79" s="253"/>
      <c r="BK79" s="253"/>
      <c r="BL79" s="253"/>
      <c r="BM79" s="253"/>
      <c r="BN79" s="253"/>
      <c r="BO79" s="253"/>
      <c r="BP79" s="253"/>
      <c r="BQ79" s="253"/>
      <c r="BR79" s="253"/>
      <c r="BS79" s="253"/>
      <c r="BT79" s="253"/>
      <c r="BU79" s="253"/>
      <c r="BV79" s="253"/>
      <c r="BW79" s="253"/>
      <c r="BX79" s="253"/>
      <c r="BY79" s="253"/>
      <c r="BZ79" s="253"/>
      <c r="CA79" s="253"/>
      <c r="CB79" s="253"/>
      <c r="CC79" s="253"/>
      <c r="CD79" s="253"/>
      <c r="CE79" s="253"/>
      <c r="CF79" s="253"/>
      <c r="CG79" s="253"/>
      <c r="CH79" s="253"/>
      <c r="CI79" s="253"/>
      <c r="CJ79" s="253"/>
      <c r="CK79" s="253"/>
      <c r="CL79" s="253"/>
      <c r="CM79" s="253"/>
      <c r="CN79" s="253"/>
      <c r="CO79" s="253"/>
      <c r="CP79" s="253"/>
      <c r="CQ79" s="253"/>
      <c r="CR79" s="253"/>
      <c r="CS79" s="253"/>
      <c r="CT79" s="253"/>
      <c r="CU79" s="253"/>
      <c r="CV79" s="253"/>
      <c r="CW79" s="253"/>
      <c r="CX79" s="253"/>
      <c r="CY79" s="253"/>
      <c r="CZ79" s="253"/>
      <c r="DA79" s="253"/>
      <c r="DB79" s="253"/>
      <c r="DC79" s="253"/>
      <c r="DD79" s="253"/>
      <c r="DE79" s="253"/>
      <c r="DF79" s="253"/>
      <c r="DG79" s="253"/>
      <c r="DH79" s="253"/>
      <c r="DI79" s="253"/>
      <c r="DJ79" s="253"/>
      <c r="DK79" s="253"/>
      <c r="DL79" s="253"/>
    </row>
    <row r="80" spans="1:116" x14ac:dyDescent="0.25">
      <c r="A80" s="254" t="s">
        <v>657</v>
      </c>
      <c r="B80" s="255" t="s">
        <v>8898</v>
      </c>
      <c r="C80" s="258">
        <v>0.87948376319999988</v>
      </c>
      <c r="D80" s="259">
        <v>7</v>
      </c>
      <c r="E80" s="258">
        <v>7.0000000000000001E-3</v>
      </c>
      <c r="F80" s="258">
        <v>7.25</v>
      </c>
      <c r="G80" s="258">
        <v>0.50102830359999995</v>
      </c>
      <c r="H80" s="258">
        <v>35.700000000000003</v>
      </c>
      <c r="I80" s="259">
        <v>3</v>
      </c>
      <c r="J80" s="259">
        <f>IFERROR(VLOOKUP($B80,'Core Indicators'!$E$3:$EU$906,147,FALSE),"x")</f>
        <v>161</v>
      </c>
      <c r="K80" s="260">
        <v>-3.0758399499999999E-2</v>
      </c>
      <c r="L80" s="258">
        <v>7</v>
      </c>
      <c r="M80" s="259">
        <v>71</v>
      </c>
      <c r="N80" s="259">
        <v>41</v>
      </c>
      <c r="O80" s="259">
        <f>IFERROR(VLOOKUP(B80,'Core Indicators'!$E$3:$G$9906,3,FALSE),"x")</f>
        <v>1353520000</v>
      </c>
      <c r="P80" s="259">
        <v>2973190</v>
      </c>
      <c r="Q80" s="253"/>
      <c r="R80" s="253"/>
      <c r="S80" s="253"/>
      <c r="T80" s="253"/>
      <c r="U80" s="253"/>
      <c r="V80" s="253"/>
      <c r="W80" s="253"/>
      <c r="X80" s="253"/>
      <c r="Y80" s="253"/>
      <c r="Z80" s="253"/>
      <c r="AA80" s="253"/>
      <c r="AB80" s="253"/>
      <c r="AC80" s="253"/>
      <c r="AD80" s="253"/>
      <c r="AE80" s="253"/>
      <c r="AF80" s="253"/>
      <c r="AG80" s="253"/>
      <c r="AH80" s="253"/>
      <c r="AI80" s="253"/>
      <c r="AJ80" s="253"/>
      <c r="AK80" s="253"/>
      <c r="AL80" s="253"/>
      <c r="AM80" s="253"/>
      <c r="AN80" s="253"/>
      <c r="AO80" s="253"/>
      <c r="AP80" s="253"/>
      <c r="AQ80" s="253"/>
      <c r="AR80" s="253"/>
      <c r="AS80" s="253"/>
      <c r="AT80" s="253"/>
      <c r="AU80" s="253"/>
      <c r="AV80" s="253"/>
      <c r="AW80" s="253"/>
      <c r="AX80" s="253"/>
      <c r="AY80" s="253"/>
      <c r="AZ80" s="253"/>
      <c r="BA80" s="253"/>
      <c r="BB80" s="253"/>
      <c r="BC80" s="253"/>
      <c r="BD80" s="253"/>
      <c r="BE80" s="253"/>
      <c r="BF80" s="253"/>
      <c r="BG80" s="253"/>
      <c r="BH80" s="253"/>
      <c r="BI80" s="253"/>
      <c r="BJ80" s="253"/>
      <c r="BK80" s="253"/>
      <c r="BL80" s="253"/>
      <c r="BM80" s="253"/>
      <c r="BN80" s="253"/>
      <c r="BO80" s="253"/>
      <c r="BP80" s="253"/>
      <c r="BQ80" s="253"/>
      <c r="BR80" s="253"/>
      <c r="BS80" s="253"/>
      <c r="BT80" s="253"/>
      <c r="BU80" s="253"/>
      <c r="BV80" s="253"/>
      <c r="BW80" s="253"/>
      <c r="BX80" s="253"/>
      <c r="BY80" s="253"/>
      <c r="BZ80" s="253"/>
      <c r="CA80" s="253"/>
      <c r="CB80" s="253"/>
      <c r="CC80" s="253"/>
      <c r="CD80" s="253"/>
      <c r="CE80" s="253"/>
      <c r="CF80" s="253"/>
      <c r="CG80" s="253"/>
      <c r="CH80" s="253"/>
      <c r="CI80" s="253"/>
      <c r="CJ80" s="253"/>
      <c r="CK80" s="253"/>
      <c r="CL80" s="253"/>
      <c r="CM80" s="253"/>
      <c r="CN80" s="253"/>
      <c r="CO80" s="253"/>
      <c r="CP80" s="253"/>
      <c r="CQ80" s="253"/>
      <c r="CR80" s="253"/>
      <c r="CS80" s="253"/>
      <c r="CT80" s="253"/>
      <c r="CU80" s="253"/>
      <c r="CV80" s="253"/>
      <c r="CW80" s="253"/>
      <c r="CX80" s="253"/>
      <c r="CY80" s="253"/>
      <c r="CZ80" s="253"/>
      <c r="DA80" s="253"/>
      <c r="DB80" s="253"/>
      <c r="DC80" s="253"/>
      <c r="DD80" s="253"/>
      <c r="DE80" s="253"/>
      <c r="DF80" s="253"/>
      <c r="DG80" s="253"/>
      <c r="DH80" s="253"/>
      <c r="DI80" s="253"/>
      <c r="DJ80" s="253"/>
      <c r="DK80" s="253"/>
      <c r="DL80" s="253"/>
    </row>
    <row r="81" spans="1:116" x14ac:dyDescent="0.25">
      <c r="A81" s="254" t="s">
        <v>8899</v>
      </c>
      <c r="B81" s="255" t="s">
        <v>8900</v>
      </c>
      <c r="C81" s="258">
        <v>0</v>
      </c>
      <c r="D81" s="259">
        <v>12</v>
      </c>
      <c r="E81" s="258">
        <v>0</v>
      </c>
      <c r="F81" s="258" t="s">
        <v>14</v>
      </c>
      <c r="G81" s="258">
        <v>9.2902528700000001E-2</v>
      </c>
      <c r="H81" s="258">
        <v>31.4</v>
      </c>
      <c r="I81" s="259">
        <v>0</v>
      </c>
      <c r="J81" s="259" t="str">
        <f>IFERROR(VLOOKUP($B81,'Core Indicators'!$E$3:$EU$906,147,FALSE),"x")</f>
        <v>x</v>
      </c>
      <c r="K81" s="260">
        <v>1.3942295312999999</v>
      </c>
      <c r="L81" s="258" t="s">
        <v>14</v>
      </c>
      <c r="M81" s="259">
        <v>97</v>
      </c>
      <c r="N81" s="259">
        <v>74</v>
      </c>
      <c r="O81" s="259" t="str">
        <f>IFERROR(VLOOKUP(B81,'Core Indicators'!$E$3:$G$9906,3,FALSE),"x")</f>
        <v>x</v>
      </c>
      <c r="P81" s="259">
        <v>68890</v>
      </c>
      <c r="Q81" s="253"/>
      <c r="R81" s="253"/>
      <c r="S81" s="253"/>
      <c r="T81" s="253"/>
      <c r="U81" s="253"/>
      <c r="V81" s="253"/>
      <c r="W81" s="253"/>
      <c r="X81" s="253"/>
      <c r="Y81" s="253"/>
      <c r="Z81" s="253"/>
      <c r="AA81" s="253"/>
      <c r="AB81" s="253"/>
      <c r="AC81" s="253"/>
      <c r="AD81" s="253"/>
      <c r="AE81" s="253"/>
      <c r="AF81" s="253"/>
      <c r="AG81" s="253"/>
      <c r="AH81" s="253"/>
      <c r="AI81" s="253"/>
      <c r="AJ81" s="253"/>
      <c r="AK81" s="253"/>
      <c r="AL81" s="253"/>
      <c r="AM81" s="253"/>
      <c r="AN81" s="253"/>
      <c r="AO81" s="253"/>
      <c r="AP81" s="253"/>
      <c r="AQ81" s="253"/>
      <c r="AR81" s="253"/>
      <c r="AS81" s="253"/>
      <c r="AT81" s="253"/>
      <c r="AU81" s="253"/>
      <c r="AV81" s="253"/>
      <c r="AW81" s="253"/>
      <c r="AX81" s="253"/>
      <c r="AY81" s="253"/>
      <c r="AZ81" s="253"/>
      <c r="BA81" s="253"/>
      <c r="BB81" s="253"/>
      <c r="BC81" s="253"/>
      <c r="BD81" s="253"/>
      <c r="BE81" s="253"/>
      <c r="BF81" s="253"/>
      <c r="BG81" s="253"/>
      <c r="BH81" s="253"/>
      <c r="BI81" s="253"/>
      <c r="BJ81" s="253"/>
      <c r="BK81" s="253"/>
      <c r="BL81" s="253"/>
      <c r="BM81" s="253"/>
      <c r="BN81" s="253"/>
      <c r="BO81" s="253"/>
      <c r="BP81" s="253"/>
      <c r="BQ81" s="253"/>
      <c r="BR81" s="253"/>
      <c r="BS81" s="253"/>
      <c r="BT81" s="253"/>
      <c r="BU81" s="253"/>
      <c r="BV81" s="253"/>
      <c r="BW81" s="253"/>
      <c r="BX81" s="253"/>
      <c r="BY81" s="253"/>
      <c r="BZ81" s="253"/>
      <c r="CA81" s="253"/>
      <c r="CB81" s="253"/>
      <c r="CC81" s="253"/>
      <c r="CD81" s="253"/>
      <c r="CE81" s="253"/>
      <c r="CF81" s="253"/>
      <c r="CG81" s="253"/>
      <c r="CH81" s="253"/>
      <c r="CI81" s="253"/>
      <c r="CJ81" s="253"/>
      <c r="CK81" s="253"/>
      <c r="CL81" s="253"/>
      <c r="CM81" s="253"/>
      <c r="CN81" s="253"/>
      <c r="CO81" s="253"/>
      <c r="CP81" s="253"/>
      <c r="CQ81" s="253"/>
      <c r="CR81" s="253"/>
      <c r="CS81" s="253"/>
      <c r="CT81" s="253"/>
      <c r="CU81" s="253"/>
      <c r="CV81" s="253"/>
      <c r="CW81" s="253"/>
      <c r="CX81" s="253"/>
      <c r="CY81" s="253"/>
      <c r="CZ81" s="253"/>
      <c r="DA81" s="253"/>
      <c r="DB81" s="253"/>
      <c r="DC81" s="253"/>
      <c r="DD81" s="253"/>
      <c r="DE81" s="253"/>
      <c r="DF81" s="253"/>
      <c r="DG81" s="253"/>
      <c r="DH81" s="253"/>
      <c r="DI81" s="253"/>
      <c r="DJ81" s="253"/>
      <c r="DK81" s="253"/>
      <c r="DL81" s="253"/>
    </row>
    <row r="82" spans="1:116" x14ac:dyDescent="0.25">
      <c r="A82" s="254" t="s">
        <v>1032</v>
      </c>
      <c r="B82" s="255" t="s">
        <v>8901</v>
      </c>
      <c r="C82" s="258">
        <v>0.67411710269999991</v>
      </c>
      <c r="D82" s="259">
        <v>0</v>
      </c>
      <c r="E82" s="258">
        <v>0.1595</v>
      </c>
      <c r="F82" s="258">
        <v>2.8833333333</v>
      </c>
      <c r="G82" s="258">
        <v>0.49178700730000002</v>
      </c>
      <c r="H82" s="258">
        <v>42</v>
      </c>
      <c r="I82" s="259">
        <v>3</v>
      </c>
      <c r="J82" s="259">
        <f>IFERROR(VLOOKUP($B82,'Core Indicators'!$E$3:$EU$906,147,FALSE),"x")</f>
        <v>95</v>
      </c>
      <c r="K82" s="260">
        <v>-0.74937212470000003</v>
      </c>
      <c r="L82" s="258">
        <v>2.25</v>
      </c>
      <c r="M82" s="259">
        <v>17</v>
      </c>
      <c r="N82" s="259">
        <v>26</v>
      </c>
      <c r="O82" s="259">
        <f>IFERROR(VLOOKUP(B82,'Core Indicators'!$E$3:$G$9906,3,FALSE),"x")</f>
        <v>86023000</v>
      </c>
      <c r="P82" s="259">
        <v>1628760</v>
      </c>
      <c r="Q82" s="253"/>
      <c r="R82" s="253"/>
      <c r="S82" s="253"/>
      <c r="T82" s="253"/>
      <c r="U82" s="253"/>
      <c r="V82" s="253"/>
      <c r="W82" s="253"/>
      <c r="X82" s="253"/>
      <c r="Y82" s="253"/>
      <c r="Z82" s="253"/>
      <c r="AA82" s="253"/>
      <c r="AB82" s="253"/>
      <c r="AC82" s="253"/>
      <c r="AD82" s="253"/>
      <c r="AE82" s="253"/>
      <c r="AF82" s="253"/>
      <c r="AG82" s="253"/>
      <c r="AH82" s="253"/>
      <c r="AI82" s="253"/>
      <c r="AJ82" s="253"/>
      <c r="AK82" s="253"/>
      <c r="AL82" s="253"/>
      <c r="AM82" s="253"/>
      <c r="AN82" s="253"/>
      <c r="AO82" s="253"/>
      <c r="AP82" s="253"/>
      <c r="AQ82" s="253"/>
      <c r="AR82" s="253"/>
      <c r="AS82" s="253"/>
      <c r="AT82" s="253"/>
      <c r="AU82" s="253"/>
      <c r="AV82" s="253"/>
      <c r="AW82" s="253"/>
      <c r="AX82" s="253"/>
      <c r="AY82" s="253"/>
      <c r="AZ82" s="253"/>
      <c r="BA82" s="253"/>
      <c r="BB82" s="253"/>
      <c r="BC82" s="253"/>
      <c r="BD82" s="253"/>
      <c r="BE82" s="253"/>
      <c r="BF82" s="253"/>
      <c r="BG82" s="253"/>
      <c r="BH82" s="253"/>
      <c r="BI82" s="253"/>
      <c r="BJ82" s="253"/>
      <c r="BK82" s="253"/>
      <c r="BL82" s="253"/>
      <c r="BM82" s="253"/>
      <c r="BN82" s="253"/>
      <c r="BO82" s="253"/>
      <c r="BP82" s="253"/>
      <c r="BQ82" s="253"/>
      <c r="BR82" s="253"/>
      <c r="BS82" s="253"/>
      <c r="BT82" s="253"/>
      <c r="BU82" s="253"/>
      <c r="BV82" s="253"/>
      <c r="BW82" s="253"/>
      <c r="BX82" s="253"/>
      <c r="BY82" s="253"/>
      <c r="BZ82" s="253"/>
      <c r="CA82" s="253"/>
      <c r="CB82" s="253"/>
      <c r="CC82" s="253"/>
      <c r="CD82" s="253"/>
      <c r="CE82" s="253"/>
      <c r="CF82" s="253"/>
      <c r="CG82" s="253"/>
      <c r="CH82" s="253"/>
      <c r="CI82" s="253"/>
      <c r="CJ82" s="253"/>
      <c r="CK82" s="253"/>
      <c r="CL82" s="253"/>
      <c r="CM82" s="253"/>
      <c r="CN82" s="253"/>
      <c r="CO82" s="253"/>
      <c r="CP82" s="253"/>
      <c r="CQ82" s="253"/>
      <c r="CR82" s="253"/>
      <c r="CS82" s="253"/>
      <c r="CT82" s="253"/>
      <c r="CU82" s="253"/>
      <c r="CV82" s="253"/>
      <c r="CW82" s="253"/>
      <c r="CX82" s="253"/>
      <c r="CY82" s="253"/>
      <c r="CZ82" s="253"/>
      <c r="DA82" s="253"/>
      <c r="DB82" s="253"/>
      <c r="DC82" s="253"/>
      <c r="DD82" s="253"/>
      <c r="DE82" s="253"/>
      <c r="DF82" s="253"/>
      <c r="DG82" s="253"/>
      <c r="DH82" s="253"/>
      <c r="DI82" s="253"/>
      <c r="DJ82" s="253"/>
      <c r="DK82" s="253"/>
      <c r="DL82" s="253"/>
    </row>
    <row r="83" spans="1:116" x14ac:dyDescent="0.25">
      <c r="A83" s="254" t="s">
        <v>383</v>
      </c>
      <c r="B83" s="255" t="s">
        <v>8902</v>
      </c>
      <c r="C83" s="258">
        <v>0.54614899849999998</v>
      </c>
      <c r="D83" s="259">
        <v>2</v>
      </c>
      <c r="E83" s="258">
        <v>0</v>
      </c>
      <c r="F83" s="258">
        <v>3.9666666667000001</v>
      </c>
      <c r="G83" s="258">
        <v>0.5402728229</v>
      </c>
      <c r="H83" s="258">
        <v>29.5</v>
      </c>
      <c r="I83" s="259">
        <v>5</v>
      </c>
      <c r="J83" s="259">
        <f>IFERROR(VLOOKUP($B83,'Core Indicators'!$E$3:$EU$906,147,FALSE),"x")</f>
        <v>232</v>
      </c>
      <c r="K83" s="260">
        <v>-1.7224633694</v>
      </c>
      <c r="L83" s="258">
        <v>3.75</v>
      </c>
      <c r="M83" s="259">
        <v>31</v>
      </c>
      <c r="N83" s="259">
        <v>20</v>
      </c>
      <c r="O83" s="259">
        <f>IFERROR(VLOOKUP(B83,'Core Indicators'!$E$3:$G$9906,3,FALSE),"x")</f>
        <v>41191000</v>
      </c>
      <c r="P83" s="259">
        <v>434320</v>
      </c>
      <c r="Q83" s="253"/>
      <c r="R83" s="253"/>
      <c r="S83" s="253"/>
      <c r="T83" s="253"/>
      <c r="U83" s="253"/>
      <c r="V83" s="253"/>
      <c r="W83" s="253"/>
      <c r="X83" s="253"/>
      <c r="Y83" s="253"/>
      <c r="Z83" s="253"/>
      <c r="AA83" s="253"/>
      <c r="AB83" s="253"/>
      <c r="AC83" s="253"/>
      <c r="AD83" s="253"/>
      <c r="AE83" s="253"/>
      <c r="AF83" s="253"/>
      <c r="AG83" s="253"/>
      <c r="AH83" s="253"/>
      <c r="AI83" s="253"/>
      <c r="AJ83" s="253"/>
      <c r="AK83" s="253"/>
      <c r="AL83" s="253"/>
      <c r="AM83" s="253"/>
      <c r="AN83" s="253"/>
      <c r="AO83" s="253"/>
      <c r="AP83" s="253"/>
      <c r="AQ83" s="253"/>
      <c r="AR83" s="253"/>
      <c r="AS83" s="253"/>
      <c r="AT83" s="253"/>
      <c r="AU83" s="253"/>
      <c r="AV83" s="253"/>
      <c r="AW83" s="253"/>
      <c r="AX83" s="253"/>
      <c r="AY83" s="253"/>
      <c r="AZ83" s="253"/>
      <c r="BA83" s="253"/>
      <c r="BB83" s="253"/>
      <c r="BC83" s="253"/>
      <c r="BD83" s="253"/>
      <c r="BE83" s="253"/>
      <c r="BF83" s="253"/>
      <c r="BG83" s="253"/>
      <c r="BH83" s="253"/>
      <c r="BI83" s="253"/>
      <c r="BJ83" s="253"/>
      <c r="BK83" s="253"/>
      <c r="BL83" s="253"/>
      <c r="BM83" s="253"/>
      <c r="BN83" s="253"/>
      <c r="BO83" s="253"/>
      <c r="BP83" s="253"/>
      <c r="BQ83" s="253"/>
      <c r="BR83" s="253"/>
      <c r="BS83" s="253"/>
      <c r="BT83" s="253"/>
      <c r="BU83" s="253"/>
      <c r="BV83" s="253"/>
      <c r="BW83" s="253"/>
      <c r="BX83" s="253"/>
      <c r="BY83" s="253"/>
      <c r="BZ83" s="253"/>
      <c r="CA83" s="253"/>
      <c r="CB83" s="253"/>
      <c r="CC83" s="253"/>
      <c r="CD83" s="253"/>
      <c r="CE83" s="253"/>
      <c r="CF83" s="253"/>
      <c r="CG83" s="253"/>
      <c r="CH83" s="253"/>
      <c r="CI83" s="253"/>
      <c r="CJ83" s="253"/>
      <c r="CK83" s="253"/>
      <c r="CL83" s="253"/>
      <c r="CM83" s="253"/>
      <c r="CN83" s="253"/>
      <c r="CO83" s="253"/>
      <c r="CP83" s="253"/>
      <c r="CQ83" s="253"/>
      <c r="CR83" s="253"/>
      <c r="CS83" s="253"/>
      <c r="CT83" s="253"/>
      <c r="CU83" s="253"/>
      <c r="CV83" s="253"/>
      <c r="CW83" s="253"/>
      <c r="CX83" s="253"/>
      <c r="CY83" s="253"/>
      <c r="CZ83" s="253"/>
      <c r="DA83" s="253"/>
      <c r="DB83" s="253"/>
      <c r="DC83" s="253"/>
      <c r="DD83" s="253"/>
      <c r="DE83" s="253"/>
      <c r="DF83" s="253"/>
      <c r="DG83" s="253"/>
      <c r="DH83" s="253"/>
      <c r="DI83" s="253"/>
      <c r="DJ83" s="253"/>
      <c r="DK83" s="253"/>
      <c r="DL83" s="253"/>
    </row>
    <row r="84" spans="1:116" x14ac:dyDescent="0.25">
      <c r="A84" s="254" t="s">
        <v>8903</v>
      </c>
      <c r="B84" s="255" t="s">
        <v>8904</v>
      </c>
      <c r="C84" s="258">
        <v>0</v>
      </c>
      <c r="D84" s="259">
        <v>12</v>
      </c>
      <c r="E84" s="258">
        <v>0</v>
      </c>
      <c r="F84" s="258" t="s">
        <v>14</v>
      </c>
      <c r="G84" s="258">
        <v>5.7485973699999998E-2</v>
      </c>
      <c r="H84" s="258">
        <v>26.1</v>
      </c>
      <c r="I84" s="259">
        <v>0</v>
      </c>
      <c r="J84" s="259" t="str">
        <f>IFERROR(VLOOKUP($B84,'Core Indicators'!$E$3:$EU$906,147,FALSE),"x")</f>
        <v>x</v>
      </c>
      <c r="K84" s="260">
        <v>1.7669236660000001</v>
      </c>
      <c r="L84" s="258" t="s">
        <v>14</v>
      </c>
      <c r="M84" s="259">
        <v>94</v>
      </c>
      <c r="N84" s="259">
        <v>78</v>
      </c>
      <c r="O84" s="259" t="str">
        <f>IFERROR(VLOOKUP(B84,'Core Indicators'!$E$3:$G$9906,3,FALSE),"x")</f>
        <v>x</v>
      </c>
      <c r="P84" s="259">
        <v>100250</v>
      </c>
      <c r="Q84" s="253"/>
      <c r="R84" s="253"/>
      <c r="S84" s="253"/>
      <c r="T84" s="253"/>
      <c r="U84" s="253"/>
      <c r="V84" s="253"/>
      <c r="W84" s="253"/>
      <c r="X84" s="253"/>
      <c r="Y84" s="253"/>
      <c r="Z84" s="253"/>
      <c r="AA84" s="253"/>
      <c r="AB84" s="253"/>
      <c r="AC84" s="253"/>
      <c r="AD84" s="253"/>
      <c r="AE84" s="253"/>
      <c r="AF84" s="253"/>
      <c r="AG84" s="253"/>
      <c r="AH84" s="253"/>
      <c r="AI84" s="253"/>
      <c r="AJ84" s="253"/>
      <c r="AK84" s="253"/>
      <c r="AL84" s="253"/>
      <c r="AM84" s="253"/>
      <c r="AN84" s="253"/>
      <c r="AO84" s="253"/>
      <c r="AP84" s="253"/>
      <c r="AQ84" s="253"/>
      <c r="AR84" s="253"/>
      <c r="AS84" s="253"/>
      <c r="AT84" s="253"/>
      <c r="AU84" s="253"/>
      <c r="AV84" s="253"/>
      <c r="AW84" s="253"/>
      <c r="AX84" s="253"/>
      <c r="AY84" s="253"/>
      <c r="AZ84" s="253"/>
      <c r="BA84" s="253"/>
      <c r="BB84" s="253"/>
      <c r="BC84" s="253"/>
      <c r="BD84" s="253"/>
      <c r="BE84" s="253"/>
      <c r="BF84" s="253"/>
      <c r="BG84" s="253"/>
      <c r="BH84" s="253"/>
      <c r="BI84" s="253"/>
      <c r="BJ84" s="253"/>
      <c r="BK84" s="253"/>
      <c r="BL84" s="253"/>
      <c r="BM84" s="253"/>
      <c r="BN84" s="253"/>
      <c r="BO84" s="253"/>
      <c r="BP84" s="253"/>
      <c r="BQ84" s="253"/>
      <c r="BR84" s="253"/>
      <c r="BS84" s="253"/>
      <c r="BT84" s="253"/>
      <c r="BU84" s="253"/>
      <c r="BV84" s="253"/>
      <c r="BW84" s="253"/>
      <c r="BX84" s="253"/>
      <c r="BY84" s="253"/>
      <c r="BZ84" s="253"/>
      <c r="CA84" s="253"/>
      <c r="CB84" s="253"/>
      <c r="CC84" s="253"/>
      <c r="CD84" s="253"/>
      <c r="CE84" s="253"/>
      <c r="CF84" s="253"/>
      <c r="CG84" s="253"/>
      <c r="CH84" s="253"/>
      <c r="CI84" s="253"/>
      <c r="CJ84" s="253"/>
      <c r="CK84" s="253"/>
      <c r="CL84" s="253"/>
      <c r="CM84" s="253"/>
      <c r="CN84" s="253"/>
      <c r="CO84" s="253"/>
      <c r="CP84" s="253"/>
      <c r="CQ84" s="253"/>
      <c r="CR84" s="253"/>
      <c r="CS84" s="253"/>
      <c r="CT84" s="253"/>
      <c r="CU84" s="253"/>
      <c r="CV84" s="253"/>
      <c r="CW84" s="253"/>
      <c r="CX84" s="253"/>
      <c r="CY84" s="253"/>
      <c r="CZ84" s="253"/>
      <c r="DA84" s="253"/>
      <c r="DB84" s="253"/>
      <c r="DC84" s="253"/>
      <c r="DD84" s="253"/>
      <c r="DE84" s="253"/>
      <c r="DF84" s="253"/>
      <c r="DG84" s="253"/>
      <c r="DH84" s="253"/>
      <c r="DI84" s="253"/>
      <c r="DJ84" s="253"/>
      <c r="DK84" s="253"/>
      <c r="DL84" s="253"/>
    </row>
    <row r="85" spans="1:116" x14ac:dyDescent="0.25">
      <c r="A85" s="254" t="s">
        <v>8905</v>
      </c>
      <c r="B85" s="255" t="s">
        <v>8906</v>
      </c>
      <c r="C85" s="258">
        <v>0.77369999499999997</v>
      </c>
      <c r="D85" s="259">
        <v>4</v>
      </c>
      <c r="E85" s="258">
        <v>0.44</v>
      </c>
      <c r="F85" s="258" t="s">
        <v>14</v>
      </c>
      <c r="G85" s="258">
        <v>0.1002841248</v>
      </c>
      <c r="H85" s="258">
        <v>39</v>
      </c>
      <c r="I85" s="259">
        <v>4</v>
      </c>
      <c r="J85" s="259" t="str">
        <f>IFERROR(VLOOKUP($B85,'Core Indicators'!$E$3:$EU$906,147,FALSE),"x")</f>
        <v>x</v>
      </c>
      <c r="K85" s="260">
        <v>1.0475901365</v>
      </c>
      <c r="L85" s="258" t="s">
        <v>14</v>
      </c>
      <c r="M85" s="259">
        <v>76</v>
      </c>
      <c r="N85" s="259">
        <v>60</v>
      </c>
      <c r="O85" s="259" t="str">
        <f>IFERROR(VLOOKUP(B85,'Core Indicators'!$E$3:$G$9906,3,FALSE),"x")</f>
        <v>x</v>
      </c>
      <c r="P85" s="259">
        <v>21640</v>
      </c>
      <c r="Q85" s="253"/>
      <c r="R85" s="253"/>
      <c r="S85" s="253"/>
      <c r="T85" s="253"/>
      <c r="U85" s="253"/>
      <c r="V85" s="253"/>
      <c r="W85" s="253"/>
      <c r="X85" s="253"/>
      <c r="Y85" s="253"/>
      <c r="Z85" s="253"/>
      <c r="AA85" s="253"/>
      <c r="AB85" s="253"/>
      <c r="AC85" s="253"/>
      <c r="AD85" s="253"/>
      <c r="AE85" s="253"/>
      <c r="AF85" s="253"/>
      <c r="AG85" s="253"/>
      <c r="AH85" s="253"/>
      <c r="AI85" s="253"/>
      <c r="AJ85" s="253"/>
      <c r="AK85" s="253"/>
      <c r="AL85" s="253"/>
      <c r="AM85" s="253"/>
      <c r="AN85" s="253"/>
      <c r="AO85" s="253"/>
      <c r="AP85" s="253"/>
      <c r="AQ85" s="253"/>
      <c r="AR85" s="253"/>
      <c r="AS85" s="253"/>
      <c r="AT85" s="253"/>
      <c r="AU85" s="253"/>
      <c r="AV85" s="253"/>
      <c r="AW85" s="253"/>
      <c r="AX85" s="253"/>
      <c r="AY85" s="253"/>
      <c r="AZ85" s="253"/>
      <c r="BA85" s="253"/>
      <c r="BB85" s="253"/>
      <c r="BC85" s="253"/>
      <c r="BD85" s="253"/>
      <c r="BE85" s="253"/>
      <c r="BF85" s="253"/>
      <c r="BG85" s="253"/>
      <c r="BH85" s="253"/>
      <c r="BI85" s="253"/>
      <c r="BJ85" s="253"/>
      <c r="BK85" s="253"/>
      <c r="BL85" s="253"/>
      <c r="BM85" s="253"/>
      <c r="BN85" s="253"/>
      <c r="BO85" s="253"/>
      <c r="BP85" s="253"/>
      <c r="BQ85" s="253"/>
      <c r="BR85" s="253"/>
      <c r="BS85" s="253"/>
      <c r="BT85" s="253"/>
      <c r="BU85" s="253"/>
      <c r="BV85" s="253"/>
      <c r="BW85" s="253"/>
      <c r="BX85" s="253"/>
      <c r="BY85" s="253"/>
      <c r="BZ85" s="253"/>
      <c r="CA85" s="253"/>
      <c r="CB85" s="253"/>
      <c r="CC85" s="253"/>
      <c r="CD85" s="253"/>
      <c r="CE85" s="253"/>
      <c r="CF85" s="253"/>
      <c r="CG85" s="253"/>
      <c r="CH85" s="253"/>
      <c r="CI85" s="253"/>
      <c r="CJ85" s="253"/>
      <c r="CK85" s="253"/>
      <c r="CL85" s="253"/>
      <c r="CM85" s="253"/>
      <c r="CN85" s="253"/>
      <c r="CO85" s="253"/>
      <c r="CP85" s="253"/>
      <c r="CQ85" s="253"/>
      <c r="CR85" s="253"/>
      <c r="CS85" s="253"/>
      <c r="CT85" s="253"/>
      <c r="CU85" s="253"/>
      <c r="CV85" s="253"/>
      <c r="CW85" s="253"/>
      <c r="CX85" s="253"/>
      <c r="CY85" s="253"/>
      <c r="CZ85" s="253"/>
      <c r="DA85" s="253"/>
      <c r="DB85" s="253"/>
      <c r="DC85" s="253"/>
      <c r="DD85" s="253"/>
      <c r="DE85" s="253"/>
      <c r="DF85" s="253"/>
      <c r="DG85" s="253"/>
      <c r="DH85" s="253"/>
      <c r="DI85" s="253"/>
      <c r="DJ85" s="253"/>
      <c r="DK85" s="253"/>
      <c r="DL85" s="253"/>
    </row>
    <row r="86" spans="1:116" x14ac:dyDescent="0.25">
      <c r="A86" s="254" t="s">
        <v>401</v>
      </c>
      <c r="B86" s="255" t="s">
        <v>8907</v>
      </c>
      <c r="C86" s="258">
        <v>0.12520399560000001</v>
      </c>
      <c r="D86" s="259">
        <v>12</v>
      </c>
      <c r="E86" s="258">
        <v>5.4999999999999997E-3</v>
      </c>
      <c r="F86" s="258" t="s">
        <v>14</v>
      </c>
      <c r="G86" s="258">
        <v>6.9101684999999996E-2</v>
      </c>
      <c r="H86" s="258">
        <v>35.9</v>
      </c>
      <c r="I86" s="259">
        <v>0</v>
      </c>
      <c r="J86" s="259">
        <f>IFERROR(VLOOKUP($B86,'Core Indicators'!$E$3:$EU$906,147,FALSE),"x")</f>
        <v>781</v>
      </c>
      <c r="K86" s="260">
        <v>0.28019103410000001</v>
      </c>
      <c r="L86" s="258" t="s">
        <v>14</v>
      </c>
      <c r="M86" s="259">
        <v>89</v>
      </c>
      <c r="N86" s="259">
        <v>53</v>
      </c>
      <c r="O86" s="259">
        <f>IFERROR(VLOOKUP(B86,'Core Indicators'!$E$3:$G$9906,3,FALSE),"x")</f>
        <v>60251000</v>
      </c>
      <c r="P86" s="259">
        <v>294140</v>
      </c>
      <c r="Q86" s="253"/>
      <c r="R86" s="253"/>
      <c r="S86" s="253"/>
      <c r="T86" s="253"/>
      <c r="U86" s="253"/>
      <c r="V86" s="253"/>
      <c r="W86" s="253"/>
      <c r="X86" s="253"/>
      <c r="Y86" s="253"/>
      <c r="Z86" s="253"/>
      <c r="AA86" s="253"/>
      <c r="AB86" s="253"/>
      <c r="AC86" s="253"/>
      <c r="AD86" s="253"/>
      <c r="AE86" s="253"/>
      <c r="AF86" s="253"/>
      <c r="AG86" s="253"/>
      <c r="AH86" s="253"/>
      <c r="AI86" s="253"/>
      <c r="AJ86" s="253"/>
      <c r="AK86" s="253"/>
      <c r="AL86" s="253"/>
      <c r="AM86" s="253"/>
      <c r="AN86" s="253"/>
      <c r="AO86" s="253"/>
      <c r="AP86" s="253"/>
      <c r="AQ86" s="253"/>
      <c r="AR86" s="253"/>
      <c r="AS86" s="253"/>
      <c r="AT86" s="253"/>
      <c r="AU86" s="253"/>
      <c r="AV86" s="253"/>
      <c r="AW86" s="253"/>
      <c r="AX86" s="253"/>
      <c r="AY86" s="253"/>
      <c r="AZ86" s="253"/>
      <c r="BA86" s="253"/>
      <c r="BB86" s="253"/>
      <c r="BC86" s="253"/>
      <c r="BD86" s="253"/>
      <c r="BE86" s="253"/>
      <c r="BF86" s="253"/>
      <c r="BG86" s="253"/>
      <c r="BH86" s="253"/>
      <c r="BI86" s="253"/>
      <c r="BJ86" s="253"/>
      <c r="BK86" s="253"/>
      <c r="BL86" s="253"/>
      <c r="BM86" s="253"/>
      <c r="BN86" s="253"/>
      <c r="BO86" s="253"/>
      <c r="BP86" s="253"/>
      <c r="BQ86" s="253"/>
      <c r="BR86" s="253"/>
      <c r="BS86" s="253"/>
      <c r="BT86" s="253"/>
      <c r="BU86" s="253"/>
      <c r="BV86" s="253"/>
      <c r="BW86" s="253"/>
      <c r="BX86" s="253"/>
      <c r="BY86" s="253"/>
      <c r="BZ86" s="253"/>
      <c r="CA86" s="253"/>
      <c r="CB86" s="253"/>
      <c r="CC86" s="253"/>
      <c r="CD86" s="253"/>
      <c r="CE86" s="253"/>
      <c r="CF86" s="253"/>
      <c r="CG86" s="253"/>
      <c r="CH86" s="253"/>
      <c r="CI86" s="253"/>
      <c r="CJ86" s="253"/>
      <c r="CK86" s="253"/>
      <c r="CL86" s="253"/>
      <c r="CM86" s="253"/>
      <c r="CN86" s="253"/>
      <c r="CO86" s="253"/>
      <c r="CP86" s="253"/>
      <c r="CQ86" s="253"/>
      <c r="CR86" s="253"/>
      <c r="CS86" s="253"/>
      <c r="CT86" s="253"/>
      <c r="CU86" s="253"/>
      <c r="CV86" s="253"/>
      <c r="CW86" s="253"/>
      <c r="CX86" s="253"/>
      <c r="CY86" s="253"/>
      <c r="CZ86" s="253"/>
      <c r="DA86" s="253"/>
      <c r="DB86" s="253"/>
      <c r="DC86" s="253"/>
      <c r="DD86" s="253"/>
      <c r="DE86" s="253"/>
      <c r="DF86" s="253"/>
      <c r="DG86" s="253"/>
      <c r="DH86" s="253"/>
      <c r="DI86" s="253"/>
      <c r="DJ86" s="253"/>
      <c r="DK86" s="253"/>
      <c r="DL86" s="253"/>
    </row>
    <row r="87" spans="1:116" x14ac:dyDescent="0.25">
      <c r="A87" s="254" t="s">
        <v>8908</v>
      </c>
      <c r="B87" s="255" t="s">
        <v>8909</v>
      </c>
      <c r="C87" s="258">
        <v>0</v>
      </c>
      <c r="D87" s="259">
        <v>13</v>
      </c>
      <c r="E87" s="258">
        <v>0</v>
      </c>
      <c r="F87" s="258">
        <v>8.25</v>
      </c>
      <c r="G87" s="258">
        <v>0.40466299929999999</v>
      </c>
      <c r="H87" s="258">
        <v>45.5</v>
      </c>
      <c r="I87" s="259">
        <v>3</v>
      </c>
      <c r="J87" s="259" t="str">
        <f>IFERROR(VLOOKUP($B87,'Core Indicators'!$E$3:$EU$906,147,FALSE),"x")</f>
        <v>x</v>
      </c>
      <c r="K87" s="260">
        <v>-0.3125736415</v>
      </c>
      <c r="L87" s="258">
        <v>7.25</v>
      </c>
      <c r="M87" s="259">
        <v>78</v>
      </c>
      <c r="N87" s="259">
        <v>43</v>
      </c>
      <c r="O87" s="259" t="str">
        <f>IFERROR(VLOOKUP(B87,'Core Indicators'!$E$3:$G$9906,3,FALSE),"x")</f>
        <v>x</v>
      </c>
      <c r="P87" s="259">
        <v>10830</v>
      </c>
      <c r="Q87" s="253"/>
      <c r="R87" s="253"/>
      <c r="S87" s="253"/>
      <c r="T87" s="253"/>
      <c r="U87" s="253"/>
      <c r="V87" s="253"/>
      <c r="W87" s="253"/>
      <c r="X87" s="253"/>
      <c r="Y87" s="253"/>
      <c r="Z87" s="253"/>
      <c r="AA87" s="253"/>
      <c r="AB87" s="253"/>
      <c r="AC87" s="253"/>
      <c r="AD87" s="253"/>
      <c r="AE87" s="253"/>
      <c r="AF87" s="253"/>
      <c r="AG87" s="253"/>
      <c r="AH87" s="253"/>
      <c r="AI87" s="253"/>
      <c r="AJ87" s="253"/>
      <c r="AK87" s="253"/>
      <c r="AL87" s="253"/>
      <c r="AM87" s="253"/>
      <c r="AN87" s="253"/>
      <c r="AO87" s="253"/>
      <c r="AP87" s="253"/>
      <c r="AQ87" s="253"/>
      <c r="AR87" s="253"/>
      <c r="AS87" s="253"/>
      <c r="AT87" s="253"/>
      <c r="AU87" s="253"/>
      <c r="AV87" s="253"/>
      <c r="AW87" s="253"/>
      <c r="AX87" s="253"/>
      <c r="AY87" s="253"/>
      <c r="AZ87" s="253"/>
      <c r="BA87" s="253"/>
      <c r="BB87" s="253"/>
      <c r="BC87" s="253"/>
      <c r="BD87" s="253"/>
      <c r="BE87" s="253"/>
      <c r="BF87" s="253"/>
      <c r="BG87" s="253"/>
      <c r="BH87" s="253"/>
      <c r="BI87" s="253"/>
      <c r="BJ87" s="253"/>
      <c r="BK87" s="253"/>
      <c r="BL87" s="253"/>
      <c r="BM87" s="253"/>
      <c r="BN87" s="253"/>
      <c r="BO87" s="253"/>
      <c r="BP87" s="253"/>
      <c r="BQ87" s="253"/>
      <c r="BR87" s="253"/>
      <c r="BS87" s="253"/>
      <c r="BT87" s="253"/>
      <c r="BU87" s="253"/>
      <c r="BV87" s="253"/>
      <c r="BW87" s="253"/>
      <c r="BX87" s="253"/>
      <c r="BY87" s="253"/>
      <c r="BZ87" s="253"/>
      <c r="CA87" s="253"/>
      <c r="CB87" s="253"/>
      <c r="CC87" s="253"/>
      <c r="CD87" s="253"/>
      <c r="CE87" s="253"/>
      <c r="CF87" s="253"/>
      <c r="CG87" s="253"/>
      <c r="CH87" s="253"/>
      <c r="CI87" s="253"/>
      <c r="CJ87" s="253"/>
      <c r="CK87" s="253"/>
      <c r="CL87" s="253"/>
      <c r="CM87" s="253"/>
      <c r="CN87" s="253"/>
      <c r="CO87" s="253"/>
      <c r="CP87" s="253"/>
      <c r="CQ87" s="253"/>
      <c r="CR87" s="253"/>
      <c r="CS87" s="253"/>
      <c r="CT87" s="253"/>
      <c r="CU87" s="253"/>
      <c r="CV87" s="253"/>
      <c r="CW87" s="253"/>
      <c r="CX87" s="253"/>
      <c r="CY87" s="253"/>
      <c r="CZ87" s="253"/>
      <c r="DA87" s="253"/>
      <c r="DB87" s="253"/>
      <c r="DC87" s="253"/>
      <c r="DD87" s="253"/>
      <c r="DE87" s="253"/>
      <c r="DF87" s="253"/>
      <c r="DG87" s="253"/>
      <c r="DH87" s="253"/>
      <c r="DI87" s="253"/>
      <c r="DJ87" s="253"/>
      <c r="DK87" s="253"/>
      <c r="DL87" s="253"/>
    </row>
    <row r="88" spans="1:116" x14ac:dyDescent="0.25">
      <c r="A88" s="254" t="s">
        <v>127</v>
      </c>
      <c r="B88" s="255" t="s">
        <v>8910</v>
      </c>
      <c r="C88" s="258">
        <v>0.58639999539999998</v>
      </c>
      <c r="D88" s="259">
        <v>2</v>
      </c>
      <c r="E88" s="258">
        <v>0.57999999999999996</v>
      </c>
      <c r="F88" s="258">
        <v>4.3166666666999998</v>
      </c>
      <c r="G88" s="258">
        <v>0.46862760440000001</v>
      </c>
      <c r="H88" s="258">
        <v>33.700000000000003</v>
      </c>
      <c r="I88" s="259">
        <v>3</v>
      </c>
      <c r="J88" s="259">
        <f>IFERROR(VLOOKUP($B88,'Core Indicators'!$E$3:$EU$906,147,FALSE),"x")</f>
        <v>0</v>
      </c>
      <c r="K88" s="260">
        <v>0.14395745099999999</v>
      </c>
      <c r="L88" s="258">
        <v>4.25</v>
      </c>
      <c r="M88" s="259">
        <v>37</v>
      </c>
      <c r="N88" s="259">
        <v>48</v>
      </c>
      <c r="O88" s="259">
        <f>IFERROR(VLOOKUP(B88,'Core Indicators'!$E$3:$G$9906,3,FALSE),"x")</f>
        <v>10806000</v>
      </c>
      <c r="P88" s="259">
        <v>88780</v>
      </c>
      <c r="Q88" s="253"/>
      <c r="R88" s="253"/>
      <c r="S88" s="253"/>
      <c r="T88" s="253"/>
      <c r="U88" s="253"/>
      <c r="V88" s="253"/>
      <c r="W88" s="253"/>
      <c r="X88" s="253"/>
      <c r="Y88" s="253"/>
      <c r="Z88" s="253"/>
      <c r="AA88" s="253"/>
      <c r="AB88" s="253"/>
      <c r="AC88" s="253"/>
      <c r="AD88" s="253"/>
      <c r="AE88" s="253"/>
      <c r="AF88" s="253"/>
      <c r="AG88" s="253"/>
      <c r="AH88" s="253"/>
      <c r="AI88" s="253"/>
      <c r="AJ88" s="253"/>
      <c r="AK88" s="253"/>
      <c r="AL88" s="253"/>
      <c r="AM88" s="253"/>
      <c r="AN88" s="253"/>
      <c r="AO88" s="253"/>
      <c r="AP88" s="253"/>
      <c r="AQ88" s="253"/>
      <c r="AR88" s="253"/>
      <c r="AS88" s="253"/>
      <c r="AT88" s="253"/>
      <c r="AU88" s="253"/>
      <c r="AV88" s="253"/>
      <c r="AW88" s="253"/>
      <c r="AX88" s="253"/>
      <c r="AY88" s="253"/>
      <c r="AZ88" s="253"/>
      <c r="BA88" s="253"/>
      <c r="BB88" s="253"/>
      <c r="BC88" s="253"/>
      <c r="BD88" s="253"/>
      <c r="BE88" s="253"/>
      <c r="BF88" s="253"/>
      <c r="BG88" s="253"/>
      <c r="BH88" s="253"/>
      <c r="BI88" s="253"/>
      <c r="BJ88" s="253"/>
      <c r="BK88" s="253"/>
      <c r="BL88" s="253"/>
      <c r="BM88" s="253"/>
      <c r="BN88" s="253"/>
      <c r="BO88" s="253"/>
      <c r="BP88" s="253"/>
      <c r="BQ88" s="253"/>
      <c r="BR88" s="253"/>
      <c r="BS88" s="253"/>
      <c r="BT88" s="253"/>
      <c r="BU88" s="253"/>
      <c r="BV88" s="253"/>
      <c r="BW88" s="253"/>
      <c r="BX88" s="253"/>
      <c r="BY88" s="253"/>
      <c r="BZ88" s="253"/>
      <c r="CA88" s="253"/>
      <c r="CB88" s="253"/>
      <c r="CC88" s="253"/>
      <c r="CD88" s="253"/>
      <c r="CE88" s="253"/>
      <c r="CF88" s="253"/>
      <c r="CG88" s="253"/>
      <c r="CH88" s="253"/>
      <c r="CI88" s="253"/>
      <c r="CJ88" s="253"/>
      <c r="CK88" s="253"/>
      <c r="CL88" s="253"/>
      <c r="CM88" s="253"/>
      <c r="CN88" s="253"/>
      <c r="CO88" s="253"/>
      <c r="CP88" s="253"/>
      <c r="CQ88" s="253"/>
      <c r="CR88" s="253"/>
      <c r="CS88" s="253"/>
      <c r="CT88" s="253"/>
      <c r="CU88" s="253"/>
      <c r="CV88" s="253"/>
      <c r="CW88" s="253"/>
      <c r="CX88" s="253"/>
      <c r="CY88" s="253"/>
      <c r="CZ88" s="253"/>
      <c r="DA88" s="253"/>
      <c r="DB88" s="253"/>
      <c r="DC88" s="253"/>
      <c r="DD88" s="253"/>
      <c r="DE88" s="253"/>
      <c r="DF88" s="253"/>
      <c r="DG88" s="253"/>
      <c r="DH88" s="253"/>
      <c r="DI88" s="253"/>
      <c r="DJ88" s="253"/>
      <c r="DK88" s="253"/>
      <c r="DL88" s="253"/>
    </row>
    <row r="89" spans="1:116" x14ac:dyDescent="0.25">
      <c r="A89" s="254" t="s">
        <v>8911</v>
      </c>
      <c r="B89" s="255" t="s">
        <v>8912</v>
      </c>
      <c r="C89" s="258">
        <v>4.1406014200000001E-2</v>
      </c>
      <c r="D89" s="259">
        <v>12</v>
      </c>
      <c r="E89" s="258">
        <v>2.2020000000000001E-2</v>
      </c>
      <c r="F89" s="258" t="s">
        <v>14</v>
      </c>
      <c r="G89" s="258">
        <v>9.8649094399999998E-2</v>
      </c>
      <c r="H89" s="258">
        <v>32.9</v>
      </c>
      <c r="I89" s="259">
        <v>0</v>
      </c>
      <c r="J89" s="259" t="str">
        <f>IFERROR(VLOOKUP($B89,'Core Indicators'!$E$3:$EU$906,147,FALSE),"x")</f>
        <v>x</v>
      </c>
      <c r="K89" s="260">
        <v>1.5379649401</v>
      </c>
      <c r="L89" s="258" t="s">
        <v>14</v>
      </c>
      <c r="M89" s="259">
        <v>96</v>
      </c>
      <c r="N89" s="259">
        <v>73</v>
      </c>
      <c r="O89" s="259" t="str">
        <f>IFERROR(VLOOKUP(B89,'Core Indicators'!$E$3:$G$9906,3,FALSE),"x")</f>
        <v>x</v>
      </c>
      <c r="P89" s="259">
        <v>364560</v>
      </c>
      <c r="Q89" s="253"/>
      <c r="R89" s="253"/>
      <c r="S89" s="253"/>
      <c r="T89" s="253"/>
      <c r="U89" s="253"/>
      <c r="V89" s="253"/>
      <c r="W89" s="253"/>
      <c r="X89" s="253"/>
      <c r="Y89" s="253"/>
      <c r="Z89" s="253"/>
      <c r="AA89" s="253"/>
      <c r="AB89" s="253"/>
      <c r="AC89" s="253"/>
      <c r="AD89" s="253"/>
      <c r="AE89" s="253"/>
      <c r="AF89" s="253"/>
      <c r="AG89" s="253"/>
      <c r="AH89" s="253"/>
      <c r="AI89" s="253"/>
      <c r="AJ89" s="253"/>
      <c r="AK89" s="253"/>
      <c r="AL89" s="253"/>
      <c r="AM89" s="253"/>
      <c r="AN89" s="253"/>
      <c r="AO89" s="253"/>
      <c r="AP89" s="253"/>
      <c r="AQ89" s="253"/>
      <c r="AR89" s="253"/>
      <c r="AS89" s="253"/>
      <c r="AT89" s="253"/>
      <c r="AU89" s="253"/>
      <c r="AV89" s="253"/>
      <c r="AW89" s="253"/>
      <c r="AX89" s="253"/>
      <c r="AY89" s="253"/>
      <c r="AZ89" s="253"/>
      <c r="BA89" s="253"/>
      <c r="BB89" s="253"/>
      <c r="BC89" s="253"/>
      <c r="BD89" s="253"/>
      <c r="BE89" s="253"/>
      <c r="BF89" s="253"/>
      <c r="BG89" s="253"/>
      <c r="BH89" s="253"/>
      <c r="BI89" s="253"/>
      <c r="BJ89" s="253"/>
      <c r="BK89" s="253"/>
      <c r="BL89" s="253"/>
      <c r="BM89" s="253"/>
      <c r="BN89" s="253"/>
      <c r="BO89" s="253"/>
      <c r="BP89" s="253"/>
      <c r="BQ89" s="253"/>
      <c r="BR89" s="253"/>
      <c r="BS89" s="253"/>
      <c r="BT89" s="253"/>
      <c r="BU89" s="253"/>
      <c r="BV89" s="253"/>
      <c r="BW89" s="253"/>
      <c r="BX89" s="253"/>
      <c r="BY89" s="253"/>
      <c r="BZ89" s="253"/>
      <c r="CA89" s="253"/>
      <c r="CB89" s="253"/>
      <c r="CC89" s="253"/>
      <c r="CD89" s="253"/>
      <c r="CE89" s="253"/>
      <c r="CF89" s="253"/>
      <c r="CG89" s="253"/>
      <c r="CH89" s="253"/>
      <c r="CI89" s="253"/>
      <c r="CJ89" s="253"/>
      <c r="CK89" s="253"/>
      <c r="CL89" s="253"/>
      <c r="CM89" s="253"/>
      <c r="CN89" s="253"/>
      <c r="CO89" s="253"/>
      <c r="CP89" s="253"/>
      <c r="CQ89" s="253"/>
      <c r="CR89" s="253"/>
      <c r="CS89" s="253"/>
      <c r="CT89" s="253"/>
      <c r="CU89" s="253"/>
      <c r="CV89" s="253"/>
      <c r="CW89" s="253"/>
      <c r="CX89" s="253"/>
      <c r="CY89" s="253"/>
      <c r="CZ89" s="253"/>
      <c r="DA89" s="253"/>
      <c r="DB89" s="253"/>
      <c r="DC89" s="253"/>
      <c r="DD89" s="253"/>
      <c r="DE89" s="253"/>
      <c r="DF89" s="253"/>
      <c r="DG89" s="253"/>
      <c r="DH89" s="253"/>
      <c r="DI89" s="253"/>
      <c r="DJ89" s="253"/>
      <c r="DK89" s="253"/>
      <c r="DL89" s="253"/>
    </row>
    <row r="90" spans="1:116" x14ac:dyDescent="0.25">
      <c r="A90" s="254" t="s">
        <v>8913</v>
      </c>
      <c r="B90" s="255" t="s">
        <v>8914</v>
      </c>
      <c r="C90" s="258">
        <v>0.53400502920000004</v>
      </c>
      <c r="D90" s="259">
        <v>4</v>
      </c>
      <c r="E90" s="258">
        <v>0.41699999999999998</v>
      </c>
      <c r="F90" s="258">
        <v>3.7833333332999999</v>
      </c>
      <c r="G90" s="258">
        <v>0.20262584820000001</v>
      </c>
      <c r="H90" s="258">
        <v>27.8</v>
      </c>
      <c r="I90" s="259">
        <v>2</v>
      </c>
      <c r="J90" s="259" t="str">
        <f>IFERROR(VLOOKUP($B90,'Core Indicators'!$E$3:$EU$906,147,FALSE),"x")</f>
        <v>x</v>
      </c>
      <c r="K90" s="260">
        <v>-0.43241328000000001</v>
      </c>
      <c r="L90" s="258">
        <v>3.5</v>
      </c>
      <c r="M90" s="259">
        <v>23</v>
      </c>
      <c r="N90" s="259">
        <v>34</v>
      </c>
      <c r="O90" s="259" t="str">
        <f>IFERROR(VLOOKUP(B90,'Core Indicators'!$E$3:$G$9906,3,FALSE),"x")</f>
        <v>x</v>
      </c>
      <c r="P90" s="259">
        <v>2699700</v>
      </c>
      <c r="Q90" s="253"/>
      <c r="R90" s="253"/>
      <c r="S90" s="253"/>
      <c r="T90" s="253"/>
      <c r="U90" s="253"/>
      <c r="V90" s="253"/>
      <c r="W90" s="253"/>
      <c r="X90" s="253"/>
      <c r="Y90" s="253"/>
      <c r="Z90" s="253"/>
      <c r="AA90" s="253"/>
      <c r="AB90" s="253"/>
      <c r="AC90" s="253"/>
      <c r="AD90" s="253"/>
      <c r="AE90" s="253"/>
      <c r="AF90" s="253"/>
      <c r="AG90" s="253"/>
      <c r="AH90" s="253"/>
      <c r="AI90" s="253"/>
      <c r="AJ90" s="253"/>
      <c r="AK90" s="253"/>
      <c r="AL90" s="253"/>
      <c r="AM90" s="253"/>
      <c r="AN90" s="253"/>
      <c r="AO90" s="253"/>
      <c r="AP90" s="253"/>
      <c r="AQ90" s="253"/>
      <c r="AR90" s="253"/>
      <c r="AS90" s="253"/>
      <c r="AT90" s="253"/>
      <c r="AU90" s="253"/>
      <c r="AV90" s="253"/>
      <c r="AW90" s="253"/>
      <c r="AX90" s="253"/>
      <c r="AY90" s="253"/>
      <c r="AZ90" s="253"/>
      <c r="BA90" s="253"/>
      <c r="BB90" s="253"/>
      <c r="BC90" s="253"/>
      <c r="BD90" s="253"/>
      <c r="BE90" s="253"/>
      <c r="BF90" s="253"/>
      <c r="BG90" s="253"/>
      <c r="BH90" s="253"/>
      <c r="BI90" s="253"/>
      <c r="BJ90" s="253"/>
      <c r="BK90" s="253"/>
      <c r="BL90" s="253"/>
      <c r="BM90" s="253"/>
      <c r="BN90" s="253"/>
      <c r="BO90" s="253"/>
      <c r="BP90" s="253"/>
      <c r="BQ90" s="253"/>
      <c r="BR90" s="253"/>
      <c r="BS90" s="253"/>
      <c r="BT90" s="253"/>
      <c r="BU90" s="253"/>
      <c r="BV90" s="253"/>
      <c r="BW90" s="253"/>
      <c r="BX90" s="253"/>
      <c r="BY90" s="253"/>
      <c r="BZ90" s="253"/>
      <c r="CA90" s="253"/>
      <c r="CB90" s="253"/>
      <c r="CC90" s="253"/>
      <c r="CD90" s="253"/>
      <c r="CE90" s="253"/>
      <c r="CF90" s="253"/>
      <c r="CG90" s="253"/>
      <c r="CH90" s="253"/>
      <c r="CI90" s="253"/>
      <c r="CJ90" s="253"/>
      <c r="CK90" s="253"/>
      <c r="CL90" s="253"/>
      <c r="CM90" s="253"/>
      <c r="CN90" s="253"/>
      <c r="CO90" s="253"/>
      <c r="CP90" s="253"/>
      <c r="CQ90" s="253"/>
      <c r="CR90" s="253"/>
      <c r="CS90" s="253"/>
      <c r="CT90" s="253"/>
      <c r="CU90" s="253"/>
      <c r="CV90" s="253"/>
      <c r="CW90" s="253"/>
      <c r="CX90" s="253"/>
      <c r="CY90" s="253"/>
      <c r="CZ90" s="253"/>
      <c r="DA90" s="253"/>
      <c r="DB90" s="253"/>
      <c r="DC90" s="253"/>
      <c r="DD90" s="253"/>
      <c r="DE90" s="253"/>
      <c r="DF90" s="253"/>
      <c r="DG90" s="253"/>
      <c r="DH90" s="253"/>
      <c r="DI90" s="253"/>
      <c r="DJ90" s="253"/>
      <c r="DK90" s="253"/>
      <c r="DL90" s="253"/>
    </row>
    <row r="91" spans="1:116" x14ac:dyDescent="0.25">
      <c r="A91" s="254" t="s">
        <v>412</v>
      </c>
      <c r="B91" s="255" t="s">
        <v>8915</v>
      </c>
      <c r="C91" s="258">
        <v>0.85199999310000007</v>
      </c>
      <c r="D91" s="259">
        <v>4</v>
      </c>
      <c r="E91" s="258">
        <v>0.08</v>
      </c>
      <c r="F91" s="258">
        <v>4.8499999999999996</v>
      </c>
      <c r="G91" s="258">
        <v>0.54450861260000005</v>
      </c>
      <c r="H91" s="258">
        <v>40.799999999999997</v>
      </c>
      <c r="I91" s="259">
        <v>5</v>
      </c>
      <c r="J91" s="259" t="str">
        <f>IFERROR(VLOOKUP($B91,'Core Indicators'!$E$3:$EU$906,147,FALSE),"x")</f>
        <v>x</v>
      </c>
      <c r="K91" s="260">
        <v>-0.45431771869999998</v>
      </c>
      <c r="L91" s="258">
        <v>5.5</v>
      </c>
      <c r="M91" s="259">
        <v>48</v>
      </c>
      <c r="N91" s="259">
        <v>28</v>
      </c>
      <c r="O91" s="259">
        <f>IFERROR(VLOOKUP(B91,'Core Indicators'!$E$3:$G$9906,3,FALSE),"x")</f>
        <v>56168000</v>
      </c>
      <c r="P91" s="259">
        <v>569140</v>
      </c>
      <c r="Q91" s="253"/>
      <c r="R91" s="253"/>
      <c r="S91" s="253"/>
      <c r="T91" s="253"/>
      <c r="U91" s="253"/>
      <c r="V91" s="253"/>
      <c r="W91" s="253"/>
      <c r="X91" s="253"/>
      <c r="Y91" s="253"/>
      <c r="Z91" s="253"/>
      <c r="AA91" s="253"/>
      <c r="AB91" s="253"/>
      <c r="AC91" s="253"/>
      <c r="AD91" s="253"/>
      <c r="AE91" s="253"/>
      <c r="AF91" s="253"/>
      <c r="AG91" s="253"/>
      <c r="AH91" s="253"/>
      <c r="AI91" s="253"/>
      <c r="AJ91" s="253"/>
      <c r="AK91" s="253"/>
      <c r="AL91" s="253"/>
      <c r="AM91" s="253"/>
      <c r="AN91" s="253"/>
      <c r="AO91" s="253"/>
      <c r="AP91" s="253"/>
      <c r="AQ91" s="253"/>
      <c r="AR91" s="253"/>
      <c r="AS91" s="253"/>
      <c r="AT91" s="253"/>
      <c r="AU91" s="253"/>
      <c r="AV91" s="253"/>
      <c r="AW91" s="253"/>
      <c r="AX91" s="253"/>
      <c r="AY91" s="253"/>
      <c r="AZ91" s="253"/>
      <c r="BA91" s="253"/>
      <c r="BB91" s="253"/>
      <c r="BC91" s="253"/>
      <c r="BD91" s="253"/>
      <c r="BE91" s="253"/>
      <c r="BF91" s="253"/>
      <c r="BG91" s="253"/>
      <c r="BH91" s="253"/>
      <c r="BI91" s="253"/>
      <c r="BJ91" s="253"/>
      <c r="BK91" s="253"/>
      <c r="BL91" s="253"/>
      <c r="BM91" s="253"/>
      <c r="BN91" s="253"/>
      <c r="BO91" s="253"/>
      <c r="BP91" s="253"/>
      <c r="BQ91" s="253"/>
      <c r="BR91" s="253"/>
      <c r="BS91" s="253"/>
      <c r="BT91" s="253"/>
      <c r="BU91" s="253"/>
      <c r="BV91" s="253"/>
      <c r="BW91" s="253"/>
      <c r="BX91" s="253"/>
      <c r="BY91" s="253"/>
      <c r="BZ91" s="253"/>
      <c r="CA91" s="253"/>
      <c r="CB91" s="253"/>
      <c r="CC91" s="253"/>
      <c r="CD91" s="253"/>
      <c r="CE91" s="253"/>
      <c r="CF91" s="253"/>
      <c r="CG91" s="253"/>
      <c r="CH91" s="253"/>
      <c r="CI91" s="253"/>
      <c r="CJ91" s="253"/>
      <c r="CK91" s="253"/>
      <c r="CL91" s="253"/>
      <c r="CM91" s="253"/>
      <c r="CN91" s="253"/>
      <c r="CO91" s="253"/>
      <c r="CP91" s="253"/>
      <c r="CQ91" s="253"/>
      <c r="CR91" s="253"/>
      <c r="CS91" s="253"/>
      <c r="CT91" s="253"/>
      <c r="CU91" s="253"/>
      <c r="CV91" s="253"/>
      <c r="CW91" s="253"/>
      <c r="CX91" s="253"/>
      <c r="CY91" s="253"/>
      <c r="CZ91" s="253"/>
      <c r="DA91" s="253"/>
      <c r="DB91" s="253"/>
      <c r="DC91" s="253"/>
      <c r="DD91" s="253"/>
      <c r="DE91" s="253"/>
      <c r="DF91" s="253"/>
      <c r="DG91" s="253"/>
      <c r="DH91" s="253"/>
      <c r="DI91" s="253"/>
      <c r="DJ91" s="253"/>
      <c r="DK91" s="253"/>
      <c r="DL91" s="253"/>
    </row>
    <row r="92" spans="1:116" x14ac:dyDescent="0.25">
      <c r="A92" s="254" t="s">
        <v>8916</v>
      </c>
      <c r="B92" s="255" t="s">
        <v>8917</v>
      </c>
      <c r="C92" s="258">
        <v>0.54403001520000005</v>
      </c>
      <c r="D92" s="259">
        <v>6</v>
      </c>
      <c r="E92" s="258">
        <v>0.27300000000000002</v>
      </c>
      <c r="F92" s="258">
        <v>6.1</v>
      </c>
      <c r="G92" s="258">
        <v>0.38123403010000001</v>
      </c>
      <c r="H92" s="258">
        <v>29.7</v>
      </c>
      <c r="I92" s="259">
        <v>2</v>
      </c>
      <c r="J92" s="259" t="str">
        <f>IFERROR(VLOOKUP($B92,'Core Indicators'!$E$3:$EU$906,147,FALSE),"x")</f>
        <v>x</v>
      </c>
      <c r="K92" s="260">
        <v>-0.88630145790000003</v>
      </c>
      <c r="L92" s="258">
        <v>5</v>
      </c>
      <c r="M92" s="259">
        <v>38</v>
      </c>
      <c r="N92" s="259">
        <v>30</v>
      </c>
      <c r="O92" s="259" t="str">
        <f>IFERROR(VLOOKUP(B92,'Core Indicators'!$E$3:$G$9906,3,FALSE),"x")</f>
        <v>x</v>
      </c>
      <c r="P92" s="259">
        <v>191800</v>
      </c>
      <c r="Q92" s="253"/>
      <c r="R92" s="253"/>
      <c r="S92" s="253"/>
      <c r="T92" s="253"/>
      <c r="U92" s="253"/>
      <c r="V92" s="253"/>
      <c r="W92" s="253"/>
      <c r="X92" s="253"/>
      <c r="Y92" s="253"/>
      <c r="Z92" s="253"/>
      <c r="AA92" s="253"/>
      <c r="AB92" s="253"/>
      <c r="AC92" s="253"/>
      <c r="AD92" s="253"/>
      <c r="AE92" s="253"/>
      <c r="AF92" s="253"/>
      <c r="AG92" s="253"/>
      <c r="AH92" s="253"/>
      <c r="AI92" s="253"/>
      <c r="AJ92" s="253"/>
      <c r="AK92" s="253"/>
      <c r="AL92" s="253"/>
      <c r="AM92" s="253"/>
      <c r="AN92" s="253"/>
      <c r="AO92" s="253"/>
      <c r="AP92" s="253"/>
      <c r="AQ92" s="253"/>
      <c r="AR92" s="253"/>
      <c r="AS92" s="253"/>
      <c r="AT92" s="253"/>
      <c r="AU92" s="253"/>
      <c r="AV92" s="253"/>
      <c r="AW92" s="253"/>
      <c r="AX92" s="253"/>
      <c r="AY92" s="253"/>
      <c r="AZ92" s="253"/>
      <c r="BA92" s="253"/>
      <c r="BB92" s="253"/>
      <c r="BC92" s="253"/>
      <c r="BD92" s="253"/>
      <c r="BE92" s="253"/>
      <c r="BF92" s="253"/>
      <c r="BG92" s="253"/>
      <c r="BH92" s="253"/>
      <c r="BI92" s="253"/>
      <c r="BJ92" s="253"/>
      <c r="BK92" s="253"/>
      <c r="BL92" s="253"/>
      <c r="BM92" s="253"/>
      <c r="BN92" s="253"/>
      <c r="BO92" s="253"/>
      <c r="BP92" s="253"/>
      <c r="BQ92" s="253"/>
      <c r="BR92" s="253"/>
      <c r="BS92" s="253"/>
      <c r="BT92" s="253"/>
      <c r="BU92" s="253"/>
      <c r="BV92" s="253"/>
      <c r="BW92" s="253"/>
      <c r="BX92" s="253"/>
      <c r="BY92" s="253"/>
      <c r="BZ92" s="253"/>
      <c r="CA92" s="253"/>
      <c r="CB92" s="253"/>
      <c r="CC92" s="253"/>
      <c r="CD92" s="253"/>
      <c r="CE92" s="253"/>
      <c r="CF92" s="253"/>
      <c r="CG92" s="253"/>
      <c r="CH92" s="253"/>
      <c r="CI92" s="253"/>
      <c r="CJ92" s="253"/>
      <c r="CK92" s="253"/>
      <c r="CL92" s="253"/>
      <c r="CM92" s="253"/>
      <c r="CN92" s="253"/>
      <c r="CO92" s="253"/>
      <c r="CP92" s="253"/>
      <c r="CQ92" s="253"/>
      <c r="CR92" s="253"/>
      <c r="CS92" s="253"/>
      <c r="CT92" s="253"/>
      <c r="CU92" s="253"/>
      <c r="CV92" s="253"/>
      <c r="CW92" s="253"/>
      <c r="CX92" s="253"/>
      <c r="CY92" s="253"/>
      <c r="CZ92" s="253"/>
      <c r="DA92" s="253"/>
      <c r="DB92" s="253"/>
      <c r="DC92" s="253"/>
      <c r="DD92" s="253"/>
      <c r="DE92" s="253"/>
      <c r="DF92" s="253"/>
      <c r="DG92" s="253"/>
      <c r="DH92" s="253"/>
      <c r="DI92" s="253"/>
      <c r="DJ92" s="253"/>
      <c r="DK92" s="253"/>
      <c r="DL92" s="253"/>
    </row>
    <row r="93" spans="1:116" x14ac:dyDescent="0.25">
      <c r="A93" s="254" t="s">
        <v>8918</v>
      </c>
      <c r="B93" s="255" t="s">
        <v>8919</v>
      </c>
      <c r="C93" s="258">
        <v>9.6800022599999994E-2</v>
      </c>
      <c r="D93" s="259">
        <v>9</v>
      </c>
      <c r="E93" s="258">
        <v>3.5000000000000003E-2</v>
      </c>
      <c r="F93" s="258">
        <v>3.2833333332999999</v>
      </c>
      <c r="G93" s="258">
        <v>0.47416294609999998</v>
      </c>
      <c r="H93" s="258" t="s">
        <v>14</v>
      </c>
      <c r="I93" s="259">
        <v>2</v>
      </c>
      <c r="J93" s="259" t="str">
        <f>IFERROR(VLOOKUP($B93,'Core Indicators'!$E$3:$EU$906,147,FALSE),"x")</f>
        <v>x</v>
      </c>
      <c r="K93" s="260">
        <v>-0.93566834930000009</v>
      </c>
      <c r="L93" s="258">
        <v>2</v>
      </c>
      <c r="M93" s="259">
        <v>25</v>
      </c>
      <c r="N93" s="259">
        <v>20</v>
      </c>
      <c r="O93" s="259" t="str">
        <f>IFERROR(VLOOKUP(B93,'Core Indicators'!$E$3:$G$9906,3,FALSE),"x")</f>
        <v>x</v>
      </c>
      <c r="P93" s="259">
        <v>176520</v>
      </c>
      <c r="Q93" s="253"/>
      <c r="R93" s="253"/>
      <c r="S93" s="253"/>
      <c r="T93" s="253"/>
      <c r="U93" s="253"/>
      <c r="V93" s="253"/>
      <c r="W93" s="253"/>
      <c r="X93" s="253"/>
      <c r="Y93" s="253"/>
      <c r="Z93" s="253"/>
      <c r="AA93" s="253"/>
      <c r="AB93" s="253"/>
      <c r="AC93" s="253"/>
      <c r="AD93" s="253"/>
      <c r="AE93" s="253"/>
      <c r="AF93" s="253"/>
      <c r="AG93" s="253"/>
      <c r="AH93" s="253"/>
      <c r="AI93" s="253"/>
      <c r="AJ93" s="253"/>
      <c r="AK93" s="253"/>
      <c r="AL93" s="253"/>
      <c r="AM93" s="253"/>
      <c r="AN93" s="253"/>
      <c r="AO93" s="253"/>
      <c r="AP93" s="253"/>
      <c r="AQ93" s="253"/>
      <c r="AR93" s="253"/>
      <c r="AS93" s="253"/>
      <c r="AT93" s="253"/>
      <c r="AU93" s="253"/>
      <c r="AV93" s="253"/>
      <c r="AW93" s="253"/>
      <c r="AX93" s="253"/>
      <c r="AY93" s="253"/>
      <c r="AZ93" s="253"/>
      <c r="BA93" s="253"/>
      <c r="BB93" s="253"/>
      <c r="BC93" s="253"/>
      <c r="BD93" s="253"/>
      <c r="BE93" s="253"/>
      <c r="BF93" s="253"/>
      <c r="BG93" s="253"/>
      <c r="BH93" s="253"/>
      <c r="BI93" s="253"/>
      <c r="BJ93" s="253"/>
      <c r="BK93" s="253"/>
      <c r="BL93" s="253"/>
      <c r="BM93" s="253"/>
      <c r="BN93" s="253"/>
      <c r="BO93" s="253"/>
      <c r="BP93" s="253"/>
      <c r="BQ93" s="253"/>
      <c r="BR93" s="253"/>
      <c r="BS93" s="253"/>
      <c r="BT93" s="253"/>
      <c r="BU93" s="253"/>
      <c r="BV93" s="253"/>
      <c r="BW93" s="253"/>
      <c r="BX93" s="253"/>
      <c r="BY93" s="253"/>
      <c r="BZ93" s="253"/>
      <c r="CA93" s="253"/>
      <c r="CB93" s="253"/>
      <c r="CC93" s="253"/>
      <c r="CD93" s="253"/>
      <c r="CE93" s="253"/>
      <c r="CF93" s="253"/>
      <c r="CG93" s="253"/>
      <c r="CH93" s="253"/>
      <c r="CI93" s="253"/>
      <c r="CJ93" s="253"/>
      <c r="CK93" s="253"/>
      <c r="CL93" s="253"/>
      <c r="CM93" s="253"/>
      <c r="CN93" s="253"/>
      <c r="CO93" s="253"/>
      <c r="CP93" s="253"/>
      <c r="CQ93" s="253"/>
      <c r="CR93" s="253"/>
      <c r="CS93" s="253"/>
      <c r="CT93" s="253"/>
      <c r="CU93" s="253"/>
      <c r="CV93" s="253"/>
      <c r="CW93" s="253"/>
      <c r="CX93" s="253"/>
      <c r="CY93" s="253"/>
      <c r="CZ93" s="253"/>
      <c r="DA93" s="253"/>
      <c r="DB93" s="253"/>
      <c r="DC93" s="253"/>
      <c r="DD93" s="253"/>
      <c r="DE93" s="253"/>
      <c r="DF93" s="253"/>
      <c r="DG93" s="253"/>
      <c r="DH93" s="253"/>
      <c r="DI93" s="253"/>
      <c r="DJ93" s="253"/>
      <c r="DK93" s="253"/>
      <c r="DL93" s="253"/>
    </row>
    <row r="94" spans="1:116" x14ac:dyDescent="0.25">
      <c r="A94" s="254" t="s">
        <v>8920</v>
      </c>
      <c r="B94" s="255" t="s">
        <v>8921</v>
      </c>
      <c r="C94" s="258">
        <v>0</v>
      </c>
      <c r="D94" s="259">
        <v>13</v>
      </c>
      <c r="E94" s="258">
        <v>0</v>
      </c>
      <c r="F94" s="258" t="s">
        <v>14</v>
      </c>
      <c r="G94" s="258" t="s">
        <v>14</v>
      </c>
      <c r="H94" s="258">
        <v>37</v>
      </c>
      <c r="I94" s="259">
        <v>0</v>
      </c>
      <c r="J94" s="259" t="str">
        <f>IFERROR(VLOOKUP($B94,'Core Indicators'!$E$3:$EU$906,147,FALSE),"x")</f>
        <v>x</v>
      </c>
      <c r="K94" s="260">
        <v>0.73770260809999999</v>
      </c>
      <c r="L94" s="258" t="s">
        <v>14</v>
      </c>
      <c r="M94" s="259">
        <v>93</v>
      </c>
      <c r="N94" s="259" t="s">
        <v>14</v>
      </c>
      <c r="O94" s="259" t="str">
        <f>IFERROR(VLOOKUP(B94,'Core Indicators'!$E$3:$G$9906,3,FALSE),"x")</f>
        <v>x</v>
      </c>
      <c r="P94" s="259">
        <v>810</v>
      </c>
      <c r="Q94" s="253"/>
      <c r="R94" s="253"/>
      <c r="S94" s="253"/>
      <c r="T94" s="253"/>
      <c r="U94" s="253"/>
      <c r="V94" s="253"/>
      <c r="W94" s="253"/>
      <c r="X94" s="253"/>
      <c r="Y94" s="253"/>
      <c r="Z94" s="253"/>
      <c r="AA94" s="253"/>
      <c r="AB94" s="253"/>
      <c r="AC94" s="253"/>
      <c r="AD94" s="253"/>
      <c r="AE94" s="253"/>
      <c r="AF94" s="253"/>
      <c r="AG94" s="253"/>
      <c r="AH94" s="253"/>
      <c r="AI94" s="253"/>
      <c r="AJ94" s="253"/>
      <c r="AK94" s="253"/>
      <c r="AL94" s="253"/>
      <c r="AM94" s="253"/>
      <c r="AN94" s="253"/>
      <c r="AO94" s="253"/>
      <c r="AP94" s="253"/>
      <c r="AQ94" s="253"/>
      <c r="AR94" s="253"/>
      <c r="AS94" s="253"/>
      <c r="AT94" s="253"/>
      <c r="AU94" s="253"/>
      <c r="AV94" s="253"/>
      <c r="AW94" s="253"/>
      <c r="AX94" s="253"/>
      <c r="AY94" s="253"/>
      <c r="AZ94" s="253"/>
      <c r="BA94" s="253"/>
      <c r="BB94" s="253"/>
      <c r="BC94" s="253"/>
      <c r="BD94" s="253"/>
      <c r="BE94" s="253"/>
      <c r="BF94" s="253"/>
      <c r="BG94" s="253"/>
      <c r="BH94" s="253"/>
      <c r="BI94" s="253"/>
      <c r="BJ94" s="253"/>
      <c r="BK94" s="253"/>
      <c r="BL94" s="253"/>
      <c r="BM94" s="253"/>
      <c r="BN94" s="253"/>
      <c r="BO94" s="253"/>
      <c r="BP94" s="253"/>
      <c r="BQ94" s="253"/>
      <c r="BR94" s="253"/>
      <c r="BS94" s="253"/>
      <c r="BT94" s="253"/>
      <c r="BU94" s="253"/>
      <c r="BV94" s="253"/>
      <c r="BW94" s="253"/>
      <c r="BX94" s="253"/>
      <c r="BY94" s="253"/>
      <c r="BZ94" s="253"/>
      <c r="CA94" s="253"/>
      <c r="CB94" s="253"/>
      <c r="CC94" s="253"/>
      <c r="CD94" s="253"/>
      <c r="CE94" s="253"/>
      <c r="CF94" s="253"/>
      <c r="CG94" s="253"/>
      <c r="CH94" s="253"/>
      <c r="CI94" s="253"/>
      <c r="CJ94" s="253"/>
      <c r="CK94" s="253"/>
      <c r="CL94" s="253"/>
      <c r="CM94" s="253"/>
      <c r="CN94" s="253"/>
      <c r="CO94" s="253"/>
      <c r="CP94" s="253"/>
      <c r="CQ94" s="253"/>
      <c r="CR94" s="253"/>
      <c r="CS94" s="253"/>
      <c r="CT94" s="253"/>
      <c r="CU94" s="253"/>
      <c r="CV94" s="253"/>
      <c r="CW94" s="253"/>
      <c r="CX94" s="253"/>
      <c r="CY94" s="253"/>
      <c r="CZ94" s="253"/>
      <c r="DA94" s="253"/>
      <c r="DB94" s="253"/>
      <c r="DC94" s="253"/>
      <c r="DD94" s="253"/>
      <c r="DE94" s="253"/>
      <c r="DF94" s="253"/>
      <c r="DG94" s="253"/>
      <c r="DH94" s="253"/>
      <c r="DI94" s="253"/>
      <c r="DJ94" s="253"/>
      <c r="DK94" s="253"/>
      <c r="DL94" s="253"/>
    </row>
    <row r="95" spans="1:116" x14ac:dyDescent="0.25">
      <c r="A95" s="254" t="s">
        <v>8922</v>
      </c>
      <c r="B95" s="255" t="s">
        <v>8923</v>
      </c>
      <c r="C95" s="258">
        <v>0</v>
      </c>
      <c r="D95" s="259">
        <v>13</v>
      </c>
      <c r="E95" s="258">
        <v>0</v>
      </c>
      <c r="F95" s="258" t="s">
        <v>14</v>
      </c>
      <c r="G95" s="258" t="s">
        <v>14</v>
      </c>
      <c r="H95" s="258" t="s">
        <v>14</v>
      </c>
      <c r="I95" s="259">
        <v>0</v>
      </c>
      <c r="J95" s="259" t="str">
        <f>IFERROR(VLOOKUP($B95,'Core Indicators'!$E$3:$EU$906,147,FALSE),"x")</f>
        <v>x</v>
      </c>
      <c r="K95" s="260">
        <v>0.4797953069</v>
      </c>
      <c r="L95" s="258" t="s">
        <v>14</v>
      </c>
      <c r="M95" s="259">
        <v>89</v>
      </c>
      <c r="N95" s="259" t="s">
        <v>14</v>
      </c>
      <c r="O95" s="259" t="str">
        <f>IFERROR(VLOOKUP(B95,'Core Indicators'!$E$3:$G$9906,3,FALSE),"x")</f>
        <v>x</v>
      </c>
      <c r="P95" s="259">
        <v>260</v>
      </c>
      <c r="Q95" s="253"/>
      <c r="R95" s="253"/>
      <c r="S95" s="253"/>
      <c r="T95" s="253"/>
      <c r="U95" s="253"/>
      <c r="V95" s="253"/>
      <c r="W95" s="253"/>
      <c r="X95" s="253"/>
      <c r="Y95" s="253"/>
      <c r="Z95" s="253"/>
      <c r="AA95" s="253"/>
      <c r="AB95" s="253"/>
      <c r="AC95" s="253"/>
      <c r="AD95" s="253"/>
      <c r="AE95" s="253"/>
      <c r="AF95" s="253"/>
      <c r="AG95" s="253"/>
      <c r="AH95" s="253"/>
      <c r="AI95" s="253"/>
      <c r="AJ95" s="253"/>
      <c r="AK95" s="253"/>
      <c r="AL95" s="253"/>
      <c r="AM95" s="253"/>
      <c r="AN95" s="253"/>
      <c r="AO95" s="253"/>
      <c r="AP95" s="253"/>
      <c r="AQ95" s="253"/>
      <c r="AR95" s="253"/>
      <c r="AS95" s="253"/>
      <c r="AT95" s="253"/>
      <c r="AU95" s="253"/>
      <c r="AV95" s="253"/>
      <c r="AW95" s="253"/>
      <c r="AX95" s="253"/>
      <c r="AY95" s="253"/>
      <c r="AZ95" s="253"/>
      <c r="BA95" s="253"/>
      <c r="BB95" s="253"/>
      <c r="BC95" s="253"/>
      <c r="BD95" s="253"/>
      <c r="BE95" s="253"/>
      <c r="BF95" s="253"/>
      <c r="BG95" s="253"/>
      <c r="BH95" s="253"/>
      <c r="BI95" s="253"/>
      <c r="BJ95" s="253"/>
      <c r="BK95" s="253"/>
      <c r="BL95" s="253"/>
      <c r="BM95" s="253"/>
      <c r="BN95" s="253"/>
      <c r="BO95" s="253"/>
      <c r="BP95" s="253"/>
      <c r="BQ95" s="253"/>
      <c r="BR95" s="253"/>
      <c r="BS95" s="253"/>
      <c r="BT95" s="253"/>
      <c r="BU95" s="253"/>
      <c r="BV95" s="253"/>
      <c r="BW95" s="253"/>
      <c r="BX95" s="253"/>
      <c r="BY95" s="253"/>
      <c r="BZ95" s="253"/>
      <c r="CA95" s="253"/>
      <c r="CB95" s="253"/>
      <c r="CC95" s="253"/>
      <c r="CD95" s="253"/>
      <c r="CE95" s="253"/>
      <c r="CF95" s="253"/>
      <c r="CG95" s="253"/>
      <c r="CH95" s="253"/>
      <c r="CI95" s="253"/>
      <c r="CJ95" s="253"/>
      <c r="CK95" s="253"/>
      <c r="CL95" s="253"/>
      <c r="CM95" s="253"/>
      <c r="CN95" s="253"/>
      <c r="CO95" s="253"/>
      <c r="CP95" s="253"/>
      <c r="CQ95" s="253"/>
      <c r="CR95" s="253"/>
      <c r="CS95" s="253"/>
      <c r="CT95" s="253"/>
      <c r="CU95" s="253"/>
      <c r="CV95" s="253"/>
      <c r="CW95" s="253"/>
      <c r="CX95" s="253"/>
      <c r="CY95" s="253"/>
      <c r="CZ95" s="253"/>
      <c r="DA95" s="253"/>
      <c r="DB95" s="253"/>
      <c r="DC95" s="253"/>
      <c r="DD95" s="253"/>
      <c r="DE95" s="253"/>
      <c r="DF95" s="253"/>
      <c r="DG95" s="253"/>
      <c r="DH95" s="253"/>
      <c r="DI95" s="253"/>
      <c r="DJ95" s="253"/>
      <c r="DK95" s="253"/>
      <c r="DL95" s="253"/>
    </row>
    <row r="96" spans="1:116" x14ac:dyDescent="0.25">
      <c r="A96" s="254" t="s">
        <v>8924</v>
      </c>
      <c r="B96" s="255" t="s">
        <v>8925</v>
      </c>
      <c r="C96" s="258">
        <v>0</v>
      </c>
      <c r="D96" s="259">
        <v>10</v>
      </c>
      <c r="E96" s="258">
        <v>0</v>
      </c>
      <c r="F96" s="258">
        <v>8.6</v>
      </c>
      <c r="G96" s="258">
        <v>5.75736331E-2</v>
      </c>
      <c r="H96" s="258">
        <v>31.4</v>
      </c>
      <c r="I96" s="259">
        <v>0</v>
      </c>
      <c r="J96" s="259" t="str">
        <f>IFERROR(VLOOKUP($B96,'Core Indicators'!$E$3:$EU$906,147,FALSE),"x")</f>
        <v>x</v>
      </c>
      <c r="K96" s="260">
        <v>1.194070816</v>
      </c>
      <c r="L96" s="258">
        <v>8.5</v>
      </c>
      <c r="M96" s="259">
        <v>83</v>
      </c>
      <c r="N96" s="259">
        <v>59</v>
      </c>
      <c r="O96" s="259" t="str">
        <f>IFERROR(VLOOKUP(B96,'Core Indicators'!$E$3:$G$9906,3,FALSE),"x")</f>
        <v>x</v>
      </c>
      <c r="P96" s="259">
        <v>97480</v>
      </c>
      <c r="Q96" s="253"/>
      <c r="R96" s="253"/>
      <c r="S96" s="253"/>
      <c r="T96" s="253"/>
      <c r="U96" s="253"/>
      <c r="V96" s="253"/>
      <c r="W96" s="253"/>
      <c r="X96" s="253"/>
      <c r="Y96" s="253"/>
      <c r="Z96" s="253"/>
      <c r="AA96" s="253"/>
      <c r="AB96" s="253"/>
      <c r="AC96" s="253"/>
      <c r="AD96" s="253"/>
      <c r="AE96" s="253"/>
      <c r="AF96" s="253"/>
      <c r="AG96" s="253"/>
      <c r="AH96" s="253"/>
      <c r="AI96" s="253"/>
      <c r="AJ96" s="253"/>
      <c r="AK96" s="253"/>
      <c r="AL96" s="253"/>
      <c r="AM96" s="253"/>
      <c r="AN96" s="253"/>
      <c r="AO96" s="253"/>
      <c r="AP96" s="253"/>
      <c r="AQ96" s="253"/>
      <c r="AR96" s="253"/>
      <c r="AS96" s="253"/>
      <c r="AT96" s="253"/>
      <c r="AU96" s="253"/>
      <c r="AV96" s="253"/>
      <c r="AW96" s="253"/>
      <c r="AX96" s="253"/>
      <c r="AY96" s="253"/>
      <c r="AZ96" s="253"/>
      <c r="BA96" s="253"/>
      <c r="BB96" s="253"/>
      <c r="BC96" s="253"/>
      <c r="BD96" s="253"/>
      <c r="BE96" s="253"/>
      <c r="BF96" s="253"/>
      <c r="BG96" s="253"/>
      <c r="BH96" s="253"/>
      <c r="BI96" s="253"/>
      <c r="BJ96" s="253"/>
      <c r="BK96" s="253"/>
      <c r="BL96" s="253"/>
      <c r="BM96" s="253"/>
      <c r="BN96" s="253"/>
      <c r="BO96" s="253"/>
      <c r="BP96" s="253"/>
      <c r="BQ96" s="253"/>
      <c r="BR96" s="253"/>
      <c r="BS96" s="253"/>
      <c r="BT96" s="253"/>
      <c r="BU96" s="253"/>
      <c r="BV96" s="253"/>
      <c r="BW96" s="253"/>
      <c r="BX96" s="253"/>
      <c r="BY96" s="253"/>
      <c r="BZ96" s="253"/>
      <c r="CA96" s="253"/>
      <c r="CB96" s="253"/>
      <c r="CC96" s="253"/>
      <c r="CD96" s="253"/>
      <c r="CE96" s="253"/>
      <c r="CF96" s="253"/>
      <c r="CG96" s="253"/>
      <c r="CH96" s="253"/>
      <c r="CI96" s="253"/>
      <c r="CJ96" s="253"/>
      <c r="CK96" s="253"/>
      <c r="CL96" s="253"/>
      <c r="CM96" s="253"/>
      <c r="CN96" s="253"/>
      <c r="CO96" s="253"/>
      <c r="CP96" s="253"/>
      <c r="CQ96" s="253"/>
      <c r="CR96" s="253"/>
      <c r="CS96" s="253"/>
      <c r="CT96" s="253"/>
      <c r="CU96" s="253"/>
      <c r="CV96" s="253"/>
      <c r="CW96" s="253"/>
      <c r="CX96" s="253"/>
      <c r="CY96" s="253"/>
      <c r="CZ96" s="253"/>
      <c r="DA96" s="253"/>
      <c r="DB96" s="253"/>
      <c r="DC96" s="253"/>
      <c r="DD96" s="253"/>
      <c r="DE96" s="253"/>
      <c r="DF96" s="253"/>
      <c r="DG96" s="253"/>
      <c r="DH96" s="253"/>
      <c r="DI96" s="253"/>
      <c r="DJ96" s="253"/>
      <c r="DK96" s="253"/>
      <c r="DL96" s="253"/>
    </row>
    <row r="97" spans="1:116" x14ac:dyDescent="0.25">
      <c r="A97" s="254" t="s">
        <v>8926</v>
      </c>
      <c r="B97" s="255" t="s">
        <v>8927</v>
      </c>
      <c r="C97" s="258">
        <v>0.93409999830000001</v>
      </c>
      <c r="D97" s="259">
        <v>5</v>
      </c>
      <c r="E97" s="258">
        <v>0.15</v>
      </c>
      <c r="F97" s="258">
        <v>4.7</v>
      </c>
      <c r="G97" s="258">
        <v>0.24530015899999999</v>
      </c>
      <c r="H97" s="258" t="s">
        <v>14</v>
      </c>
      <c r="I97" s="259">
        <v>1</v>
      </c>
      <c r="J97" s="259" t="str">
        <f>IFERROR(VLOOKUP($B97,'Core Indicators'!$E$3:$EU$906,147,FALSE),"x")</f>
        <v>x</v>
      </c>
      <c r="K97" s="260">
        <v>0.2156739533</v>
      </c>
      <c r="L97" s="258">
        <v>5</v>
      </c>
      <c r="M97" s="259">
        <v>36</v>
      </c>
      <c r="N97" s="259">
        <v>40</v>
      </c>
      <c r="O97" s="259" t="str">
        <f>IFERROR(VLOOKUP(B97,'Core Indicators'!$E$3:$G$9906,3,FALSE),"x")</f>
        <v>x</v>
      </c>
      <c r="P97" s="259">
        <v>17820</v>
      </c>
      <c r="Q97" s="253"/>
      <c r="R97" s="253"/>
      <c r="S97" s="253"/>
      <c r="T97" s="253"/>
      <c r="U97" s="253"/>
      <c r="V97" s="253"/>
      <c r="W97" s="253"/>
      <c r="X97" s="253"/>
      <c r="Y97" s="253"/>
      <c r="Z97" s="253"/>
      <c r="AA97" s="253"/>
      <c r="AB97" s="253"/>
      <c r="AC97" s="253"/>
      <c r="AD97" s="253"/>
      <c r="AE97" s="253"/>
      <c r="AF97" s="253"/>
      <c r="AG97" s="253"/>
      <c r="AH97" s="253"/>
      <c r="AI97" s="253"/>
      <c r="AJ97" s="253"/>
      <c r="AK97" s="253"/>
      <c r="AL97" s="253"/>
      <c r="AM97" s="253"/>
      <c r="AN97" s="253"/>
      <c r="AO97" s="253"/>
      <c r="AP97" s="253"/>
      <c r="AQ97" s="253"/>
      <c r="AR97" s="253"/>
      <c r="AS97" s="253"/>
      <c r="AT97" s="253"/>
      <c r="AU97" s="253"/>
      <c r="AV97" s="253"/>
      <c r="AW97" s="253"/>
      <c r="AX97" s="253"/>
      <c r="AY97" s="253"/>
      <c r="AZ97" s="253"/>
      <c r="BA97" s="253"/>
      <c r="BB97" s="253"/>
      <c r="BC97" s="253"/>
      <c r="BD97" s="253"/>
      <c r="BE97" s="253"/>
      <c r="BF97" s="253"/>
      <c r="BG97" s="253"/>
      <c r="BH97" s="253"/>
      <c r="BI97" s="253"/>
      <c r="BJ97" s="253"/>
      <c r="BK97" s="253"/>
      <c r="BL97" s="253"/>
      <c r="BM97" s="253"/>
      <c r="BN97" s="253"/>
      <c r="BO97" s="253"/>
      <c r="BP97" s="253"/>
      <c r="BQ97" s="253"/>
      <c r="BR97" s="253"/>
      <c r="BS97" s="253"/>
      <c r="BT97" s="253"/>
      <c r="BU97" s="253"/>
      <c r="BV97" s="253"/>
      <c r="BW97" s="253"/>
      <c r="BX97" s="253"/>
      <c r="BY97" s="253"/>
      <c r="BZ97" s="253"/>
      <c r="CA97" s="253"/>
      <c r="CB97" s="253"/>
      <c r="CC97" s="253"/>
      <c r="CD97" s="253"/>
      <c r="CE97" s="253"/>
      <c r="CF97" s="253"/>
      <c r="CG97" s="253"/>
      <c r="CH97" s="253"/>
      <c r="CI97" s="253"/>
      <c r="CJ97" s="253"/>
      <c r="CK97" s="253"/>
      <c r="CL97" s="253"/>
      <c r="CM97" s="253"/>
      <c r="CN97" s="253"/>
      <c r="CO97" s="253"/>
      <c r="CP97" s="253"/>
      <c r="CQ97" s="253"/>
      <c r="CR97" s="253"/>
      <c r="CS97" s="253"/>
      <c r="CT97" s="253"/>
      <c r="CU97" s="253"/>
      <c r="CV97" s="253"/>
      <c r="CW97" s="253"/>
      <c r="CX97" s="253"/>
      <c r="CY97" s="253"/>
      <c r="CZ97" s="253"/>
      <c r="DA97" s="253"/>
      <c r="DB97" s="253"/>
      <c r="DC97" s="253"/>
      <c r="DD97" s="253"/>
      <c r="DE97" s="253"/>
      <c r="DF97" s="253"/>
      <c r="DG97" s="253"/>
      <c r="DH97" s="253"/>
      <c r="DI97" s="253"/>
      <c r="DJ97" s="253"/>
      <c r="DK97" s="253"/>
      <c r="DL97" s="253"/>
    </row>
    <row r="98" spans="1:116" x14ac:dyDescent="0.25">
      <c r="A98" s="254" t="s">
        <v>8928</v>
      </c>
      <c r="B98" s="255" t="s">
        <v>8929</v>
      </c>
      <c r="C98" s="258">
        <v>0.64979998859999999</v>
      </c>
      <c r="D98" s="259">
        <v>2</v>
      </c>
      <c r="E98" s="258">
        <v>0.39700000000000002</v>
      </c>
      <c r="F98" s="258">
        <v>2.9666666667000001</v>
      </c>
      <c r="G98" s="258">
        <v>0.46313362470000002</v>
      </c>
      <c r="H98" s="258">
        <v>38.799999999999997</v>
      </c>
      <c r="I98" s="259">
        <v>3</v>
      </c>
      <c r="J98" s="259" t="str">
        <f>IFERROR(VLOOKUP($B98,'Core Indicators'!$E$3:$EU$906,147,FALSE),"x")</f>
        <v>x</v>
      </c>
      <c r="K98" s="260">
        <v>-0.9411007762000001</v>
      </c>
      <c r="L98" s="258">
        <v>2.25</v>
      </c>
      <c r="M98" s="259">
        <v>14</v>
      </c>
      <c r="N98" s="259">
        <v>29</v>
      </c>
      <c r="O98" s="259" t="str">
        <f>IFERROR(VLOOKUP(B98,'Core Indicators'!$E$3:$G$9906,3,FALSE),"x")</f>
        <v>x</v>
      </c>
      <c r="P98" s="259">
        <v>230800</v>
      </c>
      <c r="Q98" s="253"/>
      <c r="R98" s="253"/>
      <c r="S98" s="253"/>
      <c r="T98" s="253"/>
      <c r="U98" s="253"/>
      <c r="V98" s="253"/>
      <c r="W98" s="253"/>
      <c r="X98" s="253"/>
      <c r="Y98" s="253"/>
      <c r="Z98" s="253"/>
      <c r="AA98" s="253"/>
      <c r="AB98" s="253"/>
      <c r="AC98" s="253"/>
      <c r="AD98" s="253"/>
      <c r="AE98" s="253"/>
      <c r="AF98" s="253"/>
      <c r="AG98" s="253"/>
      <c r="AH98" s="253"/>
      <c r="AI98" s="253"/>
      <c r="AJ98" s="253"/>
      <c r="AK98" s="253"/>
      <c r="AL98" s="253"/>
      <c r="AM98" s="253"/>
      <c r="AN98" s="253"/>
      <c r="AO98" s="253"/>
      <c r="AP98" s="253"/>
      <c r="AQ98" s="253"/>
      <c r="AR98" s="253"/>
      <c r="AS98" s="253"/>
      <c r="AT98" s="253"/>
      <c r="AU98" s="253"/>
      <c r="AV98" s="253"/>
      <c r="AW98" s="253"/>
      <c r="AX98" s="253"/>
      <c r="AY98" s="253"/>
      <c r="AZ98" s="253"/>
      <c r="BA98" s="253"/>
      <c r="BB98" s="253"/>
      <c r="BC98" s="253"/>
      <c r="BD98" s="253"/>
      <c r="BE98" s="253"/>
      <c r="BF98" s="253"/>
      <c r="BG98" s="253"/>
      <c r="BH98" s="253"/>
      <c r="BI98" s="253"/>
      <c r="BJ98" s="253"/>
      <c r="BK98" s="253"/>
      <c r="BL98" s="253"/>
      <c r="BM98" s="253"/>
      <c r="BN98" s="253"/>
      <c r="BO98" s="253"/>
      <c r="BP98" s="253"/>
      <c r="BQ98" s="253"/>
      <c r="BR98" s="253"/>
      <c r="BS98" s="253"/>
      <c r="BT98" s="253"/>
      <c r="BU98" s="253"/>
      <c r="BV98" s="253"/>
      <c r="BW98" s="253"/>
      <c r="BX98" s="253"/>
      <c r="BY98" s="253"/>
      <c r="BZ98" s="253"/>
      <c r="CA98" s="253"/>
      <c r="CB98" s="253"/>
      <c r="CC98" s="253"/>
      <c r="CD98" s="253"/>
      <c r="CE98" s="253"/>
      <c r="CF98" s="253"/>
      <c r="CG98" s="253"/>
      <c r="CH98" s="253"/>
      <c r="CI98" s="253"/>
      <c r="CJ98" s="253"/>
      <c r="CK98" s="253"/>
      <c r="CL98" s="253"/>
      <c r="CM98" s="253"/>
      <c r="CN98" s="253"/>
      <c r="CO98" s="253"/>
      <c r="CP98" s="253"/>
      <c r="CQ98" s="253"/>
      <c r="CR98" s="253"/>
      <c r="CS98" s="253"/>
      <c r="CT98" s="253"/>
      <c r="CU98" s="253"/>
      <c r="CV98" s="253"/>
      <c r="CW98" s="253"/>
      <c r="CX98" s="253"/>
      <c r="CY98" s="253"/>
      <c r="CZ98" s="253"/>
      <c r="DA98" s="253"/>
      <c r="DB98" s="253"/>
      <c r="DC98" s="253"/>
      <c r="DD98" s="253"/>
      <c r="DE98" s="253"/>
      <c r="DF98" s="253"/>
      <c r="DG98" s="253"/>
      <c r="DH98" s="253"/>
      <c r="DI98" s="253"/>
      <c r="DJ98" s="253"/>
      <c r="DK98" s="253"/>
      <c r="DL98" s="253"/>
    </row>
    <row r="99" spans="1:116" x14ac:dyDescent="0.25">
      <c r="A99" s="254" t="s">
        <v>1093</v>
      </c>
      <c r="B99" s="255" t="s">
        <v>8930</v>
      </c>
      <c r="C99" s="258">
        <v>0.81310000439999996</v>
      </c>
      <c r="D99" s="259">
        <v>6</v>
      </c>
      <c r="E99" s="258">
        <v>0.1</v>
      </c>
      <c r="F99" s="258">
        <v>5.3</v>
      </c>
      <c r="G99" s="258">
        <v>0.36244894649999998</v>
      </c>
      <c r="H99" s="258">
        <v>31.8</v>
      </c>
      <c r="I99" s="259">
        <v>3</v>
      </c>
      <c r="J99" s="259">
        <f>IFERROR(VLOOKUP($B99,'Core Indicators'!$E$3:$EU$906,147,FALSE),"x")</f>
        <v>235</v>
      </c>
      <c r="K99" s="260">
        <v>-0.85828012230000006</v>
      </c>
      <c r="L99" s="258">
        <v>4.75</v>
      </c>
      <c r="M99" s="259">
        <v>44</v>
      </c>
      <c r="N99" s="259">
        <v>28</v>
      </c>
      <c r="O99" s="259">
        <f>IFERROR(VLOOKUP(B99,'Core Indicators'!$E$3:$G$9906,3,FALSE),"x")</f>
        <v>6769000</v>
      </c>
      <c r="P99" s="259">
        <v>10230</v>
      </c>
      <c r="Q99" s="253"/>
      <c r="R99" s="253"/>
      <c r="S99" s="253"/>
      <c r="T99" s="253"/>
      <c r="U99" s="253"/>
      <c r="V99" s="253"/>
      <c r="W99" s="253"/>
      <c r="X99" s="253"/>
      <c r="Y99" s="253"/>
      <c r="Z99" s="253"/>
      <c r="AA99" s="253"/>
      <c r="AB99" s="253"/>
      <c r="AC99" s="253"/>
      <c r="AD99" s="253"/>
      <c r="AE99" s="253"/>
      <c r="AF99" s="253"/>
      <c r="AG99" s="253"/>
      <c r="AH99" s="253"/>
      <c r="AI99" s="253"/>
      <c r="AJ99" s="253"/>
      <c r="AK99" s="253"/>
      <c r="AL99" s="253"/>
      <c r="AM99" s="253"/>
      <c r="AN99" s="253"/>
      <c r="AO99" s="253"/>
      <c r="AP99" s="253"/>
      <c r="AQ99" s="253"/>
      <c r="AR99" s="253"/>
      <c r="AS99" s="253"/>
      <c r="AT99" s="253"/>
      <c r="AU99" s="253"/>
      <c r="AV99" s="253"/>
      <c r="AW99" s="253"/>
      <c r="AX99" s="253"/>
      <c r="AY99" s="253"/>
      <c r="AZ99" s="253"/>
      <c r="BA99" s="253"/>
      <c r="BB99" s="253"/>
      <c r="BC99" s="253"/>
      <c r="BD99" s="253"/>
      <c r="BE99" s="253"/>
      <c r="BF99" s="253"/>
      <c r="BG99" s="253"/>
      <c r="BH99" s="253"/>
      <c r="BI99" s="253"/>
      <c r="BJ99" s="253"/>
      <c r="BK99" s="253"/>
      <c r="BL99" s="253"/>
      <c r="BM99" s="253"/>
      <c r="BN99" s="253"/>
      <c r="BO99" s="253"/>
      <c r="BP99" s="253"/>
      <c r="BQ99" s="253"/>
      <c r="BR99" s="253"/>
      <c r="BS99" s="253"/>
      <c r="BT99" s="253"/>
      <c r="BU99" s="253"/>
      <c r="BV99" s="253"/>
      <c r="BW99" s="253"/>
      <c r="BX99" s="253"/>
      <c r="BY99" s="253"/>
      <c r="BZ99" s="253"/>
      <c r="CA99" s="253"/>
      <c r="CB99" s="253"/>
      <c r="CC99" s="253"/>
      <c r="CD99" s="253"/>
      <c r="CE99" s="253"/>
      <c r="CF99" s="253"/>
      <c r="CG99" s="253"/>
      <c r="CH99" s="253"/>
      <c r="CI99" s="253"/>
      <c r="CJ99" s="253"/>
      <c r="CK99" s="253"/>
      <c r="CL99" s="253"/>
      <c r="CM99" s="253"/>
      <c r="CN99" s="253"/>
      <c r="CO99" s="253"/>
      <c r="CP99" s="253"/>
      <c r="CQ99" s="253"/>
      <c r="CR99" s="253"/>
      <c r="CS99" s="253"/>
      <c r="CT99" s="253"/>
      <c r="CU99" s="253"/>
      <c r="CV99" s="253"/>
      <c r="CW99" s="253"/>
      <c r="CX99" s="253"/>
      <c r="CY99" s="253"/>
      <c r="CZ99" s="253"/>
      <c r="DA99" s="253"/>
      <c r="DB99" s="253"/>
      <c r="DC99" s="253"/>
      <c r="DD99" s="253"/>
      <c r="DE99" s="253"/>
      <c r="DF99" s="253"/>
      <c r="DG99" s="253"/>
      <c r="DH99" s="253"/>
      <c r="DI99" s="253"/>
      <c r="DJ99" s="253"/>
      <c r="DK99" s="253"/>
      <c r="DL99" s="253"/>
    </row>
    <row r="100" spans="1:116" x14ac:dyDescent="0.25">
      <c r="A100" s="254" t="s">
        <v>8931</v>
      </c>
      <c r="B100" s="255" t="s">
        <v>8932</v>
      </c>
      <c r="C100" s="258">
        <v>0.98551100019999993</v>
      </c>
      <c r="D100" s="259">
        <v>11</v>
      </c>
      <c r="E100" s="258">
        <v>0</v>
      </c>
      <c r="F100" s="258">
        <v>6.6</v>
      </c>
      <c r="G100" s="258">
        <v>0.65102151679999998</v>
      </c>
      <c r="H100" s="258">
        <v>35.299999999999997</v>
      </c>
      <c r="I100" s="259">
        <v>0</v>
      </c>
      <c r="J100" s="259" t="str">
        <f>IFERROR(VLOOKUP($B100,'Core Indicators'!$E$3:$EU$906,147,FALSE),"x")</f>
        <v>x</v>
      </c>
      <c r="K100" s="260">
        <v>-0.99521124360000002</v>
      </c>
      <c r="L100" s="258">
        <v>5.5</v>
      </c>
      <c r="M100" s="259">
        <v>60</v>
      </c>
      <c r="N100" s="259">
        <v>28</v>
      </c>
      <c r="O100" s="259" t="str">
        <f>IFERROR(VLOOKUP(B100,'Core Indicators'!$E$3:$G$9906,3,FALSE),"x")</f>
        <v>x</v>
      </c>
      <c r="P100" s="259">
        <v>96320</v>
      </c>
      <c r="Q100" s="253"/>
      <c r="R100" s="253"/>
      <c r="S100" s="253"/>
      <c r="T100" s="253"/>
      <c r="U100" s="253"/>
      <c r="V100" s="253"/>
      <c r="W100" s="253"/>
      <c r="X100" s="253"/>
      <c r="Y100" s="253"/>
      <c r="Z100" s="253"/>
      <c r="AA100" s="253"/>
      <c r="AB100" s="253"/>
      <c r="AC100" s="253"/>
      <c r="AD100" s="253"/>
      <c r="AE100" s="253"/>
      <c r="AF100" s="253"/>
      <c r="AG100" s="253"/>
      <c r="AH100" s="253"/>
      <c r="AI100" s="253"/>
      <c r="AJ100" s="253"/>
      <c r="AK100" s="253"/>
      <c r="AL100" s="253"/>
      <c r="AM100" s="253"/>
      <c r="AN100" s="253"/>
      <c r="AO100" s="253"/>
      <c r="AP100" s="253"/>
      <c r="AQ100" s="253"/>
      <c r="AR100" s="253"/>
      <c r="AS100" s="253"/>
      <c r="AT100" s="253"/>
      <c r="AU100" s="253"/>
      <c r="AV100" s="253"/>
      <c r="AW100" s="253"/>
      <c r="AX100" s="253"/>
      <c r="AY100" s="253"/>
      <c r="AZ100" s="253"/>
      <c r="BA100" s="253"/>
      <c r="BB100" s="253"/>
      <c r="BC100" s="253"/>
      <c r="BD100" s="253"/>
      <c r="BE100" s="253"/>
      <c r="BF100" s="253"/>
      <c r="BG100" s="253"/>
      <c r="BH100" s="253"/>
      <c r="BI100" s="253"/>
      <c r="BJ100" s="253"/>
      <c r="BK100" s="253"/>
      <c r="BL100" s="253"/>
      <c r="BM100" s="253"/>
      <c r="BN100" s="253"/>
      <c r="BO100" s="253"/>
      <c r="BP100" s="253"/>
      <c r="BQ100" s="253"/>
      <c r="BR100" s="253"/>
      <c r="BS100" s="253"/>
      <c r="BT100" s="253"/>
      <c r="BU100" s="253"/>
      <c r="BV100" s="253"/>
      <c r="BW100" s="253"/>
      <c r="BX100" s="253"/>
      <c r="BY100" s="253"/>
      <c r="BZ100" s="253"/>
      <c r="CA100" s="253"/>
      <c r="CB100" s="253"/>
      <c r="CC100" s="253"/>
      <c r="CD100" s="253"/>
      <c r="CE100" s="253"/>
      <c r="CF100" s="253"/>
      <c r="CG100" s="253"/>
      <c r="CH100" s="253"/>
      <c r="CI100" s="253"/>
      <c r="CJ100" s="253"/>
      <c r="CK100" s="253"/>
      <c r="CL100" s="253"/>
      <c r="CM100" s="253"/>
      <c r="CN100" s="253"/>
      <c r="CO100" s="253"/>
      <c r="CP100" s="253"/>
      <c r="CQ100" s="253"/>
      <c r="CR100" s="253"/>
      <c r="CS100" s="253"/>
      <c r="CT100" s="253"/>
      <c r="CU100" s="253"/>
      <c r="CV100" s="253"/>
      <c r="CW100" s="253"/>
      <c r="CX100" s="253"/>
      <c r="CY100" s="253"/>
      <c r="CZ100" s="253"/>
      <c r="DA100" s="253"/>
      <c r="DB100" s="253"/>
      <c r="DC100" s="253"/>
      <c r="DD100" s="253"/>
      <c r="DE100" s="253"/>
      <c r="DF100" s="253"/>
      <c r="DG100" s="253"/>
      <c r="DH100" s="253"/>
      <c r="DI100" s="253"/>
      <c r="DJ100" s="253"/>
      <c r="DK100" s="253"/>
      <c r="DL100" s="253"/>
    </row>
    <row r="101" spans="1:116" x14ac:dyDescent="0.25">
      <c r="A101" s="254" t="s">
        <v>133</v>
      </c>
      <c r="B101" s="255" t="s">
        <v>8933</v>
      </c>
      <c r="C101" s="258">
        <v>0.27512803019999998</v>
      </c>
      <c r="D101" s="259">
        <v>1</v>
      </c>
      <c r="E101" s="258">
        <v>0</v>
      </c>
      <c r="F101" s="258">
        <v>2.4500000000000002</v>
      </c>
      <c r="G101" s="258">
        <v>0.1717677189</v>
      </c>
      <c r="H101" s="258" t="s">
        <v>14</v>
      </c>
      <c r="I101" s="259">
        <v>3</v>
      </c>
      <c r="J101" s="259">
        <f>IFERROR(VLOOKUP($B101,'Core Indicators'!$E$3:$EU$906,147,FALSE),"x")</f>
        <v>801</v>
      </c>
      <c r="K101" s="260">
        <v>-1.8480540513999999</v>
      </c>
      <c r="L101" s="258">
        <v>2.75</v>
      </c>
      <c r="M101" s="259">
        <v>9</v>
      </c>
      <c r="N101" s="259">
        <v>18</v>
      </c>
      <c r="O101" s="259">
        <f>IFERROR(VLOOKUP(B101,'Core Indicators'!$E$3:$G$9906,3,FALSE),"x")</f>
        <v>8200000</v>
      </c>
      <c r="P101" s="259">
        <v>1759540</v>
      </c>
      <c r="Q101" s="253"/>
      <c r="R101" s="253"/>
      <c r="S101" s="253"/>
      <c r="T101" s="253"/>
      <c r="U101" s="253"/>
      <c r="V101" s="253"/>
      <c r="W101" s="253"/>
      <c r="X101" s="253"/>
      <c r="Y101" s="253"/>
      <c r="Z101" s="253"/>
      <c r="AA101" s="253"/>
      <c r="AB101" s="253"/>
      <c r="AC101" s="253"/>
      <c r="AD101" s="253"/>
      <c r="AE101" s="253"/>
      <c r="AF101" s="253"/>
      <c r="AG101" s="253"/>
      <c r="AH101" s="253"/>
      <c r="AI101" s="253"/>
      <c r="AJ101" s="253"/>
      <c r="AK101" s="253"/>
      <c r="AL101" s="253"/>
      <c r="AM101" s="253"/>
      <c r="AN101" s="253"/>
      <c r="AO101" s="253"/>
      <c r="AP101" s="253"/>
      <c r="AQ101" s="253"/>
      <c r="AR101" s="253"/>
      <c r="AS101" s="253"/>
      <c r="AT101" s="253"/>
      <c r="AU101" s="253"/>
      <c r="AV101" s="253"/>
      <c r="AW101" s="253"/>
      <c r="AX101" s="253"/>
      <c r="AY101" s="253"/>
      <c r="AZ101" s="253"/>
      <c r="BA101" s="253"/>
      <c r="BB101" s="253"/>
      <c r="BC101" s="253"/>
      <c r="BD101" s="253"/>
      <c r="BE101" s="253"/>
      <c r="BF101" s="253"/>
      <c r="BG101" s="253"/>
      <c r="BH101" s="253"/>
      <c r="BI101" s="253"/>
      <c r="BJ101" s="253"/>
      <c r="BK101" s="253"/>
      <c r="BL101" s="253"/>
      <c r="BM101" s="253"/>
      <c r="BN101" s="253"/>
      <c r="BO101" s="253"/>
      <c r="BP101" s="253"/>
      <c r="BQ101" s="253"/>
      <c r="BR101" s="253"/>
      <c r="BS101" s="253"/>
      <c r="BT101" s="253"/>
      <c r="BU101" s="253"/>
      <c r="BV101" s="253"/>
      <c r="BW101" s="253"/>
      <c r="BX101" s="253"/>
      <c r="BY101" s="253"/>
      <c r="BZ101" s="253"/>
      <c r="CA101" s="253"/>
      <c r="CB101" s="253"/>
      <c r="CC101" s="253"/>
      <c r="CD101" s="253"/>
      <c r="CE101" s="253"/>
      <c r="CF101" s="253"/>
      <c r="CG101" s="253"/>
      <c r="CH101" s="253"/>
      <c r="CI101" s="253"/>
      <c r="CJ101" s="253"/>
      <c r="CK101" s="253"/>
      <c r="CL101" s="253"/>
      <c r="CM101" s="253"/>
      <c r="CN101" s="253"/>
      <c r="CO101" s="253"/>
      <c r="CP101" s="253"/>
      <c r="CQ101" s="253"/>
      <c r="CR101" s="253"/>
      <c r="CS101" s="253"/>
      <c r="CT101" s="253"/>
      <c r="CU101" s="253"/>
      <c r="CV101" s="253"/>
      <c r="CW101" s="253"/>
      <c r="CX101" s="253"/>
      <c r="CY101" s="253"/>
      <c r="CZ101" s="253"/>
      <c r="DA101" s="253"/>
      <c r="DB101" s="253"/>
      <c r="DC101" s="253"/>
      <c r="DD101" s="253"/>
      <c r="DE101" s="253"/>
      <c r="DF101" s="253"/>
      <c r="DG101" s="253"/>
      <c r="DH101" s="253"/>
      <c r="DI101" s="253"/>
      <c r="DJ101" s="253"/>
      <c r="DK101" s="253"/>
      <c r="DL101" s="253"/>
    </row>
    <row r="102" spans="1:116" x14ac:dyDescent="0.25">
      <c r="A102" s="254" t="s">
        <v>8934</v>
      </c>
      <c r="B102" s="255" t="s">
        <v>8935</v>
      </c>
      <c r="C102" s="258">
        <v>0</v>
      </c>
      <c r="D102" s="259">
        <v>12</v>
      </c>
      <c r="E102" s="258">
        <v>0</v>
      </c>
      <c r="F102" s="258" t="s">
        <v>14</v>
      </c>
      <c r="G102" s="258">
        <v>0.33299378600000001</v>
      </c>
      <c r="H102" s="258">
        <v>51.2</v>
      </c>
      <c r="I102" s="259">
        <v>0</v>
      </c>
      <c r="J102" s="259" t="str">
        <f>IFERROR(VLOOKUP($B102,'Core Indicators'!$E$3:$EU$906,147,FALSE),"x")</f>
        <v>x</v>
      </c>
      <c r="K102" s="260">
        <v>0.569129467</v>
      </c>
      <c r="L102" s="258" t="s">
        <v>14</v>
      </c>
      <c r="M102" s="259">
        <v>92</v>
      </c>
      <c r="N102" s="259">
        <v>55</v>
      </c>
      <c r="O102" s="259" t="str">
        <f>IFERROR(VLOOKUP(B102,'Core Indicators'!$E$3:$G$9906,3,FALSE),"x")</f>
        <v>x</v>
      </c>
      <c r="P102" s="259">
        <v>610</v>
      </c>
      <c r="Q102" s="253"/>
      <c r="R102" s="253"/>
      <c r="S102" s="253"/>
      <c r="T102" s="253"/>
      <c r="U102" s="253"/>
      <c r="V102" s="253"/>
      <c r="W102" s="253"/>
      <c r="X102" s="253"/>
      <c r="Y102" s="253"/>
      <c r="Z102" s="253"/>
      <c r="AA102" s="253"/>
      <c r="AB102" s="253"/>
      <c r="AC102" s="253"/>
      <c r="AD102" s="253"/>
      <c r="AE102" s="253"/>
      <c r="AF102" s="253"/>
      <c r="AG102" s="253"/>
      <c r="AH102" s="253"/>
      <c r="AI102" s="253"/>
      <c r="AJ102" s="253"/>
      <c r="AK102" s="253"/>
      <c r="AL102" s="253"/>
      <c r="AM102" s="253"/>
      <c r="AN102" s="253"/>
      <c r="AO102" s="253"/>
      <c r="AP102" s="253"/>
      <c r="AQ102" s="253"/>
      <c r="AR102" s="253"/>
      <c r="AS102" s="253"/>
      <c r="AT102" s="253"/>
      <c r="AU102" s="253"/>
      <c r="AV102" s="253"/>
      <c r="AW102" s="253"/>
      <c r="AX102" s="253"/>
      <c r="AY102" s="253"/>
      <c r="AZ102" s="253"/>
      <c r="BA102" s="253"/>
      <c r="BB102" s="253"/>
      <c r="BC102" s="253"/>
      <c r="BD102" s="253"/>
      <c r="BE102" s="253"/>
      <c r="BF102" s="253"/>
      <c r="BG102" s="253"/>
      <c r="BH102" s="253"/>
      <c r="BI102" s="253"/>
      <c r="BJ102" s="253"/>
      <c r="BK102" s="253"/>
      <c r="BL102" s="253"/>
      <c r="BM102" s="253"/>
      <c r="BN102" s="253"/>
      <c r="BO102" s="253"/>
      <c r="BP102" s="253"/>
      <c r="BQ102" s="253"/>
      <c r="BR102" s="253"/>
      <c r="BS102" s="253"/>
      <c r="BT102" s="253"/>
      <c r="BU102" s="253"/>
      <c r="BV102" s="253"/>
      <c r="BW102" s="253"/>
      <c r="BX102" s="253"/>
      <c r="BY102" s="253"/>
      <c r="BZ102" s="253"/>
      <c r="CA102" s="253"/>
      <c r="CB102" s="253"/>
      <c r="CC102" s="253"/>
      <c r="CD102" s="253"/>
      <c r="CE102" s="253"/>
      <c r="CF102" s="253"/>
      <c r="CG102" s="253"/>
      <c r="CH102" s="253"/>
      <c r="CI102" s="253"/>
      <c r="CJ102" s="253"/>
      <c r="CK102" s="253"/>
      <c r="CL102" s="253"/>
      <c r="CM102" s="253"/>
      <c r="CN102" s="253"/>
      <c r="CO102" s="253"/>
      <c r="CP102" s="253"/>
      <c r="CQ102" s="253"/>
      <c r="CR102" s="253"/>
      <c r="CS102" s="253"/>
      <c r="CT102" s="253"/>
      <c r="CU102" s="253"/>
      <c r="CV102" s="253"/>
      <c r="CW102" s="253"/>
      <c r="CX102" s="253"/>
      <c r="CY102" s="253"/>
      <c r="CZ102" s="253"/>
      <c r="DA102" s="253"/>
      <c r="DB102" s="253"/>
      <c r="DC102" s="253"/>
      <c r="DD102" s="253"/>
      <c r="DE102" s="253"/>
      <c r="DF102" s="253"/>
      <c r="DG102" s="253"/>
      <c r="DH102" s="253"/>
      <c r="DI102" s="253"/>
      <c r="DJ102" s="253"/>
      <c r="DK102" s="253"/>
      <c r="DL102" s="253"/>
    </row>
    <row r="103" spans="1:116" x14ac:dyDescent="0.25">
      <c r="A103" s="254" t="s">
        <v>8936</v>
      </c>
      <c r="B103" s="255" t="s">
        <v>8937</v>
      </c>
      <c r="C103" s="258">
        <v>0</v>
      </c>
      <c r="D103" s="259">
        <v>12</v>
      </c>
      <c r="E103" s="258">
        <v>0</v>
      </c>
      <c r="F103" s="258" t="s">
        <v>14</v>
      </c>
      <c r="G103" s="258" t="s">
        <v>14</v>
      </c>
      <c r="H103" s="258" t="s">
        <v>14</v>
      </c>
      <c r="I103" s="259">
        <v>0</v>
      </c>
      <c r="J103" s="259" t="str">
        <f>IFERROR(VLOOKUP($B103,'Core Indicators'!$E$3:$EU$906,147,FALSE),"x")</f>
        <v>x</v>
      </c>
      <c r="K103" s="260">
        <v>1.6793329716000001</v>
      </c>
      <c r="L103" s="258" t="s">
        <v>14</v>
      </c>
      <c r="M103" s="259">
        <v>90</v>
      </c>
      <c r="N103" s="259" t="s">
        <v>14</v>
      </c>
      <c r="O103" s="259" t="str">
        <f>IFERROR(VLOOKUP(B103,'Core Indicators'!$E$3:$G$9906,3,FALSE),"x")</f>
        <v>x</v>
      </c>
      <c r="P103" s="259">
        <v>160</v>
      </c>
      <c r="Q103" s="253"/>
      <c r="R103" s="253"/>
      <c r="S103" s="253"/>
      <c r="T103" s="253"/>
      <c r="U103" s="253"/>
      <c r="V103" s="253"/>
      <c r="W103" s="253"/>
      <c r="X103" s="253"/>
      <c r="Y103" s="253"/>
      <c r="Z103" s="253"/>
      <c r="AA103" s="253"/>
      <c r="AB103" s="253"/>
      <c r="AC103" s="253"/>
      <c r="AD103" s="253"/>
      <c r="AE103" s="253"/>
      <c r="AF103" s="253"/>
      <c r="AG103" s="253"/>
      <c r="AH103" s="253"/>
      <c r="AI103" s="253"/>
      <c r="AJ103" s="253"/>
      <c r="AK103" s="253"/>
      <c r="AL103" s="253"/>
      <c r="AM103" s="253"/>
      <c r="AN103" s="253"/>
      <c r="AO103" s="253"/>
      <c r="AP103" s="253"/>
      <c r="AQ103" s="253"/>
      <c r="AR103" s="253"/>
      <c r="AS103" s="253"/>
      <c r="AT103" s="253"/>
      <c r="AU103" s="253"/>
      <c r="AV103" s="253"/>
      <c r="AW103" s="253"/>
      <c r="AX103" s="253"/>
      <c r="AY103" s="253"/>
      <c r="AZ103" s="253"/>
      <c r="BA103" s="253"/>
      <c r="BB103" s="253"/>
      <c r="BC103" s="253"/>
      <c r="BD103" s="253"/>
      <c r="BE103" s="253"/>
      <c r="BF103" s="253"/>
      <c r="BG103" s="253"/>
      <c r="BH103" s="253"/>
      <c r="BI103" s="253"/>
      <c r="BJ103" s="253"/>
      <c r="BK103" s="253"/>
      <c r="BL103" s="253"/>
      <c r="BM103" s="253"/>
      <c r="BN103" s="253"/>
      <c r="BO103" s="253"/>
      <c r="BP103" s="253"/>
      <c r="BQ103" s="253"/>
      <c r="BR103" s="253"/>
      <c r="BS103" s="253"/>
      <c r="BT103" s="253"/>
      <c r="BU103" s="253"/>
      <c r="BV103" s="253"/>
      <c r="BW103" s="253"/>
      <c r="BX103" s="253"/>
      <c r="BY103" s="253"/>
      <c r="BZ103" s="253"/>
      <c r="CA103" s="253"/>
      <c r="CB103" s="253"/>
      <c r="CC103" s="253"/>
      <c r="CD103" s="253"/>
      <c r="CE103" s="253"/>
      <c r="CF103" s="253"/>
      <c r="CG103" s="253"/>
      <c r="CH103" s="253"/>
      <c r="CI103" s="253"/>
      <c r="CJ103" s="253"/>
      <c r="CK103" s="253"/>
      <c r="CL103" s="253"/>
      <c r="CM103" s="253"/>
      <c r="CN103" s="253"/>
      <c r="CO103" s="253"/>
      <c r="CP103" s="253"/>
      <c r="CQ103" s="253"/>
      <c r="CR103" s="253"/>
      <c r="CS103" s="253"/>
      <c r="CT103" s="253"/>
      <c r="CU103" s="253"/>
      <c r="CV103" s="253"/>
      <c r="CW103" s="253"/>
      <c r="CX103" s="253"/>
      <c r="CY103" s="253"/>
      <c r="CZ103" s="253"/>
      <c r="DA103" s="253"/>
      <c r="DB103" s="253"/>
      <c r="DC103" s="253"/>
      <c r="DD103" s="253"/>
      <c r="DE103" s="253"/>
      <c r="DF103" s="253"/>
      <c r="DG103" s="253"/>
      <c r="DH103" s="253"/>
      <c r="DI103" s="253"/>
      <c r="DJ103" s="253"/>
      <c r="DK103" s="253"/>
      <c r="DL103" s="253"/>
    </row>
    <row r="104" spans="1:116" x14ac:dyDescent="0.25">
      <c r="A104" s="254" t="s">
        <v>2180</v>
      </c>
      <c r="B104" s="255" t="s">
        <v>8938</v>
      </c>
      <c r="C104" s="258">
        <v>0.41569999959999998</v>
      </c>
      <c r="D104" s="259">
        <v>5</v>
      </c>
      <c r="E104" s="258">
        <v>0.11</v>
      </c>
      <c r="F104" s="258">
        <v>6.65</v>
      </c>
      <c r="G104" s="258">
        <v>0.37970115970000001</v>
      </c>
      <c r="H104" s="258">
        <v>39.299999999999997</v>
      </c>
      <c r="I104" s="259">
        <v>3</v>
      </c>
      <c r="J104" s="259">
        <f>IFERROR(VLOOKUP($B104,'Core Indicators'!$E$3:$EU$906,147,FALSE),"x")</f>
        <v>10</v>
      </c>
      <c r="K104" s="260">
        <v>-1.1983425400000001E-2</v>
      </c>
      <c r="L104" s="258">
        <v>6.5</v>
      </c>
      <c r="M104" s="259">
        <v>55</v>
      </c>
      <c r="N104" s="259">
        <v>38</v>
      </c>
      <c r="O104" s="259">
        <f>IFERROR(VLOOKUP(B104,'Core Indicators'!$E$3:$G$9906,3,FALSE),"x")</f>
        <v>22156000</v>
      </c>
      <c r="P104" s="259">
        <v>62710</v>
      </c>
      <c r="Q104" s="253"/>
      <c r="R104" s="253"/>
      <c r="S104" s="253"/>
      <c r="T104" s="253"/>
      <c r="U104" s="253"/>
      <c r="V104" s="253"/>
      <c r="W104" s="253"/>
      <c r="X104" s="253"/>
      <c r="Y104" s="253"/>
      <c r="Z104" s="253"/>
      <c r="AA104" s="253"/>
      <c r="AB104" s="253"/>
      <c r="AC104" s="253"/>
      <c r="AD104" s="253"/>
      <c r="AE104" s="253"/>
      <c r="AF104" s="253"/>
      <c r="AG104" s="253"/>
      <c r="AH104" s="253"/>
      <c r="AI104" s="253"/>
      <c r="AJ104" s="253"/>
      <c r="AK104" s="253"/>
      <c r="AL104" s="253"/>
      <c r="AM104" s="253"/>
      <c r="AN104" s="253"/>
      <c r="AO104" s="253"/>
      <c r="AP104" s="253"/>
      <c r="AQ104" s="253"/>
      <c r="AR104" s="253"/>
      <c r="AS104" s="253"/>
      <c r="AT104" s="253"/>
      <c r="AU104" s="253"/>
      <c r="AV104" s="253"/>
      <c r="AW104" s="253"/>
      <c r="AX104" s="253"/>
      <c r="AY104" s="253"/>
      <c r="AZ104" s="253"/>
      <c r="BA104" s="253"/>
      <c r="BB104" s="253"/>
      <c r="BC104" s="253"/>
      <c r="BD104" s="253"/>
      <c r="BE104" s="253"/>
      <c r="BF104" s="253"/>
      <c r="BG104" s="253"/>
      <c r="BH104" s="253"/>
      <c r="BI104" s="253"/>
      <c r="BJ104" s="253"/>
      <c r="BK104" s="253"/>
      <c r="BL104" s="253"/>
      <c r="BM104" s="253"/>
      <c r="BN104" s="253"/>
      <c r="BO104" s="253"/>
      <c r="BP104" s="253"/>
      <c r="BQ104" s="253"/>
      <c r="BR104" s="253"/>
      <c r="BS104" s="253"/>
      <c r="BT104" s="253"/>
      <c r="BU104" s="253"/>
      <c r="BV104" s="253"/>
      <c r="BW104" s="253"/>
      <c r="BX104" s="253"/>
      <c r="BY104" s="253"/>
      <c r="BZ104" s="253"/>
      <c r="CA104" s="253"/>
      <c r="CB104" s="253"/>
      <c r="CC104" s="253"/>
      <c r="CD104" s="253"/>
      <c r="CE104" s="253"/>
      <c r="CF104" s="253"/>
      <c r="CG104" s="253"/>
      <c r="CH104" s="253"/>
      <c r="CI104" s="253"/>
      <c r="CJ104" s="253"/>
      <c r="CK104" s="253"/>
      <c r="CL104" s="253"/>
      <c r="CM104" s="253"/>
      <c r="CN104" s="253"/>
      <c r="CO104" s="253"/>
      <c r="CP104" s="253"/>
      <c r="CQ104" s="253"/>
      <c r="CR104" s="253"/>
      <c r="CS104" s="253"/>
      <c r="CT104" s="253"/>
      <c r="CU104" s="253"/>
      <c r="CV104" s="253"/>
      <c r="CW104" s="253"/>
      <c r="CX104" s="253"/>
      <c r="CY104" s="253"/>
      <c r="CZ104" s="253"/>
      <c r="DA104" s="253"/>
      <c r="DB104" s="253"/>
      <c r="DC104" s="253"/>
      <c r="DD104" s="253"/>
      <c r="DE104" s="253"/>
      <c r="DF104" s="253"/>
      <c r="DG104" s="253"/>
      <c r="DH104" s="253"/>
      <c r="DI104" s="253"/>
      <c r="DJ104" s="253"/>
      <c r="DK104" s="253"/>
      <c r="DL104" s="253"/>
    </row>
    <row r="105" spans="1:116" x14ac:dyDescent="0.25">
      <c r="A105" s="254" t="s">
        <v>4978</v>
      </c>
      <c r="B105" s="255" t="s">
        <v>8939</v>
      </c>
      <c r="C105" s="258">
        <v>0</v>
      </c>
      <c r="D105" s="259">
        <v>11</v>
      </c>
      <c r="E105" s="258">
        <v>0</v>
      </c>
      <c r="F105" s="258">
        <v>5.45</v>
      </c>
      <c r="G105" s="258">
        <v>0.54603114490000004</v>
      </c>
      <c r="H105" s="258">
        <v>44.9</v>
      </c>
      <c r="I105" s="259">
        <v>0</v>
      </c>
      <c r="J105" s="259" t="str">
        <f>IFERROR(VLOOKUP($B105,'Core Indicators'!$E$3:$EU$906,147,FALSE),"x")</f>
        <v>x</v>
      </c>
      <c r="K105" s="260">
        <v>-0.38059708479999999</v>
      </c>
      <c r="L105" s="258">
        <v>5</v>
      </c>
      <c r="M105" s="259">
        <v>63</v>
      </c>
      <c r="N105" s="259">
        <v>40</v>
      </c>
      <c r="O105" s="259">
        <f>IFERROR(VLOOKUP(B105,'Core Indicators'!$E$3:$G$9906,3,FALSE),"x")</f>
        <v>2315000</v>
      </c>
      <c r="P105" s="259">
        <v>30360</v>
      </c>
      <c r="Q105" s="253"/>
      <c r="R105" s="253"/>
      <c r="S105" s="253"/>
      <c r="T105" s="253"/>
      <c r="U105" s="253"/>
      <c r="V105" s="253"/>
      <c r="W105" s="253"/>
      <c r="X105" s="253"/>
      <c r="Y105" s="253"/>
      <c r="Z105" s="253"/>
      <c r="AA105" s="253"/>
      <c r="AB105" s="253"/>
      <c r="AC105" s="253"/>
      <c r="AD105" s="253"/>
      <c r="AE105" s="253"/>
      <c r="AF105" s="253"/>
      <c r="AG105" s="253"/>
      <c r="AH105" s="253"/>
      <c r="AI105" s="253"/>
      <c r="AJ105" s="253"/>
      <c r="AK105" s="253"/>
      <c r="AL105" s="253"/>
      <c r="AM105" s="253"/>
      <c r="AN105" s="253"/>
      <c r="AO105" s="253"/>
      <c r="AP105" s="253"/>
      <c r="AQ105" s="253"/>
      <c r="AR105" s="253"/>
      <c r="AS105" s="253"/>
      <c r="AT105" s="253"/>
      <c r="AU105" s="253"/>
      <c r="AV105" s="253"/>
      <c r="AW105" s="253"/>
      <c r="AX105" s="253"/>
      <c r="AY105" s="253"/>
      <c r="AZ105" s="253"/>
      <c r="BA105" s="253"/>
      <c r="BB105" s="253"/>
      <c r="BC105" s="253"/>
      <c r="BD105" s="253"/>
      <c r="BE105" s="253"/>
      <c r="BF105" s="253"/>
      <c r="BG105" s="253"/>
      <c r="BH105" s="253"/>
      <c r="BI105" s="253"/>
      <c r="BJ105" s="253"/>
      <c r="BK105" s="253"/>
      <c r="BL105" s="253"/>
      <c r="BM105" s="253"/>
      <c r="BN105" s="253"/>
      <c r="BO105" s="253"/>
      <c r="BP105" s="253"/>
      <c r="BQ105" s="253"/>
      <c r="BR105" s="253"/>
      <c r="BS105" s="253"/>
      <c r="BT105" s="253"/>
      <c r="BU105" s="253"/>
      <c r="BV105" s="253"/>
      <c r="BW105" s="253"/>
      <c r="BX105" s="253"/>
      <c r="BY105" s="253"/>
      <c r="BZ105" s="253"/>
      <c r="CA105" s="253"/>
      <c r="CB105" s="253"/>
      <c r="CC105" s="253"/>
      <c r="CD105" s="253"/>
      <c r="CE105" s="253"/>
      <c r="CF105" s="253"/>
      <c r="CG105" s="253"/>
      <c r="CH105" s="253"/>
      <c r="CI105" s="253"/>
      <c r="CJ105" s="253"/>
      <c r="CK105" s="253"/>
      <c r="CL105" s="253"/>
      <c r="CM105" s="253"/>
      <c r="CN105" s="253"/>
      <c r="CO105" s="253"/>
      <c r="CP105" s="253"/>
      <c r="CQ105" s="253"/>
      <c r="CR105" s="253"/>
      <c r="CS105" s="253"/>
      <c r="CT105" s="253"/>
      <c r="CU105" s="253"/>
      <c r="CV105" s="253"/>
      <c r="CW105" s="253"/>
      <c r="CX105" s="253"/>
      <c r="CY105" s="253"/>
      <c r="CZ105" s="253"/>
      <c r="DA105" s="253"/>
      <c r="DB105" s="253"/>
      <c r="DC105" s="253"/>
      <c r="DD105" s="253"/>
      <c r="DE105" s="253"/>
      <c r="DF105" s="253"/>
      <c r="DG105" s="253"/>
      <c r="DH105" s="253"/>
      <c r="DI105" s="253"/>
      <c r="DJ105" s="253"/>
      <c r="DK105" s="253"/>
      <c r="DL105" s="253"/>
    </row>
    <row r="106" spans="1:116" x14ac:dyDescent="0.25">
      <c r="A106" s="254" t="s">
        <v>8940</v>
      </c>
      <c r="B106" s="255" t="s">
        <v>8941</v>
      </c>
      <c r="C106" s="258">
        <v>0.28331598740000002</v>
      </c>
      <c r="D106" s="259">
        <v>9</v>
      </c>
      <c r="E106" s="258">
        <v>0.13</v>
      </c>
      <c r="F106" s="258">
        <v>9.5</v>
      </c>
      <c r="G106" s="258">
        <v>0.12419569599999999</v>
      </c>
      <c r="H106" s="258">
        <v>35.700000000000003</v>
      </c>
      <c r="I106" s="259">
        <v>0</v>
      </c>
      <c r="J106" s="259" t="str">
        <f>IFERROR(VLOOKUP($B106,'Core Indicators'!$E$3:$EU$906,147,FALSE),"x")</f>
        <v>x</v>
      </c>
      <c r="K106" s="260">
        <v>1.022870779</v>
      </c>
      <c r="L106" s="258">
        <v>9.75</v>
      </c>
      <c r="M106" s="259">
        <v>91</v>
      </c>
      <c r="N106" s="259">
        <v>60</v>
      </c>
      <c r="O106" s="259" t="str">
        <f>IFERROR(VLOOKUP(B106,'Core Indicators'!$E$3:$G$9906,3,FALSE),"x")</f>
        <v>x</v>
      </c>
      <c r="P106" s="259">
        <v>62650</v>
      </c>
      <c r="Q106" s="253"/>
      <c r="R106" s="253"/>
      <c r="S106" s="253"/>
      <c r="T106" s="253"/>
      <c r="U106" s="253"/>
      <c r="V106" s="253"/>
      <c r="W106" s="253"/>
      <c r="X106" s="253"/>
      <c r="Y106" s="253"/>
      <c r="Z106" s="253"/>
      <c r="AA106" s="253"/>
      <c r="AB106" s="253"/>
      <c r="AC106" s="253"/>
      <c r="AD106" s="253"/>
      <c r="AE106" s="253"/>
      <c r="AF106" s="253"/>
      <c r="AG106" s="253"/>
      <c r="AH106" s="253"/>
      <c r="AI106" s="253"/>
      <c r="AJ106" s="253"/>
      <c r="AK106" s="253"/>
      <c r="AL106" s="253"/>
      <c r="AM106" s="253"/>
      <c r="AN106" s="253"/>
      <c r="AO106" s="253"/>
      <c r="AP106" s="253"/>
      <c r="AQ106" s="253"/>
      <c r="AR106" s="253"/>
      <c r="AS106" s="253"/>
      <c r="AT106" s="253"/>
      <c r="AU106" s="253"/>
      <c r="AV106" s="253"/>
      <c r="AW106" s="253"/>
      <c r="AX106" s="253"/>
      <c r="AY106" s="253"/>
      <c r="AZ106" s="253"/>
      <c r="BA106" s="253"/>
      <c r="BB106" s="253"/>
      <c r="BC106" s="253"/>
      <c r="BD106" s="253"/>
      <c r="BE106" s="253"/>
      <c r="BF106" s="253"/>
      <c r="BG106" s="253"/>
      <c r="BH106" s="253"/>
      <c r="BI106" s="253"/>
      <c r="BJ106" s="253"/>
      <c r="BK106" s="253"/>
      <c r="BL106" s="253"/>
      <c r="BM106" s="253"/>
      <c r="BN106" s="253"/>
      <c r="BO106" s="253"/>
      <c r="BP106" s="253"/>
      <c r="BQ106" s="253"/>
      <c r="BR106" s="253"/>
      <c r="BS106" s="253"/>
      <c r="BT106" s="253"/>
      <c r="BU106" s="253"/>
      <c r="BV106" s="253"/>
      <c r="BW106" s="253"/>
      <c r="BX106" s="253"/>
      <c r="BY106" s="253"/>
      <c r="BZ106" s="253"/>
      <c r="CA106" s="253"/>
      <c r="CB106" s="253"/>
      <c r="CC106" s="253"/>
      <c r="CD106" s="253"/>
      <c r="CE106" s="253"/>
      <c r="CF106" s="253"/>
      <c r="CG106" s="253"/>
      <c r="CH106" s="253"/>
      <c r="CI106" s="253"/>
      <c r="CJ106" s="253"/>
      <c r="CK106" s="253"/>
      <c r="CL106" s="253"/>
      <c r="CM106" s="253"/>
      <c r="CN106" s="253"/>
      <c r="CO106" s="253"/>
      <c r="CP106" s="253"/>
      <c r="CQ106" s="253"/>
      <c r="CR106" s="253"/>
      <c r="CS106" s="253"/>
      <c r="CT106" s="253"/>
      <c r="CU106" s="253"/>
      <c r="CV106" s="253"/>
      <c r="CW106" s="253"/>
      <c r="CX106" s="253"/>
      <c r="CY106" s="253"/>
      <c r="CZ106" s="253"/>
      <c r="DA106" s="253"/>
      <c r="DB106" s="253"/>
      <c r="DC106" s="253"/>
      <c r="DD106" s="253"/>
      <c r="DE106" s="253"/>
      <c r="DF106" s="253"/>
      <c r="DG106" s="253"/>
      <c r="DH106" s="253"/>
      <c r="DI106" s="253"/>
      <c r="DJ106" s="253"/>
      <c r="DK106" s="253"/>
      <c r="DL106" s="253"/>
    </row>
    <row r="107" spans="1:116" x14ac:dyDescent="0.25">
      <c r="A107" s="254" t="s">
        <v>8942</v>
      </c>
      <c r="B107" s="255" t="s">
        <v>8943</v>
      </c>
      <c r="C107" s="258">
        <v>0</v>
      </c>
      <c r="D107" s="259">
        <v>14</v>
      </c>
      <c r="E107" s="258">
        <v>0</v>
      </c>
      <c r="F107" s="258" t="s">
        <v>14</v>
      </c>
      <c r="G107" s="258">
        <v>7.8352409200000001E-2</v>
      </c>
      <c r="H107" s="258">
        <v>35.4</v>
      </c>
      <c r="I107" s="259">
        <v>0</v>
      </c>
      <c r="J107" s="259" t="str">
        <f>IFERROR(VLOOKUP($B107,'Core Indicators'!$E$3:$EU$906,147,FALSE),"x")</f>
        <v>x</v>
      </c>
      <c r="K107" s="260">
        <v>1.7934256792000001</v>
      </c>
      <c r="L107" s="258" t="s">
        <v>14</v>
      </c>
      <c r="M107" s="259">
        <v>98</v>
      </c>
      <c r="N107" s="259">
        <v>80</v>
      </c>
      <c r="O107" s="259" t="str">
        <f>IFERROR(VLOOKUP(B107,'Core Indicators'!$E$3:$G$9906,3,FALSE),"x")</f>
        <v>x</v>
      </c>
      <c r="P107" s="259">
        <v>2590</v>
      </c>
      <c r="Q107" s="253"/>
      <c r="R107" s="253"/>
      <c r="S107" s="253"/>
      <c r="T107" s="253"/>
      <c r="U107" s="253"/>
      <c r="V107" s="253"/>
      <c r="W107" s="253"/>
      <c r="X107" s="253"/>
      <c r="Y107" s="253"/>
      <c r="Z107" s="253"/>
      <c r="AA107" s="253"/>
      <c r="AB107" s="253"/>
      <c r="AC107" s="253"/>
      <c r="AD107" s="253"/>
      <c r="AE107" s="253"/>
      <c r="AF107" s="253"/>
      <c r="AG107" s="253"/>
      <c r="AH107" s="253"/>
      <c r="AI107" s="253"/>
      <c r="AJ107" s="253"/>
      <c r="AK107" s="253"/>
      <c r="AL107" s="253"/>
      <c r="AM107" s="253"/>
      <c r="AN107" s="253"/>
      <c r="AO107" s="253"/>
      <c r="AP107" s="253"/>
      <c r="AQ107" s="253"/>
      <c r="AR107" s="253"/>
      <c r="AS107" s="253"/>
      <c r="AT107" s="253"/>
      <c r="AU107" s="253"/>
      <c r="AV107" s="253"/>
      <c r="AW107" s="253"/>
      <c r="AX107" s="253"/>
      <c r="AY107" s="253"/>
      <c r="AZ107" s="253"/>
      <c r="BA107" s="253"/>
      <c r="BB107" s="253"/>
      <c r="BC107" s="253"/>
      <c r="BD107" s="253"/>
      <c r="BE107" s="253"/>
      <c r="BF107" s="253"/>
      <c r="BG107" s="253"/>
      <c r="BH107" s="253"/>
      <c r="BI107" s="253"/>
      <c r="BJ107" s="253"/>
      <c r="BK107" s="253"/>
      <c r="BL107" s="253"/>
      <c r="BM107" s="253"/>
      <c r="BN107" s="253"/>
      <c r="BO107" s="253"/>
      <c r="BP107" s="253"/>
      <c r="BQ107" s="253"/>
      <c r="BR107" s="253"/>
      <c r="BS107" s="253"/>
      <c r="BT107" s="253"/>
      <c r="BU107" s="253"/>
      <c r="BV107" s="253"/>
      <c r="BW107" s="253"/>
      <c r="BX107" s="253"/>
      <c r="BY107" s="253"/>
      <c r="BZ107" s="253"/>
      <c r="CA107" s="253"/>
      <c r="CB107" s="253"/>
      <c r="CC107" s="253"/>
      <c r="CD107" s="253"/>
      <c r="CE107" s="253"/>
      <c r="CF107" s="253"/>
      <c r="CG107" s="253"/>
      <c r="CH107" s="253"/>
      <c r="CI107" s="253"/>
      <c r="CJ107" s="253"/>
      <c r="CK107" s="253"/>
      <c r="CL107" s="253"/>
      <c r="CM107" s="253"/>
      <c r="CN107" s="253"/>
      <c r="CO107" s="253"/>
      <c r="CP107" s="253"/>
      <c r="CQ107" s="253"/>
      <c r="CR107" s="253"/>
      <c r="CS107" s="253"/>
      <c r="CT107" s="253"/>
      <c r="CU107" s="253"/>
      <c r="CV107" s="253"/>
      <c r="CW107" s="253"/>
      <c r="CX107" s="253"/>
      <c r="CY107" s="253"/>
      <c r="CZ107" s="253"/>
      <c r="DA107" s="253"/>
      <c r="DB107" s="253"/>
      <c r="DC107" s="253"/>
      <c r="DD107" s="253"/>
      <c r="DE107" s="253"/>
      <c r="DF107" s="253"/>
      <c r="DG107" s="253"/>
      <c r="DH107" s="253"/>
      <c r="DI107" s="253"/>
      <c r="DJ107" s="253"/>
      <c r="DK107" s="253"/>
      <c r="DL107" s="253"/>
    </row>
    <row r="108" spans="1:116" x14ac:dyDescent="0.25">
      <c r="A108" s="254" t="s">
        <v>8944</v>
      </c>
      <c r="B108" s="255" t="s">
        <v>8945</v>
      </c>
      <c r="C108" s="258">
        <v>0.57146297740000007</v>
      </c>
      <c r="D108" s="259">
        <v>10</v>
      </c>
      <c r="E108" s="258">
        <v>0.35299999999999998</v>
      </c>
      <c r="F108" s="258">
        <v>8.9</v>
      </c>
      <c r="G108" s="258">
        <v>0.16942693950000001</v>
      </c>
      <c r="H108" s="258">
        <v>35.1</v>
      </c>
      <c r="I108" s="259">
        <v>0</v>
      </c>
      <c r="J108" s="259" t="str">
        <f>IFERROR(VLOOKUP($B108,'Core Indicators'!$E$3:$EU$906,147,FALSE),"x")</f>
        <v>x</v>
      </c>
      <c r="K108" s="260">
        <v>1.0139242411</v>
      </c>
      <c r="L108" s="258">
        <v>8.25</v>
      </c>
      <c r="M108" s="259">
        <v>89</v>
      </c>
      <c r="N108" s="259">
        <v>56</v>
      </c>
      <c r="O108" s="259" t="str">
        <f>IFERROR(VLOOKUP(B108,'Core Indicators'!$E$3:$G$9906,3,FALSE),"x")</f>
        <v>x</v>
      </c>
      <c r="P108" s="259">
        <v>62180</v>
      </c>
      <c r="Q108" s="253"/>
      <c r="R108" s="253"/>
      <c r="S108" s="253"/>
      <c r="T108" s="253"/>
      <c r="U108" s="253"/>
      <c r="V108" s="253"/>
      <c r="W108" s="253"/>
      <c r="X108" s="253"/>
      <c r="Y108" s="253"/>
      <c r="Z108" s="253"/>
      <c r="AA108" s="253"/>
      <c r="AB108" s="253"/>
      <c r="AC108" s="253"/>
      <c r="AD108" s="253"/>
      <c r="AE108" s="253"/>
      <c r="AF108" s="253"/>
      <c r="AG108" s="253"/>
      <c r="AH108" s="253"/>
      <c r="AI108" s="253"/>
      <c r="AJ108" s="253"/>
      <c r="AK108" s="253"/>
      <c r="AL108" s="253"/>
      <c r="AM108" s="253"/>
      <c r="AN108" s="253"/>
      <c r="AO108" s="253"/>
      <c r="AP108" s="253"/>
      <c r="AQ108" s="253"/>
      <c r="AR108" s="253"/>
      <c r="AS108" s="253"/>
      <c r="AT108" s="253"/>
      <c r="AU108" s="253"/>
      <c r="AV108" s="253"/>
      <c r="AW108" s="253"/>
      <c r="AX108" s="253"/>
      <c r="AY108" s="253"/>
      <c r="AZ108" s="253"/>
      <c r="BA108" s="253"/>
      <c r="BB108" s="253"/>
      <c r="BC108" s="253"/>
      <c r="BD108" s="253"/>
      <c r="BE108" s="253"/>
      <c r="BF108" s="253"/>
      <c r="BG108" s="253"/>
      <c r="BH108" s="253"/>
      <c r="BI108" s="253"/>
      <c r="BJ108" s="253"/>
      <c r="BK108" s="253"/>
      <c r="BL108" s="253"/>
      <c r="BM108" s="253"/>
      <c r="BN108" s="253"/>
      <c r="BO108" s="253"/>
      <c r="BP108" s="253"/>
      <c r="BQ108" s="253"/>
      <c r="BR108" s="253"/>
      <c r="BS108" s="253"/>
      <c r="BT108" s="253"/>
      <c r="BU108" s="253"/>
      <c r="BV108" s="253"/>
      <c r="BW108" s="253"/>
      <c r="BX108" s="253"/>
      <c r="BY108" s="253"/>
      <c r="BZ108" s="253"/>
      <c r="CA108" s="253"/>
      <c r="CB108" s="253"/>
      <c r="CC108" s="253"/>
      <c r="CD108" s="253"/>
      <c r="CE108" s="253"/>
      <c r="CF108" s="253"/>
      <c r="CG108" s="253"/>
      <c r="CH108" s="253"/>
      <c r="CI108" s="253"/>
      <c r="CJ108" s="253"/>
      <c r="CK108" s="253"/>
      <c r="CL108" s="253"/>
      <c r="CM108" s="253"/>
      <c r="CN108" s="253"/>
      <c r="CO108" s="253"/>
      <c r="CP108" s="253"/>
      <c r="CQ108" s="253"/>
      <c r="CR108" s="253"/>
      <c r="CS108" s="253"/>
      <c r="CT108" s="253"/>
      <c r="CU108" s="253"/>
      <c r="CV108" s="253"/>
      <c r="CW108" s="253"/>
      <c r="CX108" s="253"/>
      <c r="CY108" s="253"/>
      <c r="CZ108" s="253"/>
      <c r="DA108" s="253"/>
      <c r="DB108" s="253"/>
      <c r="DC108" s="253"/>
      <c r="DD108" s="253"/>
      <c r="DE108" s="253"/>
      <c r="DF108" s="253"/>
      <c r="DG108" s="253"/>
      <c r="DH108" s="253"/>
      <c r="DI108" s="253"/>
      <c r="DJ108" s="253"/>
      <c r="DK108" s="253"/>
      <c r="DL108" s="253"/>
    </row>
    <row r="109" spans="1:116" x14ac:dyDescent="0.25">
      <c r="A109" s="254" t="s">
        <v>416</v>
      </c>
      <c r="B109" s="255" t="s">
        <v>8946</v>
      </c>
      <c r="C109" s="258">
        <v>0.49561599899999997</v>
      </c>
      <c r="D109" s="259">
        <v>5</v>
      </c>
      <c r="E109" s="258">
        <v>0.4</v>
      </c>
      <c r="F109" s="258">
        <v>3.6833333332999998</v>
      </c>
      <c r="G109" s="258">
        <v>0.4923099393</v>
      </c>
      <c r="H109" s="258">
        <v>39.5</v>
      </c>
      <c r="I109" s="259">
        <v>3</v>
      </c>
      <c r="J109" s="259">
        <f>IFERROR(VLOOKUP($B109,'Core Indicators'!$E$3:$EU$906,147,FALSE),"x")</f>
        <v>168</v>
      </c>
      <c r="K109" s="260">
        <v>-0.13564912970000001</v>
      </c>
      <c r="L109" s="258">
        <v>3.25</v>
      </c>
      <c r="M109" s="259">
        <v>37</v>
      </c>
      <c r="N109" s="259">
        <v>41</v>
      </c>
      <c r="O109" s="259">
        <f>IFERROR(VLOOKUP(B109,'Core Indicators'!$E$3:$G$9906,3,FALSE),"x")</f>
        <v>37480000</v>
      </c>
      <c r="P109" s="259">
        <v>446300</v>
      </c>
      <c r="Q109" s="253"/>
      <c r="R109" s="253"/>
      <c r="S109" s="253"/>
      <c r="T109" s="253"/>
      <c r="U109" s="253"/>
      <c r="V109" s="253"/>
      <c r="W109" s="253"/>
      <c r="X109" s="253"/>
      <c r="Y109" s="253"/>
      <c r="Z109" s="253"/>
      <c r="AA109" s="253"/>
      <c r="AB109" s="253"/>
      <c r="AC109" s="253"/>
      <c r="AD109" s="253"/>
      <c r="AE109" s="253"/>
      <c r="AF109" s="253"/>
      <c r="AG109" s="253"/>
      <c r="AH109" s="253"/>
      <c r="AI109" s="253"/>
      <c r="AJ109" s="253"/>
      <c r="AK109" s="253"/>
      <c r="AL109" s="253"/>
      <c r="AM109" s="253"/>
      <c r="AN109" s="253"/>
      <c r="AO109" s="253"/>
      <c r="AP109" s="253"/>
      <c r="AQ109" s="253"/>
      <c r="AR109" s="253"/>
      <c r="AS109" s="253"/>
      <c r="AT109" s="253"/>
      <c r="AU109" s="253"/>
      <c r="AV109" s="253"/>
      <c r="AW109" s="253"/>
      <c r="AX109" s="253"/>
      <c r="AY109" s="253"/>
      <c r="AZ109" s="253"/>
      <c r="BA109" s="253"/>
      <c r="BB109" s="253"/>
      <c r="BC109" s="253"/>
      <c r="BD109" s="253"/>
      <c r="BE109" s="253"/>
      <c r="BF109" s="253"/>
      <c r="BG109" s="253"/>
      <c r="BH109" s="253"/>
      <c r="BI109" s="253"/>
      <c r="BJ109" s="253"/>
      <c r="BK109" s="253"/>
      <c r="BL109" s="253"/>
      <c r="BM109" s="253"/>
      <c r="BN109" s="253"/>
      <c r="BO109" s="253"/>
      <c r="BP109" s="253"/>
      <c r="BQ109" s="253"/>
      <c r="BR109" s="253"/>
      <c r="BS109" s="253"/>
      <c r="BT109" s="253"/>
      <c r="BU109" s="253"/>
      <c r="BV109" s="253"/>
      <c r="BW109" s="253"/>
      <c r="BX109" s="253"/>
      <c r="BY109" s="253"/>
      <c r="BZ109" s="253"/>
      <c r="CA109" s="253"/>
      <c r="CB109" s="253"/>
      <c r="CC109" s="253"/>
      <c r="CD109" s="253"/>
      <c r="CE109" s="253"/>
      <c r="CF109" s="253"/>
      <c r="CG109" s="253"/>
      <c r="CH109" s="253"/>
      <c r="CI109" s="253"/>
      <c r="CJ109" s="253"/>
      <c r="CK109" s="253"/>
      <c r="CL109" s="253"/>
      <c r="CM109" s="253"/>
      <c r="CN109" s="253"/>
      <c r="CO109" s="253"/>
      <c r="CP109" s="253"/>
      <c r="CQ109" s="253"/>
      <c r="CR109" s="253"/>
      <c r="CS109" s="253"/>
      <c r="CT109" s="253"/>
      <c r="CU109" s="253"/>
      <c r="CV109" s="253"/>
      <c r="CW109" s="253"/>
      <c r="CX109" s="253"/>
      <c r="CY109" s="253"/>
      <c r="CZ109" s="253"/>
      <c r="DA109" s="253"/>
      <c r="DB109" s="253"/>
      <c r="DC109" s="253"/>
      <c r="DD109" s="253"/>
      <c r="DE109" s="253"/>
      <c r="DF109" s="253"/>
      <c r="DG109" s="253"/>
      <c r="DH109" s="253"/>
      <c r="DI109" s="253"/>
      <c r="DJ109" s="253"/>
      <c r="DK109" s="253"/>
      <c r="DL109" s="253"/>
    </row>
    <row r="110" spans="1:116" x14ac:dyDescent="0.25">
      <c r="A110" s="254" t="s">
        <v>2809</v>
      </c>
      <c r="B110" s="255" t="s">
        <v>8947</v>
      </c>
      <c r="C110" s="258">
        <v>0.42207301920000001</v>
      </c>
      <c r="D110" s="259">
        <v>7</v>
      </c>
      <c r="E110" s="258">
        <v>0.19400000000000001</v>
      </c>
      <c r="F110" s="258">
        <v>5.8</v>
      </c>
      <c r="G110" s="258">
        <v>0.2284775829</v>
      </c>
      <c r="H110" s="258">
        <v>25.7</v>
      </c>
      <c r="I110" s="259">
        <v>2</v>
      </c>
      <c r="J110" s="259">
        <f>IFERROR(VLOOKUP($B110,'Core Indicators'!$E$3:$EU$906,147,FALSE),"x")</f>
        <v>0</v>
      </c>
      <c r="K110" s="260">
        <v>-0.37302857639999998</v>
      </c>
      <c r="L110" s="258">
        <v>4.5</v>
      </c>
      <c r="M110" s="259">
        <v>60</v>
      </c>
      <c r="N110" s="259">
        <v>32</v>
      </c>
      <c r="O110" s="259">
        <f>IFERROR(VLOOKUP(B110,'Core Indicators'!$E$3:$G$9906,3,FALSE),"x")</f>
        <v>3445000</v>
      </c>
      <c r="P110" s="259">
        <v>32870</v>
      </c>
      <c r="Q110" s="253"/>
      <c r="R110" s="253"/>
      <c r="S110" s="253"/>
      <c r="T110" s="253"/>
      <c r="U110" s="253"/>
      <c r="V110" s="253"/>
      <c r="W110" s="253"/>
      <c r="X110" s="253"/>
      <c r="Y110" s="253"/>
      <c r="Z110" s="253"/>
      <c r="AA110" s="253"/>
      <c r="AB110" s="253"/>
      <c r="AC110" s="253"/>
      <c r="AD110" s="253"/>
      <c r="AE110" s="253"/>
      <c r="AF110" s="253"/>
      <c r="AG110" s="253"/>
      <c r="AH110" s="253"/>
      <c r="AI110" s="253"/>
      <c r="AJ110" s="253"/>
      <c r="AK110" s="253"/>
      <c r="AL110" s="253"/>
      <c r="AM110" s="253"/>
      <c r="AN110" s="253"/>
      <c r="AO110" s="253"/>
      <c r="AP110" s="253"/>
      <c r="AQ110" s="253"/>
      <c r="AR110" s="253"/>
      <c r="AS110" s="253"/>
      <c r="AT110" s="253"/>
      <c r="AU110" s="253"/>
      <c r="AV110" s="253"/>
      <c r="AW110" s="253"/>
      <c r="AX110" s="253"/>
      <c r="AY110" s="253"/>
      <c r="AZ110" s="253"/>
      <c r="BA110" s="253"/>
      <c r="BB110" s="253"/>
      <c r="BC110" s="253"/>
      <c r="BD110" s="253"/>
      <c r="BE110" s="253"/>
      <c r="BF110" s="253"/>
      <c r="BG110" s="253"/>
      <c r="BH110" s="253"/>
      <c r="BI110" s="253"/>
      <c r="BJ110" s="253"/>
      <c r="BK110" s="253"/>
      <c r="BL110" s="253"/>
      <c r="BM110" s="253"/>
      <c r="BN110" s="253"/>
      <c r="BO110" s="253"/>
      <c r="BP110" s="253"/>
      <c r="BQ110" s="253"/>
      <c r="BR110" s="253"/>
      <c r="BS110" s="253"/>
      <c r="BT110" s="253"/>
      <c r="BU110" s="253"/>
      <c r="BV110" s="253"/>
      <c r="BW110" s="253"/>
      <c r="BX110" s="253"/>
      <c r="BY110" s="253"/>
      <c r="BZ110" s="253"/>
      <c r="CA110" s="253"/>
      <c r="CB110" s="253"/>
      <c r="CC110" s="253"/>
      <c r="CD110" s="253"/>
      <c r="CE110" s="253"/>
      <c r="CF110" s="253"/>
      <c r="CG110" s="253"/>
      <c r="CH110" s="253"/>
      <c r="CI110" s="253"/>
      <c r="CJ110" s="253"/>
      <c r="CK110" s="253"/>
      <c r="CL110" s="253"/>
      <c r="CM110" s="253"/>
      <c r="CN110" s="253"/>
      <c r="CO110" s="253"/>
      <c r="CP110" s="253"/>
      <c r="CQ110" s="253"/>
      <c r="CR110" s="253"/>
      <c r="CS110" s="253"/>
      <c r="CT110" s="253"/>
      <c r="CU110" s="253"/>
      <c r="CV110" s="253"/>
      <c r="CW110" s="253"/>
      <c r="CX110" s="253"/>
      <c r="CY110" s="253"/>
      <c r="CZ110" s="253"/>
      <c r="DA110" s="253"/>
      <c r="DB110" s="253"/>
      <c r="DC110" s="253"/>
      <c r="DD110" s="253"/>
      <c r="DE110" s="253"/>
      <c r="DF110" s="253"/>
      <c r="DG110" s="253"/>
      <c r="DH110" s="253"/>
      <c r="DI110" s="253"/>
      <c r="DJ110" s="253"/>
      <c r="DK110" s="253"/>
      <c r="DL110" s="253"/>
    </row>
    <row r="111" spans="1:116" x14ac:dyDescent="0.25">
      <c r="A111" s="254" t="s">
        <v>3575</v>
      </c>
      <c r="B111" s="255" t="s">
        <v>8948</v>
      </c>
      <c r="C111" s="258">
        <v>0.61453398950000004</v>
      </c>
      <c r="D111" s="259">
        <v>6</v>
      </c>
      <c r="E111" s="258">
        <v>0</v>
      </c>
      <c r="F111" s="258">
        <v>5.4</v>
      </c>
      <c r="G111" s="258" t="s">
        <v>14</v>
      </c>
      <c r="H111" s="258">
        <v>42.6</v>
      </c>
      <c r="I111" s="259">
        <v>0</v>
      </c>
      <c r="J111" s="259">
        <f>IFERROR(VLOOKUP($B111,'Core Indicators'!$E$3:$EU$906,147,FALSE),"x")</f>
        <v>244</v>
      </c>
      <c r="K111" s="260">
        <v>-1.0088132620000001</v>
      </c>
      <c r="L111" s="258">
        <v>4.25</v>
      </c>
      <c r="M111" s="259">
        <v>61</v>
      </c>
      <c r="N111" s="259">
        <v>24</v>
      </c>
      <c r="O111" s="259">
        <f>IFERROR(VLOOKUP(B111,'Core Indicators'!$E$3:$G$9906,3,FALSE),"x")</f>
        <v>29643000</v>
      </c>
      <c r="P111" s="259">
        <v>581800</v>
      </c>
      <c r="Q111" s="253"/>
      <c r="R111" s="253"/>
      <c r="S111" s="253"/>
      <c r="T111" s="253"/>
      <c r="U111" s="253"/>
      <c r="V111" s="253"/>
      <c r="W111" s="253"/>
      <c r="X111" s="253"/>
      <c r="Y111" s="253"/>
      <c r="Z111" s="253"/>
      <c r="AA111" s="253"/>
      <c r="AB111" s="253"/>
      <c r="AC111" s="253"/>
      <c r="AD111" s="253"/>
      <c r="AE111" s="253"/>
      <c r="AF111" s="253"/>
      <c r="AG111" s="253"/>
      <c r="AH111" s="253"/>
      <c r="AI111" s="253"/>
      <c r="AJ111" s="253"/>
      <c r="AK111" s="253"/>
      <c r="AL111" s="253"/>
      <c r="AM111" s="253"/>
      <c r="AN111" s="253"/>
      <c r="AO111" s="253"/>
      <c r="AP111" s="253"/>
      <c r="AQ111" s="253"/>
      <c r="AR111" s="253"/>
      <c r="AS111" s="253"/>
      <c r="AT111" s="253"/>
      <c r="AU111" s="253"/>
      <c r="AV111" s="253"/>
      <c r="AW111" s="253"/>
      <c r="AX111" s="253"/>
      <c r="AY111" s="253"/>
      <c r="AZ111" s="253"/>
      <c r="BA111" s="253"/>
      <c r="BB111" s="253"/>
      <c r="BC111" s="253"/>
      <c r="BD111" s="253"/>
      <c r="BE111" s="253"/>
      <c r="BF111" s="253"/>
      <c r="BG111" s="253"/>
      <c r="BH111" s="253"/>
      <c r="BI111" s="253"/>
      <c r="BJ111" s="253"/>
      <c r="BK111" s="253"/>
      <c r="BL111" s="253"/>
      <c r="BM111" s="253"/>
      <c r="BN111" s="253"/>
      <c r="BO111" s="253"/>
      <c r="BP111" s="253"/>
      <c r="BQ111" s="253"/>
      <c r="BR111" s="253"/>
      <c r="BS111" s="253"/>
      <c r="BT111" s="253"/>
      <c r="BU111" s="253"/>
      <c r="BV111" s="253"/>
      <c r="BW111" s="253"/>
      <c r="BX111" s="253"/>
      <c r="BY111" s="253"/>
      <c r="BZ111" s="253"/>
      <c r="CA111" s="253"/>
      <c r="CB111" s="253"/>
      <c r="CC111" s="253"/>
      <c r="CD111" s="253"/>
      <c r="CE111" s="253"/>
      <c r="CF111" s="253"/>
      <c r="CG111" s="253"/>
      <c r="CH111" s="253"/>
      <c r="CI111" s="253"/>
      <c r="CJ111" s="253"/>
      <c r="CK111" s="253"/>
      <c r="CL111" s="253"/>
      <c r="CM111" s="253"/>
      <c r="CN111" s="253"/>
      <c r="CO111" s="253"/>
      <c r="CP111" s="253"/>
      <c r="CQ111" s="253"/>
      <c r="CR111" s="253"/>
      <c r="CS111" s="253"/>
      <c r="CT111" s="253"/>
      <c r="CU111" s="253"/>
      <c r="CV111" s="253"/>
      <c r="CW111" s="253"/>
      <c r="CX111" s="253"/>
      <c r="CY111" s="253"/>
      <c r="CZ111" s="253"/>
      <c r="DA111" s="253"/>
      <c r="DB111" s="253"/>
      <c r="DC111" s="253"/>
      <c r="DD111" s="253"/>
      <c r="DE111" s="253"/>
      <c r="DF111" s="253"/>
      <c r="DG111" s="253"/>
      <c r="DH111" s="253"/>
      <c r="DI111" s="253"/>
      <c r="DJ111" s="253"/>
      <c r="DK111" s="253"/>
      <c r="DL111" s="253"/>
    </row>
    <row r="112" spans="1:116" x14ac:dyDescent="0.25">
      <c r="A112" s="254" t="s">
        <v>8949</v>
      </c>
      <c r="B112" s="255" t="s">
        <v>8950</v>
      </c>
      <c r="C112" s="258">
        <v>1.9899981099999998E-2</v>
      </c>
      <c r="D112" s="259">
        <v>8</v>
      </c>
      <c r="E112" s="258">
        <v>0</v>
      </c>
      <c r="F112" s="258" t="s">
        <v>14</v>
      </c>
      <c r="G112" s="258">
        <v>0.36658249790000003</v>
      </c>
      <c r="H112" s="258">
        <v>31.3</v>
      </c>
      <c r="I112" s="259">
        <v>3</v>
      </c>
      <c r="J112" s="259" t="str">
        <f>IFERROR(VLOOKUP($B112,'Core Indicators'!$E$3:$EU$906,147,FALSE),"x")</f>
        <v>x</v>
      </c>
      <c r="K112" s="260">
        <v>-0.41108790039999998</v>
      </c>
      <c r="L112" s="258" t="s">
        <v>14</v>
      </c>
      <c r="M112" s="259">
        <v>40</v>
      </c>
      <c r="N112" s="259">
        <v>29</v>
      </c>
      <c r="O112" s="259" t="str">
        <f>IFERROR(VLOOKUP(B112,'Core Indicators'!$E$3:$G$9906,3,FALSE),"x")</f>
        <v>x</v>
      </c>
      <c r="P112" s="259">
        <v>300</v>
      </c>
      <c r="Q112" s="253"/>
      <c r="R112" s="253"/>
      <c r="S112" s="253"/>
      <c r="T112" s="253"/>
      <c r="U112" s="253"/>
      <c r="V112" s="253"/>
      <c r="W112" s="253"/>
      <c r="X112" s="253"/>
      <c r="Y112" s="253"/>
      <c r="Z112" s="253"/>
      <c r="AA112" s="253"/>
      <c r="AB112" s="253"/>
      <c r="AC112" s="253"/>
      <c r="AD112" s="253"/>
      <c r="AE112" s="253"/>
      <c r="AF112" s="253"/>
      <c r="AG112" s="253"/>
      <c r="AH112" s="253"/>
      <c r="AI112" s="253"/>
      <c r="AJ112" s="253"/>
      <c r="AK112" s="253"/>
      <c r="AL112" s="253"/>
      <c r="AM112" s="253"/>
      <c r="AN112" s="253"/>
      <c r="AO112" s="253"/>
      <c r="AP112" s="253"/>
      <c r="AQ112" s="253"/>
      <c r="AR112" s="253"/>
      <c r="AS112" s="253"/>
      <c r="AT112" s="253"/>
      <c r="AU112" s="253"/>
      <c r="AV112" s="253"/>
      <c r="AW112" s="253"/>
      <c r="AX112" s="253"/>
      <c r="AY112" s="253"/>
      <c r="AZ112" s="253"/>
      <c r="BA112" s="253"/>
      <c r="BB112" s="253"/>
      <c r="BC112" s="253"/>
      <c r="BD112" s="253"/>
      <c r="BE112" s="253"/>
      <c r="BF112" s="253"/>
      <c r="BG112" s="253"/>
      <c r="BH112" s="253"/>
      <c r="BI112" s="253"/>
      <c r="BJ112" s="253"/>
      <c r="BK112" s="253"/>
      <c r="BL112" s="253"/>
      <c r="BM112" s="253"/>
      <c r="BN112" s="253"/>
      <c r="BO112" s="253"/>
      <c r="BP112" s="253"/>
      <c r="BQ112" s="253"/>
      <c r="BR112" s="253"/>
      <c r="BS112" s="253"/>
      <c r="BT112" s="253"/>
      <c r="BU112" s="253"/>
      <c r="BV112" s="253"/>
      <c r="BW112" s="253"/>
      <c r="BX112" s="253"/>
      <c r="BY112" s="253"/>
      <c r="BZ112" s="253"/>
      <c r="CA112" s="253"/>
      <c r="CB112" s="253"/>
      <c r="CC112" s="253"/>
      <c r="CD112" s="253"/>
      <c r="CE112" s="253"/>
      <c r="CF112" s="253"/>
      <c r="CG112" s="253"/>
      <c r="CH112" s="253"/>
      <c r="CI112" s="253"/>
      <c r="CJ112" s="253"/>
      <c r="CK112" s="253"/>
      <c r="CL112" s="253"/>
      <c r="CM112" s="253"/>
      <c r="CN112" s="253"/>
      <c r="CO112" s="253"/>
      <c r="CP112" s="253"/>
      <c r="CQ112" s="253"/>
      <c r="CR112" s="253"/>
      <c r="CS112" s="253"/>
      <c r="CT112" s="253"/>
      <c r="CU112" s="253"/>
      <c r="CV112" s="253"/>
      <c r="CW112" s="253"/>
      <c r="CX112" s="253"/>
      <c r="CY112" s="253"/>
      <c r="CZ112" s="253"/>
      <c r="DA112" s="253"/>
      <c r="DB112" s="253"/>
      <c r="DC112" s="253"/>
      <c r="DD112" s="253"/>
      <c r="DE112" s="253"/>
      <c r="DF112" s="253"/>
      <c r="DG112" s="253"/>
      <c r="DH112" s="253"/>
      <c r="DI112" s="253"/>
      <c r="DJ112" s="253"/>
      <c r="DK112" s="253"/>
      <c r="DL112" s="253"/>
    </row>
    <row r="113" spans="1:116" x14ac:dyDescent="0.25">
      <c r="A113" s="254" t="s">
        <v>4679</v>
      </c>
      <c r="B113" s="255" t="s">
        <v>8951</v>
      </c>
      <c r="C113" s="258">
        <v>0.33568600009999999</v>
      </c>
      <c r="D113" s="259">
        <v>10</v>
      </c>
      <c r="E113" s="258">
        <v>0.11</v>
      </c>
      <c r="F113" s="258">
        <v>6.05</v>
      </c>
      <c r="G113" s="258">
        <v>0.334242492</v>
      </c>
      <c r="H113" s="258">
        <v>45.4</v>
      </c>
      <c r="I113" s="259">
        <v>4</v>
      </c>
      <c r="J113" s="259">
        <f>IFERROR(VLOOKUP($B113,'Core Indicators'!$E$3:$EU$906,147,FALSE),"x")</f>
        <v>8568</v>
      </c>
      <c r="K113" s="260">
        <v>-0.65810358520000001</v>
      </c>
      <c r="L113" s="258">
        <v>5</v>
      </c>
      <c r="M113" s="259">
        <v>62</v>
      </c>
      <c r="N113" s="259">
        <v>29</v>
      </c>
      <c r="O113" s="259">
        <f>IFERROR(VLOOKUP(B113,'Core Indicators'!$E$3:$G$9906,3,FALSE),"x")</f>
        <v>118414000</v>
      </c>
      <c r="P113" s="259">
        <v>1943950</v>
      </c>
      <c r="Q113" s="253"/>
      <c r="R113" s="253"/>
      <c r="S113" s="253"/>
      <c r="T113" s="253"/>
      <c r="U113" s="253"/>
      <c r="V113" s="253"/>
      <c r="W113" s="253"/>
      <c r="X113" s="253"/>
      <c r="Y113" s="253"/>
      <c r="Z113" s="253"/>
      <c r="AA113" s="253"/>
      <c r="AB113" s="253"/>
      <c r="AC113" s="253"/>
      <c r="AD113" s="253"/>
      <c r="AE113" s="253"/>
      <c r="AF113" s="253"/>
      <c r="AG113" s="253"/>
      <c r="AH113" s="253"/>
      <c r="AI113" s="253"/>
      <c r="AJ113" s="253"/>
      <c r="AK113" s="253"/>
      <c r="AL113" s="253"/>
      <c r="AM113" s="253"/>
      <c r="AN113" s="253"/>
      <c r="AO113" s="253"/>
      <c r="AP113" s="253"/>
      <c r="AQ113" s="253"/>
      <c r="AR113" s="253"/>
      <c r="AS113" s="253"/>
      <c r="AT113" s="253"/>
      <c r="AU113" s="253"/>
      <c r="AV113" s="253"/>
      <c r="AW113" s="253"/>
      <c r="AX113" s="253"/>
      <c r="AY113" s="253"/>
      <c r="AZ113" s="253"/>
      <c r="BA113" s="253"/>
      <c r="BB113" s="253"/>
      <c r="BC113" s="253"/>
      <c r="BD113" s="253"/>
      <c r="BE113" s="253"/>
      <c r="BF113" s="253"/>
      <c r="BG113" s="253"/>
      <c r="BH113" s="253"/>
      <c r="BI113" s="253"/>
      <c r="BJ113" s="253"/>
      <c r="BK113" s="253"/>
      <c r="BL113" s="253"/>
      <c r="BM113" s="253"/>
      <c r="BN113" s="253"/>
      <c r="BO113" s="253"/>
      <c r="BP113" s="253"/>
      <c r="BQ113" s="253"/>
      <c r="BR113" s="253"/>
      <c r="BS113" s="253"/>
      <c r="BT113" s="253"/>
      <c r="BU113" s="253"/>
      <c r="BV113" s="253"/>
      <c r="BW113" s="253"/>
      <c r="BX113" s="253"/>
      <c r="BY113" s="253"/>
      <c r="BZ113" s="253"/>
      <c r="CA113" s="253"/>
      <c r="CB113" s="253"/>
      <c r="CC113" s="253"/>
      <c r="CD113" s="253"/>
      <c r="CE113" s="253"/>
      <c r="CF113" s="253"/>
      <c r="CG113" s="253"/>
      <c r="CH113" s="253"/>
      <c r="CI113" s="253"/>
      <c r="CJ113" s="253"/>
      <c r="CK113" s="253"/>
      <c r="CL113" s="253"/>
      <c r="CM113" s="253"/>
      <c r="CN113" s="253"/>
      <c r="CO113" s="253"/>
      <c r="CP113" s="253"/>
      <c r="CQ113" s="253"/>
      <c r="CR113" s="253"/>
      <c r="CS113" s="253"/>
      <c r="CT113" s="253"/>
      <c r="CU113" s="253"/>
      <c r="CV113" s="253"/>
      <c r="CW113" s="253"/>
      <c r="CX113" s="253"/>
      <c r="CY113" s="253"/>
      <c r="CZ113" s="253"/>
      <c r="DA113" s="253"/>
      <c r="DB113" s="253"/>
      <c r="DC113" s="253"/>
      <c r="DD113" s="253"/>
      <c r="DE113" s="253"/>
      <c r="DF113" s="253"/>
      <c r="DG113" s="253"/>
      <c r="DH113" s="253"/>
      <c r="DI113" s="253"/>
      <c r="DJ113" s="253"/>
      <c r="DK113" s="253"/>
      <c r="DL113" s="253"/>
    </row>
    <row r="114" spans="1:116" x14ac:dyDescent="0.25">
      <c r="A114" s="254" t="s">
        <v>8952</v>
      </c>
      <c r="B114" s="255" t="s">
        <v>8953</v>
      </c>
      <c r="C114" s="258">
        <v>0</v>
      </c>
      <c r="D114" s="259">
        <v>12</v>
      </c>
      <c r="E114" s="258">
        <v>0</v>
      </c>
      <c r="F114" s="258" t="s">
        <v>14</v>
      </c>
      <c r="G114" s="258" t="s">
        <v>14</v>
      </c>
      <c r="H114" s="258" t="s">
        <v>14</v>
      </c>
      <c r="I114" s="259">
        <v>0</v>
      </c>
      <c r="J114" s="259" t="str">
        <f>IFERROR(VLOOKUP($B114,'Core Indicators'!$E$3:$EU$906,147,FALSE),"x")</f>
        <v>x</v>
      </c>
      <c r="K114" s="260">
        <v>-3.3094067099999999E-2</v>
      </c>
      <c r="L114" s="258" t="s">
        <v>14</v>
      </c>
      <c r="M114" s="259">
        <v>93</v>
      </c>
      <c r="N114" s="259" t="s">
        <v>14</v>
      </c>
      <c r="O114" s="259" t="str">
        <f>IFERROR(VLOOKUP(B114,'Core Indicators'!$E$3:$G$9906,3,FALSE),"x")</f>
        <v>x</v>
      </c>
      <c r="P114" s="259">
        <v>180</v>
      </c>
      <c r="Q114" s="253"/>
      <c r="R114" s="253"/>
      <c r="S114" s="253"/>
      <c r="T114" s="253"/>
      <c r="U114" s="253"/>
      <c r="V114" s="253"/>
      <c r="W114" s="253"/>
      <c r="X114" s="253"/>
      <c r="Y114" s="253"/>
      <c r="Z114" s="253"/>
      <c r="AA114" s="253"/>
      <c r="AB114" s="253"/>
      <c r="AC114" s="253"/>
      <c r="AD114" s="253"/>
      <c r="AE114" s="253"/>
      <c r="AF114" s="253"/>
      <c r="AG114" s="253"/>
      <c r="AH114" s="253"/>
      <c r="AI114" s="253"/>
      <c r="AJ114" s="253"/>
      <c r="AK114" s="253"/>
      <c r="AL114" s="253"/>
      <c r="AM114" s="253"/>
      <c r="AN114" s="253"/>
      <c r="AO114" s="253"/>
      <c r="AP114" s="253"/>
      <c r="AQ114" s="253"/>
      <c r="AR114" s="253"/>
      <c r="AS114" s="253"/>
      <c r="AT114" s="253"/>
      <c r="AU114" s="253"/>
      <c r="AV114" s="253"/>
      <c r="AW114" s="253"/>
      <c r="AX114" s="253"/>
      <c r="AY114" s="253"/>
      <c r="AZ114" s="253"/>
      <c r="BA114" s="253"/>
      <c r="BB114" s="253"/>
      <c r="BC114" s="253"/>
      <c r="BD114" s="253"/>
      <c r="BE114" s="253"/>
      <c r="BF114" s="253"/>
      <c r="BG114" s="253"/>
      <c r="BH114" s="253"/>
      <c r="BI114" s="253"/>
      <c r="BJ114" s="253"/>
      <c r="BK114" s="253"/>
      <c r="BL114" s="253"/>
      <c r="BM114" s="253"/>
      <c r="BN114" s="253"/>
      <c r="BO114" s="253"/>
      <c r="BP114" s="253"/>
      <c r="BQ114" s="253"/>
      <c r="BR114" s="253"/>
      <c r="BS114" s="253"/>
      <c r="BT114" s="253"/>
      <c r="BU114" s="253"/>
      <c r="BV114" s="253"/>
      <c r="BW114" s="253"/>
      <c r="BX114" s="253"/>
      <c r="BY114" s="253"/>
      <c r="BZ114" s="253"/>
      <c r="CA114" s="253"/>
      <c r="CB114" s="253"/>
      <c r="CC114" s="253"/>
      <c r="CD114" s="253"/>
      <c r="CE114" s="253"/>
      <c r="CF114" s="253"/>
      <c r="CG114" s="253"/>
      <c r="CH114" s="253"/>
      <c r="CI114" s="253"/>
      <c r="CJ114" s="253"/>
      <c r="CK114" s="253"/>
      <c r="CL114" s="253"/>
      <c r="CM114" s="253"/>
      <c r="CN114" s="253"/>
      <c r="CO114" s="253"/>
      <c r="CP114" s="253"/>
      <c r="CQ114" s="253"/>
      <c r="CR114" s="253"/>
      <c r="CS114" s="253"/>
      <c r="CT114" s="253"/>
      <c r="CU114" s="253"/>
      <c r="CV114" s="253"/>
      <c r="CW114" s="253"/>
      <c r="CX114" s="253"/>
      <c r="CY114" s="253"/>
      <c r="CZ114" s="253"/>
      <c r="DA114" s="253"/>
      <c r="DB114" s="253"/>
      <c r="DC114" s="253"/>
      <c r="DD114" s="253"/>
      <c r="DE114" s="253"/>
      <c r="DF114" s="253"/>
      <c r="DG114" s="253"/>
      <c r="DH114" s="253"/>
      <c r="DI114" s="253"/>
      <c r="DJ114" s="253"/>
      <c r="DK114" s="253"/>
      <c r="DL114" s="253"/>
    </row>
    <row r="115" spans="1:116" x14ac:dyDescent="0.25">
      <c r="A115" s="254" t="s">
        <v>8954</v>
      </c>
      <c r="B115" s="255" t="s">
        <v>8955</v>
      </c>
      <c r="C115" s="258">
        <v>0.52166897280000002</v>
      </c>
      <c r="D115" s="259">
        <v>10</v>
      </c>
      <c r="E115" s="258">
        <v>0.06</v>
      </c>
      <c r="F115" s="258">
        <v>7.2</v>
      </c>
      <c r="G115" s="258">
        <v>0.1450303838</v>
      </c>
      <c r="H115" s="258">
        <v>33</v>
      </c>
      <c r="I115" s="259">
        <v>3</v>
      </c>
      <c r="J115" s="259" t="str">
        <f>IFERROR(VLOOKUP($B115,'Core Indicators'!$E$3:$EU$906,147,FALSE),"x")</f>
        <v>x</v>
      </c>
      <c r="K115" s="260">
        <v>-0.24343633649999999</v>
      </c>
      <c r="L115" s="258">
        <v>6.5</v>
      </c>
      <c r="M115" s="259">
        <v>63</v>
      </c>
      <c r="N115" s="259">
        <v>35</v>
      </c>
      <c r="O115" s="259" t="str">
        <f>IFERROR(VLOOKUP(B115,'Core Indicators'!$E$3:$G$9906,3,FALSE),"x")</f>
        <v>x</v>
      </c>
      <c r="P115" s="259">
        <v>25220</v>
      </c>
      <c r="Q115" s="253"/>
      <c r="R115" s="253"/>
      <c r="S115" s="253"/>
      <c r="T115" s="253"/>
      <c r="U115" s="253"/>
      <c r="V115" s="253"/>
      <c r="W115" s="253"/>
      <c r="X115" s="253"/>
      <c r="Y115" s="253"/>
      <c r="Z115" s="253"/>
      <c r="AA115" s="253"/>
      <c r="AB115" s="253"/>
      <c r="AC115" s="253"/>
      <c r="AD115" s="253"/>
      <c r="AE115" s="253"/>
      <c r="AF115" s="253"/>
      <c r="AG115" s="253"/>
      <c r="AH115" s="253"/>
      <c r="AI115" s="253"/>
      <c r="AJ115" s="253"/>
      <c r="AK115" s="253"/>
      <c r="AL115" s="253"/>
      <c r="AM115" s="253"/>
      <c r="AN115" s="253"/>
      <c r="AO115" s="253"/>
      <c r="AP115" s="253"/>
      <c r="AQ115" s="253"/>
      <c r="AR115" s="253"/>
      <c r="AS115" s="253"/>
      <c r="AT115" s="253"/>
      <c r="AU115" s="253"/>
      <c r="AV115" s="253"/>
      <c r="AW115" s="253"/>
      <c r="AX115" s="253"/>
      <c r="AY115" s="253"/>
      <c r="AZ115" s="253"/>
      <c r="BA115" s="253"/>
      <c r="BB115" s="253"/>
      <c r="BC115" s="253"/>
      <c r="BD115" s="253"/>
      <c r="BE115" s="253"/>
      <c r="BF115" s="253"/>
      <c r="BG115" s="253"/>
      <c r="BH115" s="253"/>
      <c r="BI115" s="253"/>
      <c r="BJ115" s="253"/>
      <c r="BK115" s="253"/>
      <c r="BL115" s="253"/>
      <c r="BM115" s="253"/>
      <c r="BN115" s="253"/>
      <c r="BO115" s="253"/>
      <c r="BP115" s="253"/>
      <c r="BQ115" s="253"/>
      <c r="BR115" s="253"/>
      <c r="BS115" s="253"/>
      <c r="BT115" s="253"/>
      <c r="BU115" s="253"/>
      <c r="BV115" s="253"/>
      <c r="BW115" s="253"/>
      <c r="BX115" s="253"/>
      <c r="BY115" s="253"/>
      <c r="BZ115" s="253"/>
      <c r="CA115" s="253"/>
      <c r="CB115" s="253"/>
      <c r="CC115" s="253"/>
      <c r="CD115" s="253"/>
      <c r="CE115" s="253"/>
      <c r="CF115" s="253"/>
      <c r="CG115" s="253"/>
      <c r="CH115" s="253"/>
      <c r="CI115" s="253"/>
      <c r="CJ115" s="253"/>
      <c r="CK115" s="253"/>
      <c r="CL115" s="253"/>
      <c r="CM115" s="253"/>
      <c r="CN115" s="253"/>
      <c r="CO115" s="253"/>
      <c r="CP115" s="253"/>
      <c r="CQ115" s="253"/>
      <c r="CR115" s="253"/>
      <c r="CS115" s="253"/>
      <c r="CT115" s="253"/>
      <c r="CU115" s="253"/>
      <c r="CV115" s="253"/>
      <c r="CW115" s="253"/>
      <c r="CX115" s="253"/>
      <c r="CY115" s="253"/>
      <c r="CZ115" s="253"/>
      <c r="DA115" s="253"/>
      <c r="DB115" s="253"/>
      <c r="DC115" s="253"/>
      <c r="DD115" s="253"/>
      <c r="DE115" s="253"/>
      <c r="DF115" s="253"/>
      <c r="DG115" s="253"/>
      <c r="DH115" s="253"/>
      <c r="DI115" s="253"/>
      <c r="DJ115" s="253"/>
      <c r="DK115" s="253"/>
      <c r="DL115" s="253"/>
    </row>
    <row r="116" spans="1:116" x14ac:dyDescent="0.25">
      <c r="A116" s="254" t="s">
        <v>12</v>
      </c>
      <c r="B116" s="255" t="s">
        <v>8956</v>
      </c>
      <c r="C116" s="258">
        <v>0.1842000429</v>
      </c>
      <c r="D116" s="259">
        <v>12</v>
      </c>
      <c r="E116" s="258">
        <v>0</v>
      </c>
      <c r="F116" s="258">
        <v>5.8</v>
      </c>
      <c r="G116" s="258">
        <v>0.67610385110000004</v>
      </c>
      <c r="H116" s="258">
        <v>33</v>
      </c>
      <c r="I116" s="259">
        <v>5</v>
      </c>
      <c r="J116" s="259">
        <f>IFERROR(VLOOKUP($B116,'Core Indicators'!$E$3:$EU$906,147,FALSE),"x")</f>
        <v>1269</v>
      </c>
      <c r="K116" s="260">
        <v>-0.83423358200000008</v>
      </c>
      <c r="L116" s="258">
        <v>4.5</v>
      </c>
      <c r="M116" s="259">
        <v>41</v>
      </c>
      <c r="N116" s="259">
        <v>29</v>
      </c>
      <c r="O116" s="259">
        <f>IFERROR(VLOOKUP(B116,'Core Indicators'!$E$3:$G$9906,3,FALSE),"x")</f>
        <v>21069000</v>
      </c>
      <c r="P116" s="259">
        <v>1220190</v>
      </c>
      <c r="Q116" s="253"/>
      <c r="R116" s="253"/>
      <c r="S116" s="253"/>
      <c r="T116" s="253"/>
      <c r="U116" s="253"/>
      <c r="V116" s="253"/>
      <c r="W116" s="253"/>
      <c r="X116" s="253"/>
      <c r="Y116" s="253"/>
      <c r="Z116" s="253"/>
      <c r="AA116" s="253"/>
      <c r="AB116" s="253"/>
      <c r="AC116" s="253"/>
      <c r="AD116" s="253"/>
      <c r="AE116" s="253"/>
      <c r="AF116" s="253"/>
      <c r="AG116" s="253"/>
      <c r="AH116" s="253"/>
      <c r="AI116" s="253"/>
      <c r="AJ116" s="253"/>
      <c r="AK116" s="253"/>
      <c r="AL116" s="253"/>
      <c r="AM116" s="253"/>
      <c r="AN116" s="253"/>
      <c r="AO116" s="253"/>
      <c r="AP116" s="253"/>
      <c r="AQ116" s="253"/>
      <c r="AR116" s="253"/>
      <c r="AS116" s="253"/>
      <c r="AT116" s="253"/>
      <c r="AU116" s="253"/>
      <c r="AV116" s="253"/>
      <c r="AW116" s="253"/>
      <c r="AX116" s="253"/>
      <c r="AY116" s="253"/>
      <c r="AZ116" s="253"/>
      <c r="BA116" s="253"/>
      <c r="BB116" s="253"/>
      <c r="BC116" s="253"/>
      <c r="BD116" s="253"/>
      <c r="BE116" s="253"/>
      <c r="BF116" s="253"/>
      <c r="BG116" s="253"/>
      <c r="BH116" s="253"/>
      <c r="BI116" s="253"/>
      <c r="BJ116" s="253"/>
      <c r="BK116" s="253"/>
      <c r="BL116" s="253"/>
      <c r="BM116" s="253"/>
      <c r="BN116" s="253"/>
      <c r="BO116" s="253"/>
      <c r="BP116" s="253"/>
      <c r="BQ116" s="253"/>
      <c r="BR116" s="253"/>
      <c r="BS116" s="253"/>
      <c r="BT116" s="253"/>
      <c r="BU116" s="253"/>
      <c r="BV116" s="253"/>
      <c r="BW116" s="253"/>
      <c r="BX116" s="253"/>
      <c r="BY116" s="253"/>
      <c r="BZ116" s="253"/>
      <c r="CA116" s="253"/>
      <c r="CB116" s="253"/>
      <c r="CC116" s="253"/>
      <c r="CD116" s="253"/>
      <c r="CE116" s="253"/>
      <c r="CF116" s="253"/>
      <c r="CG116" s="253"/>
      <c r="CH116" s="253"/>
      <c r="CI116" s="253"/>
      <c r="CJ116" s="253"/>
      <c r="CK116" s="253"/>
      <c r="CL116" s="253"/>
      <c r="CM116" s="253"/>
      <c r="CN116" s="253"/>
      <c r="CO116" s="253"/>
      <c r="CP116" s="253"/>
      <c r="CQ116" s="253"/>
      <c r="CR116" s="253"/>
      <c r="CS116" s="253"/>
      <c r="CT116" s="253"/>
      <c r="CU116" s="253"/>
      <c r="CV116" s="253"/>
      <c r="CW116" s="253"/>
      <c r="CX116" s="253"/>
      <c r="CY116" s="253"/>
      <c r="CZ116" s="253"/>
      <c r="DA116" s="253"/>
      <c r="DB116" s="253"/>
      <c r="DC116" s="253"/>
      <c r="DD116" s="253"/>
      <c r="DE116" s="253"/>
      <c r="DF116" s="253"/>
      <c r="DG116" s="253"/>
      <c r="DH116" s="253"/>
      <c r="DI116" s="253"/>
      <c r="DJ116" s="253"/>
      <c r="DK116" s="253"/>
      <c r="DL116" s="253"/>
    </row>
    <row r="117" spans="1:116" x14ac:dyDescent="0.25">
      <c r="A117" s="254" t="s">
        <v>8957</v>
      </c>
      <c r="B117" s="255" t="s">
        <v>8958</v>
      </c>
      <c r="C117" s="258">
        <v>0</v>
      </c>
      <c r="D117" s="259">
        <v>12</v>
      </c>
      <c r="E117" s="258">
        <v>0</v>
      </c>
      <c r="F117" s="258" t="s">
        <v>14</v>
      </c>
      <c r="G117" s="258">
        <v>0.19499821959999999</v>
      </c>
      <c r="H117" s="258">
        <v>28.7</v>
      </c>
      <c r="I117" s="259">
        <v>0</v>
      </c>
      <c r="J117" s="259" t="str">
        <f>IFERROR(VLOOKUP($B117,'Core Indicators'!$E$3:$EU$906,147,FALSE),"x")</f>
        <v>x</v>
      </c>
      <c r="K117" s="260">
        <v>0.95223230120000002</v>
      </c>
      <c r="L117" s="258" t="s">
        <v>14</v>
      </c>
      <c r="M117" s="259">
        <v>90</v>
      </c>
      <c r="N117" s="259">
        <v>54</v>
      </c>
      <c r="O117" s="259" t="str">
        <f>IFERROR(VLOOKUP(B117,'Core Indicators'!$E$3:$G$9906,3,FALSE),"x")</f>
        <v>x</v>
      </c>
      <c r="P117" s="259">
        <v>320</v>
      </c>
      <c r="Q117" s="253"/>
      <c r="R117" s="253"/>
      <c r="S117" s="253"/>
      <c r="T117" s="253"/>
      <c r="U117" s="253"/>
      <c r="V117" s="253"/>
      <c r="W117" s="253"/>
      <c r="X117" s="253"/>
      <c r="Y117" s="253"/>
      <c r="Z117" s="253"/>
      <c r="AA117" s="253"/>
      <c r="AB117" s="253"/>
      <c r="AC117" s="253"/>
      <c r="AD117" s="253"/>
      <c r="AE117" s="253"/>
      <c r="AF117" s="253"/>
      <c r="AG117" s="253"/>
      <c r="AH117" s="253"/>
      <c r="AI117" s="253"/>
      <c r="AJ117" s="253"/>
      <c r="AK117" s="253"/>
      <c r="AL117" s="253"/>
      <c r="AM117" s="253"/>
      <c r="AN117" s="253"/>
      <c r="AO117" s="253"/>
      <c r="AP117" s="253"/>
      <c r="AQ117" s="253"/>
      <c r="AR117" s="253"/>
      <c r="AS117" s="253"/>
      <c r="AT117" s="253"/>
      <c r="AU117" s="253"/>
      <c r="AV117" s="253"/>
      <c r="AW117" s="253"/>
      <c r="AX117" s="253"/>
      <c r="AY117" s="253"/>
      <c r="AZ117" s="253"/>
      <c r="BA117" s="253"/>
      <c r="BB117" s="253"/>
      <c r="BC117" s="253"/>
      <c r="BD117" s="253"/>
      <c r="BE117" s="253"/>
      <c r="BF117" s="253"/>
      <c r="BG117" s="253"/>
      <c r="BH117" s="253"/>
      <c r="BI117" s="253"/>
      <c r="BJ117" s="253"/>
      <c r="BK117" s="253"/>
      <c r="BL117" s="253"/>
      <c r="BM117" s="253"/>
      <c r="BN117" s="253"/>
      <c r="BO117" s="253"/>
      <c r="BP117" s="253"/>
      <c r="BQ117" s="253"/>
      <c r="BR117" s="253"/>
      <c r="BS117" s="253"/>
      <c r="BT117" s="253"/>
      <c r="BU117" s="253"/>
      <c r="BV117" s="253"/>
      <c r="BW117" s="253"/>
      <c r="BX117" s="253"/>
      <c r="BY117" s="253"/>
      <c r="BZ117" s="253"/>
      <c r="CA117" s="253"/>
      <c r="CB117" s="253"/>
      <c r="CC117" s="253"/>
      <c r="CD117" s="253"/>
      <c r="CE117" s="253"/>
      <c r="CF117" s="253"/>
      <c r="CG117" s="253"/>
      <c r="CH117" s="253"/>
      <c r="CI117" s="253"/>
      <c r="CJ117" s="253"/>
      <c r="CK117" s="253"/>
      <c r="CL117" s="253"/>
      <c r="CM117" s="253"/>
      <c r="CN117" s="253"/>
      <c r="CO117" s="253"/>
      <c r="CP117" s="253"/>
      <c r="CQ117" s="253"/>
      <c r="CR117" s="253"/>
      <c r="CS117" s="253"/>
      <c r="CT117" s="253"/>
      <c r="CU117" s="253"/>
      <c r="CV117" s="253"/>
      <c r="CW117" s="253"/>
      <c r="CX117" s="253"/>
      <c r="CY117" s="253"/>
      <c r="CZ117" s="253"/>
      <c r="DA117" s="253"/>
      <c r="DB117" s="253"/>
      <c r="DC117" s="253"/>
      <c r="DD117" s="253"/>
      <c r="DE117" s="253"/>
      <c r="DF117" s="253"/>
      <c r="DG117" s="253"/>
      <c r="DH117" s="253"/>
      <c r="DI117" s="253"/>
      <c r="DJ117" s="253"/>
      <c r="DK117" s="253"/>
      <c r="DL117" s="253"/>
    </row>
    <row r="118" spans="1:116" x14ac:dyDescent="0.25">
      <c r="A118" s="254" t="s">
        <v>325</v>
      </c>
      <c r="B118" s="255" t="s">
        <v>8959</v>
      </c>
      <c r="C118" s="258">
        <v>0.52228899020000008</v>
      </c>
      <c r="D118" s="259">
        <v>0</v>
      </c>
      <c r="E118" s="258">
        <v>0.30299999999999999</v>
      </c>
      <c r="F118" s="258">
        <v>3.3</v>
      </c>
      <c r="G118" s="258">
        <v>0.45849855369999998</v>
      </c>
      <c r="H118" s="258">
        <v>30.7</v>
      </c>
      <c r="I118" s="259">
        <v>5</v>
      </c>
      <c r="J118" s="259">
        <f>IFERROR(VLOOKUP($B118,'Core Indicators'!$E$3:$EU$906,147,FALSE),"x")</f>
        <v>9885</v>
      </c>
      <c r="K118" s="260">
        <v>-1.0627838373</v>
      </c>
      <c r="L118" s="258">
        <v>2.75</v>
      </c>
      <c r="M118" s="259">
        <v>30</v>
      </c>
      <c r="N118" s="259">
        <v>29</v>
      </c>
      <c r="O118" s="259">
        <f>IFERROR(VLOOKUP(B118,'Core Indicators'!$E$3:$G$9906,3,FALSE),"x")</f>
        <v>55700000</v>
      </c>
      <c r="P118" s="259">
        <v>653080</v>
      </c>
      <c r="Q118" s="253"/>
      <c r="R118" s="253"/>
      <c r="S118" s="253"/>
      <c r="T118" s="253"/>
      <c r="U118" s="253"/>
      <c r="V118" s="253"/>
      <c r="W118" s="253"/>
      <c r="X118" s="253"/>
      <c r="Y118" s="253"/>
      <c r="Z118" s="253"/>
      <c r="AA118" s="253"/>
      <c r="AB118" s="253"/>
      <c r="AC118" s="253"/>
      <c r="AD118" s="253"/>
      <c r="AE118" s="253"/>
      <c r="AF118" s="253"/>
      <c r="AG118" s="253"/>
      <c r="AH118" s="253"/>
      <c r="AI118" s="253"/>
      <c r="AJ118" s="253"/>
      <c r="AK118" s="253"/>
      <c r="AL118" s="253"/>
      <c r="AM118" s="253"/>
      <c r="AN118" s="253"/>
      <c r="AO118" s="253"/>
      <c r="AP118" s="253"/>
      <c r="AQ118" s="253"/>
      <c r="AR118" s="253"/>
      <c r="AS118" s="253"/>
      <c r="AT118" s="253"/>
      <c r="AU118" s="253"/>
      <c r="AV118" s="253"/>
      <c r="AW118" s="253"/>
      <c r="AX118" s="253"/>
      <c r="AY118" s="253"/>
      <c r="AZ118" s="253"/>
      <c r="BA118" s="253"/>
      <c r="BB118" s="253"/>
      <c r="BC118" s="253"/>
      <c r="BD118" s="253"/>
      <c r="BE118" s="253"/>
      <c r="BF118" s="253"/>
      <c r="BG118" s="253"/>
      <c r="BH118" s="253"/>
      <c r="BI118" s="253"/>
      <c r="BJ118" s="253"/>
      <c r="BK118" s="253"/>
      <c r="BL118" s="253"/>
      <c r="BM118" s="253"/>
      <c r="BN118" s="253"/>
      <c r="BO118" s="253"/>
      <c r="BP118" s="253"/>
      <c r="BQ118" s="253"/>
      <c r="BR118" s="253"/>
      <c r="BS118" s="253"/>
      <c r="BT118" s="253"/>
      <c r="BU118" s="253"/>
      <c r="BV118" s="253"/>
      <c r="BW118" s="253"/>
      <c r="BX118" s="253"/>
      <c r="BY118" s="253"/>
      <c r="BZ118" s="253"/>
      <c r="CA118" s="253"/>
      <c r="CB118" s="253"/>
      <c r="CC118" s="253"/>
      <c r="CD118" s="253"/>
      <c r="CE118" s="253"/>
      <c r="CF118" s="253"/>
      <c r="CG118" s="253"/>
      <c r="CH118" s="253"/>
      <c r="CI118" s="253"/>
      <c r="CJ118" s="253"/>
      <c r="CK118" s="253"/>
      <c r="CL118" s="253"/>
      <c r="CM118" s="253"/>
      <c r="CN118" s="253"/>
      <c r="CO118" s="253"/>
      <c r="CP118" s="253"/>
      <c r="CQ118" s="253"/>
      <c r="CR118" s="253"/>
      <c r="CS118" s="253"/>
      <c r="CT118" s="253"/>
      <c r="CU118" s="253"/>
      <c r="CV118" s="253"/>
      <c r="CW118" s="253"/>
      <c r="CX118" s="253"/>
      <c r="CY118" s="253"/>
      <c r="CZ118" s="253"/>
      <c r="DA118" s="253"/>
      <c r="DB118" s="253"/>
      <c r="DC118" s="253"/>
      <c r="DD118" s="253"/>
      <c r="DE118" s="253"/>
      <c r="DF118" s="253"/>
      <c r="DG118" s="253"/>
      <c r="DH118" s="253"/>
      <c r="DI118" s="253"/>
      <c r="DJ118" s="253"/>
      <c r="DK118" s="253"/>
      <c r="DL118" s="253"/>
    </row>
    <row r="119" spans="1:116" x14ac:dyDescent="0.25">
      <c r="A119" s="254" t="s">
        <v>8960</v>
      </c>
      <c r="B119" s="255" t="s">
        <v>8961</v>
      </c>
      <c r="C119" s="258">
        <v>0.69836900989999995</v>
      </c>
      <c r="D119" s="259">
        <v>10</v>
      </c>
      <c r="E119" s="258">
        <v>5.4199999999999998E-2</v>
      </c>
      <c r="F119" s="258">
        <v>7.35</v>
      </c>
      <c r="G119" s="258">
        <v>0.1190679714</v>
      </c>
      <c r="H119" s="258">
        <v>38.5</v>
      </c>
      <c r="I119" s="259">
        <v>3</v>
      </c>
      <c r="J119" s="259" t="str">
        <f>IFERROR(VLOOKUP($B119,'Core Indicators'!$E$3:$EU$906,147,FALSE),"x")</f>
        <v>x</v>
      </c>
      <c r="K119" s="260">
        <v>9.5744796099999988E-2</v>
      </c>
      <c r="L119" s="258">
        <v>6.75</v>
      </c>
      <c r="M119" s="259">
        <v>62</v>
      </c>
      <c r="N119" s="259">
        <v>45</v>
      </c>
      <c r="O119" s="259" t="str">
        <f>IFERROR(VLOOKUP(B119,'Core Indicators'!$E$3:$G$9906,3,FALSE),"x")</f>
        <v>x</v>
      </c>
      <c r="P119" s="259">
        <v>13450</v>
      </c>
      <c r="Q119" s="253"/>
      <c r="R119" s="253"/>
      <c r="S119" s="253"/>
      <c r="T119" s="253"/>
      <c r="U119" s="253"/>
      <c r="V119" s="253"/>
      <c r="W119" s="253"/>
      <c r="X119" s="253"/>
      <c r="Y119" s="253"/>
      <c r="Z119" s="253"/>
      <c r="AA119" s="253"/>
      <c r="AB119" s="253"/>
      <c r="AC119" s="253"/>
      <c r="AD119" s="253"/>
      <c r="AE119" s="253"/>
      <c r="AF119" s="253"/>
      <c r="AG119" s="253"/>
      <c r="AH119" s="253"/>
      <c r="AI119" s="253"/>
      <c r="AJ119" s="253"/>
      <c r="AK119" s="253"/>
      <c r="AL119" s="253"/>
      <c r="AM119" s="253"/>
      <c r="AN119" s="253"/>
      <c r="AO119" s="253"/>
      <c r="AP119" s="253"/>
      <c r="AQ119" s="253"/>
      <c r="AR119" s="253"/>
      <c r="AS119" s="253"/>
      <c r="AT119" s="253"/>
      <c r="AU119" s="253"/>
      <c r="AV119" s="253"/>
      <c r="AW119" s="253"/>
      <c r="AX119" s="253"/>
      <c r="AY119" s="253"/>
      <c r="AZ119" s="253"/>
      <c r="BA119" s="253"/>
      <c r="BB119" s="253"/>
      <c r="BC119" s="253"/>
      <c r="BD119" s="253"/>
      <c r="BE119" s="253"/>
      <c r="BF119" s="253"/>
      <c r="BG119" s="253"/>
      <c r="BH119" s="253"/>
      <c r="BI119" s="253"/>
      <c r="BJ119" s="253"/>
      <c r="BK119" s="253"/>
      <c r="BL119" s="253"/>
      <c r="BM119" s="253"/>
      <c r="BN119" s="253"/>
      <c r="BO119" s="253"/>
      <c r="BP119" s="253"/>
      <c r="BQ119" s="253"/>
      <c r="BR119" s="253"/>
      <c r="BS119" s="253"/>
      <c r="BT119" s="253"/>
      <c r="BU119" s="253"/>
      <c r="BV119" s="253"/>
      <c r="BW119" s="253"/>
      <c r="BX119" s="253"/>
      <c r="BY119" s="253"/>
      <c r="BZ119" s="253"/>
      <c r="CA119" s="253"/>
      <c r="CB119" s="253"/>
      <c r="CC119" s="253"/>
      <c r="CD119" s="253"/>
      <c r="CE119" s="253"/>
      <c r="CF119" s="253"/>
      <c r="CG119" s="253"/>
      <c r="CH119" s="253"/>
      <c r="CI119" s="253"/>
      <c r="CJ119" s="253"/>
      <c r="CK119" s="253"/>
      <c r="CL119" s="253"/>
      <c r="CM119" s="253"/>
      <c r="CN119" s="253"/>
      <c r="CO119" s="253"/>
      <c r="CP119" s="253"/>
      <c r="CQ119" s="253"/>
      <c r="CR119" s="253"/>
      <c r="CS119" s="253"/>
      <c r="CT119" s="253"/>
      <c r="CU119" s="253"/>
      <c r="CV119" s="253"/>
      <c r="CW119" s="253"/>
      <c r="CX119" s="253"/>
      <c r="CY119" s="253"/>
      <c r="CZ119" s="253"/>
      <c r="DA119" s="253"/>
      <c r="DB119" s="253"/>
      <c r="DC119" s="253"/>
      <c r="DD119" s="253"/>
      <c r="DE119" s="253"/>
      <c r="DF119" s="253"/>
      <c r="DG119" s="253"/>
      <c r="DH119" s="253"/>
      <c r="DI119" s="253"/>
      <c r="DJ119" s="253"/>
      <c r="DK119" s="253"/>
      <c r="DL119" s="253"/>
    </row>
    <row r="120" spans="1:116" x14ac:dyDescent="0.25">
      <c r="A120" s="254" t="s">
        <v>8962</v>
      </c>
      <c r="B120" s="255" t="s">
        <v>8963</v>
      </c>
      <c r="C120" s="258">
        <v>0.18750004279999999</v>
      </c>
      <c r="D120" s="259">
        <v>11</v>
      </c>
      <c r="E120" s="258">
        <v>7.0000000000000007E-2</v>
      </c>
      <c r="F120" s="258">
        <v>7.3</v>
      </c>
      <c r="G120" s="258">
        <v>0.32160517550000001</v>
      </c>
      <c r="H120" s="258">
        <v>32.700000000000003</v>
      </c>
      <c r="I120" s="259">
        <v>0</v>
      </c>
      <c r="J120" s="259" t="str">
        <f>IFERROR(VLOOKUP($B120,'Core Indicators'!$E$3:$EU$906,147,FALSE),"x")</f>
        <v>x</v>
      </c>
      <c r="K120" s="260">
        <v>-0.2662930489</v>
      </c>
      <c r="L120" s="258">
        <v>6.25</v>
      </c>
      <c r="M120" s="259">
        <v>84</v>
      </c>
      <c r="N120" s="259">
        <v>35</v>
      </c>
      <c r="O120" s="259" t="str">
        <f>IFERROR(VLOOKUP(B120,'Core Indicators'!$E$3:$G$9906,3,FALSE),"x")</f>
        <v>x</v>
      </c>
      <c r="P120" s="259">
        <v>1553560</v>
      </c>
      <c r="Q120" s="253"/>
      <c r="R120" s="253"/>
      <c r="S120" s="253"/>
      <c r="T120" s="253"/>
      <c r="U120" s="253"/>
      <c r="V120" s="253"/>
      <c r="W120" s="253"/>
      <c r="X120" s="253"/>
      <c r="Y120" s="253"/>
      <c r="Z120" s="253"/>
      <c r="AA120" s="253"/>
      <c r="AB120" s="253"/>
      <c r="AC120" s="253"/>
      <c r="AD120" s="253"/>
      <c r="AE120" s="253"/>
      <c r="AF120" s="253"/>
      <c r="AG120" s="253"/>
      <c r="AH120" s="253"/>
      <c r="AI120" s="253"/>
      <c r="AJ120" s="253"/>
      <c r="AK120" s="253"/>
      <c r="AL120" s="253"/>
      <c r="AM120" s="253"/>
      <c r="AN120" s="253"/>
      <c r="AO120" s="253"/>
      <c r="AP120" s="253"/>
      <c r="AQ120" s="253"/>
      <c r="AR120" s="253"/>
      <c r="AS120" s="253"/>
      <c r="AT120" s="253"/>
      <c r="AU120" s="253"/>
      <c r="AV120" s="253"/>
      <c r="AW120" s="253"/>
      <c r="AX120" s="253"/>
      <c r="AY120" s="253"/>
      <c r="AZ120" s="253"/>
      <c r="BA120" s="253"/>
      <c r="BB120" s="253"/>
      <c r="BC120" s="253"/>
      <c r="BD120" s="253"/>
      <c r="BE120" s="253"/>
      <c r="BF120" s="253"/>
      <c r="BG120" s="253"/>
      <c r="BH120" s="253"/>
      <c r="BI120" s="253"/>
      <c r="BJ120" s="253"/>
      <c r="BK120" s="253"/>
      <c r="BL120" s="253"/>
      <c r="BM120" s="253"/>
      <c r="BN120" s="253"/>
      <c r="BO120" s="253"/>
      <c r="BP120" s="253"/>
      <c r="BQ120" s="253"/>
      <c r="BR120" s="253"/>
      <c r="BS120" s="253"/>
      <c r="BT120" s="253"/>
      <c r="BU120" s="253"/>
      <c r="BV120" s="253"/>
      <c r="BW120" s="253"/>
      <c r="BX120" s="253"/>
      <c r="BY120" s="253"/>
      <c r="BZ120" s="253"/>
      <c r="CA120" s="253"/>
      <c r="CB120" s="253"/>
      <c r="CC120" s="253"/>
      <c r="CD120" s="253"/>
      <c r="CE120" s="253"/>
      <c r="CF120" s="253"/>
      <c r="CG120" s="253"/>
      <c r="CH120" s="253"/>
      <c r="CI120" s="253"/>
      <c r="CJ120" s="253"/>
      <c r="CK120" s="253"/>
      <c r="CL120" s="253"/>
      <c r="CM120" s="253"/>
      <c r="CN120" s="253"/>
      <c r="CO120" s="253"/>
      <c r="CP120" s="253"/>
      <c r="CQ120" s="253"/>
      <c r="CR120" s="253"/>
      <c r="CS120" s="253"/>
      <c r="CT120" s="253"/>
      <c r="CU120" s="253"/>
      <c r="CV120" s="253"/>
      <c r="CW120" s="253"/>
      <c r="CX120" s="253"/>
      <c r="CY120" s="253"/>
      <c r="CZ120" s="253"/>
      <c r="DA120" s="253"/>
      <c r="DB120" s="253"/>
      <c r="DC120" s="253"/>
      <c r="DD120" s="253"/>
      <c r="DE120" s="253"/>
      <c r="DF120" s="253"/>
      <c r="DG120" s="253"/>
      <c r="DH120" s="253"/>
      <c r="DI120" s="253"/>
      <c r="DJ120" s="253"/>
      <c r="DK120" s="253"/>
      <c r="DL120" s="253"/>
    </row>
    <row r="121" spans="1:116" x14ac:dyDescent="0.25">
      <c r="A121" s="254" t="s">
        <v>646</v>
      </c>
      <c r="B121" s="255" t="s">
        <v>8964</v>
      </c>
      <c r="C121" s="258">
        <v>0.90353799999999995</v>
      </c>
      <c r="D121" s="259">
        <v>7</v>
      </c>
      <c r="E121" s="258">
        <v>0.16500000000000001</v>
      </c>
      <c r="F121" s="258">
        <v>4.4833333333000001</v>
      </c>
      <c r="G121" s="258">
        <v>0.56887839289999997</v>
      </c>
      <c r="H121" s="258">
        <v>54</v>
      </c>
      <c r="I121" s="259">
        <v>5</v>
      </c>
      <c r="J121" s="259">
        <f>IFERROR(VLOOKUP($B121,'Core Indicators'!$E$3:$EU$906,147,FALSE),"x")</f>
        <v>520</v>
      </c>
      <c r="K121" s="260">
        <v>-1.0201843977</v>
      </c>
      <c r="L121" s="258">
        <v>3</v>
      </c>
      <c r="M121" s="259">
        <v>45</v>
      </c>
      <c r="N121" s="259">
        <v>26</v>
      </c>
      <c r="O121" s="259">
        <f>IFERROR(VLOOKUP(B121,'Core Indicators'!$E$3:$G$9906,3,FALSE),"x")</f>
        <v>33100000</v>
      </c>
      <c r="P121" s="259">
        <v>786380</v>
      </c>
      <c r="Q121" s="253"/>
      <c r="R121" s="253"/>
      <c r="S121" s="253"/>
      <c r="T121" s="253"/>
      <c r="U121" s="253"/>
      <c r="V121" s="253"/>
      <c r="W121" s="253"/>
      <c r="X121" s="253"/>
      <c r="Y121" s="253"/>
      <c r="Z121" s="253"/>
      <c r="AA121" s="253"/>
      <c r="AB121" s="253"/>
      <c r="AC121" s="253"/>
      <c r="AD121" s="253"/>
      <c r="AE121" s="253"/>
      <c r="AF121" s="253"/>
      <c r="AG121" s="253"/>
      <c r="AH121" s="253"/>
      <c r="AI121" s="253"/>
      <c r="AJ121" s="253"/>
      <c r="AK121" s="253"/>
      <c r="AL121" s="253"/>
      <c r="AM121" s="253"/>
      <c r="AN121" s="253"/>
      <c r="AO121" s="253"/>
      <c r="AP121" s="253"/>
      <c r="AQ121" s="253"/>
      <c r="AR121" s="253"/>
      <c r="AS121" s="253"/>
      <c r="AT121" s="253"/>
      <c r="AU121" s="253"/>
      <c r="AV121" s="253"/>
      <c r="AW121" s="253"/>
      <c r="AX121" s="253"/>
      <c r="AY121" s="253"/>
      <c r="AZ121" s="253"/>
      <c r="BA121" s="253"/>
      <c r="BB121" s="253"/>
      <c r="BC121" s="253"/>
      <c r="BD121" s="253"/>
      <c r="BE121" s="253"/>
      <c r="BF121" s="253"/>
      <c r="BG121" s="253"/>
      <c r="BH121" s="253"/>
      <c r="BI121" s="253"/>
      <c r="BJ121" s="253"/>
      <c r="BK121" s="253"/>
      <c r="BL121" s="253"/>
      <c r="BM121" s="253"/>
      <c r="BN121" s="253"/>
      <c r="BO121" s="253"/>
      <c r="BP121" s="253"/>
      <c r="BQ121" s="253"/>
      <c r="BR121" s="253"/>
      <c r="BS121" s="253"/>
      <c r="BT121" s="253"/>
      <c r="BU121" s="253"/>
      <c r="BV121" s="253"/>
      <c r="BW121" s="253"/>
      <c r="BX121" s="253"/>
      <c r="BY121" s="253"/>
      <c r="BZ121" s="253"/>
      <c r="CA121" s="253"/>
      <c r="CB121" s="253"/>
      <c r="CC121" s="253"/>
      <c r="CD121" s="253"/>
      <c r="CE121" s="253"/>
      <c r="CF121" s="253"/>
      <c r="CG121" s="253"/>
      <c r="CH121" s="253"/>
      <c r="CI121" s="253"/>
      <c r="CJ121" s="253"/>
      <c r="CK121" s="253"/>
      <c r="CL121" s="253"/>
      <c r="CM121" s="253"/>
      <c r="CN121" s="253"/>
      <c r="CO121" s="253"/>
      <c r="CP121" s="253"/>
      <c r="CQ121" s="253"/>
      <c r="CR121" s="253"/>
      <c r="CS121" s="253"/>
      <c r="CT121" s="253"/>
      <c r="CU121" s="253"/>
      <c r="CV121" s="253"/>
      <c r="CW121" s="253"/>
      <c r="CX121" s="253"/>
      <c r="CY121" s="253"/>
      <c r="CZ121" s="253"/>
      <c r="DA121" s="253"/>
      <c r="DB121" s="253"/>
      <c r="DC121" s="253"/>
      <c r="DD121" s="253"/>
      <c r="DE121" s="253"/>
      <c r="DF121" s="253"/>
      <c r="DG121" s="253"/>
      <c r="DH121" s="253"/>
      <c r="DI121" s="253"/>
      <c r="DJ121" s="253"/>
      <c r="DK121" s="253"/>
      <c r="DL121" s="253"/>
    </row>
    <row r="122" spans="1:116" x14ac:dyDescent="0.25">
      <c r="A122" s="254" t="s">
        <v>342</v>
      </c>
      <c r="B122" s="255" t="s">
        <v>8965</v>
      </c>
      <c r="C122" s="258">
        <v>0.65999998090000001</v>
      </c>
      <c r="D122" s="259">
        <v>5</v>
      </c>
      <c r="E122" s="258">
        <v>0</v>
      </c>
      <c r="F122" s="258">
        <v>4.2666666666999999</v>
      </c>
      <c r="G122" s="258">
        <v>0.61993629360000002</v>
      </c>
      <c r="H122" s="258">
        <v>32.6</v>
      </c>
      <c r="I122" s="259">
        <v>2</v>
      </c>
      <c r="J122" s="259">
        <f>IFERROR(VLOOKUP($B122,'Core Indicators'!$E$3:$EU$906,147,FALSE),"x")</f>
        <v>0</v>
      </c>
      <c r="K122" s="260">
        <v>-0.58271789549999997</v>
      </c>
      <c r="L122" s="258">
        <v>4</v>
      </c>
      <c r="M122" s="259">
        <v>34</v>
      </c>
      <c r="N122" s="259">
        <v>28</v>
      </c>
      <c r="O122" s="259">
        <f>IFERROR(VLOOKUP(B122,'Core Indicators'!$E$3:$G$9906,3,FALSE),"x")</f>
        <v>4784000</v>
      </c>
      <c r="P122" s="259">
        <v>1030700</v>
      </c>
      <c r="Q122" s="253"/>
      <c r="R122" s="253"/>
      <c r="S122" s="253"/>
      <c r="T122" s="253"/>
      <c r="U122" s="253"/>
      <c r="V122" s="253"/>
      <c r="W122" s="253"/>
      <c r="X122" s="253"/>
      <c r="Y122" s="253"/>
      <c r="Z122" s="253"/>
      <c r="AA122" s="253"/>
      <c r="AB122" s="253"/>
      <c r="AC122" s="253"/>
      <c r="AD122" s="253"/>
      <c r="AE122" s="253"/>
      <c r="AF122" s="253"/>
      <c r="AG122" s="253"/>
      <c r="AH122" s="253"/>
      <c r="AI122" s="253"/>
      <c r="AJ122" s="253"/>
      <c r="AK122" s="253"/>
      <c r="AL122" s="253"/>
      <c r="AM122" s="253"/>
      <c r="AN122" s="253"/>
      <c r="AO122" s="253"/>
      <c r="AP122" s="253"/>
      <c r="AQ122" s="253"/>
      <c r="AR122" s="253"/>
      <c r="AS122" s="253"/>
      <c r="AT122" s="253"/>
      <c r="AU122" s="253"/>
      <c r="AV122" s="253"/>
      <c r="AW122" s="253"/>
      <c r="AX122" s="253"/>
      <c r="AY122" s="253"/>
      <c r="AZ122" s="253"/>
      <c r="BA122" s="253"/>
      <c r="BB122" s="253"/>
      <c r="BC122" s="253"/>
      <c r="BD122" s="253"/>
      <c r="BE122" s="253"/>
      <c r="BF122" s="253"/>
      <c r="BG122" s="253"/>
      <c r="BH122" s="253"/>
      <c r="BI122" s="253"/>
      <c r="BJ122" s="253"/>
      <c r="BK122" s="253"/>
      <c r="BL122" s="253"/>
      <c r="BM122" s="253"/>
      <c r="BN122" s="253"/>
      <c r="BO122" s="253"/>
      <c r="BP122" s="253"/>
      <c r="BQ122" s="253"/>
      <c r="BR122" s="253"/>
      <c r="BS122" s="253"/>
      <c r="BT122" s="253"/>
      <c r="BU122" s="253"/>
      <c r="BV122" s="253"/>
      <c r="BW122" s="253"/>
      <c r="BX122" s="253"/>
      <c r="BY122" s="253"/>
      <c r="BZ122" s="253"/>
      <c r="CA122" s="253"/>
      <c r="CB122" s="253"/>
      <c r="CC122" s="253"/>
      <c r="CD122" s="253"/>
      <c r="CE122" s="253"/>
      <c r="CF122" s="253"/>
      <c r="CG122" s="253"/>
      <c r="CH122" s="253"/>
      <c r="CI122" s="253"/>
      <c r="CJ122" s="253"/>
      <c r="CK122" s="253"/>
      <c r="CL122" s="253"/>
      <c r="CM122" s="253"/>
      <c r="CN122" s="253"/>
      <c r="CO122" s="253"/>
      <c r="CP122" s="253"/>
      <c r="CQ122" s="253"/>
      <c r="CR122" s="253"/>
      <c r="CS122" s="253"/>
      <c r="CT122" s="253"/>
      <c r="CU122" s="253"/>
      <c r="CV122" s="253"/>
      <c r="CW122" s="253"/>
      <c r="CX122" s="253"/>
      <c r="CY122" s="253"/>
      <c r="CZ122" s="253"/>
      <c r="DA122" s="253"/>
      <c r="DB122" s="253"/>
      <c r="DC122" s="253"/>
      <c r="DD122" s="253"/>
      <c r="DE122" s="253"/>
      <c r="DF122" s="253"/>
      <c r="DG122" s="253"/>
      <c r="DH122" s="253"/>
      <c r="DI122" s="253"/>
      <c r="DJ122" s="253"/>
      <c r="DK122" s="253"/>
      <c r="DL122" s="253"/>
    </row>
    <row r="123" spans="1:116" x14ac:dyDescent="0.25">
      <c r="A123" s="254" t="s">
        <v>8966</v>
      </c>
      <c r="B123" s="255" t="s">
        <v>8967</v>
      </c>
      <c r="C123" s="258">
        <v>0.73069999029999999</v>
      </c>
      <c r="D123" s="259">
        <v>11</v>
      </c>
      <c r="E123" s="258">
        <v>0</v>
      </c>
      <c r="F123" s="258">
        <v>8.6</v>
      </c>
      <c r="G123" s="258">
        <v>0.36946207279999999</v>
      </c>
      <c r="H123" s="258">
        <v>36.799999999999997</v>
      </c>
      <c r="I123" s="259">
        <v>0</v>
      </c>
      <c r="J123" s="259" t="str">
        <f>IFERROR(VLOOKUP($B123,'Core Indicators'!$E$3:$EU$906,147,FALSE),"x")</f>
        <v>x</v>
      </c>
      <c r="K123" s="260">
        <v>0.76357662680000005</v>
      </c>
      <c r="L123" s="258">
        <v>8.25</v>
      </c>
      <c r="M123" s="259">
        <v>89</v>
      </c>
      <c r="N123" s="259">
        <v>52</v>
      </c>
      <c r="O123" s="259" t="str">
        <f>IFERROR(VLOOKUP(B123,'Core Indicators'!$E$3:$G$9906,3,FALSE),"x")</f>
        <v>x</v>
      </c>
      <c r="P123" s="259">
        <v>2030</v>
      </c>
      <c r="Q123" s="253"/>
      <c r="R123" s="253"/>
      <c r="S123" s="253"/>
      <c r="T123" s="253"/>
      <c r="U123" s="253"/>
      <c r="V123" s="253"/>
      <c r="W123" s="253"/>
      <c r="X123" s="253"/>
      <c r="Y123" s="253"/>
      <c r="Z123" s="253"/>
      <c r="AA123" s="253"/>
      <c r="AB123" s="253"/>
      <c r="AC123" s="253"/>
      <c r="AD123" s="253"/>
      <c r="AE123" s="253"/>
      <c r="AF123" s="253"/>
      <c r="AG123" s="253"/>
      <c r="AH123" s="253"/>
      <c r="AI123" s="253"/>
      <c r="AJ123" s="253"/>
      <c r="AK123" s="253"/>
      <c r="AL123" s="253"/>
      <c r="AM123" s="253"/>
      <c r="AN123" s="253"/>
      <c r="AO123" s="253"/>
      <c r="AP123" s="253"/>
      <c r="AQ123" s="253"/>
      <c r="AR123" s="253"/>
      <c r="AS123" s="253"/>
      <c r="AT123" s="253"/>
      <c r="AU123" s="253"/>
      <c r="AV123" s="253"/>
      <c r="AW123" s="253"/>
      <c r="AX123" s="253"/>
      <c r="AY123" s="253"/>
      <c r="AZ123" s="253"/>
      <c r="BA123" s="253"/>
      <c r="BB123" s="253"/>
      <c r="BC123" s="253"/>
      <c r="BD123" s="253"/>
      <c r="BE123" s="253"/>
      <c r="BF123" s="253"/>
      <c r="BG123" s="253"/>
      <c r="BH123" s="253"/>
      <c r="BI123" s="253"/>
      <c r="BJ123" s="253"/>
      <c r="BK123" s="253"/>
      <c r="BL123" s="253"/>
      <c r="BM123" s="253"/>
      <c r="BN123" s="253"/>
      <c r="BO123" s="253"/>
      <c r="BP123" s="253"/>
      <c r="BQ123" s="253"/>
      <c r="BR123" s="253"/>
      <c r="BS123" s="253"/>
      <c r="BT123" s="253"/>
      <c r="BU123" s="253"/>
      <c r="BV123" s="253"/>
      <c r="BW123" s="253"/>
      <c r="BX123" s="253"/>
      <c r="BY123" s="253"/>
      <c r="BZ123" s="253"/>
      <c r="CA123" s="253"/>
      <c r="CB123" s="253"/>
      <c r="CC123" s="253"/>
      <c r="CD123" s="253"/>
      <c r="CE123" s="253"/>
      <c r="CF123" s="253"/>
      <c r="CG123" s="253"/>
      <c r="CH123" s="253"/>
      <c r="CI123" s="253"/>
      <c r="CJ123" s="253"/>
      <c r="CK123" s="253"/>
      <c r="CL123" s="253"/>
      <c r="CM123" s="253"/>
      <c r="CN123" s="253"/>
      <c r="CO123" s="253"/>
      <c r="CP123" s="253"/>
      <c r="CQ123" s="253"/>
      <c r="CR123" s="253"/>
      <c r="CS123" s="253"/>
      <c r="CT123" s="253"/>
      <c r="CU123" s="253"/>
      <c r="CV123" s="253"/>
      <c r="CW123" s="253"/>
      <c r="CX123" s="253"/>
      <c r="CY123" s="253"/>
      <c r="CZ123" s="253"/>
      <c r="DA123" s="253"/>
      <c r="DB123" s="253"/>
      <c r="DC123" s="253"/>
      <c r="DD123" s="253"/>
      <c r="DE123" s="253"/>
      <c r="DF123" s="253"/>
      <c r="DG123" s="253"/>
      <c r="DH123" s="253"/>
      <c r="DI123" s="253"/>
      <c r="DJ123" s="253"/>
      <c r="DK123" s="253"/>
      <c r="DL123" s="253"/>
    </row>
    <row r="124" spans="1:116" x14ac:dyDescent="0.25">
      <c r="A124" s="254" t="s">
        <v>427</v>
      </c>
      <c r="B124" s="255" t="s">
        <v>8968</v>
      </c>
      <c r="C124" s="258">
        <v>0.60879998740000008</v>
      </c>
      <c r="D124" s="259">
        <v>10</v>
      </c>
      <c r="E124" s="258">
        <v>0</v>
      </c>
      <c r="F124" s="258">
        <v>6.35</v>
      </c>
      <c r="G124" s="258">
        <v>0.61495508840000002</v>
      </c>
      <c r="H124" s="258">
        <v>44.7</v>
      </c>
      <c r="I124" s="259">
        <v>0</v>
      </c>
      <c r="J124" s="259">
        <f>IFERROR(VLOOKUP($B124,'Core Indicators'!$E$3:$EU$906,147,FALSE),"x")</f>
        <v>265</v>
      </c>
      <c r="K124" s="260">
        <v>-0.33112335209999999</v>
      </c>
      <c r="L124" s="258">
        <v>5.5</v>
      </c>
      <c r="M124" s="259">
        <v>62</v>
      </c>
      <c r="N124" s="259">
        <v>31</v>
      </c>
      <c r="O124" s="259">
        <f>IFERROR(VLOOKUP(B124,'Core Indicators'!$E$3:$G$9906,3,FALSE),"x")</f>
        <v>19129000</v>
      </c>
      <c r="P124" s="259">
        <v>94280</v>
      </c>
      <c r="Q124" s="253"/>
      <c r="R124" s="253"/>
      <c r="S124" s="253"/>
      <c r="T124" s="253"/>
      <c r="U124" s="253"/>
      <c r="V124" s="253"/>
      <c r="W124" s="253"/>
      <c r="X124" s="253"/>
      <c r="Y124" s="253"/>
      <c r="Z124" s="253"/>
      <c r="AA124" s="253"/>
      <c r="AB124" s="253"/>
      <c r="AC124" s="253"/>
      <c r="AD124" s="253"/>
      <c r="AE124" s="253"/>
      <c r="AF124" s="253"/>
      <c r="AG124" s="253"/>
      <c r="AH124" s="253"/>
      <c r="AI124" s="253"/>
      <c r="AJ124" s="253"/>
      <c r="AK124" s="253"/>
      <c r="AL124" s="253"/>
      <c r="AM124" s="253"/>
      <c r="AN124" s="253"/>
      <c r="AO124" s="253"/>
      <c r="AP124" s="253"/>
      <c r="AQ124" s="253"/>
      <c r="AR124" s="253"/>
      <c r="AS124" s="253"/>
      <c r="AT124" s="253"/>
      <c r="AU124" s="253"/>
      <c r="AV124" s="253"/>
      <c r="AW124" s="253"/>
      <c r="AX124" s="253"/>
      <c r="AY124" s="253"/>
      <c r="AZ124" s="253"/>
      <c r="BA124" s="253"/>
      <c r="BB124" s="253"/>
      <c r="BC124" s="253"/>
      <c r="BD124" s="253"/>
      <c r="BE124" s="253"/>
      <c r="BF124" s="253"/>
      <c r="BG124" s="253"/>
      <c r="BH124" s="253"/>
      <c r="BI124" s="253"/>
      <c r="BJ124" s="253"/>
      <c r="BK124" s="253"/>
      <c r="BL124" s="253"/>
      <c r="BM124" s="253"/>
      <c r="BN124" s="253"/>
      <c r="BO124" s="253"/>
      <c r="BP124" s="253"/>
      <c r="BQ124" s="253"/>
      <c r="BR124" s="253"/>
      <c r="BS124" s="253"/>
      <c r="BT124" s="253"/>
      <c r="BU124" s="253"/>
      <c r="BV124" s="253"/>
      <c r="BW124" s="253"/>
      <c r="BX124" s="253"/>
      <c r="BY124" s="253"/>
      <c r="BZ124" s="253"/>
      <c r="CA124" s="253"/>
      <c r="CB124" s="253"/>
      <c r="CC124" s="253"/>
      <c r="CD124" s="253"/>
      <c r="CE124" s="253"/>
      <c r="CF124" s="253"/>
      <c r="CG124" s="253"/>
      <c r="CH124" s="253"/>
      <c r="CI124" s="253"/>
      <c r="CJ124" s="253"/>
      <c r="CK124" s="253"/>
      <c r="CL124" s="253"/>
      <c r="CM124" s="253"/>
      <c r="CN124" s="253"/>
      <c r="CO124" s="253"/>
      <c r="CP124" s="253"/>
      <c r="CQ124" s="253"/>
      <c r="CR124" s="253"/>
      <c r="CS124" s="253"/>
      <c r="CT124" s="253"/>
      <c r="CU124" s="253"/>
      <c r="CV124" s="253"/>
      <c r="CW124" s="253"/>
      <c r="CX124" s="253"/>
      <c r="CY124" s="253"/>
      <c r="CZ124" s="253"/>
      <c r="DA124" s="253"/>
      <c r="DB124" s="253"/>
      <c r="DC124" s="253"/>
      <c r="DD124" s="253"/>
      <c r="DE124" s="253"/>
      <c r="DF124" s="253"/>
      <c r="DG124" s="253"/>
      <c r="DH124" s="253"/>
      <c r="DI124" s="253"/>
      <c r="DJ124" s="253"/>
      <c r="DK124" s="253"/>
      <c r="DL124" s="253"/>
    </row>
    <row r="125" spans="1:116" x14ac:dyDescent="0.25">
      <c r="A125" s="254" t="s">
        <v>1455</v>
      </c>
      <c r="B125" s="255" t="s">
        <v>8969</v>
      </c>
      <c r="C125" s="258">
        <v>0.59559397110000001</v>
      </c>
      <c r="D125" s="259">
        <v>3</v>
      </c>
      <c r="E125" s="258">
        <v>5.8999999999999997E-2</v>
      </c>
      <c r="F125" s="258">
        <v>5.85</v>
      </c>
      <c r="G125" s="258">
        <v>0.27437398190000001</v>
      </c>
      <c r="H125" s="258">
        <v>41.1</v>
      </c>
      <c r="I125" s="259">
        <v>1</v>
      </c>
      <c r="J125" s="259">
        <f>IFERROR(VLOOKUP($B125,'Core Indicators'!$E$3:$EU$906,147,FALSE),"x")</f>
        <v>0</v>
      </c>
      <c r="K125" s="260">
        <v>0.59094518419999997</v>
      </c>
      <c r="L125" s="258">
        <v>5.5</v>
      </c>
      <c r="M125" s="259">
        <v>52</v>
      </c>
      <c r="N125" s="259">
        <v>53</v>
      </c>
      <c r="O125" s="259">
        <f>IFERROR(VLOOKUP(B125,'Core Indicators'!$E$3:$G$9906,3,FALSE),"x")</f>
        <v>32694000</v>
      </c>
      <c r="P125" s="259">
        <v>328550</v>
      </c>
      <c r="Q125" s="253"/>
      <c r="R125" s="253"/>
      <c r="S125" s="253"/>
      <c r="T125" s="253"/>
      <c r="U125" s="253"/>
      <c r="V125" s="253"/>
      <c r="W125" s="253"/>
      <c r="X125" s="253"/>
      <c r="Y125" s="253"/>
      <c r="Z125" s="253"/>
      <c r="AA125" s="253"/>
      <c r="AB125" s="253"/>
      <c r="AC125" s="253"/>
      <c r="AD125" s="253"/>
      <c r="AE125" s="253"/>
      <c r="AF125" s="253"/>
      <c r="AG125" s="253"/>
      <c r="AH125" s="253"/>
      <c r="AI125" s="253"/>
      <c r="AJ125" s="253"/>
      <c r="AK125" s="253"/>
      <c r="AL125" s="253"/>
      <c r="AM125" s="253"/>
      <c r="AN125" s="253"/>
      <c r="AO125" s="253"/>
      <c r="AP125" s="253"/>
      <c r="AQ125" s="253"/>
      <c r="AR125" s="253"/>
      <c r="AS125" s="253"/>
      <c r="AT125" s="253"/>
      <c r="AU125" s="253"/>
      <c r="AV125" s="253"/>
      <c r="AW125" s="253"/>
      <c r="AX125" s="253"/>
      <c r="AY125" s="253"/>
      <c r="AZ125" s="253"/>
      <c r="BA125" s="253"/>
      <c r="BB125" s="253"/>
      <c r="BC125" s="253"/>
      <c r="BD125" s="253"/>
      <c r="BE125" s="253"/>
      <c r="BF125" s="253"/>
      <c r="BG125" s="253"/>
      <c r="BH125" s="253"/>
      <c r="BI125" s="253"/>
      <c r="BJ125" s="253"/>
      <c r="BK125" s="253"/>
      <c r="BL125" s="253"/>
      <c r="BM125" s="253"/>
      <c r="BN125" s="253"/>
      <c r="BO125" s="253"/>
      <c r="BP125" s="253"/>
      <c r="BQ125" s="253"/>
      <c r="BR125" s="253"/>
      <c r="BS125" s="253"/>
      <c r="BT125" s="253"/>
      <c r="BU125" s="253"/>
      <c r="BV125" s="253"/>
      <c r="BW125" s="253"/>
      <c r="BX125" s="253"/>
      <c r="BY125" s="253"/>
      <c r="BZ125" s="253"/>
      <c r="CA125" s="253"/>
      <c r="CB125" s="253"/>
      <c r="CC125" s="253"/>
      <c r="CD125" s="253"/>
      <c r="CE125" s="253"/>
      <c r="CF125" s="253"/>
      <c r="CG125" s="253"/>
      <c r="CH125" s="253"/>
      <c r="CI125" s="253"/>
      <c r="CJ125" s="253"/>
      <c r="CK125" s="253"/>
      <c r="CL125" s="253"/>
      <c r="CM125" s="253"/>
      <c r="CN125" s="253"/>
      <c r="CO125" s="253"/>
      <c r="CP125" s="253"/>
      <c r="CQ125" s="253"/>
      <c r="CR125" s="253"/>
      <c r="CS125" s="253"/>
      <c r="CT125" s="253"/>
      <c r="CU125" s="253"/>
      <c r="CV125" s="253"/>
      <c r="CW125" s="253"/>
      <c r="CX125" s="253"/>
      <c r="CY125" s="253"/>
      <c r="CZ125" s="253"/>
      <c r="DA125" s="253"/>
      <c r="DB125" s="253"/>
      <c r="DC125" s="253"/>
      <c r="DD125" s="253"/>
      <c r="DE125" s="253"/>
      <c r="DF125" s="253"/>
      <c r="DG125" s="253"/>
      <c r="DH125" s="253"/>
      <c r="DI125" s="253"/>
      <c r="DJ125" s="253"/>
      <c r="DK125" s="253"/>
      <c r="DL125" s="253"/>
    </row>
    <row r="126" spans="1:116" x14ac:dyDescent="0.25">
      <c r="A126" s="254" t="s">
        <v>985</v>
      </c>
      <c r="B126" s="255" t="s">
        <v>8970</v>
      </c>
      <c r="C126" s="258">
        <v>0.72633300469999995</v>
      </c>
      <c r="D126" s="259">
        <v>11</v>
      </c>
      <c r="E126" s="258">
        <v>0.161</v>
      </c>
      <c r="F126" s="258">
        <v>7.5</v>
      </c>
      <c r="G126" s="258">
        <v>0.46023062380000002</v>
      </c>
      <c r="H126" s="258">
        <v>59.1</v>
      </c>
      <c r="I126" s="259">
        <v>0</v>
      </c>
      <c r="J126" s="259">
        <f>IFERROR(VLOOKUP($B126,'Core Indicators'!$E$3:$EU$906,147,FALSE),"x")</f>
        <v>0</v>
      </c>
      <c r="K126" s="260">
        <v>0.30998012419999998</v>
      </c>
      <c r="L126" s="258">
        <v>6.75</v>
      </c>
      <c r="M126" s="259">
        <v>77</v>
      </c>
      <c r="N126" s="259">
        <v>52</v>
      </c>
      <c r="O126" s="259">
        <f>IFERROR(VLOOKUP(B126,'Core Indicators'!$E$3:$G$9906,3,FALSE),"x")</f>
        <v>2581000</v>
      </c>
      <c r="P126" s="259">
        <v>823290</v>
      </c>
      <c r="Q126" s="253"/>
      <c r="R126" s="253"/>
      <c r="S126" s="253"/>
      <c r="T126" s="253"/>
      <c r="U126" s="253"/>
      <c r="V126" s="253"/>
      <c r="W126" s="253"/>
      <c r="X126" s="253"/>
      <c r="Y126" s="253"/>
      <c r="Z126" s="253"/>
      <c r="AA126" s="253"/>
      <c r="AB126" s="253"/>
      <c r="AC126" s="253"/>
      <c r="AD126" s="253"/>
      <c r="AE126" s="253"/>
      <c r="AF126" s="253"/>
      <c r="AG126" s="253"/>
      <c r="AH126" s="253"/>
      <c r="AI126" s="253"/>
      <c r="AJ126" s="253"/>
      <c r="AK126" s="253"/>
      <c r="AL126" s="253"/>
      <c r="AM126" s="253"/>
      <c r="AN126" s="253"/>
      <c r="AO126" s="253"/>
      <c r="AP126" s="253"/>
      <c r="AQ126" s="253"/>
      <c r="AR126" s="253"/>
      <c r="AS126" s="253"/>
      <c r="AT126" s="253"/>
      <c r="AU126" s="253"/>
      <c r="AV126" s="253"/>
      <c r="AW126" s="253"/>
      <c r="AX126" s="253"/>
      <c r="AY126" s="253"/>
      <c r="AZ126" s="253"/>
      <c r="BA126" s="253"/>
      <c r="BB126" s="253"/>
      <c r="BC126" s="253"/>
      <c r="BD126" s="253"/>
      <c r="BE126" s="253"/>
      <c r="BF126" s="253"/>
      <c r="BG126" s="253"/>
      <c r="BH126" s="253"/>
      <c r="BI126" s="253"/>
      <c r="BJ126" s="253"/>
      <c r="BK126" s="253"/>
      <c r="BL126" s="253"/>
      <c r="BM126" s="253"/>
      <c r="BN126" s="253"/>
      <c r="BO126" s="253"/>
      <c r="BP126" s="253"/>
      <c r="BQ126" s="253"/>
      <c r="BR126" s="253"/>
      <c r="BS126" s="253"/>
      <c r="BT126" s="253"/>
      <c r="BU126" s="253"/>
      <c r="BV126" s="253"/>
      <c r="BW126" s="253"/>
      <c r="BX126" s="253"/>
      <c r="BY126" s="253"/>
      <c r="BZ126" s="253"/>
      <c r="CA126" s="253"/>
      <c r="CB126" s="253"/>
      <c r="CC126" s="253"/>
      <c r="CD126" s="253"/>
      <c r="CE126" s="253"/>
      <c r="CF126" s="253"/>
      <c r="CG126" s="253"/>
      <c r="CH126" s="253"/>
      <c r="CI126" s="253"/>
      <c r="CJ126" s="253"/>
      <c r="CK126" s="253"/>
      <c r="CL126" s="253"/>
      <c r="CM126" s="253"/>
      <c r="CN126" s="253"/>
      <c r="CO126" s="253"/>
      <c r="CP126" s="253"/>
      <c r="CQ126" s="253"/>
      <c r="CR126" s="253"/>
      <c r="CS126" s="253"/>
      <c r="CT126" s="253"/>
      <c r="CU126" s="253"/>
      <c r="CV126" s="253"/>
      <c r="CW126" s="253"/>
      <c r="CX126" s="253"/>
      <c r="CY126" s="253"/>
      <c r="CZ126" s="253"/>
      <c r="DA126" s="253"/>
      <c r="DB126" s="253"/>
      <c r="DC126" s="253"/>
      <c r="DD126" s="253"/>
      <c r="DE126" s="253"/>
      <c r="DF126" s="253"/>
      <c r="DG126" s="253"/>
      <c r="DH126" s="253"/>
      <c r="DI126" s="253"/>
      <c r="DJ126" s="253"/>
      <c r="DK126" s="253"/>
      <c r="DL126" s="253"/>
    </row>
    <row r="127" spans="1:116" x14ac:dyDescent="0.25">
      <c r="A127" s="254" t="s">
        <v>192</v>
      </c>
      <c r="B127" s="255" t="s">
        <v>8971</v>
      </c>
      <c r="C127" s="258">
        <v>0.629549998</v>
      </c>
      <c r="D127" s="259">
        <v>8</v>
      </c>
      <c r="E127" s="258">
        <v>8.5000000000000006E-2</v>
      </c>
      <c r="F127" s="258">
        <v>6.1</v>
      </c>
      <c r="G127" s="258">
        <v>0.64744784730000005</v>
      </c>
      <c r="H127" s="258">
        <v>34.299999999999997</v>
      </c>
      <c r="I127" s="259">
        <v>3</v>
      </c>
      <c r="J127" s="259">
        <f>IFERROR(VLOOKUP($B127,'Core Indicators'!$E$3:$EU$906,147,FALSE),"x")</f>
        <v>337</v>
      </c>
      <c r="K127" s="260">
        <v>-0.53293120859999998</v>
      </c>
      <c r="L127" s="258">
        <v>5.5</v>
      </c>
      <c r="M127" s="259">
        <v>48</v>
      </c>
      <c r="N127" s="259">
        <v>32</v>
      </c>
      <c r="O127" s="259">
        <f>IFERROR(VLOOKUP(B127,'Core Indicators'!$E$3:$G$9906,3,FALSE),"x")</f>
        <v>24500000</v>
      </c>
      <c r="P127" s="259">
        <v>1266700</v>
      </c>
      <c r="Q127" s="253"/>
      <c r="R127" s="253"/>
      <c r="S127" s="253"/>
      <c r="T127" s="253"/>
      <c r="U127" s="253"/>
      <c r="V127" s="253"/>
      <c r="W127" s="253"/>
      <c r="X127" s="253"/>
      <c r="Y127" s="253"/>
      <c r="Z127" s="253"/>
      <c r="AA127" s="253"/>
      <c r="AB127" s="253"/>
      <c r="AC127" s="253"/>
      <c r="AD127" s="253"/>
      <c r="AE127" s="253"/>
      <c r="AF127" s="253"/>
      <c r="AG127" s="253"/>
      <c r="AH127" s="253"/>
      <c r="AI127" s="253"/>
      <c r="AJ127" s="253"/>
      <c r="AK127" s="253"/>
      <c r="AL127" s="253"/>
      <c r="AM127" s="253"/>
      <c r="AN127" s="253"/>
      <c r="AO127" s="253"/>
      <c r="AP127" s="253"/>
      <c r="AQ127" s="253"/>
      <c r="AR127" s="253"/>
      <c r="AS127" s="253"/>
      <c r="AT127" s="253"/>
      <c r="AU127" s="253"/>
      <c r="AV127" s="253"/>
      <c r="AW127" s="253"/>
      <c r="AX127" s="253"/>
      <c r="AY127" s="253"/>
      <c r="AZ127" s="253"/>
      <c r="BA127" s="253"/>
      <c r="BB127" s="253"/>
      <c r="BC127" s="253"/>
      <c r="BD127" s="253"/>
      <c r="BE127" s="253"/>
      <c r="BF127" s="253"/>
      <c r="BG127" s="253"/>
      <c r="BH127" s="253"/>
      <c r="BI127" s="253"/>
      <c r="BJ127" s="253"/>
      <c r="BK127" s="253"/>
      <c r="BL127" s="253"/>
      <c r="BM127" s="253"/>
      <c r="BN127" s="253"/>
      <c r="BO127" s="253"/>
      <c r="BP127" s="253"/>
      <c r="BQ127" s="253"/>
      <c r="BR127" s="253"/>
      <c r="BS127" s="253"/>
      <c r="BT127" s="253"/>
      <c r="BU127" s="253"/>
      <c r="BV127" s="253"/>
      <c r="BW127" s="253"/>
      <c r="BX127" s="253"/>
      <c r="BY127" s="253"/>
      <c r="BZ127" s="253"/>
      <c r="CA127" s="253"/>
      <c r="CB127" s="253"/>
      <c r="CC127" s="253"/>
      <c r="CD127" s="253"/>
      <c r="CE127" s="253"/>
      <c r="CF127" s="253"/>
      <c r="CG127" s="253"/>
      <c r="CH127" s="253"/>
      <c r="CI127" s="253"/>
      <c r="CJ127" s="253"/>
      <c r="CK127" s="253"/>
      <c r="CL127" s="253"/>
      <c r="CM127" s="253"/>
      <c r="CN127" s="253"/>
      <c r="CO127" s="253"/>
      <c r="CP127" s="253"/>
      <c r="CQ127" s="253"/>
      <c r="CR127" s="253"/>
      <c r="CS127" s="253"/>
      <c r="CT127" s="253"/>
      <c r="CU127" s="253"/>
      <c r="CV127" s="253"/>
      <c r="CW127" s="253"/>
      <c r="CX127" s="253"/>
      <c r="CY127" s="253"/>
      <c r="CZ127" s="253"/>
      <c r="DA127" s="253"/>
      <c r="DB127" s="253"/>
      <c r="DC127" s="253"/>
      <c r="DD127" s="253"/>
      <c r="DE127" s="253"/>
      <c r="DF127" s="253"/>
      <c r="DG127" s="253"/>
      <c r="DH127" s="253"/>
      <c r="DI127" s="253"/>
      <c r="DJ127" s="253"/>
      <c r="DK127" s="253"/>
      <c r="DL127" s="253"/>
    </row>
    <row r="128" spans="1:116" x14ac:dyDescent="0.25">
      <c r="A128" s="254" t="s">
        <v>778</v>
      </c>
      <c r="B128" s="255" t="s">
        <v>8972</v>
      </c>
      <c r="C128" s="258">
        <v>0.82875000470000004</v>
      </c>
      <c r="D128" s="259">
        <v>3</v>
      </c>
      <c r="E128" s="258">
        <v>0.03</v>
      </c>
      <c r="F128" s="258">
        <v>5.45</v>
      </c>
      <c r="G128" s="258" t="s">
        <v>14</v>
      </c>
      <c r="H128" s="258">
        <v>35.1</v>
      </c>
      <c r="I128" s="259">
        <v>5</v>
      </c>
      <c r="J128" s="259">
        <f>IFERROR(VLOOKUP($B128,'Core Indicators'!$E$3:$EU$906,147,FALSE),"x")</f>
        <v>4805</v>
      </c>
      <c r="K128" s="260">
        <v>-0.89798212049999993</v>
      </c>
      <c r="L128" s="258">
        <v>5.25</v>
      </c>
      <c r="M128" s="259">
        <v>47</v>
      </c>
      <c r="N128" s="259">
        <v>26</v>
      </c>
      <c r="O128" s="259">
        <f>IFERROR(VLOOKUP(B128,'Core Indicators'!$E$3:$G$9906,3,FALSE),"x")</f>
        <v>220473000</v>
      </c>
      <c r="P128" s="259">
        <v>910770</v>
      </c>
      <c r="Q128" s="253"/>
      <c r="R128" s="253"/>
      <c r="S128" s="253"/>
      <c r="T128" s="253"/>
      <c r="U128" s="253"/>
      <c r="V128" s="253"/>
      <c r="W128" s="253"/>
      <c r="X128" s="253"/>
      <c r="Y128" s="253"/>
      <c r="Z128" s="253"/>
      <c r="AA128" s="253"/>
      <c r="AB128" s="253"/>
      <c r="AC128" s="253"/>
      <c r="AD128" s="253"/>
      <c r="AE128" s="253"/>
      <c r="AF128" s="253"/>
      <c r="AG128" s="253"/>
      <c r="AH128" s="253"/>
      <c r="AI128" s="253"/>
      <c r="AJ128" s="253"/>
      <c r="AK128" s="253"/>
      <c r="AL128" s="253"/>
      <c r="AM128" s="253"/>
      <c r="AN128" s="253"/>
      <c r="AO128" s="253"/>
      <c r="AP128" s="253"/>
      <c r="AQ128" s="253"/>
      <c r="AR128" s="253"/>
      <c r="AS128" s="253"/>
      <c r="AT128" s="253"/>
      <c r="AU128" s="253"/>
      <c r="AV128" s="253"/>
      <c r="AW128" s="253"/>
      <c r="AX128" s="253"/>
      <c r="AY128" s="253"/>
      <c r="AZ128" s="253"/>
      <c r="BA128" s="253"/>
      <c r="BB128" s="253"/>
      <c r="BC128" s="253"/>
      <c r="BD128" s="253"/>
      <c r="BE128" s="253"/>
      <c r="BF128" s="253"/>
      <c r="BG128" s="253"/>
      <c r="BH128" s="253"/>
      <c r="BI128" s="253"/>
      <c r="BJ128" s="253"/>
      <c r="BK128" s="253"/>
      <c r="BL128" s="253"/>
      <c r="BM128" s="253"/>
      <c r="BN128" s="253"/>
      <c r="BO128" s="253"/>
      <c r="BP128" s="253"/>
      <c r="BQ128" s="253"/>
      <c r="BR128" s="253"/>
      <c r="BS128" s="253"/>
      <c r="BT128" s="253"/>
      <c r="BU128" s="253"/>
      <c r="BV128" s="253"/>
      <c r="BW128" s="253"/>
      <c r="BX128" s="253"/>
      <c r="BY128" s="253"/>
      <c r="BZ128" s="253"/>
      <c r="CA128" s="253"/>
      <c r="CB128" s="253"/>
      <c r="CC128" s="253"/>
      <c r="CD128" s="253"/>
      <c r="CE128" s="253"/>
      <c r="CF128" s="253"/>
      <c r="CG128" s="253"/>
      <c r="CH128" s="253"/>
      <c r="CI128" s="253"/>
      <c r="CJ128" s="253"/>
      <c r="CK128" s="253"/>
      <c r="CL128" s="253"/>
      <c r="CM128" s="253"/>
      <c r="CN128" s="253"/>
      <c r="CO128" s="253"/>
      <c r="CP128" s="253"/>
      <c r="CQ128" s="253"/>
      <c r="CR128" s="253"/>
      <c r="CS128" s="253"/>
      <c r="CT128" s="253"/>
      <c r="CU128" s="253"/>
      <c r="CV128" s="253"/>
      <c r="CW128" s="253"/>
      <c r="CX128" s="253"/>
      <c r="CY128" s="253"/>
      <c r="CZ128" s="253"/>
      <c r="DA128" s="253"/>
      <c r="DB128" s="253"/>
      <c r="DC128" s="253"/>
      <c r="DD128" s="253"/>
      <c r="DE128" s="253"/>
      <c r="DF128" s="253"/>
      <c r="DG128" s="253"/>
      <c r="DH128" s="253"/>
      <c r="DI128" s="253"/>
      <c r="DJ128" s="253"/>
      <c r="DK128" s="253"/>
      <c r="DL128" s="253"/>
    </row>
    <row r="129" spans="1:116" x14ac:dyDescent="0.25">
      <c r="A129" s="254" t="s">
        <v>4758</v>
      </c>
      <c r="B129" s="255" t="s">
        <v>8973</v>
      </c>
      <c r="C129" s="258">
        <v>0.2510709747</v>
      </c>
      <c r="D129" s="259">
        <v>6</v>
      </c>
      <c r="E129" s="258">
        <v>0.13950000000000001</v>
      </c>
      <c r="F129" s="258">
        <v>4.0333333332999999</v>
      </c>
      <c r="G129" s="258">
        <v>0.45470245500000001</v>
      </c>
      <c r="H129" s="258">
        <v>46.2</v>
      </c>
      <c r="I129" s="259">
        <v>3</v>
      </c>
      <c r="J129" s="259">
        <f>IFERROR(VLOOKUP($B129,'Core Indicators'!$E$3:$EU$906,147,FALSE),"x")</f>
        <v>9</v>
      </c>
      <c r="K129" s="260">
        <v>-1.1756899356999999</v>
      </c>
      <c r="L129" s="258">
        <v>2.5</v>
      </c>
      <c r="M129" s="259">
        <v>31</v>
      </c>
      <c r="N129" s="259">
        <v>22</v>
      </c>
      <c r="O129" s="259">
        <f>IFERROR(VLOOKUP(B129,'Core Indicators'!$E$3:$G$9906,3,FALSE),"x")</f>
        <v>6201000</v>
      </c>
      <c r="P129" s="259">
        <v>120340</v>
      </c>
      <c r="Q129" s="253"/>
      <c r="R129" s="253"/>
      <c r="S129" s="253"/>
      <c r="T129" s="253"/>
      <c r="U129" s="253"/>
      <c r="V129" s="253"/>
      <c r="W129" s="253"/>
      <c r="X129" s="253"/>
      <c r="Y129" s="253"/>
      <c r="Z129" s="253"/>
      <c r="AA129" s="253"/>
      <c r="AB129" s="253"/>
      <c r="AC129" s="253"/>
      <c r="AD129" s="253"/>
      <c r="AE129" s="253"/>
      <c r="AF129" s="253"/>
      <c r="AG129" s="253"/>
      <c r="AH129" s="253"/>
      <c r="AI129" s="253"/>
      <c r="AJ129" s="253"/>
      <c r="AK129" s="253"/>
      <c r="AL129" s="253"/>
      <c r="AM129" s="253"/>
      <c r="AN129" s="253"/>
      <c r="AO129" s="253"/>
      <c r="AP129" s="253"/>
      <c r="AQ129" s="253"/>
      <c r="AR129" s="253"/>
      <c r="AS129" s="253"/>
      <c r="AT129" s="253"/>
      <c r="AU129" s="253"/>
      <c r="AV129" s="253"/>
      <c r="AW129" s="253"/>
      <c r="AX129" s="253"/>
      <c r="AY129" s="253"/>
      <c r="AZ129" s="253"/>
      <c r="BA129" s="253"/>
      <c r="BB129" s="253"/>
      <c r="BC129" s="253"/>
      <c r="BD129" s="253"/>
      <c r="BE129" s="253"/>
      <c r="BF129" s="253"/>
      <c r="BG129" s="253"/>
      <c r="BH129" s="253"/>
      <c r="BI129" s="253"/>
      <c r="BJ129" s="253"/>
      <c r="BK129" s="253"/>
      <c r="BL129" s="253"/>
      <c r="BM129" s="253"/>
      <c r="BN129" s="253"/>
      <c r="BO129" s="253"/>
      <c r="BP129" s="253"/>
      <c r="BQ129" s="253"/>
      <c r="BR129" s="253"/>
      <c r="BS129" s="253"/>
      <c r="BT129" s="253"/>
      <c r="BU129" s="253"/>
      <c r="BV129" s="253"/>
      <c r="BW129" s="253"/>
      <c r="BX129" s="253"/>
      <c r="BY129" s="253"/>
      <c r="BZ129" s="253"/>
      <c r="CA129" s="253"/>
      <c r="CB129" s="253"/>
      <c r="CC129" s="253"/>
      <c r="CD129" s="253"/>
      <c r="CE129" s="253"/>
      <c r="CF129" s="253"/>
      <c r="CG129" s="253"/>
      <c r="CH129" s="253"/>
      <c r="CI129" s="253"/>
      <c r="CJ129" s="253"/>
      <c r="CK129" s="253"/>
      <c r="CL129" s="253"/>
      <c r="CM129" s="253"/>
      <c r="CN129" s="253"/>
      <c r="CO129" s="253"/>
      <c r="CP129" s="253"/>
      <c r="CQ129" s="253"/>
      <c r="CR129" s="253"/>
      <c r="CS129" s="253"/>
      <c r="CT129" s="253"/>
      <c r="CU129" s="253"/>
      <c r="CV129" s="253"/>
      <c r="CW129" s="253"/>
      <c r="CX129" s="253"/>
      <c r="CY129" s="253"/>
      <c r="CZ129" s="253"/>
      <c r="DA129" s="253"/>
      <c r="DB129" s="253"/>
      <c r="DC129" s="253"/>
      <c r="DD129" s="253"/>
      <c r="DE129" s="253"/>
      <c r="DF129" s="253"/>
      <c r="DG129" s="253"/>
      <c r="DH129" s="253"/>
      <c r="DI129" s="253"/>
      <c r="DJ129" s="253"/>
      <c r="DK129" s="253"/>
      <c r="DL129" s="253"/>
    </row>
    <row r="130" spans="1:116" x14ac:dyDescent="0.25">
      <c r="A130" s="254" t="s">
        <v>8974</v>
      </c>
      <c r="B130" s="255" t="s">
        <v>8975</v>
      </c>
      <c r="C130" s="258">
        <v>0</v>
      </c>
      <c r="D130" s="259">
        <v>13</v>
      </c>
      <c r="E130" s="258">
        <v>0</v>
      </c>
      <c r="F130" s="258" t="s">
        <v>14</v>
      </c>
      <c r="G130" s="258">
        <v>4.1109984400000001E-2</v>
      </c>
      <c r="H130" s="258">
        <v>28.1</v>
      </c>
      <c r="I130" s="259">
        <v>0</v>
      </c>
      <c r="J130" s="259" t="str">
        <f>IFERROR(VLOOKUP($B130,'Core Indicators'!$E$3:$EU$906,147,FALSE),"x")</f>
        <v>x</v>
      </c>
      <c r="K130" s="260">
        <v>1.8084671497</v>
      </c>
      <c r="L130" s="258" t="s">
        <v>14</v>
      </c>
      <c r="M130" s="259">
        <v>99</v>
      </c>
      <c r="N130" s="259">
        <v>82</v>
      </c>
      <c r="O130" s="259" t="str">
        <f>IFERROR(VLOOKUP(B130,'Core Indicators'!$E$3:$G$9906,3,FALSE),"x")</f>
        <v>x</v>
      </c>
      <c r="P130" s="259">
        <v>33690</v>
      </c>
      <c r="Q130" s="253"/>
      <c r="R130" s="253"/>
      <c r="S130" s="253"/>
      <c r="T130" s="253"/>
      <c r="U130" s="253"/>
      <c r="V130" s="253"/>
      <c r="W130" s="253"/>
      <c r="X130" s="253"/>
      <c r="Y130" s="253"/>
      <c r="Z130" s="253"/>
      <c r="AA130" s="253"/>
      <c r="AB130" s="253"/>
      <c r="AC130" s="253"/>
      <c r="AD130" s="253"/>
      <c r="AE130" s="253"/>
      <c r="AF130" s="253"/>
      <c r="AG130" s="253"/>
      <c r="AH130" s="253"/>
      <c r="AI130" s="253"/>
      <c r="AJ130" s="253"/>
      <c r="AK130" s="253"/>
      <c r="AL130" s="253"/>
      <c r="AM130" s="253"/>
      <c r="AN130" s="253"/>
      <c r="AO130" s="253"/>
      <c r="AP130" s="253"/>
      <c r="AQ130" s="253"/>
      <c r="AR130" s="253"/>
      <c r="AS130" s="253"/>
      <c r="AT130" s="253"/>
      <c r="AU130" s="253"/>
      <c r="AV130" s="253"/>
      <c r="AW130" s="253"/>
      <c r="AX130" s="253"/>
      <c r="AY130" s="253"/>
      <c r="AZ130" s="253"/>
      <c r="BA130" s="253"/>
      <c r="BB130" s="253"/>
      <c r="BC130" s="253"/>
      <c r="BD130" s="253"/>
      <c r="BE130" s="253"/>
      <c r="BF130" s="253"/>
      <c r="BG130" s="253"/>
      <c r="BH130" s="253"/>
      <c r="BI130" s="253"/>
      <c r="BJ130" s="253"/>
      <c r="BK130" s="253"/>
      <c r="BL130" s="253"/>
      <c r="BM130" s="253"/>
      <c r="BN130" s="253"/>
      <c r="BO130" s="253"/>
      <c r="BP130" s="253"/>
      <c r="BQ130" s="253"/>
      <c r="BR130" s="253"/>
      <c r="BS130" s="253"/>
      <c r="BT130" s="253"/>
      <c r="BU130" s="253"/>
      <c r="BV130" s="253"/>
      <c r="BW130" s="253"/>
      <c r="BX130" s="253"/>
      <c r="BY130" s="253"/>
      <c r="BZ130" s="253"/>
      <c r="CA130" s="253"/>
      <c r="CB130" s="253"/>
      <c r="CC130" s="253"/>
      <c r="CD130" s="253"/>
      <c r="CE130" s="253"/>
      <c r="CF130" s="253"/>
      <c r="CG130" s="253"/>
      <c r="CH130" s="253"/>
      <c r="CI130" s="253"/>
      <c r="CJ130" s="253"/>
      <c r="CK130" s="253"/>
      <c r="CL130" s="253"/>
      <c r="CM130" s="253"/>
      <c r="CN130" s="253"/>
      <c r="CO130" s="253"/>
      <c r="CP130" s="253"/>
      <c r="CQ130" s="253"/>
      <c r="CR130" s="253"/>
      <c r="CS130" s="253"/>
      <c r="CT130" s="253"/>
      <c r="CU130" s="253"/>
      <c r="CV130" s="253"/>
      <c r="CW130" s="253"/>
      <c r="CX130" s="253"/>
      <c r="CY130" s="253"/>
      <c r="CZ130" s="253"/>
      <c r="DA130" s="253"/>
      <c r="DB130" s="253"/>
      <c r="DC130" s="253"/>
      <c r="DD130" s="253"/>
      <c r="DE130" s="253"/>
      <c r="DF130" s="253"/>
      <c r="DG130" s="253"/>
      <c r="DH130" s="253"/>
      <c r="DI130" s="253"/>
      <c r="DJ130" s="253"/>
      <c r="DK130" s="253"/>
      <c r="DL130" s="253"/>
    </row>
    <row r="131" spans="1:116" x14ac:dyDescent="0.25">
      <c r="A131" s="254" t="s">
        <v>8976</v>
      </c>
      <c r="B131" s="255" t="s">
        <v>8977</v>
      </c>
      <c r="C131" s="258">
        <v>0</v>
      </c>
      <c r="D131" s="259">
        <v>12</v>
      </c>
      <c r="E131" s="258">
        <v>0</v>
      </c>
      <c r="F131" s="258" t="s">
        <v>14</v>
      </c>
      <c r="G131" s="258">
        <v>4.4116419499999997E-2</v>
      </c>
      <c r="H131" s="258">
        <v>27.6</v>
      </c>
      <c r="I131" s="259">
        <v>0</v>
      </c>
      <c r="J131" s="259" t="str">
        <f>IFERROR(VLOOKUP($B131,'Core Indicators'!$E$3:$EU$906,147,FALSE),"x")</f>
        <v>x</v>
      </c>
      <c r="K131" s="260">
        <v>1.9849152564999999</v>
      </c>
      <c r="L131" s="258" t="s">
        <v>14</v>
      </c>
      <c r="M131" s="259">
        <v>100</v>
      </c>
      <c r="N131" s="259">
        <v>84</v>
      </c>
      <c r="O131" s="259" t="str">
        <f>IFERROR(VLOOKUP(B131,'Core Indicators'!$E$3:$G$9906,3,FALSE),"x")</f>
        <v>x</v>
      </c>
      <c r="P131" s="259">
        <v>365245</v>
      </c>
      <c r="Q131" s="253"/>
      <c r="R131" s="253"/>
      <c r="S131" s="253"/>
      <c r="T131" s="253"/>
      <c r="U131" s="253"/>
      <c r="V131" s="253"/>
      <c r="W131" s="253"/>
      <c r="X131" s="253"/>
      <c r="Y131" s="253"/>
      <c r="Z131" s="253"/>
      <c r="AA131" s="253"/>
      <c r="AB131" s="253"/>
      <c r="AC131" s="253"/>
      <c r="AD131" s="253"/>
      <c r="AE131" s="253"/>
      <c r="AF131" s="253"/>
      <c r="AG131" s="253"/>
      <c r="AH131" s="253"/>
      <c r="AI131" s="253"/>
      <c r="AJ131" s="253"/>
      <c r="AK131" s="253"/>
      <c r="AL131" s="253"/>
      <c r="AM131" s="253"/>
      <c r="AN131" s="253"/>
      <c r="AO131" s="253"/>
      <c r="AP131" s="253"/>
      <c r="AQ131" s="253"/>
      <c r="AR131" s="253"/>
      <c r="AS131" s="253"/>
      <c r="AT131" s="253"/>
      <c r="AU131" s="253"/>
      <c r="AV131" s="253"/>
      <c r="AW131" s="253"/>
      <c r="AX131" s="253"/>
      <c r="AY131" s="253"/>
      <c r="AZ131" s="253"/>
      <c r="BA131" s="253"/>
      <c r="BB131" s="253"/>
      <c r="BC131" s="253"/>
      <c r="BD131" s="253"/>
      <c r="BE131" s="253"/>
      <c r="BF131" s="253"/>
      <c r="BG131" s="253"/>
      <c r="BH131" s="253"/>
      <c r="BI131" s="253"/>
      <c r="BJ131" s="253"/>
      <c r="BK131" s="253"/>
      <c r="BL131" s="253"/>
      <c r="BM131" s="253"/>
      <c r="BN131" s="253"/>
      <c r="BO131" s="253"/>
      <c r="BP131" s="253"/>
      <c r="BQ131" s="253"/>
      <c r="BR131" s="253"/>
      <c r="BS131" s="253"/>
      <c r="BT131" s="253"/>
      <c r="BU131" s="253"/>
      <c r="BV131" s="253"/>
      <c r="BW131" s="253"/>
      <c r="BX131" s="253"/>
      <c r="BY131" s="253"/>
      <c r="BZ131" s="253"/>
      <c r="CA131" s="253"/>
      <c r="CB131" s="253"/>
      <c r="CC131" s="253"/>
      <c r="CD131" s="253"/>
      <c r="CE131" s="253"/>
      <c r="CF131" s="253"/>
      <c r="CG131" s="253"/>
      <c r="CH131" s="253"/>
      <c r="CI131" s="253"/>
      <c r="CJ131" s="253"/>
      <c r="CK131" s="253"/>
      <c r="CL131" s="253"/>
      <c r="CM131" s="253"/>
      <c r="CN131" s="253"/>
      <c r="CO131" s="253"/>
      <c r="CP131" s="253"/>
      <c r="CQ131" s="253"/>
      <c r="CR131" s="253"/>
      <c r="CS131" s="253"/>
      <c r="CT131" s="253"/>
      <c r="CU131" s="253"/>
      <c r="CV131" s="253"/>
      <c r="CW131" s="253"/>
      <c r="CX131" s="253"/>
      <c r="CY131" s="253"/>
      <c r="CZ131" s="253"/>
      <c r="DA131" s="253"/>
      <c r="DB131" s="253"/>
      <c r="DC131" s="253"/>
      <c r="DD131" s="253"/>
      <c r="DE131" s="253"/>
      <c r="DF131" s="253"/>
      <c r="DG131" s="253"/>
      <c r="DH131" s="253"/>
      <c r="DI131" s="253"/>
      <c r="DJ131" s="253"/>
      <c r="DK131" s="253"/>
      <c r="DL131" s="253"/>
    </row>
    <row r="132" spans="1:116" x14ac:dyDescent="0.25">
      <c r="A132" s="254" t="s">
        <v>8978</v>
      </c>
      <c r="B132" s="255" t="s">
        <v>8979</v>
      </c>
      <c r="C132" s="258">
        <v>0.76569999609999995</v>
      </c>
      <c r="D132" s="259">
        <v>8</v>
      </c>
      <c r="E132" s="258">
        <v>0.09</v>
      </c>
      <c r="F132" s="258">
        <v>5.85</v>
      </c>
      <c r="G132" s="258">
        <v>0.47573758710000003</v>
      </c>
      <c r="H132" s="258">
        <v>32.799999999999997</v>
      </c>
      <c r="I132" s="259">
        <v>3</v>
      </c>
      <c r="J132" s="259" t="str">
        <f>IFERROR(VLOOKUP($B132,'Core Indicators'!$E$3:$EU$906,147,FALSE),"x")</f>
        <v>x</v>
      </c>
      <c r="K132" s="260">
        <v>-0.53553414340000005</v>
      </c>
      <c r="L132" s="258">
        <v>5</v>
      </c>
      <c r="M132" s="259">
        <v>56</v>
      </c>
      <c r="N132" s="259">
        <v>34</v>
      </c>
      <c r="O132" s="259" t="str">
        <f>IFERROR(VLOOKUP(B132,'Core Indicators'!$E$3:$G$9906,3,FALSE),"x")</f>
        <v>x</v>
      </c>
      <c r="P132" s="259">
        <v>143350</v>
      </c>
      <c r="Q132" s="253"/>
      <c r="R132" s="253"/>
      <c r="S132" s="253"/>
      <c r="T132" s="253"/>
      <c r="U132" s="253"/>
      <c r="V132" s="253"/>
      <c r="W132" s="253"/>
      <c r="X132" s="253"/>
      <c r="Y132" s="253"/>
      <c r="Z132" s="253"/>
      <c r="AA132" s="253"/>
      <c r="AB132" s="253"/>
      <c r="AC132" s="253"/>
      <c r="AD132" s="253"/>
      <c r="AE132" s="253"/>
      <c r="AF132" s="253"/>
      <c r="AG132" s="253"/>
      <c r="AH132" s="253"/>
      <c r="AI132" s="253"/>
      <c r="AJ132" s="253"/>
      <c r="AK132" s="253"/>
      <c r="AL132" s="253"/>
      <c r="AM132" s="253"/>
      <c r="AN132" s="253"/>
      <c r="AO132" s="253"/>
      <c r="AP132" s="253"/>
      <c r="AQ132" s="253"/>
      <c r="AR132" s="253"/>
      <c r="AS132" s="253"/>
      <c r="AT132" s="253"/>
      <c r="AU132" s="253"/>
      <c r="AV132" s="253"/>
      <c r="AW132" s="253"/>
      <c r="AX132" s="253"/>
      <c r="AY132" s="253"/>
      <c r="AZ132" s="253"/>
      <c r="BA132" s="253"/>
      <c r="BB132" s="253"/>
      <c r="BC132" s="253"/>
      <c r="BD132" s="253"/>
      <c r="BE132" s="253"/>
      <c r="BF132" s="253"/>
      <c r="BG132" s="253"/>
      <c r="BH132" s="253"/>
      <c r="BI132" s="253"/>
      <c r="BJ132" s="253"/>
      <c r="BK132" s="253"/>
      <c r="BL132" s="253"/>
      <c r="BM132" s="253"/>
      <c r="BN132" s="253"/>
      <c r="BO132" s="253"/>
      <c r="BP132" s="253"/>
      <c r="BQ132" s="253"/>
      <c r="BR132" s="253"/>
      <c r="BS132" s="253"/>
      <c r="BT132" s="253"/>
      <c r="BU132" s="253"/>
      <c r="BV132" s="253"/>
      <c r="BW132" s="253"/>
      <c r="BX132" s="253"/>
      <c r="BY132" s="253"/>
      <c r="BZ132" s="253"/>
      <c r="CA132" s="253"/>
      <c r="CB132" s="253"/>
      <c r="CC132" s="253"/>
      <c r="CD132" s="253"/>
      <c r="CE132" s="253"/>
      <c r="CF132" s="253"/>
      <c r="CG132" s="253"/>
      <c r="CH132" s="253"/>
      <c r="CI132" s="253"/>
      <c r="CJ132" s="253"/>
      <c r="CK132" s="253"/>
      <c r="CL132" s="253"/>
      <c r="CM132" s="253"/>
      <c r="CN132" s="253"/>
      <c r="CO132" s="253"/>
      <c r="CP132" s="253"/>
      <c r="CQ132" s="253"/>
      <c r="CR132" s="253"/>
      <c r="CS132" s="253"/>
      <c r="CT132" s="253"/>
      <c r="CU132" s="253"/>
      <c r="CV132" s="253"/>
      <c r="CW132" s="253"/>
      <c r="CX132" s="253"/>
      <c r="CY132" s="253"/>
      <c r="CZ132" s="253"/>
      <c r="DA132" s="253"/>
      <c r="DB132" s="253"/>
      <c r="DC132" s="253"/>
      <c r="DD132" s="253"/>
      <c r="DE132" s="253"/>
      <c r="DF132" s="253"/>
      <c r="DG132" s="253"/>
      <c r="DH132" s="253"/>
      <c r="DI132" s="253"/>
      <c r="DJ132" s="253"/>
      <c r="DK132" s="253"/>
      <c r="DL132" s="253"/>
    </row>
    <row r="133" spans="1:116" x14ac:dyDescent="0.25">
      <c r="A133" s="254" t="s">
        <v>8980</v>
      </c>
      <c r="B133" s="255" t="s">
        <v>8981</v>
      </c>
      <c r="C133" s="258">
        <v>0</v>
      </c>
      <c r="D133" s="259">
        <v>12</v>
      </c>
      <c r="E133" s="258">
        <v>0</v>
      </c>
      <c r="F133" s="258" t="s">
        <v>14</v>
      </c>
      <c r="G133" s="258" t="s">
        <v>14</v>
      </c>
      <c r="H133" s="258">
        <v>34.799999999999997</v>
      </c>
      <c r="I133" s="259">
        <v>0</v>
      </c>
      <c r="J133" s="259" t="str">
        <f>IFERROR(VLOOKUP($B133,'Core Indicators'!$E$3:$EU$906,147,FALSE),"x")</f>
        <v>x</v>
      </c>
      <c r="K133" s="260">
        <v>-0.76369076969999994</v>
      </c>
      <c r="L133" s="258" t="s">
        <v>14</v>
      </c>
      <c r="M133" s="259">
        <v>77</v>
      </c>
      <c r="N133" s="259" t="s">
        <v>14</v>
      </c>
      <c r="O133" s="259" t="str">
        <f>IFERROR(VLOOKUP(B133,'Core Indicators'!$E$3:$G$9906,3,FALSE),"x")</f>
        <v>x</v>
      </c>
      <c r="P133" s="259">
        <v>20</v>
      </c>
      <c r="Q133" s="253"/>
      <c r="R133" s="253"/>
      <c r="S133" s="253"/>
      <c r="T133" s="253"/>
      <c r="U133" s="253"/>
      <c r="V133" s="253"/>
      <c r="W133" s="253"/>
      <c r="X133" s="253"/>
      <c r="Y133" s="253"/>
      <c r="Z133" s="253"/>
      <c r="AA133" s="253"/>
      <c r="AB133" s="253"/>
      <c r="AC133" s="253"/>
      <c r="AD133" s="253"/>
      <c r="AE133" s="253"/>
      <c r="AF133" s="253"/>
      <c r="AG133" s="253"/>
      <c r="AH133" s="253"/>
      <c r="AI133" s="253"/>
      <c r="AJ133" s="253"/>
      <c r="AK133" s="253"/>
      <c r="AL133" s="253"/>
      <c r="AM133" s="253"/>
      <c r="AN133" s="253"/>
      <c r="AO133" s="253"/>
      <c r="AP133" s="253"/>
      <c r="AQ133" s="253"/>
      <c r="AR133" s="253"/>
      <c r="AS133" s="253"/>
      <c r="AT133" s="253"/>
      <c r="AU133" s="253"/>
      <c r="AV133" s="253"/>
      <c r="AW133" s="253"/>
      <c r="AX133" s="253"/>
      <c r="AY133" s="253"/>
      <c r="AZ133" s="253"/>
      <c r="BA133" s="253"/>
      <c r="BB133" s="253"/>
      <c r="BC133" s="253"/>
      <c r="BD133" s="253"/>
      <c r="BE133" s="253"/>
      <c r="BF133" s="253"/>
      <c r="BG133" s="253"/>
      <c r="BH133" s="253"/>
      <c r="BI133" s="253"/>
      <c r="BJ133" s="253"/>
      <c r="BK133" s="253"/>
      <c r="BL133" s="253"/>
      <c r="BM133" s="253"/>
      <c r="BN133" s="253"/>
      <c r="BO133" s="253"/>
      <c r="BP133" s="253"/>
      <c r="BQ133" s="253"/>
      <c r="BR133" s="253"/>
      <c r="BS133" s="253"/>
      <c r="BT133" s="253"/>
      <c r="BU133" s="253"/>
      <c r="BV133" s="253"/>
      <c r="BW133" s="253"/>
      <c r="BX133" s="253"/>
      <c r="BY133" s="253"/>
      <c r="BZ133" s="253"/>
      <c r="CA133" s="253"/>
      <c r="CB133" s="253"/>
      <c r="CC133" s="253"/>
      <c r="CD133" s="253"/>
      <c r="CE133" s="253"/>
      <c r="CF133" s="253"/>
      <c r="CG133" s="253"/>
      <c r="CH133" s="253"/>
      <c r="CI133" s="253"/>
      <c r="CJ133" s="253"/>
      <c r="CK133" s="253"/>
      <c r="CL133" s="253"/>
      <c r="CM133" s="253"/>
      <c r="CN133" s="253"/>
      <c r="CO133" s="253"/>
      <c r="CP133" s="253"/>
      <c r="CQ133" s="253"/>
      <c r="CR133" s="253"/>
      <c r="CS133" s="253"/>
      <c r="CT133" s="253"/>
      <c r="CU133" s="253"/>
      <c r="CV133" s="253"/>
      <c r="CW133" s="253"/>
      <c r="CX133" s="253"/>
      <c r="CY133" s="253"/>
      <c r="CZ133" s="253"/>
      <c r="DA133" s="253"/>
      <c r="DB133" s="253"/>
      <c r="DC133" s="253"/>
      <c r="DD133" s="253"/>
      <c r="DE133" s="253"/>
      <c r="DF133" s="253"/>
      <c r="DG133" s="253"/>
      <c r="DH133" s="253"/>
      <c r="DI133" s="253"/>
      <c r="DJ133" s="253"/>
      <c r="DK133" s="253"/>
      <c r="DL133" s="253"/>
    </row>
    <row r="134" spans="1:116" x14ac:dyDescent="0.25">
      <c r="A134" s="254" t="s">
        <v>8982</v>
      </c>
      <c r="B134" s="255" t="s">
        <v>8983</v>
      </c>
      <c r="C134" s="258">
        <v>0.50848300209999997</v>
      </c>
      <c r="D134" s="259">
        <v>13</v>
      </c>
      <c r="E134" s="258">
        <v>0</v>
      </c>
      <c r="F134" s="258" t="s">
        <v>14</v>
      </c>
      <c r="G134" s="258">
        <v>0.13293942289999999</v>
      </c>
      <c r="H134" s="258" t="s">
        <v>14</v>
      </c>
      <c r="I134" s="259">
        <v>0</v>
      </c>
      <c r="J134" s="259" t="str">
        <f>IFERROR(VLOOKUP($B134,'Core Indicators'!$E$3:$EU$906,147,FALSE),"x")</f>
        <v>x</v>
      </c>
      <c r="K134" s="260">
        <v>1.8847389220999999</v>
      </c>
      <c r="L134" s="258" t="s">
        <v>14</v>
      </c>
      <c r="M134" s="259">
        <v>97</v>
      </c>
      <c r="N134" s="259">
        <v>87</v>
      </c>
      <c r="O134" s="259" t="str">
        <f>IFERROR(VLOOKUP(B134,'Core Indicators'!$E$3:$G$9906,3,FALSE),"x")</f>
        <v>x</v>
      </c>
      <c r="P134" s="259">
        <v>263310</v>
      </c>
      <c r="Q134" s="253"/>
      <c r="R134" s="253"/>
      <c r="S134" s="253"/>
      <c r="T134" s="253"/>
      <c r="U134" s="253"/>
      <c r="V134" s="253"/>
      <c r="W134" s="253"/>
      <c r="X134" s="253"/>
      <c r="Y134" s="253"/>
      <c r="Z134" s="253"/>
      <c r="AA134" s="253"/>
      <c r="AB134" s="253"/>
      <c r="AC134" s="253"/>
      <c r="AD134" s="253"/>
      <c r="AE134" s="253"/>
      <c r="AF134" s="253"/>
      <c r="AG134" s="253"/>
      <c r="AH134" s="253"/>
      <c r="AI134" s="253"/>
      <c r="AJ134" s="253"/>
      <c r="AK134" s="253"/>
      <c r="AL134" s="253"/>
      <c r="AM134" s="253"/>
      <c r="AN134" s="253"/>
      <c r="AO134" s="253"/>
      <c r="AP134" s="253"/>
      <c r="AQ134" s="253"/>
      <c r="AR134" s="253"/>
      <c r="AS134" s="253"/>
      <c r="AT134" s="253"/>
      <c r="AU134" s="253"/>
      <c r="AV134" s="253"/>
      <c r="AW134" s="253"/>
      <c r="AX134" s="253"/>
      <c r="AY134" s="253"/>
      <c r="AZ134" s="253"/>
      <c r="BA134" s="253"/>
      <c r="BB134" s="253"/>
      <c r="BC134" s="253"/>
      <c r="BD134" s="253"/>
      <c r="BE134" s="253"/>
      <c r="BF134" s="253"/>
      <c r="BG134" s="253"/>
      <c r="BH134" s="253"/>
      <c r="BI134" s="253"/>
      <c r="BJ134" s="253"/>
      <c r="BK134" s="253"/>
      <c r="BL134" s="253"/>
      <c r="BM134" s="253"/>
      <c r="BN134" s="253"/>
      <c r="BO134" s="253"/>
      <c r="BP134" s="253"/>
      <c r="BQ134" s="253"/>
      <c r="BR134" s="253"/>
      <c r="BS134" s="253"/>
      <c r="BT134" s="253"/>
      <c r="BU134" s="253"/>
      <c r="BV134" s="253"/>
      <c r="BW134" s="253"/>
      <c r="BX134" s="253"/>
      <c r="BY134" s="253"/>
      <c r="BZ134" s="253"/>
      <c r="CA134" s="253"/>
      <c r="CB134" s="253"/>
      <c r="CC134" s="253"/>
      <c r="CD134" s="253"/>
      <c r="CE134" s="253"/>
      <c r="CF134" s="253"/>
      <c r="CG134" s="253"/>
      <c r="CH134" s="253"/>
      <c r="CI134" s="253"/>
      <c r="CJ134" s="253"/>
      <c r="CK134" s="253"/>
      <c r="CL134" s="253"/>
      <c r="CM134" s="253"/>
      <c r="CN134" s="253"/>
      <c r="CO134" s="253"/>
      <c r="CP134" s="253"/>
      <c r="CQ134" s="253"/>
      <c r="CR134" s="253"/>
      <c r="CS134" s="253"/>
      <c r="CT134" s="253"/>
      <c r="CU134" s="253"/>
      <c r="CV134" s="253"/>
      <c r="CW134" s="253"/>
      <c r="CX134" s="253"/>
      <c r="CY134" s="253"/>
      <c r="CZ134" s="253"/>
      <c r="DA134" s="253"/>
      <c r="DB134" s="253"/>
      <c r="DC134" s="253"/>
      <c r="DD134" s="253"/>
      <c r="DE134" s="253"/>
      <c r="DF134" s="253"/>
      <c r="DG134" s="253"/>
      <c r="DH134" s="253"/>
      <c r="DI134" s="253"/>
      <c r="DJ134" s="253"/>
      <c r="DK134" s="253"/>
      <c r="DL134" s="253"/>
    </row>
    <row r="135" spans="1:116" x14ac:dyDescent="0.25">
      <c r="A135" s="254" t="s">
        <v>8984</v>
      </c>
      <c r="B135" s="255" t="s">
        <v>8985</v>
      </c>
      <c r="C135" s="258">
        <v>0.45239998590000002</v>
      </c>
      <c r="D135" s="259">
        <v>5</v>
      </c>
      <c r="E135" s="258">
        <v>0</v>
      </c>
      <c r="F135" s="258">
        <v>2.9</v>
      </c>
      <c r="G135" s="258">
        <v>0.30388778789999998</v>
      </c>
      <c r="H135" s="258" t="s">
        <v>14</v>
      </c>
      <c r="I135" s="259">
        <v>1</v>
      </c>
      <c r="J135" s="259" t="str">
        <f>IFERROR(VLOOKUP($B135,'Core Indicators'!$E$3:$EU$906,147,FALSE),"x")</f>
        <v>x</v>
      </c>
      <c r="K135" s="260">
        <v>0.55440390110000004</v>
      </c>
      <c r="L135" s="258">
        <v>1.75</v>
      </c>
      <c r="M135" s="259">
        <v>23</v>
      </c>
      <c r="N135" s="259">
        <v>52</v>
      </c>
      <c r="O135" s="259" t="str">
        <f>IFERROR(VLOOKUP(B135,'Core Indicators'!$E$3:$G$9906,3,FALSE),"x")</f>
        <v>x</v>
      </c>
      <c r="P135" s="259">
        <v>309500</v>
      </c>
      <c r="Q135" s="253"/>
      <c r="R135" s="253"/>
      <c r="S135" s="253"/>
      <c r="T135" s="253"/>
      <c r="U135" s="253"/>
      <c r="V135" s="253"/>
      <c r="W135" s="253"/>
      <c r="X135" s="253"/>
      <c r="Y135" s="253"/>
      <c r="Z135" s="253"/>
      <c r="AA135" s="253"/>
      <c r="AB135" s="253"/>
      <c r="AC135" s="253"/>
      <c r="AD135" s="253"/>
      <c r="AE135" s="253"/>
      <c r="AF135" s="253"/>
      <c r="AG135" s="253"/>
      <c r="AH135" s="253"/>
      <c r="AI135" s="253"/>
      <c r="AJ135" s="253"/>
      <c r="AK135" s="253"/>
      <c r="AL135" s="253"/>
      <c r="AM135" s="253"/>
      <c r="AN135" s="253"/>
      <c r="AO135" s="253"/>
      <c r="AP135" s="253"/>
      <c r="AQ135" s="253"/>
      <c r="AR135" s="253"/>
      <c r="AS135" s="253"/>
      <c r="AT135" s="253"/>
      <c r="AU135" s="253"/>
      <c r="AV135" s="253"/>
      <c r="AW135" s="253"/>
      <c r="AX135" s="253"/>
      <c r="AY135" s="253"/>
      <c r="AZ135" s="253"/>
      <c r="BA135" s="253"/>
      <c r="BB135" s="253"/>
      <c r="BC135" s="253"/>
      <c r="BD135" s="253"/>
      <c r="BE135" s="253"/>
      <c r="BF135" s="253"/>
      <c r="BG135" s="253"/>
      <c r="BH135" s="253"/>
      <c r="BI135" s="253"/>
      <c r="BJ135" s="253"/>
      <c r="BK135" s="253"/>
      <c r="BL135" s="253"/>
      <c r="BM135" s="253"/>
      <c r="BN135" s="253"/>
      <c r="BO135" s="253"/>
      <c r="BP135" s="253"/>
      <c r="BQ135" s="253"/>
      <c r="BR135" s="253"/>
      <c r="BS135" s="253"/>
      <c r="BT135" s="253"/>
      <c r="BU135" s="253"/>
      <c r="BV135" s="253"/>
      <c r="BW135" s="253"/>
      <c r="BX135" s="253"/>
      <c r="BY135" s="253"/>
      <c r="BZ135" s="253"/>
      <c r="CA135" s="253"/>
      <c r="CB135" s="253"/>
      <c r="CC135" s="253"/>
      <c r="CD135" s="253"/>
      <c r="CE135" s="253"/>
      <c r="CF135" s="253"/>
      <c r="CG135" s="253"/>
      <c r="CH135" s="253"/>
      <c r="CI135" s="253"/>
      <c r="CJ135" s="253"/>
      <c r="CK135" s="253"/>
      <c r="CL135" s="253"/>
      <c r="CM135" s="253"/>
      <c r="CN135" s="253"/>
      <c r="CO135" s="253"/>
      <c r="CP135" s="253"/>
      <c r="CQ135" s="253"/>
      <c r="CR135" s="253"/>
      <c r="CS135" s="253"/>
      <c r="CT135" s="253"/>
      <c r="CU135" s="253"/>
      <c r="CV135" s="253"/>
      <c r="CW135" s="253"/>
      <c r="CX135" s="253"/>
      <c r="CY135" s="253"/>
      <c r="CZ135" s="253"/>
      <c r="DA135" s="253"/>
      <c r="DB135" s="253"/>
      <c r="DC135" s="253"/>
      <c r="DD135" s="253"/>
      <c r="DE135" s="253"/>
      <c r="DF135" s="253"/>
      <c r="DG135" s="253"/>
      <c r="DH135" s="253"/>
      <c r="DI135" s="253"/>
      <c r="DJ135" s="253"/>
      <c r="DK135" s="253"/>
      <c r="DL135" s="253"/>
    </row>
    <row r="136" spans="1:116" x14ac:dyDescent="0.25">
      <c r="A136" s="254" t="s">
        <v>147</v>
      </c>
      <c r="B136" s="255" t="s">
        <v>8986</v>
      </c>
      <c r="C136" s="258">
        <v>0.63669099569999998</v>
      </c>
      <c r="D136" s="259">
        <v>3</v>
      </c>
      <c r="E136" s="258">
        <v>0.16</v>
      </c>
      <c r="F136" s="258">
        <v>3.75</v>
      </c>
      <c r="G136" s="258">
        <v>0.54718978070000002</v>
      </c>
      <c r="H136" s="258">
        <v>31.6</v>
      </c>
      <c r="I136" s="259">
        <v>3</v>
      </c>
      <c r="J136" s="259">
        <f>IFERROR(VLOOKUP($B136,'Core Indicators'!$E$3:$EU$906,147,FALSE),"x")</f>
        <v>2554</v>
      </c>
      <c r="K136" s="260">
        <v>-0.66757869719999996</v>
      </c>
      <c r="L136" s="258">
        <v>3.25</v>
      </c>
      <c r="M136" s="259">
        <v>38</v>
      </c>
      <c r="N136" s="259">
        <v>32</v>
      </c>
      <c r="O136" s="259">
        <f>IFERROR(VLOOKUP(B136,'Core Indicators'!$E$3:$G$9906,3,FALSE),"x")</f>
        <v>229489000</v>
      </c>
      <c r="P136" s="259">
        <v>770880</v>
      </c>
      <c r="Q136" s="253"/>
      <c r="R136" s="253"/>
      <c r="S136" s="253"/>
      <c r="T136" s="253"/>
      <c r="U136" s="253"/>
      <c r="V136" s="253"/>
      <c r="W136" s="253"/>
      <c r="X136" s="253"/>
      <c r="Y136" s="253"/>
      <c r="Z136" s="253"/>
      <c r="AA136" s="253"/>
      <c r="AB136" s="253"/>
      <c r="AC136" s="253"/>
      <c r="AD136" s="253"/>
      <c r="AE136" s="253"/>
      <c r="AF136" s="253"/>
      <c r="AG136" s="253"/>
      <c r="AH136" s="253"/>
      <c r="AI136" s="253"/>
      <c r="AJ136" s="253"/>
      <c r="AK136" s="253"/>
      <c r="AL136" s="253"/>
      <c r="AM136" s="253"/>
      <c r="AN136" s="253"/>
      <c r="AO136" s="253"/>
      <c r="AP136" s="253"/>
      <c r="AQ136" s="253"/>
      <c r="AR136" s="253"/>
      <c r="AS136" s="253"/>
      <c r="AT136" s="253"/>
      <c r="AU136" s="253"/>
      <c r="AV136" s="253"/>
      <c r="AW136" s="253"/>
      <c r="AX136" s="253"/>
      <c r="AY136" s="253"/>
      <c r="AZ136" s="253"/>
      <c r="BA136" s="253"/>
      <c r="BB136" s="253"/>
      <c r="BC136" s="253"/>
      <c r="BD136" s="253"/>
      <c r="BE136" s="253"/>
      <c r="BF136" s="253"/>
      <c r="BG136" s="253"/>
      <c r="BH136" s="253"/>
      <c r="BI136" s="253"/>
      <c r="BJ136" s="253"/>
      <c r="BK136" s="253"/>
      <c r="BL136" s="253"/>
      <c r="BM136" s="253"/>
      <c r="BN136" s="253"/>
      <c r="BO136" s="253"/>
      <c r="BP136" s="253"/>
      <c r="BQ136" s="253"/>
      <c r="BR136" s="253"/>
      <c r="BS136" s="253"/>
      <c r="BT136" s="253"/>
      <c r="BU136" s="253"/>
      <c r="BV136" s="253"/>
      <c r="BW136" s="253"/>
      <c r="BX136" s="253"/>
      <c r="BY136" s="253"/>
      <c r="BZ136" s="253"/>
      <c r="CA136" s="253"/>
      <c r="CB136" s="253"/>
      <c r="CC136" s="253"/>
      <c r="CD136" s="253"/>
      <c r="CE136" s="253"/>
      <c r="CF136" s="253"/>
      <c r="CG136" s="253"/>
      <c r="CH136" s="253"/>
      <c r="CI136" s="253"/>
      <c r="CJ136" s="253"/>
      <c r="CK136" s="253"/>
      <c r="CL136" s="253"/>
      <c r="CM136" s="253"/>
      <c r="CN136" s="253"/>
      <c r="CO136" s="253"/>
      <c r="CP136" s="253"/>
      <c r="CQ136" s="253"/>
      <c r="CR136" s="253"/>
      <c r="CS136" s="253"/>
      <c r="CT136" s="253"/>
      <c r="CU136" s="253"/>
      <c r="CV136" s="253"/>
      <c r="CW136" s="253"/>
      <c r="CX136" s="253"/>
      <c r="CY136" s="253"/>
      <c r="CZ136" s="253"/>
      <c r="DA136" s="253"/>
      <c r="DB136" s="253"/>
      <c r="DC136" s="253"/>
      <c r="DD136" s="253"/>
      <c r="DE136" s="253"/>
      <c r="DF136" s="253"/>
      <c r="DG136" s="253"/>
      <c r="DH136" s="253"/>
      <c r="DI136" s="253"/>
      <c r="DJ136" s="253"/>
      <c r="DK136" s="253"/>
      <c r="DL136" s="253"/>
    </row>
    <row r="137" spans="1:116" x14ac:dyDescent="0.25">
      <c r="A137" s="254" t="s">
        <v>4770</v>
      </c>
      <c r="B137" s="255" t="s">
        <v>8987</v>
      </c>
      <c r="C137" s="258">
        <v>0.3385659808</v>
      </c>
      <c r="D137" s="259">
        <v>12</v>
      </c>
      <c r="E137" s="258">
        <v>0.126</v>
      </c>
      <c r="F137" s="258">
        <v>7.05</v>
      </c>
      <c r="G137" s="258">
        <v>0.45966340729999999</v>
      </c>
      <c r="H137" s="258">
        <v>49.8</v>
      </c>
      <c r="I137" s="259">
        <v>0</v>
      </c>
      <c r="J137" s="259">
        <f>IFERROR(VLOOKUP($B137,'Core Indicators'!$E$3:$EU$906,147,FALSE),"x")</f>
        <v>61</v>
      </c>
      <c r="K137" s="260">
        <v>-0.1190349832</v>
      </c>
      <c r="L137" s="258">
        <v>6</v>
      </c>
      <c r="M137" s="259">
        <v>84</v>
      </c>
      <c r="N137" s="259">
        <v>36</v>
      </c>
      <c r="O137" s="259">
        <f>IFERROR(VLOOKUP(B137,'Core Indicators'!$E$3:$G$9906,3,FALSE),"x")</f>
        <v>4514000</v>
      </c>
      <c r="P137" s="259">
        <v>74340</v>
      </c>
      <c r="Q137" s="253"/>
      <c r="R137" s="253"/>
      <c r="S137" s="253"/>
      <c r="T137" s="253"/>
      <c r="U137" s="253"/>
      <c r="V137" s="253"/>
      <c r="W137" s="253"/>
      <c r="X137" s="253"/>
      <c r="Y137" s="253"/>
      <c r="Z137" s="253"/>
      <c r="AA137" s="253"/>
      <c r="AB137" s="253"/>
      <c r="AC137" s="253"/>
      <c r="AD137" s="253"/>
      <c r="AE137" s="253"/>
      <c r="AF137" s="253"/>
      <c r="AG137" s="253"/>
      <c r="AH137" s="253"/>
      <c r="AI137" s="253"/>
      <c r="AJ137" s="253"/>
      <c r="AK137" s="253"/>
      <c r="AL137" s="253"/>
      <c r="AM137" s="253"/>
      <c r="AN137" s="253"/>
      <c r="AO137" s="253"/>
      <c r="AP137" s="253"/>
      <c r="AQ137" s="253"/>
      <c r="AR137" s="253"/>
      <c r="AS137" s="253"/>
      <c r="AT137" s="253"/>
      <c r="AU137" s="253"/>
      <c r="AV137" s="253"/>
      <c r="AW137" s="253"/>
      <c r="AX137" s="253"/>
      <c r="AY137" s="253"/>
      <c r="AZ137" s="253"/>
      <c r="BA137" s="253"/>
      <c r="BB137" s="253"/>
      <c r="BC137" s="253"/>
      <c r="BD137" s="253"/>
      <c r="BE137" s="253"/>
      <c r="BF137" s="253"/>
      <c r="BG137" s="253"/>
      <c r="BH137" s="253"/>
      <c r="BI137" s="253"/>
      <c r="BJ137" s="253"/>
      <c r="BK137" s="253"/>
      <c r="BL137" s="253"/>
      <c r="BM137" s="253"/>
      <c r="BN137" s="253"/>
      <c r="BO137" s="253"/>
      <c r="BP137" s="253"/>
      <c r="BQ137" s="253"/>
      <c r="BR137" s="253"/>
      <c r="BS137" s="253"/>
      <c r="BT137" s="253"/>
      <c r="BU137" s="253"/>
      <c r="BV137" s="253"/>
      <c r="BW137" s="253"/>
      <c r="BX137" s="253"/>
      <c r="BY137" s="253"/>
      <c r="BZ137" s="253"/>
      <c r="CA137" s="253"/>
      <c r="CB137" s="253"/>
      <c r="CC137" s="253"/>
      <c r="CD137" s="253"/>
      <c r="CE137" s="253"/>
      <c r="CF137" s="253"/>
      <c r="CG137" s="253"/>
      <c r="CH137" s="253"/>
      <c r="CI137" s="253"/>
      <c r="CJ137" s="253"/>
      <c r="CK137" s="253"/>
      <c r="CL137" s="253"/>
      <c r="CM137" s="253"/>
      <c r="CN137" s="253"/>
      <c r="CO137" s="253"/>
      <c r="CP137" s="253"/>
      <c r="CQ137" s="253"/>
      <c r="CR137" s="253"/>
      <c r="CS137" s="253"/>
      <c r="CT137" s="253"/>
      <c r="CU137" s="253"/>
      <c r="CV137" s="253"/>
      <c r="CW137" s="253"/>
      <c r="CX137" s="253"/>
      <c r="CY137" s="253"/>
      <c r="CZ137" s="253"/>
      <c r="DA137" s="253"/>
      <c r="DB137" s="253"/>
      <c r="DC137" s="253"/>
      <c r="DD137" s="253"/>
      <c r="DE137" s="253"/>
      <c r="DF137" s="253"/>
      <c r="DG137" s="253"/>
      <c r="DH137" s="253"/>
      <c r="DI137" s="253"/>
      <c r="DJ137" s="253"/>
      <c r="DK137" s="253"/>
      <c r="DL137" s="253"/>
    </row>
    <row r="138" spans="1:116" x14ac:dyDescent="0.25">
      <c r="A138" s="254" t="s">
        <v>4782</v>
      </c>
      <c r="B138" s="255" t="s">
        <v>8988</v>
      </c>
      <c r="C138" s="258">
        <v>0.59663501870000002</v>
      </c>
      <c r="D138" s="259">
        <v>9</v>
      </c>
      <c r="E138" s="258">
        <v>0.45</v>
      </c>
      <c r="F138" s="258">
        <v>6.55</v>
      </c>
      <c r="G138" s="258">
        <v>0.38092470439999998</v>
      </c>
      <c r="H138" s="258">
        <v>41.5</v>
      </c>
      <c r="I138" s="259">
        <v>3</v>
      </c>
      <c r="J138" s="259">
        <f>IFERROR(VLOOKUP($B138,'Core Indicators'!$E$3:$EU$906,147,FALSE),"x")</f>
        <v>16</v>
      </c>
      <c r="K138" s="260">
        <v>-0.48720264429999999</v>
      </c>
      <c r="L138" s="258">
        <v>6.25</v>
      </c>
      <c r="M138" s="259">
        <v>72</v>
      </c>
      <c r="N138" s="259">
        <v>36</v>
      </c>
      <c r="O138" s="259">
        <f>IFERROR(VLOOKUP(B138,'Core Indicators'!$E$3:$G$9906,3,FALSE),"x")</f>
        <v>33359000</v>
      </c>
      <c r="P138" s="259">
        <v>1280000</v>
      </c>
      <c r="Q138" s="253"/>
      <c r="R138" s="253"/>
      <c r="S138" s="253"/>
      <c r="T138" s="253"/>
      <c r="U138" s="253"/>
      <c r="V138" s="253"/>
      <c r="W138" s="253"/>
      <c r="X138" s="253"/>
      <c r="Y138" s="253"/>
      <c r="Z138" s="253"/>
      <c r="AA138" s="253"/>
      <c r="AB138" s="253"/>
      <c r="AC138" s="253"/>
      <c r="AD138" s="253"/>
      <c r="AE138" s="253"/>
      <c r="AF138" s="253"/>
      <c r="AG138" s="253"/>
      <c r="AH138" s="253"/>
      <c r="AI138" s="253"/>
      <c r="AJ138" s="253"/>
      <c r="AK138" s="253"/>
      <c r="AL138" s="253"/>
      <c r="AM138" s="253"/>
      <c r="AN138" s="253"/>
      <c r="AO138" s="253"/>
      <c r="AP138" s="253"/>
      <c r="AQ138" s="253"/>
      <c r="AR138" s="253"/>
      <c r="AS138" s="253"/>
      <c r="AT138" s="253"/>
      <c r="AU138" s="253"/>
      <c r="AV138" s="253"/>
      <c r="AW138" s="253"/>
      <c r="AX138" s="253"/>
      <c r="AY138" s="253"/>
      <c r="AZ138" s="253"/>
      <c r="BA138" s="253"/>
      <c r="BB138" s="253"/>
      <c r="BC138" s="253"/>
      <c r="BD138" s="253"/>
      <c r="BE138" s="253"/>
      <c r="BF138" s="253"/>
      <c r="BG138" s="253"/>
      <c r="BH138" s="253"/>
      <c r="BI138" s="253"/>
      <c r="BJ138" s="253"/>
      <c r="BK138" s="253"/>
      <c r="BL138" s="253"/>
      <c r="BM138" s="253"/>
      <c r="BN138" s="253"/>
      <c r="BO138" s="253"/>
      <c r="BP138" s="253"/>
      <c r="BQ138" s="253"/>
      <c r="BR138" s="253"/>
      <c r="BS138" s="253"/>
      <c r="BT138" s="253"/>
      <c r="BU138" s="253"/>
      <c r="BV138" s="253"/>
      <c r="BW138" s="253"/>
      <c r="BX138" s="253"/>
      <c r="BY138" s="253"/>
      <c r="BZ138" s="253"/>
      <c r="CA138" s="253"/>
      <c r="CB138" s="253"/>
      <c r="CC138" s="253"/>
      <c r="CD138" s="253"/>
      <c r="CE138" s="253"/>
      <c r="CF138" s="253"/>
      <c r="CG138" s="253"/>
      <c r="CH138" s="253"/>
      <c r="CI138" s="253"/>
      <c r="CJ138" s="253"/>
      <c r="CK138" s="253"/>
      <c r="CL138" s="253"/>
      <c r="CM138" s="253"/>
      <c r="CN138" s="253"/>
      <c r="CO138" s="253"/>
      <c r="CP138" s="253"/>
      <c r="CQ138" s="253"/>
      <c r="CR138" s="253"/>
      <c r="CS138" s="253"/>
      <c r="CT138" s="253"/>
      <c r="CU138" s="253"/>
      <c r="CV138" s="253"/>
      <c r="CW138" s="253"/>
      <c r="CX138" s="253"/>
      <c r="CY138" s="253"/>
      <c r="CZ138" s="253"/>
      <c r="DA138" s="253"/>
      <c r="DB138" s="253"/>
      <c r="DC138" s="253"/>
      <c r="DD138" s="253"/>
      <c r="DE138" s="253"/>
      <c r="DF138" s="253"/>
      <c r="DG138" s="253"/>
      <c r="DH138" s="253"/>
      <c r="DI138" s="253"/>
      <c r="DJ138" s="253"/>
      <c r="DK138" s="253"/>
      <c r="DL138" s="253"/>
    </row>
    <row r="139" spans="1:116" x14ac:dyDescent="0.25">
      <c r="A139" s="254" t="s">
        <v>676</v>
      </c>
      <c r="B139" s="255" t="s">
        <v>8989</v>
      </c>
      <c r="C139" s="258">
        <v>0.253667953</v>
      </c>
      <c r="D139" s="259">
        <v>9</v>
      </c>
      <c r="E139" s="258">
        <v>0.14099999999999999</v>
      </c>
      <c r="F139" s="258">
        <v>5.75</v>
      </c>
      <c r="G139" s="258">
        <v>0.42524208769999999</v>
      </c>
      <c r="H139" s="258">
        <v>42.3</v>
      </c>
      <c r="I139" s="259">
        <v>4</v>
      </c>
      <c r="J139" s="259">
        <f>IFERROR(VLOOKUP($B139,'Core Indicators'!$E$3:$EU$906,147,FALSE),"x")</f>
        <v>365</v>
      </c>
      <c r="K139" s="260">
        <v>-0.47730070349999998</v>
      </c>
      <c r="L139" s="258">
        <v>4.75</v>
      </c>
      <c r="M139" s="259">
        <v>59</v>
      </c>
      <c r="N139" s="259">
        <v>34</v>
      </c>
      <c r="O139" s="259">
        <f>IFERROR(VLOOKUP(B139,'Core Indicators'!$E$3:$G$9906,3,FALSE),"x")</f>
        <v>109033000</v>
      </c>
      <c r="P139" s="259">
        <v>298170</v>
      </c>
      <c r="Q139" s="253"/>
      <c r="R139" s="253"/>
      <c r="S139" s="253"/>
      <c r="T139" s="253"/>
      <c r="U139" s="253"/>
      <c r="V139" s="253"/>
      <c r="W139" s="253"/>
      <c r="X139" s="253"/>
      <c r="Y139" s="253"/>
      <c r="Z139" s="253"/>
      <c r="AA139" s="253"/>
      <c r="AB139" s="253"/>
      <c r="AC139" s="253"/>
      <c r="AD139" s="253"/>
      <c r="AE139" s="253"/>
      <c r="AF139" s="253"/>
      <c r="AG139" s="253"/>
      <c r="AH139" s="253"/>
      <c r="AI139" s="253"/>
      <c r="AJ139" s="253"/>
      <c r="AK139" s="253"/>
      <c r="AL139" s="253"/>
      <c r="AM139" s="253"/>
      <c r="AN139" s="253"/>
      <c r="AO139" s="253"/>
      <c r="AP139" s="253"/>
      <c r="AQ139" s="253"/>
      <c r="AR139" s="253"/>
      <c r="AS139" s="253"/>
      <c r="AT139" s="253"/>
      <c r="AU139" s="253"/>
      <c r="AV139" s="253"/>
      <c r="AW139" s="253"/>
      <c r="AX139" s="253"/>
      <c r="AY139" s="253"/>
      <c r="AZ139" s="253"/>
      <c r="BA139" s="253"/>
      <c r="BB139" s="253"/>
      <c r="BC139" s="253"/>
      <c r="BD139" s="253"/>
      <c r="BE139" s="253"/>
      <c r="BF139" s="253"/>
      <c r="BG139" s="253"/>
      <c r="BH139" s="253"/>
      <c r="BI139" s="253"/>
      <c r="BJ139" s="253"/>
      <c r="BK139" s="253"/>
      <c r="BL139" s="253"/>
      <c r="BM139" s="253"/>
      <c r="BN139" s="253"/>
      <c r="BO139" s="253"/>
      <c r="BP139" s="253"/>
      <c r="BQ139" s="253"/>
      <c r="BR139" s="253"/>
      <c r="BS139" s="253"/>
      <c r="BT139" s="253"/>
      <c r="BU139" s="253"/>
      <c r="BV139" s="253"/>
      <c r="BW139" s="253"/>
      <c r="BX139" s="253"/>
      <c r="BY139" s="253"/>
      <c r="BZ139" s="253"/>
      <c r="CA139" s="253"/>
      <c r="CB139" s="253"/>
      <c r="CC139" s="253"/>
      <c r="CD139" s="253"/>
      <c r="CE139" s="253"/>
      <c r="CF139" s="253"/>
      <c r="CG139" s="253"/>
      <c r="CH139" s="253"/>
      <c r="CI139" s="253"/>
      <c r="CJ139" s="253"/>
      <c r="CK139" s="253"/>
      <c r="CL139" s="253"/>
      <c r="CM139" s="253"/>
      <c r="CN139" s="253"/>
      <c r="CO139" s="253"/>
      <c r="CP139" s="253"/>
      <c r="CQ139" s="253"/>
      <c r="CR139" s="253"/>
      <c r="CS139" s="253"/>
      <c r="CT139" s="253"/>
      <c r="CU139" s="253"/>
      <c r="CV139" s="253"/>
      <c r="CW139" s="253"/>
      <c r="CX139" s="253"/>
      <c r="CY139" s="253"/>
      <c r="CZ139" s="253"/>
      <c r="DA139" s="253"/>
      <c r="DB139" s="253"/>
      <c r="DC139" s="253"/>
      <c r="DD139" s="253"/>
      <c r="DE139" s="253"/>
      <c r="DF139" s="253"/>
      <c r="DG139" s="253"/>
      <c r="DH139" s="253"/>
      <c r="DI139" s="253"/>
      <c r="DJ139" s="253"/>
      <c r="DK139" s="253"/>
      <c r="DL139" s="253"/>
    </row>
    <row r="140" spans="1:116" x14ac:dyDescent="0.25">
      <c r="A140" s="254" t="s">
        <v>8990</v>
      </c>
      <c r="B140" s="255" t="s">
        <v>8991</v>
      </c>
      <c r="C140" s="258">
        <v>0</v>
      </c>
      <c r="D140" s="259">
        <v>12</v>
      </c>
      <c r="E140" s="258">
        <v>0</v>
      </c>
      <c r="F140" s="258" t="s">
        <v>14</v>
      </c>
      <c r="G140" s="258" t="s">
        <v>14</v>
      </c>
      <c r="H140" s="258" t="s">
        <v>14</v>
      </c>
      <c r="I140" s="259">
        <v>0</v>
      </c>
      <c r="J140" s="259" t="str">
        <f>IFERROR(VLOOKUP($B140,'Core Indicators'!$E$3:$EU$906,147,FALSE),"x")</f>
        <v>x</v>
      </c>
      <c r="K140" s="260">
        <v>0.31445762519999998</v>
      </c>
      <c r="L140" s="258" t="s">
        <v>14</v>
      </c>
      <c r="M140" s="259">
        <v>92</v>
      </c>
      <c r="N140" s="259" t="s">
        <v>14</v>
      </c>
      <c r="O140" s="259" t="str">
        <f>IFERROR(VLOOKUP(B140,'Core Indicators'!$E$3:$G$9906,3,FALSE),"x")</f>
        <v>x</v>
      </c>
      <c r="P140" s="259">
        <v>460</v>
      </c>
      <c r="Q140" s="253"/>
      <c r="R140" s="253"/>
      <c r="S140" s="253"/>
      <c r="T140" s="253"/>
      <c r="U140" s="253"/>
      <c r="V140" s="253"/>
      <c r="W140" s="253"/>
      <c r="X140" s="253"/>
      <c r="Y140" s="253"/>
      <c r="Z140" s="253"/>
      <c r="AA140" s="253"/>
      <c r="AB140" s="253"/>
      <c r="AC140" s="253"/>
      <c r="AD140" s="253"/>
      <c r="AE140" s="253"/>
      <c r="AF140" s="253"/>
      <c r="AG140" s="253"/>
      <c r="AH140" s="253"/>
      <c r="AI140" s="253"/>
      <c r="AJ140" s="253"/>
      <c r="AK140" s="253"/>
      <c r="AL140" s="253"/>
      <c r="AM140" s="253"/>
      <c r="AN140" s="253"/>
      <c r="AO140" s="253"/>
      <c r="AP140" s="253"/>
      <c r="AQ140" s="253"/>
      <c r="AR140" s="253"/>
      <c r="AS140" s="253"/>
      <c r="AT140" s="253"/>
      <c r="AU140" s="253"/>
      <c r="AV140" s="253"/>
      <c r="AW140" s="253"/>
      <c r="AX140" s="253"/>
      <c r="AY140" s="253"/>
      <c r="AZ140" s="253"/>
      <c r="BA140" s="253"/>
      <c r="BB140" s="253"/>
      <c r="BC140" s="253"/>
      <c r="BD140" s="253"/>
      <c r="BE140" s="253"/>
      <c r="BF140" s="253"/>
      <c r="BG140" s="253"/>
      <c r="BH140" s="253"/>
      <c r="BI140" s="253"/>
      <c r="BJ140" s="253"/>
      <c r="BK140" s="253"/>
      <c r="BL140" s="253"/>
      <c r="BM140" s="253"/>
      <c r="BN140" s="253"/>
      <c r="BO140" s="253"/>
      <c r="BP140" s="253"/>
      <c r="BQ140" s="253"/>
      <c r="BR140" s="253"/>
      <c r="BS140" s="253"/>
      <c r="BT140" s="253"/>
      <c r="BU140" s="253"/>
      <c r="BV140" s="253"/>
      <c r="BW140" s="253"/>
      <c r="BX140" s="253"/>
      <c r="BY140" s="253"/>
      <c r="BZ140" s="253"/>
      <c r="CA140" s="253"/>
      <c r="CB140" s="253"/>
      <c r="CC140" s="253"/>
      <c r="CD140" s="253"/>
      <c r="CE140" s="253"/>
      <c r="CF140" s="253"/>
      <c r="CG140" s="253"/>
      <c r="CH140" s="253"/>
      <c r="CI140" s="253"/>
      <c r="CJ140" s="253"/>
      <c r="CK140" s="253"/>
      <c r="CL140" s="253"/>
      <c r="CM140" s="253"/>
      <c r="CN140" s="253"/>
      <c r="CO140" s="253"/>
      <c r="CP140" s="253"/>
      <c r="CQ140" s="253"/>
      <c r="CR140" s="253"/>
      <c r="CS140" s="253"/>
      <c r="CT140" s="253"/>
      <c r="CU140" s="253"/>
      <c r="CV140" s="253"/>
      <c r="CW140" s="253"/>
      <c r="CX140" s="253"/>
      <c r="CY140" s="253"/>
      <c r="CZ140" s="253"/>
      <c r="DA140" s="253"/>
      <c r="DB140" s="253"/>
      <c r="DC140" s="253"/>
      <c r="DD140" s="253"/>
      <c r="DE140" s="253"/>
      <c r="DF140" s="253"/>
      <c r="DG140" s="253"/>
      <c r="DH140" s="253"/>
      <c r="DI140" s="253"/>
      <c r="DJ140" s="253"/>
      <c r="DK140" s="253"/>
      <c r="DL140" s="253"/>
    </row>
    <row r="141" spans="1:116" x14ac:dyDescent="0.25">
      <c r="A141" s="254" t="s">
        <v>3441</v>
      </c>
      <c r="B141" s="255" t="s">
        <v>8992</v>
      </c>
      <c r="C141" s="258">
        <v>6.5687960300000001E-2</v>
      </c>
      <c r="D141" s="259">
        <v>11</v>
      </c>
      <c r="E141" s="258">
        <v>0</v>
      </c>
      <c r="F141" s="258">
        <v>6</v>
      </c>
      <c r="G141" s="258">
        <v>0.74038999660000004</v>
      </c>
      <c r="H141" s="258">
        <v>41.9</v>
      </c>
      <c r="I141" s="259">
        <v>3</v>
      </c>
      <c r="J141" s="259">
        <f>IFERROR(VLOOKUP($B141,'Core Indicators'!$E$3:$EU$906,147,FALSE),"x")</f>
        <v>155</v>
      </c>
      <c r="K141" s="260">
        <v>-0.80097305769999994</v>
      </c>
      <c r="L141" s="258">
        <v>5.75</v>
      </c>
      <c r="M141" s="259">
        <v>62</v>
      </c>
      <c r="N141" s="259">
        <v>28</v>
      </c>
      <c r="O141" s="259">
        <f>IFERROR(VLOOKUP(B141,'Core Indicators'!$E$3:$G$9906,3,FALSE),"x")</f>
        <v>7275000</v>
      </c>
      <c r="P141" s="259">
        <v>452860</v>
      </c>
      <c r="Q141" s="253"/>
      <c r="R141" s="253"/>
      <c r="S141" s="253"/>
      <c r="T141" s="253"/>
      <c r="U141" s="253"/>
      <c r="V141" s="253"/>
      <c r="W141" s="253"/>
      <c r="X141" s="253"/>
      <c r="Y141" s="253"/>
      <c r="Z141" s="253"/>
      <c r="AA141" s="253"/>
      <c r="AB141" s="253"/>
      <c r="AC141" s="253"/>
      <c r="AD141" s="253"/>
      <c r="AE141" s="253"/>
      <c r="AF141" s="253"/>
      <c r="AG141" s="253"/>
      <c r="AH141" s="253"/>
      <c r="AI141" s="253"/>
      <c r="AJ141" s="253"/>
      <c r="AK141" s="253"/>
      <c r="AL141" s="253"/>
      <c r="AM141" s="253"/>
      <c r="AN141" s="253"/>
      <c r="AO141" s="253"/>
      <c r="AP141" s="253"/>
      <c r="AQ141" s="253"/>
      <c r="AR141" s="253"/>
      <c r="AS141" s="253"/>
      <c r="AT141" s="253"/>
      <c r="AU141" s="253"/>
      <c r="AV141" s="253"/>
      <c r="AW141" s="253"/>
      <c r="AX141" s="253"/>
      <c r="AY141" s="253"/>
      <c r="AZ141" s="253"/>
      <c r="BA141" s="253"/>
      <c r="BB141" s="253"/>
      <c r="BC141" s="253"/>
      <c r="BD141" s="253"/>
      <c r="BE141" s="253"/>
      <c r="BF141" s="253"/>
      <c r="BG141" s="253"/>
      <c r="BH141" s="253"/>
      <c r="BI141" s="253"/>
      <c r="BJ141" s="253"/>
      <c r="BK141" s="253"/>
      <c r="BL141" s="253"/>
      <c r="BM141" s="253"/>
      <c r="BN141" s="253"/>
      <c r="BO141" s="253"/>
      <c r="BP141" s="253"/>
      <c r="BQ141" s="253"/>
      <c r="BR141" s="253"/>
      <c r="BS141" s="253"/>
      <c r="BT141" s="253"/>
      <c r="BU141" s="253"/>
      <c r="BV141" s="253"/>
      <c r="BW141" s="253"/>
      <c r="BX141" s="253"/>
      <c r="BY141" s="253"/>
      <c r="BZ141" s="253"/>
      <c r="CA141" s="253"/>
      <c r="CB141" s="253"/>
      <c r="CC141" s="253"/>
      <c r="CD141" s="253"/>
      <c r="CE141" s="253"/>
      <c r="CF141" s="253"/>
      <c r="CG141" s="253"/>
      <c r="CH141" s="253"/>
      <c r="CI141" s="253"/>
      <c r="CJ141" s="253"/>
      <c r="CK141" s="253"/>
      <c r="CL141" s="253"/>
      <c r="CM141" s="253"/>
      <c r="CN141" s="253"/>
      <c r="CO141" s="253"/>
      <c r="CP141" s="253"/>
      <c r="CQ141" s="253"/>
      <c r="CR141" s="253"/>
      <c r="CS141" s="253"/>
      <c r="CT141" s="253"/>
      <c r="CU141" s="253"/>
      <c r="CV141" s="253"/>
      <c r="CW141" s="253"/>
      <c r="CX141" s="253"/>
      <c r="CY141" s="253"/>
      <c r="CZ141" s="253"/>
      <c r="DA141" s="253"/>
      <c r="DB141" s="253"/>
      <c r="DC141" s="253"/>
      <c r="DD141" s="253"/>
      <c r="DE141" s="253"/>
      <c r="DF141" s="253"/>
      <c r="DG141" s="253"/>
      <c r="DH141" s="253"/>
      <c r="DI141" s="253"/>
      <c r="DJ141" s="253"/>
      <c r="DK141" s="253"/>
      <c r="DL141" s="253"/>
    </row>
    <row r="142" spans="1:116" x14ac:dyDescent="0.25">
      <c r="A142" s="254" t="s">
        <v>2835</v>
      </c>
      <c r="B142" s="255" t="s">
        <v>8993</v>
      </c>
      <c r="C142" s="258">
        <v>7.8200951200000007E-2</v>
      </c>
      <c r="D142" s="259">
        <v>12</v>
      </c>
      <c r="E142" s="258">
        <v>1.15E-2</v>
      </c>
      <c r="F142" s="258">
        <v>7.95</v>
      </c>
      <c r="G142" s="258">
        <v>0.12005188899999999</v>
      </c>
      <c r="H142" s="258">
        <v>30.2</v>
      </c>
      <c r="I142" s="259">
        <v>0</v>
      </c>
      <c r="J142" s="259">
        <f>IFERROR(VLOOKUP($B142,'Core Indicators'!$E$3:$EU$906,147,FALSE),"x")</f>
        <v>0</v>
      </c>
      <c r="K142" s="260">
        <v>0.45209297539999999</v>
      </c>
      <c r="L142" s="258">
        <v>6.75</v>
      </c>
      <c r="M142" s="259">
        <v>84</v>
      </c>
      <c r="N142" s="259">
        <v>58</v>
      </c>
      <c r="O142" s="259">
        <f>IFERROR(VLOOKUP(B142,'Core Indicators'!$E$3:$G$9906,3,FALSE),"x")</f>
        <v>48683000</v>
      </c>
      <c r="P142" s="259">
        <v>306190</v>
      </c>
      <c r="Q142" s="253"/>
      <c r="R142" s="253"/>
      <c r="S142" s="253"/>
      <c r="T142" s="253"/>
      <c r="U142" s="253"/>
      <c r="V142" s="253"/>
      <c r="W142" s="253"/>
      <c r="X142" s="253"/>
      <c r="Y142" s="253"/>
      <c r="Z142" s="253"/>
      <c r="AA142" s="253"/>
      <c r="AB142" s="253"/>
      <c r="AC142" s="253"/>
      <c r="AD142" s="253"/>
      <c r="AE142" s="253"/>
      <c r="AF142" s="253"/>
      <c r="AG142" s="253"/>
      <c r="AH142" s="253"/>
      <c r="AI142" s="253"/>
      <c r="AJ142" s="253"/>
      <c r="AK142" s="253"/>
      <c r="AL142" s="253"/>
      <c r="AM142" s="253"/>
      <c r="AN142" s="253"/>
      <c r="AO142" s="253"/>
      <c r="AP142" s="253"/>
      <c r="AQ142" s="253"/>
      <c r="AR142" s="253"/>
      <c r="AS142" s="253"/>
      <c r="AT142" s="253"/>
      <c r="AU142" s="253"/>
      <c r="AV142" s="253"/>
      <c r="AW142" s="253"/>
      <c r="AX142" s="253"/>
      <c r="AY142" s="253"/>
      <c r="AZ142" s="253"/>
      <c r="BA142" s="253"/>
      <c r="BB142" s="253"/>
      <c r="BC142" s="253"/>
      <c r="BD142" s="253"/>
      <c r="BE142" s="253"/>
      <c r="BF142" s="253"/>
      <c r="BG142" s="253"/>
      <c r="BH142" s="253"/>
      <c r="BI142" s="253"/>
      <c r="BJ142" s="253"/>
      <c r="BK142" s="253"/>
      <c r="BL142" s="253"/>
      <c r="BM142" s="253"/>
      <c r="BN142" s="253"/>
      <c r="BO142" s="253"/>
      <c r="BP142" s="253"/>
      <c r="BQ142" s="253"/>
      <c r="BR142" s="253"/>
      <c r="BS142" s="253"/>
      <c r="BT142" s="253"/>
      <c r="BU142" s="253"/>
      <c r="BV142" s="253"/>
      <c r="BW142" s="253"/>
      <c r="BX142" s="253"/>
      <c r="BY142" s="253"/>
      <c r="BZ142" s="253"/>
      <c r="CA142" s="253"/>
      <c r="CB142" s="253"/>
      <c r="CC142" s="253"/>
      <c r="CD142" s="253"/>
      <c r="CE142" s="253"/>
      <c r="CF142" s="253"/>
      <c r="CG142" s="253"/>
      <c r="CH142" s="253"/>
      <c r="CI142" s="253"/>
      <c r="CJ142" s="253"/>
      <c r="CK142" s="253"/>
      <c r="CL142" s="253"/>
      <c r="CM142" s="253"/>
      <c r="CN142" s="253"/>
      <c r="CO142" s="253"/>
      <c r="CP142" s="253"/>
      <c r="CQ142" s="253"/>
      <c r="CR142" s="253"/>
      <c r="CS142" s="253"/>
      <c r="CT142" s="253"/>
      <c r="CU142" s="253"/>
      <c r="CV142" s="253"/>
      <c r="CW142" s="253"/>
      <c r="CX142" s="253"/>
      <c r="CY142" s="253"/>
      <c r="CZ142" s="253"/>
      <c r="DA142" s="253"/>
      <c r="DB142" s="253"/>
      <c r="DC142" s="253"/>
      <c r="DD142" s="253"/>
      <c r="DE142" s="253"/>
      <c r="DF142" s="253"/>
      <c r="DG142" s="253"/>
      <c r="DH142" s="253"/>
      <c r="DI142" s="253"/>
      <c r="DJ142" s="253"/>
      <c r="DK142" s="253"/>
      <c r="DL142" s="253"/>
    </row>
    <row r="143" spans="1:116" x14ac:dyDescent="0.25">
      <c r="A143" s="254" t="s">
        <v>41</v>
      </c>
      <c r="B143" s="255" t="s">
        <v>8994</v>
      </c>
      <c r="C143" s="258">
        <v>0</v>
      </c>
      <c r="D143" s="259">
        <v>0</v>
      </c>
      <c r="E143" s="258">
        <v>0</v>
      </c>
      <c r="F143" s="258">
        <v>2.65</v>
      </c>
      <c r="G143" s="258" t="s">
        <v>14</v>
      </c>
      <c r="H143" s="258" t="s">
        <v>14</v>
      </c>
      <c r="I143" s="259">
        <v>1</v>
      </c>
      <c r="J143" s="259">
        <f>IFERROR(VLOOKUP($B143,'Core Indicators'!$E$3:$EU$906,147,FALSE),"x")</f>
        <v>9</v>
      </c>
      <c r="K143" s="260">
        <v>-1.6514610052000001</v>
      </c>
      <c r="L143" s="258">
        <v>1.25</v>
      </c>
      <c r="M143" s="259">
        <v>3</v>
      </c>
      <c r="N143" s="259">
        <v>17</v>
      </c>
      <c r="O143" s="259">
        <f>IFERROR(VLOOKUP(B143,'Core Indicators'!$E$3:$G$9906,3,FALSE),"x")</f>
        <v>25666000</v>
      </c>
      <c r="P143" s="259">
        <v>120410</v>
      </c>
      <c r="Q143" s="253"/>
      <c r="R143" s="253"/>
      <c r="S143" s="253"/>
      <c r="T143" s="253"/>
      <c r="U143" s="253"/>
      <c r="V143" s="253"/>
      <c r="W143" s="253"/>
      <c r="X143" s="253"/>
      <c r="Y143" s="253"/>
      <c r="Z143" s="253"/>
      <c r="AA143" s="253"/>
      <c r="AB143" s="253"/>
      <c r="AC143" s="253"/>
      <c r="AD143" s="253"/>
      <c r="AE143" s="253"/>
      <c r="AF143" s="253"/>
      <c r="AG143" s="253"/>
      <c r="AH143" s="253"/>
      <c r="AI143" s="253"/>
      <c r="AJ143" s="253"/>
      <c r="AK143" s="253"/>
      <c r="AL143" s="253"/>
      <c r="AM143" s="253"/>
      <c r="AN143" s="253"/>
      <c r="AO143" s="253"/>
      <c r="AP143" s="253"/>
      <c r="AQ143" s="253"/>
      <c r="AR143" s="253"/>
      <c r="AS143" s="253"/>
      <c r="AT143" s="253"/>
      <c r="AU143" s="253"/>
      <c r="AV143" s="253"/>
      <c r="AW143" s="253"/>
      <c r="AX143" s="253"/>
      <c r="AY143" s="253"/>
      <c r="AZ143" s="253"/>
      <c r="BA143" s="253"/>
      <c r="BB143" s="253"/>
      <c r="BC143" s="253"/>
      <c r="BD143" s="253"/>
      <c r="BE143" s="253"/>
      <c r="BF143" s="253"/>
      <c r="BG143" s="253"/>
      <c r="BH143" s="253"/>
      <c r="BI143" s="253"/>
      <c r="BJ143" s="253"/>
      <c r="BK143" s="253"/>
      <c r="BL143" s="253"/>
      <c r="BM143" s="253"/>
      <c r="BN143" s="253"/>
      <c r="BO143" s="253"/>
      <c r="BP143" s="253"/>
      <c r="BQ143" s="253"/>
      <c r="BR143" s="253"/>
      <c r="BS143" s="253"/>
      <c r="BT143" s="253"/>
      <c r="BU143" s="253"/>
      <c r="BV143" s="253"/>
      <c r="BW143" s="253"/>
      <c r="BX143" s="253"/>
      <c r="BY143" s="253"/>
      <c r="BZ143" s="253"/>
      <c r="CA143" s="253"/>
      <c r="CB143" s="253"/>
      <c r="CC143" s="253"/>
      <c r="CD143" s="253"/>
      <c r="CE143" s="253"/>
      <c r="CF143" s="253"/>
      <c r="CG143" s="253"/>
      <c r="CH143" s="253"/>
      <c r="CI143" s="253"/>
      <c r="CJ143" s="253"/>
      <c r="CK143" s="253"/>
      <c r="CL143" s="253"/>
      <c r="CM143" s="253"/>
      <c r="CN143" s="253"/>
      <c r="CO143" s="253"/>
      <c r="CP143" s="253"/>
      <c r="CQ143" s="253"/>
      <c r="CR143" s="253"/>
      <c r="CS143" s="253"/>
      <c r="CT143" s="253"/>
      <c r="CU143" s="253"/>
      <c r="CV143" s="253"/>
      <c r="CW143" s="253"/>
      <c r="CX143" s="253"/>
      <c r="CY143" s="253"/>
      <c r="CZ143" s="253"/>
      <c r="DA143" s="253"/>
      <c r="DB143" s="253"/>
      <c r="DC143" s="253"/>
      <c r="DD143" s="253"/>
      <c r="DE143" s="253"/>
      <c r="DF143" s="253"/>
      <c r="DG143" s="253"/>
      <c r="DH143" s="253"/>
      <c r="DI143" s="253"/>
      <c r="DJ143" s="253"/>
      <c r="DK143" s="253"/>
      <c r="DL143" s="253"/>
    </row>
    <row r="144" spans="1:116" x14ac:dyDescent="0.25">
      <c r="A144" s="254" t="s">
        <v>8995</v>
      </c>
      <c r="B144" s="255" t="s">
        <v>8996</v>
      </c>
      <c r="C144" s="258">
        <v>0</v>
      </c>
      <c r="D144" s="259">
        <v>13</v>
      </c>
      <c r="E144" s="258">
        <v>0</v>
      </c>
      <c r="F144" s="258" t="s">
        <v>14</v>
      </c>
      <c r="G144" s="258">
        <v>8.0794128899999998E-2</v>
      </c>
      <c r="H144" s="258">
        <v>33.5</v>
      </c>
      <c r="I144" s="259">
        <v>0</v>
      </c>
      <c r="J144" s="259" t="str">
        <f>IFERROR(VLOOKUP($B144,'Core Indicators'!$E$3:$EU$906,147,FALSE),"x")</f>
        <v>x</v>
      </c>
      <c r="K144" s="260">
        <v>1.1356768608000001</v>
      </c>
      <c r="L144" s="258" t="s">
        <v>14</v>
      </c>
      <c r="M144" s="259">
        <v>96</v>
      </c>
      <c r="N144" s="259">
        <v>62</v>
      </c>
      <c r="O144" s="259" t="str">
        <f>IFERROR(VLOOKUP(B144,'Core Indicators'!$E$3:$G$9906,3,FALSE),"x")</f>
        <v>x</v>
      </c>
      <c r="P144" s="259">
        <v>91605</v>
      </c>
      <c r="Q144" s="253"/>
      <c r="R144" s="253"/>
      <c r="S144" s="253"/>
      <c r="T144" s="253"/>
      <c r="U144" s="253"/>
      <c r="V144" s="253"/>
      <c r="W144" s="253"/>
      <c r="X144" s="253"/>
      <c r="Y144" s="253"/>
      <c r="Z144" s="253"/>
      <c r="AA144" s="253"/>
      <c r="AB144" s="253"/>
      <c r="AC144" s="253"/>
      <c r="AD144" s="253"/>
      <c r="AE144" s="253"/>
      <c r="AF144" s="253"/>
      <c r="AG144" s="253"/>
      <c r="AH144" s="253"/>
      <c r="AI144" s="253"/>
      <c r="AJ144" s="253"/>
      <c r="AK144" s="253"/>
      <c r="AL144" s="253"/>
      <c r="AM144" s="253"/>
      <c r="AN144" s="253"/>
      <c r="AO144" s="253"/>
      <c r="AP144" s="253"/>
      <c r="AQ144" s="253"/>
      <c r="AR144" s="253"/>
      <c r="AS144" s="253"/>
      <c r="AT144" s="253"/>
      <c r="AU144" s="253"/>
      <c r="AV144" s="253"/>
      <c r="AW144" s="253"/>
      <c r="AX144" s="253"/>
      <c r="AY144" s="253"/>
      <c r="AZ144" s="253"/>
      <c r="BA144" s="253"/>
      <c r="BB144" s="253"/>
      <c r="BC144" s="253"/>
      <c r="BD144" s="253"/>
      <c r="BE144" s="253"/>
      <c r="BF144" s="253"/>
      <c r="BG144" s="253"/>
      <c r="BH144" s="253"/>
      <c r="BI144" s="253"/>
      <c r="BJ144" s="253"/>
      <c r="BK144" s="253"/>
      <c r="BL144" s="253"/>
      <c r="BM144" s="253"/>
      <c r="BN144" s="253"/>
      <c r="BO144" s="253"/>
      <c r="BP144" s="253"/>
      <c r="BQ144" s="253"/>
      <c r="BR144" s="253"/>
      <c r="BS144" s="253"/>
      <c r="BT144" s="253"/>
      <c r="BU144" s="253"/>
      <c r="BV144" s="253"/>
      <c r="BW144" s="253"/>
      <c r="BX144" s="253"/>
      <c r="BY144" s="253"/>
      <c r="BZ144" s="253"/>
      <c r="CA144" s="253"/>
      <c r="CB144" s="253"/>
      <c r="CC144" s="253"/>
      <c r="CD144" s="253"/>
      <c r="CE144" s="253"/>
      <c r="CF144" s="253"/>
      <c r="CG144" s="253"/>
      <c r="CH144" s="253"/>
      <c r="CI144" s="253"/>
      <c r="CJ144" s="253"/>
      <c r="CK144" s="253"/>
      <c r="CL144" s="253"/>
      <c r="CM144" s="253"/>
      <c r="CN144" s="253"/>
      <c r="CO144" s="253"/>
      <c r="CP144" s="253"/>
      <c r="CQ144" s="253"/>
      <c r="CR144" s="253"/>
      <c r="CS144" s="253"/>
      <c r="CT144" s="253"/>
      <c r="CU144" s="253"/>
      <c r="CV144" s="253"/>
      <c r="CW144" s="253"/>
      <c r="CX144" s="253"/>
      <c r="CY144" s="253"/>
      <c r="CZ144" s="253"/>
      <c r="DA144" s="253"/>
      <c r="DB144" s="253"/>
      <c r="DC144" s="253"/>
      <c r="DD144" s="253"/>
      <c r="DE144" s="253"/>
      <c r="DF144" s="253"/>
      <c r="DG144" s="253"/>
      <c r="DH144" s="253"/>
      <c r="DI144" s="253"/>
      <c r="DJ144" s="253"/>
      <c r="DK144" s="253"/>
      <c r="DL144" s="253"/>
    </row>
    <row r="145" spans="1:116" x14ac:dyDescent="0.25">
      <c r="A145" s="254" t="s">
        <v>8997</v>
      </c>
      <c r="B145" s="255" t="s">
        <v>8998</v>
      </c>
      <c r="C145" s="258">
        <v>0.1065750135</v>
      </c>
      <c r="D145" s="259">
        <v>12</v>
      </c>
      <c r="E145" s="258">
        <v>1.7999999999999999E-2</v>
      </c>
      <c r="F145" s="258">
        <v>6.6</v>
      </c>
      <c r="G145" s="258">
        <v>0.4823245162</v>
      </c>
      <c r="H145" s="258">
        <v>45.7</v>
      </c>
      <c r="I145" s="259">
        <v>3</v>
      </c>
      <c r="J145" s="259" t="str">
        <f>IFERROR(VLOOKUP($B145,'Core Indicators'!$E$3:$EU$906,147,FALSE),"x")</f>
        <v>x</v>
      </c>
      <c r="K145" s="260">
        <v>-0.55640339849999998</v>
      </c>
      <c r="L145" s="258">
        <v>5.75</v>
      </c>
      <c r="M145" s="259">
        <v>65</v>
      </c>
      <c r="N145" s="259">
        <v>28</v>
      </c>
      <c r="O145" s="259" t="str">
        <f>IFERROR(VLOOKUP(B145,'Core Indicators'!$E$3:$G$9906,3,FALSE),"x")</f>
        <v>x</v>
      </c>
      <c r="P145" s="259">
        <v>397300</v>
      </c>
      <c r="Q145" s="253"/>
      <c r="R145" s="253"/>
      <c r="S145" s="253"/>
      <c r="T145" s="253"/>
      <c r="U145" s="253"/>
      <c r="V145" s="253"/>
      <c r="W145" s="253"/>
      <c r="X145" s="253"/>
      <c r="Y145" s="253"/>
      <c r="Z145" s="253"/>
      <c r="AA145" s="253"/>
      <c r="AB145" s="253"/>
      <c r="AC145" s="253"/>
      <c r="AD145" s="253"/>
      <c r="AE145" s="253"/>
      <c r="AF145" s="253"/>
      <c r="AG145" s="253"/>
      <c r="AH145" s="253"/>
      <c r="AI145" s="253"/>
      <c r="AJ145" s="253"/>
      <c r="AK145" s="253"/>
      <c r="AL145" s="253"/>
      <c r="AM145" s="253"/>
      <c r="AN145" s="253"/>
      <c r="AO145" s="253"/>
      <c r="AP145" s="253"/>
      <c r="AQ145" s="253"/>
      <c r="AR145" s="253"/>
      <c r="AS145" s="253"/>
      <c r="AT145" s="253"/>
      <c r="AU145" s="253"/>
      <c r="AV145" s="253"/>
      <c r="AW145" s="253"/>
      <c r="AX145" s="253"/>
      <c r="AY145" s="253"/>
      <c r="AZ145" s="253"/>
      <c r="BA145" s="253"/>
      <c r="BB145" s="253"/>
      <c r="BC145" s="253"/>
      <c r="BD145" s="253"/>
      <c r="BE145" s="253"/>
      <c r="BF145" s="253"/>
      <c r="BG145" s="253"/>
      <c r="BH145" s="253"/>
      <c r="BI145" s="253"/>
      <c r="BJ145" s="253"/>
      <c r="BK145" s="253"/>
      <c r="BL145" s="253"/>
      <c r="BM145" s="253"/>
      <c r="BN145" s="253"/>
      <c r="BO145" s="253"/>
      <c r="BP145" s="253"/>
      <c r="BQ145" s="253"/>
      <c r="BR145" s="253"/>
      <c r="BS145" s="253"/>
      <c r="BT145" s="253"/>
      <c r="BU145" s="253"/>
      <c r="BV145" s="253"/>
      <c r="BW145" s="253"/>
      <c r="BX145" s="253"/>
      <c r="BY145" s="253"/>
      <c r="BZ145" s="253"/>
      <c r="CA145" s="253"/>
      <c r="CB145" s="253"/>
      <c r="CC145" s="253"/>
      <c r="CD145" s="253"/>
      <c r="CE145" s="253"/>
      <c r="CF145" s="253"/>
      <c r="CG145" s="253"/>
      <c r="CH145" s="253"/>
      <c r="CI145" s="253"/>
      <c r="CJ145" s="253"/>
      <c r="CK145" s="253"/>
      <c r="CL145" s="253"/>
      <c r="CM145" s="253"/>
      <c r="CN145" s="253"/>
      <c r="CO145" s="253"/>
      <c r="CP145" s="253"/>
      <c r="CQ145" s="253"/>
      <c r="CR145" s="253"/>
      <c r="CS145" s="253"/>
      <c r="CT145" s="253"/>
      <c r="CU145" s="253"/>
      <c r="CV145" s="253"/>
      <c r="CW145" s="253"/>
      <c r="CX145" s="253"/>
      <c r="CY145" s="253"/>
      <c r="CZ145" s="253"/>
      <c r="DA145" s="253"/>
      <c r="DB145" s="253"/>
      <c r="DC145" s="253"/>
      <c r="DD145" s="253"/>
      <c r="DE145" s="253"/>
      <c r="DF145" s="253"/>
      <c r="DG145" s="253"/>
      <c r="DH145" s="253"/>
      <c r="DI145" s="253"/>
      <c r="DJ145" s="253"/>
      <c r="DK145" s="253"/>
      <c r="DL145" s="253"/>
    </row>
    <row r="146" spans="1:116" x14ac:dyDescent="0.25">
      <c r="A146" s="254" t="s">
        <v>157</v>
      </c>
      <c r="B146" s="255" t="s">
        <v>8999</v>
      </c>
      <c r="C146" s="258">
        <v>0</v>
      </c>
      <c r="D146" s="259" t="s">
        <v>14</v>
      </c>
      <c r="E146" s="258">
        <v>0</v>
      </c>
      <c r="F146" s="258" t="s">
        <v>14</v>
      </c>
      <c r="G146" s="258" t="s">
        <v>14</v>
      </c>
      <c r="H146" s="258">
        <v>33.700000000000003</v>
      </c>
      <c r="I146" s="259">
        <v>2</v>
      </c>
      <c r="J146" s="259">
        <f>IFERROR(VLOOKUP($B146,'Core Indicators'!$E$3:$EU$906,147,FALSE),"x")</f>
        <v>277</v>
      </c>
      <c r="K146" s="260">
        <v>-0.48548009990000002</v>
      </c>
      <c r="L146" s="258" t="s">
        <v>14</v>
      </c>
      <c r="M146" s="259">
        <v>11</v>
      </c>
      <c r="N146" s="259" t="s">
        <v>14</v>
      </c>
      <c r="O146" s="259">
        <f>IFERROR(VLOOKUP(B146,'Core Indicators'!$E$3:$G$9906,3,FALSE),"x")</f>
        <v>5355000</v>
      </c>
      <c r="P146" s="259">
        <v>6020</v>
      </c>
      <c r="Q146" s="253"/>
      <c r="R146" s="253"/>
      <c r="S146" s="253"/>
      <c r="T146" s="253"/>
      <c r="U146" s="253"/>
      <c r="V146" s="253"/>
      <c r="W146" s="253"/>
      <c r="X146" s="253"/>
      <c r="Y146" s="253"/>
      <c r="Z146" s="253"/>
      <c r="AA146" s="253"/>
      <c r="AB146" s="253"/>
      <c r="AC146" s="253"/>
      <c r="AD146" s="253"/>
      <c r="AE146" s="253"/>
      <c r="AF146" s="253"/>
      <c r="AG146" s="253"/>
      <c r="AH146" s="253"/>
      <c r="AI146" s="253"/>
      <c r="AJ146" s="253"/>
      <c r="AK146" s="253"/>
      <c r="AL146" s="253"/>
      <c r="AM146" s="253"/>
      <c r="AN146" s="253"/>
      <c r="AO146" s="253"/>
      <c r="AP146" s="253"/>
      <c r="AQ146" s="253"/>
      <c r="AR146" s="253"/>
      <c r="AS146" s="253"/>
      <c r="AT146" s="253"/>
      <c r="AU146" s="253"/>
      <c r="AV146" s="253"/>
      <c r="AW146" s="253"/>
      <c r="AX146" s="253"/>
      <c r="AY146" s="253"/>
      <c r="AZ146" s="253"/>
      <c r="BA146" s="253"/>
      <c r="BB146" s="253"/>
      <c r="BC146" s="253"/>
      <c r="BD146" s="253"/>
      <c r="BE146" s="253"/>
      <c r="BF146" s="253"/>
      <c r="BG146" s="253"/>
      <c r="BH146" s="253"/>
      <c r="BI146" s="253"/>
      <c r="BJ146" s="253"/>
      <c r="BK146" s="253"/>
      <c r="BL146" s="253"/>
      <c r="BM146" s="253"/>
      <c r="BN146" s="253"/>
      <c r="BO146" s="253"/>
      <c r="BP146" s="253"/>
      <c r="BQ146" s="253"/>
      <c r="BR146" s="253"/>
      <c r="BS146" s="253"/>
      <c r="BT146" s="253"/>
      <c r="BU146" s="253"/>
      <c r="BV146" s="253"/>
      <c r="BW146" s="253"/>
      <c r="BX146" s="253"/>
      <c r="BY146" s="253"/>
      <c r="BZ146" s="253"/>
      <c r="CA146" s="253"/>
      <c r="CB146" s="253"/>
      <c r="CC146" s="253"/>
      <c r="CD146" s="253"/>
      <c r="CE146" s="253"/>
      <c r="CF146" s="253"/>
      <c r="CG146" s="253"/>
      <c r="CH146" s="253"/>
      <c r="CI146" s="253"/>
      <c r="CJ146" s="253"/>
      <c r="CK146" s="253"/>
      <c r="CL146" s="253"/>
      <c r="CM146" s="253"/>
      <c r="CN146" s="253"/>
      <c r="CO146" s="253"/>
      <c r="CP146" s="253"/>
      <c r="CQ146" s="253"/>
      <c r="CR146" s="253"/>
      <c r="CS146" s="253"/>
      <c r="CT146" s="253"/>
      <c r="CU146" s="253"/>
      <c r="CV146" s="253"/>
      <c r="CW146" s="253"/>
      <c r="CX146" s="253"/>
      <c r="CY146" s="253"/>
      <c r="CZ146" s="253"/>
      <c r="DA146" s="253"/>
      <c r="DB146" s="253"/>
      <c r="DC146" s="253"/>
      <c r="DD146" s="253"/>
      <c r="DE146" s="253"/>
      <c r="DF146" s="253"/>
      <c r="DG146" s="253"/>
      <c r="DH146" s="253"/>
      <c r="DI146" s="253"/>
      <c r="DJ146" s="253"/>
      <c r="DK146" s="253"/>
      <c r="DL146" s="253"/>
    </row>
    <row r="147" spans="1:116" x14ac:dyDescent="0.25">
      <c r="A147" s="254" t="s">
        <v>9000</v>
      </c>
      <c r="B147" s="255" t="s">
        <v>9001</v>
      </c>
      <c r="C147" s="258">
        <v>0.98654400079999993</v>
      </c>
      <c r="D147" s="259">
        <v>2</v>
      </c>
      <c r="E147" s="258">
        <v>0</v>
      </c>
      <c r="F147" s="258">
        <v>3.9</v>
      </c>
      <c r="G147" s="258">
        <v>0.20243781869999999</v>
      </c>
      <c r="H147" s="258" t="s">
        <v>14</v>
      </c>
      <c r="I147" s="259">
        <v>0</v>
      </c>
      <c r="J147" s="259" t="str">
        <f>IFERROR(VLOOKUP($B147,'Core Indicators'!$E$3:$EU$906,147,FALSE),"x")</f>
        <v>x</v>
      </c>
      <c r="K147" s="260">
        <v>0.73431843519999995</v>
      </c>
      <c r="L147" s="258">
        <v>3.75</v>
      </c>
      <c r="M147" s="259">
        <v>25</v>
      </c>
      <c r="N147" s="259">
        <v>62</v>
      </c>
      <c r="O147" s="259" t="str">
        <f>IFERROR(VLOOKUP(B147,'Core Indicators'!$E$3:$G$9906,3,FALSE),"x")</f>
        <v>x</v>
      </c>
      <c r="P147" s="259">
        <v>11610</v>
      </c>
      <c r="Q147" s="253"/>
      <c r="R147" s="253"/>
      <c r="S147" s="253"/>
      <c r="T147" s="253"/>
      <c r="U147" s="253"/>
      <c r="V147" s="253"/>
      <c r="W147" s="253"/>
      <c r="X147" s="253"/>
      <c r="Y147" s="253"/>
      <c r="Z147" s="253"/>
      <c r="AA147" s="253"/>
      <c r="AB147" s="253"/>
      <c r="AC147" s="253"/>
      <c r="AD147" s="253"/>
      <c r="AE147" s="253"/>
      <c r="AF147" s="253"/>
      <c r="AG147" s="253"/>
      <c r="AH147" s="253"/>
      <c r="AI147" s="253"/>
      <c r="AJ147" s="253"/>
      <c r="AK147" s="253"/>
      <c r="AL147" s="253"/>
      <c r="AM147" s="253"/>
      <c r="AN147" s="253"/>
      <c r="AO147" s="253"/>
      <c r="AP147" s="253"/>
      <c r="AQ147" s="253"/>
      <c r="AR147" s="253"/>
      <c r="AS147" s="253"/>
      <c r="AT147" s="253"/>
      <c r="AU147" s="253"/>
      <c r="AV147" s="253"/>
      <c r="AW147" s="253"/>
      <c r="AX147" s="253"/>
      <c r="AY147" s="253"/>
      <c r="AZ147" s="253"/>
      <c r="BA147" s="253"/>
      <c r="BB147" s="253"/>
      <c r="BC147" s="253"/>
      <c r="BD147" s="253"/>
      <c r="BE147" s="253"/>
      <c r="BF147" s="253"/>
      <c r="BG147" s="253"/>
      <c r="BH147" s="253"/>
      <c r="BI147" s="253"/>
      <c r="BJ147" s="253"/>
      <c r="BK147" s="253"/>
      <c r="BL147" s="253"/>
      <c r="BM147" s="253"/>
      <c r="BN147" s="253"/>
      <c r="BO147" s="253"/>
      <c r="BP147" s="253"/>
      <c r="BQ147" s="253"/>
      <c r="BR147" s="253"/>
      <c r="BS147" s="253"/>
      <c r="BT147" s="253"/>
      <c r="BU147" s="253"/>
      <c r="BV147" s="253"/>
      <c r="BW147" s="253"/>
      <c r="BX147" s="253"/>
      <c r="BY147" s="253"/>
      <c r="BZ147" s="253"/>
      <c r="CA147" s="253"/>
      <c r="CB147" s="253"/>
      <c r="CC147" s="253"/>
      <c r="CD147" s="253"/>
      <c r="CE147" s="253"/>
      <c r="CF147" s="253"/>
      <c r="CG147" s="253"/>
      <c r="CH147" s="253"/>
      <c r="CI147" s="253"/>
      <c r="CJ147" s="253"/>
      <c r="CK147" s="253"/>
      <c r="CL147" s="253"/>
      <c r="CM147" s="253"/>
      <c r="CN147" s="253"/>
      <c r="CO147" s="253"/>
      <c r="CP147" s="253"/>
      <c r="CQ147" s="253"/>
      <c r="CR147" s="253"/>
      <c r="CS147" s="253"/>
      <c r="CT147" s="253"/>
      <c r="CU147" s="253"/>
      <c r="CV147" s="253"/>
      <c r="CW147" s="253"/>
      <c r="CX147" s="253"/>
      <c r="CY147" s="253"/>
      <c r="CZ147" s="253"/>
      <c r="DA147" s="253"/>
      <c r="DB147" s="253"/>
      <c r="DC147" s="253"/>
      <c r="DD147" s="253"/>
      <c r="DE147" s="253"/>
      <c r="DF147" s="253"/>
      <c r="DG147" s="253"/>
      <c r="DH147" s="253"/>
      <c r="DI147" s="253"/>
      <c r="DJ147" s="253"/>
      <c r="DK147" s="253"/>
      <c r="DL147" s="253"/>
    </row>
    <row r="148" spans="1:116" x14ac:dyDescent="0.25">
      <c r="A148" s="254" t="s">
        <v>9002</v>
      </c>
      <c r="B148" s="255" t="s">
        <v>9003</v>
      </c>
      <c r="C148" s="258" t="s">
        <v>14</v>
      </c>
      <c r="D148" s="259" t="s">
        <v>14</v>
      </c>
      <c r="E148" s="258" t="s">
        <v>14</v>
      </c>
      <c r="F148" s="258" t="s">
        <v>14</v>
      </c>
      <c r="G148" s="258" t="s">
        <v>14</v>
      </c>
      <c r="H148" s="258">
        <v>29</v>
      </c>
      <c r="I148" s="259" t="s">
        <v>14</v>
      </c>
      <c r="J148" s="259" t="str">
        <f>IFERROR(VLOOKUP($B148,'Core Indicators'!$E$3:$EU$906,147,FALSE),"x")</f>
        <v>x</v>
      </c>
      <c r="K148" s="260" t="s">
        <v>14</v>
      </c>
      <c r="L148" s="258" t="s">
        <v>14</v>
      </c>
      <c r="M148" s="259" t="s">
        <v>14</v>
      </c>
      <c r="N148" s="259" t="s">
        <v>14</v>
      </c>
      <c r="O148" s="259" t="str">
        <f>IFERROR(VLOOKUP(B148,'Core Indicators'!$E$3:$G$9906,3,FALSE),"x")</f>
        <v>x</v>
      </c>
      <c r="P148" s="259" t="s">
        <v>14</v>
      </c>
      <c r="Q148" s="253"/>
      <c r="R148" s="253"/>
      <c r="S148" s="253"/>
      <c r="T148" s="253"/>
      <c r="U148" s="253"/>
      <c r="V148" s="253"/>
      <c r="W148" s="253"/>
      <c r="X148" s="253"/>
      <c r="Y148" s="253"/>
      <c r="Z148" s="253"/>
      <c r="AA148" s="253"/>
      <c r="AB148" s="253"/>
      <c r="AC148" s="253"/>
      <c r="AD148" s="253"/>
      <c r="AE148" s="253"/>
      <c r="AF148" s="253"/>
      <c r="AG148" s="253"/>
      <c r="AH148" s="253"/>
      <c r="AI148" s="253"/>
      <c r="AJ148" s="253"/>
      <c r="AK148" s="253"/>
      <c r="AL148" s="253"/>
      <c r="AM148" s="253"/>
      <c r="AN148" s="253"/>
      <c r="AO148" s="253"/>
      <c r="AP148" s="253"/>
      <c r="AQ148" s="253"/>
      <c r="AR148" s="253"/>
      <c r="AS148" s="253"/>
      <c r="AT148" s="253"/>
      <c r="AU148" s="253"/>
      <c r="AV148" s="253"/>
      <c r="AW148" s="253"/>
      <c r="AX148" s="253"/>
      <c r="AY148" s="253"/>
      <c r="AZ148" s="253"/>
      <c r="BA148" s="253"/>
      <c r="BB148" s="253"/>
      <c r="BC148" s="253"/>
      <c r="BD148" s="253"/>
      <c r="BE148" s="253"/>
      <c r="BF148" s="253"/>
      <c r="BG148" s="253"/>
      <c r="BH148" s="253"/>
      <c r="BI148" s="253"/>
      <c r="BJ148" s="253"/>
      <c r="BK148" s="253"/>
      <c r="BL148" s="253"/>
      <c r="BM148" s="253"/>
      <c r="BN148" s="253"/>
      <c r="BO148" s="253"/>
      <c r="BP148" s="253"/>
      <c r="BQ148" s="253"/>
      <c r="BR148" s="253"/>
      <c r="BS148" s="253"/>
      <c r="BT148" s="253"/>
      <c r="BU148" s="253"/>
      <c r="BV148" s="253"/>
      <c r="BW148" s="253"/>
      <c r="BX148" s="253"/>
      <c r="BY148" s="253"/>
      <c r="BZ148" s="253"/>
      <c r="CA148" s="253"/>
      <c r="CB148" s="253"/>
      <c r="CC148" s="253"/>
      <c r="CD148" s="253"/>
      <c r="CE148" s="253"/>
      <c r="CF148" s="253"/>
      <c r="CG148" s="253"/>
      <c r="CH148" s="253"/>
      <c r="CI148" s="253"/>
      <c r="CJ148" s="253"/>
      <c r="CK148" s="253"/>
      <c r="CL148" s="253"/>
      <c r="CM148" s="253"/>
      <c r="CN148" s="253"/>
      <c r="CO148" s="253"/>
      <c r="CP148" s="253"/>
      <c r="CQ148" s="253"/>
      <c r="CR148" s="253"/>
      <c r="CS148" s="253"/>
      <c r="CT148" s="253"/>
      <c r="CU148" s="253"/>
      <c r="CV148" s="253"/>
      <c r="CW148" s="253"/>
      <c r="CX148" s="253"/>
      <c r="CY148" s="253"/>
      <c r="CZ148" s="253"/>
      <c r="DA148" s="253"/>
      <c r="DB148" s="253"/>
      <c r="DC148" s="253"/>
      <c r="DD148" s="253"/>
      <c r="DE148" s="253"/>
      <c r="DF148" s="253"/>
      <c r="DG148" s="253"/>
      <c r="DH148" s="253"/>
      <c r="DI148" s="253"/>
      <c r="DJ148" s="253"/>
      <c r="DK148" s="253"/>
      <c r="DL148" s="253"/>
    </row>
    <row r="149" spans="1:116" x14ac:dyDescent="0.25">
      <c r="A149" s="254" t="s">
        <v>2844</v>
      </c>
      <c r="B149" s="255" t="s">
        <v>9004</v>
      </c>
      <c r="C149" s="258">
        <v>0.29808903580000001</v>
      </c>
      <c r="D149" s="259">
        <v>8</v>
      </c>
      <c r="E149" s="258">
        <v>2.7E-2</v>
      </c>
      <c r="F149" s="258">
        <v>7.65</v>
      </c>
      <c r="G149" s="258">
        <v>0.31603010729999997</v>
      </c>
      <c r="H149" s="258">
        <v>35.799999999999997</v>
      </c>
      <c r="I149" s="259">
        <v>1</v>
      </c>
      <c r="J149" s="259">
        <f>IFERROR(VLOOKUP($B149,'Core Indicators'!$E$3:$EU$906,147,FALSE),"x")</f>
        <v>0</v>
      </c>
      <c r="K149" s="260">
        <v>0.36400461200000001</v>
      </c>
      <c r="L149" s="258">
        <v>6.75</v>
      </c>
      <c r="M149" s="259">
        <v>83</v>
      </c>
      <c r="N149" s="259">
        <v>44</v>
      </c>
      <c r="O149" s="259">
        <f>IFERROR(VLOOKUP(B149,'Core Indicators'!$E$3:$G$9906,3,FALSE),"x")</f>
        <v>19963000</v>
      </c>
      <c r="P149" s="259">
        <v>230080</v>
      </c>
      <c r="Q149" s="253"/>
      <c r="R149" s="253"/>
      <c r="S149" s="253"/>
      <c r="T149" s="253"/>
      <c r="U149" s="253"/>
      <c r="V149" s="253"/>
      <c r="W149" s="253"/>
      <c r="X149" s="253"/>
      <c r="Y149" s="253"/>
      <c r="Z149" s="253"/>
      <c r="AA149" s="253"/>
      <c r="AB149" s="253"/>
      <c r="AC149" s="253"/>
      <c r="AD149" s="253"/>
      <c r="AE149" s="253"/>
      <c r="AF149" s="253"/>
      <c r="AG149" s="253"/>
      <c r="AH149" s="253"/>
      <c r="AI149" s="253"/>
      <c r="AJ149" s="253"/>
      <c r="AK149" s="253"/>
      <c r="AL149" s="253"/>
      <c r="AM149" s="253"/>
      <c r="AN149" s="253"/>
      <c r="AO149" s="253"/>
      <c r="AP149" s="253"/>
      <c r="AQ149" s="253"/>
      <c r="AR149" s="253"/>
      <c r="AS149" s="253"/>
      <c r="AT149" s="253"/>
      <c r="AU149" s="253"/>
      <c r="AV149" s="253"/>
      <c r="AW149" s="253"/>
      <c r="AX149" s="253"/>
      <c r="AY149" s="253"/>
      <c r="AZ149" s="253"/>
      <c r="BA149" s="253"/>
      <c r="BB149" s="253"/>
      <c r="BC149" s="253"/>
      <c r="BD149" s="253"/>
      <c r="BE149" s="253"/>
      <c r="BF149" s="253"/>
      <c r="BG149" s="253"/>
      <c r="BH149" s="253"/>
      <c r="BI149" s="253"/>
      <c r="BJ149" s="253"/>
      <c r="BK149" s="253"/>
      <c r="BL149" s="253"/>
      <c r="BM149" s="253"/>
      <c r="BN149" s="253"/>
      <c r="BO149" s="253"/>
      <c r="BP149" s="253"/>
      <c r="BQ149" s="253"/>
      <c r="BR149" s="253"/>
      <c r="BS149" s="253"/>
      <c r="BT149" s="253"/>
      <c r="BU149" s="253"/>
      <c r="BV149" s="253"/>
      <c r="BW149" s="253"/>
      <c r="BX149" s="253"/>
      <c r="BY149" s="253"/>
      <c r="BZ149" s="253"/>
      <c r="CA149" s="253"/>
      <c r="CB149" s="253"/>
      <c r="CC149" s="253"/>
      <c r="CD149" s="253"/>
      <c r="CE149" s="253"/>
      <c r="CF149" s="253"/>
      <c r="CG149" s="253"/>
      <c r="CH149" s="253"/>
      <c r="CI149" s="253"/>
      <c r="CJ149" s="253"/>
      <c r="CK149" s="253"/>
      <c r="CL149" s="253"/>
      <c r="CM149" s="253"/>
      <c r="CN149" s="253"/>
      <c r="CO149" s="253"/>
      <c r="CP149" s="253"/>
      <c r="CQ149" s="253"/>
      <c r="CR149" s="253"/>
      <c r="CS149" s="253"/>
      <c r="CT149" s="253"/>
      <c r="CU149" s="253"/>
      <c r="CV149" s="253"/>
      <c r="CW149" s="253"/>
      <c r="CX149" s="253"/>
      <c r="CY149" s="253"/>
      <c r="CZ149" s="253"/>
      <c r="DA149" s="253"/>
      <c r="DB149" s="253"/>
      <c r="DC149" s="253"/>
      <c r="DD149" s="253"/>
      <c r="DE149" s="253"/>
      <c r="DF149" s="253"/>
      <c r="DG149" s="253"/>
      <c r="DH149" s="253"/>
      <c r="DI149" s="253"/>
      <c r="DJ149" s="253"/>
      <c r="DK149" s="253"/>
      <c r="DL149" s="253"/>
    </row>
    <row r="150" spans="1:116" x14ac:dyDescent="0.25">
      <c r="A150" s="254" t="s">
        <v>9005</v>
      </c>
      <c r="B150" s="255" t="s">
        <v>9006</v>
      </c>
      <c r="C150" s="258">
        <v>0.34628793000000002</v>
      </c>
      <c r="D150" s="259">
        <v>2</v>
      </c>
      <c r="E150" s="258">
        <v>0.16450000000000001</v>
      </c>
      <c r="F150" s="258">
        <v>4.5</v>
      </c>
      <c r="G150" s="258">
        <v>0.25525934649999998</v>
      </c>
      <c r="H150" s="258">
        <v>37.5</v>
      </c>
      <c r="I150" s="259">
        <v>3</v>
      </c>
      <c r="J150" s="259" t="str">
        <f>IFERROR(VLOOKUP($B150,'Core Indicators'!$E$3:$EU$906,147,FALSE),"x")</f>
        <v>x</v>
      </c>
      <c r="K150" s="260">
        <v>-0.72368854280000006</v>
      </c>
      <c r="L150" s="258">
        <v>4</v>
      </c>
      <c r="M150" s="259">
        <v>20</v>
      </c>
      <c r="N150" s="259">
        <v>28</v>
      </c>
      <c r="O150" s="259" t="str">
        <f>IFERROR(VLOOKUP(B150,'Core Indicators'!$E$3:$G$9906,3,FALSE),"x")</f>
        <v>x</v>
      </c>
      <c r="P150" s="259">
        <v>16376870</v>
      </c>
      <c r="Q150" s="253"/>
      <c r="R150" s="253"/>
      <c r="S150" s="253"/>
      <c r="T150" s="253"/>
      <c r="U150" s="253"/>
      <c r="V150" s="253"/>
      <c r="W150" s="253"/>
      <c r="X150" s="253"/>
      <c r="Y150" s="253"/>
      <c r="Z150" s="253"/>
      <c r="AA150" s="253"/>
      <c r="AB150" s="253"/>
      <c r="AC150" s="253"/>
      <c r="AD150" s="253"/>
      <c r="AE150" s="253"/>
      <c r="AF150" s="253"/>
      <c r="AG150" s="253"/>
      <c r="AH150" s="253"/>
      <c r="AI150" s="253"/>
      <c r="AJ150" s="253"/>
      <c r="AK150" s="253"/>
      <c r="AL150" s="253"/>
      <c r="AM150" s="253"/>
      <c r="AN150" s="253"/>
      <c r="AO150" s="253"/>
      <c r="AP150" s="253"/>
      <c r="AQ150" s="253"/>
      <c r="AR150" s="253"/>
      <c r="AS150" s="253"/>
      <c r="AT150" s="253"/>
      <c r="AU150" s="253"/>
      <c r="AV150" s="253"/>
      <c r="AW150" s="253"/>
      <c r="AX150" s="253"/>
      <c r="AY150" s="253"/>
      <c r="AZ150" s="253"/>
      <c r="BA150" s="253"/>
      <c r="BB150" s="253"/>
      <c r="BC150" s="253"/>
      <c r="BD150" s="253"/>
      <c r="BE150" s="253"/>
      <c r="BF150" s="253"/>
      <c r="BG150" s="253"/>
      <c r="BH150" s="253"/>
      <c r="BI150" s="253"/>
      <c r="BJ150" s="253"/>
      <c r="BK150" s="253"/>
      <c r="BL150" s="253"/>
      <c r="BM150" s="253"/>
      <c r="BN150" s="253"/>
      <c r="BO150" s="253"/>
      <c r="BP150" s="253"/>
      <c r="BQ150" s="253"/>
      <c r="BR150" s="253"/>
      <c r="BS150" s="253"/>
      <c r="BT150" s="253"/>
      <c r="BU150" s="253"/>
      <c r="BV150" s="253"/>
      <c r="BW150" s="253"/>
      <c r="BX150" s="253"/>
      <c r="BY150" s="253"/>
      <c r="BZ150" s="253"/>
      <c r="CA150" s="253"/>
      <c r="CB150" s="253"/>
      <c r="CC150" s="253"/>
      <c r="CD150" s="253"/>
      <c r="CE150" s="253"/>
      <c r="CF150" s="253"/>
      <c r="CG150" s="253"/>
      <c r="CH150" s="253"/>
      <c r="CI150" s="253"/>
      <c r="CJ150" s="253"/>
      <c r="CK150" s="253"/>
      <c r="CL150" s="253"/>
      <c r="CM150" s="253"/>
      <c r="CN150" s="253"/>
      <c r="CO150" s="253"/>
      <c r="CP150" s="253"/>
      <c r="CQ150" s="253"/>
      <c r="CR150" s="253"/>
      <c r="CS150" s="253"/>
      <c r="CT150" s="253"/>
      <c r="CU150" s="253"/>
      <c r="CV150" s="253"/>
      <c r="CW150" s="253"/>
      <c r="CX150" s="253"/>
      <c r="CY150" s="253"/>
      <c r="CZ150" s="253"/>
      <c r="DA150" s="253"/>
      <c r="DB150" s="253"/>
      <c r="DC150" s="253"/>
      <c r="DD150" s="253"/>
      <c r="DE150" s="253"/>
      <c r="DF150" s="253"/>
      <c r="DG150" s="253"/>
      <c r="DH150" s="253"/>
      <c r="DI150" s="253"/>
      <c r="DJ150" s="253"/>
      <c r="DK150" s="253"/>
      <c r="DL150" s="253"/>
    </row>
    <row r="151" spans="1:116" x14ac:dyDescent="0.25">
      <c r="A151" s="254" t="s">
        <v>431</v>
      </c>
      <c r="B151" s="255" t="s">
        <v>9007</v>
      </c>
      <c r="C151" s="258">
        <v>0.27190004229999998</v>
      </c>
      <c r="D151" s="259">
        <v>5</v>
      </c>
      <c r="E151" s="258">
        <v>0.84</v>
      </c>
      <c r="F151" s="258">
        <v>3.9833333333000001</v>
      </c>
      <c r="G151" s="258">
        <v>0.41238544770000002</v>
      </c>
      <c r="H151" s="258">
        <v>43.7</v>
      </c>
      <c r="I151" s="259">
        <v>3</v>
      </c>
      <c r="J151" s="259" t="str">
        <f>IFERROR(VLOOKUP($B151,'Core Indicators'!$E$3:$EU$906,147,FALSE),"x")</f>
        <v>x</v>
      </c>
      <c r="K151" s="260">
        <v>7.6188184300000003E-2</v>
      </c>
      <c r="L151" s="258">
        <v>3.75</v>
      </c>
      <c r="M151" s="259">
        <v>22</v>
      </c>
      <c r="N151" s="259">
        <v>53</v>
      </c>
      <c r="O151" s="259">
        <f>IFERROR(VLOOKUP(B151,'Core Indicators'!$E$3:$G$9906,3,FALSE),"x")</f>
        <v>13790000</v>
      </c>
      <c r="P151" s="259">
        <v>24670</v>
      </c>
      <c r="Q151" s="253"/>
      <c r="R151" s="253"/>
      <c r="S151" s="253"/>
      <c r="T151" s="253"/>
      <c r="U151" s="253"/>
      <c r="V151" s="253"/>
      <c r="W151" s="253"/>
      <c r="X151" s="253"/>
      <c r="Y151" s="253"/>
      <c r="Z151" s="253"/>
      <c r="AA151" s="253"/>
      <c r="AB151" s="253"/>
      <c r="AC151" s="253"/>
      <c r="AD151" s="253"/>
      <c r="AE151" s="253"/>
      <c r="AF151" s="253"/>
      <c r="AG151" s="253"/>
      <c r="AH151" s="253"/>
      <c r="AI151" s="253"/>
      <c r="AJ151" s="253"/>
      <c r="AK151" s="253"/>
      <c r="AL151" s="253"/>
      <c r="AM151" s="253"/>
      <c r="AN151" s="253"/>
      <c r="AO151" s="253"/>
      <c r="AP151" s="253"/>
      <c r="AQ151" s="253"/>
      <c r="AR151" s="253"/>
      <c r="AS151" s="253"/>
      <c r="AT151" s="253"/>
      <c r="AU151" s="253"/>
      <c r="AV151" s="253"/>
      <c r="AW151" s="253"/>
      <c r="AX151" s="253"/>
      <c r="AY151" s="253"/>
      <c r="AZ151" s="253"/>
      <c r="BA151" s="253"/>
      <c r="BB151" s="253"/>
      <c r="BC151" s="253"/>
      <c r="BD151" s="253"/>
      <c r="BE151" s="253"/>
      <c r="BF151" s="253"/>
      <c r="BG151" s="253"/>
      <c r="BH151" s="253"/>
      <c r="BI151" s="253"/>
      <c r="BJ151" s="253"/>
      <c r="BK151" s="253"/>
      <c r="BL151" s="253"/>
      <c r="BM151" s="253"/>
      <c r="BN151" s="253"/>
      <c r="BO151" s="253"/>
      <c r="BP151" s="253"/>
      <c r="BQ151" s="253"/>
      <c r="BR151" s="253"/>
      <c r="BS151" s="253"/>
      <c r="BT151" s="253"/>
      <c r="BU151" s="253"/>
      <c r="BV151" s="253"/>
      <c r="BW151" s="253"/>
      <c r="BX151" s="253"/>
      <c r="BY151" s="253"/>
      <c r="BZ151" s="253"/>
      <c r="CA151" s="253"/>
      <c r="CB151" s="253"/>
      <c r="CC151" s="253"/>
      <c r="CD151" s="253"/>
      <c r="CE151" s="253"/>
      <c r="CF151" s="253"/>
      <c r="CG151" s="253"/>
      <c r="CH151" s="253"/>
      <c r="CI151" s="253"/>
      <c r="CJ151" s="253"/>
      <c r="CK151" s="253"/>
      <c r="CL151" s="253"/>
      <c r="CM151" s="253"/>
      <c r="CN151" s="253"/>
      <c r="CO151" s="253"/>
      <c r="CP151" s="253"/>
      <c r="CQ151" s="253"/>
      <c r="CR151" s="253"/>
      <c r="CS151" s="253"/>
      <c r="CT151" s="253"/>
      <c r="CU151" s="253"/>
      <c r="CV151" s="253"/>
      <c r="CW151" s="253"/>
      <c r="CX151" s="253"/>
      <c r="CY151" s="253"/>
      <c r="CZ151" s="253"/>
      <c r="DA151" s="253"/>
      <c r="DB151" s="253"/>
      <c r="DC151" s="253"/>
      <c r="DD151" s="253"/>
      <c r="DE151" s="253"/>
      <c r="DF151" s="253"/>
      <c r="DG151" s="253"/>
      <c r="DH151" s="253"/>
      <c r="DI151" s="253"/>
      <c r="DJ151" s="253"/>
      <c r="DK151" s="253"/>
      <c r="DL151" s="253"/>
    </row>
    <row r="152" spans="1:116" x14ac:dyDescent="0.25">
      <c r="A152" s="254" t="s">
        <v>9008</v>
      </c>
      <c r="B152" s="255" t="s">
        <v>9009</v>
      </c>
      <c r="C152" s="258">
        <v>0.77989999290000012</v>
      </c>
      <c r="D152" s="259">
        <v>0</v>
      </c>
      <c r="E152" s="258">
        <v>0.17</v>
      </c>
      <c r="F152" s="258">
        <v>2.4500000000000002</v>
      </c>
      <c r="G152" s="258">
        <v>0.2235342192</v>
      </c>
      <c r="H152" s="258" t="s">
        <v>14</v>
      </c>
      <c r="I152" s="259">
        <v>5</v>
      </c>
      <c r="J152" s="259" t="str">
        <f>IFERROR(VLOOKUP($B152,'Core Indicators'!$E$3:$EU$906,147,FALSE),"x")</f>
        <v>x</v>
      </c>
      <c r="K152" s="260">
        <v>0.16855593029999999</v>
      </c>
      <c r="L152" s="258">
        <v>2.25</v>
      </c>
      <c r="M152" s="259">
        <v>7</v>
      </c>
      <c r="N152" s="259">
        <v>53</v>
      </c>
      <c r="O152" s="259" t="str">
        <f>IFERROR(VLOOKUP(B152,'Core Indicators'!$E$3:$G$9906,3,FALSE),"x")</f>
        <v>x</v>
      </c>
      <c r="P152" s="259">
        <v>2149690</v>
      </c>
      <c r="Q152" s="253"/>
      <c r="R152" s="253"/>
      <c r="S152" s="253"/>
      <c r="T152" s="253"/>
      <c r="U152" s="253"/>
      <c r="V152" s="253"/>
      <c r="W152" s="253"/>
      <c r="X152" s="253"/>
      <c r="Y152" s="253"/>
      <c r="Z152" s="253"/>
      <c r="AA152" s="253"/>
      <c r="AB152" s="253"/>
      <c r="AC152" s="253"/>
      <c r="AD152" s="253"/>
      <c r="AE152" s="253"/>
      <c r="AF152" s="253"/>
      <c r="AG152" s="253"/>
      <c r="AH152" s="253"/>
      <c r="AI152" s="253"/>
      <c r="AJ152" s="253"/>
      <c r="AK152" s="253"/>
      <c r="AL152" s="253"/>
      <c r="AM152" s="253"/>
      <c r="AN152" s="253"/>
      <c r="AO152" s="253"/>
      <c r="AP152" s="253"/>
      <c r="AQ152" s="253"/>
      <c r="AR152" s="253"/>
      <c r="AS152" s="253"/>
      <c r="AT152" s="253"/>
      <c r="AU152" s="253"/>
      <c r="AV152" s="253"/>
      <c r="AW152" s="253"/>
      <c r="AX152" s="253"/>
      <c r="AY152" s="253"/>
      <c r="AZ152" s="253"/>
      <c r="BA152" s="253"/>
      <c r="BB152" s="253"/>
      <c r="BC152" s="253"/>
      <c r="BD152" s="253"/>
      <c r="BE152" s="253"/>
      <c r="BF152" s="253"/>
      <c r="BG152" s="253"/>
      <c r="BH152" s="253"/>
      <c r="BI152" s="253"/>
      <c r="BJ152" s="253"/>
      <c r="BK152" s="253"/>
      <c r="BL152" s="253"/>
      <c r="BM152" s="253"/>
      <c r="BN152" s="253"/>
      <c r="BO152" s="253"/>
      <c r="BP152" s="253"/>
      <c r="BQ152" s="253"/>
      <c r="BR152" s="253"/>
      <c r="BS152" s="253"/>
      <c r="BT152" s="253"/>
      <c r="BU152" s="253"/>
      <c r="BV152" s="253"/>
      <c r="BW152" s="253"/>
      <c r="BX152" s="253"/>
      <c r="BY152" s="253"/>
      <c r="BZ152" s="253"/>
      <c r="CA152" s="253"/>
      <c r="CB152" s="253"/>
      <c r="CC152" s="253"/>
      <c r="CD152" s="253"/>
      <c r="CE152" s="253"/>
      <c r="CF152" s="253"/>
      <c r="CG152" s="253"/>
      <c r="CH152" s="253"/>
      <c r="CI152" s="253"/>
      <c r="CJ152" s="253"/>
      <c r="CK152" s="253"/>
      <c r="CL152" s="253"/>
      <c r="CM152" s="253"/>
      <c r="CN152" s="253"/>
      <c r="CO152" s="253"/>
      <c r="CP152" s="253"/>
      <c r="CQ152" s="253"/>
      <c r="CR152" s="253"/>
      <c r="CS152" s="253"/>
      <c r="CT152" s="253"/>
      <c r="CU152" s="253"/>
      <c r="CV152" s="253"/>
      <c r="CW152" s="253"/>
      <c r="CX152" s="253"/>
      <c r="CY152" s="253"/>
      <c r="CZ152" s="253"/>
      <c r="DA152" s="253"/>
      <c r="DB152" s="253"/>
      <c r="DC152" s="253"/>
      <c r="DD152" s="253"/>
      <c r="DE152" s="253"/>
      <c r="DF152" s="253"/>
      <c r="DG152" s="253"/>
      <c r="DH152" s="253"/>
      <c r="DI152" s="253"/>
      <c r="DJ152" s="253"/>
      <c r="DK152" s="253"/>
      <c r="DL152" s="253"/>
    </row>
    <row r="153" spans="1:116" x14ac:dyDescent="0.25">
      <c r="A153" s="254" t="s">
        <v>448</v>
      </c>
      <c r="B153" s="255" t="s">
        <v>9010</v>
      </c>
      <c r="C153" s="258">
        <v>0.79894100540000001</v>
      </c>
      <c r="D153" s="259">
        <v>4</v>
      </c>
      <c r="E153" s="258">
        <v>0.55000000000000004</v>
      </c>
      <c r="F153" s="258">
        <v>2.0166666666999999</v>
      </c>
      <c r="G153" s="258">
        <v>0.56036181190000001</v>
      </c>
      <c r="H153" s="258">
        <v>34.200000000000003</v>
      </c>
      <c r="I153" s="259">
        <v>5</v>
      </c>
      <c r="J153" s="259">
        <f>IFERROR(VLOOKUP($B153,'Core Indicators'!$E$3:$EU$906,147,FALSE),"x")</f>
        <v>1419</v>
      </c>
      <c r="K153" s="260">
        <v>-1.140473485</v>
      </c>
      <c r="L153" s="258">
        <v>1</v>
      </c>
      <c r="M153" s="259">
        <v>12</v>
      </c>
      <c r="N153" s="259">
        <v>16</v>
      </c>
      <c r="O153" s="259">
        <f>IFERROR(VLOOKUP(B153,'Core Indicators'!$E$3:$G$9906,3,FALSE),"x")</f>
        <v>49800000</v>
      </c>
      <c r="P153" s="259">
        <v>2376000</v>
      </c>
      <c r="Q153" s="253"/>
      <c r="R153" s="253"/>
      <c r="S153" s="253"/>
      <c r="T153" s="253"/>
      <c r="U153" s="253"/>
      <c r="V153" s="253"/>
      <c r="W153" s="253"/>
      <c r="X153" s="253"/>
      <c r="Y153" s="253"/>
      <c r="Z153" s="253"/>
      <c r="AA153" s="253"/>
      <c r="AB153" s="253"/>
      <c r="AC153" s="253"/>
      <c r="AD153" s="253"/>
      <c r="AE153" s="253"/>
      <c r="AF153" s="253"/>
      <c r="AG153" s="253"/>
      <c r="AH153" s="253"/>
      <c r="AI153" s="253"/>
      <c r="AJ153" s="253"/>
      <c r="AK153" s="253"/>
      <c r="AL153" s="253"/>
      <c r="AM153" s="253"/>
      <c r="AN153" s="253"/>
      <c r="AO153" s="253"/>
      <c r="AP153" s="253"/>
      <c r="AQ153" s="253"/>
      <c r="AR153" s="253"/>
      <c r="AS153" s="253"/>
      <c r="AT153" s="253"/>
      <c r="AU153" s="253"/>
      <c r="AV153" s="253"/>
      <c r="AW153" s="253"/>
      <c r="AX153" s="253"/>
      <c r="AY153" s="253"/>
      <c r="AZ153" s="253"/>
      <c r="BA153" s="253"/>
      <c r="BB153" s="253"/>
      <c r="BC153" s="253"/>
      <c r="BD153" s="253"/>
      <c r="BE153" s="253"/>
      <c r="BF153" s="253"/>
      <c r="BG153" s="253"/>
      <c r="BH153" s="253"/>
      <c r="BI153" s="253"/>
      <c r="BJ153" s="253"/>
      <c r="BK153" s="253"/>
      <c r="BL153" s="253"/>
      <c r="BM153" s="253"/>
      <c r="BN153" s="253"/>
      <c r="BO153" s="253"/>
      <c r="BP153" s="253"/>
      <c r="BQ153" s="253"/>
      <c r="BR153" s="253"/>
      <c r="BS153" s="253"/>
      <c r="BT153" s="253"/>
      <c r="BU153" s="253"/>
      <c r="BV153" s="253"/>
      <c r="BW153" s="253"/>
      <c r="BX153" s="253"/>
      <c r="BY153" s="253"/>
      <c r="BZ153" s="253"/>
      <c r="CA153" s="253"/>
      <c r="CB153" s="253"/>
      <c r="CC153" s="253"/>
      <c r="CD153" s="253"/>
      <c r="CE153" s="253"/>
      <c r="CF153" s="253"/>
      <c r="CG153" s="253"/>
      <c r="CH153" s="253"/>
      <c r="CI153" s="253"/>
      <c r="CJ153" s="253"/>
      <c r="CK153" s="253"/>
      <c r="CL153" s="253"/>
      <c r="CM153" s="253"/>
      <c r="CN153" s="253"/>
      <c r="CO153" s="253"/>
      <c r="CP153" s="253"/>
      <c r="CQ153" s="253"/>
      <c r="CR153" s="253"/>
      <c r="CS153" s="253"/>
      <c r="CT153" s="253"/>
      <c r="CU153" s="253"/>
      <c r="CV153" s="253"/>
      <c r="CW153" s="253"/>
      <c r="CX153" s="253"/>
      <c r="CY153" s="253"/>
      <c r="CZ153" s="253"/>
      <c r="DA153" s="253"/>
      <c r="DB153" s="253"/>
      <c r="DC153" s="253"/>
      <c r="DD153" s="253"/>
      <c r="DE153" s="253"/>
      <c r="DF153" s="253"/>
      <c r="DG153" s="253"/>
      <c r="DH153" s="253"/>
      <c r="DI153" s="253"/>
      <c r="DJ153" s="253"/>
      <c r="DK153" s="253"/>
      <c r="DL153" s="253"/>
    </row>
    <row r="154" spans="1:116" x14ac:dyDescent="0.25">
      <c r="A154" s="254" t="s">
        <v>29</v>
      </c>
      <c r="B154" s="255" t="s">
        <v>9011</v>
      </c>
      <c r="C154" s="258">
        <v>0.72594999450000008</v>
      </c>
      <c r="D154" s="259">
        <v>9</v>
      </c>
      <c r="E154" s="258">
        <v>0</v>
      </c>
      <c r="F154" s="258">
        <v>6.95</v>
      </c>
      <c r="G154" s="258">
        <v>0.52272520759999996</v>
      </c>
      <c r="H154" s="258">
        <v>40.299999999999997</v>
      </c>
      <c r="I154" s="259">
        <v>3</v>
      </c>
      <c r="J154" s="259">
        <f>IFERROR(VLOOKUP($B154,'Core Indicators'!$E$3:$EU$906,147,FALSE),"x")</f>
        <v>15</v>
      </c>
      <c r="K154" s="260">
        <v>-0.1907603145</v>
      </c>
      <c r="L154" s="258">
        <v>6</v>
      </c>
      <c r="M154" s="259">
        <v>71</v>
      </c>
      <c r="N154" s="259">
        <v>45</v>
      </c>
      <c r="O154" s="259">
        <f>IFERROR(VLOOKUP(B154,'Core Indicators'!$E$3:$G$9906,3,FALSE),"x")</f>
        <v>17258000</v>
      </c>
      <c r="P154" s="259">
        <v>192530</v>
      </c>
      <c r="Q154" s="253"/>
      <c r="R154" s="253"/>
      <c r="S154" s="253"/>
      <c r="T154" s="253"/>
      <c r="U154" s="253"/>
      <c r="V154" s="253"/>
      <c r="W154" s="253"/>
      <c r="X154" s="253"/>
      <c r="Y154" s="253"/>
      <c r="Z154" s="253"/>
      <c r="AA154" s="253"/>
      <c r="AB154" s="253"/>
      <c r="AC154" s="253"/>
      <c r="AD154" s="253"/>
      <c r="AE154" s="253"/>
      <c r="AF154" s="253"/>
      <c r="AG154" s="253"/>
      <c r="AH154" s="253"/>
      <c r="AI154" s="253"/>
      <c r="AJ154" s="253"/>
      <c r="AK154" s="253"/>
      <c r="AL154" s="253"/>
      <c r="AM154" s="253"/>
      <c r="AN154" s="253"/>
      <c r="AO154" s="253"/>
      <c r="AP154" s="253"/>
      <c r="AQ154" s="253"/>
      <c r="AR154" s="253"/>
      <c r="AS154" s="253"/>
      <c r="AT154" s="253"/>
      <c r="AU154" s="253"/>
      <c r="AV154" s="253"/>
      <c r="AW154" s="253"/>
      <c r="AX154" s="253"/>
      <c r="AY154" s="253"/>
      <c r="AZ154" s="253"/>
      <c r="BA154" s="253"/>
      <c r="BB154" s="253"/>
      <c r="BC154" s="253"/>
      <c r="BD154" s="253"/>
      <c r="BE154" s="253"/>
      <c r="BF154" s="253"/>
      <c r="BG154" s="253"/>
      <c r="BH154" s="253"/>
      <c r="BI154" s="253"/>
      <c r="BJ154" s="253"/>
      <c r="BK154" s="253"/>
      <c r="BL154" s="253"/>
      <c r="BM154" s="253"/>
      <c r="BN154" s="253"/>
      <c r="BO154" s="253"/>
      <c r="BP154" s="253"/>
      <c r="BQ154" s="253"/>
      <c r="BR154" s="253"/>
      <c r="BS154" s="253"/>
      <c r="BT154" s="253"/>
      <c r="BU154" s="253"/>
      <c r="BV154" s="253"/>
      <c r="BW154" s="253"/>
      <c r="BX154" s="253"/>
      <c r="BY154" s="253"/>
      <c r="BZ154" s="253"/>
      <c r="CA154" s="253"/>
      <c r="CB154" s="253"/>
      <c r="CC154" s="253"/>
      <c r="CD154" s="253"/>
      <c r="CE154" s="253"/>
      <c r="CF154" s="253"/>
      <c r="CG154" s="253"/>
      <c r="CH154" s="253"/>
      <c r="CI154" s="253"/>
      <c r="CJ154" s="253"/>
      <c r="CK154" s="253"/>
      <c r="CL154" s="253"/>
      <c r="CM154" s="253"/>
      <c r="CN154" s="253"/>
      <c r="CO154" s="253"/>
      <c r="CP154" s="253"/>
      <c r="CQ154" s="253"/>
      <c r="CR154" s="253"/>
      <c r="CS154" s="253"/>
      <c r="CT154" s="253"/>
      <c r="CU154" s="253"/>
      <c r="CV154" s="253"/>
      <c r="CW154" s="253"/>
      <c r="CX154" s="253"/>
      <c r="CY154" s="253"/>
      <c r="CZ154" s="253"/>
      <c r="DA154" s="253"/>
      <c r="DB154" s="253"/>
      <c r="DC154" s="253"/>
      <c r="DD154" s="253"/>
      <c r="DE154" s="253"/>
      <c r="DF154" s="253"/>
      <c r="DG154" s="253"/>
      <c r="DH154" s="253"/>
      <c r="DI154" s="253"/>
      <c r="DJ154" s="253"/>
      <c r="DK154" s="253"/>
      <c r="DL154" s="253"/>
    </row>
    <row r="155" spans="1:116" x14ac:dyDescent="0.25">
      <c r="A155" s="254" t="s">
        <v>9012</v>
      </c>
      <c r="B155" s="255" t="s">
        <v>9013</v>
      </c>
      <c r="C155" s="258">
        <v>0.42649998649999998</v>
      </c>
      <c r="D155" s="259">
        <v>6</v>
      </c>
      <c r="E155" s="258">
        <v>0</v>
      </c>
      <c r="F155" s="258">
        <v>5.3166666666999998</v>
      </c>
      <c r="G155" s="258">
        <v>6.4907686399999998E-2</v>
      </c>
      <c r="H155" s="258" t="s">
        <v>14</v>
      </c>
      <c r="I155" s="259">
        <v>0</v>
      </c>
      <c r="J155" s="259" t="str">
        <f>IFERROR(VLOOKUP($B155,'Core Indicators'!$E$3:$EU$906,147,FALSE),"x")</f>
        <v>x</v>
      </c>
      <c r="K155" s="260">
        <v>1.8785588741000001</v>
      </c>
      <c r="L155" s="258">
        <v>5.75</v>
      </c>
      <c r="M155" s="259">
        <v>50</v>
      </c>
      <c r="N155" s="259">
        <v>85</v>
      </c>
      <c r="O155" s="259" t="str">
        <f>IFERROR(VLOOKUP(B155,'Core Indicators'!$E$3:$G$9906,3,FALSE),"x")</f>
        <v>x</v>
      </c>
      <c r="P155" s="259">
        <v>709</v>
      </c>
      <c r="Q155" s="253"/>
      <c r="R155" s="253"/>
      <c r="S155" s="253"/>
      <c r="T155" s="253"/>
      <c r="U155" s="253"/>
      <c r="V155" s="253"/>
      <c r="W155" s="253"/>
      <c r="X155" s="253"/>
      <c r="Y155" s="253"/>
      <c r="Z155" s="253"/>
      <c r="AA155" s="253"/>
      <c r="AB155" s="253"/>
      <c r="AC155" s="253"/>
      <c r="AD155" s="253"/>
      <c r="AE155" s="253"/>
      <c r="AF155" s="253"/>
      <c r="AG155" s="253"/>
      <c r="AH155" s="253"/>
      <c r="AI155" s="253"/>
      <c r="AJ155" s="253"/>
      <c r="AK155" s="253"/>
      <c r="AL155" s="253"/>
      <c r="AM155" s="253"/>
      <c r="AN155" s="253"/>
      <c r="AO155" s="253"/>
      <c r="AP155" s="253"/>
      <c r="AQ155" s="253"/>
      <c r="AR155" s="253"/>
      <c r="AS155" s="253"/>
      <c r="AT155" s="253"/>
      <c r="AU155" s="253"/>
      <c r="AV155" s="253"/>
      <c r="AW155" s="253"/>
      <c r="AX155" s="253"/>
      <c r="AY155" s="253"/>
      <c r="AZ155" s="253"/>
      <c r="BA155" s="253"/>
      <c r="BB155" s="253"/>
      <c r="BC155" s="253"/>
      <c r="BD155" s="253"/>
      <c r="BE155" s="253"/>
      <c r="BF155" s="253"/>
      <c r="BG155" s="253"/>
      <c r="BH155" s="253"/>
      <c r="BI155" s="253"/>
      <c r="BJ155" s="253"/>
      <c r="BK155" s="253"/>
      <c r="BL155" s="253"/>
      <c r="BM155" s="253"/>
      <c r="BN155" s="253"/>
      <c r="BO155" s="253"/>
      <c r="BP155" s="253"/>
      <c r="BQ155" s="253"/>
      <c r="BR155" s="253"/>
      <c r="BS155" s="253"/>
      <c r="BT155" s="253"/>
      <c r="BU155" s="253"/>
      <c r="BV155" s="253"/>
      <c r="BW155" s="253"/>
      <c r="BX155" s="253"/>
      <c r="BY155" s="253"/>
      <c r="BZ155" s="253"/>
      <c r="CA155" s="253"/>
      <c r="CB155" s="253"/>
      <c r="CC155" s="253"/>
      <c r="CD155" s="253"/>
      <c r="CE155" s="253"/>
      <c r="CF155" s="253"/>
      <c r="CG155" s="253"/>
      <c r="CH155" s="253"/>
      <c r="CI155" s="253"/>
      <c r="CJ155" s="253"/>
      <c r="CK155" s="253"/>
      <c r="CL155" s="253"/>
      <c r="CM155" s="253"/>
      <c r="CN155" s="253"/>
      <c r="CO155" s="253"/>
      <c r="CP155" s="253"/>
      <c r="CQ155" s="253"/>
      <c r="CR155" s="253"/>
      <c r="CS155" s="253"/>
      <c r="CT155" s="253"/>
      <c r="CU155" s="253"/>
      <c r="CV155" s="253"/>
      <c r="CW155" s="253"/>
      <c r="CX155" s="253"/>
      <c r="CY155" s="253"/>
      <c r="CZ155" s="253"/>
      <c r="DA155" s="253"/>
      <c r="DB155" s="253"/>
      <c r="DC155" s="253"/>
      <c r="DD155" s="253"/>
      <c r="DE155" s="253"/>
      <c r="DF155" s="253"/>
      <c r="DG155" s="253"/>
      <c r="DH155" s="253"/>
      <c r="DI155" s="253"/>
      <c r="DJ155" s="253"/>
      <c r="DK155" s="253"/>
      <c r="DL155" s="253"/>
    </row>
    <row r="156" spans="1:116" x14ac:dyDescent="0.25">
      <c r="A156" s="254" t="s">
        <v>9014</v>
      </c>
      <c r="B156" s="255" t="s">
        <v>9015</v>
      </c>
      <c r="C156" s="258">
        <v>0</v>
      </c>
      <c r="D156" s="259">
        <v>12</v>
      </c>
      <c r="E156" s="258">
        <v>0</v>
      </c>
      <c r="F156" s="258" t="s">
        <v>14</v>
      </c>
      <c r="G156" s="258" t="s">
        <v>14</v>
      </c>
      <c r="H156" s="258">
        <v>37.1</v>
      </c>
      <c r="I156" s="259">
        <v>0</v>
      </c>
      <c r="J156" s="259" t="str">
        <f>IFERROR(VLOOKUP($B156,'Core Indicators'!$E$3:$EU$906,147,FALSE),"x")</f>
        <v>x</v>
      </c>
      <c r="K156" s="260">
        <v>-0.13986755910000001</v>
      </c>
      <c r="L156" s="258" t="s">
        <v>14</v>
      </c>
      <c r="M156" s="259">
        <v>79</v>
      </c>
      <c r="N156" s="259">
        <v>42</v>
      </c>
      <c r="O156" s="259" t="str">
        <f>IFERROR(VLOOKUP(B156,'Core Indicators'!$E$3:$G$9906,3,FALSE),"x")</f>
        <v>x</v>
      </c>
      <c r="P156" s="259">
        <v>27990</v>
      </c>
      <c r="Q156" s="253"/>
      <c r="R156" s="253"/>
      <c r="S156" s="253"/>
      <c r="T156" s="253"/>
      <c r="U156" s="253"/>
      <c r="V156" s="253"/>
      <c r="W156" s="253"/>
      <c r="X156" s="253"/>
      <c r="Y156" s="253"/>
      <c r="Z156" s="253"/>
      <c r="AA156" s="253"/>
      <c r="AB156" s="253"/>
      <c r="AC156" s="253"/>
      <c r="AD156" s="253"/>
      <c r="AE156" s="253"/>
      <c r="AF156" s="253"/>
      <c r="AG156" s="253"/>
      <c r="AH156" s="253"/>
      <c r="AI156" s="253"/>
      <c r="AJ156" s="253"/>
      <c r="AK156" s="253"/>
      <c r="AL156" s="253"/>
      <c r="AM156" s="253"/>
      <c r="AN156" s="253"/>
      <c r="AO156" s="253"/>
      <c r="AP156" s="253"/>
      <c r="AQ156" s="253"/>
      <c r="AR156" s="253"/>
      <c r="AS156" s="253"/>
      <c r="AT156" s="253"/>
      <c r="AU156" s="253"/>
      <c r="AV156" s="253"/>
      <c r="AW156" s="253"/>
      <c r="AX156" s="253"/>
      <c r="AY156" s="253"/>
      <c r="AZ156" s="253"/>
      <c r="BA156" s="253"/>
      <c r="BB156" s="253"/>
      <c r="BC156" s="253"/>
      <c r="BD156" s="253"/>
      <c r="BE156" s="253"/>
      <c r="BF156" s="253"/>
      <c r="BG156" s="253"/>
      <c r="BH156" s="253"/>
      <c r="BI156" s="253"/>
      <c r="BJ156" s="253"/>
      <c r="BK156" s="253"/>
      <c r="BL156" s="253"/>
      <c r="BM156" s="253"/>
      <c r="BN156" s="253"/>
      <c r="BO156" s="253"/>
      <c r="BP156" s="253"/>
      <c r="BQ156" s="253"/>
      <c r="BR156" s="253"/>
      <c r="BS156" s="253"/>
      <c r="BT156" s="253"/>
      <c r="BU156" s="253"/>
      <c r="BV156" s="253"/>
      <c r="BW156" s="253"/>
      <c r="BX156" s="253"/>
      <c r="BY156" s="253"/>
      <c r="BZ156" s="253"/>
      <c r="CA156" s="253"/>
      <c r="CB156" s="253"/>
      <c r="CC156" s="253"/>
      <c r="CD156" s="253"/>
      <c r="CE156" s="253"/>
      <c r="CF156" s="253"/>
      <c r="CG156" s="253"/>
      <c r="CH156" s="253"/>
      <c r="CI156" s="253"/>
      <c r="CJ156" s="253"/>
      <c r="CK156" s="253"/>
      <c r="CL156" s="253"/>
      <c r="CM156" s="253"/>
      <c r="CN156" s="253"/>
      <c r="CO156" s="253"/>
      <c r="CP156" s="253"/>
      <c r="CQ156" s="253"/>
      <c r="CR156" s="253"/>
      <c r="CS156" s="253"/>
      <c r="CT156" s="253"/>
      <c r="CU156" s="253"/>
      <c r="CV156" s="253"/>
      <c r="CW156" s="253"/>
      <c r="CX156" s="253"/>
      <c r="CY156" s="253"/>
      <c r="CZ156" s="253"/>
      <c r="DA156" s="253"/>
      <c r="DB156" s="253"/>
      <c r="DC156" s="253"/>
      <c r="DD156" s="253"/>
      <c r="DE156" s="253"/>
      <c r="DF156" s="253"/>
      <c r="DG156" s="253"/>
      <c r="DH156" s="253"/>
      <c r="DI156" s="253"/>
      <c r="DJ156" s="253"/>
      <c r="DK156" s="253"/>
      <c r="DL156" s="253"/>
    </row>
    <row r="157" spans="1:116" x14ac:dyDescent="0.25">
      <c r="A157" s="254" t="s">
        <v>9016</v>
      </c>
      <c r="B157" s="255" t="s">
        <v>9017</v>
      </c>
      <c r="C157" s="258">
        <v>0.8110999861</v>
      </c>
      <c r="D157" s="259">
        <v>7</v>
      </c>
      <c r="E157" s="258">
        <v>0.37</v>
      </c>
      <c r="F157" s="258">
        <v>6.25</v>
      </c>
      <c r="G157" s="258">
        <v>0.64374360080000004</v>
      </c>
      <c r="H157" s="258">
        <v>35.700000000000003</v>
      </c>
      <c r="I157" s="259">
        <v>3</v>
      </c>
      <c r="J157" s="259" t="str">
        <f>IFERROR(VLOOKUP($B157,'Core Indicators'!$E$3:$EU$906,147,FALSE),"x")</f>
        <v>x</v>
      </c>
      <c r="K157" s="260">
        <v>-0.76636308430000011</v>
      </c>
      <c r="L157" s="258">
        <v>4.75</v>
      </c>
      <c r="M157" s="259">
        <v>65</v>
      </c>
      <c r="N157" s="259">
        <v>33</v>
      </c>
      <c r="O157" s="259" t="str">
        <f>IFERROR(VLOOKUP(B157,'Core Indicators'!$E$3:$G$9906,3,FALSE),"x")</f>
        <v>x</v>
      </c>
      <c r="P157" s="259">
        <v>72180</v>
      </c>
      <c r="Q157" s="253"/>
      <c r="R157" s="253"/>
      <c r="S157" s="253"/>
      <c r="T157" s="253"/>
      <c r="U157" s="253"/>
      <c r="V157" s="253"/>
      <c r="W157" s="253"/>
      <c r="X157" s="253"/>
      <c r="Y157" s="253"/>
      <c r="Z157" s="253"/>
      <c r="AA157" s="253"/>
      <c r="AB157" s="253"/>
      <c r="AC157" s="253"/>
      <c r="AD157" s="253"/>
      <c r="AE157" s="253"/>
      <c r="AF157" s="253"/>
      <c r="AG157" s="253"/>
      <c r="AH157" s="253"/>
      <c r="AI157" s="253"/>
      <c r="AJ157" s="253"/>
      <c r="AK157" s="253"/>
      <c r="AL157" s="253"/>
      <c r="AM157" s="253"/>
      <c r="AN157" s="253"/>
      <c r="AO157" s="253"/>
      <c r="AP157" s="253"/>
      <c r="AQ157" s="253"/>
      <c r="AR157" s="253"/>
      <c r="AS157" s="253"/>
      <c r="AT157" s="253"/>
      <c r="AU157" s="253"/>
      <c r="AV157" s="253"/>
      <c r="AW157" s="253"/>
      <c r="AX157" s="253"/>
      <c r="AY157" s="253"/>
      <c r="AZ157" s="253"/>
      <c r="BA157" s="253"/>
      <c r="BB157" s="253"/>
      <c r="BC157" s="253"/>
      <c r="BD157" s="253"/>
      <c r="BE157" s="253"/>
      <c r="BF157" s="253"/>
      <c r="BG157" s="253"/>
      <c r="BH157" s="253"/>
      <c r="BI157" s="253"/>
      <c r="BJ157" s="253"/>
      <c r="BK157" s="253"/>
      <c r="BL157" s="253"/>
      <c r="BM157" s="253"/>
      <c r="BN157" s="253"/>
      <c r="BO157" s="253"/>
      <c r="BP157" s="253"/>
      <c r="BQ157" s="253"/>
      <c r="BR157" s="253"/>
      <c r="BS157" s="253"/>
      <c r="BT157" s="253"/>
      <c r="BU157" s="253"/>
      <c r="BV157" s="253"/>
      <c r="BW157" s="253"/>
      <c r="BX157" s="253"/>
      <c r="BY157" s="253"/>
      <c r="BZ157" s="253"/>
      <c r="CA157" s="253"/>
      <c r="CB157" s="253"/>
      <c r="CC157" s="253"/>
      <c r="CD157" s="253"/>
      <c r="CE157" s="253"/>
      <c r="CF157" s="253"/>
      <c r="CG157" s="253"/>
      <c r="CH157" s="253"/>
      <c r="CI157" s="253"/>
      <c r="CJ157" s="253"/>
      <c r="CK157" s="253"/>
      <c r="CL157" s="253"/>
      <c r="CM157" s="253"/>
      <c r="CN157" s="253"/>
      <c r="CO157" s="253"/>
      <c r="CP157" s="253"/>
      <c r="CQ157" s="253"/>
      <c r="CR157" s="253"/>
      <c r="CS157" s="253"/>
      <c r="CT157" s="253"/>
      <c r="CU157" s="253"/>
      <c r="CV157" s="253"/>
      <c r="CW157" s="253"/>
      <c r="CX157" s="253"/>
      <c r="CY157" s="253"/>
      <c r="CZ157" s="253"/>
      <c r="DA157" s="253"/>
      <c r="DB157" s="253"/>
      <c r="DC157" s="253"/>
      <c r="DD157" s="253"/>
      <c r="DE157" s="253"/>
      <c r="DF157" s="253"/>
      <c r="DG157" s="253"/>
      <c r="DH157" s="253"/>
      <c r="DI157" s="253"/>
      <c r="DJ157" s="253"/>
      <c r="DK157" s="253"/>
      <c r="DL157" s="253"/>
    </row>
    <row r="158" spans="1:116" x14ac:dyDescent="0.25">
      <c r="A158" s="254" t="s">
        <v>4812</v>
      </c>
      <c r="B158" s="255" t="s">
        <v>9018</v>
      </c>
      <c r="C158" s="258">
        <v>0.18000004259999999</v>
      </c>
      <c r="D158" s="259">
        <v>12</v>
      </c>
      <c r="E158" s="258">
        <v>0</v>
      </c>
      <c r="F158" s="258">
        <v>7.2</v>
      </c>
      <c r="G158" s="258">
        <v>0.3970940348</v>
      </c>
      <c r="H158" s="258">
        <v>38.799999999999997</v>
      </c>
      <c r="I158" s="259">
        <v>3</v>
      </c>
      <c r="J158" s="259">
        <f>IFERROR(VLOOKUP($B158,'Core Indicators'!$E$3:$EU$906,147,FALSE),"x")</f>
        <v>297</v>
      </c>
      <c r="K158" s="260">
        <v>-0.76245963569999997</v>
      </c>
      <c r="L158" s="258">
        <v>6</v>
      </c>
      <c r="M158" s="259">
        <v>66</v>
      </c>
      <c r="N158" s="259">
        <v>34</v>
      </c>
      <c r="O158" s="259">
        <f>IFERROR(VLOOKUP(B158,'Core Indicators'!$E$3:$G$9906,3,FALSE),"x")</f>
        <v>6700000</v>
      </c>
      <c r="P158" s="259">
        <v>20720</v>
      </c>
      <c r="Q158" s="253"/>
      <c r="R158" s="253"/>
      <c r="S158" s="253"/>
      <c r="T158" s="253"/>
      <c r="U158" s="253"/>
      <c r="V158" s="253"/>
      <c r="W158" s="253"/>
      <c r="X158" s="253"/>
      <c r="Y158" s="253"/>
      <c r="Z158" s="253"/>
      <c r="AA158" s="253"/>
      <c r="AB158" s="253"/>
      <c r="AC158" s="253"/>
      <c r="AD158" s="253"/>
      <c r="AE158" s="253"/>
      <c r="AF158" s="253"/>
      <c r="AG158" s="253"/>
      <c r="AH158" s="253"/>
      <c r="AI158" s="253"/>
      <c r="AJ158" s="253"/>
      <c r="AK158" s="253"/>
      <c r="AL158" s="253"/>
      <c r="AM158" s="253"/>
      <c r="AN158" s="253"/>
      <c r="AO158" s="253"/>
      <c r="AP158" s="253"/>
      <c r="AQ158" s="253"/>
      <c r="AR158" s="253"/>
      <c r="AS158" s="253"/>
      <c r="AT158" s="253"/>
      <c r="AU158" s="253"/>
      <c r="AV158" s="253"/>
      <c r="AW158" s="253"/>
      <c r="AX158" s="253"/>
      <c r="AY158" s="253"/>
      <c r="AZ158" s="253"/>
      <c r="BA158" s="253"/>
      <c r="BB158" s="253"/>
      <c r="BC158" s="253"/>
      <c r="BD158" s="253"/>
      <c r="BE158" s="253"/>
      <c r="BF158" s="253"/>
      <c r="BG158" s="253"/>
      <c r="BH158" s="253"/>
      <c r="BI158" s="253"/>
      <c r="BJ158" s="253"/>
      <c r="BK158" s="253"/>
      <c r="BL158" s="253"/>
      <c r="BM158" s="253"/>
      <c r="BN158" s="253"/>
      <c r="BO158" s="253"/>
      <c r="BP158" s="253"/>
      <c r="BQ158" s="253"/>
      <c r="BR158" s="253"/>
      <c r="BS158" s="253"/>
      <c r="BT158" s="253"/>
      <c r="BU158" s="253"/>
      <c r="BV158" s="253"/>
      <c r="BW158" s="253"/>
      <c r="BX158" s="253"/>
      <c r="BY158" s="253"/>
      <c r="BZ158" s="253"/>
      <c r="CA158" s="253"/>
      <c r="CB158" s="253"/>
      <c r="CC158" s="253"/>
      <c r="CD158" s="253"/>
      <c r="CE158" s="253"/>
      <c r="CF158" s="253"/>
      <c r="CG158" s="253"/>
      <c r="CH158" s="253"/>
      <c r="CI158" s="253"/>
      <c r="CJ158" s="253"/>
      <c r="CK158" s="253"/>
      <c r="CL158" s="253"/>
      <c r="CM158" s="253"/>
      <c r="CN158" s="253"/>
      <c r="CO158" s="253"/>
      <c r="CP158" s="253"/>
      <c r="CQ158" s="253"/>
      <c r="CR158" s="253"/>
      <c r="CS158" s="253"/>
      <c r="CT158" s="253"/>
      <c r="CU158" s="253"/>
      <c r="CV158" s="253"/>
      <c r="CW158" s="253"/>
      <c r="CX158" s="253"/>
      <c r="CY158" s="253"/>
      <c r="CZ158" s="253"/>
      <c r="DA158" s="253"/>
      <c r="DB158" s="253"/>
      <c r="DC158" s="253"/>
      <c r="DD158" s="253"/>
      <c r="DE158" s="253"/>
      <c r="DF158" s="253"/>
      <c r="DG158" s="253"/>
      <c r="DH158" s="253"/>
      <c r="DI158" s="253"/>
      <c r="DJ158" s="253"/>
      <c r="DK158" s="253"/>
      <c r="DL158" s="253"/>
    </row>
    <row r="159" spans="1:116" x14ac:dyDescent="0.25">
      <c r="A159" s="254" t="s">
        <v>95</v>
      </c>
      <c r="B159" s="255" t="s">
        <v>9019</v>
      </c>
      <c r="C159" s="258">
        <v>0</v>
      </c>
      <c r="D159" s="259" t="s">
        <v>14</v>
      </c>
      <c r="E159" s="258">
        <v>0</v>
      </c>
      <c r="F159" s="258">
        <v>1.4833333333000001</v>
      </c>
      <c r="G159" s="258" t="s">
        <v>14</v>
      </c>
      <c r="H159" s="258">
        <v>36.799999999999997</v>
      </c>
      <c r="I159" s="259">
        <v>5</v>
      </c>
      <c r="J159" s="259">
        <f>IFERROR(VLOOKUP($B159,'Core Indicators'!$E$3:$EU$906,147,FALSE),"x")</f>
        <v>4192</v>
      </c>
      <c r="K159" s="260">
        <v>-2.3503582478</v>
      </c>
      <c r="L159" s="258">
        <v>1</v>
      </c>
      <c r="M159" s="259">
        <v>7</v>
      </c>
      <c r="N159" s="259">
        <v>9</v>
      </c>
      <c r="O159" s="259">
        <f>IFERROR(VLOOKUP(B159,'Core Indicators'!$E$3:$G$9906,3,FALSE),"x")</f>
        <v>17803000</v>
      </c>
      <c r="P159" s="259">
        <v>627340</v>
      </c>
      <c r="Q159" s="253"/>
      <c r="R159" s="253"/>
      <c r="S159" s="253"/>
      <c r="T159" s="253"/>
      <c r="U159" s="253"/>
      <c r="V159" s="253"/>
      <c r="W159" s="253"/>
      <c r="X159" s="253"/>
      <c r="Y159" s="253"/>
      <c r="Z159" s="253"/>
      <c r="AA159" s="253"/>
      <c r="AB159" s="253"/>
      <c r="AC159" s="253"/>
      <c r="AD159" s="253"/>
      <c r="AE159" s="253"/>
      <c r="AF159" s="253"/>
      <c r="AG159" s="253"/>
      <c r="AH159" s="253"/>
      <c r="AI159" s="253"/>
      <c r="AJ159" s="253"/>
      <c r="AK159" s="253"/>
      <c r="AL159" s="253"/>
      <c r="AM159" s="253"/>
      <c r="AN159" s="253"/>
      <c r="AO159" s="253"/>
      <c r="AP159" s="253"/>
      <c r="AQ159" s="253"/>
      <c r="AR159" s="253"/>
      <c r="AS159" s="253"/>
      <c r="AT159" s="253"/>
      <c r="AU159" s="253"/>
      <c r="AV159" s="253"/>
      <c r="AW159" s="253"/>
      <c r="AX159" s="253"/>
      <c r="AY159" s="253"/>
      <c r="AZ159" s="253"/>
      <c r="BA159" s="253"/>
      <c r="BB159" s="253"/>
      <c r="BC159" s="253"/>
      <c r="BD159" s="253"/>
      <c r="BE159" s="253"/>
      <c r="BF159" s="253"/>
      <c r="BG159" s="253"/>
      <c r="BH159" s="253"/>
      <c r="BI159" s="253"/>
      <c r="BJ159" s="253"/>
      <c r="BK159" s="253"/>
      <c r="BL159" s="253"/>
      <c r="BM159" s="253"/>
      <c r="BN159" s="253"/>
      <c r="BO159" s="253"/>
      <c r="BP159" s="253"/>
      <c r="BQ159" s="253"/>
      <c r="BR159" s="253"/>
      <c r="BS159" s="253"/>
      <c r="BT159" s="253"/>
      <c r="BU159" s="253"/>
      <c r="BV159" s="253"/>
      <c r="BW159" s="253"/>
      <c r="BX159" s="253"/>
      <c r="BY159" s="253"/>
      <c r="BZ159" s="253"/>
      <c r="CA159" s="253"/>
      <c r="CB159" s="253"/>
      <c r="CC159" s="253"/>
      <c r="CD159" s="253"/>
      <c r="CE159" s="253"/>
      <c r="CF159" s="253"/>
      <c r="CG159" s="253"/>
      <c r="CH159" s="253"/>
      <c r="CI159" s="253"/>
      <c r="CJ159" s="253"/>
      <c r="CK159" s="253"/>
      <c r="CL159" s="253"/>
      <c r="CM159" s="253"/>
      <c r="CN159" s="253"/>
      <c r="CO159" s="253"/>
      <c r="CP159" s="253"/>
      <c r="CQ159" s="253"/>
      <c r="CR159" s="253"/>
      <c r="CS159" s="253"/>
      <c r="CT159" s="253"/>
      <c r="CU159" s="253"/>
      <c r="CV159" s="253"/>
      <c r="CW159" s="253"/>
      <c r="CX159" s="253"/>
      <c r="CY159" s="253"/>
      <c r="CZ159" s="253"/>
      <c r="DA159" s="253"/>
      <c r="DB159" s="253"/>
      <c r="DC159" s="253"/>
      <c r="DD159" s="253"/>
      <c r="DE159" s="253"/>
      <c r="DF159" s="253"/>
      <c r="DG159" s="253"/>
      <c r="DH159" s="253"/>
      <c r="DI159" s="253"/>
      <c r="DJ159" s="253"/>
      <c r="DK159" s="253"/>
      <c r="DL159" s="253"/>
    </row>
    <row r="160" spans="1:116" x14ac:dyDescent="0.25">
      <c r="A160" s="254" t="s">
        <v>9020</v>
      </c>
      <c r="B160" s="255" t="s">
        <v>9021</v>
      </c>
      <c r="C160" s="258">
        <v>0.29583300080000002</v>
      </c>
      <c r="D160" s="259">
        <v>8</v>
      </c>
      <c r="E160" s="258">
        <v>0</v>
      </c>
      <c r="F160" s="258">
        <v>6.95</v>
      </c>
      <c r="G160" s="258">
        <v>0.16149411559999999</v>
      </c>
      <c r="H160" s="258">
        <v>36.200000000000003</v>
      </c>
      <c r="I160" s="259">
        <v>1</v>
      </c>
      <c r="J160" s="259" t="str">
        <f>IFERROR(VLOOKUP($B160,'Core Indicators'!$E$3:$EU$906,147,FALSE),"x")</f>
        <v>x</v>
      </c>
      <c r="K160" s="260">
        <v>-0.11906975509999999</v>
      </c>
      <c r="L160" s="258">
        <v>6</v>
      </c>
      <c r="M160" s="259">
        <v>66</v>
      </c>
      <c r="N160" s="259">
        <v>39</v>
      </c>
      <c r="O160" s="259" t="str">
        <f>IFERROR(VLOOKUP(B160,'Core Indicators'!$E$3:$G$9906,3,FALSE),"x")</f>
        <v>x</v>
      </c>
      <c r="P160" s="259">
        <v>87460</v>
      </c>
      <c r="Q160" s="253"/>
      <c r="R160" s="253"/>
      <c r="S160" s="253"/>
      <c r="T160" s="253"/>
      <c r="U160" s="253"/>
      <c r="V160" s="253"/>
      <c r="W160" s="253"/>
      <c r="X160" s="253"/>
      <c r="Y160" s="253"/>
      <c r="Z160" s="253"/>
      <c r="AA160" s="253"/>
      <c r="AB160" s="253"/>
      <c r="AC160" s="253"/>
      <c r="AD160" s="253"/>
      <c r="AE160" s="253"/>
      <c r="AF160" s="253"/>
      <c r="AG160" s="253"/>
      <c r="AH160" s="253"/>
      <c r="AI160" s="253"/>
      <c r="AJ160" s="253"/>
      <c r="AK160" s="253"/>
      <c r="AL160" s="253"/>
      <c r="AM160" s="253"/>
      <c r="AN160" s="253"/>
      <c r="AO160" s="253"/>
      <c r="AP160" s="253"/>
      <c r="AQ160" s="253"/>
      <c r="AR160" s="253"/>
      <c r="AS160" s="253"/>
      <c r="AT160" s="253"/>
      <c r="AU160" s="253"/>
      <c r="AV160" s="253"/>
      <c r="AW160" s="253"/>
      <c r="AX160" s="253"/>
      <c r="AY160" s="253"/>
      <c r="AZ160" s="253"/>
      <c r="BA160" s="253"/>
      <c r="BB160" s="253"/>
      <c r="BC160" s="253"/>
      <c r="BD160" s="253"/>
      <c r="BE160" s="253"/>
      <c r="BF160" s="253"/>
      <c r="BG160" s="253"/>
      <c r="BH160" s="253"/>
      <c r="BI160" s="253"/>
      <c r="BJ160" s="253"/>
      <c r="BK160" s="253"/>
      <c r="BL160" s="253"/>
      <c r="BM160" s="253"/>
      <c r="BN160" s="253"/>
      <c r="BO160" s="253"/>
      <c r="BP160" s="253"/>
      <c r="BQ160" s="253"/>
      <c r="BR160" s="253"/>
      <c r="BS160" s="253"/>
      <c r="BT160" s="253"/>
      <c r="BU160" s="253"/>
      <c r="BV160" s="253"/>
      <c r="BW160" s="253"/>
      <c r="BX160" s="253"/>
      <c r="BY160" s="253"/>
      <c r="BZ160" s="253"/>
      <c r="CA160" s="253"/>
      <c r="CB160" s="253"/>
      <c r="CC160" s="253"/>
      <c r="CD160" s="253"/>
      <c r="CE160" s="253"/>
      <c r="CF160" s="253"/>
      <c r="CG160" s="253"/>
      <c r="CH160" s="253"/>
      <c r="CI160" s="253"/>
      <c r="CJ160" s="253"/>
      <c r="CK160" s="253"/>
      <c r="CL160" s="253"/>
      <c r="CM160" s="253"/>
      <c r="CN160" s="253"/>
      <c r="CO160" s="253"/>
      <c r="CP160" s="253"/>
      <c r="CQ160" s="253"/>
      <c r="CR160" s="253"/>
      <c r="CS160" s="253"/>
      <c r="CT160" s="253"/>
      <c r="CU160" s="253"/>
      <c r="CV160" s="253"/>
      <c r="CW160" s="253"/>
      <c r="CX160" s="253"/>
      <c r="CY160" s="253"/>
      <c r="CZ160" s="253"/>
      <c r="DA160" s="253"/>
      <c r="DB160" s="253"/>
      <c r="DC160" s="253"/>
      <c r="DD160" s="253"/>
      <c r="DE160" s="253"/>
      <c r="DF160" s="253"/>
      <c r="DG160" s="253"/>
      <c r="DH160" s="253"/>
      <c r="DI160" s="253"/>
      <c r="DJ160" s="253"/>
      <c r="DK160" s="253"/>
      <c r="DL160" s="253"/>
    </row>
    <row r="161" spans="1:116" x14ac:dyDescent="0.25">
      <c r="A161" s="254" t="s">
        <v>348</v>
      </c>
      <c r="B161" s="255" t="s">
        <v>9022</v>
      </c>
      <c r="C161" s="258">
        <v>0.77907274400000004</v>
      </c>
      <c r="D161" s="259">
        <v>10</v>
      </c>
      <c r="E161" s="258">
        <v>0</v>
      </c>
      <c r="F161" s="258">
        <v>2.6666666666999999</v>
      </c>
      <c r="G161" s="258" t="s">
        <v>14</v>
      </c>
      <c r="H161" s="258">
        <v>44.1</v>
      </c>
      <c r="I161" s="259">
        <v>5</v>
      </c>
      <c r="J161" s="259">
        <f>IFERROR(VLOOKUP($B161,'Core Indicators'!$E$3:$EU$906,147,FALSE),"x")</f>
        <v>884</v>
      </c>
      <c r="K161" s="260">
        <v>-1.9697244167000001</v>
      </c>
      <c r="L161" s="258">
        <v>2.25</v>
      </c>
      <c r="M161" s="259">
        <v>-2</v>
      </c>
      <c r="N161" s="259">
        <v>12</v>
      </c>
      <c r="O161" s="259">
        <f>IFERROR(VLOOKUP(B161,'Core Indicators'!$E$3:$G$9906,3,FALSE),"x")</f>
        <v>12777000</v>
      </c>
      <c r="P161" s="259">
        <v>644329</v>
      </c>
      <c r="Q161" s="253"/>
      <c r="R161" s="253"/>
      <c r="S161" s="253"/>
      <c r="T161" s="253"/>
      <c r="U161" s="253"/>
      <c r="V161" s="253"/>
      <c r="W161" s="253"/>
      <c r="X161" s="253"/>
      <c r="Y161" s="253"/>
      <c r="Z161" s="253"/>
      <c r="AA161" s="253"/>
      <c r="AB161" s="253"/>
      <c r="AC161" s="253"/>
      <c r="AD161" s="253"/>
      <c r="AE161" s="253"/>
      <c r="AF161" s="253"/>
      <c r="AG161" s="253"/>
      <c r="AH161" s="253"/>
      <c r="AI161" s="253"/>
      <c r="AJ161" s="253"/>
      <c r="AK161" s="253"/>
      <c r="AL161" s="253"/>
      <c r="AM161" s="253"/>
      <c r="AN161" s="253"/>
      <c r="AO161" s="253"/>
      <c r="AP161" s="253"/>
      <c r="AQ161" s="253"/>
      <c r="AR161" s="253"/>
      <c r="AS161" s="253"/>
      <c r="AT161" s="253"/>
      <c r="AU161" s="253"/>
      <c r="AV161" s="253"/>
      <c r="AW161" s="253"/>
      <c r="AX161" s="253"/>
      <c r="AY161" s="253"/>
      <c r="AZ161" s="253"/>
      <c r="BA161" s="253"/>
      <c r="BB161" s="253"/>
      <c r="BC161" s="253"/>
      <c r="BD161" s="253"/>
      <c r="BE161" s="253"/>
      <c r="BF161" s="253"/>
      <c r="BG161" s="253"/>
      <c r="BH161" s="253"/>
      <c r="BI161" s="253"/>
      <c r="BJ161" s="253"/>
      <c r="BK161" s="253"/>
      <c r="BL161" s="253"/>
      <c r="BM161" s="253"/>
      <c r="BN161" s="253"/>
      <c r="BO161" s="253"/>
      <c r="BP161" s="253"/>
      <c r="BQ161" s="253"/>
      <c r="BR161" s="253"/>
      <c r="BS161" s="253"/>
      <c r="BT161" s="253"/>
      <c r="BU161" s="253"/>
      <c r="BV161" s="253"/>
      <c r="BW161" s="253"/>
      <c r="BX161" s="253"/>
      <c r="BY161" s="253"/>
      <c r="BZ161" s="253"/>
      <c r="CA161" s="253"/>
      <c r="CB161" s="253"/>
      <c r="CC161" s="253"/>
      <c r="CD161" s="253"/>
      <c r="CE161" s="253"/>
      <c r="CF161" s="253"/>
      <c r="CG161" s="253"/>
      <c r="CH161" s="253"/>
      <c r="CI161" s="253"/>
      <c r="CJ161" s="253"/>
      <c r="CK161" s="253"/>
      <c r="CL161" s="253"/>
      <c r="CM161" s="253"/>
      <c r="CN161" s="253"/>
      <c r="CO161" s="253"/>
      <c r="CP161" s="253"/>
      <c r="CQ161" s="253"/>
      <c r="CR161" s="253"/>
      <c r="CS161" s="253"/>
      <c r="CT161" s="253"/>
      <c r="CU161" s="253"/>
      <c r="CV161" s="253"/>
      <c r="CW161" s="253"/>
      <c r="CX161" s="253"/>
      <c r="CY161" s="253"/>
      <c r="CZ161" s="253"/>
      <c r="DA161" s="253"/>
      <c r="DB161" s="253"/>
      <c r="DC161" s="253"/>
      <c r="DD161" s="253"/>
      <c r="DE161" s="253"/>
      <c r="DF161" s="253"/>
      <c r="DG161" s="253"/>
      <c r="DH161" s="253"/>
      <c r="DI161" s="253"/>
      <c r="DJ161" s="253"/>
      <c r="DK161" s="253"/>
      <c r="DL161" s="253"/>
    </row>
    <row r="162" spans="1:116" x14ac:dyDescent="0.25">
      <c r="A162" s="254" t="s">
        <v>9023</v>
      </c>
      <c r="B162" s="255" t="s">
        <v>9024</v>
      </c>
      <c r="C162" s="258">
        <v>0</v>
      </c>
      <c r="D162" s="259">
        <v>13</v>
      </c>
      <c r="E162" s="258">
        <v>0</v>
      </c>
      <c r="F162" s="258" t="s">
        <v>14</v>
      </c>
      <c r="G162" s="258">
        <v>0.54654479749999996</v>
      </c>
      <c r="H162" s="258">
        <v>56.3</v>
      </c>
      <c r="I162" s="259">
        <v>0</v>
      </c>
      <c r="J162" s="259" t="str">
        <f>IFERROR(VLOOKUP($B162,'Core Indicators'!$E$3:$EU$906,147,FALSE),"x")</f>
        <v>x</v>
      </c>
      <c r="K162" s="260">
        <v>-0.67970234159999998</v>
      </c>
      <c r="L162" s="258" t="s">
        <v>14</v>
      </c>
      <c r="M162" s="259">
        <v>84</v>
      </c>
      <c r="N162" s="259">
        <v>46</v>
      </c>
      <c r="O162" s="259" t="str">
        <f>IFERROR(VLOOKUP(B162,'Core Indicators'!$E$3:$G$9906,3,FALSE),"x")</f>
        <v>x</v>
      </c>
      <c r="P162" s="259">
        <v>960</v>
      </c>
      <c r="Q162" s="253"/>
      <c r="R162" s="253"/>
      <c r="S162" s="253"/>
      <c r="T162" s="253"/>
      <c r="U162" s="253"/>
      <c r="V162" s="253"/>
      <c r="W162" s="253"/>
      <c r="X162" s="253"/>
      <c r="Y162" s="253"/>
      <c r="Z162" s="253"/>
      <c r="AA162" s="253"/>
      <c r="AB162" s="253"/>
      <c r="AC162" s="253"/>
      <c r="AD162" s="253"/>
      <c r="AE162" s="253"/>
      <c r="AF162" s="253"/>
      <c r="AG162" s="253"/>
      <c r="AH162" s="253"/>
      <c r="AI162" s="253"/>
      <c r="AJ162" s="253"/>
      <c r="AK162" s="253"/>
      <c r="AL162" s="253"/>
      <c r="AM162" s="253"/>
      <c r="AN162" s="253"/>
      <c r="AO162" s="253"/>
      <c r="AP162" s="253"/>
      <c r="AQ162" s="253"/>
      <c r="AR162" s="253"/>
      <c r="AS162" s="253"/>
      <c r="AT162" s="253"/>
      <c r="AU162" s="253"/>
      <c r="AV162" s="253"/>
      <c r="AW162" s="253"/>
      <c r="AX162" s="253"/>
      <c r="AY162" s="253"/>
      <c r="AZ162" s="253"/>
      <c r="BA162" s="253"/>
      <c r="BB162" s="253"/>
      <c r="BC162" s="253"/>
      <c r="BD162" s="253"/>
      <c r="BE162" s="253"/>
      <c r="BF162" s="253"/>
      <c r="BG162" s="253"/>
      <c r="BH162" s="253"/>
      <c r="BI162" s="253"/>
      <c r="BJ162" s="253"/>
      <c r="BK162" s="253"/>
      <c r="BL162" s="253"/>
      <c r="BM162" s="253"/>
      <c r="BN162" s="253"/>
      <c r="BO162" s="253"/>
      <c r="BP162" s="253"/>
      <c r="BQ162" s="253"/>
      <c r="BR162" s="253"/>
      <c r="BS162" s="253"/>
      <c r="BT162" s="253"/>
      <c r="BU162" s="253"/>
      <c r="BV162" s="253"/>
      <c r="BW162" s="253"/>
      <c r="BX162" s="253"/>
      <c r="BY162" s="253"/>
      <c r="BZ162" s="253"/>
      <c r="CA162" s="253"/>
      <c r="CB162" s="253"/>
      <c r="CC162" s="253"/>
      <c r="CD162" s="253"/>
      <c r="CE162" s="253"/>
      <c r="CF162" s="253"/>
      <c r="CG162" s="253"/>
      <c r="CH162" s="253"/>
      <c r="CI162" s="253"/>
      <c r="CJ162" s="253"/>
      <c r="CK162" s="253"/>
      <c r="CL162" s="253"/>
      <c r="CM162" s="253"/>
      <c r="CN162" s="253"/>
      <c r="CO162" s="253"/>
      <c r="CP162" s="253"/>
      <c r="CQ162" s="253"/>
      <c r="CR162" s="253"/>
      <c r="CS162" s="253"/>
      <c r="CT162" s="253"/>
      <c r="CU162" s="253"/>
      <c r="CV162" s="253"/>
      <c r="CW162" s="253"/>
      <c r="CX162" s="253"/>
      <c r="CY162" s="253"/>
      <c r="CZ162" s="253"/>
      <c r="DA162" s="253"/>
      <c r="DB162" s="253"/>
      <c r="DC162" s="253"/>
      <c r="DD162" s="253"/>
      <c r="DE162" s="253"/>
      <c r="DF162" s="253"/>
      <c r="DG162" s="253"/>
      <c r="DH162" s="253"/>
      <c r="DI162" s="253"/>
      <c r="DJ162" s="253"/>
      <c r="DK162" s="253"/>
      <c r="DL162" s="253"/>
    </row>
    <row r="163" spans="1:116" x14ac:dyDescent="0.25">
      <c r="A163" s="254" t="s">
        <v>9025</v>
      </c>
      <c r="B163" s="255" t="s">
        <v>9026</v>
      </c>
      <c r="C163" s="258">
        <v>0.77306485170000006</v>
      </c>
      <c r="D163" s="259">
        <v>12</v>
      </c>
      <c r="E163" s="258">
        <v>0</v>
      </c>
      <c r="F163" s="258" t="s">
        <v>14</v>
      </c>
      <c r="G163" s="258">
        <v>0.46510644940000001</v>
      </c>
      <c r="H163" s="258">
        <v>57.9</v>
      </c>
      <c r="I163" s="259">
        <v>0</v>
      </c>
      <c r="J163" s="259" t="str">
        <f>IFERROR(VLOOKUP($B163,'Core Indicators'!$E$3:$EU$906,147,FALSE),"x")</f>
        <v>x</v>
      </c>
      <c r="K163" s="260">
        <v>-5.9651225799999999E-2</v>
      </c>
      <c r="L163" s="258" t="s">
        <v>14</v>
      </c>
      <c r="M163" s="259">
        <v>75</v>
      </c>
      <c r="N163" s="259">
        <v>44</v>
      </c>
      <c r="O163" s="259" t="str">
        <f>IFERROR(VLOOKUP(B163,'Core Indicators'!$E$3:$G$9906,3,FALSE),"x")</f>
        <v>x</v>
      </c>
      <c r="P163" s="259">
        <v>156000</v>
      </c>
      <c r="Q163" s="253"/>
      <c r="R163" s="253"/>
      <c r="S163" s="253"/>
      <c r="T163" s="253"/>
      <c r="U163" s="253"/>
      <c r="V163" s="253"/>
      <c r="W163" s="253"/>
      <c r="X163" s="253"/>
      <c r="Y163" s="253"/>
      <c r="Z163" s="253"/>
      <c r="AA163" s="253"/>
      <c r="AB163" s="253"/>
      <c r="AC163" s="253"/>
      <c r="AD163" s="253"/>
      <c r="AE163" s="253"/>
      <c r="AF163" s="253"/>
      <c r="AG163" s="253"/>
      <c r="AH163" s="253"/>
      <c r="AI163" s="253"/>
      <c r="AJ163" s="253"/>
      <c r="AK163" s="253"/>
      <c r="AL163" s="253"/>
      <c r="AM163" s="253"/>
      <c r="AN163" s="253"/>
      <c r="AO163" s="253"/>
      <c r="AP163" s="253"/>
      <c r="AQ163" s="253"/>
      <c r="AR163" s="253"/>
      <c r="AS163" s="253"/>
      <c r="AT163" s="253"/>
      <c r="AU163" s="253"/>
      <c r="AV163" s="253"/>
      <c r="AW163" s="253"/>
      <c r="AX163" s="253"/>
      <c r="AY163" s="253"/>
      <c r="AZ163" s="253"/>
      <c r="BA163" s="253"/>
      <c r="BB163" s="253"/>
      <c r="BC163" s="253"/>
      <c r="BD163" s="253"/>
      <c r="BE163" s="253"/>
      <c r="BF163" s="253"/>
      <c r="BG163" s="253"/>
      <c r="BH163" s="253"/>
      <c r="BI163" s="253"/>
      <c r="BJ163" s="253"/>
      <c r="BK163" s="253"/>
      <c r="BL163" s="253"/>
      <c r="BM163" s="253"/>
      <c r="BN163" s="253"/>
      <c r="BO163" s="253"/>
      <c r="BP163" s="253"/>
      <c r="BQ163" s="253"/>
      <c r="BR163" s="253"/>
      <c r="BS163" s="253"/>
      <c r="BT163" s="253"/>
      <c r="BU163" s="253"/>
      <c r="BV163" s="253"/>
      <c r="BW163" s="253"/>
      <c r="BX163" s="253"/>
      <c r="BY163" s="253"/>
      <c r="BZ163" s="253"/>
      <c r="CA163" s="253"/>
      <c r="CB163" s="253"/>
      <c r="CC163" s="253"/>
      <c r="CD163" s="253"/>
      <c r="CE163" s="253"/>
      <c r="CF163" s="253"/>
      <c r="CG163" s="253"/>
      <c r="CH163" s="253"/>
      <c r="CI163" s="253"/>
      <c r="CJ163" s="253"/>
      <c r="CK163" s="253"/>
      <c r="CL163" s="253"/>
      <c r="CM163" s="253"/>
      <c r="CN163" s="253"/>
      <c r="CO163" s="253"/>
      <c r="CP163" s="253"/>
      <c r="CQ163" s="253"/>
      <c r="CR163" s="253"/>
      <c r="CS163" s="253"/>
      <c r="CT163" s="253"/>
      <c r="CU163" s="253"/>
      <c r="CV163" s="253"/>
      <c r="CW163" s="253"/>
      <c r="CX163" s="253"/>
      <c r="CY163" s="253"/>
      <c r="CZ163" s="253"/>
      <c r="DA163" s="253"/>
      <c r="DB163" s="253"/>
      <c r="DC163" s="253"/>
      <c r="DD163" s="253"/>
      <c r="DE163" s="253"/>
      <c r="DF163" s="253"/>
      <c r="DG163" s="253"/>
      <c r="DH163" s="253"/>
      <c r="DI163" s="253"/>
      <c r="DJ163" s="253"/>
      <c r="DK163" s="253"/>
      <c r="DL163" s="253"/>
    </row>
    <row r="164" spans="1:116" x14ac:dyDescent="0.25">
      <c r="A164" s="254" t="s">
        <v>2854</v>
      </c>
      <c r="B164" s="255" t="s">
        <v>9027</v>
      </c>
      <c r="C164" s="258">
        <v>0.34016300849999997</v>
      </c>
      <c r="D164" s="259">
        <v>10</v>
      </c>
      <c r="E164" s="258">
        <v>0.19400000000000001</v>
      </c>
      <c r="F164" s="258">
        <v>8.65</v>
      </c>
      <c r="G164" s="258">
        <v>0.18995812400000001</v>
      </c>
      <c r="H164" s="258">
        <v>25</v>
      </c>
      <c r="I164" s="259">
        <v>1</v>
      </c>
      <c r="J164" s="259">
        <f>IFERROR(VLOOKUP($B164,'Core Indicators'!$E$3:$EU$906,147,FALSE),"x")</f>
        <v>0</v>
      </c>
      <c r="K164" s="260">
        <v>0.55673569439999993</v>
      </c>
      <c r="L164" s="258">
        <v>8</v>
      </c>
      <c r="M164" s="259">
        <v>88</v>
      </c>
      <c r="N164" s="259">
        <v>50</v>
      </c>
      <c r="O164" s="259">
        <f>IFERROR(VLOOKUP(B164,'Core Indicators'!$E$3:$G$9906,3,FALSE),"x")</f>
        <v>5800000</v>
      </c>
      <c r="P164" s="259">
        <v>48086</v>
      </c>
      <c r="Q164" s="253"/>
      <c r="R164" s="253"/>
      <c r="S164" s="253"/>
      <c r="T164" s="253"/>
      <c r="U164" s="253"/>
      <c r="V164" s="253"/>
      <c r="W164" s="253"/>
      <c r="X164" s="253"/>
      <c r="Y164" s="253"/>
      <c r="Z164" s="253"/>
      <c r="AA164" s="253"/>
      <c r="AB164" s="253"/>
      <c r="AC164" s="253"/>
      <c r="AD164" s="253"/>
      <c r="AE164" s="253"/>
      <c r="AF164" s="253"/>
      <c r="AG164" s="253"/>
      <c r="AH164" s="253"/>
      <c r="AI164" s="253"/>
      <c r="AJ164" s="253"/>
      <c r="AK164" s="253"/>
      <c r="AL164" s="253"/>
      <c r="AM164" s="253"/>
      <c r="AN164" s="253"/>
      <c r="AO164" s="253"/>
      <c r="AP164" s="253"/>
      <c r="AQ164" s="253"/>
      <c r="AR164" s="253"/>
      <c r="AS164" s="253"/>
      <c r="AT164" s="253"/>
      <c r="AU164" s="253"/>
      <c r="AV164" s="253"/>
      <c r="AW164" s="253"/>
      <c r="AX164" s="253"/>
      <c r="AY164" s="253"/>
      <c r="AZ164" s="253"/>
      <c r="BA164" s="253"/>
      <c r="BB164" s="253"/>
      <c r="BC164" s="253"/>
      <c r="BD164" s="253"/>
      <c r="BE164" s="253"/>
      <c r="BF164" s="253"/>
      <c r="BG164" s="253"/>
      <c r="BH164" s="253"/>
      <c r="BI164" s="253"/>
      <c r="BJ164" s="253"/>
      <c r="BK164" s="253"/>
      <c r="BL164" s="253"/>
      <c r="BM164" s="253"/>
      <c r="BN164" s="253"/>
      <c r="BO164" s="253"/>
      <c r="BP164" s="253"/>
      <c r="BQ164" s="253"/>
      <c r="BR164" s="253"/>
      <c r="BS164" s="253"/>
      <c r="BT164" s="253"/>
      <c r="BU164" s="253"/>
      <c r="BV164" s="253"/>
      <c r="BW164" s="253"/>
      <c r="BX164" s="253"/>
      <c r="BY164" s="253"/>
      <c r="BZ164" s="253"/>
      <c r="CA164" s="253"/>
      <c r="CB164" s="253"/>
      <c r="CC164" s="253"/>
      <c r="CD164" s="253"/>
      <c r="CE164" s="253"/>
      <c r="CF164" s="253"/>
      <c r="CG164" s="253"/>
      <c r="CH164" s="253"/>
      <c r="CI164" s="253"/>
      <c r="CJ164" s="253"/>
      <c r="CK164" s="253"/>
      <c r="CL164" s="253"/>
      <c r="CM164" s="253"/>
      <c r="CN164" s="253"/>
      <c r="CO164" s="253"/>
      <c r="CP164" s="253"/>
      <c r="CQ164" s="253"/>
      <c r="CR164" s="253"/>
      <c r="CS164" s="253"/>
      <c r="CT164" s="253"/>
      <c r="CU164" s="253"/>
      <c r="CV164" s="253"/>
      <c r="CW164" s="253"/>
      <c r="CX164" s="253"/>
      <c r="CY164" s="253"/>
      <c r="CZ164" s="253"/>
      <c r="DA164" s="253"/>
      <c r="DB164" s="253"/>
      <c r="DC164" s="253"/>
      <c r="DD164" s="253"/>
      <c r="DE164" s="253"/>
      <c r="DF164" s="253"/>
      <c r="DG164" s="253"/>
      <c r="DH164" s="253"/>
      <c r="DI164" s="253"/>
      <c r="DJ164" s="253"/>
      <c r="DK164" s="253"/>
      <c r="DL164" s="253"/>
    </row>
    <row r="165" spans="1:116" x14ac:dyDescent="0.25">
      <c r="A165" s="254" t="s">
        <v>9028</v>
      </c>
      <c r="B165" s="255" t="s">
        <v>9029</v>
      </c>
      <c r="C165" s="258">
        <v>0.30942659909999998</v>
      </c>
      <c r="D165" s="259">
        <v>13</v>
      </c>
      <c r="E165" s="258">
        <v>5.33E-2</v>
      </c>
      <c r="F165" s="258">
        <v>9.15</v>
      </c>
      <c r="G165" s="258">
        <v>6.8603414500000001E-2</v>
      </c>
      <c r="H165" s="258">
        <v>24.6</v>
      </c>
      <c r="I165" s="259">
        <v>0</v>
      </c>
      <c r="J165" s="259" t="str">
        <f>IFERROR(VLOOKUP($B165,'Core Indicators'!$E$3:$EU$906,147,FALSE),"x")</f>
        <v>x</v>
      </c>
      <c r="K165" s="260">
        <v>1.1184208392999999</v>
      </c>
      <c r="L165" s="258">
        <v>9</v>
      </c>
      <c r="M165" s="259">
        <v>94</v>
      </c>
      <c r="N165" s="259">
        <v>60</v>
      </c>
      <c r="O165" s="259" t="str">
        <f>IFERROR(VLOOKUP(B165,'Core Indicators'!$E$3:$G$9906,3,FALSE),"x")</f>
        <v>x</v>
      </c>
      <c r="P165" s="259">
        <v>20140</v>
      </c>
      <c r="Q165" s="253"/>
      <c r="R165" s="253"/>
      <c r="S165" s="253"/>
      <c r="T165" s="253"/>
      <c r="U165" s="253"/>
      <c r="V165" s="253"/>
      <c r="W165" s="253"/>
      <c r="X165" s="253"/>
      <c r="Y165" s="253"/>
      <c r="Z165" s="253"/>
      <c r="AA165" s="253"/>
      <c r="AB165" s="253"/>
      <c r="AC165" s="253"/>
      <c r="AD165" s="253"/>
      <c r="AE165" s="253"/>
      <c r="AF165" s="253"/>
      <c r="AG165" s="253"/>
      <c r="AH165" s="253"/>
      <c r="AI165" s="253"/>
      <c r="AJ165" s="253"/>
      <c r="AK165" s="253"/>
      <c r="AL165" s="253"/>
      <c r="AM165" s="253"/>
      <c r="AN165" s="253"/>
      <c r="AO165" s="253"/>
      <c r="AP165" s="253"/>
      <c r="AQ165" s="253"/>
      <c r="AR165" s="253"/>
      <c r="AS165" s="253"/>
      <c r="AT165" s="253"/>
      <c r="AU165" s="253"/>
      <c r="AV165" s="253"/>
      <c r="AW165" s="253"/>
      <c r="AX165" s="253"/>
      <c r="AY165" s="253"/>
      <c r="AZ165" s="253"/>
      <c r="BA165" s="253"/>
      <c r="BB165" s="253"/>
      <c r="BC165" s="253"/>
      <c r="BD165" s="253"/>
      <c r="BE165" s="253"/>
      <c r="BF165" s="253"/>
      <c r="BG165" s="253"/>
      <c r="BH165" s="253"/>
      <c r="BI165" s="253"/>
      <c r="BJ165" s="253"/>
      <c r="BK165" s="253"/>
      <c r="BL165" s="253"/>
      <c r="BM165" s="253"/>
      <c r="BN165" s="253"/>
      <c r="BO165" s="253"/>
      <c r="BP165" s="253"/>
      <c r="BQ165" s="253"/>
      <c r="BR165" s="253"/>
      <c r="BS165" s="253"/>
      <c r="BT165" s="253"/>
      <c r="BU165" s="253"/>
      <c r="BV165" s="253"/>
      <c r="BW165" s="253"/>
      <c r="BX165" s="253"/>
      <c r="BY165" s="253"/>
      <c r="BZ165" s="253"/>
      <c r="CA165" s="253"/>
      <c r="CB165" s="253"/>
      <c r="CC165" s="253"/>
      <c r="CD165" s="253"/>
      <c r="CE165" s="253"/>
      <c r="CF165" s="253"/>
      <c r="CG165" s="253"/>
      <c r="CH165" s="253"/>
      <c r="CI165" s="253"/>
      <c r="CJ165" s="253"/>
      <c r="CK165" s="253"/>
      <c r="CL165" s="253"/>
      <c r="CM165" s="253"/>
      <c r="CN165" s="253"/>
      <c r="CO165" s="253"/>
      <c r="CP165" s="253"/>
      <c r="CQ165" s="253"/>
      <c r="CR165" s="253"/>
      <c r="CS165" s="253"/>
      <c r="CT165" s="253"/>
      <c r="CU165" s="253"/>
      <c r="CV165" s="253"/>
      <c r="CW165" s="253"/>
      <c r="CX165" s="253"/>
      <c r="CY165" s="253"/>
      <c r="CZ165" s="253"/>
      <c r="DA165" s="253"/>
      <c r="DB165" s="253"/>
      <c r="DC165" s="253"/>
      <c r="DD165" s="253"/>
      <c r="DE165" s="253"/>
      <c r="DF165" s="253"/>
      <c r="DG165" s="253"/>
      <c r="DH165" s="253"/>
      <c r="DI165" s="253"/>
      <c r="DJ165" s="253"/>
      <c r="DK165" s="253"/>
      <c r="DL165" s="253"/>
    </row>
    <row r="166" spans="1:116" x14ac:dyDescent="0.25">
      <c r="A166" s="254" t="s">
        <v>9030</v>
      </c>
      <c r="B166" s="255" t="s">
        <v>9031</v>
      </c>
      <c r="C166" s="258">
        <v>0</v>
      </c>
      <c r="D166" s="259">
        <v>12</v>
      </c>
      <c r="E166" s="258">
        <v>0</v>
      </c>
      <c r="F166" s="258" t="s">
        <v>14</v>
      </c>
      <c r="G166" s="258">
        <v>4.0217716600000002E-2</v>
      </c>
      <c r="H166" s="258">
        <v>30</v>
      </c>
      <c r="I166" s="259">
        <v>3</v>
      </c>
      <c r="J166" s="259" t="str">
        <f>IFERROR(VLOOKUP($B166,'Core Indicators'!$E$3:$EU$906,147,FALSE),"x")</f>
        <v>x</v>
      </c>
      <c r="K166" s="260">
        <v>1.9065259695000001</v>
      </c>
      <c r="L166" s="258" t="s">
        <v>14</v>
      </c>
      <c r="M166" s="259">
        <v>100</v>
      </c>
      <c r="N166" s="259">
        <v>85</v>
      </c>
      <c r="O166" s="259" t="str">
        <f>IFERROR(VLOOKUP(B166,'Core Indicators'!$E$3:$G$9906,3,FALSE),"x")</f>
        <v>x</v>
      </c>
      <c r="P166" s="259">
        <v>407310</v>
      </c>
      <c r="Q166" s="253"/>
      <c r="R166" s="253"/>
      <c r="S166" s="253"/>
      <c r="T166" s="253"/>
      <c r="U166" s="253"/>
      <c r="V166" s="253"/>
      <c r="W166" s="253"/>
      <c r="X166" s="253"/>
      <c r="Y166" s="253"/>
      <c r="Z166" s="253"/>
      <c r="AA166" s="253"/>
      <c r="AB166" s="253"/>
      <c r="AC166" s="253"/>
      <c r="AD166" s="253"/>
      <c r="AE166" s="253"/>
      <c r="AF166" s="253"/>
      <c r="AG166" s="253"/>
      <c r="AH166" s="253"/>
      <c r="AI166" s="253"/>
      <c r="AJ166" s="253"/>
      <c r="AK166" s="253"/>
      <c r="AL166" s="253"/>
      <c r="AM166" s="253"/>
      <c r="AN166" s="253"/>
      <c r="AO166" s="253"/>
      <c r="AP166" s="253"/>
      <c r="AQ166" s="253"/>
      <c r="AR166" s="253"/>
      <c r="AS166" s="253"/>
      <c r="AT166" s="253"/>
      <c r="AU166" s="253"/>
      <c r="AV166" s="253"/>
      <c r="AW166" s="253"/>
      <c r="AX166" s="253"/>
      <c r="AY166" s="253"/>
      <c r="AZ166" s="253"/>
      <c r="BA166" s="253"/>
      <c r="BB166" s="253"/>
      <c r="BC166" s="253"/>
      <c r="BD166" s="253"/>
      <c r="BE166" s="253"/>
      <c r="BF166" s="253"/>
      <c r="BG166" s="253"/>
      <c r="BH166" s="253"/>
      <c r="BI166" s="253"/>
      <c r="BJ166" s="253"/>
      <c r="BK166" s="253"/>
      <c r="BL166" s="253"/>
      <c r="BM166" s="253"/>
      <c r="BN166" s="253"/>
      <c r="BO166" s="253"/>
      <c r="BP166" s="253"/>
      <c r="BQ166" s="253"/>
      <c r="BR166" s="253"/>
      <c r="BS166" s="253"/>
      <c r="BT166" s="253"/>
      <c r="BU166" s="253"/>
      <c r="BV166" s="253"/>
      <c r="BW166" s="253"/>
      <c r="BX166" s="253"/>
      <c r="BY166" s="253"/>
      <c r="BZ166" s="253"/>
      <c r="CA166" s="253"/>
      <c r="CB166" s="253"/>
      <c r="CC166" s="253"/>
      <c r="CD166" s="253"/>
      <c r="CE166" s="253"/>
      <c r="CF166" s="253"/>
      <c r="CG166" s="253"/>
      <c r="CH166" s="253"/>
      <c r="CI166" s="253"/>
      <c r="CJ166" s="253"/>
      <c r="CK166" s="253"/>
      <c r="CL166" s="253"/>
      <c r="CM166" s="253"/>
      <c r="CN166" s="253"/>
      <c r="CO166" s="253"/>
      <c r="CP166" s="253"/>
      <c r="CQ166" s="253"/>
      <c r="CR166" s="253"/>
      <c r="CS166" s="253"/>
      <c r="CT166" s="253"/>
      <c r="CU166" s="253"/>
      <c r="CV166" s="253"/>
      <c r="CW166" s="253"/>
      <c r="CX166" s="253"/>
      <c r="CY166" s="253"/>
      <c r="CZ166" s="253"/>
      <c r="DA166" s="253"/>
      <c r="DB166" s="253"/>
      <c r="DC166" s="253"/>
      <c r="DD166" s="253"/>
      <c r="DE166" s="253"/>
      <c r="DF166" s="253"/>
      <c r="DG166" s="253"/>
      <c r="DH166" s="253"/>
      <c r="DI166" s="253"/>
      <c r="DJ166" s="253"/>
      <c r="DK166" s="253"/>
      <c r="DL166" s="253"/>
    </row>
    <row r="167" spans="1:116" x14ac:dyDescent="0.25">
      <c r="A167" s="254" t="s">
        <v>1004</v>
      </c>
      <c r="B167" s="255" t="s">
        <v>9032</v>
      </c>
      <c r="C167" s="258">
        <v>0</v>
      </c>
      <c r="D167" s="259">
        <v>5</v>
      </c>
      <c r="E167" s="258">
        <v>0</v>
      </c>
      <c r="F167" s="258">
        <v>3.5833333333000001</v>
      </c>
      <c r="G167" s="258">
        <v>0.57860936750000003</v>
      </c>
      <c r="H167" s="258">
        <v>54.6</v>
      </c>
      <c r="I167" s="259">
        <v>3</v>
      </c>
      <c r="J167" s="259">
        <f>IFERROR(VLOOKUP($B167,'Core Indicators'!$E$3:$EU$906,147,FALSE),"x")</f>
        <v>0</v>
      </c>
      <c r="K167" s="260">
        <v>-0.50188273189999999</v>
      </c>
      <c r="L167" s="258">
        <v>2.5</v>
      </c>
      <c r="M167" s="259">
        <v>19</v>
      </c>
      <c r="N167" s="259">
        <v>34</v>
      </c>
      <c r="O167" s="259">
        <f>IFERROR(VLOOKUP(B167,'Core Indicators'!$E$3:$G$9906,3,FALSE),"x")</f>
        <v>1205000</v>
      </c>
      <c r="P167" s="259">
        <v>17200</v>
      </c>
      <c r="Q167" s="253"/>
      <c r="R167" s="253"/>
      <c r="S167" s="253"/>
      <c r="T167" s="253"/>
      <c r="U167" s="253"/>
      <c r="V167" s="253"/>
      <c r="W167" s="253"/>
      <c r="X167" s="253"/>
      <c r="Y167" s="253"/>
      <c r="Z167" s="253"/>
      <c r="AA167" s="253"/>
      <c r="AB167" s="253"/>
      <c r="AC167" s="253"/>
      <c r="AD167" s="253"/>
      <c r="AE167" s="253"/>
      <c r="AF167" s="253"/>
      <c r="AG167" s="253"/>
      <c r="AH167" s="253"/>
      <c r="AI167" s="253"/>
      <c r="AJ167" s="253"/>
      <c r="AK167" s="253"/>
      <c r="AL167" s="253"/>
      <c r="AM167" s="253"/>
      <c r="AN167" s="253"/>
      <c r="AO167" s="253"/>
      <c r="AP167" s="253"/>
      <c r="AQ167" s="253"/>
      <c r="AR167" s="253"/>
      <c r="AS167" s="253"/>
      <c r="AT167" s="253"/>
      <c r="AU167" s="253"/>
      <c r="AV167" s="253"/>
      <c r="AW167" s="253"/>
      <c r="AX167" s="253"/>
      <c r="AY167" s="253"/>
      <c r="AZ167" s="253"/>
      <c r="BA167" s="253"/>
      <c r="BB167" s="253"/>
      <c r="BC167" s="253"/>
      <c r="BD167" s="253"/>
      <c r="BE167" s="253"/>
      <c r="BF167" s="253"/>
      <c r="BG167" s="253"/>
      <c r="BH167" s="253"/>
      <c r="BI167" s="253"/>
      <c r="BJ167" s="253"/>
      <c r="BK167" s="253"/>
      <c r="BL167" s="253"/>
      <c r="BM167" s="253"/>
      <c r="BN167" s="253"/>
      <c r="BO167" s="253"/>
      <c r="BP167" s="253"/>
      <c r="BQ167" s="253"/>
      <c r="BR167" s="253"/>
      <c r="BS167" s="253"/>
      <c r="BT167" s="253"/>
      <c r="BU167" s="253"/>
      <c r="BV167" s="253"/>
      <c r="BW167" s="253"/>
      <c r="BX167" s="253"/>
      <c r="BY167" s="253"/>
      <c r="BZ167" s="253"/>
      <c r="CA167" s="253"/>
      <c r="CB167" s="253"/>
      <c r="CC167" s="253"/>
      <c r="CD167" s="253"/>
      <c r="CE167" s="253"/>
      <c r="CF167" s="253"/>
      <c r="CG167" s="253"/>
      <c r="CH167" s="253"/>
      <c r="CI167" s="253"/>
      <c r="CJ167" s="253"/>
      <c r="CK167" s="253"/>
      <c r="CL167" s="253"/>
      <c r="CM167" s="253"/>
      <c r="CN167" s="253"/>
      <c r="CO167" s="253"/>
      <c r="CP167" s="253"/>
      <c r="CQ167" s="253"/>
      <c r="CR167" s="253"/>
      <c r="CS167" s="253"/>
      <c r="CT167" s="253"/>
      <c r="CU167" s="253"/>
      <c r="CV167" s="253"/>
      <c r="CW167" s="253"/>
      <c r="CX167" s="253"/>
      <c r="CY167" s="253"/>
      <c r="CZ167" s="253"/>
      <c r="DA167" s="253"/>
      <c r="DB167" s="253"/>
      <c r="DC167" s="253"/>
      <c r="DD167" s="253"/>
      <c r="DE167" s="253"/>
      <c r="DF167" s="253"/>
      <c r="DG167" s="253"/>
      <c r="DH167" s="253"/>
      <c r="DI167" s="253"/>
      <c r="DJ167" s="253"/>
      <c r="DK167" s="253"/>
      <c r="DL167" s="253"/>
    </row>
    <row r="168" spans="1:116" x14ac:dyDescent="0.25">
      <c r="A168" s="254" t="s">
        <v>9033</v>
      </c>
      <c r="B168" s="255" t="s">
        <v>9034</v>
      </c>
      <c r="C168" s="258">
        <v>0</v>
      </c>
      <c r="D168" s="259">
        <v>8</v>
      </c>
      <c r="E168" s="258">
        <v>0</v>
      </c>
      <c r="F168" s="258" t="s">
        <v>14</v>
      </c>
      <c r="G168" s="258" t="s">
        <v>14</v>
      </c>
      <c r="H168" s="258">
        <v>32.1</v>
      </c>
      <c r="I168" s="259">
        <v>0</v>
      </c>
      <c r="J168" s="259" t="str">
        <f>IFERROR(VLOOKUP($B168,'Core Indicators'!$E$3:$EU$906,147,FALSE),"x")</f>
        <v>x</v>
      </c>
      <c r="K168" s="260">
        <v>0.17143608630000001</v>
      </c>
      <c r="L168" s="258" t="s">
        <v>14</v>
      </c>
      <c r="M168" s="259">
        <v>72</v>
      </c>
      <c r="N168" s="259">
        <v>66</v>
      </c>
      <c r="O168" s="259" t="str">
        <f>IFERROR(VLOOKUP(B168,'Core Indicators'!$E$3:$G$9906,3,FALSE),"x")</f>
        <v>x</v>
      </c>
      <c r="P168" s="259">
        <v>460</v>
      </c>
      <c r="Q168" s="253"/>
      <c r="R168" s="253"/>
      <c r="S168" s="253"/>
      <c r="T168" s="253"/>
      <c r="U168" s="253"/>
      <c r="V168" s="253"/>
      <c r="W168" s="253"/>
      <c r="X168" s="253"/>
      <c r="Y168" s="253"/>
      <c r="Z168" s="253"/>
      <c r="AA168" s="253"/>
      <c r="AB168" s="253"/>
      <c r="AC168" s="253"/>
      <c r="AD168" s="253"/>
      <c r="AE168" s="253"/>
      <c r="AF168" s="253"/>
      <c r="AG168" s="253"/>
      <c r="AH168" s="253"/>
      <c r="AI168" s="253"/>
      <c r="AJ168" s="253"/>
      <c r="AK168" s="253"/>
      <c r="AL168" s="253"/>
      <c r="AM168" s="253"/>
      <c r="AN168" s="253"/>
      <c r="AO168" s="253"/>
      <c r="AP168" s="253"/>
      <c r="AQ168" s="253"/>
      <c r="AR168" s="253"/>
      <c r="AS168" s="253"/>
      <c r="AT168" s="253"/>
      <c r="AU168" s="253"/>
      <c r="AV168" s="253"/>
      <c r="AW168" s="253"/>
      <c r="AX168" s="253"/>
      <c r="AY168" s="253"/>
      <c r="AZ168" s="253"/>
      <c r="BA168" s="253"/>
      <c r="BB168" s="253"/>
      <c r="BC168" s="253"/>
      <c r="BD168" s="253"/>
      <c r="BE168" s="253"/>
      <c r="BF168" s="253"/>
      <c r="BG168" s="253"/>
      <c r="BH168" s="253"/>
      <c r="BI168" s="253"/>
      <c r="BJ168" s="253"/>
      <c r="BK168" s="253"/>
      <c r="BL168" s="253"/>
      <c r="BM168" s="253"/>
      <c r="BN168" s="253"/>
      <c r="BO168" s="253"/>
      <c r="BP168" s="253"/>
      <c r="BQ168" s="253"/>
      <c r="BR168" s="253"/>
      <c r="BS168" s="253"/>
      <c r="BT168" s="253"/>
      <c r="BU168" s="253"/>
      <c r="BV168" s="253"/>
      <c r="BW168" s="253"/>
      <c r="BX168" s="253"/>
      <c r="BY168" s="253"/>
      <c r="BZ168" s="253"/>
      <c r="CA168" s="253"/>
      <c r="CB168" s="253"/>
      <c r="CC168" s="253"/>
      <c r="CD168" s="253"/>
      <c r="CE168" s="253"/>
      <c r="CF168" s="253"/>
      <c r="CG168" s="253"/>
      <c r="CH168" s="253"/>
      <c r="CI168" s="253"/>
      <c r="CJ168" s="253"/>
      <c r="CK168" s="253"/>
      <c r="CL168" s="253"/>
      <c r="CM168" s="253"/>
      <c r="CN168" s="253"/>
      <c r="CO168" s="253"/>
      <c r="CP168" s="253"/>
      <c r="CQ168" s="253"/>
      <c r="CR168" s="253"/>
      <c r="CS168" s="253"/>
      <c r="CT168" s="253"/>
      <c r="CU168" s="253"/>
      <c r="CV168" s="253"/>
      <c r="CW168" s="253"/>
      <c r="CX168" s="253"/>
      <c r="CY168" s="253"/>
      <c r="CZ168" s="253"/>
      <c r="DA168" s="253"/>
      <c r="DB168" s="253"/>
      <c r="DC168" s="253"/>
      <c r="DD168" s="253"/>
      <c r="DE168" s="253"/>
      <c r="DF168" s="253"/>
      <c r="DG168" s="253"/>
      <c r="DH168" s="253"/>
      <c r="DI168" s="253"/>
      <c r="DJ168" s="253"/>
      <c r="DK168" s="253"/>
      <c r="DL168" s="253"/>
    </row>
    <row r="169" spans="1:116" x14ac:dyDescent="0.25">
      <c r="A169" s="254" t="s">
        <v>73</v>
      </c>
      <c r="B169" s="255" t="s">
        <v>9035</v>
      </c>
      <c r="C169" s="258">
        <v>0.54330003230000001</v>
      </c>
      <c r="D169" s="259">
        <v>1</v>
      </c>
      <c r="E169" s="258">
        <v>0.85</v>
      </c>
      <c r="F169" s="258">
        <v>1.8</v>
      </c>
      <c r="G169" s="258">
        <v>0.54677704069999999</v>
      </c>
      <c r="H169" s="258">
        <v>37.5</v>
      </c>
      <c r="I169" s="259">
        <v>5</v>
      </c>
      <c r="J169" s="259">
        <f>IFERROR(VLOOKUP($B169,'Core Indicators'!$E$3:$EU$906,147,FALSE),"x")</f>
        <v>915</v>
      </c>
      <c r="K169" s="260">
        <v>-2.0760633945000002</v>
      </c>
      <c r="L169" s="258">
        <v>1.5</v>
      </c>
      <c r="M169" s="259">
        <v>0</v>
      </c>
      <c r="N169" s="259">
        <v>13</v>
      </c>
      <c r="O169" s="259">
        <f>IFERROR(VLOOKUP(B169,'Core Indicators'!$E$3:$G$9906,3,FALSE),"x")</f>
        <v>18523000</v>
      </c>
      <c r="P169" s="259">
        <v>183630</v>
      </c>
      <c r="Q169" s="253"/>
      <c r="R169" s="253"/>
      <c r="S169" s="253"/>
      <c r="T169" s="253"/>
      <c r="U169" s="253"/>
      <c r="V169" s="253"/>
      <c r="W169" s="253"/>
      <c r="X169" s="253"/>
      <c r="Y169" s="253"/>
      <c r="Z169" s="253"/>
      <c r="AA169" s="253"/>
      <c r="AB169" s="253"/>
      <c r="AC169" s="253"/>
      <c r="AD169" s="253"/>
      <c r="AE169" s="253"/>
      <c r="AF169" s="253"/>
      <c r="AG169" s="253"/>
      <c r="AH169" s="253"/>
      <c r="AI169" s="253"/>
      <c r="AJ169" s="253"/>
      <c r="AK169" s="253"/>
      <c r="AL169" s="253"/>
      <c r="AM169" s="253"/>
      <c r="AN169" s="253"/>
      <c r="AO169" s="253"/>
      <c r="AP169" s="253"/>
      <c r="AQ169" s="253"/>
      <c r="AR169" s="253"/>
      <c r="AS169" s="253"/>
      <c r="AT169" s="253"/>
      <c r="AU169" s="253"/>
      <c r="AV169" s="253"/>
      <c r="AW169" s="253"/>
      <c r="AX169" s="253"/>
      <c r="AY169" s="253"/>
      <c r="AZ169" s="253"/>
      <c r="BA169" s="253"/>
      <c r="BB169" s="253"/>
      <c r="BC169" s="253"/>
      <c r="BD169" s="253"/>
      <c r="BE169" s="253"/>
      <c r="BF169" s="253"/>
      <c r="BG169" s="253"/>
      <c r="BH169" s="253"/>
      <c r="BI169" s="253"/>
      <c r="BJ169" s="253"/>
      <c r="BK169" s="253"/>
      <c r="BL169" s="253"/>
      <c r="BM169" s="253"/>
      <c r="BN169" s="253"/>
      <c r="BO169" s="253"/>
      <c r="BP169" s="253"/>
      <c r="BQ169" s="253"/>
      <c r="BR169" s="253"/>
      <c r="BS169" s="253"/>
      <c r="BT169" s="253"/>
      <c r="BU169" s="253"/>
      <c r="BV169" s="253"/>
      <c r="BW169" s="253"/>
      <c r="BX169" s="253"/>
      <c r="BY169" s="253"/>
      <c r="BZ169" s="253"/>
      <c r="CA169" s="253"/>
      <c r="CB169" s="253"/>
      <c r="CC169" s="253"/>
      <c r="CD169" s="253"/>
      <c r="CE169" s="253"/>
      <c r="CF169" s="253"/>
      <c r="CG169" s="253"/>
      <c r="CH169" s="253"/>
      <c r="CI169" s="253"/>
      <c r="CJ169" s="253"/>
      <c r="CK169" s="253"/>
      <c r="CL169" s="253"/>
      <c r="CM169" s="253"/>
      <c r="CN169" s="253"/>
      <c r="CO169" s="253"/>
      <c r="CP169" s="253"/>
      <c r="CQ169" s="253"/>
      <c r="CR169" s="253"/>
      <c r="CS169" s="253"/>
      <c r="CT169" s="253"/>
      <c r="CU169" s="253"/>
      <c r="CV169" s="253"/>
      <c r="CW169" s="253"/>
      <c r="CX169" s="253"/>
      <c r="CY169" s="253"/>
      <c r="CZ169" s="253"/>
      <c r="DA169" s="253"/>
      <c r="DB169" s="253"/>
      <c r="DC169" s="253"/>
      <c r="DD169" s="253"/>
      <c r="DE169" s="253"/>
      <c r="DF169" s="253"/>
      <c r="DG169" s="253"/>
      <c r="DH169" s="253"/>
      <c r="DI169" s="253"/>
      <c r="DJ169" s="253"/>
      <c r="DK169" s="253"/>
      <c r="DL169" s="253"/>
    </row>
    <row r="170" spans="1:116" x14ac:dyDescent="0.25">
      <c r="A170" s="254" t="s">
        <v>453</v>
      </c>
      <c r="B170" s="255" t="s">
        <v>9036</v>
      </c>
      <c r="C170" s="258">
        <v>0.92045000249999998</v>
      </c>
      <c r="D170" s="259">
        <v>9</v>
      </c>
      <c r="E170" s="258">
        <v>0.185</v>
      </c>
      <c r="F170" s="258">
        <v>2.9333333332999998</v>
      </c>
      <c r="G170" s="258">
        <v>0.7006806672</v>
      </c>
      <c r="H170" s="258">
        <v>43.3</v>
      </c>
      <c r="I170" s="259">
        <v>5</v>
      </c>
      <c r="J170" s="259">
        <f>IFERROR(VLOOKUP($B170,'Core Indicators'!$E$3:$EU$906,147,FALSE),"x")</f>
        <v>196</v>
      </c>
      <c r="K170" s="260">
        <v>-1.2833583355</v>
      </c>
      <c r="L170" s="258">
        <v>1.75</v>
      </c>
      <c r="M170" s="259">
        <v>17</v>
      </c>
      <c r="N170" s="259">
        <v>20</v>
      </c>
      <c r="O170" s="259">
        <f>IFERROR(VLOOKUP(B170,'Core Indicators'!$E$3:$G$9906,3,FALSE),"x")</f>
        <v>18315000</v>
      </c>
      <c r="P170" s="259">
        <v>1259200</v>
      </c>
      <c r="Q170" s="253"/>
      <c r="R170" s="253"/>
      <c r="S170" s="253"/>
      <c r="T170" s="253"/>
      <c r="U170" s="253"/>
      <c r="V170" s="253"/>
      <c r="W170" s="253"/>
      <c r="X170" s="253"/>
      <c r="Y170" s="253"/>
      <c r="Z170" s="253"/>
      <c r="AA170" s="253"/>
      <c r="AB170" s="253"/>
      <c r="AC170" s="253"/>
      <c r="AD170" s="253"/>
      <c r="AE170" s="253"/>
      <c r="AF170" s="253"/>
      <c r="AG170" s="253"/>
      <c r="AH170" s="253"/>
      <c r="AI170" s="253"/>
      <c r="AJ170" s="253"/>
      <c r="AK170" s="253"/>
      <c r="AL170" s="253"/>
      <c r="AM170" s="253"/>
      <c r="AN170" s="253"/>
      <c r="AO170" s="253"/>
      <c r="AP170" s="253"/>
      <c r="AQ170" s="253"/>
      <c r="AR170" s="253"/>
      <c r="AS170" s="253"/>
      <c r="AT170" s="253"/>
      <c r="AU170" s="253"/>
      <c r="AV170" s="253"/>
      <c r="AW170" s="253"/>
      <c r="AX170" s="253"/>
      <c r="AY170" s="253"/>
      <c r="AZ170" s="253"/>
      <c r="BA170" s="253"/>
      <c r="BB170" s="253"/>
      <c r="BC170" s="253"/>
      <c r="BD170" s="253"/>
      <c r="BE170" s="253"/>
      <c r="BF170" s="253"/>
      <c r="BG170" s="253"/>
      <c r="BH170" s="253"/>
      <c r="BI170" s="253"/>
      <c r="BJ170" s="253"/>
      <c r="BK170" s="253"/>
      <c r="BL170" s="253"/>
      <c r="BM170" s="253"/>
      <c r="BN170" s="253"/>
      <c r="BO170" s="253"/>
      <c r="BP170" s="253"/>
      <c r="BQ170" s="253"/>
      <c r="BR170" s="253"/>
      <c r="BS170" s="253"/>
      <c r="BT170" s="253"/>
      <c r="BU170" s="253"/>
      <c r="BV170" s="253"/>
      <c r="BW170" s="253"/>
      <c r="BX170" s="253"/>
      <c r="BY170" s="253"/>
      <c r="BZ170" s="253"/>
      <c r="CA170" s="253"/>
      <c r="CB170" s="253"/>
      <c r="CC170" s="253"/>
      <c r="CD170" s="253"/>
      <c r="CE170" s="253"/>
      <c r="CF170" s="253"/>
      <c r="CG170" s="253"/>
      <c r="CH170" s="253"/>
      <c r="CI170" s="253"/>
      <c r="CJ170" s="253"/>
      <c r="CK170" s="253"/>
      <c r="CL170" s="253"/>
      <c r="CM170" s="253"/>
      <c r="CN170" s="253"/>
      <c r="CO170" s="253"/>
      <c r="CP170" s="253"/>
      <c r="CQ170" s="253"/>
      <c r="CR170" s="253"/>
      <c r="CS170" s="253"/>
      <c r="CT170" s="253"/>
      <c r="CU170" s="253"/>
      <c r="CV170" s="253"/>
      <c r="CW170" s="253"/>
      <c r="CX170" s="253"/>
      <c r="CY170" s="253"/>
      <c r="CZ170" s="253"/>
      <c r="DA170" s="253"/>
      <c r="DB170" s="253"/>
      <c r="DC170" s="253"/>
      <c r="DD170" s="253"/>
      <c r="DE170" s="253"/>
      <c r="DF170" s="253"/>
      <c r="DG170" s="253"/>
      <c r="DH170" s="253"/>
      <c r="DI170" s="253"/>
      <c r="DJ170" s="253"/>
      <c r="DK170" s="253"/>
      <c r="DL170" s="253"/>
    </row>
    <row r="171" spans="1:116" x14ac:dyDescent="0.25">
      <c r="A171" s="254" t="s">
        <v>9037</v>
      </c>
      <c r="B171" s="255" t="s">
        <v>9038</v>
      </c>
      <c r="C171" s="258">
        <v>0.73349999629999996</v>
      </c>
      <c r="D171" s="259">
        <v>5</v>
      </c>
      <c r="E171" s="258">
        <v>0</v>
      </c>
      <c r="F171" s="258">
        <v>4.8666666666999996</v>
      </c>
      <c r="G171" s="258">
        <v>0.56568342780000003</v>
      </c>
      <c r="H171" s="258">
        <v>43.1</v>
      </c>
      <c r="I171" s="259">
        <v>2</v>
      </c>
      <c r="J171" s="259" t="str">
        <f>IFERROR(VLOOKUP($B171,'Core Indicators'!$E$3:$EU$906,147,FALSE),"x")</f>
        <v>x</v>
      </c>
      <c r="K171" s="260">
        <v>-0.58879667520000001</v>
      </c>
      <c r="L171" s="258">
        <v>4</v>
      </c>
      <c r="M171" s="259">
        <v>44</v>
      </c>
      <c r="N171" s="259">
        <v>29</v>
      </c>
      <c r="O171" s="259" t="str">
        <f>IFERROR(VLOOKUP(B171,'Core Indicators'!$E$3:$G$9906,3,FALSE),"x")</f>
        <v>x</v>
      </c>
      <c r="P171" s="259">
        <v>54390</v>
      </c>
      <c r="Q171" s="253"/>
      <c r="R171" s="253"/>
      <c r="S171" s="253"/>
      <c r="T171" s="253"/>
      <c r="U171" s="253"/>
      <c r="V171" s="253"/>
      <c r="W171" s="253"/>
      <c r="X171" s="253"/>
      <c r="Y171" s="253"/>
      <c r="Z171" s="253"/>
      <c r="AA171" s="253"/>
      <c r="AB171" s="253"/>
      <c r="AC171" s="253"/>
      <c r="AD171" s="253"/>
      <c r="AE171" s="253"/>
      <c r="AF171" s="253"/>
      <c r="AG171" s="253"/>
      <c r="AH171" s="253"/>
      <c r="AI171" s="253"/>
      <c r="AJ171" s="253"/>
      <c r="AK171" s="253"/>
      <c r="AL171" s="253"/>
      <c r="AM171" s="253"/>
      <c r="AN171" s="253"/>
      <c r="AO171" s="253"/>
      <c r="AP171" s="253"/>
      <c r="AQ171" s="253"/>
      <c r="AR171" s="253"/>
      <c r="AS171" s="253"/>
      <c r="AT171" s="253"/>
      <c r="AU171" s="253"/>
      <c r="AV171" s="253"/>
      <c r="AW171" s="253"/>
      <c r="AX171" s="253"/>
      <c r="AY171" s="253"/>
      <c r="AZ171" s="253"/>
      <c r="BA171" s="253"/>
      <c r="BB171" s="253"/>
      <c r="BC171" s="253"/>
      <c r="BD171" s="253"/>
      <c r="BE171" s="253"/>
      <c r="BF171" s="253"/>
      <c r="BG171" s="253"/>
      <c r="BH171" s="253"/>
      <c r="BI171" s="253"/>
      <c r="BJ171" s="253"/>
      <c r="BK171" s="253"/>
      <c r="BL171" s="253"/>
      <c r="BM171" s="253"/>
      <c r="BN171" s="253"/>
      <c r="BO171" s="253"/>
      <c r="BP171" s="253"/>
      <c r="BQ171" s="253"/>
      <c r="BR171" s="253"/>
      <c r="BS171" s="253"/>
      <c r="BT171" s="253"/>
      <c r="BU171" s="253"/>
      <c r="BV171" s="253"/>
      <c r="BW171" s="253"/>
      <c r="BX171" s="253"/>
      <c r="BY171" s="253"/>
      <c r="BZ171" s="253"/>
      <c r="CA171" s="253"/>
      <c r="CB171" s="253"/>
      <c r="CC171" s="253"/>
      <c r="CD171" s="253"/>
      <c r="CE171" s="253"/>
      <c r="CF171" s="253"/>
      <c r="CG171" s="253"/>
      <c r="CH171" s="253"/>
      <c r="CI171" s="253"/>
      <c r="CJ171" s="253"/>
      <c r="CK171" s="253"/>
      <c r="CL171" s="253"/>
      <c r="CM171" s="253"/>
      <c r="CN171" s="253"/>
      <c r="CO171" s="253"/>
      <c r="CP171" s="253"/>
      <c r="CQ171" s="253"/>
      <c r="CR171" s="253"/>
      <c r="CS171" s="253"/>
      <c r="CT171" s="253"/>
      <c r="CU171" s="253"/>
      <c r="CV171" s="253"/>
      <c r="CW171" s="253"/>
      <c r="CX171" s="253"/>
      <c r="CY171" s="253"/>
      <c r="CZ171" s="253"/>
      <c r="DA171" s="253"/>
      <c r="DB171" s="253"/>
      <c r="DC171" s="253"/>
      <c r="DD171" s="253"/>
      <c r="DE171" s="253"/>
      <c r="DF171" s="253"/>
      <c r="DG171" s="253"/>
      <c r="DH171" s="253"/>
      <c r="DI171" s="253"/>
      <c r="DJ171" s="253"/>
      <c r="DK171" s="253"/>
      <c r="DL171" s="253"/>
    </row>
    <row r="172" spans="1:116" x14ac:dyDescent="0.25">
      <c r="A172" s="254" t="s">
        <v>276</v>
      </c>
      <c r="B172" s="255" t="s">
        <v>9039</v>
      </c>
      <c r="C172" s="258">
        <v>0.31875000450000002</v>
      </c>
      <c r="D172" s="259">
        <v>8</v>
      </c>
      <c r="E172" s="258">
        <v>0.05</v>
      </c>
      <c r="F172" s="258">
        <v>3.3</v>
      </c>
      <c r="G172" s="258">
        <v>0.37672290009999998</v>
      </c>
      <c r="H172" s="258">
        <v>34.9</v>
      </c>
      <c r="I172" s="259">
        <v>3</v>
      </c>
      <c r="J172" s="259">
        <f>IFERROR(VLOOKUP($B172,'Core Indicators'!$E$3:$EU$906,147,FALSE),"x")</f>
        <v>18</v>
      </c>
      <c r="K172" s="260">
        <v>0.1028815731</v>
      </c>
      <c r="L172" s="258">
        <v>3.25</v>
      </c>
      <c r="M172" s="259">
        <v>32</v>
      </c>
      <c r="N172" s="259">
        <v>36</v>
      </c>
      <c r="O172" s="259">
        <f>IFERROR(VLOOKUP(B172,'Core Indicators'!$E$3:$G$9906,3,FALSE),"x")</f>
        <v>63878000</v>
      </c>
      <c r="P172" s="259">
        <v>510890</v>
      </c>
      <c r="Q172" s="253"/>
      <c r="R172" s="253"/>
      <c r="S172" s="253"/>
      <c r="T172" s="253"/>
      <c r="U172" s="253"/>
      <c r="V172" s="253"/>
      <c r="W172" s="253"/>
      <c r="X172" s="253"/>
      <c r="Y172" s="253"/>
      <c r="Z172" s="253"/>
      <c r="AA172" s="253"/>
      <c r="AB172" s="253"/>
      <c r="AC172" s="253"/>
      <c r="AD172" s="253"/>
      <c r="AE172" s="253"/>
      <c r="AF172" s="253"/>
      <c r="AG172" s="253"/>
      <c r="AH172" s="253"/>
      <c r="AI172" s="253"/>
      <c r="AJ172" s="253"/>
      <c r="AK172" s="253"/>
      <c r="AL172" s="253"/>
      <c r="AM172" s="253"/>
      <c r="AN172" s="253"/>
      <c r="AO172" s="253"/>
      <c r="AP172" s="253"/>
      <c r="AQ172" s="253"/>
      <c r="AR172" s="253"/>
      <c r="AS172" s="253"/>
      <c r="AT172" s="253"/>
      <c r="AU172" s="253"/>
      <c r="AV172" s="253"/>
      <c r="AW172" s="253"/>
      <c r="AX172" s="253"/>
      <c r="AY172" s="253"/>
      <c r="AZ172" s="253"/>
      <c r="BA172" s="253"/>
      <c r="BB172" s="253"/>
      <c r="BC172" s="253"/>
      <c r="BD172" s="253"/>
      <c r="BE172" s="253"/>
      <c r="BF172" s="253"/>
      <c r="BG172" s="253"/>
      <c r="BH172" s="253"/>
      <c r="BI172" s="253"/>
      <c r="BJ172" s="253"/>
      <c r="BK172" s="253"/>
      <c r="BL172" s="253"/>
      <c r="BM172" s="253"/>
      <c r="BN172" s="253"/>
      <c r="BO172" s="253"/>
      <c r="BP172" s="253"/>
      <c r="BQ172" s="253"/>
      <c r="BR172" s="253"/>
      <c r="BS172" s="253"/>
      <c r="BT172" s="253"/>
      <c r="BU172" s="253"/>
      <c r="BV172" s="253"/>
      <c r="BW172" s="253"/>
      <c r="BX172" s="253"/>
      <c r="BY172" s="253"/>
      <c r="BZ172" s="253"/>
      <c r="CA172" s="253"/>
      <c r="CB172" s="253"/>
      <c r="CC172" s="253"/>
      <c r="CD172" s="253"/>
      <c r="CE172" s="253"/>
      <c r="CF172" s="253"/>
      <c r="CG172" s="253"/>
      <c r="CH172" s="253"/>
      <c r="CI172" s="253"/>
      <c r="CJ172" s="253"/>
      <c r="CK172" s="253"/>
      <c r="CL172" s="253"/>
      <c r="CM172" s="253"/>
      <c r="CN172" s="253"/>
      <c r="CO172" s="253"/>
      <c r="CP172" s="253"/>
      <c r="CQ172" s="253"/>
      <c r="CR172" s="253"/>
      <c r="CS172" s="253"/>
      <c r="CT172" s="253"/>
      <c r="CU172" s="253"/>
      <c r="CV172" s="253"/>
      <c r="CW172" s="253"/>
      <c r="CX172" s="253"/>
      <c r="CY172" s="253"/>
      <c r="CZ172" s="253"/>
      <c r="DA172" s="253"/>
      <c r="DB172" s="253"/>
      <c r="DC172" s="253"/>
      <c r="DD172" s="253"/>
      <c r="DE172" s="253"/>
      <c r="DF172" s="253"/>
      <c r="DG172" s="253"/>
      <c r="DH172" s="253"/>
      <c r="DI172" s="253"/>
      <c r="DJ172" s="253"/>
      <c r="DK172" s="253"/>
      <c r="DL172" s="253"/>
    </row>
    <row r="173" spans="1:116" x14ac:dyDescent="0.25">
      <c r="A173" s="254" t="s">
        <v>9040</v>
      </c>
      <c r="B173" s="255" t="s">
        <v>9041</v>
      </c>
      <c r="C173" s="258">
        <v>0.3105010326</v>
      </c>
      <c r="D173" s="259">
        <v>5</v>
      </c>
      <c r="E173" s="258">
        <v>0.21299999999999999</v>
      </c>
      <c r="F173" s="258">
        <v>2.9166666666999999</v>
      </c>
      <c r="G173" s="258">
        <v>0.37746660949999999</v>
      </c>
      <c r="H173" s="258">
        <v>34</v>
      </c>
      <c r="I173" s="259">
        <v>1</v>
      </c>
      <c r="J173" s="259" t="str">
        <f>IFERROR(VLOOKUP($B173,'Core Indicators'!$E$3:$EU$906,147,FALSE),"x")</f>
        <v>x</v>
      </c>
      <c r="K173" s="260">
        <v>-1.2279412746</v>
      </c>
      <c r="L173" s="258">
        <v>2</v>
      </c>
      <c r="M173" s="259">
        <v>9</v>
      </c>
      <c r="N173" s="259">
        <v>25</v>
      </c>
      <c r="O173" s="259" t="str">
        <f>IFERROR(VLOOKUP(B173,'Core Indicators'!$E$3:$G$9906,3,FALSE),"x")</f>
        <v>x</v>
      </c>
      <c r="P173" s="259">
        <v>138786</v>
      </c>
      <c r="Q173" s="253"/>
      <c r="R173" s="253"/>
      <c r="S173" s="253"/>
      <c r="T173" s="253"/>
      <c r="U173" s="253"/>
      <c r="V173" s="253"/>
      <c r="W173" s="253"/>
      <c r="X173" s="253"/>
      <c r="Y173" s="253"/>
      <c r="Z173" s="253"/>
      <c r="AA173" s="253"/>
      <c r="AB173" s="253"/>
      <c r="AC173" s="253"/>
      <c r="AD173" s="253"/>
      <c r="AE173" s="253"/>
      <c r="AF173" s="253"/>
      <c r="AG173" s="253"/>
      <c r="AH173" s="253"/>
      <c r="AI173" s="253"/>
      <c r="AJ173" s="253"/>
      <c r="AK173" s="253"/>
      <c r="AL173" s="253"/>
      <c r="AM173" s="253"/>
      <c r="AN173" s="253"/>
      <c r="AO173" s="253"/>
      <c r="AP173" s="253"/>
      <c r="AQ173" s="253"/>
      <c r="AR173" s="253"/>
      <c r="AS173" s="253"/>
      <c r="AT173" s="253"/>
      <c r="AU173" s="253"/>
      <c r="AV173" s="253"/>
      <c r="AW173" s="253"/>
      <c r="AX173" s="253"/>
      <c r="AY173" s="253"/>
      <c r="AZ173" s="253"/>
      <c r="BA173" s="253"/>
      <c r="BB173" s="253"/>
      <c r="BC173" s="253"/>
      <c r="BD173" s="253"/>
      <c r="BE173" s="253"/>
      <c r="BF173" s="253"/>
      <c r="BG173" s="253"/>
      <c r="BH173" s="253"/>
      <c r="BI173" s="253"/>
      <c r="BJ173" s="253"/>
      <c r="BK173" s="253"/>
      <c r="BL173" s="253"/>
      <c r="BM173" s="253"/>
      <c r="BN173" s="253"/>
      <c r="BO173" s="253"/>
      <c r="BP173" s="253"/>
      <c r="BQ173" s="253"/>
      <c r="BR173" s="253"/>
      <c r="BS173" s="253"/>
      <c r="BT173" s="253"/>
      <c r="BU173" s="253"/>
      <c r="BV173" s="253"/>
      <c r="BW173" s="253"/>
      <c r="BX173" s="253"/>
      <c r="BY173" s="253"/>
      <c r="BZ173" s="253"/>
      <c r="CA173" s="253"/>
      <c r="CB173" s="253"/>
      <c r="CC173" s="253"/>
      <c r="CD173" s="253"/>
      <c r="CE173" s="253"/>
      <c r="CF173" s="253"/>
      <c r="CG173" s="253"/>
      <c r="CH173" s="253"/>
      <c r="CI173" s="253"/>
      <c r="CJ173" s="253"/>
      <c r="CK173" s="253"/>
      <c r="CL173" s="253"/>
      <c r="CM173" s="253"/>
      <c r="CN173" s="253"/>
      <c r="CO173" s="253"/>
      <c r="CP173" s="253"/>
      <c r="CQ173" s="253"/>
      <c r="CR173" s="253"/>
      <c r="CS173" s="253"/>
      <c r="CT173" s="253"/>
      <c r="CU173" s="253"/>
      <c r="CV173" s="253"/>
      <c r="CW173" s="253"/>
      <c r="CX173" s="253"/>
      <c r="CY173" s="253"/>
      <c r="CZ173" s="253"/>
      <c r="DA173" s="253"/>
      <c r="DB173" s="253"/>
      <c r="DC173" s="253"/>
      <c r="DD173" s="253"/>
      <c r="DE173" s="253"/>
      <c r="DF173" s="253"/>
      <c r="DG173" s="253"/>
      <c r="DH173" s="253"/>
      <c r="DI173" s="253"/>
      <c r="DJ173" s="253"/>
      <c r="DK173" s="253"/>
      <c r="DL173" s="253"/>
    </row>
    <row r="174" spans="1:116" x14ac:dyDescent="0.25">
      <c r="A174" s="254" t="s">
        <v>9042</v>
      </c>
      <c r="B174" s="255" t="s">
        <v>9043</v>
      </c>
      <c r="C174" s="258">
        <v>0.27369995949999998</v>
      </c>
      <c r="D174" s="259">
        <v>1</v>
      </c>
      <c r="E174" s="258">
        <v>0.1</v>
      </c>
      <c r="F174" s="258">
        <v>2.75</v>
      </c>
      <c r="G174" s="258" t="s">
        <v>14</v>
      </c>
      <c r="H174" s="258">
        <v>40.799999999999997</v>
      </c>
      <c r="I174" s="259">
        <v>0</v>
      </c>
      <c r="J174" s="259" t="str">
        <f>IFERROR(VLOOKUP($B174,'Core Indicators'!$E$3:$EU$906,147,FALSE),"x")</f>
        <v>x</v>
      </c>
      <c r="K174" s="260">
        <v>-1.4147845507000001</v>
      </c>
      <c r="L174" s="258">
        <v>1.75</v>
      </c>
      <c r="M174" s="259">
        <v>2</v>
      </c>
      <c r="N174" s="259">
        <v>19</v>
      </c>
      <c r="O174" s="259" t="str">
        <f>IFERROR(VLOOKUP(B174,'Core Indicators'!$E$3:$G$9906,3,FALSE),"x")</f>
        <v>x</v>
      </c>
      <c r="P174" s="259">
        <v>469930</v>
      </c>
      <c r="Q174" s="253"/>
      <c r="R174" s="253"/>
      <c r="S174" s="253"/>
      <c r="T174" s="253"/>
      <c r="U174" s="253"/>
      <c r="V174" s="253"/>
      <c r="W174" s="253"/>
      <c r="X174" s="253"/>
      <c r="Y174" s="253"/>
      <c r="Z174" s="253"/>
      <c r="AA174" s="253"/>
      <c r="AB174" s="253"/>
      <c r="AC174" s="253"/>
      <c r="AD174" s="253"/>
      <c r="AE174" s="253"/>
      <c r="AF174" s="253"/>
      <c r="AG174" s="253"/>
      <c r="AH174" s="253"/>
      <c r="AI174" s="253"/>
      <c r="AJ174" s="253"/>
      <c r="AK174" s="253"/>
      <c r="AL174" s="253"/>
      <c r="AM174" s="253"/>
      <c r="AN174" s="253"/>
      <c r="AO174" s="253"/>
      <c r="AP174" s="253"/>
      <c r="AQ174" s="253"/>
      <c r="AR174" s="253"/>
      <c r="AS174" s="253"/>
      <c r="AT174" s="253"/>
      <c r="AU174" s="253"/>
      <c r="AV174" s="253"/>
      <c r="AW174" s="253"/>
      <c r="AX174" s="253"/>
      <c r="AY174" s="253"/>
      <c r="AZ174" s="253"/>
      <c r="BA174" s="253"/>
      <c r="BB174" s="253"/>
      <c r="BC174" s="253"/>
      <c r="BD174" s="253"/>
      <c r="BE174" s="253"/>
      <c r="BF174" s="253"/>
      <c r="BG174" s="253"/>
      <c r="BH174" s="253"/>
      <c r="BI174" s="253"/>
      <c r="BJ174" s="253"/>
      <c r="BK174" s="253"/>
      <c r="BL174" s="253"/>
      <c r="BM174" s="253"/>
      <c r="BN174" s="253"/>
      <c r="BO174" s="253"/>
      <c r="BP174" s="253"/>
      <c r="BQ174" s="253"/>
      <c r="BR174" s="253"/>
      <c r="BS174" s="253"/>
      <c r="BT174" s="253"/>
      <c r="BU174" s="253"/>
      <c r="BV174" s="253"/>
      <c r="BW174" s="253"/>
      <c r="BX174" s="253"/>
      <c r="BY174" s="253"/>
      <c r="BZ174" s="253"/>
      <c r="CA174" s="253"/>
      <c r="CB174" s="253"/>
      <c r="CC174" s="253"/>
      <c r="CD174" s="253"/>
      <c r="CE174" s="253"/>
      <c r="CF174" s="253"/>
      <c r="CG174" s="253"/>
      <c r="CH174" s="253"/>
      <c r="CI174" s="253"/>
      <c r="CJ174" s="253"/>
      <c r="CK174" s="253"/>
      <c r="CL174" s="253"/>
      <c r="CM174" s="253"/>
      <c r="CN174" s="253"/>
      <c r="CO174" s="253"/>
      <c r="CP174" s="253"/>
      <c r="CQ174" s="253"/>
      <c r="CR174" s="253"/>
      <c r="CS174" s="253"/>
      <c r="CT174" s="253"/>
      <c r="CU174" s="253"/>
      <c r="CV174" s="253"/>
      <c r="CW174" s="253"/>
      <c r="CX174" s="253"/>
      <c r="CY174" s="253"/>
      <c r="CZ174" s="253"/>
      <c r="DA174" s="253"/>
      <c r="DB174" s="253"/>
      <c r="DC174" s="253"/>
      <c r="DD174" s="253"/>
      <c r="DE174" s="253"/>
      <c r="DF174" s="253"/>
      <c r="DG174" s="253"/>
      <c r="DH174" s="253"/>
      <c r="DI174" s="253"/>
      <c r="DJ174" s="253"/>
      <c r="DK174" s="253"/>
      <c r="DL174" s="253"/>
    </row>
    <row r="175" spans="1:116" x14ac:dyDescent="0.25">
      <c r="A175" s="254" t="s">
        <v>9044</v>
      </c>
      <c r="B175" s="255" t="s">
        <v>9045</v>
      </c>
      <c r="C175" s="258">
        <v>0</v>
      </c>
      <c r="D175" s="259">
        <v>13</v>
      </c>
      <c r="E175" s="258">
        <v>0</v>
      </c>
      <c r="F175" s="258">
        <v>7.55</v>
      </c>
      <c r="G175" s="258" t="s">
        <v>14</v>
      </c>
      <c r="H175" s="258">
        <v>28.7</v>
      </c>
      <c r="I175" s="259">
        <v>0</v>
      </c>
      <c r="J175" s="259" t="str">
        <f>IFERROR(VLOOKUP($B175,'Core Indicators'!$E$3:$EU$906,147,FALSE),"x")</f>
        <v>x</v>
      </c>
      <c r="K175" s="260">
        <v>-1.111014843</v>
      </c>
      <c r="L175" s="258">
        <v>7</v>
      </c>
      <c r="M175" s="259">
        <v>71</v>
      </c>
      <c r="N175" s="259">
        <v>38</v>
      </c>
      <c r="O175" s="259" t="str">
        <f>IFERROR(VLOOKUP(B175,'Core Indicators'!$E$3:$G$9906,3,FALSE),"x")</f>
        <v>x</v>
      </c>
      <c r="P175" s="259">
        <v>14870</v>
      </c>
      <c r="Q175" s="253"/>
      <c r="R175" s="253"/>
      <c r="S175" s="253"/>
      <c r="T175" s="253"/>
      <c r="U175" s="253"/>
      <c r="V175" s="253"/>
      <c r="W175" s="253"/>
      <c r="X175" s="253"/>
      <c r="Y175" s="253"/>
      <c r="Z175" s="253"/>
      <c r="AA175" s="253"/>
      <c r="AB175" s="253"/>
      <c r="AC175" s="253"/>
      <c r="AD175" s="253"/>
      <c r="AE175" s="253"/>
      <c r="AF175" s="253"/>
      <c r="AG175" s="253"/>
      <c r="AH175" s="253"/>
      <c r="AI175" s="253"/>
      <c r="AJ175" s="253"/>
      <c r="AK175" s="253"/>
      <c r="AL175" s="253"/>
      <c r="AM175" s="253"/>
      <c r="AN175" s="253"/>
      <c r="AO175" s="253"/>
      <c r="AP175" s="253"/>
      <c r="AQ175" s="253"/>
      <c r="AR175" s="253"/>
      <c r="AS175" s="253"/>
      <c r="AT175" s="253"/>
      <c r="AU175" s="253"/>
      <c r="AV175" s="253"/>
      <c r="AW175" s="253"/>
      <c r="AX175" s="253"/>
      <c r="AY175" s="253"/>
      <c r="AZ175" s="253"/>
      <c r="BA175" s="253"/>
      <c r="BB175" s="253"/>
      <c r="BC175" s="253"/>
      <c r="BD175" s="253"/>
      <c r="BE175" s="253"/>
      <c r="BF175" s="253"/>
      <c r="BG175" s="253"/>
      <c r="BH175" s="253"/>
      <c r="BI175" s="253"/>
      <c r="BJ175" s="253"/>
      <c r="BK175" s="253"/>
      <c r="BL175" s="253"/>
      <c r="BM175" s="253"/>
      <c r="BN175" s="253"/>
      <c r="BO175" s="253"/>
      <c r="BP175" s="253"/>
      <c r="BQ175" s="253"/>
      <c r="BR175" s="253"/>
      <c r="BS175" s="253"/>
      <c r="BT175" s="253"/>
      <c r="BU175" s="253"/>
      <c r="BV175" s="253"/>
      <c r="BW175" s="253"/>
      <c r="BX175" s="253"/>
      <c r="BY175" s="253"/>
      <c r="BZ175" s="253"/>
      <c r="CA175" s="253"/>
      <c r="CB175" s="253"/>
      <c r="CC175" s="253"/>
      <c r="CD175" s="253"/>
      <c r="CE175" s="253"/>
      <c r="CF175" s="253"/>
      <c r="CG175" s="253"/>
      <c r="CH175" s="253"/>
      <c r="CI175" s="253"/>
      <c r="CJ175" s="253"/>
      <c r="CK175" s="253"/>
      <c r="CL175" s="253"/>
      <c r="CM175" s="253"/>
      <c r="CN175" s="253"/>
      <c r="CO175" s="253"/>
      <c r="CP175" s="253"/>
      <c r="CQ175" s="253"/>
      <c r="CR175" s="253"/>
      <c r="CS175" s="253"/>
      <c r="CT175" s="253"/>
      <c r="CU175" s="253"/>
      <c r="CV175" s="253"/>
      <c r="CW175" s="253"/>
      <c r="CX175" s="253"/>
      <c r="CY175" s="253"/>
      <c r="CZ175" s="253"/>
      <c r="DA175" s="253"/>
      <c r="DB175" s="253"/>
      <c r="DC175" s="253"/>
      <c r="DD175" s="253"/>
      <c r="DE175" s="253"/>
      <c r="DF175" s="253"/>
      <c r="DG175" s="253"/>
      <c r="DH175" s="253"/>
      <c r="DI175" s="253"/>
      <c r="DJ175" s="253"/>
      <c r="DK175" s="253"/>
      <c r="DL175" s="253"/>
    </row>
    <row r="176" spans="1:116" x14ac:dyDescent="0.25">
      <c r="A176" s="254" t="s">
        <v>1696</v>
      </c>
      <c r="B176" s="255" t="s">
        <v>9046</v>
      </c>
      <c r="C176" s="258">
        <v>0</v>
      </c>
      <c r="D176" s="259">
        <v>11</v>
      </c>
      <c r="E176" s="258">
        <v>0</v>
      </c>
      <c r="F176" s="258" t="s">
        <v>14</v>
      </c>
      <c r="G176" s="258">
        <v>0.41808821130000001</v>
      </c>
      <c r="H176" s="258">
        <v>37.6</v>
      </c>
      <c r="I176" s="259">
        <v>0</v>
      </c>
      <c r="J176" s="259">
        <f>IFERROR(VLOOKUP($B176,'Core Indicators'!$E$3:$EU$906,147,FALSE),"x")</f>
        <v>0</v>
      </c>
      <c r="K176" s="260">
        <v>0.45866918559999997</v>
      </c>
      <c r="L176" s="258" t="s">
        <v>14</v>
      </c>
      <c r="M176" s="259">
        <v>79</v>
      </c>
      <c r="N176" s="259" t="s">
        <v>14</v>
      </c>
      <c r="O176" s="259">
        <f>IFERROR(VLOOKUP(B176,'Core Indicators'!$E$3:$G$9906,3,FALSE),"x")</f>
        <v>105000</v>
      </c>
      <c r="P176" s="259">
        <v>720</v>
      </c>
      <c r="Q176" s="253"/>
      <c r="R176" s="253"/>
      <c r="S176" s="253"/>
      <c r="T176" s="253"/>
      <c r="U176" s="253"/>
      <c r="V176" s="253"/>
      <c r="W176" s="253"/>
      <c r="X176" s="253"/>
      <c r="Y176" s="253"/>
      <c r="Z176" s="253"/>
      <c r="AA176" s="253"/>
      <c r="AB176" s="253"/>
      <c r="AC176" s="253"/>
      <c r="AD176" s="253"/>
      <c r="AE176" s="253"/>
      <c r="AF176" s="253"/>
      <c r="AG176" s="253"/>
      <c r="AH176" s="253"/>
      <c r="AI176" s="253"/>
      <c r="AJ176" s="253"/>
      <c r="AK176" s="253"/>
      <c r="AL176" s="253"/>
      <c r="AM176" s="253"/>
      <c r="AN176" s="253"/>
      <c r="AO176" s="253"/>
      <c r="AP176" s="253"/>
      <c r="AQ176" s="253"/>
      <c r="AR176" s="253"/>
      <c r="AS176" s="253"/>
      <c r="AT176" s="253"/>
      <c r="AU176" s="253"/>
      <c r="AV176" s="253"/>
      <c r="AW176" s="253"/>
      <c r="AX176" s="253"/>
      <c r="AY176" s="253"/>
      <c r="AZ176" s="253"/>
      <c r="BA176" s="253"/>
      <c r="BB176" s="253"/>
      <c r="BC176" s="253"/>
      <c r="BD176" s="253"/>
      <c r="BE176" s="253"/>
      <c r="BF176" s="253"/>
      <c r="BG176" s="253"/>
      <c r="BH176" s="253"/>
      <c r="BI176" s="253"/>
      <c r="BJ176" s="253"/>
      <c r="BK176" s="253"/>
      <c r="BL176" s="253"/>
      <c r="BM176" s="253"/>
      <c r="BN176" s="253"/>
      <c r="BO176" s="253"/>
      <c r="BP176" s="253"/>
      <c r="BQ176" s="253"/>
      <c r="BR176" s="253"/>
      <c r="BS176" s="253"/>
      <c r="BT176" s="253"/>
      <c r="BU176" s="253"/>
      <c r="BV176" s="253"/>
      <c r="BW176" s="253"/>
      <c r="BX176" s="253"/>
      <c r="BY176" s="253"/>
      <c r="BZ176" s="253"/>
      <c r="CA176" s="253"/>
      <c r="CB176" s="253"/>
      <c r="CC176" s="253"/>
      <c r="CD176" s="253"/>
      <c r="CE176" s="253"/>
      <c r="CF176" s="253"/>
      <c r="CG176" s="253"/>
      <c r="CH176" s="253"/>
      <c r="CI176" s="253"/>
      <c r="CJ176" s="253"/>
      <c r="CK176" s="253"/>
      <c r="CL176" s="253"/>
      <c r="CM176" s="253"/>
      <c r="CN176" s="253"/>
      <c r="CO176" s="253"/>
      <c r="CP176" s="253"/>
      <c r="CQ176" s="253"/>
      <c r="CR176" s="253"/>
      <c r="CS176" s="253"/>
      <c r="CT176" s="253"/>
      <c r="CU176" s="253"/>
      <c r="CV176" s="253"/>
      <c r="CW176" s="253"/>
      <c r="CX176" s="253"/>
      <c r="CY176" s="253"/>
      <c r="CZ176" s="253"/>
      <c r="DA176" s="253"/>
      <c r="DB176" s="253"/>
      <c r="DC176" s="253"/>
      <c r="DD176" s="253"/>
      <c r="DE176" s="253"/>
      <c r="DF176" s="253"/>
      <c r="DG176" s="253"/>
      <c r="DH176" s="253"/>
      <c r="DI176" s="253"/>
      <c r="DJ176" s="253"/>
      <c r="DK176" s="253"/>
      <c r="DL176" s="253"/>
    </row>
    <row r="177" spans="1:116" x14ac:dyDescent="0.25">
      <c r="A177" s="254" t="s">
        <v>4869</v>
      </c>
      <c r="B177" s="255" t="s">
        <v>9047</v>
      </c>
      <c r="C177" s="258">
        <v>0.75771999329999995</v>
      </c>
      <c r="D177" s="259">
        <v>12</v>
      </c>
      <c r="E177" s="258">
        <v>0.40300000000000002</v>
      </c>
      <c r="F177" s="258">
        <v>8.4499999999999993</v>
      </c>
      <c r="G177" s="258">
        <v>0.32349148620000001</v>
      </c>
      <c r="H177" s="258">
        <v>40.299999999999997</v>
      </c>
      <c r="I177" s="259">
        <v>0</v>
      </c>
      <c r="J177" s="259">
        <f>IFERROR(VLOOKUP($B177,'Core Indicators'!$E$3:$EU$906,147,FALSE),"x")</f>
        <v>159</v>
      </c>
      <c r="K177" s="260">
        <v>-0.1202659085</v>
      </c>
      <c r="L177" s="258">
        <v>7.25</v>
      </c>
      <c r="M177" s="259">
        <v>82</v>
      </c>
      <c r="N177" s="259">
        <v>40</v>
      </c>
      <c r="O177" s="259">
        <f>IFERROR(VLOOKUP(B177,'Core Indicators'!$E$3:$G$9906,3,FALSE),"x")</f>
        <v>1403000</v>
      </c>
      <c r="P177" s="259">
        <v>5130</v>
      </c>
      <c r="Q177" s="253"/>
      <c r="R177" s="253"/>
      <c r="S177" s="253"/>
      <c r="T177" s="253"/>
      <c r="U177" s="253"/>
      <c r="V177" s="253"/>
      <c r="W177" s="253"/>
      <c r="X177" s="253"/>
      <c r="Y177" s="253"/>
      <c r="Z177" s="253"/>
      <c r="AA177" s="253"/>
      <c r="AB177" s="253"/>
      <c r="AC177" s="253"/>
      <c r="AD177" s="253"/>
      <c r="AE177" s="253"/>
      <c r="AF177" s="253"/>
      <c r="AG177" s="253"/>
      <c r="AH177" s="253"/>
      <c r="AI177" s="253"/>
      <c r="AJ177" s="253"/>
      <c r="AK177" s="253"/>
      <c r="AL177" s="253"/>
      <c r="AM177" s="253"/>
      <c r="AN177" s="253"/>
      <c r="AO177" s="253"/>
      <c r="AP177" s="253"/>
      <c r="AQ177" s="253"/>
      <c r="AR177" s="253"/>
      <c r="AS177" s="253"/>
      <c r="AT177" s="253"/>
      <c r="AU177" s="253"/>
      <c r="AV177" s="253"/>
      <c r="AW177" s="253"/>
      <c r="AX177" s="253"/>
      <c r="AY177" s="253"/>
      <c r="AZ177" s="253"/>
      <c r="BA177" s="253"/>
      <c r="BB177" s="253"/>
      <c r="BC177" s="253"/>
      <c r="BD177" s="253"/>
      <c r="BE177" s="253"/>
      <c r="BF177" s="253"/>
      <c r="BG177" s="253"/>
      <c r="BH177" s="253"/>
      <c r="BI177" s="253"/>
      <c r="BJ177" s="253"/>
      <c r="BK177" s="253"/>
      <c r="BL177" s="253"/>
      <c r="BM177" s="253"/>
      <c r="BN177" s="253"/>
      <c r="BO177" s="253"/>
      <c r="BP177" s="253"/>
      <c r="BQ177" s="253"/>
      <c r="BR177" s="253"/>
      <c r="BS177" s="253"/>
      <c r="BT177" s="253"/>
      <c r="BU177" s="253"/>
      <c r="BV177" s="253"/>
      <c r="BW177" s="253"/>
      <c r="BX177" s="253"/>
      <c r="BY177" s="253"/>
      <c r="BZ177" s="253"/>
      <c r="CA177" s="253"/>
      <c r="CB177" s="253"/>
      <c r="CC177" s="253"/>
      <c r="CD177" s="253"/>
      <c r="CE177" s="253"/>
      <c r="CF177" s="253"/>
      <c r="CG177" s="253"/>
      <c r="CH177" s="253"/>
      <c r="CI177" s="253"/>
      <c r="CJ177" s="253"/>
      <c r="CK177" s="253"/>
      <c r="CL177" s="253"/>
      <c r="CM177" s="253"/>
      <c r="CN177" s="253"/>
      <c r="CO177" s="253"/>
      <c r="CP177" s="253"/>
      <c r="CQ177" s="253"/>
      <c r="CR177" s="253"/>
      <c r="CS177" s="253"/>
      <c r="CT177" s="253"/>
      <c r="CU177" s="253"/>
      <c r="CV177" s="253"/>
      <c r="CW177" s="253"/>
      <c r="CX177" s="253"/>
      <c r="CY177" s="253"/>
      <c r="CZ177" s="253"/>
      <c r="DA177" s="253"/>
      <c r="DB177" s="253"/>
      <c r="DC177" s="253"/>
      <c r="DD177" s="253"/>
      <c r="DE177" s="253"/>
      <c r="DF177" s="253"/>
      <c r="DG177" s="253"/>
      <c r="DH177" s="253"/>
      <c r="DI177" s="253"/>
      <c r="DJ177" s="253"/>
      <c r="DK177" s="253"/>
      <c r="DL177" s="253"/>
    </row>
    <row r="178" spans="1:116" x14ac:dyDescent="0.25">
      <c r="A178" s="254" t="s">
        <v>506</v>
      </c>
      <c r="B178" s="255" t="s">
        <v>9048</v>
      </c>
      <c r="C178" s="258">
        <v>3.9599962599999997E-2</v>
      </c>
      <c r="D178" s="259">
        <v>7</v>
      </c>
      <c r="E178" s="258">
        <v>0</v>
      </c>
      <c r="F178" s="258">
        <v>6.55</v>
      </c>
      <c r="G178" s="258">
        <v>0.30031952810000001</v>
      </c>
      <c r="H178" s="258">
        <v>32.799999999999997</v>
      </c>
      <c r="I178" s="259">
        <v>3</v>
      </c>
      <c r="J178" s="259">
        <f>IFERROR(VLOOKUP($B178,'Core Indicators'!$E$3:$EU$906,147,FALSE),"x")</f>
        <v>782</v>
      </c>
      <c r="K178" s="260">
        <v>6.22186884E-2</v>
      </c>
      <c r="L178" s="258">
        <v>5.5</v>
      </c>
      <c r="M178" s="259">
        <v>70</v>
      </c>
      <c r="N178" s="259">
        <v>43</v>
      </c>
      <c r="O178" s="259">
        <f>IFERROR(VLOOKUP(B178,'Core Indicators'!$E$3:$G$9906,3,FALSE),"x")</f>
        <v>12391000</v>
      </c>
      <c r="P178" s="259">
        <v>155360</v>
      </c>
      <c r="Q178" s="253"/>
      <c r="R178" s="253"/>
      <c r="S178" s="253"/>
      <c r="T178" s="253"/>
      <c r="U178" s="253"/>
      <c r="V178" s="253"/>
      <c r="W178" s="253"/>
      <c r="X178" s="253"/>
      <c r="Y178" s="253"/>
      <c r="Z178" s="253"/>
      <c r="AA178" s="253"/>
      <c r="AB178" s="253"/>
      <c r="AC178" s="253"/>
      <c r="AD178" s="253"/>
      <c r="AE178" s="253"/>
      <c r="AF178" s="253"/>
      <c r="AG178" s="253"/>
      <c r="AH178" s="253"/>
      <c r="AI178" s="253"/>
      <c r="AJ178" s="253"/>
      <c r="AK178" s="253"/>
      <c r="AL178" s="253"/>
      <c r="AM178" s="253"/>
      <c r="AN178" s="253"/>
      <c r="AO178" s="253"/>
      <c r="AP178" s="253"/>
      <c r="AQ178" s="253"/>
      <c r="AR178" s="253"/>
      <c r="AS178" s="253"/>
      <c r="AT178" s="253"/>
      <c r="AU178" s="253"/>
      <c r="AV178" s="253"/>
      <c r="AW178" s="253"/>
      <c r="AX178" s="253"/>
      <c r="AY178" s="253"/>
      <c r="AZ178" s="253"/>
      <c r="BA178" s="253"/>
      <c r="BB178" s="253"/>
      <c r="BC178" s="253"/>
      <c r="BD178" s="253"/>
      <c r="BE178" s="253"/>
      <c r="BF178" s="253"/>
      <c r="BG178" s="253"/>
      <c r="BH178" s="253"/>
      <c r="BI178" s="253"/>
      <c r="BJ178" s="253"/>
      <c r="BK178" s="253"/>
      <c r="BL178" s="253"/>
      <c r="BM178" s="253"/>
      <c r="BN178" s="253"/>
      <c r="BO178" s="253"/>
      <c r="BP178" s="253"/>
      <c r="BQ178" s="253"/>
      <c r="BR178" s="253"/>
      <c r="BS178" s="253"/>
      <c r="BT178" s="253"/>
      <c r="BU178" s="253"/>
      <c r="BV178" s="253"/>
      <c r="BW178" s="253"/>
      <c r="BX178" s="253"/>
      <c r="BY178" s="253"/>
      <c r="BZ178" s="253"/>
      <c r="CA178" s="253"/>
      <c r="CB178" s="253"/>
      <c r="CC178" s="253"/>
      <c r="CD178" s="253"/>
      <c r="CE178" s="253"/>
      <c r="CF178" s="253"/>
      <c r="CG178" s="253"/>
      <c r="CH178" s="253"/>
      <c r="CI178" s="253"/>
      <c r="CJ178" s="253"/>
      <c r="CK178" s="253"/>
      <c r="CL178" s="253"/>
      <c r="CM178" s="253"/>
      <c r="CN178" s="253"/>
      <c r="CO178" s="253"/>
      <c r="CP178" s="253"/>
      <c r="CQ178" s="253"/>
      <c r="CR178" s="253"/>
      <c r="CS178" s="253"/>
      <c r="CT178" s="253"/>
      <c r="CU178" s="253"/>
      <c r="CV178" s="253"/>
      <c r="CW178" s="253"/>
      <c r="CX178" s="253"/>
      <c r="CY178" s="253"/>
      <c r="CZ178" s="253"/>
      <c r="DA178" s="253"/>
      <c r="DB178" s="253"/>
      <c r="DC178" s="253"/>
      <c r="DD178" s="253"/>
      <c r="DE178" s="253"/>
      <c r="DF178" s="253"/>
      <c r="DG178" s="253"/>
      <c r="DH178" s="253"/>
      <c r="DI178" s="253"/>
      <c r="DJ178" s="253"/>
      <c r="DK178" s="253"/>
      <c r="DL178" s="253"/>
    </row>
    <row r="179" spans="1:116" x14ac:dyDescent="0.25">
      <c r="A179" s="254" t="s">
        <v>516</v>
      </c>
      <c r="B179" s="255" t="s">
        <v>9049</v>
      </c>
      <c r="C179" s="258">
        <v>0.40505643740000002</v>
      </c>
      <c r="D179" s="259">
        <v>7</v>
      </c>
      <c r="E179" s="258">
        <v>0.34</v>
      </c>
      <c r="F179" s="258">
        <v>4.9166666667000003</v>
      </c>
      <c r="G179" s="258">
        <v>0.3050249216</v>
      </c>
      <c r="H179" s="258">
        <v>41.9</v>
      </c>
      <c r="I179" s="259">
        <v>4</v>
      </c>
      <c r="J179" s="259">
        <f>IFERROR(VLOOKUP($B179,'Core Indicators'!$E$3:$EU$906,147,FALSE),"x")</f>
        <v>153</v>
      </c>
      <c r="K179" s="260">
        <v>-0.28296324610000001</v>
      </c>
      <c r="L179" s="258">
        <v>3.5</v>
      </c>
      <c r="M179" s="259">
        <v>32</v>
      </c>
      <c r="N179" s="259">
        <v>39</v>
      </c>
      <c r="O179" s="259">
        <f>IFERROR(VLOOKUP(B179,'Core Indicators'!$E$3:$G$9906,3,FALSE),"x")</f>
        <v>85043000</v>
      </c>
      <c r="P179" s="259">
        <v>769630</v>
      </c>
      <c r="Q179" s="253"/>
      <c r="R179" s="253"/>
      <c r="S179" s="253"/>
      <c r="T179" s="253"/>
      <c r="U179" s="253"/>
      <c r="V179" s="253"/>
      <c r="W179" s="253"/>
      <c r="X179" s="253"/>
      <c r="Y179" s="253"/>
      <c r="Z179" s="253"/>
      <c r="AA179" s="253"/>
      <c r="AB179" s="253"/>
      <c r="AC179" s="253"/>
      <c r="AD179" s="253"/>
      <c r="AE179" s="253"/>
      <c r="AF179" s="253"/>
      <c r="AG179" s="253"/>
      <c r="AH179" s="253"/>
      <c r="AI179" s="253"/>
      <c r="AJ179" s="253"/>
      <c r="AK179" s="253"/>
      <c r="AL179" s="253"/>
      <c r="AM179" s="253"/>
      <c r="AN179" s="253"/>
      <c r="AO179" s="253"/>
      <c r="AP179" s="253"/>
      <c r="AQ179" s="253"/>
      <c r="AR179" s="253"/>
      <c r="AS179" s="253"/>
      <c r="AT179" s="253"/>
      <c r="AU179" s="253"/>
      <c r="AV179" s="253"/>
      <c r="AW179" s="253"/>
      <c r="AX179" s="253"/>
      <c r="AY179" s="253"/>
      <c r="AZ179" s="253"/>
      <c r="BA179" s="253"/>
      <c r="BB179" s="253"/>
      <c r="BC179" s="253"/>
      <c r="BD179" s="253"/>
      <c r="BE179" s="253"/>
      <c r="BF179" s="253"/>
      <c r="BG179" s="253"/>
      <c r="BH179" s="253"/>
      <c r="BI179" s="253"/>
      <c r="BJ179" s="253"/>
      <c r="BK179" s="253"/>
      <c r="BL179" s="253"/>
      <c r="BM179" s="253"/>
      <c r="BN179" s="253"/>
      <c r="BO179" s="253"/>
      <c r="BP179" s="253"/>
      <c r="BQ179" s="253"/>
      <c r="BR179" s="253"/>
      <c r="BS179" s="253"/>
      <c r="BT179" s="253"/>
      <c r="BU179" s="253"/>
      <c r="BV179" s="253"/>
      <c r="BW179" s="253"/>
      <c r="BX179" s="253"/>
      <c r="BY179" s="253"/>
      <c r="BZ179" s="253"/>
      <c r="CA179" s="253"/>
      <c r="CB179" s="253"/>
      <c r="CC179" s="253"/>
      <c r="CD179" s="253"/>
      <c r="CE179" s="253"/>
      <c r="CF179" s="253"/>
      <c r="CG179" s="253"/>
      <c r="CH179" s="253"/>
      <c r="CI179" s="253"/>
      <c r="CJ179" s="253"/>
      <c r="CK179" s="253"/>
      <c r="CL179" s="253"/>
      <c r="CM179" s="253"/>
      <c r="CN179" s="253"/>
      <c r="CO179" s="253"/>
      <c r="CP179" s="253"/>
      <c r="CQ179" s="253"/>
      <c r="CR179" s="253"/>
      <c r="CS179" s="253"/>
      <c r="CT179" s="253"/>
      <c r="CU179" s="253"/>
      <c r="CV179" s="253"/>
      <c r="CW179" s="253"/>
      <c r="CX179" s="253"/>
      <c r="CY179" s="253"/>
      <c r="CZ179" s="253"/>
      <c r="DA179" s="253"/>
      <c r="DB179" s="253"/>
      <c r="DC179" s="253"/>
      <c r="DD179" s="253"/>
      <c r="DE179" s="253"/>
      <c r="DF179" s="253"/>
      <c r="DG179" s="253"/>
      <c r="DH179" s="253"/>
      <c r="DI179" s="253"/>
      <c r="DJ179" s="253"/>
      <c r="DK179" s="253"/>
      <c r="DL179" s="253"/>
    </row>
    <row r="180" spans="1:116" x14ac:dyDescent="0.25">
      <c r="A180" s="254" t="s">
        <v>9050</v>
      </c>
      <c r="B180" s="255" t="s">
        <v>9051</v>
      </c>
      <c r="C180" s="258">
        <v>0</v>
      </c>
      <c r="D180" s="259">
        <v>11</v>
      </c>
      <c r="E180" s="258">
        <v>0</v>
      </c>
      <c r="F180" s="258" t="s">
        <v>14</v>
      </c>
      <c r="G180" s="258" t="s">
        <v>14</v>
      </c>
      <c r="H180" s="258">
        <v>39.1</v>
      </c>
      <c r="I180" s="259">
        <v>0</v>
      </c>
      <c r="J180" s="259" t="str">
        <f>IFERROR(VLOOKUP($B180,'Core Indicators'!$E$3:$EU$906,147,FALSE),"x")</f>
        <v>x</v>
      </c>
      <c r="K180" s="260">
        <v>0.4812893271</v>
      </c>
      <c r="L180" s="258" t="s">
        <v>14</v>
      </c>
      <c r="M180" s="259">
        <v>93</v>
      </c>
      <c r="N180" s="259" t="s">
        <v>14</v>
      </c>
      <c r="O180" s="259" t="str">
        <f>IFERROR(VLOOKUP(B180,'Core Indicators'!$E$3:$G$9906,3,FALSE),"x")</f>
        <v>x</v>
      </c>
      <c r="P180" s="259">
        <v>30</v>
      </c>
      <c r="Q180" s="253"/>
      <c r="R180" s="253"/>
      <c r="S180" s="253"/>
      <c r="T180" s="253"/>
      <c r="U180" s="253"/>
      <c r="V180" s="253"/>
      <c r="W180" s="253"/>
      <c r="X180" s="253"/>
      <c r="Y180" s="253"/>
      <c r="Z180" s="253"/>
      <c r="AA180" s="253"/>
      <c r="AB180" s="253"/>
      <c r="AC180" s="253"/>
      <c r="AD180" s="253"/>
      <c r="AE180" s="253"/>
      <c r="AF180" s="253"/>
      <c r="AG180" s="253"/>
      <c r="AH180" s="253"/>
      <c r="AI180" s="253"/>
      <c r="AJ180" s="253"/>
      <c r="AK180" s="253"/>
      <c r="AL180" s="253"/>
      <c r="AM180" s="253"/>
      <c r="AN180" s="253"/>
      <c r="AO180" s="253"/>
      <c r="AP180" s="253"/>
      <c r="AQ180" s="253"/>
      <c r="AR180" s="253"/>
      <c r="AS180" s="253"/>
      <c r="AT180" s="253"/>
      <c r="AU180" s="253"/>
      <c r="AV180" s="253"/>
      <c r="AW180" s="253"/>
      <c r="AX180" s="253"/>
      <c r="AY180" s="253"/>
      <c r="AZ180" s="253"/>
      <c r="BA180" s="253"/>
      <c r="BB180" s="253"/>
      <c r="BC180" s="253"/>
      <c r="BD180" s="253"/>
      <c r="BE180" s="253"/>
      <c r="BF180" s="253"/>
      <c r="BG180" s="253"/>
      <c r="BH180" s="253"/>
      <c r="BI180" s="253"/>
      <c r="BJ180" s="253"/>
      <c r="BK180" s="253"/>
      <c r="BL180" s="253"/>
      <c r="BM180" s="253"/>
      <c r="BN180" s="253"/>
      <c r="BO180" s="253"/>
      <c r="BP180" s="253"/>
      <c r="BQ180" s="253"/>
      <c r="BR180" s="253"/>
      <c r="BS180" s="253"/>
      <c r="BT180" s="253"/>
      <c r="BU180" s="253"/>
      <c r="BV180" s="253"/>
      <c r="BW180" s="253"/>
      <c r="BX180" s="253"/>
      <c r="BY180" s="253"/>
      <c r="BZ180" s="253"/>
      <c r="CA180" s="253"/>
      <c r="CB180" s="253"/>
      <c r="CC180" s="253"/>
      <c r="CD180" s="253"/>
      <c r="CE180" s="253"/>
      <c r="CF180" s="253"/>
      <c r="CG180" s="253"/>
      <c r="CH180" s="253"/>
      <c r="CI180" s="253"/>
      <c r="CJ180" s="253"/>
      <c r="CK180" s="253"/>
      <c r="CL180" s="253"/>
      <c r="CM180" s="253"/>
      <c r="CN180" s="253"/>
      <c r="CO180" s="253"/>
      <c r="CP180" s="253"/>
      <c r="CQ180" s="253"/>
      <c r="CR180" s="253"/>
      <c r="CS180" s="253"/>
      <c r="CT180" s="253"/>
      <c r="CU180" s="253"/>
      <c r="CV180" s="253"/>
      <c r="CW180" s="253"/>
      <c r="CX180" s="253"/>
      <c r="CY180" s="253"/>
      <c r="CZ180" s="253"/>
      <c r="DA180" s="253"/>
      <c r="DB180" s="253"/>
      <c r="DC180" s="253"/>
      <c r="DD180" s="253"/>
      <c r="DE180" s="253"/>
      <c r="DF180" s="253"/>
      <c r="DG180" s="253"/>
      <c r="DH180" s="253"/>
      <c r="DI180" s="253"/>
      <c r="DJ180" s="253"/>
      <c r="DK180" s="253"/>
      <c r="DL180" s="253"/>
    </row>
    <row r="181" spans="1:116" x14ac:dyDescent="0.25">
      <c r="A181" s="254" t="s">
        <v>87</v>
      </c>
      <c r="B181" s="255" t="s">
        <v>9052</v>
      </c>
      <c r="C181" s="258">
        <v>0.50555201679999995</v>
      </c>
      <c r="D181" s="259">
        <v>7</v>
      </c>
      <c r="E181" s="258">
        <v>0</v>
      </c>
      <c r="F181" s="258">
        <v>6.05</v>
      </c>
      <c r="G181" s="258">
        <v>0.53851305940000005</v>
      </c>
      <c r="H181" s="258">
        <v>40.5</v>
      </c>
      <c r="I181" s="259">
        <v>1</v>
      </c>
      <c r="J181" s="259">
        <f>IFERROR(VLOOKUP($B181,'Core Indicators'!$E$3:$EU$906,147,FALSE),"x")</f>
        <v>21</v>
      </c>
      <c r="K181" s="260">
        <v>-0.57793134450000005</v>
      </c>
      <c r="L181" s="258">
        <v>5</v>
      </c>
      <c r="M181" s="259">
        <v>40</v>
      </c>
      <c r="N181" s="259">
        <v>37</v>
      </c>
      <c r="O181" s="259">
        <f>IFERROR(VLOOKUP(B181,'Core Indicators'!$E$3:$G$9906,3,FALSE),"x")</f>
        <v>66232000</v>
      </c>
      <c r="P181" s="259">
        <v>885800</v>
      </c>
      <c r="Q181" s="253"/>
      <c r="R181" s="253"/>
      <c r="S181" s="253"/>
      <c r="T181" s="253"/>
      <c r="U181" s="253"/>
      <c r="V181" s="253"/>
      <c r="W181" s="253"/>
      <c r="X181" s="253"/>
      <c r="Y181" s="253"/>
      <c r="Z181" s="253"/>
      <c r="AA181" s="253"/>
      <c r="AB181" s="253"/>
      <c r="AC181" s="253"/>
      <c r="AD181" s="253"/>
      <c r="AE181" s="253"/>
      <c r="AF181" s="253"/>
      <c r="AG181" s="253"/>
      <c r="AH181" s="253"/>
      <c r="AI181" s="253"/>
      <c r="AJ181" s="253"/>
      <c r="AK181" s="253"/>
      <c r="AL181" s="253"/>
      <c r="AM181" s="253"/>
      <c r="AN181" s="253"/>
      <c r="AO181" s="253"/>
      <c r="AP181" s="253"/>
      <c r="AQ181" s="253"/>
      <c r="AR181" s="253"/>
      <c r="AS181" s="253"/>
      <c r="AT181" s="253"/>
      <c r="AU181" s="253"/>
      <c r="AV181" s="253"/>
      <c r="AW181" s="253"/>
      <c r="AX181" s="253"/>
      <c r="AY181" s="253"/>
      <c r="AZ181" s="253"/>
      <c r="BA181" s="253"/>
      <c r="BB181" s="253"/>
      <c r="BC181" s="253"/>
      <c r="BD181" s="253"/>
      <c r="BE181" s="253"/>
      <c r="BF181" s="253"/>
      <c r="BG181" s="253"/>
      <c r="BH181" s="253"/>
      <c r="BI181" s="253"/>
      <c r="BJ181" s="253"/>
      <c r="BK181" s="253"/>
      <c r="BL181" s="253"/>
      <c r="BM181" s="253"/>
      <c r="BN181" s="253"/>
      <c r="BO181" s="253"/>
      <c r="BP181" s="253"/>
      <c r="BQ181" s="253"/>
      <c r="BR181" s="253"/>
      <c r="BS181" s="253"/>
      <c r="BT181" s="253"/>
      <c r="BU181" s="253"/>
      <c r="BV181" s="253"/>
      <c r="BW181" s="253"/>
      <c r="BX181" s="253"/>
      <c r="BY181" s="253"/>
      <c r="BZ181" s="253"/>
      <c r="CA181" s="253"/>
      <c r="CB181" s="253"/>
      <c r="CC181" s="253"/>
      <c r="CD181" s="253"/>
      <c r="CE181" s="253"/>
      <c r="CF181" s="253"/>
      <c r="CG181" s="253"/>
      <c r="CH181" s="253"/>
      <c r="CI181" s="253"/>
      <c r="CJ181" s="253"/>
      <c r="CK181" s="253"/>
      <c r="CL181" s="253"/>
      <c r="CM181" s="253"/>
      <c r="CN181" s="253"/>
      <c r="CO181" s="253"/>
      <c r="CP181" s="253"/>
      <c r="CQ181" s="253"/>
      <c r="CR181" s="253"/>
      <c r="CS181" s="253"/>
      <c r="CT181" s="253"/>
      <c r="CU181" s="253"/>
      <c r="CV181" s="253"/>
      <c r="CW181" s="253"/>
      <c r="CX181" s="253"/>
      <c r="CY181" s="253"/>
      <c r="CZ181" s="253"/>
      <c r="DA181" s="253"/>
      <c r="DB181" s="253"/>
      <c r="DC181" s="253"/>
      <c r="DD181" s="253"/>
      <c r="DE181" s="253"/>
      <c r="DF181" s="253"/>
      <c r="DG181" s="253"/>
      <c r="DH181" s="253"/>
      <c r="DI181" s="253"/>
      <c r="DJ181" s="253"/>
      <c r="DK181" s="253"/>
      <c r="DL181" s="253"/>
    </row>
    <row r="182" spans="1:116" x14ac:dyDescent="0.25">
      <c r="A182" s="254" t="s">
        <v>924</v>
      </c>
      <c r="B182" s="255" t="s">
        <v>9053</v>
      </c>
      <c r="C182" s="258">
        <v>0.92157200010000007</v>
      </c>
      <c r="D182" s="259">
        <v>7</v>
      </c>
      <c r="E182" s="258">
        <v>0.23899999999999999</v>
      </c>
      <c r="F182" s="258">
        <v>5.1666666667000003</v>
      </c>
      <c r="G182" s="258">
        <v>0.53064898670000005</v>
      </c>
      <c r="H182" s="258">
        <v>42.8</v>
      </c>
      <c r="I182" s="259">
        <v>5</v>
      </c>
      <c r="J182" s="259">
        <f>IFERROR(VLOOKUP($B182,'Core Indicators'!$E$3:$EU$906,147,FALSE),"x")</f>
        <v>2465</v>
      </c>
      <c r="K182" s="260">
        <v>-0.31461122629999999</v>
      </c>
      <c r="L182" s="258">
        <v>5.25</v>
      </c>
      <c r="M182" s="259">
        <v>34</v>
      </c>
      <c r="N182" s="259">
        <v>28</v>
      </c>
      <c r="O182" s="259">
        <f>IFERROR(VLOOKUP(B182,'Core Indicators'!$E$3:$G$9906,3,FALSE),"x")</f>
        <v>47760000</v>
      </c>
      <c r="P182" s="259">
        <v>200520</v>
      </c>
      <c r="Q182" s="253"/>
      <c r="R182" s="253"/>
      <c r="S182" s="253"/>
      <c r="T182" s="253"/>
      <c r="U182" s="253"/>
      <c r="V182" s="253"/>
      <c r="W182" s="253"/>
      <c r="X182" s="253"/>
      <c r="Y182" s="253"/>
      <c r="Z182" s="253"/>
      <c r="AA182" s="253"/>
      <c r="AB182" s="253"/>
      <c r="AC182" s="253"/>
      <c r="AD182" s="253"/>
      <c r="AE182" s="253"/>
      <c r="AF182" s="253"/>
      <c r="AG182" s="253"/>
      <c r="AH182" s="253"/>
      <c r="AI182" s="253"/>
      <c r="AJ182" s="253"/>
      <c r="AK182" s="253"/>
      <c r="AL182" s="253"/>
      <c r="AM182" s="253"/>
      <c r="AN182" s="253"/>
      <c r="AO182" s="253"/>
      <c r="AP182" s="253"/>
      <c r="AQ182" s="253"/>
      <c r="AR182" s="253"/>
      <c r="AS182" s="253"/>
      <c r="AT182" s="253"/>
      <c r="AU182" s="253"/>
      <c r="AV182" s="253"/>
      <c r="AW182" s="253"/>
      <c r="AX182" s="253"/>
      <c r="AY182" s="253"/>
      <c r="AZ182" s="253"/>
      <c r="BA182" s="253"/>
      <c r="BB182" s="253"/>
      <c r="BC182" s="253"/>
      <c r="BD182" s="253"/>
      <c r="BE182" s="253"/>
      <c r="BF182" s="253"/>
      <c r="BG182" s="253"/>
      <c r="BH182" s="253"/>
      <c r="BI182" s="253"/>
      <c r="BJ182" s="253"/>
      <c r="BK182" s="253"/>
      <c r="BL182" s="253"/>
      <c r="BM182" s="253"/>
      <c r="BN182" s="253"/>
      <c r="BO182" s="253"/>
      <c r="BP182" s="253"/>
      <c r="BQ182" s="253"/>
      <c r="BR182" s="253"/>
      <c r="BS182" s="253"/>
      <c r="BT182" s="253"/>
      <c r="BU182" s="253"/>
      <c r="BV182" s="253"/>
      <c r="BW182" s="253"/>
      <c r="BX182" s="253"/>
      <c r="BY182" s="253"/>
      <c r="BZ182" s="253"/>
      <c r="CA182" s="253"/>
      <c r="CB182" s="253"/>
      <c r="CC182" s="253"/>
      <c r="CD182" s="253"/>
      <c r="CE182" s="253"/>
      <c r="CF182" s="253"/>
      <c r="CG182" s="253"/>
      <c r="CH182" s="253"/>
      <c r="CI182" s="253"/>
      <c r="CJ182" s="253"/>
      <c r="CK182" s="253"/>
      <c r="CL182" s="253"/>
      <c r="CM182" s="253"/>
      <c r="CN182" s="253"/>
      <c r="CO182" s="253"/>
      <c r="CP182" s="253"/>
      <c r="CQ182" s="253"/>
      <c r="CR182" s="253"/>
      <c r="CS182" s="253"/>
      <c r="CT182" s="253"/>
      <c r="CU182" s="253"/>
      <c r="CV182" s="253"/>
      <c r="CW182" s="253"/>
      <c r="CX182" s="253"/>
      <c r="CY182" s="253"/>
      <c r="CZ182" s="253"/>
      <c r="DA182" s="253"/>
      <c r="DB182" s="253"/>
      <c r="DC182" s="253"/>
      <c r="DD182" s="253"/>
      <c r="DE182" s="253"/>
      <c r="DF182" s="253"/>
      <c r="DG182" s="253"/>
      <c r="DH182" s="253"/>
      <c r="DI182" s="253"/>
      <c r="DJ182" s="253"/>
      <c r="DK182" s="253"/>
      <c r="DL182" s="253"/>
    </row>
    <row r="183" spans="1:116" x14ac:dyDescent="0.25">
      <c r="A183" s="254" t="s">
        <v>590</v>
      </c>
      <c r="B183" s="255" t="s">
        <v>9054</v>
      </c>
      <c r="C183" s="258">
        <v>0.32836996870000001</v>
      </c>
      <c r="D183" s="259">
        <v>10</v>
      </c>
      <c r="E183" s="258">
        <v>1.6E-2</v>
      </c>
      <c r="F183" s="258">
        <v>6.9</v>
      </c>
      <c r="G183" s="258">
        <v>0.28448561900000002</v>
      </c>
      <c r="H183" s="258">
        <v>26.6</v>
      </c>
      <c r="I183" s="259">
        <v>3</v>
      </c>
      <c r="J183" s="259">
        <f>IFERROR(VLOOKUP($B183,'Core Indicators'!$E$3:$EU$906,147,FALSE),"x")</f>
        <v>6595</v>
      </c>
      <c r="K183" s="260">
        <v>-0.69835144280000006</v>
      </c>
      <c r="L183" s="258">
        <v>6.25</v>
      </c>
      <c r="M183" s="259">
        <v>62</v>
      </c>
      <c r="N183" s="259">
        <v>30</v>
      </c>
      <c r="O183" s="259">
        <f>IFERROR(VLOOKUP(B183,'Core Indicators'!$E$3:$G$9906,3,FALSE),"x")</f>
        <v>43929000</v>
      </c>
      <c r="P183" s="259">
        <v>579290</v>
      </c>
      <c r="Q183" s="253"/>
      <c r="R183" s="253"/>
      <c r="S183" s="253"/>
      <c r="T183" s="253"/>
      <c r="U183" s="253"/>
      <c r="V183" s="253"/>
      <c r="W183" s="253"/>
      <c r="X183" s="253"/>
      <c r="Y183" s="253"/>
      <c r="Z183" s="253"/>
      <c r="AA183" s="253"/>
      <c r="AB183" s="253"/>
      <c r="AC183" s="253"/>
      <c r="AD183" s="253"/>
      <c r="AE183" s="253"/>
      <c r="AF183" s="253"/>
      <c r="AG183" s="253"/>
      <c r="AH183" s="253"/>
      <c r="AI183" s="253"/>
      <c r="AJ183" s="253"/>
      <c r="AK183" s="253"/>
      <c r="AL183" s="253"/>
      <c r="AM183" s="253"/>
      <c r="AN183" s="253"/>
      <c r="AO183" s="253"/>
      <c r="AP183" s="253"/>
      <c r="AQ183" s="253"/>
      <c r="AR183" s="253"/>
      <c r="AS183" s="253"/>
      <c r="AT183" s="253"/>
      <c r="AU183" s="253"/>
      <c r="AV183" s="253"/>
      <c r="AW183" s="253"/>
      <c r="AX183" s="253"/>
      <c r="AY183" s="253"/>
      <c r="AZ183" s="253"/>
      <c r="BA183" s="253"/>
      <c r="BB183" s="253"/>
      <c r="BC183" s="253"/>
      <c r="BD183" s="253"/>
      <c r="BE183" s="253"/>
      <c r="BF183" s="253"/>
      <c r="BG183" s="253"/>
      <c r="BH183" s="253"/>
      <c r="BI183" s="253"/>
      <c r="BJ183" s="253"/>
      <c r="BK183" s="253"/>
      <c r="BL183" s="253"/>
      <c r="BM183" s="253"/>
      <c r="BN183" s="253"/>
      <c r="BO183" s="253"/>
      <c r="BP183" s="253"/>
      <c r="BQ183" s="253"/>
      <c r="BR183" s="253"/>
      <c r="BS183" s="253"/>
      <c r="BT183" s="253"/>
      <c r="BU183" s="253"/>
      <c r="BV183" s="253"/>
      <c r="BW183" s="253"/>
      <c r="BX183" s="253"/>
      <c r="BY183" s="253"/>
      <c r="BZ183" s="253"/>
      <c r="CA183" s="253"/>
      <c r="CB183" s="253"/>
      <c r="CC183" s="253"/>
      <c r="CD183" s="253"/>
      <c r="CE183" s="253"/>
      <c r="CF183" s="253"/>
      <c r="CG183" s="253"/>
      <c r="CH183" s="253"/>
      <c r="CI183" s="253"/>
      <c r="CJ183" s="253"/>
      <c r="CK183" s="253"/>
      <c r="CL183" s="253"/>
      <c r="CM183" s="253"/>
      <c r="CN183" s="253"/>
      <c r="CO183" s="253"/>
      <c r="CP183" s="253"/>
      <c r="CQ183" s="253"/>
      <c r="CR183" s="253"/>
      <c r="CS183" s="253"/>
      <c r="CT183" s="253"/>
      <c r="CU183" s="253"/>
      <c r="CV183" s="253"/>
      <c r="CW183" s="253"/>
      <c r="CX183" s="253"/>
      <c r="CY183" s="253"/>
      <c r="CZ183" s="253"/>
      <c r="DA183" s="253"/>
      <c r="DB183" s="253"/>
      <c r="DC183" s="253"/>
      <c r="DD183" s="253"/>
      <c r="DE183" s="253"/>
      <c r="DF183" s="253"/>
      <c r="DG183" s="253"/>
      <c r="DH183" s="253"/>
      <c r="DI183" s="253"/>
      <c r="DJ183" s="253"/>
      <c r="DK183" s="253"/>
      <c r="DL183" s="253"/>
    </row>
    <row r="184" spans="1:116" x14ac:dyDescent="0.25">
      <c r="A184" s="254" t="s">
        <v>9055</v>
      </c>
      <c r="B184" s="255" t="s">
        <v>9056</v>
      </c>
      <c r="C184" s="258">
        <v>0.16945201360000001</v>
      </c>
      <c r="D184" s="259">
        <v>13</v>
      </c>
      <c r="E184" s="258">
        <v>0.08</v>
      </c>
      <c r="F184" s="258">
        <v>9.9</v>
      </c>
      <c r="G184" s="258">
        <v>0.27532989819999998</v>
      </c>
      <c r="H184" s="258">
        <v>39.700000000000003</v>
      </c>
      <c r="I184" s="259">
        <v>0</v>
      </c>
      <c r="J184" s="259" t="str">
        <f>IFERROR(VLOOKUP($B184,'Core Indicators'!$E$3:$EU$906,147,FALSE),"x")</f>
        <v>x</v>
      </c>
      <c r="K184" s="260">
        <v>0.62126314640000002</v>
      </c>
      <c r="L184" s="258">
        <v>10</v>
      </c>
      <c r="M184" s="259">
        <v>98</v>
      </c>
      <c r="N184" s="259">
        <v>71</v>
      </c>
      <c r="O184" s="259" t="str">
        <f>IFERROR(VLOOKUP(B184,'Core Indicators'!$E$3:$G$9906,3,FALSE),"x")</f>
        <v>x</v>
      </c>
      <c r="P184" s="259">
        <v>175020</v>
      </c>
      <c r="Q184" s="253"/>
      <c r="R184" s="253"/>
      <c r="S184" s="253"/>
      <c r="T184" s="253"/>
      <c r="U184" s="253"/>
      <c r="V184" s="253"/>
      <c r="W184" s="253"/>
      <c r="X184" s="253"/>
      <c r="Y184" s="253"/>
      <c r="Z184" s="253"/>
      <c r="AA184" s="253"/>
      <c r="AB184" s="253"/>
      <c r="AC184" s="253"/>
      <c r="AD184" s="253"/>
      <c r="AE184" s="253"/>
      <c r="AF184" s="253"/>
      <c r="AG184" s="253"/>
      <c r="AH184" s="253"/>
      <c r="AI184" s="253"/>
      <c r="AJ184" s="253"/>
      <c r="AK184" s="253"/>
      <c r="AL184" s="253"/>
      <c r="AM184" s="253"/>
      <c r="AN184" s="253"/>
      <c r="AO184" s="253"/>
      <c r="AP184" s="253"/>
      <c r="AQ184" s="253"/>
      <c r="AR184" s="253"/>
      <c r="AS184" s="253"/>
      <c r="AT184" s="253"/>
      <c r="AU184" s="253"/>
      <c r="AV184" s="253"/>
      <c r="AW184" s="253"/>
      <c r="AX184" s="253"/>
      <c r="AY184" s="253"/>
      <c r="AZ184" s="253"/>
      <c r="BA184" s="253"/>
      <c r="BB184" s="253"/>
      <c r="BC184" s="253"/>
      <c r="BD184" s="253"/>
      <c r="BE184" s="253"/>
      <c r="BF184" s="253"/>
      <c r="BG184" s="253"/>
      <c r="BH184" s="253"/>
      <c r="BI184" s="253"/>
      <c r="BJ184" s="253"/>
      <c r="BK184" s="253"/>
      <c r="BL184" s="253"/>
      <c r="BM184" s="253"/>
      <c r="BN184" s="253"/>
      <c r="BO184" s="253"/>
      <c r="BP184" s="253"/>
      <c r="BQ184" s="253"/>
      <c r="BR184" s="253"/>
      <c r="BS184" s="253"/>
      <c r="BT184" s="253"/>
      <c r="BU184" s="253"/>
      <c r="BV184" s="253"/>
      <c r="BW184" s="253"/>
      <c r="BX184" s="253"/>
      <c r="BY184" s="253"/>
      <c r="BZ184" s="253"/>
      <c r="CA184" s="253"/>
      <c r="CB184" s="253"/>
      <c r="CC184" s="253"/>
      <c r="CD184" s="253"/>
      <c r="CE184" s="253"/>
      <c r="CF184" s="253"/>
      <c r="CG184" s="253"/>
      <c r="CH184" s="253"/>
      <c r="CI184" s="253"/>
      <c r="CJ184" s="253"/>
      <c r="CK184" s="253"/>
      <c r="CL184" s="253"/>
      <c r="CM184" s="253"/>
      <c r="CN184" s="253"/>
      <c r="CO184" s="253"/>
      <c r="CP184" s="253"/>
      <c r="CQ184" s="253"/>
      <c r="CR184" s="253"/>
      <c r="CS184" s="253"/>
      <c r="CT184" s="253"/>
      <c r="CU184" s="253"/>
      <c r="CV184" s="253"/>
      <c r="CW184" s="253"/>
      <c r="CX184" s="253"/>
      <c r="CY184" s="253"/>
      <c r="CZ184" s="253"/>
      <c r="DA184" s="253"/>
      <c r="DB184" s="253"/>
      <c r="DC184" s="253"/>
      <c r="DD184" s="253"/>
      <c r="DE184" s="253"/>
      <c r="DF184" s="253"/>
      <c r="DG184" s="253"/>
      <c r="DH184" s="253"/>
      <c r="DI184" s="253"/>
      <c r="DJ184" s="253"/>
      <c r="DK184" s="253"/>
      <c r="DL184" s="253"/>
    </row>
    <row r="185" spans="1:116" x14ac:dyDescent="0.25">
      <c r="A185" s="254" t="s">
        <v>9057</v>
      </c>
      <c r="B185" s="255" t="s">
        <v>9058</v>
      </c>
      <c r="C185" s="258">
        <v>0.52450212409999997</v>
      </c>
      <c r="D185" s="259">
        <v>11</v>
      </c>
      <c r="E185" s="258">
        <v>0.17299999999999999</v>
      </c>
      <c r="F185" s="258" t="s">
        <v>14</v>
      </c>
      <c r="G185" s="258">
        <v>0.1816034607</v>
      </c>
      <c r="H185" s="258">
        <v>41.4</v>
      </c>
      <c r="I185" s="259">
        <v>3</v>
      </c>
      <c r="J185" s="259" t="str">
        <f>IFERROR(VLOOKUP($B185,'Core Indicators'!$E$3:$EU$906,147,FALSE),"x")</f>
        <v>x</v>
      </c>
      <c r="K185" s="260">
        <v>1.4610936642000001</v>
      </c>
      <c r="L185" s="258" t="s">
        <v>14</v>
      </c>
      <c r="M185" s="259">
        <v>86</v>
      </c>
      <c r="N185" s="259">
        <v>69</v>
      </c>
      <c r="O185" s="259" t="str">
        <f>IFERROR(VLOOKUP(B185,'Core Indicators'!$E$3:$G$9906,3,FALSE),"x")</f>
        <v>x</v>
      </c>
      <c r="P185" s="259">
        <v>9147420</v>
      </c>
      <c r="Q185" s="253"/>
      <c r="R185" s="253"/>
      <c r="S185" s="253"/>
      <c r="T185" s="253"/>
      <c r="U185" s="253"/>
      <c r="V185" s="253"/>
      <c r="W185" s="253"/>
      <c r="X185" s="253"/>
      <c r="Y185" s="253"/>
      <c r="Z185" s="253"/>
      <c r="AA185" s="253"/>
      <c r="AB185" s="253"/>
      <c r="AC185" s="253"/>
      <c r="AD185" s="253"/>
      <c r="AE185" s="253"/>
      <c r="AF185" s="253"/>
      <c r="AG185" s="253"/>
      <c r="AH185" s="253"/>
      <c r="AI185" s="253"/>
      <c r="AJ185" s="253"/>
      <c r="AK185" s="253"/>
      <c r="AL185" s="253"/>
      <c r="AM185" s="253"/>
      <c r="AN185" s="253"/>
      <c r="AO185" s="253"/>
      <c r="AP185" s="253"/>
      <c r="AQ185" s="253"/>
      <c r="AR185" s="253"/>
      <c r="AS185" s="253"/>
      <c r="AT185" s="253"/>
      <c r="AU185" s="253"/>
      <c r="AV185" s="253"/>
      <c r="AW185" s="253"/>
      <c r="AX185" s="253"/>
      <c r="AY185" s="253"/>
      <c r="AZ185" s="253"/>
      <c r="BA185" s="253"/>
      <c r="BB185" s="253"/>
      <c r="BC185" s="253"/>
      <c r="BD185" s="253"/>
      <c r="BE185" s="253"/>
      <c r="BF185" s="253"/>
      <c r="BG185" s="253"/>
      <c r="BH185" s="253"/>
      <c r="BI185" s="253"/>
      <c r="BJ185" s="253"/>
      <c r="BK185" s="253"/>
      <c r="BL185" s="253"/>
      <c r="BM185" s="253"/>
      <c r="BN185" s="253"/>
      <c r="BO185" s="253"/>
      <c r="BP185" s="253"/>
      <c r="BQ185" s="253"/>
      <c r="BR185" s="253"/>
      <c r="BS185" s="253"/>
      <c r="BT185" s="253"/>
      <c r="BU185" s="253"/>
      <c r="BV185" s="253"/>
      <c r="BW185" s="253"/>
      <c r="BX185" s="253"/>
      <c r="BY185" s="253"/>
      <c r="BZ185" s="253"/>
      <c r="CA185" s="253"/>
      <c r="CB185" s="253"/>
      <c r="CC185" s="253"/>
      <c r="CD185" s="253"/>
      <c r="CE185" s="253"/>
      <c r="CF185" s="253"/>
      <c r="CG185" s="253"/>
      <c r="CH185" s="253"/>
      <c r="CI185" s="253"/>
      <c r="CJ185" s="253"/>
      <c r="CK185" s="253"/>
      <c r="CL185" s="253"/>
      <c r="CM185" s="253"/>
      <c r="CN185" s="253"/>
      <c r="CO185" s="253"/>
      <c r="CP185" s="253"/>
      <c r="CQ185" s="253"/>
      <c r="CR185" s="253"/>
      <c r="CS185" s="253"/>
      <c r="CT185" s="253"/>
      <c r="CU185" s="253"/>
      <c r="CV185" s="253"/>
      <c r="CW185" s="253"/>
      <c r="CX185" s="253"/>
      <c r="CY185" s="253"/>
      <c r="CZ185" s="253"/>
      <c r="DA185" s="253"/>
      <c r="DB185" s="253"/>
      <c r="DC185" s="253"/>
      <c r="DD185" s="253"/>
      <c r="DE185" s="253"/>
      <c r="DF185" s="253"/>
      <c r="DG185" s="253"/>
      <c r="DH185" s="253"/>
      <c r="DI185" s="253"/>
      <c r="DJ185" s="253"/>
      <c r="DK185" s="253"/>
      <c r="DL185" s="253"/>
    </row>
    <row r="186" spans="1:116" x14ac:dyDescent="0.25">
      <c r="A186" s="254" t="s">
        <v>9059</v>
      </c>
      <c r="B186" s="255" t="s">
        <v>9060</v>
      </c>
      <c r="C186" s="258">
        <v>0.35384998090000003</v>
      </c>
      <c r="D186" s="259">
        <v>1</v>
      </c>
      <c r="E186" s="258">
        <v>0.16</v>
      </c>
      <c r="F186" s="258">
        <v>3.6333333333</v>
      </c>
      <c r="G186" s="258">
        <v>0.30309940320000001</v>
      </c>
      <c r="H186" s="258">
        <v>35.299999999999997</v>
      </c>
      <c r="I186" s="259">
        <v>0</v>
      </c>
      <c r="J186" s="259" t="str">
        <f>IFERROR(VLOOKUP($B186,'Core Indicators'!$E$3:$EU$906,147,FALSE),"x")</f>
        <v>x</v>
      </c>
      <c r="K186" s="260">
        <v>-1.0481816530000001</v>
      </c>
      <c r="L186" s="258">
        <v>3.25</v>
      </c>
      <c r="M186" s="259">
        <v>10</v>
      </c>
      <c r="N186" s="259">
        <v>25</v>
      </c>
      <c r="O186" s="259" t="str">
        <f>IFERROR(VLOOKUP(B186,'Core Indicators'!$E$3:$G$9906,3,FALSE),"x")</f>
        <v>x</v>
      </c>
      <c r="P186" s="259">
        <v>425400</v>
      </c>
      <c r="Q186" s="253"/>
      <c r="R186" s="253"/>
      <c r="S186" s="253"/>
      <c r="T186" s="253"/>
      <c r="U186" s="253"/>
      <c r="V186" s="253"/>
      <c r="W186" s="253"/>
      <c r="X186" s="253"/>
      <c r="Y186" s="253"/>
      <c r="Z186" s="253"/>
      <c r="AA186" s="253"/>
      <c r="AB186" s="253"/>
      <c r="AC186" s="253"/>
      <c r="AD186" s="253"/>
      <c r="AE186" s="253"/>
      <c r="AF186" s="253"/>
      <c r="AG186" s="253"/>
      <c r="AH186" s="253"/>
      <c r="AI186" s="253"/>
      <c r="AJ186" s="253"/>
      <c r="AK186" s="253"/>
      <c r="AL186" s="253"/>
      <c r="AM186" s="253"/>
      <c r="AN186" s="253"/>
      <c r="AO186" s="253"/>
      <c r="AP186" s="253"/>
      <c r="AQ186" s="253"/>
      <c r="AR186" s="253"/>
      <c r="AS186" s="253"/>
      <c r="AT186" s="253"/>
      <c r="AU186" s="253"/>
      <c r="AV186" s="253"/>
      <c r="AW186" s="253"/>
      <c r="AX186" s="253"/>
      <c r="AY186" s="253"/>
      <c r="AZ186" s="253"/>
      <c r="BA186" s="253"/>
      <c r="BB186" s="253"/>
      <c r="BC186" s="253"/>
      <c r="BD186" s="253"/>
      <c r="BE186" s="253"/>
      <c r="BF186" s="253"/>
      <c r="BG186" s="253"/>
      <c r="BH186" s="253"/>
      <c r="BI186" s="253"/>
      <c r="BJ186" s="253"/>
      <c r="BK186" s="253"/>
      <c r="BL186" s="253"/>
      <c r="BM186" s="253"/>
      <c r="BN186" s="253"/>
      <c r="BO186" s="253"/>
      <c r="BP186" s="253"/>
      <c r="BQ186" s="253"/>
      <c r="BR186" s="253"/>
      <c r="BS186" s="253"/>
      <c r="BT186" s="253"/>
      <c r="BU186" s="253"/>
      <c r="BV186" s="253"/>
      <c r="BW186" s="253"/>
      <c r="BX186" s="253"/>
      <c r="BY186" s="253"/>
      <c r="BZ186" s="253"/>
      <c r="CA186" s="253"/>
      <c r="CB186" s="253"/>
      <c r="CC186" s="253"/>
      <c r="CD186" s="253"/>
      <c r="CE186" s="253"/>
      <c r="CF186" s="253"/>
      <c r="CG186" s="253"/>
      <c r="CH186" s="253"/>
      <c r="CI186" s="253"/>
      <c r="CJ186" s="253"/>
      <c r="CK186" s="253"/>
      <c r="CL186" s="253"/>
      <c r="CM186" s="253"/>
      <c r="CN186" s="253"/>
      <c r="CO186" s="253"/>
      <c r="CP186" s="253"/>
      <c r="CQ186" s="253"/>
      <c r="CR186" s="253"/>
      <c r="CS186" s="253"/>
      <c r="CT186" s="253"/>
      <c r="CU186" s="253"/>
      <c r="CV186" s="253"/>
      <c r="CW186" s="253"/>
      <c r="CX186" s="253"/>
      <c r="CY186" s="253"/>
      <c r="CZ186" s="253"/>
      <c r="DA186" s="253"/>
      <c r="DB186" s="253"/>
      <c r="DC186" s="253"/>
      <c r="DD186" s="253"/>
      <c r="DE186" s="253"/>
      <c r="DF186" s="253"/>
      <c r="DG186" s="253"/>
      <c r="DH186" s="253"/>
      <c r="DI186" s="253"/>
      <c r="DJ186" s="253"/>
      <c r="DK186" s="253"/>
      <c r="DL186" s="253"/>
    </row>
    <row r="187" spans="1:116" x14ac:dyDescent="0.25">
      <c r="A187" s="254" t="s">
        <v>9061</v>
      </c>
      <c r="B187" s="255" t="s">
        <v>9062</v>
      </c>
      <c r="C187" s="258">
        <v>0</v>
      </c>
      <c r="D187" s="259">
        <v>12</v>
      </c>
      <c r="E187" s="258">
        <v>0</v>
      </c>
      <c r="F187" s="258" t="s">
        <v>14</v>
      </c>
      <c r="G187" s="258" t="s">
        <v>14</v>
      </c>
      <c r="H187" s="258" t="s">
        <v>14</v>
      </c>
      <c r="I187" s="259">
        <v>0</v>
      </c>
      <c r="J187" s="259" t="str">
        <f>IFERROR(VLOOKUP($B187,'Core Indicators'!$E$3:$EU$906,147,FALSE),"x")</f>
        <v>x</v>
      </c>
      <c r="K187" s="260">
        <v>0.44635623689999998</v>
      </c>
      <c r="L187" s="258" t="s">
        <v>14</v>
      </c>
      <c r="M187" s="259">
        <v>91</v>
      </c>
      <c r="N187" s="259">
        <v>59</v>
      </c>
      <c r="O187" s="259" t="str">
        <f>IFERROR(VLOOKUP(B187,'Core Indicators'!$E$3:$G$9906,3,FALSE),"x")</f>
        <v>x</v>
      </c>
      <c r="P187" s="259">
        <v>390</v>
      </c>
      <c r="Q187" s="253"/>
      <c r="R187" s="253"/>
      <c r="S187" s="253"/>
      <c r="T187" s="253"/>
      <c r="U187" s="253"/>
      <c r="V187" s="253"/>
      <c r="W187" s="253"/>
      <c r="X187" s="253"/>
      <c r="Y187" s="253"/>
      <c r="Z187" s="253"/>
      <c r="AA187" s="253"/>
      <c r="AB187" s="253"/>
      <c r="AC187" s="253"/>
      <c r="AD187" s="253"/>
      <c r="AE187" s="253"/>
      <c r="AF187" s="253"/>
      <c r="AG187" s="253"/>
      <c r="AH187" s="253"/>
      <c r="AI187" s="253"/>
      <c r="AJ187" s="253"/>
      <c r="AK187" s="253"/>
      <c r="AL187" s="253"/>
      <c r="AM187" s="253"/>
      <c r="AN187" s="253"/>
      <c r="AO187" s="253"/>
      <c r="AP187" s="253"/>
      <c r="AQ187" s="253"/>
      <c r="AR187" s="253"/>
      <c r="AS187" s="253"/>
      <c r="AT187" s="253"/>
      <c r="AU187" s="253"/>
      <c r="AV187" s="253"/>
      <c r="AW187" s="253"/>
      <c r="AX187" s="253"/>
      <c r="AY187" s="253"/>
      <c r="AZ187" s="253"/>
      <c r="BA187" s="253"/>
      <c r="BB187" s="253"/>
      <c r="BC187" s="253"/>
      <c r="BD187" s="253"/>
      <c r="BE187" s="253"/>
      <c r="BF187" s="253"/>
      <c r="BG187" s="253"/>
      <c r="BH187" s="253"/>
      <c r="BI187" s="253"/>
      <c r="BJ187" s="253"/>
      <c r="BK187" s="253"/>
      <c r="BL187" s="253"/>
      <c r="BM187" s="253"/>
      <c r="BN187" s="253"/>
      <c r="BO187" s="253"/>
      <c r="BP187" s="253"/>
      <c r="BQ187" s="253"/>
      <c r="BR187" s="253"/>
      <c r="BS187" s="253"/>
      <c r="BT187" s="253"/>
      <c r="BU187" s="253"/>
      <c r="BV187" s="253"/>
      <c r="BW187" s="253"/>
      <c r="BX187" s="253"/>
      <c r="BY187" s="253"/>
      <c r="BZ187" s="253"/>
      <c r="CA187" s="253"/>
      <c r="CB187" s="253"/>
      <c r="CC187" s="253"/>
      <c r="CD187" s="253"/>
      <c r="CE187" s="253"/>
      <c r="CF187" s="253"/>
      <c r="CG187" s="253"/>
      <c r="CH187" s="253"/>
      <c r="CI187" s="253"/>
      <c r="CJ187" s="253"/>
      <c r="CK187" s="253"/>
      <c r="CL187" s="253"/>
      <c r="CM187" s="253"/>
      <c r="CN187" s="253"/>
      <c r="CO187" s="253"/>
      <c r="CP187" s="253"/>
      <c r="CQ187" s="253"/>
      <c r="CR187" s="253"/>
      <c r="CS187" s="253"/>
      <c r="CT187" s="253"/>
      <c r="CU187" s="253"/>
      <c r="CV187" s="253"/>
      <c r="CW187" s="253"/>
      <c r="CX187" s="253"/>
      <c r="CY187" s="253"/>
      <c r="CZ187" s="253"/>
      <c r="DA187" s="253"/>
      <c r="DB187" s="253"/>
      <c r="DC187" s="253"/>
      <c r="DD187" s="253"/>
      <c r="DE187" s="253"/>
      <c r="DF187" s="253"/>
      <c r="DG187" s="253"/>
      <c r="DH187" s="253"/>
      <c r="DI187" s="253"/>
      <c r="DJ187" s="253"/>
      <c r="DK187" s="253"/>
      <c r="DL187" s="253"/>
    </row>
    <row r="188" spans="1:116" x14ac:dyDescent="0.25">
      <c r="A188" s="254" t="s">
        <v>4881</v>
      </c>
      <c r="B188" s="255" t="s">
        <v>9063</v>
      </c>
      <c r="C188" s="258">
        <v>0.26454201690000001</v>
      </c>
      <c r="D188" s="259">
        <v>7</v>
      </c>
      <c r="E188" s="258">
        <v>0.12</v>
      </c>
      <c r="F188" s="258">
        <v>3.0833333333000001</v>
      </c>
      <c r="G188" s="258">
        <v>0.45795582140000002</v>
      </c>
      <c r="H188" s="258">
        <v>44.8</v>
      </c>
      <c r="I188" s="259">
        <v>4</v>
      </c>
      <c r="J188" s="259">
        <f>IFERROR(VLOOKUP($B188,'Core Indicators'!$E$3:$EU$906,147,FALSE),"x")</f>
        <v>33</v>
      </c>
      <c r="K188" s="260">
        <v>-2.3200535774</v>
      </c>
      <c r="L188" s="258">
        <v>1.75</v>
      </c>
      <c r="M188" s="259">
        <v>16</v>
      </c>
      <c r="N188" s="259">
        <v>16</v>
      </c>
      <c r="O188" s="259">
        <f>IFERROR(VLOOKUP(B188,'Core Indicators'!$E$3:$G$9906,3,FALSE),"x")</f>
        <v>28400000</v>
      </c>
      <c r="P188" s="259">
        <v>882050</v>
      </c>
      <c r="Q188" s="253"/>
      <c r="R188" s="253"/>
      <c r="S188" s="253"/>
      <c r="T188" s="253"/>
      <c r="U188" s="253"/>
      <c r="V188" s="253"/>
      <c r="W188" s="253"/>
      <c r="X188" s="253"/>
      <c r="Y188" s="253"/>
      <c r="Z188" s="253"/>
      <c r="AA188" s="253"/>
      <c r="AB188" s="253"/>
      <c r="AC188" s="253"/>
      <c r="AD188" s="253"/>
      <c r="AE188" s="253"/>
      <c r="AF188" s="253"/>
      <c r="AG188" s="253"/>
      <c r="AH188" s="253"/>
      <c r="AI188" s="253"/>
      <c r="AJ188" s="253"/>
      <c r="AK188" s="253"/>
      <c r="AL188" s="253"/>
      <c r="AM188" s="253"/>
      <c r="AN188" s="253"/>
      <c r="AO188" s="253"/>
      <c r="AP188" s="253"/>
      <c r="AQ188" s="253"/>
      <c r="AR188" s="253"/>
      <c r="AS188" s="253"/>
      <c r="AT188" s="253"/>
      <c r="AU188" s="253"/>
      <c r="AV188" s="253"/>
      <c r="AW188" s="253"/>
      <c r="AX188" s="253"/>
      <c r="AY188" s="253"/>
      <c r="AZ188" s="253"/>
      <c r="BA188" s="253"/>
      <c r="BB188" s="253"/>
      <c r="BC188" s="253"/>
      <c r="BD188" s="253"/>
      <c r="BE188" s="253"/>
      <c r="BF188" s="253"/>
      <c r="BG188" s="253"/>
      <c r="BH188" s="253"/>
      <c r="BI188" s="253"/>
      <c r="BJ188" s="253"/>
      <c r="BK188" s="253"/>
      <c r="BL188" s="253"/>
      <c r="BM188" s="253"/>
      <c r="BN188" s="253"/>
      <c r="BO188" s="253"/>
      <c r="BP188" s="253"/>
      <c r="BQ188" s="253"/>
      <c r="BR188" s="253"/>
      <c r="BS188" s="253"/>
      <c r="BT188" s="253"/>
      <c r="BU188" s="253"/>
      <c r="BV188" s="253"/>
      <c r="BW188" s="253"/>
      <c r="BX188" s="253"/>
      <c r="BY188" s="253"/>
      <c r="BZ188" s="253"/>
      <c r="CA188" s="253"/>
      <c r="CB188" s="253"/>
      <c r="CC188" s="253"/>
      <c r="CD188" s="253"/>
      <c r="CE188" s="253"/>
      <c r="CF188" s="253"/>
      <c r="CG188" s="253"/>
      <c r="CH188" s="253"/>
      <c r="CI188" s="253"/>
      <c r="CJ188" s="253"/>
      <c r="CK188" s="253"/>
      <c r="CL188" s="253"/>
      <c r="CM188" s="253"/>
      <c r="CN188" s="253"/>
      <c r="CO188" s="253"/>
      <c r="CP188" s="253"/>
      <c r="CQ188" s="253"/>
      <c r="CR188" s="253"/>
      <c r="CS188" s="253"/>
      <c r="CT188" s="253"/>
      <c r="CU188" s="253"/>
      <c r="CV188" s="253"/>
      <c r="CW188" s="253"/>
      <c r="CX188" s="253"/>
      <c r="CY188" s="253"/>
      <c r="CZ188" s="253"/>
      <c r="DA188" s="253"/>
      <c r="DB188" s="253"/>
      <c r="DC188" s="253"/>
      <c r="DD188" s="253"/>
      <c r="DE188" s="253"/>
      <c r="DF188" s="253"/>
      <c r="DG188" s="253"/>
      <c r="DH188" s="253"/>
      <c r="DI188" s="253"/>
      <c r="DJ188" s="253"/>
      <c r="DK188" s="253"/>
      <c r="DL188" s="253"/>
    </row>
    <row r="189" spans="1:116" x14ac:dyDescent="0.25">
      <c r="A189" s="254" t="s">
        <v>9064</v>
      </c>
      <c r="B189" s="255" t="s">
        <v>9065</v>
      </c>
      <c r="C189" s="258">
        <v>0.27606595950000001</v>
      </c>
      <c r="D189" s="259">
        <v>1</v>
      </c>
      <c r="E189" s="258">
        <v>0.10100000000000001</v>
      </c>
      <c r="F189" s="258">
        <v>3.5666666667000002</v>
      </c>
      <c r="G189" s="258">
        <v>0.31384940030000003</v>
      </c>
      <c r="H189" s="258">
        <v>35.700000000000003</v>
      </c>
      <c r="I189" s="259">
        <v>2</v>
      </c>
      <c r="J189" s="259" t="str">
        <f>IFERROR(VLOOKUP($B189,'Core Indicators'!$E$3:$EU$906,147,FALSE),"x")</f>
        <v>x</v>
      </c>
      <c r="K189" s="260">
        <v>-1.68987531E-2</v>
      </c>
      <c r="L189" s="258">
        <v>3</v>
      </c>
      <c r="M189" s="259">
        <v>20</v>
      </c>
      <c r="N189" s="259">
        <v>37</v>
      </c>
      <c r="O189" s="259" t="str">
        <f>IFERROR(VLOOKUP(B189,'Core Indicators'!$E$3:$G$9906,3,FALSE),"x")</f>
        <v>x</v>
      </c>
      <c r="P189" s="259">
        <v>310070</v>
      </c>
      <c r="Q189" s="253"/>
      <c r="R189" s="253"/>
      <c r="S189" s="253"/>
      <c r="T189" s="253"/>
      <c r="U189" s="253"/>
      <c r="V189" s="253"/>
      <c r="W189" s="253"/>
      <c r="X189" s="253"/>
      <c r="Y189" s="253"/>
      <c r="Z189" s="253"/>
      <c r="AA189" s="253"/>
      <c r="AB189" s="253"/>
      <c r="AC189" s="253"/>
      <c r="AD189" s="253"/>
      <c r="AE189" s="253"/>
      <c r="AF189" s="253"/>
      <c r="AG189" s="253"/>
      <c r="AH189" s="253"/>
      <c r="AI189" s="253"/>
      <c r="AJ189" s="253"/>
      <c r="AK189" s="253"/>
      <c r="AL189" s="253"/>
      <c r="AM189" s="253"/>
      <c r="AN189" s="253"/>
      <c r="AO189" s="253"/>
      <c r="AP189" s="253"/>
      <c r="AQ189" s="253"/>
      <c r="AR189" s="253"/>
      <c r="AS189" s="253"/>
      <c r="AT189" s="253"/>
      <c r="AU189" s="253"/>
      <c r="AV189" s="253"/>
      <c r="AW189" s="253"/>
      <c r="AX189" s="253"/>
      <c r="AY189" s="253"/>
      <c r="AZ189" s="253"/>
      <c r="BA189" s="253"/>
      <c r="BB189" s="253"/>
      <c r="BC189" s="253"/>
      <c r="BD189" s="253"/>
      <c r="BE189" s="253"/>
      <c r="BF189" s="253"/>
      <c r="BG189" s="253"/>
      <c r="BH189" s="253"/>
      <c r="BI189" s="253"/>
      <c r="BJ189" s="253"/>
      <c r="BK189" s="253"/>
      <c r="BL189" s="253"/>
      <c r="BM189" s="253"/>
      <c r="BN189" s="253"/>
      <c r="BO189" s="253"/>
      <c r="BP189" s="253"/>
      <c r="BQ189" s="253"/>
      <c r="BR189" s="253"/>
      <c r="BS189" s="253"/>
      <c r="BT189" s="253"/>
      <c r="BU189" s="253"/>
      <c r="BV189" s="253"/>
      <c r="BW189" s="253"/>
      <c r="BX189" s="253"/>
      <c r="BY189" s="253"/>
      <c r="BZ189" s="253"/>
      <c r="CA189" s="253"/>
      <c r="CB189" s="253"/>
      <c r="CC189" s="253"/>
      <c r="CD189" s="253"/>
      <c r="CE189" s="253"/>
      <c r="CF189" s="253"/>
      <c r="CG189" s="253"/>
      <c r="CH189" s="253"/>
      <c r="CI189" s="253"/>
      <c r="CJ189" s="253"/>
      <c r="CK189" s="253"/>
      <c r="CL189" s="253"/>
      <c r="CM189" s="253"/>
      <c r="CN189" s="253"/>
      <c r="CO189" s="253"/>
      <c r="CP189" s="253"/>
      <c r="CQ189" s="253"/>
      <c r="CR189" s="253"/>
      <c r="CS189" s="253"/>
      <c r="CT189" s="253"/>
      <c r="CU189" s="253"/>
      <c r="CV189" s="253"/>
      <c r="CW189" s="253"/>
      <c r="CX189" s="253"/>
      <c r="CY189" s="253"/>
      <c r="CZ189" s="253"/>
      <c r="DA189" s="253"/>
      <c r="DB189" s="253"/>
      <c r="DC189" s="253"/>
      <c r="DD189" s="253"/>
      <c r="DE189" s="253"/>
      <c r="DF189" s="253"/>
      <c r="DG189" s="253"/>
      <c r="DH189" s="253"/>
      <c r="DI189" s="253"/>
      <c r="DJ189" s="253"/>
      <c r="DK189" s="253"/>
      <c r="DL189" s="253"/>
    </row>
    <row r="190" spans="1:116" x14ac:dyDescent="0.25">
      <c r="A190" s="254" t="s">
        <v>9066</v>
      </c>
      <c r="B190" s="255" t="s">
        <v>9067</v>
      </c>
      <c r="C190" s="258">
        <v>0</v>
      </c>
      <c r="D190" s="259">
        <v>12</v>
      </c>
      <c r="E190" s="258">
        <v>0</v>
      </c>
      <c r="F190" s="258" t="s">
        <v>14</v>
      </c>
      <c r="G190" s="258" t="s">
        <v>14</v>
      </c>
      <c r="H190" s="258">
        <v>37.6</v>
      </c>
      <c r="I190" s="259">
        <v>0</v>
      </c>
      <c r="J190" s="259" t="str">
        <f>IFERROR(VLOOKUP($B190,'Core Indicators'!$E$3:$EU$906,147,FALSE),"x")</f>
        <v>x</v>
      </c>
      <c r="K190" s="260">
        <v>0.17785331609999999</v>
      </c>
      <c r="L190" s="258" t="s">
        <v>14</v>
      </c>
      <c r="M190" s="259">
        <v>82</v>
      </c>
      <c r="N190" s="259">
        <v>46</v>
      </c>
      <c r="O190" s="259" t="str">
        <f>IFERROR(VLOOKUP(B190,'Core Indicators'!$E$3:$G$9906,3,FALSE),"x")</f>
        <v>x</v>
      </c>
      <c r="P190" s="259">
        <v>12190</v>
      </c>
      <c r="Q190" s="253"/>
      <c r="R190" s="253"/>
      <c r="S190" s="253"/>
      <c r="T190" s="253"/>
      <c r="U190" s="253"/>
      <c r="V190" s="253"/>
      <c r="W190" s="253"/>
      <c r="X190" s="253"/>
      <c r="Y190" s="253"/>
      <c r="Z190" s="253"/>
      <c r="AA190" s="253"/>
      <c r="AB190" s="253"/>
      <c r="AC190" s="253"/>
      <c r="AD190" s="253"/>
      <c r="AE190" s="253"/>
      <c r="AF190" s="253"/>
      <c r="AG190" s="253"/>
      <c r="AH190" s="253"/>
      <c r="AI190" s="253"/>
      <c r="AJ190" s="253"/>
      <c r="AK190" s="253"/>
      <c r="AL190" s="253"/>
      <c r="AM190" s="253"/>
      <c r="AN190" s="253"/>
      <c r="AO190" s="253"/>
      <c r="AP190" s="253"/>
      <c r="AQ190" s="253"/>
      <c r="AR190" s="253"/>
      <c r="AS190" s="253"/>
      <c r="AT190" s="253"/>
      <c r="AU190" s="253"/>
      <c r="AV190" s="253"/>
      <c r="AW190" s="253"/>
      <c r="AX190" s="253"/>
      <c r="AY190" s="253"/>
      <c r="AZ190" s="253"/>
      <c r="BA190" s="253"/>
      <c r="BB190" s="253"/>
      <c r="BC190" s="253"/>
      <c r="BD190" s="253"/>
      <c r="BE190" s="253"/>
      <c r="BF190" s="253"/>
      <c r="BG190" s="253"/>
      <c r="BH190" s="253"/>
      <c r="BI190" s="253"/>
      <c r="BJ190" s="253"/>
      <c r="BK190" s="253"/>
      <c r="BL190" s="253"/>
      <c r="BM190" s="253"/>
      <c r="BN190" s="253"/>
      <c r="BO190" s="253"/>
      <c r="BP190" s="253"/>
      <c r="BQ190" s="253"/>
      <c r="BR190" s="253"/>
      <c r="BS190" s="253"/>
      <c r="BT190" s="253"/>
      <c r="BU190" s="253"/>
      <c r="BV190" s="253"/>
      <c r="BW190" s="253"/>
      <c r="BX190" s="253"/>
      <c r="BY190" s="253"/>
      <c r="BZ190" s="253"/>
      <c r="CA190" s="253"/>
      <c r="CB190" s="253"/>
      <c r="CC190" s="253"/>
      <c r="CD190" s="253"/>
      <c r="CE190" s="253"/>
      <c r="CF190" s="253"/>
      <c r="CG190" s="253"/>
      <c r="CH190" s="253"/>
      <c r="CI190" s="253"/>
      <c r="CJ190" s="253"/>
      <c r="CK190" s="253"/>
      <c r="CL190" s="253"/>
      <c r="CM190" s="253"/>
      <c r="CN190" s="253"/>
      <c r="CO190" s="253"/>
      <c r="CP190" s="253"/>
      <c r="CQ190" s="253"/>
      <c r="CR190" s="253"/>
      <c r="CS190" s="253"/>
      <c r="CT190" s="253"/>
      <c r="CU190" s="253"/>
      <c r="CV190" s="253"/>
      <c r="CW190" s="253"/>
      <c r="CX190" s="253"/>
      <c r="CY190" s="253"/>
      <c r="CZ190" s="253"/>
      <c r="DA190" s="253"/>
      <c r="DB190" s="253"/>
      <c r="DC190" s="253"/>
      <c r="DD190" s="253"/>
      <c r="DE190" s="253"/>
      <c r="DF190" s="253"/>
      <c r="DG190" s="253"/>
      <c r="DH190" s="253"/>
      <c r="DI190" s="253"/>
      <c r="DJ190" s="253"/>
      <c r="DK190" s="253"/>
      <c r="DL190" s="253"/>
    </row>
    <row r="191" spans="1:116" x14ac:dyDescent="0.25">
      <c r="A191" s="254" t="s">
        <v>9068</v>
      </c>
      <c r="B191" s="255" t="s">
        <v>9069</v>
      </c>
      <c r="C191" s="258">
        <v>0</v>
      </c>
      <c r="D191" s="259">
        <v>11</v>
      </c>
      <c r="E191" s="258">
        <v>0</v>
      </c>
      <c r="F191" s="258" t="s">
        <v>14</v>
      </c>
      <c r="G191" s="258">
        <v>0.3644043293</v>
      </c>
      <c r="H191" s="258">
        <v>38.700000000000003</v>
      </c>
      <c r="I191" s="259">
        <v>0</v>
      </c>
      <c r="J191" s="259" t="str">
        <f>IFERROR(VLOOKUP($B191,'Core Indicators'!$E$3:$EU$906,147,FALSE),"x")</f>
        <v>x</v>
      </c>
      <c r="K191" s="260">
        <v>1.0770641565000001</v>
      </c>
      <c r="L191" s="258" t="s">
        <v>14</v>
      </c>
      <c r="M191" s="259">
        <v>81</v>
      </c>
      <c r="N191" s="259" t="s">
        <v>14</v>
      </c>
      <c r="O191" s="259" t="str">
        <f>IFERROR(VLOOKUP(B191,'Core Indicators'!$E$3:$G$9906,3,FALSE),"x")</f>
        <v>x</v>
      </c>
      <c r="P191" s="259">
        <v>2830</v>
      </c>
      <c r="Q191" s="253"/>
      <c r="R191" s="253"/>
      <c r="S191" s="253"/>
      <c r="T191" s="253"/>
      <c r="U191" s="253"/>
      <c r="V191" s="253"/>
      <c r="W191" s="253"/>
      <c r="X191" s="253"/>
      <c r="Y191" s="253"/>
      <c r="Z191" s="253"/>
      <c r="AA191" s="253"/>
      <c r="AB191" s="253"/>
      <c r="AC191" s="253"/>
      <c r="AD191" s="253"/>
      <c r="AE191" s="253"/>
      <c r="AF191" s="253"/>
      <c r="AG191" s="253"/>
      <c r="AH191" s="253"/>
      <c r="AI191" s="253"/>
      <c r="AJ191" s="253"/>
      <c r="AK191" s="253"/>
      <c r="AL191" s="253"/>
      <c r="AM191" s="253"/>
      <c r="AN191" s="253"/>
      <c r="AO191" s="253"/>
      <c r="AP191" s="253"/>
      <c r="AQ191" s="253"/>
      <c r="AR191" s="253"/>
      <c r="AS191" s="253"/>
      <c r="AT191" s="253"/>
      <c r="AU191" s="253"/>
      <c r="AV191" s="253"/>
      <c r="AW191" s="253"/>
      <c r="AX191" s="253"/>
      <c r="AY191" s="253"/>
      <c r="AZ191" s="253"/>
      <c r="BA191" s="253"/>
      <c r="BB191" s="253"/>
      <c r="BC191" s="253"/>
      <c r="BD191" s="253"/>
      <c r="BE191" s="253"/>
      <c r="BF191" s="253"/>
      <c r="BG191" s="253"/>
      <c r="BH191" s="253"/>
      <c r="BI191" s="253"/>
      <c r="BJ191" s="253"/>
      <c r="BK191" s="253"/>
      <c r="BL191" s="253"/>
      <c r="BM191" s="253"/>
      <c r="BN191" s="253"/>
      <c r="BO191" s="253"/>
      <c r="BP191" s="253"/>
      <c r="BQ191" s="253"/>
      <c r="BR191" s="253"/>
      <c r="BS191" s="253"/>
      <c r="BT191" s="253"/>
      <c r="BU191" s="253"/>
      <c r="BV191" s="253"/>
      <c r="BW191" s="253"/>
      <c r="BX191" s="253"/>
      <c r="BY191" s="253"/>
      <c r="BZ191" s="253"/>
      <c r="CA191" s="253"/>
      <c r="CB191" s="253"/>
      <c r="CC191" s="253"/>
      <c r="CD191" s="253"/>
      <c r="CE191" s="253"/>
      <c r="CF191" s="253"/>
      <c r="CG191" s="253"/>
      <c r="CH191" s="253"/>
      <c r="CI191" s="253"/>
      <c r="CJ191" s="253"/>
      <c r="CK191" s="253"/>
      <c r="CL191" s="253"/>
      <c r="CM191" s="253"/>
      <c r="CN191" s="253"/>
      <c r="CO191" s="253"/>
      <c r="CP191" s="253"/>
      <c r="CQ191" s="253"/>
      <c r="CR191" s="253"/>
      <c r="CS191" s="253"/>
      <c r="CT191" s="253"/>
      <c r="CU191" s="253"/>
      <c r="CV191" s="253"/>
      <c r="CW191" s="253"/>
      <c r="CX191" s="253"/>
      <c r="CY191" s="253"/>
      <c r="CZ191" s="253"/>
      <c r="DA191" s="253"/>
      <c r="DB191" s="253"/>
      <c r="DC191" s="253"/>
      <c r="DD191" s="253"/>
      <c r="DE191" s="253"/>
      <c r="DF191" s="253"/>
      <c r="DG191" s="253"/>
      <c r="DH191" s="253"/>
      <c r="DI191" s="253"/>
      <c r="DJ191" s="253"/>
      <c r="DK191" s="253"/>
      <c r="DL191" s="253"/>
    </row>
    <row r="192" spans="1:116" x14ac:dyDescent="0.25">
      <c r="A192" s="254" t="s">
        <v>54</v>
      </c>
      <c r="B192" s="255" t="s">
        <v>9070</v>
      </c>
      <c r="C192" s="258">
        <v>0.62499999270000006</v>
      </c>
      <c r="D192" s="259">
        <v>2</v>
      </c>
      <c r="E192" s="258">
        <v>0</v>
      </c>
      <c r="F192" s="258">
        <v>1.5</v>
      </c>
      <c r="G192" s="258">
        <v>0.83417374249999998</v>
      </c>
      <c r="H192" s="258">
        <v>36.700000000000003</v>
      </c>
      <c r="I192" s="259">
        <v>5</v>
      </c>
      <c r="J192" s="259">
        <f>IFERROR(VLOOKUP($B192,'Core Indicators'!$E$3:$EU$906,147,FALSE),"x")</f>
        <v>273</v>
      </c>
      <c r="K192" s="260">
        <v>-1.7733464241000001</v>
      </c>
      <c r="L192" s="258">
        <v>1.25</v>
      </c>
      <c r="M192" s="259">
        <v>11</v>
      </c>
      <c r="N192" s="259">
        <v>15</v>
      </c>
      <c r="O192" s="259">
        <f>IFERROR(VLOOKUP(B192,'Core Indicators'!$E$3:$G$9906,3,FALSE),"x")</f>
        <v>30491000</v>
      </c>
      <c r="P192" s="259">
        <v>527970</v>
      </c>
      <c r="Q192" s="253"/>
      <c r="R192" s="253"/>
      <c r="S192" s="253"/>
      <c r="T192" s="253"/>
      <c r="U192" s="253"/>
      <c r="V192" s="253"/>
      <c r="W192" s="253"/>
      <c r="X192" s="253"/>
      <c r="Y192" s="253"/>
      <c r="Z192" s="253"/>
      <c r="AA192" s="253"/>
      <c r="AB192" s="253"/>
      <c r="AC192" s="253"/>
      <c r="AD192" s="253"/>
      <c r="AE192" s="253"/>
      <c r="AF192" s="253"/>
      <c r="AG192" s="253"/>
      <c r="AH192" s="253"/>
      <c r="AI192" s="253"/>
      <c r="AJ192" s="253"/>
      <c r="AK192" s="253"/>
      <c r="AL192" s="253"/>
      <c r="AM192" s="253"/>
      <c r="AN192" s="253"/>
      <c r="AO192" s="253"/>
      <c r="AP192" s="253"/>
      <c r="AQ192" s="253"/>
      <c r="AR192" s="253"/>
      <c r="AS192" s="253"/>
      <c r="AT192" s="253"/>
      <c r="AU192" s="253"/>
      <c r="AV192" s="253"/>
      <c r="AW192" s="253"/>
      <c r="AX192" s="253"/>
      <c r="AY192" s="253"/>
      <c r="AZ192" s="253"/>
      <c r="BA192" s="253"/>
      <c r="BB192" s="253"/>
      <c r="BC192" s="253"/>
      <c r="BD192" s="253"/>
      <c r="BE192" s="253"/>
      <c r="BF192" s="253"/>
      <c r="BG192" s="253"/>
      <c r="BH192" s="253"/>
      <c r="BI192" s="253"/>
      <c r="BJ192" s="253"/>
      <c r="BK192" s="253"/>
      <c r="BL192" s="253"/>
      <c r="BM192" s="253"/>
      <c r="BN192" s="253"/>
      <c r="BO192" s="253"/>
      <c r="BP192" s="253"/>
      <c r="BQ192" s="253"/>
      <c r="BR192" s="253"/>
      <c r="BS192" s="253"/>
      <c r="BT192" s="253"/>
      <c r="BU192" s="253"/>
      <c r="BV192" s="253"/>
      <c r="BW192" s="253"/>
      <c r="BX192" s="253"/>
      <c r="BY192" s="253"/>
      <c r="BZ192" s="253"/>
      <c r="CA192" s="253"/>
      <c r="CB192" s="253"/>
      <c r="CC192" s="253"/>
      <c r="CD192" s="253"/>
      <c r="CE192" s="253"/>
      <c r="CF192" s="253"/>
      <c r="CG192" s="253"/>
      <c r="CH192" s="253"/>
      <c r="CI192" s="253"/>
      <c r="CJ192" s="253"/>
      <c r="CK192" s="253"/>
      <c r="CL192" s="253"/>
      <c r="CM192" s="253"/>
      <c r="CN192" s="253"/>
      <c r="CO192" s="253"/>
      <c r="CP192" s="253"/>
      <c r="CQ192" s="253"/>
      <c r="CR192" s="253"/>
      <c r="CS192" s="253"/>
      <c r="CT192" s="253"/>
      <c r="CU192" s="253"/>
      <c r="CV192" s="253"/>
      <c r="CW192" s="253"/>
      <c r="CX192" s="253"/>
      <c r="CY192" s="253"/>
      <c r="CZ192" s="253"/>
      <c r="DA192" s="253"/>
      <c r="DB192" s="253"/>
      <c r="DC192" s="253"/>
      <c r="DD192" s="253"/>
      <c r="DE192" s="253"/>
      <c r="DF192" s="253"/>
      <c r="DG192" s="253"/>
      <c r="DH192" s="253"/>
      <c r="DI192" s="253"/>
      <c r="DJ192" s="253"/>
      <c r="DK192" s="253"/>
      <c r="DL192" s="253"/>
    </row>
    <row r="193" spans="1:116" x14ac:dyDescent="0.25">
      <c r="A193" s="254" t="s">
        <v>9071</v>
      </c>
      <c r="B193" s="255" t="s">
        <v>9072</v>
      </c>
      <c r="C193" s="258">
        <v>0.87572495589999999</v>
      </c>
      <c r="D193" s="259">
        <v>11</v>
      </c>
      <c r="E193" s="258">
        <v>0</v>
      </c>
      <c r="F193" s="258">
        <v>7.45</v>
      </c>
      <c r="G193" s="258">
        <v>0.42154731290000003</v>
      </c>
      <c r="H193" s="258">
        <v>63</v>
      </c>
      <c r="I193" s="259">
        <v>4</v>
      </c>
      <c r="J193" s="259" t="str">
        <f>IFERROR(VLOOKUP($B193,'Core Indicators'!$E$3:$EU$906,147,FALSE),"x")</f>
        <v>x</v>
      </c>
      <c r="K193" s="260">
        <v>-7.6407678399999998E-2</v>
      </c>
      <c r="L193" s="258">
        <v>7.25</v>
      </c>
      <c r="M193" s="259">
        <v>79</v>
      </c>
      <c r="N193" s="259">
        <v>44</v>
      </c>
      <c r="O193" s="259" t="str">
        <f>IFERROR(VLOOKUP(B193,'Core Indicators'!$E$3:$G$9906,3,FALSE),"x")</f>
        <v>x</v>
      </c>
      <c r="P193" s="259">
        <v>1213090</v>
      </c>
      <c r="Q193" s="253"/>
      <c r="R193" s="253"/>
      <c r="S193" s="253"/>
      <c r="T193" s="253"/>
      <c r="U193" s="253"/>
      <c r="V193" s="253"/>
      <c r="W193" s="253"/>
      <c r="X193" s="253"/>
      <c r="Y193" s="253"/>
      <c r="Z193" s="253"/>
      <c r="AA193" s="253"/>
      <c r="AB193" s="253"/>
      <c r="AC193" s="253"/>
      <c r="AD193" s="253"/>
      <c r="AE193" s="253"/>
      <c r="AF193" s="253"/>
      <c r="AG193" s="253"/>
      <c r="AH193" s="253"/>
      <c r="AI193" s="253"/>
      <c r="AJ193" s="253"/>
      <c r="AK193" s="253"/>
      <c r="AL193" s="253"/>
      <c r="AM193" s="253"/>
      <c r="AN193" s="253"/>
      <c r="AO193" s="253"/>
      <c r="AP193" s="253"/>
      <c r="AQ193" s="253"/>
      <c r="AR193" s="253"/>
      <c r="AS193" s="253"/>
      <c r="AT193" s="253"/>
      <c r="AU193" s="253"/>
      <c r="AV193" s="253"/>
      <c r="AW193" s="253"/>
      <c r="AX193" s="253"/>
      <c r="AY193" s="253"/>
      <c r="AZ193" s="253"/>
      <c r="BA193" s="253"/>
      <c r="BB193" s="253"/>
      <c r="BC193" s="253"/>
      <c r="BD193" s="253"/>
      <c r="BE193" s="253"/>
      <c r="BF193" s="253"/>
      <c r="BG193" s="253"/>
      <c r="BH193" s="253"/>
      <c r="BI193" s="253"/>
      <c r="BJ193" s="253"/>
      <c r="BK193" s="253"/>
      <c r="BL193" s="253"/>
      <c r="BM193" s="253"/>
      <c r="BN193" s="253"/>
      <c r="BO193" s="253"/>
      <c r="BP193" s="253"/>
      <c r="BQ193" s="253"/>
      <c r="BR193" s="253"/>
      <c r="BS193" s="253"/>
      <c r="BT193" s="253"/>
      <c r="BU193" s="253"/>
      <c r="BV193" s="253"/>
      <c r="BW193" s="253"/>
      <c r="BX193" s="253"/>
      <c r="BY193" s="253"/>
      <c r="BZ193" s="253"/>
      <c r="CA193" s="253"/>
      <c r="CB193" s="253"/>
      <c r="CC193" s="253"/>
      <c r="CD193" s="253"/>
      <c r="CE193" s="253"/>
      <c r="CF193" s="253"/>
      <c r="CG193" s="253"/>
      <c r="CH193" s="253"/>
      <c r="CI193" s="253"/>
      <c r="CJ193" s="253"/>
      <c r="CK193" s="253"/>
      <c r="CL193" s="253"/>
      <c r="CM193" s="253"/>
      <c r="CN193" s="253"/>
      <c r="CO193" s="253"/>
      <c r="CP193" s="253"/>
      <c r="CQ193" s="253"/>
      <c r="CR193" s="253"/>
      <c r="CS193" s="253"/>
      <c r="CT193" s="253"/>
      <c r="CU193" s="253"/>
      <c r="CV193" s="253"/>
      <c r="CW193" s="253"/>
      <c r="CX193" s="253"/>
      <c r="CY193" s="253"/>
      <c r="CZ193" s="253"/>
      <c r="DA193" s="253"/>
      <c r="DB193" s="253"/>
      <c r="DC193" s="253"/>
      <c r="DD193" s="253"/>
      <c r="DE193" s="253"/>
      <c r="DF193" s="253"/>
      <c r="DG193" s="253"/>
      <c r="DH193" s="253"/>
      <c r="DI193" s="253"/>
      <c r="DJ193" s="253"/>
      <c r="DK193" s="253"/>
      <c r="DL193" s="253"/>
    </row>
    <row r="194" spans="1:116" x14ac:dyDescent="0.25">
      <c r="A194" s="254" t="s">
        <v>309</v>
      </c>
      <c r="B194" s="255" t="s">
        <v>9073</v>
      </c>
      <c r="C194" s="258">
        <v>0.70259998769999998</v>
      </c>
      <c r="D194" s="259">
        <v>8</v>
      </c>
      <c r="E194" s="258">
        <v>0</v>
      </c>
      <c r="F194" s="258">
        <v>5.75</v>
      </c>
      <c r="G194" s="258">
        <v>0.54032529939999996</v>
      </c>
      <c r="H194" s="258">
        <v>57.1</v>
      </c>
      <c r="I194" s="259">
        <v>0</v>
      </c>
      <c r="J194" s="259">
        <f>IFERROR(VLOOKUP($B194,'Core Indicators'!$E$3:$EU$906,147,FALSE),"x")</f>
        <v>0</v>
      </c>
      <c r="K194" s="260">
        <v>-0.46206927299999989</v>
      </c>
      <c r="L194" s="258">
        <v>4.25</v>
      </c>
      <c r="M194" s="259">
        <v>54</v>
      </c>
      <c r="N194" s="259">
        <v>34</v>
      </c>
      <c r="O194" s="259">
        <f>IFERROR(VLOOKUP(B194,'Core Indicators'!$E$3:$G$9906,3,FALSE),"x")</f>
        <v>20219000</v>
      </c>
      <c r="P194" s="259">
        <v>743390</v>
      </c>
      <c r="Q194" s="253"/>
      <c r="R194" s="253"/>
      <c r="S194" s="253"/>
      <c r="T194" s="253"/>
      <c r="U194" s="253"/>
      <c r="V194" s="253"/>
      <c r="W194" s="253"/>
      <c r="X194" s="253"/>
      <c r="Y194" s="253"/>
      <c r="Z194" s="253"/>
      <c r="AA194" s="253"/>
      <c r="AB194" s="253"/>
      <c r="AC194" s="253"/>
      <c r="AD194" s="253"/>
      <c r="AE194" s="253"/>
      <c r="AF194" s="253"/>
      <c r="AG194" s="253"/>
      <c r="AH194" s="253"/>
      <c r="AI194" s="253"/>
      <c r="AJ194" s="253"/>
      <c r="AK194" s="253"/>
      <c r="AL194" s="253"/>
      <c r="AM194" s="253"/>
      <c r="AN194" s="253"/>
      <c r="AO194" s="253"/>
      <c r="AP194" s="253"/>
      <c r="AQ194" s="253"/>
      <c r="AR194" s="253"/>
      <c r="AS194" s="253"/>
      <c r="AT194" s="253"/>
      <c r="AU194" s="253"/>
      <c r="AV194" s="253"/>
      <c r="AW194" s="253"/>
      <c r="AX194" s="253"/>
      <c r="AY194" s="253"/>
      <c r="AZ194" s="253"/>
      <c r="BA194" s="253"/>
      <c r="BB194" s="253"/>
      <c r="BC194" s="253"/>
      <c r="BD194" s="253"/>
      <c r="BE194" s="253"/>
      <c r="BF194" s="253"/>
      <c r="BG194" s="253"/>
      <c r="BH194" s="253"/>
      <c r="BI194" s="253"/>
      <c r="BJ194" s="253"/>
      <c r="BK194" s="253"/>
      <c r="BL194" s="253"/>
      <c r="BM194" s="253"/>
      <c r="BN194" s="253"/>
      <c r="BO194" s="253"/>
      <c r="BP194" s="253"/>
      <c r="BQ194" s="253"/>
      <c r="BR194" s="253"/>
      <c r="BS194" s="253"/>
      <c r="BT194" s="253"/>
      <c r="BU194" s="253"/>
      <c r="BV194" s="253"/>
      <c r="BW194" s="253"/>
      <c r="BX194" s="253"/>
      <c r="BY194" s="253"/>
      <c r="BZ194" s="253"/>
      <c r="CA194" s="253"/>
      <c r="CB194" s="253"/>
      <c r="CC194" s="253"/>
      <c r="CD194" s="253"/>
      <c r="CE194" s="253"/>
      <c r="CF194" s="253"/>
      <c r="CG194" s="253"/>
      <c r="CH194" s="253"/>
      <c r="CI194" s="253"/>
      <c r="CJ194" s="253"/>
      <c r="CK194" s="253"/>
      <c r="CL194" s="253"/>
      <c r="CM194" s="253"/>
      <c r="CN194" s="253"/>
      <c r="CO194" s="253"/>
      <c r="CP194" s="253"/>
      <c r="CQ194" s="253"/>
      <c r="CR194" s="253"/>
      <c r="CS194" s="253"/>
      <c r="CT194" s="253"/>
      <c r="CU194" s="253"/>
      <c r="CV194" s="253"/>
      <c r="CW194" s="253"/>
      <c r="CX194" s="253"/>
      <c r="CY194" s="253"/>
      <c r="CZ194" s="253"/>
      <c r="DA194" s="253"/>
      <c r="DB194" s="253"/>
      <c r="DC194" s="253"/>
      <c r="DD194" s="253"/>
      <c r="DE194" s="253"/>
      <c r="DF194" s="253"/>
      <c r="DG194" s="253"/>
      <c r="DH194" s="253"/>
      <c r="DI194" s="253"/>
      <c r="DJ194" s="253"/>
      <c r="DK194" s="253"/>
      <c r="DL194" s="253"/>
    </row>
    <row r="195" spans="1:116" x14ac:dyDescent="0.25">
      <c r="A195" s="254" t="s">
        <v>114</v>
      </c>
      <c r="B195" s="255" t="s">
        <v>9074</v>
      </c>
      <c r="C195" s="258">
        <v>0.30790001160000002</v>
      </c>
      <c r="D195" s="259">
        <v>0</v>
      </c>
      <c r="E195" s="258">
        <v>0.03</v>
      </c>
      <c r="F195" s="258">
        <v>4.3666666666999996</v>
      </c>
      <c r="G195" s="258">
        <v>0.52499423270000001</v>
      </c>
      <c r="H195" s="258">
        <v>50.3</v>
      </c>
      <c r="I195" s="259">
        <v>3</v>
      </c>
      <c r="J195" s="259">
        <f>IFERROR(VLOOKUP($B195,'Core Indicators'!$E$3:$EU$906,147,FALSE),"x")</f>
        <v>772</v>
      </c>
      <c r="K195" s="260">
        <v>-1.2570089101999999</v>
      </c>
      <c r="L195" s="258">
        <v>3.25</v>
      </c>
      <c r="M195" s="259">
        <v>29</v>
      </c>
      <c r="N195" s="259">
        <v>24</v>
      </c>
      <c r="O195" s="259">
        <f>IFERROR(VLOOKUP(B195,'Core Indicators'!$E$3:$G$9906,3,FALSE),"x")</f>
        <v>16444000</v>
      </c>
      <c r="P195" s="259">
        <v>386850</v>
      </c>
      <c r="Q195" s="253"/>
      <c r="R195" s="253"/>
      <c r="S195" s="253"/>
      <c r="T195" s="253"/>
      <c r="U195" s="253"/>
      <c r="V195" s="253"/>
      <c r="W195" s="253"/>
      <c r="X195" s="253"/>
      <c r="Y195" s="253"/>
      <c r="Z195" s="253"/>
      <c r="AA195" s="253"/>
      <c r="AB195" s="253"/>
      <c r="AC195" s="253"/>
      <c r="AD195" s="253"/>
      <c r="AE195" s="253"/>
      <c r="AF195" s="253"/>
      <c r="AG195" s="253"/>
      <c r="AH195" s="253"/>
      <c r="AI195" s="253"/>
      <c r="AJ195" s="253"/>
      <c r="AK195" s="253"/>
      <c r="AL195" s="253"/>
      <c r="AM195" s="253"/>
      <c r="AN195" s="253"/>
      <c r="AO195" s="253"/>
      <c r="AP195" s="253"/>
      <c r="AQ195" s="253"/>
      <c r="AR195" s="253"/>
      <c r="AS195" s="253"/>
      <c r="AT195" s="253"/>
      <c r="AU195" s="253"/>
      <c r="AV195" s="253"/>
      <c r="AW195" s="253"/>
      <c r="AX195" s="253"/>
      <c r="AY195" s="253"/>
      <c r="AZ195" s="253"/>
      <c r="BA195" s="253"/>
      <c r="BB195" s="253"/>
      <c r="BC195" s="253"/>
      <c r="BD195" s="253"/>
      <c r="BE195" s="253"/>
      <c r="BF195" s="253"/>
      <c r="BG195" s="253"/>
      <c r="BH195" s="253"/>
      <c r="BI195" s="253"/>
      <c r="BJ195" s="253"/>
      <c r="BK195" s="253"/>
      <c r="BL195" s="253"/>
      <c r="BM195" s="253"/>
      <c r="BN195" s="253"/>
      <c r="BO195" s="253"/>
      <c r="BP195" s="253"/>
      <c r="BQ195" s="253"/>
      <c r="BR195" s="253"/>
      <c r="BS195" s="253"/>
      <c r="BT195" s="253"/>
      <c r="BU195" s="253"/>
      <c r="BV195" s="253"/>
      <c r="BW195" s="253"/>
      <c r="BX195" s="253"/>
      <c r="BY195" s="253"/>
      <c r="BZ195" s="253"/>
      <c r="CA195" s="253"/>
      <c r="CB195" s="253"/>
      <c r="CC195" s="253"/>
      <c r="CD195" s="253"/>
      <c r="CE195" s="253"/>
      <c r="CF195" s="253"/>
      <c r="CG195" s="253"/>
      <c r="CH195" s="253"/>
      <c r="CI195" s="253"/>
      <c r="CJ195" s="253"/>
      <c r="CK195" s="253"/>
      <c r="CL195" s="253"/>
      <c r="CM195" s="253"/>
      <c r="CN195" s="253"/>
      <c r="CO195" s="253"/>
      <c r="CP195" s="253"/>
      <c r="CQ195" s="253"/>
      <c r="CR195" s="253"/>
      <c r="CS195" s="253"/>
      <c r="CT195" s="253"/>
      <c r="CU195" s="253"/>
      <c r="CV195" s="253"/>
      <c r="CW195" s="253"/>
      <c r="CX195" s="253"/>
      <c r="CY195" s="253"/>
      <c r="CZ195" s="253"/>
      <c r="DA195" s="253"/>
      <c r="DB195" s="253"/>
      <c r="DC195" s="253"/>
      <c r="DD195" s="253"/>
      <c r="DE195" s="253"/>
      <c r="DF195" s="253"/>
      <c r="DG195" s="253"/>
      <c r="DH195" s="253"/>
      <c r="DI195" s="253"/>
      <c r="DJ195" s="253"/>
      <c r="DK195" s="253"/>
      <c r="DL195" s="253"/>
    </row>
    <row r="196" spans="1:116" x14ac:dyDescent="0.25">
      <c r="A196" s="253"/>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c r="AA196" s="253"/>
      <c r="AB196" s="253"/>
      <c r="AC196" s="253"/>
      <c r="AD196" s="253"/>
      <c r="AE196" s="253"/>
      <c r="AF196" s="253"/>
      <c r="AG196" s="253"/>
      <c r="AH196" s="253"/>
      <c r="AI196" s="253"/>
      <c r="AJ196" s="253"/>
      <c r="AK196" s="253"/>
      <c r="AL196" s="253"/>
      <c r="AM196" s="253"/>
      <c r="AN196" s="253"/>
      <c r="AO196" s="253"/>
      <c r="AP196" s="253"/>
      <c r="AQ196" s="253"/>
      <c r="AR196" s="253"/>
      <c r="AS196" s="253"/>
      <c r="AT196" s="253"/>
      <c r="AU196" s="253"/>
      <c r="AV196" s="253"/>
      <c r="AW196" s="253"/>
      <c r="AX196" s="253"/>
      <c r="AY196" s="253"/>
      <c r="AZ196" s="253"/>
      <c r="BA196" s="253"/>
      <c r="BB196" s="253"/>
      <c r="BC196" s="253"/>
      <c r="BD196" s="253"/>
      <c r="BE196" s="253"/>
      <c r="BF196" s="253"/>
      <c r="BG196" s="253"/>
      <c r="BH196" s="253"/>
      <c r="BI196" s="253"/>
      <c r="BJ196" s="253"/>
      <c r="BK196" s="253"/>
      <c r="BL196" s="253"/>
      <c r="BM196" s="253"/>
      <c r="BN196" s="253"/>
      <c r="BO196" s="253"/>
      <c r="BP196" s="253"/>
      <c r="BQ196" s="253"/>
      <c r="BR196" s="253"/>
      <c r="BS196" s="253"/>
      <c r="BT196" s="253"/>
      <c r="BU196" s="253"/>
      <c r="BV196" s="253"/>
      <c r="BW196" s="253"/>
      <c r="BX196" s="253"/>
      <c r="BY196" s="253"/>
      <c r="BZ196" s="253"/>
      <c r="CA196" s="253"/>
      <c r="CB196" s="253"/>
      <c r="CC196" s="253"/>
      <c r="CD196" s="253"/>
      <c r="CE196" s="253"/>
      <c r="CF196" s="253"/>
      <c r="CG196" s="253"/>
      <c r="CH196" s="253"/>
      <c r="CI196" s="253"/>
      <c r="CJ196" s="253"/>
      <c r="CK196" s="253"/>
      <c r="CL196" s="253"/>
      <c r="CM196" s="253"/>
      <c r="CN196" s="253"/>
      <c r="CO196" s="253"/>
      <c r="CP196" s="253"/>
      <c r="CQ196" s="253"/>
      <c r="CR196" s="253"/>
      <c r="CS196" s="253"/>
      <c r="CT196" s="253"/>
      <c r="CU196" s="253"/>
      <c r="CV196" s="253"/>
      <c r="CW196" s="253"/>
      <c r="CX196" s="253"/>
      <c r="CY196" s="253"/>
      <c r="CZ196" s="253"/>
      <c r="DA196" s="253"/>
      <c r="DB196" s="253"/>
      <c r="DC196" s="253"/>
      <c r="DD196" s="253"/>
      <c r="DE196" s="253"/>
      <c r="DF196" s="253"/>
      <c r="DG196" s="253"/>
      <c r="DH196" s="253"/>
      <c r="DI196" s="253"/>
      <c r="DJ196" s="253"/>
      <c r="DK196" s="253"/>
      <c r="DL196" s="253"/>
    </row>
    <row r="197" spans="1:116" x14ac:dyDescent="0.25">
      <c r="A197" s="253"/>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c r="AB197" s="253"/>
      <c r="AC197" s="253"/>
      <c r="AD197" s="253"/>
      <c r="AE197" s="253"/>
      <c r="AF197" s="253"/>
      <c r="AG197" s="253"/>
      <c r="AH197" s="253"/>
      <c r="AI197" s="253"/>
      <c r="AJ197" s="253"/>
      <c r="AK197" s="253"/>
      <c r="AL197" s="253"/>
      <c r="AM197" s="253"/>
      <c r="AN197" s="253"/>
      <c r="AO197" s="253"/>
      <c r="AP197" s="253"/>
      <c r="AQ197" s="253"/>
      <c r="AR197" s="253"/>
      <c r="AS197" s="253"/>
      <c r="AT197" s="253"/>
      <c r="AU197" s="253"/>
      <c r="AV197" s="253"/>
      <c r="AW197" s="253"/>
      <c r="AX197" s="253"/>
      <c r="AY197" s="253"/>
      <c r="AZ197" s="253"/>
      <c r="BA197" s="253"/>
      <c r="BB197" s="253"/>
      <c r="BC197" s="253"/>
      <c r="BD197" s="253"/>
      <c r="BE197" s="253"/>
      <c r="BF197" s="253"/>
      <c r="BG197" s="253"/>
      <c r="BH197" s="253"/>
      <c r="BI197" s="253"/>
      <c r="BJ197" s="253"/>
      <c r="BK197" s="253"/>
      <c r="BL197" s="253"/>
      <c r="BM197" s="253"/>
      <c r="BN197" s="253"/>
      <c r="BO197" s="253"/>
      <c r="BP197" s="253"/>
      <c r="BQ197" s="253"/>
      <c r="BR197" s="253"/>
      <c r="BS197" s="253"/>
      <c r="BT197" s="253"/>
      <c r="BU197" s="253"/>
      <c r="BV197" s="253"/>
      <c r="BW197" s="253"/>
      <c r="BX197" s="253"/>
      <c r="BY197" s="253"/>
      <c r="BZ197" s="253"/>
      <c r="CA197" s="253"/>
      <c r="CB197" s="253"/>
      <c r="CC197" s="253"/>
      <c r="CD197" s="253"/>
      <c r="CE197" s="253"/>
      <c r="CF197" s="253"/>
      <c r="CG197" s="253"/>
      <c r="CH197" s="253"/>
      <c r="CI197" s="253"/>
      <c r="CJ197" s="253"/>
      <c r="CK197" s="253"/>
      <c r="CL197" s="253"/>
      <c r="CM197" s="253"/>
      <c r="CN197" s="253"/>
      <c r="CO197" s="253"/>
      <c r="CP197" s="253"/>
      <c r="CQ197" s="253"/>
      <c r="CR197" s="253"/>
      <c r="CS197" s="253"/>
      <c r="CT197" s="253"/>
      <c r="CU197" s="253"/>
      <c r="CV197" s="253"/>
      <c r="CW197" s="253"/>
      <c r="CX197" s="253"/>
      <c r="CY197" s="253"/>
      <c r="CZ197" s="253"/>
      <c r="DA197" s="253"/>
      <c r="DB197" s="253"/>
      <c r="DC197" s="253"/>
      <c r="DD197" s="253"/>
      <c r="DE197" s="253"/>
      <c r="DF197" s="253"/>
      <c r="DG197" s="253"/>
      <c r="DH197" s="253"/>
      <c r="DI197" s="253"/>
      <c r="DJ197" s="253"/>
      <c r="DK197" s="253"/>
      <c r="DL197" s="253"/>
    </row>
    <row r="198" spans="1:116" x14ac:dyDescent="0.25">
      <c r="A198" s="253"/>
      <c r="B198" s="253"/>
      <c r="C198" s="253"/>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c r="AA198" s="253"/>
      <c r="AB198" s="253"/>
      <c r="AC198" s="253"/>
      <c r="AD198" s="253"/>
      <c r="AE198" s="253"/>
      <c r="AF198" s="253"/>
      <c r="AG198" s="253"/>
      <c r="AH198" s="253"/>
      <c r="AI198" s="253"/>
      <c r="AJ198" s="253"/>
      <c r="AK198" s="253"/>
      <c r="AL198" s="253"/>
      <c r="AM198" s="253"/>
      <c r="AN198" s="253"/>
      <c r="AO198" s="253"/>
      <c r="AP198" s="253"/>
      <c r="AQ198" s="253"/>
      <c r="AR198" s="253"/>
      <c r="AS198" s="253"/>
      <c r="AT198" s="253"/>
      <c r="AU198" s="253"/>
      <c r="AV198" s="253"/>
      <c r="AW198" s="253"/>
      <c r="AX198" s="253"/>
      <c r="AY198" s="253"/>
      <c r="AZ198" s="253"/>
      <c r="BA198" s="253"/>
      <c r="BB198" s="253"/>
      <c r="BC198" s="253"/>
      <c r="BD198" s="253"/>
      <c r="BE198" s="253"/>
      <c r="BF198" s="253"/>
      <c r="BG198" s="253"/>
      <c r="BH198" s="253"/>
      <c r="BI198" s="253"/>
      <c r="BJ198" s="253"/>
      <c r="BK198" s="253"/>
      <c r="BL198" s="253"/>
      <c r="BM198" s="253"/>
      <c r="BN198" s="253"/>
      <c r="BO198" s="253"/>
      <c r="BP198" s="253"/>
      <c r="BQ198" s="253"/>
      <c r="BR198" s="253"/>
      <c r="BS198" s="253"/>
      <c r="BT198" s="253"/>
      <c r="BU198" s="253"/>
      <c r="BV198" s="253"/>
      <c r="BW198" s="253"/>
      <c r="BX198" s="253"/>
      <c r="BY198" s="253"/>
      <c r="BZ198" s="253"/>
      <c r="CA198" s="253"/>
      <c r="CB198" s="253"/>
      <c r="CC198" s="253"/>
      <c r="CD198" s="253"/>
      <c r="CE198" s="253"/>
      <c r="CF198" s="253"/>
      <c r="CG198" s="253"/>
      <c r="CH198" s="253"/>
      <c r="CI198" s="253"/>
      <c r="CJ198" s="253"/>
      <c r="CK198" s="253"/>
      <c r="CL198" s="253"/>
      <c r="CM198" s="253"/>
      <c r="CN198" s="253"/>
      <c r="CO198" s="253"/>
      <c r="CP198" s="253"/>
      <c r="CQ198" s="253"/>
      <c r="CR198" s="253"/>
      <c r="CS198" s="253"/>
      <c r="CT198" s="253"/>
      <c r="CU198" s="253"/>
      <c r="CV198" s="253"/>
      <c r="CW198" s="253"/>
      <c r="CX198" s="253"/>
      <c r="CY198" s="253"/>
      <c r="CZ198" s="253"/>
      <c r="DA198" s="253"/>
      <c r="DB198" s="253"/>
      <c r="DC198" s="253"/>
      <c r="DD198" s="253"/>
      <c r="DE198" s="253"/>
      <c r="DF198" s="253"/>
      <c r="DG198" s="253"/>
      <c r="DH198" s="253"/>
      <c r="DI198" s="253"/>
      <c r="DJ198" s="253"/>
      <c r="DK198" s="253"/>
      <c r="DL198" s="253"/>
    </row>
    <row r="199" spans="1:116" x14ac:dyDescent="0.25">
      <c r="A199" s="253"/>
      <c r="B199" s="253"/>
      <c r="C199" s="253"/>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c r="AA199" s="253"/>
      <c r="AB199" s="253"/>
      <c r="AC199" s="253"/>
      <c r="AD199" s="253"/>
      <c r="AE199" s="253"/>
      <c r="AF199" s="253"/>
      <c r="AG199" s="253"/>
      <c r="AH199" s="253"/>
      <c r="AI199" s="253"/>
      <c r="AJ199" s="253"/>
      <c r="AK199" s="253"/>
      <c r="AL199" s="253"/>
      <c r="AM199" s="253"/>
      <c r="AN199" s="253"/>
      <c r="AO199" s="253"/>
      <c r="AP199" s="253"/>
      <c r="AQ199" s="253"/>
      <c r="AR199" s="253"/>
      <c r="AS199" s="253"/>
      <c r="AT199" s="253"/>
      <c r="AU199" s="253"/>
      <c r="AV199" s="253"/>
      <c r="AW199" s="253"/>
      <c r="AX199" s="253"/>
      <c r="AY199" s="253"/>
      <c r="AZ199" s="253"/>
      <c r="BA199" s="253"/>
      <c r="BB199" s="253"/>
      <c r="BC199" s="253"/>
      <c r="BD199" s="253"/>
      <c r="BE199" s="253"/>
      <c r="BF199" s="253"/>
      <c r="BG199" s="253"/>
      <c r="BH199" s="253"/>
      <c r="BI199" s="253"/>
      <c r="BJ199" s="253"/>
      <c r="BK199" s="253"/>
      <c r="BL199" s="253"/>
      <c r="BM199" s="253"/>
      <c r="BN199" s="253"/>
      <c r="BO199" s="253"/>
      <c r="BP199" s="253"/>
      <c r="BQ199" s="253"/>
      <c r="BR199" s="253"/>
      <c r="BS199" s="253"/>
      <c r="BT199" s="253"/>
      <c r="BU199" s="253"/>
      <c r="BV199" s="253"/>
      <c r="BW199" s="253"/>
      <c r="BX199" s="253"/>
      <c r="BY199" s="253"/>
      <c r="BZ199" s="253"/>
      <c r="CA199" s="253"/>
      <c r="CB199" s="253"/>
      <c r="CC199" s="253"/>
      <c r="CD199" s="253"/>
      <c r="CE199" s="253"/>
      <c r="CF199" s="253"/>
      <c r="CG199" s="253"/>
      <c r="CH199" s="253"/>
      <c r="CI199" s="253"/>
      <c r="CJ199" s="253"/>
      <c r="CK199" s="253"/>
      <c r="CL199" s="253"/>
      <c r="CM199" s="253"/>
      <c r="CN199" s="253"/>
      <c r="CO199" s="253"/>
      <c r="CP199" s="253"/>
      <c r="CQ199" s="253"/>
      <c r="CR199" s="253"/>
      <c r="CS199" s="253"/>
      <c r="CT199" s="253"/>
      <c r="CU199" s="253"/>
      <c r="CV199" s="253"/>
      <c r="CW199" s="253"/>
      <c r="CX199" s="253"/>
      <c r="CY199" s="253"/>
      <c r="CZ199" s="253"/>
      <c r="DA199" s="253"/>
      <c r="DB199" s="253"/>
      <c r="DC199" s="253"/>
      <c r="DD199" s="253"/>
      <c r="DE199" s="253"/>
      <c r="DF199" s="253"/>
      <c r="DG199" s="253"/>
      <c r="DH199" s="253"/>
      <c r="DI199" s="253"/>
      <c r="DJ199" s="253"/>
      <c r="DK199" s="253"/>
      <c r="DL199" s="253"/>
    </row>
    <row r="200" spans="1:116" x14ac:dyDescent="0.25">
      <c r="A200" s="253"/>
      <c r="B200" s="253"/>
      <c r="C200" s="253"/>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c r="AA200" s="253"/>
      <c r="AB200" s="253"/>
      <c r="AC200" s="253"/>
      <c r="AD200" s="253"/>
      <c r="AE200" s="253"/>
      <c r="AF200" s="253"/>
      <c r="AG200" s="253"/>
      <c r="AH200" s="253"/>
      <c r="AI200" s="253"/>
      <c r="AJ200" s="253"/>
      <c r="AK200" s="253"/>
      <c r="AL200" s="253"/>
      <c r="AM200" s="253"/>
      <c r="AN200" s="253"/>
      <c r="AO200" s="253"/>
      <c r="AP200" s="253"/>
      <c r="AQ200" s="253"/>
      <c r="AR200" s="253"/>
      <c r="AS200" s="253"/>
      <c r="AT200" s="253"/>
      <c r="AU200" s="253"/>
      <c r="AV200" s="253"/>
      <c r="AW200" s="253"/>
      <c r="AX200" s="253"/>
      <c r="AY200" s="253"/>
      <c r="AZ200" s="253"/>
      <c r="BA200" s="253"/>
      <c r="BB200" s="253"/>
      <c r="BC200" s="253"/>
      <c r="BD200" s="253"/>
      <c r="BE200" s="253"/>
      <c r="BF200" s="253"/>
      <c r="BG200" s="253"/>
      <c r="BH200" s="253"/>
      <c r="BI200" s="253"/>
      <c r="BJ200" s="253"/>
      <c r="BK200" s="253"/>
      <c r="BL200" s="253"/>
      <c r="BM200" s="253"/>
      <c r="BN200" s="253"/>
      <c r="BO200" s="253"/>
      <c r="BP200" s="253"/>
      <c r="BQ200" s="253"/>
      <c r="BR200" s="253"/>
      <c r="BS200" s="253"/>
      <c r="BT200" s="253"/>
      <c r="BU200" s="253"/>
      <c r="BV200" s="253"/>
      <c r="BW200" s="253"/>
      <c r="BX200" s="253"/>
      <c r="BY200" s="253"/>
      <c r="BZ200" s="253"/>
      <c r="CA200" s="253"/>
      <c r="CB200" s="253"/>
      <c r="CC200" s="253"/>
      <c r="CD200" s="253"/>
      <c r="CE200" s="253"/>
      <c r="CF200" s="253"/>
      <c r="CG200" s="253"/>
      <c r="CH200" s="253"/>
      <c r="CI200" s="253"/>
      <c r="CJ200" s="253"/>
      <c r="CK200" s="253"/>
      <c r="CL200" s="253"/>
      <c r="CM200" s="253"/>
      <c r="CN200" s="253"/>
      <c r="CO200" s="253"/>
      <c r="CP200" s="253"/>
      <c r="CQ200" s="253"/>
      <c r="CR200" s="253"/>
      <c r="CS200" s="253"/>
      <c r="CT200" s="253"/>
      <c r="CU200" s="253"/>
      <c r="CV200" s="253"/>
      <c r="CW200" s="253"/>
      <c r="CX200" s="253"/>
      <c r="CY200" s="253"/>
      <c r="CZ200" s="253"/>
      <c r="DA200" s="253"/>
      <c r="DB200" s="253"/>
      <c r="DC200" s="253"/>
      <c r="DD200" s="253"/>
      <c r="DE200" s="253"/>
      <c r="DF200" s="253"/>
      <c r="DG200" s="253"/>
      <c r="DH200" s="253"/>
      <c r="DI200" s="253"/>
      <c r="DJ200" s="253"/>
      <c r="DK200" s="253"/>
      <c r="DL200" s="253"/>
    </row>
    <row r="201" spans="1:116" x14ac:dyDescent="0.25">
      <c r="A201" s="253"/>
      <c r="B201" s="253"/>
      <c r="C201" s="253"/>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c r="AA201" s="253"/>
      <c r="AB201" s="253"/>
      <c r="AC201" s="253"/>
      <c r="AD201" s="253"/>
      <c r="AE201" s="253"/>
      <c r="AF201" s="253"/>
      <c r="AG201" s="253"/>
      <c r="AH201" s="253"/>
      <c r="AI201" s="253"/>
      <c r="AJ201" s="253"/>
      <c r="AK201" s="253"/>
      <c r="AL201" s="253"/>
      <c r="AM201" s="253"/>
      <c r="AN201" s="253"/>
      <c r="AO201" s="253"/>
      <c r="AP201" s="253"/>
      <c r="AQ201" s="253"/>
      <c r="AR201" s="253"/>
      <c r="AS201" s="253"/>
      <c r="AT201" s="253"/>
      <c r="AU201" s="253"/>
      <c r="AV201" s="253"/>
      <c r="AW201" s="253"/>
      <c r="AX201" s="253"/>
      <c r="AY201" s="253"/>
      <c r="AZ201" s="253"/>
      <c r="BA201" s="253"/>
      <c r="BB201" s="253"/>
      <c r="BC201" s="253"/>
      <c r="BD201" s="253"/>
      <c r="BE201" s="253"/>
      <c r="BF201" s="253"/>
      <c r="BG201" s="253"/>
      <c r="BH201" s="253"/>
      <c r="BI201" s="253"/>
      <c r="BJ201" s="253"/>
      <c r="BK201" s="253"/>
      <c r="BL201" s="253"/>
      <c r="BM201" s="253"/>
      <c r="BN201" s="253"/>
      <c r="BO201" s="253"/>
      <c r="BP201" s="253"/>
      <c r="BQ201" s="253"/>
      <c r="BR201" s="253"/>
      <c r="BS201" s="253"/>
      <c r="BT201" s="253"/>
      <c r="BU201" s="253"/>
      <c r="BV201" s="253"/>
      <c r="BW201" s="253"/>
      <c r="BX201" s="253"/>
      <c r="BY201" s="253"/>
      <c r="BZ201" s="253"/>
      <c r="CA201" s="253"/>
      <c r="CB201" s="253"/>
      <c r="CC201" s="253"/>
      <c r="CD201" s="253"/>
      <c r="CE201" s="253"/>
      <c r="CF201" s="253"/>
      <c r="CG201" s="253"/>
      <c r="CH201" s="253"/>
      <c r="CI201" s="253"/>
      <c r="CJ201" s="253"/>
      <c r="CK201" s="253"/>
      <c r="CL201" s="253"/>
      <c r="CM201" s="253"/>
      <c r="CN201" s="253"/>
      <c r="CO201" s="253"/>
      <c r="CP201" s="253"/>
      <c r="CQ201" s="253"/>
      <c r="CR201" s="253"/>
      <c r="CS201" s="253"/>
      <c r="CT201" s="253"/>
      <c r="CU201" s="253"/>
      <c r="CV201" s="253"/>
      <c r="CW201" s="253"/>
      <c r="CX201" s="253"/>
      <c r="CY201" s="253"/>
      <c r="CZ201" s="253"/>
      <c r="DA201" s="253"/>
      <c r="DB201" s="253"/>
      <c r="DC201" s="253"/>
      <c r="DD201" s="253"/>
      <c r="DE201" s="253"/>
      <c r="DF201" s="253"/>
      <c r="DG201" s="253"/>
      <c r="DH201" s="253"/>
      <c r="DI201" s="253"/>
      <c r="DJ201" s="253"/>
      <c r="DK201" s="253"/>
      <c r="DL201" s="253"/>
    </row>
    <row r="202" spans="1:116" x14ac:dyDescent="0.25">
      <c r="A202" s="253"/>
      <c r="B202" s="253"/>
      <c r="C202" s="253"/>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c r="AA202" s="253"/>
      <c r="AB202" s="253"/>
      <c r="AC202" s="253"/>
      <c r="AD202" s="253"/>
      <c r="AE202" s="253"/>
      <c r="AF202" s="253"/>
      <c r="AG202" s="253"/>
      <c r="AH202" s="253"/>
      <c r="AI202" s="253"/>
      <c r="AJ202" s="253"/>
      <c r="AK202" s="253"/>
      <c r="AL202" s="253"/>
      <c r="AM202" s="253"/>
      <c r="AN202" s="253"/>
      <c r="AO202" s="253"/>
      <c r="AP202" s="253"/>
      <c r="AQ202" s="253"/>
      <c r="AR202" s="253"/>
      <c r="AS202" s="253"/>
      <c r="AT202" s="253"/>
      <c r="AU202" s="253"/>
      <c r="AV202" s="253"/>
      <c r="AW202" s="253"/>
      <c r="AX202" s="253"/>
      <c r="AY202" s="253"/>
      <c r="AZ202" s="253"/>
      <c r="BA202" s="253"/>
      <c r="BB202" s="253"/>
      <c r="BC202" s="253"/>
      <c r="BD202" s="253"/>
      <c r="BE202" s="253"/>
      <c r="BF202" s="253"/>
      <c r="BG202" s="253"/>
      <c r="BH202" s="253"/>
      <c r="BI202" s="253"/>
      <c r="BJ202" s="253"/>
      <c r="BK202" s="253"/>
      <c r="BL202" s="253"/>
      <c r="BM202" s="253"/>
      <c r="BN202" s="253"/>
      <c r="BO202" s="253"/>
      <c r="BP202" s="253"/>
      <c r="BQ202" s="253"/>
      <c r="BR202" s="253"/>
      <c r="BS202" s="253"/>
      <c r="BT202" s="253"/>
      <c r="BU202" s="253"/>
      <c r="BV202" s="253"/>
      <c r="BW202" s="253"/>
      <c r="BX202" s="253"/>
      <c r="BY202" s="253"/>
      <c r="BZ202" s="253"/>
      <c r="CA202" s="253"/>
      <c r="CB202" s="253"/>
      <c r="CC202" s="253"/>
      <c r="CD202" s="253"/>
      <c r="CE202" s="253"/>
      <c r="CF202" s="253"/>
      <c r="CG202" s="253"/>
      <c r="CH202" s="253"/>
      <c r="CI202" s="253"/>
      <c r="CJ202" s="253"/>
      <c r="CK202" s="253"/>
      <c r="CL202" s="253"/>
      <c r="CM202" s="253"/>
      <c r="CN202" s="253"/>
      <c r="CO202" s="253"/>
      <c r="CP202" s="253"/>
      <c r="CQ202" s="253"/>
      <c r="CR202" s="253"/>
      <c r="CS202" s="253"/>
      <c r="CT202" s="253"/>
      <c r="CU202" s="253"/>
      <c r="CV202" s="253"/>
      <c r="CW202" s="253"/>
      <c r="CX202" s="253"/>
      <c r="CY202" s="253"/>
      <c r="CZ202" s="253"/>
      <c r="DA202" s="253"/>
      <c r="DB202" s="253"/>
      <c r="DC202" s="253"/>
      <c r="DD202" s="253"/>
      <c r="DE202" s="253"/>
      <c r="DF202" s="253"/>
      <c r="DG202" s="253"/>
      <c r="DH202" s="253"/>
      <c r="DI202" s="253"/>
      <c r="DJ202" s="253"/>
      <c r="DK202" s="253"/>
      <c r="DL202" s="253"/>
    </row>
    <row r="203" spans="1:116" x14ac:dyDescent="0.25">
      <c r="A203" s="253"/>
      <c r="B203" s="253"/>
      <c r="C203" s="253"/>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c r="AA203" s="253"/>
      <c r="AB203" s="253"/>
      <c r="AC203" s="253"/>
      <c r="AD203" s="253"/>
      <c r="AE203" s="253"/>
      <c r="AF203" s="253"/>
      <c r="AG203" s="253"/>
      <c r="AH203" s="253"/>
      <c r="AI203" s="253"/>
      <c r="AJ203" s="253"/>
      <c r="AK203" s="253"/>
      <c r="AL203" s="253"/>
      <c r="AM203" s="253"/>
      <c r="AN203" s="253"/>
      <c r="AO203" s="253"/>
      <c r="AP203" s="253"/>
      <c r="AQ203" s="253"/>
      <c r="AR203" s="253"/>
      <c r="AS203" s="253"/>
      <c r="AT203" s="253"/>
      <c r="AU203" s="253"/>
      <c r="AV203" s="253"/>
      <c r="AW203" s="253"/>
      <c r="AX203" s="253"/>
      <c r="AY203" s="253"/>
      <c r="AZ203" s="253"/>
      <c r="BA203" s="253"/>
      <c r="BB203" s="253"/>
      <c r="BC203" s="253"/>
      <c r="BD203" s="253"/>
      <c r="BE203" s="253"/>
      <c r="BF203" s="253"/>
      <c r="BG203" s="253"/>
      <c r="BH203" s="253"/>
      <c r="BI203" s="253"/>
      <c r="BJ203" s="253"/>
      <c r="BK203" s="253"/>
      <c r="BL203" s="253"/>
      <c r="BM203" s="253"/>
      <c r="BN203" s="253"/>
      <c r="BO203" s="253"/>
      <c r="BP203" s="253"/>
      <c r="BQ203" s="253"/>
      <c r="BR203" s="253"/>
      <c r="BS203" s="253"/>
      <c r="BT203" s="253"/>
      <c r="BU203" s="253"/>
      <c r="BV203" s="253"/>
      <c r="BW203" s="253"/>
      <c r="BX203" s="253"/>
      <c r="BY203" s="253"/>
      <c r="BZ203" s="253"/>
      <c r="CA203" s="253"/>
      <c r="CB203" s="253"/>
      <c r="CC203" s="253"/>
      <c r="CD203" s="253"/>
      <c r="CE203" s="253"/>
      <c r="CF203" s="253"/>
      <c r="CG203" s="253"/>
      <c r="CH203" s="253"/>
      <c r="CI203" s="253"/>
      <c r="CJ203" s="253"/>
      <c r="CK203" s="253"/>
      <c r="CL203" s="253"/>
      <c r="CM203" s="253"/>
      <c r="CN203" s="253"/>
      <c r="CO203" s="253"/>
      <c r="CP203" s="253"/>
      <c r="CQ203" s="253"/>
      <c r="CR203" s="253"/>
      <c r="CS203" s="253"/>
      <c r="CT203" s="253"/>
      <c r="CU203" s="253"/>
      <c r="CV203" s="253"/>
      <c r="CW203" s="253"/>
      <c r="CX203" s="253"/>
      <c r="CY203" s="253"/>
      <c r="CZ203" s="253"/>
      <c r="DA203" s="253"/>
      <c r="DB203" s="253"/>
      <c r="DC203" s="253"/>
      <c r="DD203" s="253"/>
      <c r="DE203" s="253"/>
      <c r="DF203" s="253"/>
      <c r="DG203" s="253"/>
      <c r="DH203" s="253"/>
      <c r="DI203" s="253"/>
      <c r="DJ203" s="253"/>
      <c r="DK203" s="253"/>
      <c r="DL203" s="253"/>
    </row>
    <row r="204" spans="1:116" x14ac:dyDescent="0.25">
      <c r="A204" s="253"/>
      <c r="B204" s="253"/>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c r="AA204" s="253"/>
      <c r="AB204" s="253"/>
      <c r="AC204" s="253"/>
      <c r="AD204" s="253"/>
      <c r="AE204" s="253"/>
      <c r="AF204" s="253"/>
      <c r="AG204" s="253"/>
      <c r="AH204" s="253"/>
      <c r="AI204" s="253"/>
      <c r="AJ204" s="253"/>
      <c r="AK204" s="253"/>
      <c r="AL204" s="253"/>
      <c r="AM204" s="253"/>
      <c r="AN204" s="253"/>
      <c r="AO204" s="253"/>
      <c r="AP204" s="253"/>
      <c r="AQ204" s="253"/>
      <c r="AR204" s="253"/>
      <c r="AS204" s="253"/>
      <c r="AT204" s="253"/>
      <c r="AU204" s="253"/>
      <c r="AV204" s="253"/>
      <c r="AW204" s="253"/>
      <c r="AX204" s="253"/>
      <c r="AY204" s="253"/>
      <c r="AZ204" s="253"/>
      <c r="BA204" s="253"/>
      <c r="BB204" s="253"/>
      <c r="BC204" s="253"/>
      <c r="BD204" s="253"/>
      <c r="BE204" s="253"/>
      <c r="BF204" s="253"/>
      <c r="BG204" s="253"/>
      <c r="BH204" s="253"/>
      <c r="BI204" s="253"/>
      <c r="BJ204" s="253"/>
      <c r="BK204" s="253"/>
      <c r="BL204" s="253"/>
      <c r="BM204" s="253"/>
      <c r="BN204" s="253"/>
      <c r="BO204" s="253"/>
      <c r="BP204" s="253"/>
      <c r="BQ204" s="253"/>
      <c r="BR204" s="253"/>
      <c r="BS204" s="253"/>
      <c r="BT204" s="253"/>
      <c r="BU204" s="253"/>
      <c r="BV204" s="253"/>
      <c r="BW204" s="253"/>
      <c r="BX204" s="253"/>
      <c r="BY204" s="253"/>
      <c r="BZ204" s="253"/>
      <c r="CA204" s="253"/>
      <c r="CB204" s="253"/>
      <c r="CC204" s="253"/>
      <c r="CD204" s="253"/>
      <c r="CE204" s="253"/>
      <c r="CF204" s="253"/>
      <c r="CG204" s="253"/>
      <c r="CH204" s="253"/>
      <c r="CI204" s="253"/>
      <c r="CJ204" s="253"/>
      <c r="CK204" s="253"/>
      <c r="CL204" s="253"/>
      <c r="CM204" s="253"/>
      <c r="CN204" s="253"/>
      <c r="CO204" s="253"/>
      <c r="CP204" s="253"/>
      <c r="CQ204" s="253"/>
      <c r="CR204" s="253"/>
      <c r="CS204" s="253"/>
      <c r="CT204" s="253"/>
      <c r="CU204" s="253"/>
      <c r="CV204" s="253"/>
      <c r="CW204" s="253"/>
      <c r="CX204" s="253"/>
      <c r="CY204" s="253"/>
      <c r="CZ204" s="253"/>
      <c r="DA204" s="253"/>
      <c r="DB204" s="253"/>
      <c r="DC204" s="253"/>
      <c r="DD204" s="253"/>
      <c r="DE204" s="253"/>
      <c r="DF204" s="253"/>
      <c r="DG204" s="253"/>
      <c r="DH204" s="253"/>
      <c r="DI204" s="253"/>
      <c r="DJ204" s="253"/>
      <c r="DK204" s="253"/>
      <c r="DL204" s="253"/>
    </row>
    <row r="205" spans="1:116" x14ac:dyDescent="0.25">
      <c r="A205" s="253"/>
      <c r="B205" s="253"/>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c r="AA205" s="253"/>
      <c r="AB205" s="253"/>
      <c r="AC205" s="253"/>
      <c r="AD205" s="253"/>
      <c r="AE205" s="253"/>
      <c r="AF205" s="253"/>
      <c r="AG205" s="253"/>
      <c r="AH205" s="253"/>
      <c r="AI205" s="253"/>
      <c r="AJ205" s="253"/>
      <c r="AK205" s="253"/>
      <c r="AL205" s="253"/>
      <c r="AM205" s="253"/>
      <c r="AN205" s="253"/>
      <c r="AO205" s="253"/>
      <c r="AP205" s="253"/>
      <c r="AQ205" s="253"/>
      <c r="AR205" s="253"/>
      <c r="AS205" s="253"/>
      <c r="AT205" s="253"/>
      <c r="AU205" s="253"/>
      <c r="AV205" s="253"/>
      <c r="AW205" s="253"/>
      <c r="AX205" s="253"/>
      <c r="AY205" s="253"/>
      <c r="AZ205" s="253"/>
      <c r="BA205" s="253"/>
      <c r="BB205" s="253"/>
      <c r="BC205" s="253"/>
      <c r="BD205" s="253"/>
      <c r="BE205" s="253"/>
      <c r="BF205" s="253"/>
      <c r="BG205" s="253"/>
      <c r="BH205" s="253"/>
      <c r="BI205" s="253"/>
      <c r="BJ205" s="253"/>
      <c r="BK205" s="253"/>
      <c r="BL205" s="253"/>
      <c r="BM205" s="253"/>
      <c r="BN205" s="253"/>
      <c r="BO205" s="253"/>
      <c r="BP205" s="253"/>
      <c r="BQ205" s="253"/>
      <c r="BR205" s="253"/>
      <c r="BS205" s="253"/>
      <c r="BT205" s="253"/>
      <c r="BU205" s="253"/>
      <c r="BV205" s="253"/>
      <c r="BW205" s="253"/>
      <c r="BX205" s="253"/>
      <c r="BY205" s="253"/>
      <c r="BZ205" s="253"/>
      <c r="CA205" s="253"/>
      <c r="CB205" s="253"/>
      <c r="CC205" s="253"/>
      <c r="CD205" s="253"/>
      <c r="CE205" s="253"/>
      <c r="CF205" s="253"/>
      <c r="CG205" s="253"/>
      <c r="CH205" s="253"/>
      <c r="CI205" s="253"/>
      <c r="CJ205" s="253"/>
      <c r="CK205" s="253"/>
      <c r="CL205" s="253"/>
      <c r="CM205" s="253"/>
      <c r="CN205" s="253"/>
      <c r="CO205" s="253"/>
      <c r="CP205" s="253"/>
      <c r="CQ205" s="253"/>
      <c r="CR205" s="253"/>
      <c r="CS205" s="253"/>
      <c r="CT205" s="253"/>
      <c r="CU205" s="253"/>
      <c r="CV205" s="253"/>
      <c r="CW205" s="253"/>
      <c r="CX205" s="253"/>
      <c r="CY205" s="253"/>
      <c r="CZ205" s="253"/>
      <c r="DA205" s="253"/>
      <c r="DB205" s="253"/>
      <c r="DC205" s="253"/>
      <c r="DD205" s="253"/>
      <c r="DE205" s="253"/>
      <c r="DF205" s="253"/>
      <c r="DG205" s="253"/>
      <c r="DH205" s="253"/>
      <c r="DI205" s="253"/>
      <c r="DJ205" s="253"/>
      <c r="DK205" s="253"/>
      <c r="DL205" s="253"/>
    </row>
    <row r="206" spans="1:116" x14ac:dyDescent="0.25">
      <c r="A206" s="253"/>
      <c r="B206" s="253"/>
      <c r="C206" s="253"/>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c r="AA206" s="253"/>
      <c r="AB206" s="253"/>
      <c r="AC206" s="253"/>
      <c r="AD206" s="253"/>
      <c r="AE206" s="253"/>
      <c r="AF206" s="253"/>
      <c r="AG206" s="253"/>
      <c r="AH206" s="253"/>
      <c r="AI206" s="253"/>
      <c r="AJ206" s="253"/>
      <c r="AK206" s="253"/>
      <c r="AL206" s="253"/>
      <c r="AM206" s="253"/>
      <c r="AN206" s="253"/>
      <c r="AO206" s="253"/>
      <c r="AP206" s="253"/>
      <c r="AQ206" s="253"/>
      <c r="AR206" s="253"/>
      <c r="AS206" s="253"/>
      <c r="AT206" s="253"/>
      <c r="AU206" s="253"/>
      <c r="AV206" s="253"/>
      <c r="AW206" s="253"/>
      <c r="AX206" s="253"/>
      <c r="AY206" s="253"/>
      <c r="AZ206" s="253"/>
      <c r="BA206" s="253"/>
      <c r="BB206" s="253"/>
      <c r="BC206" s="253"/>
      <c r="BD206" s="253"/>
      <c r="BE206" s="253"/>
      <c r="BF206" s="253"/>
      <c r="BG206" s="253"/>
      <c r="BH206" s="253"/>
      <c r="BI206" s="253"/>
      <c r="BJ206" s="253"/>
      <c r="BK206" s="253"/>
      <c r="BL206" s="253"/>
      <c r="BM206" s="253"/>
      <c r="BN206" s="253"/>
      <c r="BO206" s="253"/>
      <c r="BP206" s="253"/>
      <c r="BQ206" s="253"/>
      <c r="BR206" s="253"/>
      <c r="BS206" s="253"/>
      <c r="BT206" s="253"/>
      <c r="BU206" s="253"/>
      <c r="BV206" s="253"/>
      <c r="BW206" s="253"/>
      <c r="BX206" s="253"/>
      <c r="BY206" s="253"/>
      <c r="BZ206" s="253"/>
      <c r="CA206" s="253"/>
      <c r="CB206" s="253"/>
      <c r="CC206" s="253"/>
      <c r="CD206" s="253"/>
      <c r="CE206" s="253"/>
      <c r="CF206" s="253"/>
      <c r="CG206" s="253"/>
      <c r="CH206" s="253"/>
      <c r="CI206" s="253"/>
      <c r="CJ206" s="253"/>
      <c r="CK206" s="253"/>
      <c r="CL206" s="253"/>
      <c r="CM206" s="253"/>
      <c r="CN206" s="253"/>
      <c r="CO206" s="253"/>
      <c r="CP206" s="253"/>
      <c r="CQ206" s="253"/>
      <c r="CR206" s="253"/>
      <c r="CS206" s="253"/>
      <c r="CT206" s="253"/>
      <c r="CU206" s="253"/>
      <c r="CV206" s="253"/>
      <c r="CW206" s="253"/>
      <c r="CX206" s="253"/>
      <c r="CY206" s="253"/>
      <c r="CZ206" s="253"/>
      <c r="DA206" s="253"/>
      <c r="DB206" s="253"/>
      <c r="DC206" s="253"/>
      <c r="DD206" s="253"/>
      <c r="DE206" s="253"/>
      <c r="DF206" s="253"/>
      <c r="DG206" s="253"/>
      <c r="DH206" s="253"/>
      <c r="DI206" s="253"/>
      <c r="DJ206" s="253"/>
      <c r="DK206" s="253"/>
      <c r="DL206" s="253"/>
    </row>
    <row r="207" spans="1:116" x14ac:dyDescent="0.25">
      <c r="A207" s="253"/>
      <c r="B207" s="253"/>
      <c r="C207" s="253"/>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c r="AA207" s="253"/>
      <c r="AB207" s="253"/>
      <c r="AC207" s="253"/>
      <c r="AD207" s="253"/>
      <c r="AE207" s="253"/>
      <c r="AF207" s="253"/>
      <c r="AG207" s="253"/>
      <c r="AH207" s="253"/>
      <c r="AI207" s="253"/>
      <c r="AJ207" s="253"/>
      <c r="AK207" s="253"/>
      <c r="AL207" s="253"/>
      <c r="AM207" s="253"/>
      <c r="AN207" s="253"/>
      <c r="AO207" s="253"/>
      <c r="AP207" s="253"/>
      <c r="AQ207" s="253"/>
      <c r="AR207" s="253"/>
      <c r="AS207" s="253"/>
      <c r="AT207" s="253"/>
      <c r="AU207" s="253"/>
      <c r="AV207" s="253"/>
      <c r="AW207" s="253"/>
      <c r="AX207" s="253"/>
      <c r="AY207" s="253"/>
      <c r="AZ207" s="253"/>
      <c r="BA207" s="253"/>
      <c r="BB207" s="253"/>
      <c r="BC207" s="253"/>
      <c r="BD207" s="253"/>
      <c r="BE207" s="253"/>
      <c r="BF207" s="253"/>
      <c r="BG207" s="253"/>
      <c r="BH207" s="253"/>
      <c r="BI207" s="253"/>
      <c r="BJ207" s="253"/>
      <c r="BK207" s="253"/>
      <c r="BL207" s="253"/>
      <c r="BM207" s="253"/>
      <c r="BN207" s="253"/>
      <c r="BO207" s="253"/>
      <c r="BP207" s="253"/>
      <c r="BQ207" s="253"/>
      <c r="BR207" s="253"/>
      <c r="BS207" s="253"/>
      <c r="BT207" s="253"/>
      <c r="BU207" s="253"/>
      <c r="BV207" s="253"/>
      <c r="BW207" s="253"/>
      <c r="BX207" s="253"/>
      <c r="BY207" s="253"/>
      <c r="BZ207" s="253"/>
      <c r="CA207" s="253"/>
      <c r="CB207" s="253"/>
      <c r="CC207" s="253"/>
      <c r="CD207" s="253"/>
      <c r="CE207" s="253"/>
      <c r="CF207" s="253"/>
      <c r="CG207" s="253"/>
      <c r="CH207" s="253"/>
      <c r="CI207" s="253"/>
      <c r="CJ207" s="253"/>
      <c r="CK207" s="253"/>
      <c r="CL207" s="253"/>
      <c r="CM207" s="253"/>
      <c r="CN207" s="253"/>
      <c r="CO207" s="253"/>
      <c r="CP207" s="253"/>
      <c r="CQ207" s="253"/>
      <c r="CR207" s="253"/>
      <c r="CS207" s="253"/>
      <c r="CT207" s="253"/>
      <c r="CU207" s="253"/>
      <c r="CV207" s="253"/>
      <c r="CW207" s="253"/>
      <c r="CX207" s="253"/>
      <c r="CY207" s="253"/>
      <c r="CZ207" s="253"/>
      <c r="DA207" s="253"/>
      <c r="DB207" s="253"/>
      <c r="DC207" s="253"/>
      <c r="DD207" s="253"/>
      <c r="DE207" s="253"/>
      <c r="DF207" s="253"/>
      <c r="DG207" s="253"/>
      <c r="DH207" s="253"/>
      <c r="DI207" s="253"/>
      <c r="DJ207" s="253"/>
      <c r="DK207" s="253"/>
      <c r="DL207" s="253"/>
    </row>
    <row r="208" spans="1:116" x14ac:dyDescent="0.25">
      <c r="A208" s="253"/>
      <c r="B208" s="253"/>
      <c r="C208" s="253"/>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c r="AA208" s="253"/>
      <c r="AB208" s="253"/>
      <c r="AC208" s="253"/>
      <c r="AD208" s="253"/>
      <c r="AE208" s="253"/>
      <c r="AF208" s="253"/>
      <c r="AG208" s="253"/>
      <c r="AH208" s="253"/>
      <c r="AI208" s="253"/>
      <c r="AJ208" s="253"/>
      <c r="AK208" s="253"/>
      <c r="AL208" s="253"/>
      <c r="AM208" s="253"/>
      <c r="AN208" s="253"/>
      <c r="AO208" s="253"/>
      <c r="AP208" s="253"/>
      <c r="AQ208" s="253"/>
      <c r="AR208" s="253"/>
      <c r="AS208" s="253"/>
      <c r="AT208" s="253"/>
      <c r="AU208" s="253"/>
      <c r="AV208" s="253"/>
      <c r="AW208" s="253"/>
      <c r="AX208" s="253"/>
      <c r="AY208" s="253"/>
      <c r="AZ208" s="253"/>
      <c r="BA208" s="253"/>
      <c r="BB208" s="253"/>
      <c r="BC208" s="253"/>
      <c r="BD208" s="253"/>
      <c r="BE208" s="253"/>
      <c r="BF208" s="253"/>
      <c r="BG208" s="253"/>
      <c r="BH208" s="253"/>
      <c r="BI208" s="253"/>
      <c r="BJ208" s="253"/>
      <c r="BK208" s="253"/>
      <c r="BL208" s="253"/>
      <c r="BM208" s="253"/>
      <c r="BN208" s="253"/>
      <c r="BO208" s="253"/>
      <c r="BP208" s="253"/>
      <c r="BQ208" s="253"/>
      <c r="BR208" s="253"/>
      <c r="BS208" s="253"/>
      <c r="BT208" s="253"/>
      <c r="BU208" s="253"/>
      <c r="BV208" s="253"/>
      <c r="BW208" s="253"/>
      <c r="BX208" s="253"/>
      <c r="BY208" s="253"/>
      <c r="BZ208" s="253"/>
      <c r="CA208" s="253"/>
      <c r="CB208" s="253"/>
      <c r="CC208" s="253"/>
      <c r="CD208" s="253"/>
      <c r="CE208" s="253"/>
      <c r="CF208" s="253"/>
      <c r="CG208" s="253"/>
      <c r="CH208" s="253"/>
      <c r="CI208" s="253"/>
      <c r="CJ208" s="253"/>
      <c r="CK208" s="253"/>
      <c r="CL208" s="253"/>
      <c r="CM208" s="253"/>
      <c r="CN208" s="253"/>
      <c r="CO208" s="253"/>
      <c r="CP208" s="253"/>
      <c r="CQ208" s="253"/>
      <c r="CR208" s="253"/>
      <c r="CS208" s="253"/>
      <c r="CT208" s="253"/>
      <c r="CU208" s="253"/>
      <c r="CV208" s="253"/>
      <c r="CW208" s="253"/>
      <c r="CX208" s="253"/>
      <c r="CY208" s="253"/>
      <c r="CZ208" s="253"/>
      <c r="DA208" s="253"/>
      <c r="DB208" s="253"/>
      <c r="DC208" s="253"/>
      <c r="DD208" s="253"/>
      <c r="DE208" s="253"/>
      <c r="DF208" s="253"/>
      <c r="DG208" s="253"/>
      <c r="DH208" s="253"/>
      <c r="DI208" s="253"/>
      <c r="DJ208" s="253"/>
      <c r="DK208" s="253"/>
      <c r="DL208" s="253"/>
    </row>
    <row r="209" spans="1:116" x14ac:dyDescent="0.25">
      <c r="A209" s="253"/>
      <c r="B209" s="253"/>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c r="AA209" s="253"/>
      <c r="AB209" s="253"/>
      <c r="AC209" s="253"/>
      <c r="AD209" s="253"/>
      <c r="AE209" s="253"/>
      <c r="AF209" s="253"/>
      <c r="AG209" s="253"/>
      <c r="AH209" s="253"/>
      <c r="AI209" s="253"/>
      <c r="AJ209" s="253"/>
      <c r="AK209" s="253"/>
      <c r="AL209" s="253"/>
      <c r="AM209" s="253"/>
      <c r="AN209" s="253"/>
      <c r="AO209" s="253"/>
      <c r="AP209" s="253"/>
      <c r="AQ209" s="253"/>
      <c r="AR209" s="253"/>
      <c r="AS209" s="253"/>
      <c r="AT209" s="253"/>
      <c r="AU209" s="253"/>
      <c r="AV209" s="253"/>
      <c r="AW209" s="253"/>
      <c r="AX209" s="253"/>
      <c r="AY209" s="253"/>
      <c r="AZ209" s="253"/>
      <c r="BA209" s="253"/>
      <c r="BB209" s="253"/>
      <c r="BC209" s="253"/>
      <c r="BD209" s="253"/>
      <c r="BE209" s="253"/>
      <c r="BF209" s="253"/>
      <c r="BG209" s="253"/>
      <c r="BH209" s="253"/>
      <c r="BI209" s="253"/>
      <c r="BJ209" s="253"/>
      <c r="BK209" s="253"/>
      <c r="BL209" s="253"/>
      <c r="BM209" s="253"/>
      <c r="BN209" s="253"/>
      <c r="BO209" s="253"/>
      <c r="BP209" s="253"/>
      <c r="BQ209" s="253"/>
      <c r="BR209" s="253"/>
      <c r="BS209" s="253"/>
      <c r="BT209" s="253"/>
      <c r="BU209" s="253"/>
      <c r="BV209" s="253"/>
      <c r="BW209" s="253"/>
      <c r="BX209" s="253"/>
      <c r="BY209" s="253"/>
      <c r="BZ209" s="253"/>
      <c r="CA209" s="253"/>
      <c r="CB209" s="253"/>
      <c r="CC209" s="253"/>
      <c r="CD209" s="253"/>
      <c r="CE209" s="253"/>
      <c r="CF209" s="253"/>
      <c r="CG209" s="253"/>
      <c r="CH209" s="253"/>
      <c r="CI209" s="253"/>
      <c r="CJ209" s="253"/>
      <c r="CK209" s="253"/>
      <c r="CL209" s="253"/>
      <c r="CM209" s="253"/>
      <c r="CN209" s="253"/>
      <c r="CO209" s="253"/>
      <c r="CP209" s="253"/>
      <c r="CQ209" s="253"/>
      <c r="CR209" s="253"/>
      <c r="CS209" s="253"/>
      <c r="CT209" s="253"/>
      <c r="CU209" s="253"/>
      <c r="CV209" s="253"/>
      <c r="CW209" s="253"/>
      <c r="CX209" s="253"/>
      <c r="CY209" s="253"/>
      <c r="CZ209" s="253"/>
      <c r="DA209" s="253"/>
      <c r="DB209" s="253"/>
      <c r="DC209" s="253"/>
      <c r="DD209" s="253"/>
      <c r="DE209" s="253"/>
      <c r="DF209" s="253"/>
      <c r="DG209" s="253"/>
      <c r="DH209" s="253"/>
      <c r="DI209" s="253"/>
      <c r="DJ209" s="253"/>
      <c r="DK209" s="253"/>
      <c r="DL209" s="253"/>
    </row>
    <row r="210" spans="1:116" x14ac:dyDescent="0.25">
      <c r="A210" s="253"/>
      <c r="B210" s="253"/>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c r="AA210" s="253"/>
      <c r="AB210" s="253"/>
      <c r="AC210" s="253"/>
      <c r="AD210" s="253"/>
      <c r="AE210" s="253"/>
      <c r="AF210" s="253"/>
      <c r="AG210" s="253"/>
      <c r="AH210" s="253"/>
      <c r="AI210" s="253"/>
      <c r="AJ210" s="253"/>
      <c r="AK210" s="253"/>
      <c r="AL210" s="253"/>
      <c r="AM210" s="253"/>
      <c r="AN210" s="253"/>
      <c r="AO210" s="253"/>
      <c r="AP210" s="253"/>
      <c r="AQ210" s="253"/>
      <c r="AR210" s="253"/>
      <c r="AS210" s="253"/>
      <c r="AT210" s="253"/>
      <c r="AU210" s="253"/>
      <c r="AV210" s="253"/>
      <c r="AW210" s="253"/>
      <c r="AX210" s="253"/>
      <c r="AY210" s="253"/>
      <c r="AZ210" s="253"/>
      <c r="BA210" s="253"/>
      <c r="BB210" s="253"/>
      <c r="BC210" s="253"/>
      <c r="BD210" s="253"/>
      <c r="BE210" s="253"/>
      <c r="BF210" s="253"/>
      <c r="BG210" s="253"/>
      <c r="BH210" s="253"/>
      <c r="BI210" s="253"/>
      <c r="BJ210" s="253"/>
      <c r="BK210" s="253"/>
      <c r="BL210" s="253"/>
      <c r="BM210" s="253"/>
      <c r="BN210" s="253"/>
      <c r="BO210" s="253"/>
      <c r="BP210" s="253"/>
      <c r="BQ210" s="253"/>
      <c r="BR210" s="253"/>
      <c r="BS210" s="253"/>
      <c r="BT210" s="253"/>
      <c r="BU210" s="253"/>
      <c r="BV210" s="253"/>
      <c r="BW210" s="253"/>
      <c r="BX210" s="253"/>
      <c r="BY210" s="253"/>
      <c r="BZ210" s="253"/>
      <c r="CA210" s="253"/>
      <c r="CB210" s="253"/>
      <c r="CC210" s="253"/>
      <c r="CD210" s="253"/>
      <c r="CE210" s="253"/>
      <c r="CF210" s="253"/>
      <c r="CG210" s="253"/>
      <c r="CH210" s="253"/>
      <c r="CI210" s="253"/>
      <c r="CJ210" s="253"/>
      <c r="CK210" s="253"/>
      <c r="CL210" s="253"/>
      <c r="CM210" s="253"/>
      <c r="CN210" s="253"/>
      <c r="CO210" s="253"/>
      <c r="CP210" s="253"/>
      <c r="CQ210" s="253"/>
      <c r="CR210" s="253"/>
      <c r="CS210" s="253"/>
      <c r="CT210" s="253"/>
      <c r="CU210" s="253"/>
      <c r="CV210" s="253"/>
      <c r="CW210" s="253"/>
      <c r="CX210" s="253"/>
      <c r="CY210" s="253"/>
      <c r="CZ210" s="253"/>
      <c r="DA210" s="253"/>
      <c r="DB210" s="253"/>
      <c r="DC210" s="253"/>
      <c r="DD210" s="253"/>
      <c r="DE210" s="253"/>
      <c r="DF210" s="253"/>
      <c r="DG210" s="253"/>
      <c r="DH210" s="253"/>
      <c r="DI210" s="253"/>
      <c r="DJ210" s="253"/>
      <c r="DK210" s="253"/>
      <c r="DL210" s="253"/>
    </row>
    <row r="211" spans="1:116" x14ac:dyDescent="0.25">
      <c r="A211" s="253"/>
      <c r="B211" s="253"/>
      <c r="C211" s="253"/>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c r="AA211" s="253"/>
      <c r="AB211" s="253"/>
      <c r="AC211" s="253"/>
      <c r="AD211" s="253"/>
      <c r="AE211" s="253"/>
      <c r="AF211" s="253"/>
      <c r="AG211" s="253"/>
      <c r="AH211" s="253"/>
      <c r="AI211" s="253"/>
      <c r="AJ211" s="253"/>
      <c r="AK211" s="253"/>
      <c r="AL211" s="253"/>
      <c r="AM211" s="253"/>
      <c r="AN211" s="253"/>
      <c r="AO211" s="253"/>
      <c r="AP211" s="253"/>
      <c r="AQ211" s="253"/>
      <c r="AR211" s="253"/>
      <c r="AS211" s="253"/>
      <c r="AT211" s="253"/>
      <c r="AU211" s="253"/>
      <c r="AV211" s="253"/>
      <c r="AW211" s="253"/>
      <c r="AX211" s="253"/>
      <c r="AY211" s="253"/>
      <c r="AZ211" s="253"/>
      <c r="BA211" s="253"/>
      <c r="BB211" s="253"/>
      <c r="BC211" s="253"/>
      <c r="BD211" s="253"/>
      <c r="BE211" s="253"/>
      <c r="BF211" s="253"/>
      <c r="BG211" s="253"/>
      <c r="BH211" s="253"/>
      <c r="BI211" s="253"/>
      <c r="BJ211" s="253"/>
      <c r="BK211" s="253"/>
      <c r="BL211" s="253"/>
      <c r="BM211" s="253"/>
      <c r="BN211" s="253"/>
      <c r="BO211" s="253"/>
      <c r="BP211" s="253"/>
      <c r="BQ211" s="253"/>
      <c r="BR211" s="253"/>
      <c r="BS211" s="253"/>
      <c r="BT211" s="253"/>
      <c r="BU211" s="253"/>
      <c r="BV211" s="253"/>
      <c r="BW211" s="253"/>
      <c r="BX211" s="253"/>
      <c r="BY211" s="253"/>
      <c r="BZ211" s="253"/>
      <c r="CA211" s="253"/>
      <c r="CB211" s="253"/>
      <c r="CC211" s="253"/>
      <c r="CD211" s="253"/>
      <c r="CE211" s="253"/>
      <c r="CF211" s="253"/>
      <c r="CG211" s="253"/>
      <c r="CH211" s="253"/>
      <c r="CI211" s="253"/>
      <c r="CJ211" s="253"/>
      <c r="CK211" s="253"/>
      <c r="CL211" s="253"/>
      <c r="CM211" s="253"/>
      <c r="CN211" s="253"/>
      <c r="CO211" s="253"/>
      <c r="CP211" s="253"/>
      <c r="CQ211" s="253"/>
      <c r="CR211" s="253"/>
      <c r="CS211" s="253"/>
      <c r="CT211" s="253"/>
      <c r="CU211" s="253"/>
      <c r="CV211" s="253"/>
      <c r="CW211" s="253"/>
      <c r="CX211" s="253"/>
      <c r="CY211" s="253"/>
      <c r="CZ211" s="253"/>
      <c r="DA211" s="253"/>
      <c r="DB211" s="253"/>
      <c r="DC211" s="253"/>
      <c r="DD211" s="253"/>
      <c r="DE211" s="253"/>
      <c r="DF211" s="253"/>
      <c r="DG211" s="253"/>
      <c r="DH211" s="253"/>
      <c r="DI211" s="253"/>
      <c r="DJ211" s="253"/>
      <c r="DK211" s="253"/>
      <c r="DL211" s="253"/>
    </row>
    <row r="212" spans="1:116" x14ac:dyDescent="0.25">
      <c r="A212" s="253"/>
      <c r="B212" s="253"/>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c r="AA212" s="253"/>
      <c r="AB212" s="253"/>
      <c r="AC212" s="253"/>
      <c r="AD212" s="253"/>
      <c r="AE212" s="253"/>
      <c r="AF212" s="253"/>
      <c r="AG212" s="253"/>
      <c r="AH212" s="253"/>
      <c r="AI212" s="253"/>
      <c r="AJ212" s="253"/>
      <c r="AK212" s="253"/>
      <c r="AL212" s="253"/>
      <c r="AM212" s="253"/>
      <c r="AN212" s="253"/>
      <c r="AO212" s="253"/>
      <c r="AP212" s="253"/>
      <c r="AQ212" s="253"/>
      <c r="AR212" s="253"/>
      <c r="AS212" s="253"/>
      <c r="AT212" s="253"/>
      <c r="AU212" s="253"/>
      <c r="AV212" s="253"/>
      <c r="AW212" s="253"/>
      <c r="AX212" s="253"/>
      <c r="AY212" s="253"/>
      <c r="AZ212" s="253"/>
      <c r="BA212" s="253"/>
      <c r="BB212" s="253"/>
      <c r="BC212" s="253"/>
      <c r="BD212" s="253"/>
      <c r="BE212" s="253"/>
      <c r="BF212" s="253"/>
      <c r="BG212" s="253"/>
      <c r="BH212" s="253"/>
      <c r="BI212" s="253"/>
      <c r="BJ212" s="253"/>
      <c r="BK212" s="253"/>
      <c r="BL212" s="253"/>
      <c r="BM212" s="253"/>
      <c r="BN212" s="253"/>
      <c r="BO212" s="253"/>
      <c r="BP212" s="253"/>
      <c r="BQ212" s="253"/>
      <c r="BR212" s="253"/>
      <c r="BS212" s="253"/>
      <c r="BT212" s="253"/>
      <c r="BU212" s="253"/>
      <c r="BV212" s="253"/>
      <c r="BW212" s="253"/>
      <c r="BX212" s="253"/>
      <c r="BY212" s="253"/>
      <c r="BZ212" s="253"/>
      <c r="CA212" s="253"/>
      <c r="CB212" s="253"/>
      <c r="CC212" s="253"/>
      <c r="CD212" s="253"/>
      <c r="CE212" s="253"/>
      <c r="CF212" s="253"/>
      <c r="CG212" s="253"/>
      <c r="CH212" s="253"/>
      <c r="CI212" s="253"/>
      <c r="CJ212" s="253"/>
      <c r="CK212" s="253"/>
      <c r="CL212" s="253"/>
      <c r="CM212" s="253"/>
      <c r="CN212" s="253"/>
      <c r="CO212" s="253"/>
      <c r="CP212" s="253"/>
      <c r="CQ212" s="253"/>
      <c r="CR212" s="253"/>
      <c r="CS212" s="253"/>
      <c r="CT212" s="253"/>
      <c r="CU212" s="253"/>
      <c r="CV212" s="253"/>
      <c r="CW212" s="253"/>
      <c r="CX212" s="253"/>
      <c r="CY212" s="253"/>
      <c r="CZ212" s="253"/>
      <c r="DA212" s="253"/>
      <c r="DB212" s="253"/>
      <c r="DC212" s="253"/>
      <c r="DD212" s="253"/>
      <c r="DE212" s="253"/>
      <c r="DF212" s="253"/>
      <c r="DG212" s="253"/>
      <c r="DH212" s="253"/>
      <c r="DI212" s="253"/>
      <c r="DJ212" s="253"/>
      <c r="DK212" s="253"/>
      <c r="DL212" s="253"/>
    </row>
    <row r="213" spans="1:116" x14ac:dyDescent="0.25">
      <c r="A213" s="253"/>
      <c r="B213" s="253"/>
      <c r="C213" s="253"/>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c r="AA213" s="253"/>
      <c r="AB213" s="253"/>
      <c r="AC213" s="253"/>
      <c r="AD213" s="253"/>
      <c r="AE213" s="253"/>
      <c r="AF213" s="253"/>
      <c r="AG213" s="253"/>
      <c r="AH213" s="253"/>
      <c r="AI213" s="253"/>
      <c r="AJ213" s="253"/>
      <c r="AK213" s="253"/>
      <c r="AL213" s="253"/>
      <c r="AM213" s="253"/>
      <c r="AN213" s="253"/>
      <c r="AO213" s="253"/>
      <c r="AP213" s="253"/>
      <c r="AQ213" s="253"/>
      <c r="AR213" s="253"/>
      <c r="AS213" s="253"/>
      <c r="AT213" s="253"/>
      <c r="AU213" s="253"/>
      <c r="AV213" s="253"/>
      <c r="AW213" s="253"/>
      <c r="AX213" s="253"/>
      <c r="AY213" s="253"/>
      <c r="AZ213" s="253"/>
      <c r="BA213" s="253"/>
      <c r="BB213" s="253"/>
      <c r="BC213" s="253"/>
      <c r="BD213" s="253"/>
      <c r="BE213" s="253"/>
      <c r="BF213" s="253"/>
      <c r="BG213" s="253"/>
      <c r="BH213" s="253"/>
      <c r="BI213" s="253"/>
      <c r="BJ213" s="253"/>
      <c r="BK213" s="253"/>
      <c r="BL213" s="253"/>
      <c r="BM213" s="253"/>
      <c r="BN213" s="253"/>
      <c r="BO213" s="253"/>
      <c r="BP213" s="253"/>
      <c r="BQ213" s="253"/>
      <c r="BR213" s="253"/>
      <c r="BS213" s="253"/>
      <c r="BT213" s="253"/>
      <c r="BU213" s="253"/>
      <c r="BV213" s="253"/>
      <c r="BW213" s="253"/>
      <c r="BX213" s="253"/>
      <c r="BY213" s="253"/>
      <c r="BZ213" s="253"/>
      <c r="CA213" s="253"/>
      <c r="CB213" s="253"/>
      <c r="CC213" s="253"/>
      <c r="CD213" s="253"/>
      <c r="CE213" s="253"/>
      <c r="CF213" s="253"/>
      <c r="CG213" s="253"/>
      <c r="CH213" s="253"/>
      <c r="CI213" s="253"/>
      <c r="CJ213" s="253"/>
      <c r="CK213" s="253"/>
      <c r="CL213" s="253"/>
      <c r="CM213" s="253"/>
      <c r="CN213" s="253"/>
      <c r="CO213" s="253"/>
      <c r="CP213" s="253"/>
      <c r="CQ213" s="253"/>
      <c r="CR213" s="253"/>
      <c r="CS213" s="253"/>
      <c r="CT213" s="253"/>
      <c r="CU213" s="253"/>
      <c r="CV213" s="253"/>
      <c r="CW213" s="253"/>
      <c r="CX213" s="253"/>
      <c r="CY213" s="253"/>
      <c r="CZ213" s="253"/>
      <c r="DA213" s="253"/>
      <c r="DB213" s="253"/>
      <c r="DC213" s="253"/>
      <c r="DD213" s="253"/>
      <c r="DE213" s="253"/>
      <c r="DF213" s="253"/>
      <c r="DG213" s="253"/>
      <c r="DH213" s="253"/>
      <c r="DI213" s="253"/>
      <c r="DJ213" s="253"/>
      <c r="DK213" s="253"/>
      <c r="DL213" s="253"/>
    </row>
    <row r="214" spans="1:116" x14ac:dyDescent="0.25">
      <c r="A214" s="253"/>
      <c r="B214" s="253"/>
      <c r="C214" s="253"/>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c r="AA214" s="253"/>
      <c r="AB214" s="253"/>
      <c r="AC214" s="253"/>
      <c r="AD214" s="253"/>
      <c r="AE214" s="253"/>
      <c r="AF214" s="253"/>
      <c r="AG214" s="253"/>
      <c r="AH214" s="253"/>
      <c r="AI214" s="253"/>
      <c r="AJ214" s="253"/>
      <c r="AK214" s="253"/>
      <c r="AL214" s="253"/>
      <c r="AM214" s="253"/>
      <c r="AN214" s="253"/>
      <c r="AO214" s="253"/>
      <c r="AP214" s="253"/>
      <c r="AQ214" s="253"/>
      <c r="AR214" s="253"/>
      <c r="AS214" s="253"/>
      <c r="AT214" s="253"/>
      <c r="AU214" s="253"/>
      <c r="AV214" s="253"/>
      <c r="AW214" s="253"/>
      <c r="AX214" s="253"/>
      <c r="AY214" s="253"/>
      <c r="AZ214" s="253"/>
      <c r="BA214" s="253"/>
      <c r="BB214" s="253"/>
      <c r="BC214" s="253"/>
      <c r="BD214" s="253"/>
      <c r="BE214" s="253"/>
      <c r="BF214" s="253"/>
      <c r="BG214" s="253"/>
      <c r="BH214" s="253"/>
      <c r="BI214" s="253"/>
      <c r="BJ214" s="253"/>
      <c r="BK214" s="253"/>
      <c r="BL214" s="253"/>
      <c r="BM214" s="253"/>
      <c r="BN214" s="253"/>
      <c r="BO214" s="253"/>
      <c r="BP214" s="253"/>
      <c r="BQ214" s="253"/>
      <c r="BR214" s="253"/>
      <c r="BS214" s="253"/>
      <c r="BT214" s="253"/>
      <c r="BU214" s="253"/>
      <c r="BV214" s="253"/>
      <c r="BW214" s="253"/>
      <c r="BX214" s="253"/>
      <c r="BY214" s="253"/>
      <c r="BZ214" s="253"/>
      <c r="CA214" s="253"/>
      <c r="CB214" s="253"/>
      <c r="CC214" s="253"/>
      <c r="CD214" s="253"/>
      <c r="CE214" s="253"/>
      <c r="CF214" s="253"/>
      <c r="CG214" s="253"/>
      <c r="CH214" s="253"/>
      <c r="CI214" s="253"/>
      <c r="CJ214" s="253"/>
      <c r="CK214" s="253"/>
      <c r="CL214" s="253"/>
      <c r="CM214" s="253"/>
      <c r="CN214" s="253"/>
      <c r="CO214" s="253"/>
      <c r="CP214" s="253"/>
      <c r="CQ214" s="253"/>
      <c r="CR214" s="253"/>
      <c r="CS214" s="253"/>
      <c r="CT214" s="253"/>
      <c r="CU214" s="253"/>
      <c r="CV214" s="253"/>
      <c r="CW214" s="253"/>
      <c r="CX214" s="253"/>
      <c r="CY214" s="253"/>
      <c r="CZ214" s="253"/>
      <c r="DA214" s="253"/>
      <c r="DB214" s="253"/>
      <c r="DC214" s="253"/>
      <c r="DD214" s="253"/>
      <c r="DE214" s="253"/>
      <c r="DF214" s="253"/>
      <c r="DG214" s="253"/>
      <c r="DH214" s="253"/>
      <c r="DI214" s="253"/>
      <c r="DJ214" s="253"/>
      <c r="DK214" s="253"/>
      <c r="DL214" s="253"/>
    </row>
    <row r="215" spans="1:116" x14ac:dyDescent="0.25">
      <c r="A215" s="253"/>
      <c r="B215" s="253"/>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c r="AA215" s="253"/>
      <c r="AB215" s="253"/>
      <c r="AC215" s="253"/>
      <c r="AD215" s="253"/>
      <c r="AE215" s="253"/>
      <c r="AF215" s="253"/>
      <c r="AG215" s="253"/>
      <c r="AH215" s="253"/>
      <c r="AI215" s="253"/>
      <c r="AJ215" s="253"/>
      <c r="AK215" s="253"/>
      <c r="AL215" s="253"/>
      <c r="AM215" s="253"/>
      <c r="AN215" s="253"/>
      <c r="AO215" s="253"/>
      <c r="AP215" s="253"/>
      <c r="AQ215" s="253"/>
      <c r="AR215" s="253"/>
      <c r="AS215" s="253"/>
      <c r="AT215" s="253"/>
      <c r="AU215" s="253"/>
      <c r="AV215" s="253"/>
      <c r="AW215" s="253"/>
      <c r="AX215" s="253"/>
      <c r="AY215" s="253"/>
      <c r="AZ215" s="253"/>
      <c r="BA215" s="253"/>
      <c r="BB215" s="253"/>
      <c r="BC215" s="253"/>
      <c r="BD215" s="253"/>
      <c r="BE215" s="253"/>
      <c r="BF215" s="253"/>
      <c r="BG215" s="253"/>
      <c r="BH215" s="253"/>
      <c r="BI215" s="253"/>
      <c r="BJ215" s="253"/>
      <c r="BK215" s="253"/>
      <c r="BL215" s="253"/>
      <c r="BM215" s="253"/>
      <c r="BN215" s="253"/>
      <c r="BO215" s="253"/>
      <c r="BP215" s="253"/>
      <c r="BQ215" s="253"/>
      <c r="BR215" s="253"/>
      <c r="BS215" s="253"/>
      <c r="BT215" s="253"/>
      <c r="BU215" s="253"/>
      <c r="BV215" s="253"/>
      <c r="BW215" s="253"/>
      <c r="BX215" s="253"/>
      <c r="BY215" s="253"/>
      <c r="BZ215" s="253"/>
      <c r="CA215" s="253"/>
      <c r="CB215" s="253"/>
      <c r="CC215" s="253"/>
      <c r="CD215" s="253"/>
      <c r="CE215" s="253"/>
      <c r="CF215" s="253"/>
      <c r="CG215" s="253"/>
      <c r="CH215" s="253"/>
      <c r="CI215" s="253"/>
      <c r="CJ215" s="253"/>
      <c r="CK215" s="253"/>
      <c r="CL215" s="253"/>
      <c r="CM215" s="253"/>
      <c r="CN215" s="253"/>
      <c r="CO215" s="253"/>
      <c r="CP215" s="253"/>
      <c r="CQ215" s="253"/>
      <c r="CR215" s="253"/>
      <c r="CS215" s="253"/>
      <c r="CT215" s="253"/>
      <c r="CU215" s="253"/>
      <c r="CV215" s="253"/>
      <c r="CW215" s="253"/>
      <c r="CX215" s="253"/>
      <c r="CY215" s="253"/>
      <c r="CZ215" s="253"/>
      <c r="DA215" s="253"/>
      <c r="DB215" s="253"/>
      <c r="DC215" s="253"/>
      <c r="DD215" s="253"/>
      <c r="DE215" s="253"/>
      <c r="DF215" s="253"/>
      <c r="DG215" s="253"/>
      <c r="DH215" s="253"/>
      <c r="DI215" s="253"/>
      <c r="DJ215" s="253"/>
      <c r="DK215" s="253"/>
      <c r="DL215" s="253"/>
    </row>
    <row r="216" spans="1:116" x14ac:dyDescent="0.25">
      <c r="A216" s="253"/>
      <c r="B216" s="253"/>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c r="AA216" s="253"/>
      <c r="AB216" s="253"/>
      <c r="AC216" s="253"/>
      <c r="AD216" s="253"/>
      <c r="AE216" s="253"/>
      <c r="AF216" s="253"/>
      <c r="AG216" s="253"/>
      <c r="AH216" s="253"/>
      <c r="AI216" s="253"/>
      <c r="AJ216" s="253"/>
      <c r="AK216" s="253"/>
      <c r="AL216" s="253"/>
      <c r="AM216" s="253"/>
      <c r="AN216" s="253"/>
      <c r="AO216" s="253"/>
      <c r="AP216" s="253"/>
      <c r="AQ216" s="253"/>
      <c r="AR216" s="253"/>
      <c r="AS216" s="253"/>
      <c r="AT216" s="253"/>
      <c r="AU216" s="253"/>
      <c r="AV216" s="253"/>
      <c r="AW216" s="253"/>
      <c r="AX216" s="253"/>
      <c r="AY216" s="253"/>
      <c r="AZ216" s="253"/>
      <c r="BA216" s="253"/>
      <c r="BB216" s="253"/>
      <c r="BC216" s="253"/>
      <c r="BD216" s="253"/>
      <c r="BE216" s="253"/>
      <c r="BF216" s="253"/>
      <c r="BG216" s="253"/>
      <c r="BH216" s="253"/>
      <c r="BI216" s="253"/>
      <c r="BJ216" s="253"/>
      <c r="BK216" s="253"/>
      <c r="BL216" s="253"/>
      <c r="BM216" s="253"/>
      <c r="BN216" s="253"/>
      <c r="BO216" s="253"/>
      <c r="BP216" s="253"/>
      <c r="BQ216" s="253"/>
      <c r="BR216" s="253"/>
      <c r="BS216" s="253"/>
      <c r="BT216" s="253"/>
      <c r="BU216" s="253"/>
      <c r="BV216" s="253"/>
      <c r="BW216" s="253"/>
      <c r="BX216" s="253"/>
      <c r="BY216" s="253"/>
      <c r="BZ216" s="253"/>
      <c r="CA216" s="253"/>
      <c r="CB216" s="253"/>
      <c r="CC216" s="253"/>
      <c r="CD216" s="253"/>
      <c r="CE216" s="253"/>
      <c r="CF216" s="253"/>
      <c r="CG216" s="253"/>
      <c r="CH216" s="253"/>
      <c r="CI216" s="253"/>
      <c r="CJ216" s="253"/>
      <c r="CK216" s="253"/>
      <c r="CL216" s="253"/>
      <c r="CM216" s="253"/>
      <c r="CN216" s="253"/>
      <c r="CO216" s="253"/>
      <c r="CP216" s="253"/>
      <c r="CQ216" s="253"/>
      <c r="CR216" s="253"/>
      <c r="CS216" s="253"/>
      <c r="CT216" s="253"/>
      <c r="CU216" s="253"/>
      <c r="CV216" s="253"/>
      <c r="CW216" s="253"/>
      <c r="CX216" s="253"/>
      <c r="CY216" s="253"/>
      <c r="CZ216" s="253"/>
      <c r="DA216" s="253"/>
      <c r="DB216" s="253"/>
      <c r="DC216" s="253"/>
      <c r="DD216" s="253"/>
      <c r="DE216" s="253"/>
      <c r="DF216" s="253"/>
      <c r="DG216" s="253"/>
      <c r="DH216" s="253"/>
      <c r="DI216" s="253"/>
      <c r="DJ216" s="253"/>
      <c r="DK216" s="253"/>
      <c r="DL216" s="253"/>
    </row>
    <row r="217" spans="1:116" x14ac:dyDescent="0.25">
      <c r="A217" s="253"/>
      <c r="B217" s="253"/>
      <c r="C217" s="253"/>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c r="AA217" s="253"/>
      <c r="AB217" s="253"/>
      <c r="AC217" s="253"/>
      <c r="AD217" s="253"/>
      <c r="AE217" s="253"/>
      <c r="AF217" s="253"/>
      <c r="AG217" s="253"/>
      <c r="AH217" s="253"/>
      <c r="AI217" s="253"/>
      <c r="AJ217" s="253"/>
      <c r="AK217" s="253"/>
      <c r="AL217" s="253"/>
      <c r="AM217" s="253"/>
      <c r="AN217" s="253"/>
      <c r="AO217" s="253"/>
      <c r="AP217" s="253"/>
      <c r="AQ217" s="253"/>
      <c r="AR217" s="253"/>
      <c r="AS217" s="253"/>
      <c r="AT217" s="253"/>
      <c r="AU217" s="253"/>
      <c r="AV217" s="253"/>
      <c r="AW217" s="253"/>
      <c r="AX217" s="253"/>
      <c r="AY217" s="253"/>
      <c r="AZ217" s="253"/>
      <c r="BA217" s="253"/>
      <c r="BB217" s="253"/>
      <c r="BC217" s="253"/>
      <c r="BD217" s="253"/>
      <c r="BE217" s="253"/>
      <c r="BF217" s="253"/>
      <c r="BG217" s="253"/>
      <c r="BH217" s="253"/>
      <c r="BI217" s="253"/>
      <c r="BJ217" s="253"/>
      <c r="BK217" s="253"/>
      <c r="BL217" s="253"/>
      <c r="BM217" s="253"/>
      <c r="BN217" s="253"/>
      <c r="BO217" s="253"/>
      <c r="BP217" s="253"/>
      <c r="BQ217" s="253"/>
      <c r="BR217" s="253"/>
      <c r="BS217" s="253"/>
      <c r="BT217" s="253"/>
      <c r="BU217" s="253"/>
      <c r="BV217" s="253"/>
      <c r="BW217" s="253"/>
      <c r="BX217" s="253"/>
      <c r="BY217" s="253"/>
      <c r="BZ217" s="253"/>
      <c r="CA217" s="253"/>
      <c r="CB217" s="253"/>
      <c r="CC217" s="253"/>
      <c r="CD217" s="253"/>
      <c r="CE217" s="253"/>
      <c r="CF217" s="253"/>
      <c r="CG217" s="253"/>
      <c r="CH217" s="253"/>
      <c r="CI217" s="253"/>
      <c r="CJ217" s="253"/>
      <c r="CK217" s="253"/>
      <c r="CL217" s="253"/>
      <c r="CM217" s="253"/>
      <c r="CN217" s="253"/>
      <c r="CO217" s="253"/>
      <c r="CP217" s="253"/>
      <c r="CQ217" s="253"/>
      <c r="CR217" s="253"/>
      <c r="CS217" s="253"/>
      <c r="CT217" s="253"/>
      <c r="CU217" s="253"/>
      <c r="CV217" s="253"/>
      <c r="CW217" s="253"/>
      <c r="CX217" s="253"/>
      <c r="CY217" s="253"/>
      <c r="CZ217" s="253"/>
      <c r="DA217" s="253"/>
      <c r="DB217" s="253"/>
      <c r="DC217" s="253"/>
      <c r="DD217" s="253"/>
      <c r="DE217" s="253"/>
      <c r="DF217" s="253"/>
      <c r="DG217" s="253"/>
      <c r="DH217" s="253"/>
      <c r="DI217" s="253"/>
      <c r="DJ217" s="253"/>
      <c r="DK217" s="253"/>
      <c r="DL217" s="253"/>
    </row>
    <row r="218" spans="1:116" x14ac:dyDescent="0.25">
      <c r="A218" s="253"/>
      <c r="B218" s="253"/>
      <c r="C218" s="253"/>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c r="AA218" s="253"/>
      <c r="AB218" s="253"/>
      <c r="AC218" s="253"/>
      <c r="AD218" s="253"/>
      <c r="AE218" s="253"/>
      <c r="AF218" s="253"/>
      <c r="AG218" s="253"/>
      <c r="AH218" s="253"/>
      <c r="AI218" s="253"/>
      <c r="AJ218" s="253"/>
      <c r="AK218" s="253"/>
      <c r="AL218" s="253"/>
      <c r="AM218" s="253"/>
      <c r="AN218" s="253"/>
      <c r="AO218" s="253"/>
      <c r="AP218" s="253"/>
      <c r="AQ218" s="253"/>
      <c r="AR218" s="253"/>
      <c r="AS218" s="253"/>
      <c r="AT218" s="253"/>
      <c r="AU218" s="253"/>
      <c r="AV218" s="253"/>
      <c r="AW218" s="253"/>
      <c r="AX218" s="253"/>
      <c r="AY218" s="253"/>
      <c r="AZ218" s="253"/>
      <c r="BA218" s="253"/>
      <c r="BB218" s="253"/>
      <c r="BC218" s="253"/>
      <c r="BD218" s="253"/>
      <c r="BE218" s="253"/>
      <c r="BF218" s="253"/>
      <c r="BG218" s="253"/>
      <c r="BH218" s="253"/>
      <c r="BI218" s="253"/>
      <c r="BJ218" s="253"/>
      <c r="BK218" s="253"/>
      <c r="BL218" s="253"/>
      <c r="BM218" s="253"/>
      <c r="BN218" s="253"/>
      <c r="BO218" s="253"/>
      <c r="BP218" s="253"/>
      <c r="BQ218" s="253"/>
      <c r="BR218" s="253"/>
      <c r="BS218" s="253"/>
      <c r="BT218" s="253"/>
      <c r="BU218" s="253"/>
      <c r="BV218" s="253"/>
      <c r="BW218" s="253"/>
      <c r="BX218" s="253"/>
      <c r="BY218" s="253"/>
      <c r="BZ218" s="253"/>
      <c r="CA218" s="253"/>
      <c r="CB218" s="253"/>
      <c r="CC218" s="253"/>
      <c r="CD218" s="253"/>
      <c r="CE218" s="253"/>
      <c r="CF218" s="253"/>
      <c r="CG218" s="253"/>
      <c r="CH218" s="253"/>
      <c r="CI218" s="253"/>
      <c r="CJ218" s="253"/>
      <c r="CK218" s="253"/>
      <c r="CL218" s="253"/>
      <c r="CM218" s="253"/>
      <c r="CN218" s="253"/>
      <c r="CO218" s="253"/>
      <c r="CP218" s="253"/>
      <c r="CQ218" s="253"/>
      <c r="CR218" s="253"/>
      <c r="CS218" s="253"/>
      <c r="CT218" s="253"/>
      <c r="CU218" s="253"/>
      <c r="CV218" s="253"/>
      <c r="CW218" s="253"/>
      <c r="CX218" s="253"/>
      <c r="CY218" s="253"/>
      <c r="CZ218" s="253"/>
      <c r="DA218" s="253"/>
      <c r="DB218" s="253"/>
      <c r="DC218" s="253"/>
      <c r="DD218" s="253"/>
      <c r="DE218" s="253"/>
      <c r="DF218" s="253"/>
      <c r="DG218" s="253"/>
      <c r="DH218" s="253"/>
      <c r="DI218" s="253"/>
      <c r="DJ218" s="253"/>
      <c r="DK218" s="253"/>
      <c r="DL218" s="253"/>
    </row>
    <row r="219" spans="1:116" x14ac:dyDescent="0.25">
      <c r="A219" s="253"/>
      <c r="B219" s="253"/>
      <c r="C219" s="253"/>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c r="AA219" s="253"/>
      <c r="AB219" s="253"/>
      <c r="AC219" s="253"/>
      <c r="AD219" s="253"/>
      <c r="AE219" s="253"/>
      <c r="AF219" s="253"/>
      <c r="AG219" s="253"/>
      <c r="AH219" s="253"/>
      <c r="AI219" s="253"/>
      <c r="AJ219" s="253"/>
      <c r="AK219" s="253"/>
      <c r="AL219" s="253"/>
      <c r="AM219" s="253"/>
      <c r="AN219" s="253"/>
      <c r="AO219" s="253"/>
      <c r="AP219" s="253"/>
      <c r="AQ219" s="253"/>
      <c r="AR219" s="253"/>
      <c r="AS219" s="253"/>
      <c r="AT219" s="253"/>
      <c r="AU219" s="253"/>
      <c r="AV219" s="253"/>
      <c r="AW219" s="253"/>
      <c r="AX219" s="253"/>
      <c r="AY219" s="253"/>
      <c r="AZ219" s="253"/>
      <c r="BA219" s="253"/>
      <c r="BB219" s="253"/>
      <c r="BC219" s="253"/>
      <c r="BD219" s="253"/>
      <c r="BE219" s="253"/>
      <c r="BF219" s="253"/>
      <c r="BG219" s="253"/>
      <c r="BH219" s="253"/>
      <c r="BI219" s="253"/>
      <c r="BJ219" s="253"/>
      <c r="BK219" s="253"/>
      <c r="BL219" s="253"/>
      <c r="BM219" s="253"/>
      <c r="BN219" s="253"/>
      <c r="BO219" s="253"/>
      <c r="BP219" s="253"/>
      <c r="BQ219" s="253"/>
      <c r="BR219" s="253"/>
      <c r="BS219" s="253"/>
      <c r="BT219" s="253"/>
      <c r="BU219" s="253"/>
      <c r="BV219" s="253"/>
      <c r="BW219" s="253"/>
      <c r="BX219" s="253"/>
      <c r="BY219" s="253"/>
      <c r="BZ219" s="253"/>
      <c r="CA219" s="253"/>
      <c r="CB219" s="253"/>
      <c r="CC219" s="253"/>
      <c r="CD219" s="253"/>
      <c r="CE219" s="253"/>
      <c r="CF219" s="253"/>
      <c r="CG219" s="253"/>
      <c r="CH219" s="253"/>
      <c r="CI219" s="253"/>
      <c r="CJ219" s="253"/>
      <c r="CK219" s="253"/>
      <c r="CL219" s="253"/>
      <c r="CM219" s="253"/>
      <c r="CN219" s="253"/>
      <c r="CO219" s="253"/>
      <c r="CP219" s="253"/>
      <c r="CQ219" s="253"/>
      <c r="CR219" s="253"/>
      <c r="CS219" s="253"/>
      <c r="CT219" s="253"/>
      <c r="CU219" s="253"/>
      <c r="CV219" s="253"/>
      <c r="CW219" s="253"/>
      <c r="CX219" s="253"/>
      <c r="CY219" s="253"/>
      <c r="CZ219" s="253"/>
      <c r="DA219" s="253"/>
      <c r="DB219" s="253"/>
      <c r="DC219" s="253"/>
      <c r="DD219" s="253"/>
      <c r="DE219" s="253"/>
      <c r="DF219" s="253"/>
      <c r="DG219" s="253"/>
      <c r="DH219" s="253"/>
      <c r="DI219" s="253"/>
      <c r="DJ219" s="253"/>
      <c r="DK219" s="253"/>
      <c r="DL219" s="253"/>
    </row>
    <row r="220" spans="1:116" x14ac:dyDescent="0.25">
      <c r="A220" s="253"/>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c r="AA220" s="253"/>
      <c r="AB220" s="253"/>
      <c r="AC220" s="253"/>
      <c r="AD220" s="253"/>
      <c r="AE220" s="253"/>
      <c r="AF220" s="253"/>
      <c r="AG220" s="253"/>
      <c r="AH220" s="253"/>
      <c r="AI220" s="253"/>
      <c r="AJ220" s="253"/>
      <c r="AK220" s="253"/>
      <c r="AL220" s="253"/>
      <c r="AM220" s="253"/>
      <c r="AN220" s="253"/>
      <c r="AO220" s="253"/>
      <c r="AP220" s="253"/>
      <c r="AQ220" s="253"/>
      <c r="AR220" s="253"/>
      <c r="AS220" s="253"/>
      <c r="AT220" s="253"/>
      <c r="AU220" s="253"/>
      <c r="AV220" s="253"/>
      <c r="AW220" s="253"/>
      <c r="AX220" s="253"/>
      <c r="AY220" s="253"/>
      <c r="AZ220" s="253"/>
      <c r="BA220" s="253"/>
      <c r="BB220" s="253"/>
      <c r="BC220" s="253"/>
      <c r="BD220" s="253"/>
      <c r="BE220" s="253"/>
      <c r="BF220" s="253"/>
      <c r="BG220" s="253"/>
      <c r="BH220" s="253"/>
      <c r="BI220" s="253"/>
      <c r="BJ220" s="253"/>
      <c r="BK220" s="253"/>
      <c r="BL220" s="253"/>
      <c r="BM220" s="253"/>
      <c r="BN220" s="253"/>
      <c r="BO220" s="253"/>
      <c r="BP220" s="253"/>
      <c r="BQ220" s="253"/>
      <c r="BR220" s="253"/>
      <c r="BS220" s="253"/>
      <c r="BT220" s="253"/>
      <c r="BU220" s="253"/>
      <c r="BV220" s="253"/>
      <c r="BW220" s="253"/>
      <c r="BX220" s="253"/>
      <c r="BY220" s="253"/>
      <c r="BZ220" s="253"/>
      <c r="CA220" s="253"/>
      <c r="CB220" s="253"/>
      <c r="CC220" s="253"/>
      <c r="CD220" s="253"/>
      <c r="CE220" s="253"/>
      <c r="CF220" s="253"/>
      <c r="CG220" s="253"/>
      <c r="CH220" s="253"/>
      <c r="CI220" s="253"/>
      <c r="CJ220" s="253"/>
      <c r="CK220" s="253"/>
      <c r="CL220" s="253"/>
      <c r="CM220" s="253"/>
      <c r="CN220" s="253"/>
      <c r="CO220" s="253"/>
      <c r="CP220" s="253"/>
      <c r="CQ220" s="253"/>
      <c r="CR220" s="253"/>
      <c r="CS220" s="253"/>
      <c r="CT220" s="253"/>
      <c r="CU220" s="253"/>
      <c r="CV220" s="253"/>
      <c r="CW220" s="253"/>
      <c r="CX220" s="253"/>
      <c r="CY220" s="253"/>
      <c r="CZ220" s="253"/>
      <c r="DA220" s="253"/>
      <c r="DB220" s="253"/>
      <c r="DC220" s="253"/>
      <c r="DD220" s="253"/>
      <c r="DE220" s="253"/>
      <c r="DF220" s="253"/>
      <c r="DG220" s="253"/>
      <c r="DH220" s="253"/>
      <c r="DI220" s="253"/>
      <c r="DJ220" s="253"/>
      <c r="DK220" s="253"/>
      <c r="DL220" s="253"/>
    </row>
    <row r="221" spans="1:116" x14ac:dyDescent="0.25">
      <c r="A221" s="253"/>
      <c r="B221" s="253"/>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c r="AA221" s="253"/>
      <c r="AB221" s="253"/>
      <c r="AC221" s="253"/>
      <c r="AD221" s="253"/>
      <c r="AE221" s="253"/>
      <c r="AF221" s="253"/>
      <c r="AG221" s="253"/>
      <c r="AH221" s="253"/>
      <c r="AI221" s="253"/>
      <c r="AJ221" s="253"/>
      <c r="AK221" s="253"/>
      <c r="AL221" s="253"/>
      <c r="AM221" s="253"/>
      <c r="AN221" s="253"/>
      <c r="AO221" s="253"/>
      <c r="AP221" s="253"/>
      <c r="AQ221" s="253"/>
      <c r="AR221" s="253"/>
      <c r="AS221" s="253"/>
      <c r="AT221" s="253"/>
      <c r="AU221" s="253"/>
      <c r="AV221" s="253"/>
      <c r="AW221" s="253"/>
      <c r="AX221" s="253"/>
      <c r="AY221" s="253"/>
      <c r="AZ221" s="253"/>
      <c r="BA221" s="253"/>
      <c r="BB221" s="253"/>
      <c r="BC221" s="253"/>
      <c r="BD221" s="253"/>
      <c r="BE221" s="253"/>
      <c r="BF221" s="253"/>
      <c r="BG221" s="253"/>
      <c r="BH221" s="253"/>
      <c r="BI221" s="253"/>
      <c r="BJ221" s="253"/>
      <c r="BK221" s="253"/>
      <c r="BL221" s="253"/>
      <c r="BM221" s="253"/>
      <c r="BN221" s="253"/>
      <c r="BO221" s="253"/>
      <c r="BP221" s="253"/>
      <c r="BQ221" s="253"/>
      <c r="BR221" s="253"/>
      <c r="BS221" s="253"/>
      <c r="BT221" s="253"/>
      <c r="BU221" s="253"/>
      <c r="BV221" s="253"/>
      <c r="BW221" s="253"/>
      <c r="BX221" s="253"/>
      <c r="BY221" s="253"/>
      <c r="BZ221" s="253"/>
      <c r="CA221" s="253"/>
      <c r="CB221" s="253"/>
      <c r="CC221" s="253"/>
      <c r="CD221" s="253"/>
      <c r="CE221" s="253"/>
      <c r="CF221" s="253"/>
      <c r="CG221" s="253"/>
      <c r="CH221" s="253"/>
      <c r="CI221" s="253"/>
      <c r="CJ221" s="253"/>
      <c r="CK221" s="253"/>
      <c r="CL221" s="253"/>
      <c r="CM221" s="253"/>
      <c r="CN221" s="253"/>
      <c r="CO221" s="253"/>
      <c r="CP221" s="253"/>
      <c r="CQ221" s="253"/>
      <c r="CR221" s="253"/>
      <c r="CS221" s="253"/>
      <c r="CT221" s="253"/>
      <c r="CU221" s="253"/>
      <c r="CV221" s="253"/>
      <c r="CW221" s="253"/>
      <c r="CX221" s="253"/>
      <c r="CY221" s="253"/>
      <c r="CZ221" s="253"/>
      <c r="DA221" s="253"/>
      <c r="DB221" s="253"/>
      <c r="DC221" s="253"/>
      <c r="DD221" s="253"/>
      <c r="DE221" s="253"/>
      <c r="DF221" s="253"/>
      <c r="DG221" s="253"/>
      <c r="DH221" s="253"/>
      <c r="DI221" s="253"/>
      <c r="DJ221" s="253"/>
      <c r="DK221" s="253"/>
      <c r="DL221" s="253"/>
    </row>
    <row r="222" spans="1:116" x14ac:dyDescent="0.25">
      <c r="A222" s="253"/>
      <c r="B222" s="253"/>
      <c r="C222" s="253"/>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c r="AA222" s="253"/>
      <c r="AB222" s="253"/>
      <c r="AC222" s="253"/>
      <c r="AD222" s="253"/>
      <c r="AE222" s="253"/>
      <c r="AF222" s="253"/>
      <c r="AG222" s="253"/>
      <c r="AH222" s="253"/>
      <c r="AI222" s="253"/>
      <c r="AJ222" s="253"/>
      <c r="AK222" s="253"/>
      <c r="AL222" s="253"/>
      <c r="AM222" s="253"/>
      <c r="AN222" s="253"/>
      <c r="AO222" s="253"/>
      <c r="AP222" s="253"/>
      <c r="AQ222" s="253"/>
      <c r="AR222" s="253"/>
      <c r="AS222" s="253"/>
      <c r="AT222" s="253"/>
      <c r="AU222" s="253"/>
      <c r="AV222" s="253"/>
      <c r="AW222" s="253"/>
      <c r="AX222" s="253"/>
      <c r="AY222" s="253"/>
      <c r="AZ222" s="253"/>
      <c r="BA222" s="253"/>
      <c r="BB222" s="253"/>
      <c r="BC222" s="253"/>
      <c r="BD222" s="253"/>
      <c r="BE222" s="253"/>
      <c r="BF222" s="253"/>
      <c r="BG222" s="253"/>
      <c r="BH222" s="253"/>
      <c r="BI222" s="253"/>
      <c r="BJ222" s="253"/>
      <c r="BK222" s="253"/>
      <c r="BL222" s="253"/>
      <c r="BM222" s="253"/>
      <c r="BN222" s="253"/>
      <c r="BO222" s="253"/>
      <c r="BP222" s="253"/>
      <c r="BQ222" s="253"/>
      <c r="BR222" s="253"/>
      <c r="BS222" s="253"/>
      <c r="BT222" s="253"/>
      <c r="BU222" s="253"/>
      <c r="BV222" s="253"/>
      <c r="BW222" s="253"/>
      <c r="BX222" s="253"/>
      <c r="BY222" s="253"/>
      <c r="BZ222" s="253"/>
      <c r="CA222" s="253"/>
      <c r="CB222" s="253"/>
      <c r="CC222" s="253"/>
      <c r="CD222" s="253"/>
      <c r="CE222" s="253"/>
      <c r="CF222" s="253"/>
      <c r="CG222" s="253"/>
      <c r="CH222" s="253"/>
      <c r="CI222" s="253"/>
      <c r="CJ222" s="253"/>
      <c r="CK222" s="253"/>
      <c r="CL222" s="253"/>
      <c r="CM222" s="253"/>
      <c r="CN222" s="253"/>
      <c r="CO222" s="253"/>
      <c r="CP222" s="253"/>
      <c r="CQ222" s="253"/>
      <c r="CR222" s="253"/>
      <c r="CS222" s="253"/>
      <c r="CT222" s="253"/>
      <c r="CU222" s="253"/>
      <c r="CV222" s="253"/>
      <c r="CW222" s="253"/>
      <c r="CX222" s="253"/>
      <c r="CY222" s="253"/>
      <c r="CZ222" s="253"/>
      <c r="DA222" s="253"/>
      <c r="DB222" s="253"/>
      <c r="DC222" s="253"/>
      <c r="DD222" s="253"/>
      <c r="DE222" s="253"/>
      <c r="DF222" s="253"/>
      <c r="DG222" s="253"/>
      <c r="DH222" s="253"/>
      <c r="DI222" s="253"/>
      <c r="DJ222" s="253"/>
      <c r="DK222" s="253"/>
      <c r="DL222" s="253"/>
    </row>
    <row r="223" spans="1:116" x14ac:dyDescent="0.25">
      <c r="A223" s="253"/>
      <c r="B223" s="253"/>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c r="AA223" s="253"/>
      <c r="AB223" s="253"/>
      <c r="AC223" s="253"/>
      <c r="AD223" s="253"/>
      <c r="AE223" s="253"/>
      <c r="AF223" s="253"/>
      <c r="AG223" s="253"/>
      <c r="AH223" s="253"/>
      <c r="AI223" s="253"/>
      <c r="AJ223" s="253"/>
      <c r="AK223" s="253"/>
      <c r="AL223" s="253"/>
      <c r="AM223" s="253"/>
      <c r="AN223" s="253"/>
      <c r="AO223" s="253"/>
      <c r="AP223" s="253"/>
      <c r="AQ223" s="253"/>
      <c r="AR223" s="253"/>
      <c r="AS223" s="253"/>
      <c r="AT223" s="253"/>
      <c r="AU223" s="253"/>
      <c r="AV223" s="253"/>
      <c r="AW223" s="253"/>
      <c r="AX223" s="253"/>
      <c r="AY223" s="253"/>
      <c r="AZ223" s="253"/>
      <c r="BA223" s="253"/>
      <c r="BB223" s="253"/>
      <c r="BC223" s="253"/>
      <c r="BD223" s="253"/>
      <c r="BE223" s="253"/>
      <c r="BF223" s="253"/>
      <c r="BG223" s="253"/>
      <c r="BH223" s="253"/>
      <c r="BI223" s="253"/>
      <c r="BJ223" s="253"/>
      <c r="BK223" s="253"/>
      <c r="BL223" s="253"/>
      <c r="BM223" s="253"/>
      <c r="BN223" s="253"/>
      <c r="BO223" s="253"/>
      <c r="BP223" s="253"/>
      <c r="BQ223" s="253"/>
      <c r="BR223" s="253"/>
      <c r="BS223" s="253"/>
      <c r="BT223" s="253"/>
      <c r="BU223" s="253"/>
      <c r="BV223" s="253"/>
      <c r="BW223" s="253"/>
      <c r="BX223" s="253"/>
      <c r="BY223" s="253"/>
      <c r="BZ223" s="253"/>
      <c r="CA223" s="253"/>
      <c r="CB223" s="253"/>
      <c r="CC223" s="253"/>
      <c r="CD223" s="253"/>
      <c r="CE223" s="253"/>
      <c r="CF223" s="253"/>
      <c r="CG223" s="253"/>
      <c r="CH223" s="253"/>
      <c r="CI223" s="253"/>
      <c r="CJ223" s="253"/>
      <c r="CK223" s="253"/>
      <c r="CL223" s="253"/>
      <c r="CM223" s="253"/>
      <c r="CN223" s="253"/>
      <c r="CO223" s="253"/>
      <c r="CP223" s="253"/>
      <c r="CQ223" s="253"/>
      <c r="CR223" s="253"/>
      <c r="CS223" s="253"/>
      <c r="CT223" s="253"/>
      <c r="CU223" s="253"/>
      <c r="CV223" s="253"/>
      <c r="CW223" s="253"/>
      <c r="CX223" s="253"/>
      <c r="CY223" s="253"/>
      <c r="CZ223" s="253"/>
      <c r="DA223" s="253"/>
      <c r="DB223" s="253"/>
      <c r="DC223" s="253"/>
      <c r="DD223" s="253"/>
      <c r="DE223" s="253"/>
      <c r="DF223" s="253"/>
      <c r="DG223" s="253"/>
      <c r="DH223" s="253"/>
      <c r="DI223" s="253"/>
      <c r="DJ223" s="253"/>
      <c r="DK223" s="253"/>
      <c r="DL223" s="253"/>
    </row>
    <row r="224" spans="1:116" x14ac:dyDescent="0.25">
      <c r="A224" s="253"/>
      <c r="B224" s="253"/>
      <c r="C224" s="253"/>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c r="AA224" s="253"/>
      <c r="AB224" s="253"/>
      <c r="AC224" s="253"/>
      <c r="AD224" s="253"/>
      <c r="AE224" s="253"/>
      <c r="AF224" s="253"/>
      <c r="AG224" s="253"/>
      <c r="AH224" s="253"/>
      <c r="AI224" s="253"/>
      <c r="AJ224" s="253"/>
      <c r="AK224" s="253"/>
      <c r="AL224" s="253"/>
      <c r="AM224" s="253"/>
      <c r="AN224" s="253"/>
      <c r="AO224" s="253"/>
      <c r="AP224" s="253"/>
      <c r="AQ224" s="253"/>
      <c r="AR224" s="253"/>
      <c r="AS224" s="253"/>
      <c r="AT224" s="253"/>
      <c r="AU224" s="253"/>
      <c r="AV224" s="253"/>
      <c r="AW224" s="253"/>
      <c r="AX224" s="253"/>
      <c r="AY224" s="253"/>
      <c r="AZ224" s="253"/>
      <c r="BA224" s="253"/>
      <c r="BB224" s="253"/>
      <c r="BC224" s="253"/>
      <c r="BD224" s="253"/>
      <c r="BE224" s="253"/>
      <c r="BF224" s="253"/>
      <c r="BG224" s="253"/>
      <c r="BH224" s="253"/>
      <c r="BI224" s="253"/>
      <c r="BJ224" s="253"/>
      <c r="BK224" s="253"/>
      <c r="BL224" s="253"/>
      <c r="BM224" s="253"/>
      <c r="BN224" s="253"/>
      <c r="BO224" s="253"/>
      <c r="BP224" s="253"/>
      <c r="BQ224" s="253"/>
      <c r="BR224" s="253"/>
      <c r="BS224" s="253"/>
      <c r="BT224" s="253"/>
      <c r="BU224" s="253"/>
      <c r="BV224" s="253"/>
      <c r="BW224" s="253"/>
      <c r="BX224" s="253"/>
      <c r="BY224" s="253"/>
      <c r="BZ224" s="253"/>
      <c r="CA224" s="253"/>
      <c r="CB224" s="253"/>
      <c r="CC224" s="253"/>
      <c r="CD224" s="253"/>
      <c r="CE224" s="253"/>
      <c r="CF224" s="253"/>
      <c r="CG224" s="253"/>
      <c r="CH224" s="253"/>
      <c r="CI224" s="253"/>
      <c r="CJ224" s="253"/>
      <c r="CK224" s="253"/>
      <c r="CL224" s="253"/>
      <c r="CM224" s="253"/>
      <c r="CN224" s="253"/>
      <c r="CO224" s="253"/>
      <c r="CP224" s="253"/>
      <c r="CQ224" s="253"/>
      <c r="CR224" s="253"/>
      <c r="CS224" s="253"/>
      <c r="CT224" s="253"/>
      <c r="CU224" s="253"/>
      <c r="CV224" s="253"/>
      <c r="CW224" s="253"/>
      <c r="CX224" s="253"/>
      <c r="CY224" s="253"/>
      <c r="CZ224" s="253"/>
      <c r="DA224" s="253"/>
      <c r="DB224" s="253"/>
      <c r="DC224" s="253"/>
      <c r="DD224" s="253"/>
      <c r="DE224" s="253"/>
      <c r="DF224" s="253"/>
      <c r="DG224" s="253"/>
      <c r="DH224" s="253"/>
      <c r="DI224" s="253"/>
      <c r="DJ224" s="253"/>
      <c r="DK224" s="253"/>
      <c r="DL224" s="253"/>
    </row>
    <row r="225" spans="1:116" x14ac:dyDescent="0.25">
      <c r="A225" s="253"/>
      <c r="B225" s="253"/>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c r="AA225" s="253"/>
      <c r="AB225" s="253"/>
      <c r="AC225" s="253"/>
      <c r="AD225" s="253"/>
      <c r="AE225" s="253"/>
      <c r="AF225" s="253"/>
      <c r="AG225" s="253"/>
      <c r="AH225" s="253"/>
      <c r="AI225" s="253"/>
      <c r="AJ225" s="253"/>
      <c r="AK225" s="253"/>
      <c r="AL225" s="253"/>
      <c r="AM225" s="253"/>
      <c r="AN225" s="253"/>
      <c r="AO225" s="253"/>
      <c r="AP225" s="253"/>
      <c r="AQ225" s="253"/>
      <c r="AR225" s="253"/>
      <c r="AS225" s="253"/>
      <c r="AT225" s="253"/>
      <c r="AU225" s="253"/>
      <c r="AV225" s="253"/>
      <c r="AW225" s="253"/>
      <c r="AX225" s="253"/>
      <c r="AY225" s="253"/>
      <c r="AZ225" s="253"/>
      <c r="BA225" s="253"/>
      <c r="BB225" s="253"/>
      <c r="BC225" s="253"/>
      <c r="BD225" s="253"/>
      <c r="BE225" s="253"/>
      <c r="BF225" s="253"/>
      <c r="BG225" s="253"/>
      <c r="BH225" s="253"/>
      <c r="BI225" s="253"/>
      <c r="BJ225" s="253"/>
      <c r="BK225" s="253"/>
      <c r="BL225" s="253"/>
      <c r="BM225" s="253"/>
      <c r="BN225" s="253"/>
      <c r="BO225" s="253"/>
      <c r="BP225" s="253"/>
      <c r="BQ225" s="253"/>
      <c r="BR225" s="253"/>
      <c r="BS225" s="253"/>
      <c r="BT225" s="253"/>
      <c r="BU225" s="253"/>
      <c r="BV225" s="253"/>
      <c r="BW225" s="253"/>
      <c r="BX225" s="253"/>
      <c r="BY225" s="253"/>
      <c r="BZ225" s="253"/>
      <c r="CA225" s="253"/>
      <c r="CB225" s="253"/>
      <c r="CC225" s="253"/>
      <c r="CD225" s="253"/>
      <c r="CE225" s="253"/>
      <c r="CF225" s="253"/>
      <c r="CG225" s="253"/>
      <c r="CH225" s="253"/>
      <c r="CI225" s="253"/>
      <c r="CJ225" s="253"/>
      <c r="CK225" s="253"/>
      <c r="CL225" s="253"/>
      <c r="CM225" s="253"/>
      <c r="CN225" s="253"/>
      <c r="CO225" s="253"/>
      <c r="CP225" s="253"/>
      <c r="CQ225" s="253"/>
      <c r="CR225" s="253"/>
      <c r="CS225" s="253"/>
      <c r="CT225" s="253"/>
      <c r="CU225" s="253"/>
      <c r="CV225" s="253"/>
      <c r="CW225" s="253"/>
      <c r="CX225" s="253"/>
      <c r="CY225" s="253"/>
      <c r="CZ225" s="253"/>
      <c r="DA225" s="253"/>
      <c r="DB225" s="253"/>
      <c r="DC225" s="253"/>
      <c r="DD225" s="253"/>
      <c r="DE225" s="253"/>
      <c r="DF225" s="253"/>
      <c r="DG225" s="253"/>
      <c r="DH225" s="253"/>
      <c r="DI225" s="253"/>
      <c r="DJ225" s="253"/>
      <c r="DK225" s="253"/>
      <c r="DL225" s="253"/>
    </row>
    <row r="226" spans="1:116" x14ac:dyDescent="0.25">
      <c r="A226" s="253"/>
      <c r="B226" s="253"/>
      <c r="C226" s="253"/>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c r="AA226" s="253"/>
      <c r="AB226" s="253"/>
      <c r="AC226" s="253"/>
      <c r="AD226" s="253"/>
      <c r="AE226" s="253"/>
      <c r="AF226" s="253"/>
      <c r="AG226" s="253"/>
      <c r="AH226" s="253"/>
      <c r="AI226" s="253"/>
      <c r="AJ226" s="253"/>
      <c r="AK226" s="253"/>
      <c r="AL226" s="253"/>
      <c r="AM226" s="253"/>
      <c r="AN226" s="253"/>
      <c r="AO226" s="253"/>
      <c r="AP226" s="253"/>
      <c r="AQ226" s="253"/>
      <c r="AR226" s="253"/>
      <c r="AS226" s="253"/>
      <c r="AT226" s="253"/>
      <c r="AU226" s="253"/>
      <c r="AV226" s="253"/>
      <c r="AW226" s="253"/>
      <c r="AX226" s="253"/>
      <c r="AY226" s="253"/>
      <c r="AZ226" s="253"/>
      <c r="BA226" s="253"/>
      <c r="BB226" s="253"/>
      <c r="BC226" s="253"/>
      <c r="BD226" s="253"/>
      <c r="BE226" s="253"/>
      <c r="BF226" s="253"/>
      <c r="BG226" s="253"/>
      <c r="BH226" s="253"/>
      <c r="BI226" s="253"/>
      <c r="BJ226" s="253"/>
      <c r="BK226" s="253"/>
      <c r="BL226" s="253"/>
      <c r="BM226" s="253"/>
      <c r="BN226" s="253"/>
      <c r="BO226" s="253"/>
      <c r="BP226" s="253"/>
      <c r="BQ226" s="253"/>
      <c r="BR226" s="253"/>
      <c r="BS226" s="253"/>
      <c r="BT226" s="253"/>
      <c r="BU226" s="253"/>
      <c r="BV226" s="253"/>
      <c r="BW226" s="253"/>
      <c r="BX226" s="253"/>
      <c r="BY226" s="253"/>
      <c r="BZ226" s="253"/>
      <c r="CA226" s="253"/>
      <c r="CB226" s="253"/>
      <c r="CC226" s="253"/>
      <c r="CD226" s="253"/>
      <c r="CE226" s="253"/>
      <c r="CF226" s="253"/>
      <c r="CG226" s="253"/>
      <c r="CH226" s="253"/>
      <c r="CI226" s="253"/>
      <c r="CJ226" s="253"/>
      <c r="CK226" s="253"/>
      <c r="CL226" s="253"/>
      <c r="CM226" s="253"/>
      <c r="CN226" s="253"/>
      <c r="CO226" s="253"/>
      <c r="CP226" s="253"/>
      <c r="CQ226" s="253"/>
      <c r="CR226" s="253"/>
      <c r="CS226" s="253"/>
      <c r="CT226" s="253"/>
      <c r="CU226" s="253"/>
      <c r="CV226" s="253"/>
      <c r="CW226" s="253"/>
      <c r="CX226" s="253"/>
      <c r="CY226" s="253"/>
      <c r="CZ226" s="253"/>
      <c r="DA226" s="253"/>
      <c r="DB226" s="253"/>
      <c r="DC226" s="253"/>
      <c r="DD226" s="253"/>
      <c r="DE226" s="253"/>
      <c r="DF226" s="253"/>
      <c r="DG226" s="253"/>
      <c r="DH226" s="253"/>
      <c r="DI226" s="253"/>
      <c r="DJ226" s="253"/>
      <c r="DK226" s="253"/>
      <c r="DL226" s="253"/>
    </row>
    <row r="227" spans="1:116" x14ac:dyDescent="0.25">
      <c r="A227" s="253"/>
      <c r="B227" s="253"/>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c r="AA227" s="253"/>
      <c r="AB227" s="253"/>
      <c r="AC227" s="253"/>
      <c r="AD227" s="253"/>
      <c r="AE227" s="253"/>
      <c r="AF227" s="253"/>
      <c r="AG227" s="253"/>
      <c r="AH227" s="253"/>
      <c r="AI227" s="253"/>
      <c r="AJ227" s="253"/>
      <c r="AK227" s="253"/>
      <c r="AL227" s="253"/>
      <c r="AM227" s="253"/>
      <c r="AN227" s="253"/>
      <c r="AO227" s="253"/>
      <c r="AP227" s="253"/>
      <c r="AQ227" s="253"/>
      <c r="AR227" s="253"/>
      <c r="AS227" s="253"/>
      <c r="AT227" s="253"/>
      <c r="AU227" s="253"/>
      <c r="AV227" s="253"/>
      <c r="AW227" s="253"/>
      <c r="AX227" s="253"/>
      <c r="AY227" s="253"/>
      <c r="AZ227" s="253"/>
      <c r="BA227" s="253"/>
      <c r="BB227" s="253"/>
      <c r="BC227" s="253"/>
      <c r="BD227" s="253"/>
      <c r="BE227" s="253"/>
      <c r="BF227" s="253"/>
      <c r="BG227" s="253"/>
      <c r="BH227" s="253"/>
      <c r="BI227" s="253"/>
      <c r="BJ227" s="253"/>
      <c r="BK227" s="253"/>
      <c r="BL227" s="253"/>
      <c r="BM227" s="253"/>
      <c r="BN227" s="253"/>
      <c r="BO227" s="253"/>
      <c r="BP227" s="253"/>
      <c r="BQ227" s="253"/>
      <c r="BR227" s="253"/>
      <c r="BS227" s="253"/>
      <c r="BT227" s="253"/>
      <c r="BU227" s="253"/>
      <c r="BV227" s="253"/>
      <c r="BW227" s="253"/>
      <c r="BX227" s="253"/>
      <c r="BY227" s="253"/>
      <c r="BZ227" s="253"/>
      <c r="CA227" s="253"/>
      <c r="CB227" s="253"/>
      <c r="CC227" s="253"/>
      <c r="CD227" s="253"/>
      <c r="CE227" s="253"/>
      <c r="CF227" s="253"/>
      <c r="CG227" s="253"/>
      <c r="CH227" s="253"/>
      <c r="CI227" s="253"/>
      <c r="CJ227" s="253"/>
      <c r="CK227" s="253"/>
      <c r="CL227" s="253"/>
      <c r="CM227" s="253"/>
      <c r="CN227" s="253"/>
      <c r="CO227" s="253"/>
      <c r="CP227" s="253"/>
      <c r="CQ227" s="253"/>
      <c r="CR227" s="253"/>
      <c r="CS227" s="253"/>
      <c r="CT227" s="253"/>
      <c r="CU227" s="253"/>
      <c r="CV227" s="253"/>
      <c r="CW227" s="253"/>
      <c r="CX227" s="253"/>
      <c r="CY227" s="253"/>
      <c r="CZ227" s="253"/>
      <c r="DA227" s="253"/>
      <c r="DB227" s="253"/>
      <c r="DC227" s="253"/>
      <c r="DD227" s="253"/>
      <c r="DE227" s="253"/>
      <c r="DF227" s="253"/>
      <c r="DG227" s="253"/>
      <c r="DH227" s="253"/>
      <c r="DI227" s="253"/>
      <c r="DJ227" s="253"/>
      <c r="DK227" s="253"/>
      <c r="DL227" s="253"/>
    </row>
    <row r="228" spans="1:116" x14ac:dyDescent="0.25">
      <c r="A228" s="253"/>
      <c r="B228" s="253"/>
      <c r="C228" s="253"/>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c r="AA228" s="253"/>
      <c r="AB228" s="253"/>
      <c r="AC228" s="253"/>
      <c r="AD228" s="253"/>
      <c r="AE228" s="253"/>
      <c r="AF228" s="253"/>
      <c r="AG228" s="253"/>
      <c r="AH228" s="253"/>
      <c r="AI228" s="253"/>
      <c r="AJ228" s="253"/>
      <c r="AK228" s="253"/>
      <c r="AL228" s="253"/>
      <c r="AM228" s="253"/>
      <c r="AN228" s="253"/>
      <c r="AO228" s="253"/>
      <c r="AP228" s="253"/>
      <c r="AQ228" s="253"/>
      <c r="AR228" s="253"/>
      <c r="AS228" s="253"/>
      <c r="AT228" s="253"/>
      <c r="AU228" s="253"/>
      <c r="AV228" s="253"/>
      <c r="AW228" s="253"/>
      <c r="AX228" s="253"/>
      <c r="AY228" s="253"/>
      <c r="AZ228" s="253"/>
      <c r="BA228" s="253"/>
      <c r="BB228" s="253"/>
      <c r="BC228" s="253"/>
      <c r="BD228" s="253"/>
      <c r="BE228" s="253"/>
      <c r="BF228" s="253"/>
      <c r="BG228" s="253"/>
      <c r="BH228" s="253"/>
      <c r="BI228" s="253"/>
      <c r="BJ228" s="253"/>
      <c r="BK228" s="253"/>
      <c r="BL228" s="253"/>
      <c r="BM228" s="253"/>
      <c r="BN228" s="253"/>
      <c r="BO228" s="253"/>
      <c r="BP228" s="253"/>
      <c r="BQ228" s="253"/>
      <c r="BR228" s="253"/>
      <c r="BS228" s="253"/>
      <c r="BT228" s="253"/>
      <c r="BU228" s="253"/>
      <c r="BV228" s="253"/>
      <c r="BW228" s="253"/>
      <c r="BX228" s="253"/>
      <c r="BY228" s="253"/>
      <c r="BZ228" s="253"/>
      <c r="CA228" s="253"/>
      <c r="CB228" s="253"/>
      <c r="CC228" s="253"/>
      <c r="CD228" s="253"/>
      <c r="CE228" s="253"/>
      <c r="CF228" s="253"/>
      <c r="CG228" s="253"/>
      <c r="CH228" s="253"/>
      <c r="CI228" s="253"/>
      <c r="CJ228" s="253"/>
      <c r="CK228" s="253"/>
      <c r="CL228" s="253"/>
      <c r="CM228" s="253"/>
      <c r="CN228" s="253"/>
      <c r="CO228" s="253"/>
      <c r="CP228" s="253"/>
      <c r="CQ228" s="253"/>
      <c r="CR228" s="253"/>
      <c r="CS228" s="253"/>
      <c r="CT228" s="253"/>
      <c r="CU228" s="253"/>
      <c r="CV228" s="253"/>
      <c r="CW228" s="253"/>
      <c r="CX228" s="253"/>
      <c r="CY228" s="253"/>
      <c r="CZ228" s="253"/>
      <c r="DA228" s="253"/>
      <c r="DB228" s="253"/>
      <c r="DC228" s="253"/>
      <c r="DD228" s="253"/>
      <c r="DE228" s="253"/>
      <c r="DF228" s="253"/>
      <c r="DG228" s="253"/>
      <c r="DH228" s="253"/>
      <c r="DI228" s="253"/>
      <c r="DJ228" s="253"/>
      <c r="DK228" s="253"/>
      <c r="DL228" s="253"/>
    </row>
    <row r="229" spans="1:116" x14ac:dyDescent="0.25">
      <c r="A229" s="253"/>
      <c r="B229" s="253"/>
      <c r="C229" s="253"/>
      <c r="D229" s="253"/>
      <c r="E229" s="253"/>
      <c r="F229" s="253"/>
      <c r="G229" s="253"/>
      <c r="H229" s="253"/>
      <c r="I229" s="253"/>
      <c r="J229" s="253"/>
      <c r="K229" s="253"/>
      <c r="L229" s="253"/>
      <c r="M229" s="253"/>
      <c r="N229" s="253"/>
      <c r="O229" s="253"/>
      <c r="P229" s="253"/>
      <c r="Q229" s="253"/>
      <c r="R229" s="253"/>
      <c r="S229" s="253"/>
      <c r="T229" s="253"/>
      <c r="U229" s="253"/>
      <c r="V229" s="253"/>
      <c r="W229" s="253"/>
      <c r="X229" s="253"/>
      <c r="Y229" s="253"/>
      <c r="Z229" s="253"/>
      <c r="AA229" s="253"/>
      <c r="AB229" s="253"/>
      <c r="AC229" s="253"/>
      <c r="AD229" s="253"/>
      <c r="AE229" s="253"/>
      <c r="AF229" s="253"/>
      <c r="AG229" s="253"/>
      <c r="AH229" s="253"/>
      <c r="AI229" s="253"/>
      <c r="AJ229" s="253"/>
      <c r="AK229" s="253"/>
      <c r="AL229" s="253"/>
      <c r="AM229" s="253"/>
      <c r="AN229" s="253"/>
      <c r="AO229" s="253"/>
      <c r="AP229" s="253"/>
      <c r="AQ229" s="253"/>
      <c r="AR229" s="253"/>
      <c r="AS229" s="253"/>
      <c r="AT229" s="253"/>
      <c r="AU229" s="253"/>
      <c r="AV229" s="253"/>
      <c r="AW229" s="253"/>
      <c r="AX229" s="253"/>
      <c r="AY229" s="253"/>
      <c r="AZ229" s="253"/>
      <c r="BA229" s="253"/>
      <c r="BB229" s="253"/>
      <c r="BC229" s="253"/>
      <c r="BD229" s="253"/>
      <c r="BE229" s="253"/>
      <c r="BF229" s="253"/>
      <c r="BG229" s="253"/>
      <c r="BH229" s="253"/>
      <c r="BI229" s="253"/>
      <c r="BJ229" s="253"/>
      <c r="BK229" s="253"/>
      <c r="BL229" s="253"/>
      <c r="BM229" s="253"/>
      <c r="BN229" s="253"/>
      <c r="BO229" s="253"/>
      <c r="BP229" s="253"/>
      <c r="BQ229" s="253"/>
      <c r="BR229" s="253"/>
      <c r="BS229" s="253"/>
      <c r="BT229" s="253"/>
      <c r="BU229" s="253"/>
      <c r="BV229" s="253"/>
      <c r="BW229" s="253"/>
      <c r="BX229" s="253"/>
      <c r="BY229" s="253"/>
      <c r="BZ229" s="253"/>
      <c r="CA229" s="253"/>
      <c r="CB229" s="253"/>
      <c r="CC229" s="253"/>
      <c r="CD229" s="253"/>
      <c r="CE229" s="253"/>
      <c r="CF229" s="253"/>
      <c r="CG229" s="253"/>
      <c r="CH229" s="253"/>
      <c r="CI229" s="253"/>
      <c r="CJ229" s="253"/>
      <c r="CK229" s="253"/>
      <c r="CL229" s="253"/>
      <c r="CM229" s="253"/>
      <c r="CN229" s="253"/>
      <c r="CO229" s="253"/>
      <c r="CP229" s="253"/>
      <c r="CQ229" s="253"/>
      <c r="CR229" s="253"/>
      <c r="CS229" s="253"/>
      <c r="CT229" s="253"/>
      <c r="CU229" s="253"/>
      <c r="CV229" s="253"/>
      <c r="CW229" s="253"/>
      <c r="CX229" s="253"/>
      <c r="CY229" s="253"/>
      <c r="CZ229" s="253"/>
      <c r="DA229" s="253"/>
      <c r="DB229" s="253"/>
      <c r="DC229" s="253"/>
      <c r="DD229" s="253"/>
      <c r="DE229" s="253"/>
      <c r="DF229" s="253"/>
      <c r="DG229" s="253"/>
      <c r="DH229" s="253"/>
      <c r="DI229" s="253"/>
      <c r="DJ229" s="253"/>
      <c r="DK229" s="253"/>
      <c r="DL229" s="253"/>
    </row>
    <row r="230" spans="1:116" x14ac:dyDescent="0.25">
      <c r="A230" s="253"/>
      <c r="B230" s="253"/>
      <c r="C230" s="253"/>
      <c r="D230" s="253"/>
      <c r="E230" s="253"/>
      <c r="F230" s="253"/>
      <c r="G230" s="253"/>
      <c r="H230" s="253"/>
      <c r="I230" s="253"/>
      <c r="J230" s="253"/>
      <c r="K230" s="253"/>
      <c r="L230" s="253"/>
      <c r="M230" s="253"/>
      <c r="N230" s="253"/>
      <c r="O230" s="253"/>
      <c r="P230" s="253"/>
      <c r="Q230" s="253"/>
      <c r="R230" s="253"/>
      <c r="S230" s="253"/>
      <c r="T230" s="253"/>
      <c r="U230" s="253"/>
      <c r="V230" s="253"/>
      <c r="W230" s="253"/>
      <c r="X230" s="253"/>
      <c r="Y230" s="253"/>
      <c r="Z230" s="253"/>
      <c r="AA230" s="253"/>
      <c r="AB230" s="253"/>
      <c r="AC230" s="253"/>
      <c r="AD230" s="253"/>
      <c r="AE230" s="253"/>
      <c r="AF230" s="253"/>
      <c r="AG230" s="253"/>
      <c r="AH230" s="253"/>
      <c r="AI230" s="253"/>
      <c r="AJ230" s="253"/>
      <c r="AK230" s="253"/>
      <c r="AL230" s="253"/>
      <c r="AM230" s="253"/>
      <c r="AN230" s="253"/>
      <c r="AO230" s="253"/>
      <c r="AP230" s="253"/>
      <c r="AQ230" s="253"/>
      <c r="AR230" s="253"/>
      <c r="AS230" s="253"/>
      <c r="AT230" s="253"/>
      <c r="AU230" s="253"/>
      <c r="AV230" s="253"/>
      <c r="AW230" s="253"/>
      <c r="AX230" s="253"/>
      <c r="AY230" s="253"/>
      <c r="AZ230" s="253"/>
      <c r="BA230" s="253"/>
      <c r="BB230" s="253"/>
      <c r="BC230" s="253"/>
      <c r="BD230" s="253"/>
      <c r="BE230" s="253"/>
      <c r="BF230" s="253"/>
      <c r="BG230" s="253"/>
      <c r="BH230" s="253"/>
      <c r="BI230" s="253"/>
      <c r="BJ230" s="253"/>
      <c r="BK230" s="253"/>
      <c r="BL230" s="253"/>
      <c r="BM230" s="253"/>
      <c r="BN230" s="253"/>
      <c r="BO230" s="253"/>
      <c r="BP230" s="253"/>
      <c r="BQ230" s="253"/>
      <c r="BR230" s="253"/>
      <c r="BS230" s="253"/>
      <c r="BT230" s="253"/>
      <c r="BU230" s="253"/>
      <c r="BV230" s="253"/>
      <c r="BW230" s="253"/>
      <c r="BX230" s="253"/>
      <c r="BY230" s="253"/>
      <c r="BZ230" s="253"/>
      <c r="CA230" s="253"/>
      <c r="CB230" s="253"/>
      <c r="CC230" s="253"/>
      <c r="CD230" s="253"/>
      <c r="CE230" s="253"/>
      <c r="CF230" s="253"/>
      <c r="CG230" s="253"/>
      <c r="CH230" s="253"/>
      <c r="CI230" s="253"/>
      <c r="CJ230" s="253"/>
      <c r="CK230" s="253"/>
      <c r="CL230" s="253"/>
      <c r="CM230" s="253"/>
      <c r="CN230" s="253"/>
      <c r="CO230" s="253"/>
      <c r="CP230" s="253"/>
      <c r="CQ230" s="253"/>
      <c r="CR230" s="253"/>
      <c r="CS230" s="253"/>
      <c r="CT230" s="253"/>
      <c r="CU230" s="253"/>
      <c r="CV230" s="253"/>
      <c r="CW230" s="253"/>
      <c r="CX230" s="253"/>
      <c r="CY230" s="253"/>
      <c r="CZ230" s="253"/>
      <c r="DA230" s="253"/>
      <c r="DB230" s="253"/>
      <c r="DC230" s="253"/>
      <c r="DD230" s="253"/>
      <c r="DE230" s="253"/>
      <c r="DF230" s="253"/>
      <c r="DG230" s="253"/>
      <c r="DH230" s="253"/>
      <c r="DI230" s="253"/>
      <c r="DJ230" s="253"/>
      <c r="DK230" s="253"/>
      <c r="DL230" s="253"/>
    </row>
    <row r="231" spans="1:116" x14ac:dyDescent="0.25">
      <c r="A231" s="253"/>
      <c r="B231" s="253"/>
      <c r="C231" s="253"/>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c r="AA231" s="253"/>
      <c r="AB231" s="253"/>
      <c r="AC231" s="253"/>
      <c r="AD231" s="253"/>
      <c r="AE231" s="253"/>
      <c r="AF231" s="253"/>
      <c r="AG231" s="253"/>
      <c r="AH231" s="253"/>
      <c r="AI231" s="253"/>
      <c r="AJ231" s="253"/>
      <c r="AK231" s="253"/>
      <c r="AL231" s="253"/>
      <c r="AM231" s="253"/>
      <c r="AN231" s="253"/>
      <c r="AO231" s="253"/>
      <c r="AP231" s="253"/>
      <c r="AQ231" s="253"/>
      <c r="AR231" s="253"/>
      <c r="AS231" s="253"/>
      <c r="AT231" s="253"/>
      <c r="AU231" s="253"/>
      <c r="AV231" s="253"/>
      <c r="AW231" s="253"/>
      <c r="AX231" s="253"/>
      <c r="AY231" s="253"/>
      <c r="AZ231" s="253"/>
      <c r="BA231" s="253"/>
      <c r="BB231" s="253"/>
      <c r="BC231" s="253"/>
      <c r="BD231" s="253"/>
      <c r="BE231" s="253"/>
      <c r="BF231" s="253"/>
      <c r="BG231" s="253"/>
      <c r="BH231" s="253"/>
      <c r="BI231" s="253"/>
      <c r="BJ231" s="253"/>
      <c r="BK231" s="253"/>
      <c r="BL231" s="253"/>
      <c r="BM231" s="253"/>
      <c r="BN231" s="253"/>
      <c r="BO231" s="253"/>
      <c r="BP231" s="253"/>
      <c r="BQ231" s="253"/>
      <c r="BR231" s="253"/>
      <c r="BS231" s="253"/>
      <c r="BT231" s="253"/>
      <c r="BU231" s="253"/>
      <c r="BV231" s="253"/>
      <c r="BW231" s="253"/>
      <c r="BX231" s="253"/>
      <c r="BY231" s="253"/>
      <c r="BZ231" s="253"/>
      <c r="CA231" s="253"/>
      <c r="CB231" s="253"/>
      <c r="CC231" s="253"/>
      <c r="CD231" s="253"/>
      <c r="CE231" s="253"/>
      <c r="CF231" s="253"/>
      <c r="CG231" s="253"/>
      <c r="CH231" s="253"/>
      <c r="CI231" s="253"/>
      <c r="CJ231" s="253"/>
      <c r="CK231" s="253"/>
      <c r="CL231" s="253"/>
      <c r="CM231" s="253"/>
      <c r="CN231" s="253"/>
      <c r="CO231" s="253"/>
      <c r="CP231" s="253"/>
      <c r="CQ231" s="253"/>
      <c r="CR231" s="253"/>
      <c r="CS231" s="253"/>
      <c r="CT231" s="253"/>
      <c r="CU231" s="253"/>
      <c r="CV231" s="253"/>
      <c r="CW231" s="253"/>
      <c r="CX231" s="253"/>
      <c r="CY231" s="253"/>
      <c r="CZ231" s="253"/>
      <c r="DA231" s="253"/>
      <c r="DB231" s="253"/>
      <c r="DC231" s="253"/>
      <c r="DD231" s="253"/>
      <c r="DE231" s="253"/>
      <c r="DF231" s="253"/>
      <c r="DG231" s="253"/>
      <c r="DH231" s="253"/>
      <c r="DI231" s="253"/>
      <c r="DJ231" s="253"/>
      <c r="DK231" s="253"/>
      <c r="DL231" s="253"/>
    </row>
    <row r="232" spans="1:116" x14ac:dyDescent="0.25">
      <c r="A232" s="253"/>
      <c r="B232" s="253"/>
      <c r="C232" s="253"/>
      <c r="D232" s="253"/>
      <c r="E232" s="253"/>
      <c r="F232" s="253"/>
      <c r="G232" s="253"/>
      <c r="H232" s="253"/>
      <c r="I232" s="253"/>
      <c r="J232" s="253"/>
      <c r="K232" s="253"/>
      <c r="L232" s="253"/>
      <c r="M232" s="253"/>
      <c r="N232" s="253"/>
      <c r="O232" s="253"/>
      <c r="P232" s="253"/>
      <c r="Q232" s="253"/>
      <c r="R232" s="253"/>
      <c r="S232" s="253"/>
      <c r="T232" s="253"/>
      <c r="U232" s="253"/>
      <c r="V232" s="253"/>
      <c r="W232" s="253"/>
      <c r="X232" s="253"/>
      <c r="Y232" s="253"/>
      <c r="Z232" s="253"/>
      <c r="AA232" s="253"/>
      <c r="AB232" s="253"/>
      <c r="AC232" s="253"/>
      <c r="AD232" s="253"/>
      <c r="AE232" s="253"/>
      <c r="AF232" s="253"/>
      <c r="AG232" s="253"/>
      <c r="AH232" s="253"/>
      <c r="AI232" s="253"/>
      <c r="AJ232" s="253"/>
      <c r="AK232" s="253"/>
      <c r="AL232" s="253"/>
      <c r="AM232" s="253"/>
      <c r="AN232" s="253"/>
      <c r="AO232" s="253"/>
      <c r="AP232" s="253"/>
      <c r="AQ232" s="253"/>
      <c r="AR232" s="253"/>
      <c r="AS232" s="253"/>
      <c r="AT232" s="253"/>
      <c r="AU232" s="253"/>
      <c r="AV232" s="253"/>
      <c r="AW232" s="253"/>
      <c r="AX232" s="253"/>
      <c r="AY232" s="253"/>
      <c r="AZ232" s="253"/>
      <c r="BA232" s="253"/>
      <c r="BB232" s="253"/>
      <c r="BC232" s="253"/>
      <c r="BD232" s="253"/>
      <c r="BE232" s="253"/>
      <c r="BF232" s="253"/>
      <c r="BG232" s="253"/>
      <c r="BH232" s="253"/>
      <c r="BI232" s="253"/>
      <c r="BJ232" s="253"/>
      <c r="BK232" s="253"/>
      <c r="BL232" s="253"/>
      <c r="BM232" s="253"/>
      <c r="BN232" s="253"/>
      <c r="BO232" s="253"/>
      <c r="BP232" s="253"/>
      <c r="BQ232" s="253"/>
      <c r="BR232" s="253"/>
      <c r="BS232" s="253"/>
      <c r="BT232" s="253"/>
      <c r="BU232" s="253"/>
      <c r="BV232" s="253"/>
      <c r="BW232" s="253"/>
      <c r="BX232" s="253"/>
      <c r="BY232" s="253"/>
      <c r="BZ232" s="253"/>
      <c r="CA232" s="253"/>
      <c r="CB232" s="253"/>
      <c r="CC232" s="253"/>
      <c r="CD232" s="253"/>
      <c r="CE232" s="253"/>
      <c r="CF232" s="253"/>
      <c r="CG232" s="253"/>
      <c r="CH232" s="253"/>
      <c r="CI232" s="253"/>
      <c r="CJ232" s="253"/>
      <c r="CK232" s="253"/>
      <c r="CL232" s="253"/>
      <c r="CM232" s="253"/>
      <c r="CN232" s="253"/>
      <c r="CO232" s="253"/>
      <c r="CP232" s="253"/>
      <c r="CQ232" s="253"/>
      <c r="CR232" s="253"/>
      <c r="CS232" s="253"/>
      <c r="CT232" s="253"/>
      <c r="CU232" s="253"/>
      <c r="CV232" s="253"/>
      <c r="CW232" s="253"/>
      <c r="CX232" s="253"/>
      <c r="CY232" s="253"/>
      <c r="CZ232" s="253"/>
      <c r="DA232" s="253"/>
      <c r="DB232" s="253"/>
      <c r="DC232" s="253"/>
      <c r="DD232" s="253"/>
      <c r="DE232" s="253"/>
      <c r="DF232" s="253"/>
      <c r="DG232" s="253"/>
      <c r="DH232" s="253"/>
      <c r="DI232" s="253"/>
      <c r="DJ232" s="253"/>
      <c r="DK232" s="253"/>
      <c r="DL232" s="253"/>
    </row>
    <row r="233" spans="1:116" x14ac:dyDescent="0.25">
      <c r="A233" s="253"/>
      <c r="B233" s="253"/>
      <c r="C233" s="253"/>
      <c r="D233" s="253"/>
      <c r="E233" s="253"/>
      <c r="F233" s="253"/>
      <c r="G233" s="253"/>
      <c r="H233" s="253"/>
      <c r="I233" s="253"/>
      <c r="J233" s="253"/>
      <c r="K233" s="253"/>
      <c r="L233" s="253"/>
      <c r="M233" s="253"/>
      <c r="N233" s="253"/>
      <c r="O233" s="253"/>
      <c r="P233" s="253"/>
      <c r="Q233" s="253"/>
      <c r="R233" s="253"/>
      <c r="S233" s="253"/>
      <c r="T233" s="253"/>
      <c r="U233" s="253"/>
      <c r="V233" s="253"/>
      <c r="W233" s="253"/>
      <c r="X233" s="253"/>
      <c r="Y233" s="253"/>
      <c r="Z233" s="253"/>
      <c r="AA233" s="253"/>
      <c r="AB233" s="253"/>
      <c r="AC233" s="253"/>
      <c r="AD233" s="253"/>
      <c r="AE233" s="253"/>
      <c r="AF233" s="253"/>
      <c r="AG233" s="253"/>
      <c r="AH233" s="253"/>
      <c r="AI233" s="253"/>
      <c r="AJ233" s="253"/>
      <c r="AK233" s="253"/>
      <c r="AL233" s="253"/>
      <c r="AM233" s="253"/>
      <c r="AN233" s="253"/>
      <c r="AO233" s="253"/>
      <c r="AP233" s="253"/>
      <c r="AQ233" s="253"/>
      <c r="AR233" s="253"/>
      <c r="AS233" s="253"/>
      <c r="AT233" s="253"/>
      <c r="AU233" s="253"/>
      <c r="AV233" s="253"/>
      <c r="AW233" s="253"/>
      <c r="AX233" s="253"/>
      <c r="AY233" s="253"/>
      <c r="AZ233" s="253"/>
      <c r="BA233" s="253"/>
      <c r="BB233" s="253"/>
      <c r="BC233" s="253"/>
      <c r="BD233" s="253"/>
      <c r="BE233" s="253"/>
      <c r="BF233" s="253"/>
      <c r="BG233" s="253"/>
      <c r="BH233" s="253"/>
      <c r="BI233" s="253"/>
      <c r="BJ233" s="253"/>
      <c r="BK233" s="253"/>
      <c r="BL233" s="253"/>
      <c r="BM233" s="253"/>
      <c r="BN233" s="253"/>
      <c r="BO233" s="253"/>
      <c r="BP233" s="253"/>
      <c r="BQ233" s="253"/>
      <c r="BR233" s="253"/>
      <c r="BS233" s="253"/>
      <c r="BT233" s="253"/>
      <c r="BU233" s="253"/>
      <c r="BV233" s="253"/>
      <c r="BW233" s="253"/>
      <c r="BX233" s="253"/>
      <c r="BY233" s="253"/>
      <c r="BZ233" s="253"/>
      <c r="CA233" s="253"/>
      <c r="CB233" s="253"/>
      <c r="CC233" s="253"/>
      <c r="CD233" s="253"/>
      <c r="CE233" s="253"/>
      <c r="CF233" s="253"/>
      <c r="CG233" s="253"/>
      <c r="CH233" s="253"/>
      <c r="CI233" s="253"/>
      <c r="CJ233" s="253"/>
      <c r="CK233" s="253"/>
      <c r="CL233" s="253"/>
      <c r="CM233" s="253"/>
      <c r="CN233" s="253"/>
      <c r="CO233" s="253"/>
      <c r="CP233" s="253"/>
      <c r="CQ233" s="253"/>
      <c r="CR233" s="253"/>
      <c r="CS233" s="253"/>
      <c r="CT233" s="253"/>
      <c r="CU233" s="253"/>
      <c r="CV233" s="253"/>
      <c r="CW233" s="253"/>
      <c r="CX233" s="253"/>
      <c r="CY233" s="253"/>
      <c r="CZ233" s="253"/>
      <c r="DA233" s="253"/>
      <c r="DB233" s="253"/>
      <c r="DC233" s="253"/>
      <c r="DD233" s="253"/>
      <c r="DE233" s="253"/>
      <c r="DF233" s="253"/>
      <c r="DG233" s="253"/>
      <c r="DH233" s="253"/>
      <c r="DI233" s="253"/>
      <c r="DJ233" s="253"/>
      <c r="DK233" s="253"/>
      <c r="DL233" s="253"/>
    </row>
    <row r="234" spans="1:116" x14ac:dyDescent="0.25">
      <c r="A234" s="253"/>
      <c r="B234" s="253"/>
      <c r="C234" s="253"/>
      <c r="D234" s="253"/>
      <c r="E234" s="253"/>
      <c r="F234" s="253"/>
      <c r="G234" s="253"/>
      <c r="H234" s="253"/>
      <c r="I234" s="253"/>
      <c r="J234" s="253"/>
      <c r="K234" s="253"/>
      <c r="L234" s="253"/>
      <c r="M234" s="253"/>
      <c r="N234" s="253"/>
      <c r="O234" s="253"/>
      <c r="P234" s="253"/>
      <c r="Q234" s="253"/>
      <c r="R234" s="253"/>
      <c r="S234" s="253"/>
      <c r="T234" s="253"/>
      <c r="U234" s="253"/>
      <c r="V234" s="253"/>
      <c r="W234" s="253"/>
      <c r="X234" s="253"/>
      <c r="Y234" s="253"/>
      <c r="Z234" s="253"/>
      <c r="AA234" s="253"/>
      <c r="AB234" s="253"/>
      <c r="AC234" s="253"/>
      <c r="AD234" s="253"/>
      <c r="AE234" s="253"/>
      <c r="AF234" s="253"/>
      <c r="AG234" s="253"/>
      <c r="AH234" s="253"/>
      <c r="AI234" s="253"/>
      <c r="AJ234" s="253"/>
      <c r="AK234" s="253"/>
      <c r="AL234" s="253"/>
      <c r="AM234" s="253"/>
      <c r="AN234" s="253"/>
      <c r="AO234" s="253"/>
      <c r="AP234" s="253"/>
      <c r="AQ234" s="253"/>
      <c r="AR234" s="253"/>
      <c r="AS234" s="253"/>
      <c r="AT234" s="253"/>
      <c r="AU234" s="253"/>
      <c r="AV234" s="253"/>
      <c r="AW234" s="253"/>
      <c r="AX234" s="253"/>
      <c r="AY234" s="253"/>
      <c r="AZ234" s="253"/>
      <c r="BA234" s="253"/>
      <c r="BB234" s="253"/>
      <c r="BC234" s="253"/>
      <c r="BD234" s="253"/>
      <c r="BE234" s="253"/>
      <c r="BF234" s="253"/>
      <c r="BG234" s="253"/>
      <c r="BH234" s="253"/>
      <c r="BI234" s="253"/>
      <c r="BJ234" s="253"/>
      <c r="BK234" s="253"/>
      <c r="BL234" s="253"/>
      <c r="BM234" s="253"/>
      <c r="BN234" s="253"/>
      <c r="BO234" s="253"/>
      <c r="BP234" s="253"/>
      <c r="BQ234" s="253"/>
      <c r="BR234" s="253"/>
      <c r="BS234" s="253"/>
      <c r="BT234" s="253"/>
      <c r="BU234" s="253"/>
      <c r="BV234" s="253"/>
      <c r="BW234" s="253"/>
      <c r="BX234" s="253"/>
      <c r="BY234" s="253"/>
      <c r="BZ234" s="253"/>
      <c r="CA234" s="253"/>
      <c r="CB234" s="253"/>
      <c r="CC234" s="253"/>
      <c r="CD234" s="253"/>
      <c r="CE234" s="253"/>
      <c r="CF234" s="253"/>
      <c r="CG234" s="253"/>
      <c r="CH234" s="253"/>
      <c r="CI234" s="253"/>
      <c r="CJ234" s="253"/>
      <c r="CK234" s="253"/>
      <c r="CL234" s="253"/>
      <c r="CM234" s="253"/>
      <c r="CN234" s="253"/>
      <c r="CO234" s="253"/>
      <c r="CP234" s="253"/>
      <c r="CQ234" s="253"/>
      <c r="CR234" s="253"/>
      <c r="CS234" s="253"/>
      <c r="CT234" s="253"/>
      <c r="CU234" s="253"/>
      <c r="CV234" s="253"/>
      <c r="CW234" s="253"/>
      <c r="CX234" s="253"/>
      <c r="CY234" s="253"/>
      <c r="CZ234" s="253"/>
      <c r="DA234" s="253"/>
      <c r="DB234" s="253"/>
      <c r="DC234" s="253"/>
      <c r="DD234" s="253"/>
      <c r="DE234" s="253"/>
      <c r="DF234" s="253"/>
      <c r="DG234" s="253"/>
      <c r="DH234" s="253"/>
      <c r="DI234" s="253"/>
      <c r="DJ234" s="253"/>
      <c r="DK234" s="253"/>
      <c r="DL234" s="253"/>
    </row>
    <row r="235" spans="1:116" x14ac:dyDescent="0.25">
      <c r="A235" s="253"/>
      <c r="B235" s="253"/>
      <c r="C235" s="253"/>
      <c r="D235" s="253"/>
      <c r="E235" s="253"/>
      <c r="F235" s="253"/>
      <c r="G235" s="253"/>
      <c r="H235" s="253"/>
      <c r="I235" s="253"/>
      <c r="J235" s="253"/>
      <c r="K235" s="253"/>
      <c r="L235" s="253"/>
      <c r="M235" s="253"/>
      <c r="N235" s="253"/>
      <c r="O235" s="253"/>
      <c r="P235" s="253"/>
      <c r="Q235" s="253"/>
      <c r="R235" s="253"/>
      <c r="S235" s="253"/>
      <c r="T235" s="253"/>
      <c r="U235" s="253"/>
      <c r="V235" s="253"/>
      <c r="W235" s="253"/>
      <c r="X235" s="253"/>
      <c r="Y235" s="253"/>
      <c r="Z235" s="253"/>
      <c r="AA235" s="253"/>
      <c r="AB235" s="253"/>
      <c r="AC235" s="253"/>
      <c r="AD235" s="253"/>
      <c r="AE235" s="253"/>
      <c r="AF235" s="253"/>
      <c r="AG235" s="253"/>
      <c r="AH235" s="253"/>
      <c r="AI235" s="253"/>
      <c r="AJ235" s="253"/>
      <c r="AK235" s="253"/>
      <c r="AL235" s="253"/>
      <c r="AM235" s="253"/>
      <c r="AN235" s="253"/>
      <c r="AO235" s="253"/>
      <c r="AP235" s="253"/>
      <c r="AQ235" s="253"/>
      <c r="AR235" s="253"/>
      <c r="AS235" s="253"/>
      <c r="AT235" s="253"/>
      <c r="AU235" s="253"/>
      <c r="AV235" s="253"/>
      <c r="AW235" s="253"/>
      <c r="AX235" s="253"/>
      <c r="AY235" s="253"/>
      <c r="AZ235" s="253"/>
      <c r="BA235" s="253"/>
      <c r="BB235" s="253"/>
      <c r="BC235" s="253"/>
      <c r="BD235" s="253"/>
      <c r="BE235" s="253"/>
      <c r="BF235" s="253"/>
      <c r="BG235" s="253"/>
      <c r="BH235" s="253"/>
      <c r="BI235" s="253"/>
      <c r="BJ235" s="253"/>
      <c r="BK235" s="253"/>
      <c r="BL235" s="253"/>
      <c r="BM235" s="253"/>
      <c r="BN235" s="253"/>
      <c r="BO235" s="253"/>
      <c r="BP235" s="253"/>
      <c r="BQ235" s="253"/>
      <c r="BR235" s="253"/>
      <c r="BS235" s="253"/>
      <c r="BT235" s="253"/>
      <c r="BU235" s="253"/>
      <c r="BV235" s="253"/>
      <c r="BW235" s="253"/>
      <c r="BX235" s="253"/>
      <c r="BY235" s="253"/>
      <c r="BZ235" s="253"/>
      <c r="CA235" s="253"/>
      <c r="CB235" s="253"/>
      <c r="CC235" s="253"/>
      <c r="CD235" s="253"/>
      <c r="CE235" s="253"/>
      <c r="CF235" s="253"/>
      <c r="CG235" s="253"/>
      <c r="CH235" s="253"/>
      <c r="CI235" s="253"/>
      <c r="CJ235" s="253"/>
      <c r="CK235" s="253"/>
      <c r="CL235" s="253"/>
      <c r="CM235" s="253"/>
      <c r="CN235" s="253"/>
      <c r="CO235" s="253"/>
      <c r="CP235" s="253"/>
      <c r="CQ235" s="253"/>
      <c r="CR235" s="253"/>
      <c r="CS235" s="253"/>
      <c r="CT235" s="253"/>
      <c r="CU235" s="253"/>
      <c r="CV235" s="253"/>
      <c r="CW235" s="253"/>
      <c r="CX235" s="253"/>
      <c r="CY235" s="253"/>
      <c r="CZ235" s="253"/>
      <c r="DA235" s="253"/>
      <c r="DB235" s="253"/>
      <c r="DC235" s="253"/>
      <c r="DD235" s="253"/>
      <c r="DE235" s="253"/>
      <c r="DF235" s="253"/>
      <c r="DG235" s="253"/>
      <c r="DH235" s="253"/>
      <c r="DI235" s="253"/>
      <c r="DJ235" s="253"/>
      <c r="DK235" s="253"/>
      <c r="DL235" s="253"/>
    </row>
    <row r="236" spans="1:116" x14ac:dyDescent="0.25">
      <c r="A236" s="253"/>
      <c r="B236" s="253"/>
      <c r="C236" s="253"/>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c r="AA236" s="253"/>
      <c r="AB236" s="253"/>
      <c r="AC236" s="253"/>
      <c r="AD236" s="253"/>
      <c r="AE236" s="253"/>
      <c r="AF236" s="253"/>
      <c r="AG236" s="253"/>
      <c r="AH236" s="253"/>
      <c r="AI236" s="253"/>
      <c r="AJ236" s="253"/>
      <c r="AK236" s="253"/>
      <c r="AL236" s="253"/>
      <c r="AM236" s="253"/>
      <c r="AN236" s="253"/>
      <c r="AO236" s="253"/>
      <c r="AP236" s="253"/>
      <c r="AQ236" s="253"/>
      <c r="AR236" s="253"/>
      <c r="AS236" s="253"/>
      <c r="AT236" s="253"/>
      <c r="AU236" s="253"/>
      <c r="AV236" s="253"/>
      <c r="AW236" s="253"/>
      <c r="AX236" s="253"/>
      <c r="AY236" s="253"/>
      <c r="AZ236" s="253"/>
      <c r="BA236" s="253"/>
      <c r="BB236" s="253"/>
      <c r="BC236" s="253"/>
      <c r="BD236" s="253"/>
      <c r="BE236" s="253"/>
      <c r="BF236" s="253"/>
      <c r="BG236" s="253"/>
      <c r="BH236" s="253"/>
      <c r="BI236" s="253"/>
      <c r="BJ236" s="253"/>
      <c r="BK236" s="253"/>
      <c r="BL236" s="253"/>
      <c r="BM236" s="253"/>
      <c r="BN236" s="253"/>
      <c r="BO236" s="253"/>
      <c r="BP236" s="253"/>
      <c r="BQ236" s="253"/>
      <c r="BR236" s="253"/>
      <c r="BS236" s="253"/>
      <c r="BT236" s="253"/>
      <c r="BU236" s="253"/>
      <c r="BV236" s="253"/>
      <c r="BW236" s="253"/>
      <c r="BX236" s="253"/>
      <c r="BY236" s="253"/>
      <c r="BZ236" s="253"/>
      <c r="CA236" s="253"/>
      <c r="CB236" s="253"/>
      <c r="CC236" s="253"/>
      <c r="CD236" s="253"/>
      <c r="CE236" s="253"/>
      <c r="CF236" s="253"/>
      <c r="CG236" s="253"/>
      <c r="CH236" s="253"/>
      <c r="CI236" s="253"/>
      <c r="CJ236" s="253"/>
      <c r="CK236" s="253"/>
      <c r="CL236" s="253"/>
      <c r="CM236" s="253"/>
      <c r="CN236" s="253"/>
      <c r="CO236" s="253"/>
      <c r="CP236" s="253"/>
      <c r="CQ236" s="253"/>
      <c r="CR236" s="253"/>
      <c r="CS236" s="253"/>
      <c r="CT236" s="253"/>
      <c r="CU236" s="253"/>
      <c r="CV236" s="253"/>
      <c r="CW236" s="253"/>
      <c r="CX236" s="253"/>
      <c r="CY236" s="253"/>
      <c r="CZ236" s="253"/>
      <c r="DA236" s="253"/>
      <c r="DB236" s="253"/>
      <c r="DC236" s="253"/>
      <c r="DD236" s="253"/>
      <c r="DE236" s="253"/>
      <c r="DF236" s="253"/>
      <c r="DG236" s="253"/>
      <c r="DH236" s="253"/>
      <c r="DI236" s="253"/>
      <c r="DJ236" s="253"/>
      <c r="DK236" s="253"/>
      <c r="DL236" s="253"/>
    </row>
    <row r="237" spans="1:116" x14ac:dyDescent="0.25">
      <c r="A237" s="253"/>
      <c r="B237" s="253"/>
      <c r="C237" s="253"/>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c r="AA237" s="253"/>
      <c r="AB237" s="253"/>
      <c r="AC237" s="253"/>
      <c r="AD237" s="253"/>
      <c r="AE237" s="253"/>
      <c r="AF237" s="253"/>
      <c r="AG237" s="253"/>
      <c r="AH237" s="253"/>
      <c r="AI237" s="253"/>
      <c r="AJ237" s="253"/>
      <c r="AK237" s="253"/>
      <c r="AL237" s="253"/>
      <c r="AM237" s="253"/>
      <c r="AN237" s="253"/>
      <c r="AO237" s="253"/>
      <c r="AP237" s="253"/>
      <c r="AQ237" s="253"/>
      <c r="AR237" s="253"/>
      <c r="AS237" s="253"/>
      <c r="AT237" s="253"/>
      <c r="AU237" s="253"/>
      <c r="AV237" s="253"/>
      <c r="AW237" s="253"/>
      <c r="AX237" s="253"/>
      <c r="AY237" s="253"/>
      <c r="AZ237" s="253"/>
      <c r="BA237" s="253"/>
      <c r="BB237" s="253"/>
      <c r="BC237" s="253"/>
      <c r="BD237" s="253"/>
      <c r="BE237" s="253"/>
      <c r="BF237" s="253"/>
      <c r="BG237" s="253"/>
      <c r="BH237" s="253"/>
      <c r="BI237" s="253"/>
      <c r="BJ237" s="253"/>
      <c r="BK237" s="253"/>
      <c r="BL237" s="253"/>
      <c r="BM237" s="253"/>
      <c r="BN237" s="253"/>
      <c r="BO237" s="253"/>
      <c r="BP237" s="253"/>
      <c r="BQ237" s="253"/>
      <c r="BR237" s="253"/>
      <c r="BS237" s="253"/>
      <c r="BT237" s="253"/>
      <c r="BU237" s="253"/>
      <c r="BV237" s="253"/>
      <c r="BW237" s="253"/>
      <c r="BX237" s="253"/>
      <c r="BY237" s="253"/>
      <c r="BZ237" s="253"/>
      <c r="CA237" s="253"/>
      <c r="CB237" s="253"/>
      <c r="CC237" s="253"/>
      <c r="CD237" s="253"/>
      <c r="CE237" s="253"/>
      <c r="CF237" s="253"/>
      <c r="CG237" s="253"/>
      <c r="CH237" s="253"/>
      <c r="CI237" s="253"/>
      <c r="CJ237" s="253"/>
      <c r="CK237" s="253"/>
      <c r="CL237" s="253"/>
      <c r="CM237" s="253"/>
      <c r="CN237" s="253"/>
      <c r="CO237" s="253"/>
      <c r="CP237" s="253"/>
      <c r="CQ237" s="253"/>
      <c r="CR237" s="253"/>
      <c r="CS237" s="253"/>
      <c r="CT237" s="253"/>
      <c r="CU237" s="253"/>
      <c r="CV237" s="253"/>
      <c r="CW237" s="253"/>
      <c r="CX237" s="253"/>
      <c r="CY237" s="253"/>
      <c r="CZ237" s="253"/>
      <c r="DA237" s="253"/>
      <c r="DB237" s="253"/>
      <c r="DC237" s="253"/>
      <c r="DD237" s="253"/>
      <c r="DE237" s="253"/>
      <c r="DF237" s="253"/>
      <c r="DG237" s="253"/>
      <c r="DH237" s="253"/>
      <c r="DI237" s="253"/>
      <c r="DJ237" s="253"/>
      <c r="DK237" s="253"/>
      <c r="DL237" s="253"/>
    </row>
    <row r="238" spans="1:116" x14ac:dyDescent="0.25">
      <c r="A238" s="253"/>
      <c r="B238" s="253"/>
      <c r="C238" s="253"/>
      <c r="D238" s="253"/>
      <c r="E238" s="253"/>
      <c r="F238" s="253"/>
      <c r="G238" s="253"/>
      <c r="H238" s="253"/>
      <c r="I238" s="253"/>
      <c r="J238" s="253"/>
      <c r="K238" s="253"/>
      <c r="L238" s="253"/>
      <c r="M238" s="253"/>
      <c r="N238" s="253"/>
      <c r="O238" s="253"/>
      <c r="P238" s="253"/>
      <c r="Q238" s="253"/>
      <c r="R238" s="253"/>
      <c r="S238" s="253"/>
      <c r="T238" s="253"/>
      <c r="U238" s="253"/>
      <c r="V238" s="253"/>
      <c r="W238" s="253"/>
      <c r="X238" s="253"/>
      <c r="Y238" s="253"/>
      <c r="Z238" s="253"/>
      <c r="AA238" s="253"/>
      <c r="AB238" s="253"/>
      <c r="AC238" s="253"/>
      <c r="AD238" s="253"/>
      <c r="AE238" s="253"/>
      <c r="AF238" s="253"/>
      <c r="AG238" s="253"/>
      <c r="AH238" s="253"/>
      <c r="AI238" s="253"/>
      <c r="AJ238" s="253"/>
      <c r="AK238" s="253"/>
      <c r="AL238" s="253"/>
      <c r="AM238" s="253"/>
      <c r="AN238" s="253"/>
      <c r="AO238" s="253"/>
      <c r="AP238" s="253"/>
      <c r="AQ238" s="253"/>
      <c r="AR238" s="253"/>
      <c r="AS238" s="253"/>
      <c r="AT238" s="253"/>
      <c r="AU238" s="253"/>
      <c r="AV238" s="253"/>
      <c r="AW238" s="253"/>
      <c r="AX238" s="253"/>
      <c r="AY238" s="253"/>
      <c r="AZ238" s="253"/>
      <c r="BA238" s="253"/>
      <c r="BB238" s="253"/>
      <c r="BC238" s="253"/>
      <c r="BD238" s="253"/>
      <c r="BE238" s="253"/>
      <c r="BF238" s="253"/>
      <c r="BG238" s="253"/>
      <c r="BH238" s="253"/>
      <c r="BI238" s="253"/>
      <c r="BJ238" s="253"/>
      <c r="BK238" s="253"/>
      <c r="BL238" s="253"/>
      <c r="BM238" s="253"/>
      <c r="BN238" s="253"/>
      <c r="BO238" s="253"/>
      <c r="BP238" s="253"/>
      <c r="BQ238" s="253"/>
      <c r="BR238" s="253"/>
      <c r="BS238" s="253"/>
      <c r="BT238" s="253"/>
      <c r="BU238" s="253"/>
      <c r="BV238" s="253"/>
      <c r="BW238" s="253"/>
      <c r="BX238" s="253"/>
      <c r="BY238" s="253"/>
      <c r="BZ238" s="253"/>
      <c r="CA238" s="253"/>
      <c r="CB238" s="253"/>
      <c r="CC238" s="253"/>
      <c r="CD238" s="253"/>
      <c r="CE238" s="253"/>
      <c r="CF238" s="253"/>
      <c r="CG238" s="253"/>
      <c r="CH238" s="253"/>
      <c r="CI238" s="253"/>
      <c r="CJ238" s="253"/>
      <c r="CK238" s="253"/>
      <c r="CL238" s="253"/>
      <c r="CM238" s="253"/>
      <c r="CN238" s="253"/>
      <c r="CO238" s="253"/>
      <c r="CP238" s="253"/>
      <c r="CQ238" s="253"/>
      <c r="CR238" s="253"/>
      <c r="CS238" s="253"/>
      <c r="CT238" s="253"/>
      <c r="CU238" s="253"/>
      <c r="CV238" s="253"/>
      <c r="CW238" s="253"/>
      <c r="CX238" s="253"/>
      <c r="CY238" s="253"/>
      <c r="CZ238" s="253"/>
      <c r="DA238" s="253"/>
      <c r="DB238" s="253"/>
      <c r="DC238" s="253"/>
      <c r="DD238" s="253"/>
      <c r="DE238" s="253"/>
      <c r="DF238" s="253"/>
      <c r="DG238" s="253"/>
      <c r="DH238" s="253"/>
      <c r="DI238" s="253"/>
      <c r="DJ238" s="253"/>
      <c r="DK238" s="253"/>
      <c r="DL238" s="253"/>
    </row>
    <row r="239" spans="1:116" x14ac:dyDescent="0.25">
      <c r="A239" s="253"/>
      <c r="B239" s="253"/>
      <c r="C239" s="253"/>
      <c r="D239" s="253"/>
      <c r="E239" s="253"/>
      <c r="F239" s="253"/>
      <c r="G239" s="253"/>
      <c r="H239" s="253"/>
      <c r="I239" s="253"/>
      <c r="J239" s="253"/>
      <c r="K239" s="253"/>
      <c r="L239" s="253"/>
      <c r="M239" s="253"/>
      <c r="N239" s="253"/>
      <c r="O239" s="253"/>
      <c r="P239" s="253"/>
      <c r="Q239" s="253"/>
      <c r="R239" s="253"/>
      <c r="S239" s="253"/>
      <c r="T239" s="253"/>
      <c r="U239" s="253"/>
      <c r="V239" s="253"/>
      <c r="W239" s="253"/>
      <c r="X239" s="253"/>
      <c r="Y239" s="253"/>
      <c r="Z239" s="253"/>
      <c r="AA239" s="253"/>
      <c r="AB239" s="253"/>
      <c r="AC239" s="253"/>
      <c r="AD239" s="253"/>
      <c r="AE239" s="253"/>
      <c r="AF239" s="253"/>
      <c r="AG239" s="253"/>
      <c r="AH239" s="253"/>
      <c r="AI239" s="253"/>
      <c r="AJ239" s="253"/>
      <c r="AK239" s="253"/>
      <c r="AL239" s="253"/>
      <c r="AM239" s="253"/>
      <c r="AN239" s="253"/>
      <c r="AO239" s="253"/>
      <c r="AP239" s="253"/>
      <c r="AQ239" s="253"/>
      <c r="AR239" s="253"/>
      <c r="AS239" s="253"/>
      <c r="AT239" s="253"/>
      <c r="AU239" s="253"/>
      <c r="AV239" s="253"/>
      <c r="AW239" s="253"/>
      <c r="AX239" s="253"/>
      <c r="AY239" s="253"/>
      <c r="AZ239" s="253"/>
      <c r="BA239" s="253"/>
      <c r="BB239" s="253"/>
      <c r="BC239" s="253"/>
      <c r="BD239" s="253"/>
      <c r="BE239" s="253"/>
      <c r="BF239" s="253"/>
      <c r="BG239" s="253"/>
      <c r="BH239" s="253"/>
      <c r="BI239" s="253"/>
      <c r="BJ239" s="253"/>
      <c r="BK239" s="253"/>
      <c r="BL239" s="253"/>
      <c r="BM239" s="253"/>
      <c r="BN239" s="253"/>
      <c r="BO239" s="253"/>
      <c r="BP239" s="253"/>
      <c r="BQ239" s="253"/>
      <c r="BR239" s="253"/>
      <c r="BS239" s="253"/>
      <c r="BT239" s="253"/>
      <c r="BU239" s="253"/>
      <c r="BV239" s="253"/>
      <c r="BW239" s="253"/>
      <c r="BX239" s="253"/>
      <c r="BY239" s="253"/>
      <c r="BZ239" s="253"/>
      <c r="CA239" s="253"/>
      <c r="CB239" s="253"/>
      <c r="CC239" s="253"/>
      <c r="CD239" s="253"/>
      <c r="CE239" s="253"/>
      <c r="CF239" s="253"/>
      <c r="CG239" s="253"/>
      <c r="CH239" s="253"/>
      <c r="CI239" s="253"/>
      <c r="CJ239" s="253"/>
      <c r="CK239" s="253"/>
      <c r="CL239" s="253"/>
      <c r="CM239" s="253"/>
      <c r="CN239" s="253"/>
      <c r="CO239" s="253"/>
      <c r="CP239" s="253"/>
      <c r="CQ239" s="253"/>
      <c r="CR239" s="253"/>
      <c r="CS239" s="253"/>
      <c r="CT239" s="253"/>
      <c r="CU239" s="253"/>
      <c r="CV239" s="253"/>
      <c r="CW239" s="253"/>
      <c r="CX239" s="253"/>
      <c r="CY239" s="253"/>
      <c r="CZ239" s="253"/>
      <c r="DA239" s="253"/>
      <c r="DB239" s="253"/>
      <c r="DC239" s="253"/>
      <c r="DD239" s="253"/>
      <c r="DE239" s="253"/>
      <c r="DF239" s="253"/>
      <c r="DG239" s="253"/>
      <c r="DH239" s="253"/>
      <c r="DI239" s="253"/>
      <c r="DJ239" s="253"/>
      <c r="DK239" s="253"/>
      <c r="DL239" s="253"/>
    </row>
    <row r="240" spans="1:116" x14ac:dyDescent="0.25">
      <c r="A240" s="253"/>
      <c r="B240" s="253"/>
      <c r="C240" s="253"/>
      <c r="D240" s="253"/>
      <c r="E240" s="253"/>
      <c r="F240" s="253"/>
      <c r="G240" s="253"/>
      <c r="H240" s="253"/>
      <c r="I240" s="253"/>
      <c r="J240" s="253"/>
      <c r="K240" s="253"/>
      <c r="L240" s="253"/>
      <c r="M240" s="253"/>
      <c r="N240" s="253"/>
      <c r="O240" s="253"/>
      <c r="P240" s="253"/>
      <c r="Q240" s="253"/>
      <c r="R240" s="253"/>
      <c r="S240" s="253"/>
      <c r="T240" s="253"/>
      <c r="U240" s="253"/>
      <c r="V240" s="253"/>
      <c r="W240" s="253"/>
      <c r="X240" s="253"/>
      <c r="Y240" s="253"/>
      <c r="Z240" s="253"/>
      <c r="AA240" s="253"/>
      <c r="AB240" s="253"/>
      <c r="AC240" s="253"/>
      <c r="AD240" s="253"/>
      <c r="AE240" s="253"/>
      <c r="AF240" s="253"/>
      <c r="AG240" s="253"/>
      <c r="AH240" s="253"/>
      <c r="AI240" s="253"/>
      <c r="AJ240" s="253"/>
      <c r="AK240" s="253"/>
      <c r="AL240" s="253"/>
      <c r="AM240" s="253"/>
      <c r="AN240" s="253"/>
      <c r="AO240" s="253"/>
      <c r="AP240" s="253"/>
      <c r="AQ240" s="253"/>
      <c r="AR240" s="253"/>
      <c r="AS240" s="253"/>
      <c r="AT240" s="253"/>
      <c r="AU240" s="253"/>
      <c r="AV240" s="253"/>
      <c r="AW240" s="253"/>
      <c r="AX240" s="253"/>
      <c r="AY240" s="253"/>
      <c r="AZ240" s="253"/>
      <c r="BA240" s="253"/>
      <c r="BB240" s="253"/>
      <c r="BC240" s="253"/>
      <c r="BD240" s="253"/>
      <c r="BE240" s="253"/>
      <c r="BF240" s="253"/>
      <c r="BG240" s="253"/>
      <c r="BH240" s="253"/>
      <c r="BI240" s="253"/>
      <c r="BJ240" s="253"/>
      <c r="BK240" s="253"/>
      <c r="BL240" s="253"/>
      <c r="BM240" s="253"/>
      <c r="BN240" s="253"/>
      <c r="BO240" s="253"/>
      <c r="BP240" s="253"/>
      <c r="BQ240" s="253"/>
      <c r="BR240" s="253"/>
      <c r="BS240" s="253"/>
      <c r="BT240" s="253"/>
      <c r="BU240" s="253"/>
      <c r="BV240" s="253"/>
      <c r="BW240" s="253"/>
      <c r="BX240" s="253"/>
      <c r="BY240" s="253"/>
      <c r="BZ240" s="253"/>
      <c r="CA240" s="253"/>
      <c r="CB240" s="253"/>
      <c r="CC240" s="253"/>
      <c r="CD240" s="253"/>
      <c r="CE240" s="253"/>
      <c r="CF240" s="253"/>
      <c r="CG240" s="253"/>
      <c r="CH240" s="253"/>
      <c r="CI240" s="253"/>
      <c r="CJ240" s="253"/>
      <c r="CK240" s="253"/>
      <c r="CL240" s="253"/>
      <c r="CM240" s="253"/>
      <c r="CN240" s="253"/>
      <c r="CO240" s="253"/>
      <c r="CP240" s="253"/>
      <c r="CQ240" s="253"/>
      <c r="CR240" s="253"/>
      <c r="CS240" s="253"/>
      <c r="CT240" s="253"/>
      <c r="CU240" s="253"/>
      <c r="CV240" s="253"/>
      <c r="CW240" s="253"/>
      <c r="CX240" s="253"/>
      <c r="CY240" s="253"/>
      <c r="CZ240" s="253"/>
      <c r="DA240" s="253"/>
      <c r="DB240" s="253"/>
      <c r="DC240" s="253"/>
      <c r="DD240" s="253"/>
      <c r="DE240" s="253"/>
      <c r="DF240" s="253"/>
      <c r="DG240" s="253"/>
      <c r="DH240" s="253"/>
      <c r="DI240" s="253"/>
      <c r="DJ240" s="253"/>
      <c r="DK240" s="253"/>
      <c r="DL240" s="253"/>
    </row>
    <row r="241" spans="1:116" x14ac:dyDescent="0.25">
      <c r="A241" s="253"/>
      <c r="B241" s="253"/>
      <c r="C241" s="253"/>
      <c r="D241" s="253"/>
      <c r="E241" s="253"/>
      <c r="F241" s="253"/>
      <c r="G241" s="253"/>
      <c r="H241" s="253"/>
      <c r="I241" s="253"/>
      <c r="J241" s="253"/>
      <c r="K241" s="253"/>
      <c r="L241" s="253"/>
      <c r="M241" s="253"/>
      <c r="N241" s="253"/>
      <c r="O241" s="253"/>
      <c r="P241" s="253"/>
      <c r="Q241" s="253"/>
      <c r="R241" s="253"/>
      <c r="S241" s="253"/>
      <c r="T241" s="253"/>
      <c r="U241" s="253"/>
      <c r="V241" s="253"/>
      <c r="W241" s="253"/>
      <c r="X241" s="253"/>
      <c r="Y241" s="253"/>
      <c r="Z241" s="253"/>
      <c r="AA241" s="253"/>
      <c r="AB241" s="253"/>
      <c r="AC241" s="253"/>
      <c r="AD241" s="253"/>
      <c r="AE241" s="253"/>
      <c r="AF241" s="253"/>
      <c r="AG241" s="253"/>
      <c r="AH241" s="253"/>
      <c r="AI241" s="253"/>
      <c r="AJ241" s="253"/>
      <c r="AK241" s="253"/>
      <c r="AL241" s="253"/>
      <c r="AM241" s="253"/>
      <c r="AN241" s="253"/>
      <c r="AO241" s="253"/>
      <c r="AP241" s="253"/>
      <c r="AQ241" s="253"/>
      <c r="AR241" s="253"/>
      <c r="AS241" s="253"/>
      <c r="AT241" s="253"/>
      <c r="AU241" s="253"/>
      <c r="AV241" s="253"/>
      <c r="AW241" s="253"/>
      <c r="AX241" s="253"/>
      <c r="AY241" s="253"/>
      <c r="AZ241" s="253"/>
      <c r="BA241" s="253"/>
      <c r="BB241" s="253"/>
      <c r="BC241" s="253"/>
      <c r="BD241" s="253"/>
      <c r="BE241" s="253"/>
      <c r="BF241" s="253"/>
      <c r="BG241" s="253"/>
      <c r="BH241" s="253"/>
      <c r="BI241" s="253"/>
      <c r="BJ241" s="253"/>
      <c r="BK241" s="253"/>
      <c r="BL241" s="253"/>
      <c r="BM241" s="253"/>
      <c r="BN241" s="253"/>
      <c r="BO241" s="253"/>
      <c r="BP241" s="253"/>
      <c r="BQ241" s="253"/>
      <c r="BR241" s="253"/>
      <c r="BS241" s="253"/>
      <c r="BT241" s="253"/>
      <c r="BU241" s="253"/>
      <c r="BV241" s="253"/>
      <c r="BW241" s="253"/>
      <c r="BX241" s="253"/>
      <c r="BY241" s="253"/>
      <c r="BZ241" s="253"/>
      <c r="CA241" s="253"/>
      <c r="CB241" s="253"/>
      <c r="CC241" s="253"/>
      <c r="CD241" s="253"/>
      <c r="CE241" s="253"/>
      <c r="CF241" s="253"/>
      <c r="CG241" s="253"/>
      <c r="CH241" s="253"/>
      <c r="CI241" s="253"/>
      <c r="CJ241" s="253"/>
      <c r="CK241" s="253"/>
      <c r="CL241" s="253"/>
      <c r="CM241" s="253"/>
      <c r="CN241" s="253"/>
      <c r="CO241" s="253"/>
      <c r="CP241" s="253"/>
      <c r="CQ241" s="253"/>
      <c r="CR241" s="253"/>
      <c r="CS241" s="253"/>
      <c r="CT241" s="253"/>
      <c r="CU241" s="253"/>
      <c r="CV241" s="253"/>
      <c r="CW241" s="253"/>
      <c r="CX241" s="253"/>
      <c r="CY241" s="253"/>
      <c r="CZ241" s="253"/>
      <c r="DA241" s="253"/>
      <c r="DB241" s="253"/>
      <c r="DC241" s="253"/>
      <c r="DD241" s="253"/>
      <c r="DE241" s="253"/>
      <c r="DF241" s="253"/>
      <c r="DG241" s="253"/>
      <c r="DH241" s="253"/>
      <c r="DI241" s="253"/>
      <c r="DJ241" s="253"/>
      <c r="DK241" s="253"/>
      <c r="DL241" s="253"/>
    </row>
    <row r="242" spans="1:116" x14ac:dyDescent="0.25">
      <c r="A242" s="253"/>
      <c r="B242" s="253"/>
      <c r="C242" s="253"/>
      <c r="D242" s="253"/>
      <c r="E242" s="253"/>
      <c r="F242" s="253"/>
      <c r="G242" s="253"/>
      <c r="H242" s="253"/>
      <c r="I242" s="253"/>
      <c r="J242" s="253"/>
      <c r="K242" s="253"/>
      <c r="L242" s="253"/>
      <c r="M242" s="253"/>
      <c r="N242" s="253"/>
      <c r="O242" s="253"/>
      <c r="P242" s="253"/>
      <c r="Q242" s="253"/>
      <c r="R242" s="253"/>
      <c r="S242" s="253"/>
      <c r="T242" s="253"/>
      <c r="U242" s="253"/>
      <c r="V242" s="253"/>
      <c r="W242" s="253"/>
      <c r="X242" s="253"/>
      <c r="Y242" s="253"/>
      <c r="Z242" s="253"/>
      <c r="AA242" s="253"/>
      <c r="AB242" s="253"/>
      <c r="AC242" s="253"/>
      <c r="AD242" s="253"/>
      <c r="AE242" s="253"/>
      <c r="AF242" s="253"/>
      <c r="AG242" s="253"/>
      <c r="AH242" s="253"/>
      <c r="AI242" s="253"/>
      <c r="AJ242" s="253"/>
      <c r="AK242" s="253"/>
      <c r="AL242" s="253"/>
      <c r="AM242" s="253"/>
      <c r="AN242" s="253"/>
      <c r="AO242" s="253"/>
      <c r="AP242" s="253"/>
      <c r="AQ242" s="253"/>
      <c r="AR242" s="253"/>
      <c r="AS242" s="253"/>
      <c r="AT242" s="253"/>
      <c r="AU242" s="253"/>
      <c r="AV242" s="253"/>
      <c r="AW242" s="253"/>
      <c r="AX242" s="253"/>
      <c r="AY242" s="253"/>
      <c r="AZ242" s="253"/>
      <c r="BA242" s="253"/>
      <c r="BB242" s="253"/>
      <c r="BC242" s="253"/>
      <c r="BD242" s="253"/>
      <c r="BE242" s="253"/>
      <c r="BF242" s="253"/>
      <c r="BG242" s="253"/>
      <c r="BH242" s="253"/>
      <c r="BI242" s="253"/>
      <c r="BJ242" s="253"/>
      <c r="BK242" s="253"/>
      <c r="BL242" s="253"/>
      <c r="BM242" s="253"/>
      <c r="BN242" s="253"/>
      <c r="BO242" s="253"/>
      <c r="BP242" s="253"/>
      <c r="BQ242" s="253"/>
      <c r="BR242" s="253"/>
      <c r="BS242" s="253"/>
      <c r="BT242" s="253"/>
      <c r="BU242" s="253"/>
      <c r="BV242" s="253"/>
      <c r="BW242" s="253"/>
      <c r="BX242" s="253"/>
      <c r="BY242" s="253"/>
      <c r="BZ242" s="253"/>
      <c r="CA242" s="253"/>
      <c r="CB242" s="253"/>
      <c r="CC242" s="253"/>
      <c r="CD242" s="253"/>
      <c r="CE242" s="253"/>
      <c r="CF242" s="253"/>
      <c r="CG242" s="253"/>
      <c r="CH242" s="253"/>
      <c r="CI242" s="253"/>
      <c r="CJ242" s="253"/>
      <c r="CK242" s="253"/>
      <c r="CL242" s="253"/>
      <c r="CM242" s="253"/>
      <c r="CN242" s="253"/>
      <c r="CO242" s="253"/>
      <c r="CP242" s="253"/>
      <c r="CQ242" s="253"/>
      <c r="CR242" s="253"/>
      <c r="CS242" s="253"/>
      <c r="CT242" s="253"/>
      <c r="CU242" s="253"/>
      <c r="CV242" s="253"/>
      <c r="CW242" s="253"/>
      <c r="CX242" s="253"/>
      <c r="CY242" s="253"/>
      <c r="CZ242" s="253"/>
      <c r="DA242" s="253"/>
      <c r="DB242" s="253"/>
      <c r="DC242" s="253"/>
      <c r="DD242" s="253"/>
      <c r="DE242" s="253"/>
      <c r="DF242" s="253"/>
      <c r="DG242" s="253"/>
      <c r="DH242" s="253"/>
      <c r="DI242" s="253"/>
      <c r="DJ242" s="253"/>
      <c r="DK242" s="253"/>
      <c r="DL242" s="253"/>
    </row>
    <row r="243" spans="1:116" x14ac:dyDescent="0.25">
      <c r="A243" s="253"/>
      <c r="B243" s="253"/>
      <c r="C243" s="253"/>
      <c r="D243" s="253"/>
      <c r="E243" s="253"/>
      <c r="F243" s="253"/>
      <c r="G243" s="253"/>
      <c r="H243" s="253"/>
      <c r="I243" s="253"/>
      <c r="J243" s="253"/>
      <c r="K243" s="253"/>
      <c r="L243" s="253"/>
      <c r="M243" s="253"/>
      <c r="N243" s="253"/>
      <c r="O243" s="253"/>
      <c r="P243" s="253"/>
      <c r="Q243" s="253"/>
      <c r="R243" s="253"/>
      <c r="S243" s="253"/>
      <c r="T243" s="253"/>
      <c r="U243" s="253"/>
      <c r="V243" s="253"/>
      <c r="W243" s="253"/>
      <c r="X243" s="253"/>
      <c r="Y243" s="253"/>
      <c r="Z243" s="253"/>
      <c r="AA243" s="253"/>
      <c r="AB243" s="253"/>
      <c r="AC243" s="253"/>
      <c r="AD243" s="253"/>
      <c r="AE243" s="253"/>
      <c r="AF243" s="253"/>
      <c r="AG243" s="253"/>
      <c r="AH243" s="253"/>
      <c r="AI243" s="253"/>
      <c r="AJ243" s="253"/>
      <c r="AK243" s="253"/>
      <c r="AL243" s="253"/>
      <c r="AM243" s="253"/>
      <c r="AN243" s="253"/>
      <c r="AO243" s="253"/>
      <c r="AP243" s="253"/>
      <c r="AQ243" s="253"/>
      <c r="AR243" s="253"/>
      <c r="AS243" s="253"/>
      <c r="AT243" s="253"/>
      <c r="AU243" s="253"/>
      <c r="AV243" s="253"/>
      <c r="AW243" s="253"/>
      <c r="AX243" s="253"/>
      <c r="AY243" s="253"/>
      <c r="AZ243" s="253"/>
      <c r="BA243" s="253"/>
      <c r="BB243" s="253"/>
      <c r="BC243" s="253"/>
      <c r="BD243" s="253"/>
      <c r="BE243" s="253"/>
      <c r="BF243" s="253"/>
      <c r="BG243" s="253"/>
      <c r="BH243" s="253"/>
      <c r="BI243" s="253"/>
      <c r="BJ243" s="253"/>
      <c r="BK243" s="253"/>
      <c r="BL243" s="253"/>
      <c r="BM243" s="253"/>
      <c r="BN243" s="253"/>
      <c r="BO243" s="253"/>
      <c r="BP243" s="253"/>
      <c r="BQ243" s="253"/>
      <c r="BR243" s="253"/>
      <c r="BS243" s="253"/>
      <c r="BT243" s="253"/>
      <c r="BU243" s="253"/>
      <c r="BV243" s="253"/>
      <c r="BW243" s="253"/>
      <c r="BX243" s="253"/>
      <c r="BY243" s="253"/>
      <c r="BZ243" s="253"/>
      <c r="CA243" s="253"/>
      <c r="CB243" s="253"/>
      <c r="CC243" s="253"/>
      <c r="CD243" s="253"/>
      <c r="CE243" s="253"/>
      <c r="CF243" s="253"/>
      <c r="CG243" s="253"/>
      <c r="CH243" s="253"/>
      <c r="CI243" s="253"/>
      <c r="CJ243" s="253"/>
      <c r="CK243" s="253"/>
      <c r="CL243" s="253"/>
      <c r="CM243" s="253"/>
      <c r="CN243" s="253"/>
      <c r="CO243" s="253"/>
      <c r="CP243" s="253"/>
      <c r="CQ243" s="253"/>
      <c r="CR243" s="253"/>
      <c r="CS243" s="253"/>
      <c r="CT243" s="253"/>
      <c r="CU243" s="253"/>
      <c r="CV243" s="253"/>
      <c r="CW243" s="253"/>
      <c r="CX243" s="253"/>
      <c r="CY243" s="253"/>
      <c r="CZ243" s="253"/>
      <c r="DA243" s="253"/>
      <c r="DB243" s="253"/>
      <c r="DC243" s="253"/>
      <c r="DD243" s="253"/>
      <c r="DE243" s="253"/>
      <c r="DF243" s="253"/>
      <c r="DG243" s="253"/>
      <c r="DH243" s="253"/>
      <c r="DI243" s="253"/>
      <c r="DJ243" s="253"/>
      <c r="DK243" s="253"/>
      <c r="DL243" s="253"/>
    </row>
    <row r="244" spans="1:116" x14ac:dyDescent="0.25">
      <c r="A244" s="253"/>
      <c r="B244" s="253"/>
      <c r="C244" s="253"/>
      <c r="D244" s="253"/>
      <c r="E244" s="253"/>
      <c r="F244" s="253"/>
      <c r="G244" s="253"/>
      <c r="H244" s="253"/>
      <c r="I244" s="253"/>
      <c r="J244" s="253"/>
      <c r="K244" s="253"/>
      <c r="L244" s="253"/>
      <c r="M244" s="253"/>
      <c r="N244" s="253"/>
      <c r="O244" s="253"/>
      <c r="P244" s="253"/>
      <c r="Q244" s="253"/>
      <c r="R244" s="253"/>
      <c r="S244" s="253"/>
      <c r="T244" s="253"/>
      <c r="U244" s="253"/>
      <c r="V244" s="253"/>
      <c r="W244" s="253"/>
      <c r="X244" s="253"/>
      <c r="Y244" s="253"/>
      <c r="Z244" s="253"/>
      <c r="AA244" s="253"/>
      <c r="AB244" s="253"/>
      <c r="AC244" s="253"/>
      <c r="AD244" s="253"/>
      <c r="AE244" s="253"/>
      <c r="AF244" s="253"/>
      <c r="AG244" s="253"/>
      <c r="AH244" s="253"/>
      <c r="AI244" s="253"/>
      <c r="AJ244" s="253"/>
      <c r="AK244" s="253"/>
      <c r="AL244" s="253"/>
      <c r="AM244" s="253"/>
      <c r="AN244" s="253"/>
      <c r="AO244" s="253"/>
      <c r="AP244" s="253"/>
      <c r="AQ244" s="253"/>
      <c r="AR244" s="253"/>
      <c r="AS244" s="253"/>
      <c r="AT244" s="253"/>
      <c r="AU244" s="253"/>
      <c r="AV244" s="253"/>
      <c r="AW244" s="253"/>
      <c r="AX244" s="253"/>
      <c r="AY244" s="253"/>
      <c r="AZ244" s="253"/>
      <c r="BA244" s="253"/>
      <c r="BB244" s="253"/>
      <c r="BC244" s="253"/>
      <c r="BD244" s="253"/>
      <c r="BE244" s="253"/>
      <c r="BF244" s="253"/>
      <c r="BG244" s="253"/>
      <c r="BH244" s="253"/>
      <c r="BI244" s="253"/>
      <c r="BJ244" s="253"/>
      <c r="BK244" s="253"/>
      <c r="BL244" s="253"/>
      <c r="BM244" s="253"/>
      <c r="BN244" s="253"/>
      <c r="BO244" s="253"/>
      <c r="BP244" s="253"/>
      <c r="BQ244" s="253"/>
      <c r="BR244" s="253"/>
      <c r="BS244" s="253"/>
      <c r="BT244" s="253"/>
      <c r="BU244" s="253"/>
      <c r="BV244" s="253"/>
      <c r="BW244" s="253"/>
      <c r="BX244" s="253"/>
      <c r="BY244" s="253"/>
      <c r="BZ244" s="253"/>
      <c r="CA244" s="253"/>
      <c r="CB244" s="253"/>
      <c r="CC244" s="253"/>
      <c r="CD244" s="253"/>
      <c r="CE244" s="253"/>
      <c r="CF244" s="253"/>
      <c r="CG244" s="253"/>
      <c r="CH244" s="253"/>
      <c r="CI244" s="253"/>
      <c r="CJ244" s="253"/>
      <c r="CK244" s="253"/>
      <c r="CL244" s="253"/>
      <c r="CM244" s="253"/>
      <c r="CN244" s="253"/>
      <c r="CO244" s="253"/>
      <c r="CP244" s="253"/>
      <c r="CQ244" s="253"/>
      <c r="CR244" s="253"/>
      <c r="CS244" s="253"/>
      <c r="CT244" s="253"/>
      <c r="CU244" s="253"/>
      <c r="CV244" s="253"/>
      <c r="CW244" s="253"/>
      <c r="CX244" s="253"/>
      <c r="CY244" s="253"/>
      <c r="CZ244" s="253"/>
      <c r="DA244" s="253"/>
      <c r="DB244" s="253"/>
      <c r="DC244" s="253"/>
      <c r="DD244" s="253"/>
      <c r="DE244" s="253"/>
      <c r="DF244" s="253"/>
      <c r="DG244" s="253"/>
      <c r="DH244" s="253"/>
      <c r="DI244" s="253"/>
      <c r="DJ244" s="253"/>
      <c r="DK244" s="253"/>
      <c r="DL244" s="253"/>
    </row>
    <row r="245" spans="1:116" x14ac:dyDescent="0.25">
      <c r="A245" s="253"/>
      <c r="B245" s="253"/>
      <c r="C245" s="253"/>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c r="AA245" s="253"/>
      <c r="AB245" s="253"/>
      <c r="AC245" s="253"/>
      <c r="AD245" s="253"/>
      <c r="AE245" s="253"/>
      <c r="AF245" s="253"/>
      <c r="AG245" s="253"/>
      <c r="AH245" s="253"/>
      <c r="AI245" s="253"/>
      <c r="AJ245" s="253"/>
      <c r="AK245" s="253"/>
      <c r="AL245" s="253"/>
      <c r="AM245" s="253"/>
      <c r="AN245" s="253"/>
      <c r="AO245" s="253"/>
      <c r="AP245" s="253"/>
      <c r="AQ245" s="253"/>
      <c r="AR245" s="253"/>
      <c r="AS245" s="253"/>
      <c r="AT245" s="253"/>
      <c r="AU245" s="253"/>
      <c r="AV245" s="253"/>
      <c r="AW245" s="253"/>
      <c r="AX245" s="253"/>
      <c r="AY245" s="253"/>
      <c r="AZ245" s="253"/>
      <c r="BA245" s="253"/>
      <c r="BB245" s="253"/>
      <c r="BC245" s="253"/>
      <c r="BD245" s="253"/>
      <c r="BE245" s="253"/>
      <c r="BF245" s="253"/>
      <c r="BG245" s="253"/>
      <c r="BH245" s="253"/>
      <c r="BI245" s="253"/>
      <c r="BJ245" s="253"/>
      <c r="BK245" s="253"/>
      <c r="BL245" s="253"/>
      <c r="BM245" s="253"/>
      <c r="BN245" s="253"/>
      <c r="BO245" s="253"/>
      <c r="BP245" s="253"/>
      <c r="BQ245" s="253"/>
      <c r="BR245" s="253"/>
      <c r="BS245" s="253"/>
      <c r="BT245" s="253"/>
      <c r="BU245" s="253"/>
      <c r="BV245" s="253"/>
      <c r="BW245" s="253"/>
      <c r="BX245" s="253"/>
      <c r="BY245" s="253"/>
      <c r="BZ245" s="253"/>
      <c r="CA245" s="253"/>
      <c r="CB245" s="253"/>
      <c r="CC245" s="253"/>
      <c r="CD245" s="253"/>
      <c r="CE245" s="253"/>
      <c r="CF245" s="253"/>
      <c r="CG245" s="253"/>
      <c r="CH245" s="253"/>
      <c r="CI245" s="253"/>
      <c r="CJ245" s="253"/>
      <c r="CK245" s="253"/>
      <c r="CL245" s="253"/>
      <c r="CM245" s="253"/>
      <c r="CN245" s="253"/>
      <c r="CO245" s="253"/>
      <c r="CP245" s="253"/>
      <c r="CQ245" s="253"/>
      <c r="CR245" s="253"/>
      <c r="CS245" s="253"/>
      <c r="CT245" s="253"/>
      <c r="CU245" s="253"/>
      <c r="CV245" s="253"/>
      <c r="CW245" s="253"/>
      <c r="CX245" s="253"/>
      <c r="CY245" s="253"/>
      <c r="CZ245" s="253"/>
      <c r="DA245" s="253"/>
      <c r="DB245" s="253"/>
      <c r="DC245" s="253"/>
      <c r="DD245" s="253"/>
      <c r="DE245" s="253"/>
      <c r="DF245" s="253"/>
      <c r="DG245" s="253"/>
      <c r="DH245" s="253"/>
      <c r="DI245" s="253"/>
      <c r="DJ245" s="253"/>
      <c r="DK245" s="253"/>
      <c r="DL245" s="253"/>
    </row>
    <row r="246" spans="1:116" x14ac:dyDescent="0.25">
      <c r="A246" s="253"/>
      <c r="B246" s="253"/>
      <c r="C246" s="253"/>
      <c r="D246" s="253"/>
      <c r="E246" s="253"/>
      <c r="F246" s="253"/>
      <c r="G246" s="253"/>
      <c r="H246" s="253"/>
      <c r="I246" s="253"/>
      <c r="J246" s="253"/>
      <c r="K246" s="253"/>
      <c r="L246" s="253"/>
      <c r="M246" s="253"/>
      <c r="N246" s="253"/>
      <c r="O246" s="253"/>
      <c r="P246" s="253"/>
      <c r="Q246" s="253"/>
      <c r="R246" s="253"/>
      <c r="S246" s="253"/>
      <c r="T246" s="253"/>
      <c r="U246" s="253"/>
      <c r="V246" s="253"/>
      <c r="W246" s="253"/>
      <c r="X246" s="253"/>
      <c r="Y246" s="253"/>
      <c r="Z246" s="253"/>
      <c r="AA246" s="253"/>
      <c r="AB246" s="253"/>
      <c r="AC246" s="253"/>
      <c r="AD246" s="253"/>
      <c r="AE246" s="253"/>
      <c r="AF246" s="253"/>
      <c r="AG246" s="253"/>
      <c r="AH246" s="253"/>
      <c r="AI246" s="253"/>
      <c r="AJ246" s="253"/>
      <c r="AK246" s="253"/>
      <c r="AL246" s="253"/>
      <c r="AM246" s="253"/>
      <c r="AN246" s="253"/>
      <c r="AO246" s="253"/>
      <c r="AP246" s="253"/>
      <c r="AQ246" s="253"/>
      <c r="AR246" s="253"/>
      <c r="AS246" s="253"/>
      <c r="AT246" s="253"/>
      <c r="AU246" s="253"/>
      <c r="AV246" s="253"/>
      <c r="AW246" s="253"/>
      <c r="AX246" s="253"/>
      <c r="AY246" s="253"/>
      <c r="AZ246" s="253"/>
      <c r="BA246" s="253"/>
      <c r="BB246" s="253"/>
      <c r="BC246" s="253"/>
      <c r="BD246" s="253"/>
      <c r="BE246" s="253"/>
      <c r="BF246" s="253"/>
      <c r="BG246" s="253"/>
      <c r="BH246" s="253"/>
      <c r="BI246" s="253"/>
      <c r="BJ246" s="253"/>
      <c r="BK246" s="253"/>
      <c r="BL246" s="253"/>
      <c r="BM246" s="253"/>
      <c r="BN246" s="253"/>
      <c r="BO246" s="253"/>
      <c r="BP246" s="253"/>
      <c r="BQ246" s="253"/>
      <c r="BR246" s="253"/>
      <c r="BS246" s="253"/>
      <c r="BT246" s="253"/>
      <c r="BU246" s="253"/>
      <c r="BV246" s="253"/>
      <c r="BW246" s="253"/>
      <c r="BX246" s="253"/>
      <c r="BY246" s="253"/>
      <c r="BZ246" s="253"/>
      <c r="CA246" s="253"/>
      <c r="CB246" s="253"/>
      <c r="CC246" s="253"/>
      <c r="CD246" s="253"/>
      <c r="CE246" s="253"/>
      <c r="CF246" s="253"/>
      <c r="CG246" s="253"/>
      <c r="CH246" s="253"/>
      <c r="CI246" s="253"/>
      <c r="CJ246" s="253"/>
      <c r="CK246" s="253"/>
      <c r="CL246" s="253"/>
      <c r="CM246" s="253"/>
      <c r="CN246" s="253"/>
      <c r="CO246" s="253"/>
      <c r="CP246" s="253"/>
      <c r="CQ246" s="253"/>
      <c r="CR246" s="253"/>
      <c r="CS246" s="253"/>
      <c r="CT246" s="253"/>
      <c r="CU246" s="253"/>
      <c r="CV246" s="253"/>
      <c r="CW246" s="253"/>
      <c r="CX246" s="253"/>
      <c r="CY246" s="253"/>
      <c r="CZ246" s="253"/>
      <c r="DA246" s="253"/>
      <c r="DB246" s="253"/>
      <c r="DC246" s="253"/>
      <c r="DD246" s="253"/>
      <c r="DE246" s="253"/>
      <c r="DF246" s="253"/>
      <c r="DG246" s="253"/>
      <c r="DH246" s="253"/>
      <c r="DI246" s="253"/>
      <c r="DJ246" s="253"/>
      <c r="DK246" s="253"/>
      <c r="DL246" s="253"/>
    </row>
    <row r="247" spans="1:116" x14ac:dyDescent="0.25">
      <c r="A247" s="253"/>
      <c r="B247" s="253"/>
      <c r="C247" s="253"/>
      <c r="D247" s="253"/>
      <c r="E247" s="253"/>
      <c r="F247" s="253"/>
      <c r="G247" s="253"/>
      <c r="H247" s="253"/>
      <c r="I247" s="253"/>
      <c r="J247" s="253"/>
      <c r="K247" s="253"/>
      <c r="L247" s="253"/>
      <c r="M247" s="253"/>
      <c r="N247" s="253"/>
      <c r="O247" s="253"/>
      <c r="P247" s="253"/>
      <c r="Q247" s="253"/>
      <c r="R247" s="253"/>
      <c r="S247" s="253"/>
      <c r="T247" s="253"/>
      <c r="U247" s="253"/>
      <c r="V247" s="253"/>
      <c r="W247" s="253"/>
      <c r="X247" s="253"/>
      <c r="Y247" s="253"/>
      <c r="Z247" s="253"/>
      <c r="AA247" s="253"/>
      <c r="AB247" s="253"/>
      <c r="AC247" s="253"/>
      <c r="AD247" s="253"/>
      <c r="AE247" s="253"/>
      <c r="AF247" s="253"/>
      <c r="AG247" s="253"/>
      <c r="AH247" s="253"/>
      <c r="AI247" s="253"/>
      <c r="AJ247" s="253"/>
      <c r="AK247" s="253"/>
      <c r="AL247" s="253"/>
      <c r="AM247" s="253"/>
      <c r="AN247" s="253"/>
      <c r="AO247" s="253"/>
      <c r="AP247" s="253"/>
      <c r="AQ247" s="253"/>
      <c r="AR247" s="253"/>
      <c r="AS247" s="253"/>
      <c r="AT247" s="253"/>
      <c r="AU247" s="253"/>
      <c r="AV247" s="253"/>
      <c r="AW247" s="253"/>
      <c r="AX247" s="253"/>
      <c r="AY247" s="253"/>
      <c r="AZ247" s="253"/>
      <c r="BA247" s="253"/>
      <c r="BB247" s="253"/>
      <c r="BC247" s="253"/>
      <c r="BD247" s="253"/>
      <c r="BE247" s="253"/>
      <c r="BF247" s="253"/>
      <c r="BG247" s="253"/>
      <c r="BH247" s="253"/>
      <c r="BI247" s="253"/>
      <c r="BJ247" s="253"/>
      <c r="BK247" s="253"/>
      <c r="BL247" s="253"/>
      <c r="BM247" s="253"/>
      <c r="BN247" s="253"/>
      <c r="BO247" s="253"/>
      <c r="BP247" s="253"/>
      <c r="BQ247" s="253"/>
      <c r="BR247" s="253"/>
      <c r="BS247" s="253"/>
      <c r="BT247" s="253"/>
      <c r="BU247" s="253"/>
      <c r="BV247" s="253"/>
      <c r="BW247" s="253"/>
      <c r="BX247" s="253"/>
      <c r="BY247" s="253"/>
      <c r="BZ247" s="253"/>
      <c r="CA247" s="253"/>
      <c r="CB247" s="253"/>
      <c r="CC247" s="253"/>
      <c r="CD247" s="253"/>
      <c r="CE247" s="253"/>
      <c r="CF247" s="253"/>
      <c r="CG247" s="253"/>
      <c r="CH247" s="253"/>
      <c r="CI247" s="253"/>
      <c r="CJ247" s="253"/>
      <c r="CK247" s="253"/>
      <c r="CL247" s="253"/>
      <c r="CM247" s="253"/>
      <c r="CN247" s="253"/>
      <c r="CO247" s="253"/>
      <c r="CP247" s="253"/>
      <c r="CQ247" s="253"/>
      <c r="CR247" s="253"/>
      <c r="CS247" s="253"/>
      <c r="CT247" s="253"/>
      <c r="CU247" s="253"/>
      <c r="CV247" s="253"/>
      <c r="CW247" s="253"/>
      <c r="CX247" s="253"/>
      <c r="CY247" s="253"/>
      <c r="CZ247" s="253"/>
      <c r="DA247" s="253"/>
      <c r="DB247" s="253"/>
      <c r="DC247" s="253"/>
      <c r="DD247" s="253"/>
      <c r="DE247" s="253"/>
      <c r="DF247" s="253"/>
      <c r="DG247" s="253"/>
      <c r="DH247" s="253"/>
      <c r="DI247" s="253"/>
      <c r="DJ247" s="253"/>
      <c r="DK247" s="253"/>
      <c r="DL247" s="253"/>
    </row>
    <row r="248" spans="1:116" x14ac:dyDescent="0.25">
      <c r="A248" s="253"/>
      <c r="B248" s="253"/>
      <c r="C248" s="253"/>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c r="AA248" s="253"/>
      <c r="AB248" s="253"/>
      <c r="AC248" s="253"/>
      <c r="AD248" s="253"/>
      <c r="AE248" s="253"/>
      <c r="AF248" s="253"/>
      <c r="AG248" s="253"/>
      <c r="AH248" s="253"/>
      <c r="AI248" s="253"/>
      <c r="AJ248" s="253"/>
      <c r="AK248" s="253"/>
      <c r="AL248" s="253"/>
      <c r="AM248" s="253"/>
      <c r="AN248" s="253"/>
      <c r="AO248" s="253"/>
      <c r="AP248" s="253"/>
      <c r="AQ248" s="253"/>
      <c r="AR248" s="253"/>
      <c r="AS248" s="253"/>
      <c r="AT248" s="253"/>
      <c r="AU248" s="253"/>
      <c r="AV248" s="253"/>
      <c r="AW248" s="253"/>
      <c r="AX248" s="253"/>
      <c r="AY248" s="253"/>
      <c r="AZ248" s="253"/>
      <c r="BA248" s="253"/>
      <c r="BB248" s="253"/>
      <c r="BC248" s="253"/>
      <c r="BD248" s="253"/>
      <c r="BE248" s="253"/>
      <c r="BF248" s="253"/>
      <c r="BG248" s="253"/>
      <c r="BH248" s="253"/>
      <c r="BI248" s="253"/>
      <c r="BJ248" s="253"/>
      <c r="BK248" s="253"/>
      <c r="BL248" s="253"/>
      <c r="BM248" s="253"/>
      <c r="BN248" s="253"/>
      <c r="BO248" s="253"/>
      <c r="BP248" s="253"/>
      <c r="BQ248" s="253"/>
      <c r="BR248" s="253"/>
      <c r="BS248" s="253"/>
      <c r="BT248" s="253"/>
      <c r="BU248" s="253"/>
      <c r="BV248" s="253"/>
      <c r="BW248" s="253"/>
      <c r="BX248" s="253"/>
      <c r="BY248" s="253"/>
      <c r="BZ248" s="253"/>
      <c r="CA248" s="253"/>
      <c r="CB248" s="253"/>
      <c r="CC248" s="253"/>
      <c r="CD248" s="253"/>
      <c r="CE248" s="253"/>
      <c r="CF248" s="253"/>
      <c r="CG248" s="253"/>
      <c r="CH248" s="253"/>
      <c r="CI248" s="253"/>
      <c r="CJ248" s="253"/>
      <c r="CK248" s="253"/>
      <c r="CL248" s="253"/>
      <c r="CM248" s="253"/>
      <c r="CN248" s="253"/>
      <c r="CO248" s="253"/>
      <c r="CP248" s="253"/>
      <c r="CQ248" s="253"/>
      <c r="CR248" s="253"/>
      <c r="CS248" s="253"/>
      <c r="CT248" s="253"/>
      <c r="CU248" s="253"/>
      <c r="CV248" s="253"/>
      <c r="CW248" s="253"/>
      <c r="CX248" s="253"/>
      <c r="CY248" s="253"/>
      <c r="CZ248" s="253"/>
      <c r="DA248" s="253"/>
      <c r="DB248" s="253"/>
      <c r="DC248" s="253"/>
      <c r="DD248" s="253"/>
      <c r="DE248" s="253"/>
      <c r="DF248" s="253"/>
      <c r="DG248" s="253"/>
      <c r="DH248" s="253"/>
      <c r="DI248" s="253"/>
      <c r="DJ248" s="253"/>
      <c r="DK248" s="253"/>
      <c r="DL248" s="253"/>
    </row>
    <row r="249" spans="1:116" x14ac:dyDescent="0.25">
      <c r="A249" s="253"/>
      <c r="B249" s="253"/>
      <c r="C249" s="253"/>
      <c r="D249" s="253"/>
      <c r="E249" s="253"/>
      <c r="F249" s="253"/>
      <c r="G249" s="253"/>
      <c r="H249" s="253"/>
      <c r="I249" s="253"/>
      <c r="J249" s="253"/>
      <c r="K249" s="253"/>
      <c r="L249" s="253"/>
      <c r="M249" s="253"/>
      <c r="N249" s="253"/>
      <c r="O249" s="253"/>
      <c r="P249" s="253"/>
      <c r="Q249" s="253"/>
      <c r="R249" s="253"/>
      <c r="S249" s="253"/>
      <c r="T249" s="253"/>
      <c r="U249" s="253"/>
      <c r="V249" s="253"/>
      <c r="W249" s="253"/>
      <c r="X249" s="253"/>
      <c r="Y249" s="253"/>
      <c r="Z249" s="253"/>
      <c r="AA249" s="253"/>
      <c r="AB249" s="253"/>
      <c r="AC249" s="253"/>
      <c r="AD249" s="253"/>
      <c r="AE249" s="253"/>
      <c r="AF249" s="253"/>
      <c r="AG249" s="253"/>
      <c r="AH249" s="253"/>
      <c r="AI249" s="253"/>
      <c r="AJ249" s="253"/>
      <c r="AK249" s="253"/>
      <c r="AL249" s="253"/>
      <c r="AM249" s="253"/>
      <c r="AN249" s="253"/>
      <c r="AO249" s="253"/>
      <c r="AP249" s="253"/>
      <c r="AQ249" s="253"/>
      <c r="AR249" s="253"/>
      <c r="AS249" s="253"/>
      <c r="AT249" s="253"/>
      <c r="AU249" s="253"/>
      <c r="AV249" s="253"/>
      <c r="AW249" s="253"/>
      <c r="AX249" s="253"/>
      <c r="AY249" s="253"/>
      <c r="AZ249" s="253"/>
      <c r="BA249" s="253"/>
      <c r="BB249" s="253"/>
      <c r="BC249" s="253"/>
      <c r="BD249" s="253"/>
      <c r="BE249" s="253"/>
      <c r="BF249" s="253"/>
      <c r="BG249" s="253"/>
      <c r="BH249" s="253"/>
      <c r="BI249" s="253"/>
      <c r="BJ249" s="253"/>
      <c r="BK249" s="253"/>
      <c r="BL249" s="253"/>
      <c r="BM249" s="253"/>
      <c r="BN249" s="253"/>
      <c r="BO249" s="253"/>
      <c r="BP249" s="253"/>
      <c r="BQ249" s="253"/>
      <c r="BR249" s="253"/>
      <c r="BS249" s="253"/>
      <c r="BT249" s="253"/>
      <c r="BU249" s="253"/>
      <c r="BV249" s="253"/>
      <c r="BW249" s="253"/>
      <c r="BX249" s="253"/>
      <c r="BY249" s="253"/>
      <c r="BZ249" s="253"/>
      <c r="CA249" s="253"/>
      <c r="CB249" s="253"/>
      <c r="CC249" s="253"/>
      <c r="CD249" s="253"/>
      <c r="CE249" s="253"/>
      <c r="CF249" s="253"/>
      <c r="CG249" s="253"/>
      <c r="CH249" s="253"/>
      <c r="CI249" s="253"/>
      <c r="CJ249" s="253"/>
      <c r="CK249" s="253"/>
      <c r="CL249" s="253"/>
      <c r="CM249" s="253"/>
      <c r="CN249" s="253"/>
      <c r="CO249" s="253"/>
      <c r="CP249" s="253"/>
      <c r="CQ249" s="253"/>
      <c r="CR249" s="253"/>
      <c r="CS249" s="253"/>
      <c r="CT249" s="253"/>
      <c r="CU249" s="253"/>
      <c r="CV249" s="253"/>
      <c r="CW249" s="253"/>
      <c r="CX249" s="253"/>
      <c r="CY249" s="253"/>
      <c r="CZ249" s="253"/>
      <c r="DA249" s="253"/>
      <c r="DB249" s="253"/>
      <c r="DC249" s="253"/>
      <c r="DD249" s="253"/>
      <c r="DE249" s="253"/>
      <c r="DF249" s="253"/>
      <c r="DG249" s="253"/>
      <c r="DH249" s="253"/>
      <c r="DI249" s="253"/>
      <c r="DJ249" s="253"/>
      <c r="DK249" s="253"/>
      <c r="DL249" s="253"/>
    </row>
    <row r="250" spans="1:116" x14ac:dyDescent="0.25">
      <c r="A250" s="253"/>
      <c r="B250" s="253"/>
      <c r="C250" s="253"/>
      <c r="D250" s="253"/>
      <c r="E250" s="253"/>
      <c r="F250" s="253"/>
      <c r="G250" s="253"/>
      <c r="H250" s="253"/>
      <c r="I250" s="253"/>
      <c r="J250" s="253"/>
      <c r="K250" s="253"/>
      <c r="L250" s="253"/>
      <c r="M250" s="253"/>
      <c r="N250" s="253"/>
      <c r="O250" s="253"/>
      <c r="P250" s="253"/>
      <c r="Q250" s="253"/>
      <c r="R250" s="253"/>
      <c r="S250" s="253"/>
      <c r="T250" s="253"/>
      <c r="U250" s="253"/>
      <c r="V250" s="253"/>
      <c r="W250" s="253"/>
      <c r="X250" s="253"/>
      <c r="Y250" s="253"/>
      <c r="Z250" s="253"/>
      <c r="AA250" s="253"/>
      <c r="AB250" s="253"/>
      <c r="AC250" s="253"/>
      <c r="AD250" s="253"/>
      <c r="AE250" s="253"/>
      <c r="AF250" s="253"/>
      <c r="AG250" s="253"/>
      <c r="AH250" s="253"/>
      <c r="AI250" s="253"/>
      <c r="AJ250" s="253"/>
      <c r="AK250" s="253"/>
      <c r="AL250" s="253"/>
      <c r="AM250" s="253"/>
      <c r="AN250" s="253"/>
      <c r="AO250" s="253"/>
      <c r="AP250" s="253"/>
      <c r="AQ250" s="253"/>
      <c r="AR250" s="253"/>
      <c r="AS250" s="253"/>
      <c r="AT250" s="253"/>
      <c r="AU250" s="253"/>
      <c r="AV250" s="253"/>
      <c r="AW250" s="253"/>
      <c r="AX250" s="253"/>
      <c r="AY250" s="253"/>
      <c r="AZ250" s="253"/>
      <c r="BA250" s="253"/>
      <c r="BB250" s="253"/>
      <c r="BC250" s="253"/>
      <c r="BD250" s="253"/>
      <c r="BE250" s="253"/>
      <c r="BF250" s="253"/>
      <c r="BG250" s="253"/>
      <c r="BH250" s="253"/>
      <c r="BI250" s="253"/>
      <c r="BJ250" s="253"/>
      <c r="BK250" s="253"/>
      <c r="BL250" s="253"/>
      <c r="BM250" s="253"/>
      <c r="BN250" s="253"/>
      <c r="BO250" s="253"/>
      <c r="BP250" s="253"/>
      <c r="BQ250" s="253"/>
      <c r="BR250" s="253"/>
      <c r="BS250" s="253"/>
      <c r="BT250" s="253"/>
      <c r="BU250" s="253"/>
      <c r="BV250" s="253"/>
      <c r="BW250" s="253"/>
      <c r="BX250" s="253"/>
      <c r="BY250" s="253"/>
      <c r="BZ250" s="253"/>
      <c r="CA250" s="253"/>
      <c r="CB250" s="253"/>
      <c r="CC250" s="253"/>
      <c r="CD250" s="253"/>
      <c r="CE250" s="253"/>
      <c r="CF250" s="253"/>
      <c r="CG250" s="253"/>
      <c r="CH250" s="253"/>
      <c r="CI250" s="253"/>
      <c r="CJ250" s="253"/>
      <c r="CK250" s="253"/>
      <c r="CL250" s="253"/>
      <c r="CM250" s="253"/>
      <c r="CN250" s="253"/>
      <c r="CO250" s="253"/>
      <c r="CP250" s="253"/>
      <c r="CQ250" s="253"/>
      <c r="CR250" s="253"/>
      <c r="CS250" s="253"/>
      <c r="CT250" s="253"/>
      <c r="CU250" s="253"/>
      <c r="CV250" s="253"/>
      <c r="CW250" s="253"/>
      <c r="CX250" s="253"/>
      <c r="CY250" s="253"/>
      <c r="CZ250" s="253"/>
      <c r="DA250" s="253"/>
      <c r="DB250" s="253"/>
      <c r="DC250" s="253"/>
      <c r="DD250" s="253"/>
      <c r="DE250" s="253"/>
      <c r="DF250" s="253"/>
      <c r="DG250" s="253"/>
      <c r="DH250" s="253"/>
      <c r="DI250" s="253"/>
      <c r="DJ250" s="253"/>
      <c r="DK250" s="253"/>
      <c r="DL250" s="253"/>
    </row>
    <row r="251" spans="1:116" x14ac:dyDescent="0.25">
      <c r="A251" s="253"/>
      <c r="B251" s="253"/>
      <c r="C251" s="253"/>
      <c r="D251" s="253"/>
      <c r="E251" s="253"/>
      <c r="F251" s="253"/>
      <c r="G251" s="253"/>
      <c r="H251" s="253"/>
      <c r="I251" s="253"/>
      <c r="J251" s="253"/>
      <c r="K251" s="253"/>
      <c r="L251" s="253"/>
      <c r="M251" s="253"/>
      <c r="N251" s="253"/>
      <c r="O251" s="253"/>
      <c r="P251" s="253"/>
      <c r="Q251" s="253"/>
      <c r="R251" s="253"/>
      <c r="S251" s="253"/>
      <c r="T251" s="253"/>
      <c r="U251" s="253"/>
      <c r="V251" s="253"/>
      <c r="W251" s="253"/>
      <c r="X251" s="253"/>
      <c r="Y251" s="253"/>
      <c r="Z251" s="253"/>
      <c r="AA251" s="253"/>
      <c r="AB251" s="253"/>
      <c r="AC251" s="253"/>
      <c r="AD251" s="253"/>
      <c r="AE251" s="253"/>
      <c r="AF251" s="253"/>
      <c r="AG251" s="253"/>
      <c r="AH251" s="253"/>
      <c r="AI251" s="253"/>
      <c r="AJ251" s="253"/>
      <c r="AK251" s="253"/>
      <c r="AL251" s="253"/>
      <c r="AM251" s="253"/>
      <c r="AN251" s="253"/>
      <c r="AO251" s="253"/>
      <c r="AP251" s="253"/>
      <c r="AQ251" s="253"/>
      <c r="AR251" s="253"/>
      <c r="AS251" s="253"/>
      <c r="AT251" s="253"/>
      <c r="AU251" s="253"/>
      <c r="AV251" s="253"/>
      <c r="AW251" s="253"/>
      <c r="AX251" s="253"/>
      <c r="AY251" s="253"/>
      <c r="AZ251" s="253"/>
      <c r="BA251" s="253"/>
      <c r="BB251" s="253"/>
      <c r="BC251" s="253"/>
      <c r="BD251" s="253"/>
      <c r="BE251" s="253"/>
      <c r="BF251" s="253"/>
      <c r="BG251" s="253"/>
      <c r="BH251" s="253"/>
      <c r="BI251" s="253"/>
      <c r="BJ251" s="253"/>
      <c r="BK251" s="253"/>
      <c r="BL251" s="253"/>
      <c r="BM251" s="253"/>
      <c r="BN251" s="253"/>
      <c r="BO251" s="253"/>
      <c r="BP251" s="253"/>
      <c r="BQ251" s="253"/>
      <c r="BR251" s="253"/>
      <c r="BS251" s="253"/>
      <c r="BT251" s="253"/>
      <c r="BU251" s="253"/>
      <c r="BV251" s="253"/>
      <c r="BW251" s="253"/>
      <c r="BX251" s="253"/>
      <c r="BY251" s="253"/>
      <c r="BZ251" s="253"/>
      <c r="CA251" s="253"/>
      <c r="CB251" s="253"/>
      <c r="CC251" s="253"/>
      <c r="CD251" s="253"/>
      <c r="CE251" s="253"/>
      <c r="CF251" s="253"/>
      <c r="CG251" s="253"/>
      <c r="CH251" s="253"/>
      <c r="CI251" s="253"/>
      <c r="CJ251" s="253"/>
      <c r="CK251" s="253"/>
      <c r="CL251" s="253"/>
      <c r="CM251" s="253"/>
      <c r="CN251" s="253"/>
      <c r="CO251" s="253"/>
      <c r="CP251" s="253"/>
      <c r="CQ251" s="253"/>
      <c r="CR251" s="253"/>
      <c r="CS251" s="253"/>
      <c r="CT251" s="253"/>
      <c r="CU251" s="253"/>
      <c r="CV251" s="253"/>
      <c r="CW251" s="253"/>
      <c r="CX251" s="253"/>
      <c r="CY251" s="253"/>
      <c r="CZ251" s="253"/>
      <c r="DA251" s="253"/>
      <c r="DB251" s="253"/>
      <c r="DC251" s="253"/>
      <c r="DD251" s="253"/>
      <c r="DE251" s="253"/>
      <c r="DF251" s="253"/>
      <c r="DG251" s="253"/>
      <c r="DH251" s="253"/>
      <c r="DI251" s="253"/>
      <c r="DJ251" s="253"/>
      <c r="DK251" s="253"/>
      <c r="DL251" s="253"/>
    </row>
    <row r="252" spans="1:116" x14ac:dyDescent="0.25">
      <c r="A252" s="253"/>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c r="AA252" s="253"/>
      <c r="AB252" s="253"/>
      <c r="AC252" s="253"/>
      <c r="AD252" s="253"/>
      <c r="AE252" s="253"/>
      <c r="AF252" s="253"/>
      <c r="AG252" s="253"/>
      <c r="AH252" s="253"/>
      <c r="AI252" s="253"/>
      <c r="AJ252" s="253"/>
      <c r="AK252" s="253"/>
      <c r="AL252" s="253"/>
      <c r="AM252" s="253"/>
      <c r="AN252" s="253"/>
      <c r="AO252" s="253"/>
      <c r="AP252" s="253"/>
      <c r="AQ252" s="253"/>
      <c r="AR252" s="253"/>
      <c r="AS252" s="253"/>
      <c r="AT252" s="253"/>
      <c r="AU252" s="253"/>
      <c r="AV252" s="253"/>
      <c r="AW252" s="253"/>
      <c r="AX252" s="253"/>
      <c r="AY252" s="253"/>
      <c r="AZ252" s="253"/>
      <c r="BA252" s="253"/>
      <c r="BB252" s="253"/>
      <c r="BC252" s="253"/>
      <c r="BD252" s="253"/>
      <c r="BE252" s="253"/>
      <c r="BF252" s="253"/>
      <c r="BG252" s="253"/>
      <c r="BH252" s="253"/>
      <c r="BI252" s="253"/>
      <c r="BJ252" s="253"/>
      <c r="BK252" s="253"/>
      <c r="BL252" s="253"/>
      <c r="BM252" s="253"/>
      <c r="BN252" s="253"/>
      <c r="BO252" s="253"/>
      <c r="BP252" s="253"/>
      <c r="BQ252" s="253"/>
      <c r="BR252" s="253"/>
      <c r="BS252" s="253"/>
      <c r="BT252" s="253"/>
      <c r="BU252" s="253"/>
      <c r="BV252" s="253"/>
      <c r="BW252" s="253"/>
      <c r="BX252" s="253"/>
      <c r="BY252" s="253"/>
      <c r="BZ252" s="253"/>
      <c r="CA252" s="253"/>
      <c r="CB252" s="253"/>
      <c r="CC252" s="253"/>
      <c r="CD252" s="253"/>
      <c r="CE252" s="253"/>
      <c r="CF252" s="253"/>
      <c r="CG252" s="253"/>
      <c r="CH252" s="253"/>
      <c r="CI252" s="253"/>
      <c r="CJ252" s="253"/>
      <c r="CK252" s="253"/>
      <c r="CL252" s="253"/>
      <c r="CM252" s="253"/>
      <c r="CN252" s="253"/>
      <c r="CO252" s="253"/>
      <c r="CP252" s="253"/>
      <c r="CQ252" s="253"/>
      <c r="CR252" s="253"/>
      <c r="CS252" s="253"/>
      <c r="CT252" s="253"/>
      <c r="CU252" s="253"/>
      <c r="CV252" s="253"/>
      <c r="CW252" s="253"/>
      <c r="CX252" s="253"/>
      <c r="CY252" s="253"/>
      <c r="CZ252" s="253"/>
      <c r="DA252" s="253"/>
      <c r="DB252" s="253"/>
      <c r="DC252" s="253"/>
      <c r="DD252" s="253"/>
      <c r="DE252" s="253"/>
      <c r="DF252" s="253"/>
      <c r="DG252" s="253"/>
      <c r="DH252" s="253"/>
      <c r="DI252" s="253"/>
      <c r="DJ252" s="253"/>
      <c r="DK252" s="253"/>
      <c r="DL252" s="253"/>
    </row>
    <row r="253" spans="1:116" x14ac:dyDescent="0.25">
      <c r="A253" s="253"/>
      <c r="B253" s="253"/>
      <c r="C253" s="253"/>
      <c r="D253" s="253"/>
      <c r="E253" s="253"/>
      <c r="F253" s="253"/>
      <c r="G253" s="253"/>
      <c r="H253" s="253"/>
      <c r="I253" s="253"/>
      <c r="J253" s="253"/>
      <c r="K253" s="253"/>
      <c r="L253" s="253"/>
      <c r="M253" s="253"/>
      <c r="N253" s="253"/>
      <c r="O253" s="253"/>
      <c r="P253" s="253"/>
      <c r="Q253" s="253"/>
      <c r="R253" s="253"/>
      <c r="S253" s="253"/>
      <c r="T253" s="253"/>
      <c r="U253" s="253"/>
      <c r="V253" s="253"/>
      <c r="W253" s="253"/>
      <c r="X253" s="253"/>
      <c r="Y253" s="253"/>
      <c r="Z253" s="253"/>
      <c r="AA253" s="253"/>
      <c r="AB253" s="253"/>
      <c r="AC253" s="253"/>
      <c r="AD253" s="253"/>
      <c r="AE253" s="253"/>
      <c r="AF253" s="253"/>
      <c r="AG253" s="253"/>
      <c r="AH253" s="253"/>
      <c r="AI253" s="253"/>
      <c r="AJ253" s="253"/>
      <c r="AK253" s="253"/>
      <c r="AL253" s="253"/>
      <c r="AM253" s="253"/>
      <c r="AN253" s="253"/>
      <c r="AO253" s="253"/>
      <c r="AP253" s="253"/>
      <c r="AQ253" s="253"/>
      <c r="AR253" s="253"/>
      <c r="AS253" s="253"/>
      <c r="AT253" s="253"/>
      <c r="AU253" s="253"/>
      <c r="AV253" s="253"/>
      <c r="AW253" s="253"/>
      <c r="AX253" s="253"/>
      <c r="AY253" s="253"/>
      <c r="AZ253" s="253"/>
      <c r="BA253" s="253"/>
      <c r="BB253" s="253"/>
      <c r="BC253" s="253"/>
      <c r="BD253" s="253"/>
      <c r="BE253" s="253"/>
      <c r="BF253" s="253"/>
      <c r="BG253" s="253"/>
      <c r="BH253" s="253"/>
      <c r="BI253" s="253"/>
      <c r="BJ253" s="253"/>
      <c r="BK253" s="253"/>
      <c r="BL253" s="253"/>
      <c r="BM253" s="253"/>
      <c r="BN253" s="253"/>
      <c r="BO253" s="253"/>
      <c r="BP253" s="253"/>
      <c r="BQ253" s="253"/>
      <c r="BR253" s="253"/>
      <c r="BS253" s="253"/>
      <c r="BT253" s="253"/>
      <c r="BU253" s="253"/>
      <c r="BV253" s="253"/>
      <c r="BW253" s="253"/>
      <c r="BX253" s="253"/>
      <c r="BY253" s="253"/>
      <c r="BZ253" s="253"/>
      <c r="CA253" s="253"/>
      <c r="CB253" s="253"/>
      <c r="CC253" s="253"/>
      <c r="CD253" s="253"/>
      <c r="CE253" s="253"/>
      <c r="CF253" s="253"/>
      <c r="CG253" s="253"/>
      <c r="CH253" s="253"/>
      <c r="CI253" s="253"/>
      <c r="CJ253" s="253"/>
      <c r="CK253" s="253"/>
      <c r="CL253" s="253"/>
      <c r="CM253" s="253"/>
      <c r="CN253" s="253"/>
      <c r="CO253" s="253"/>
      <c r="CP253" s="253"/>
      <c r="CQ253" s="253"/>
      <c r="CR253" s="253"/>
      <c r="CS253" s="253"/>
      <c r="CT253" s="253"/>
      <c r="CU253" s="253"/>
      <c r="CV253" s="253"/>
      <c r="CW253" s="253"/>
      <c r="CX253" s="253"/>
      <c r="CY253" s="253"/>
      <c r="CZ253" s="253"/>
      <c r="DA253" s="253"/>
      <c r="DB253" s="253"/>
      <c r="DC253" s="253"/>
      <c r="DD253" s="253"/>
      <c r="DE253" s="253"/>
      <c r="DF253" s="253"/>
      <c r="DG253" s="253"/>
      <c r="DH253" s="253"/>
      <c r="DI253" s="253"/>
      <c r="DJ253" s="253"/>
      <c r="DK253" s="253"/>
      <c r="DL253" s="253"/>
    </row>
    <row r="254" spans="1:116" x14ac:dyDescent="0.25">
      <c r="A254" s="253"/>
      <c r="B254" s="253"/>
      <c r="C254" s="253"/>
      <c r="D254" s="253"/>
      <c r="E254" s="253"/>
      <c r="F254" s="253"/>
      <c r="G254" s="253"/>
      <c r="H254" s="253"/>
      <c r="I254" s="253"/>
      <c r="J254" s="253"/>
      <c r="K254" s="253"/>
      <c r="L254" s="253"/>
      <c r="M254" s="253"/>
      <c r="N254" s="253"/>
      <c r="O254" s="253"/>
      <c r="P254" s="253"/>
      <c r="Q254" s="253"/>
      <c r="R254" s="253"/>
      <c r="S254" s="253"/>
      <c r="T254" s="253"/>
      <c r="U254" s="253"/>
      <c r="V254" s="253"/>
      <c r="W254" s="253"/>
      <c r="X254" s="253"/>
      <c r="Y254" s="253"/>
      <c r="Z254" s="253"/>
      <c r="AA254" s="253"/>
      <c r="AB254" s="253"/>
      <c r="AC254" s="253"/>
      <c r="AD254" s="253"/>
      <c r="AE254" s="253"/>
      <c r="AF254" s="253"/>
      <c r="AG254" s="253"/>
      <c r="AH254" s="253"/>
      <c r="AI254" s="253"/>
      <c r="AJ254" s="253"/>
      <c r="AK254" s="253"/>
      <c r="AL254" s="253"/>
      <c r="AM254" s="253"/>
      <c r="AN254" s="253"/>
      <c r="AO254" s="253"/>
      <c r="AP254" s="253"/>
      <c r="AQ254" s="253"/>
      <c r="AR254" s="253"/>
      <c r="AS254" s="253"/>
      <c r="AT254" s="253"/>
      <c r="AU254" s="253"/>
      <c r="AV254" s="253"/>
      <c r="AW254" s="253"/>
      <c r="AX254" s="253"/>
      <c r="AY254" s="253"/>
      <c r="AZ254" s="253"/>
      <c r="BA254" s="253"/>
      <c r="BB254" s="253"/>
      <c r="BC254" s="253"/>
      <c r="BD254" s="253"/>
      <c r="BE254" s="253"/>
      <c r="BF254" s="253"/>
      <c r="BG254" s="253"/>
      <c r="BH254" s="253"/>
      <c r="BI254" s="253"/>
      <c r="BJ254" s="253"/>
      <c r="BK254" s="253"/>
      <c r="BL254" s="253"/>
      <c r="BM254" s="253"/>
      <c r="BN254" s="253"/>
      <c r="BO254" s="253"/>
      <c r="BP254" s="253"/>
      <c r="BQ254" s="253"/>
      <c r="BR254" s="253"/>
      <c r="BS254" s="253"/>
      <c r="BT254" s="253"/>
      <c r="BU254" s="253"/>
      <c r="BV254" s="253"/>
      <c r="BW254" s="253"/>
      <c r="BX254" s="253"/>
      <c r="BY254" s="253"/>
      <c r="BZ254" s="253"/>
      <c r="CA254" s="253"/>
      <c r="CB254" s="253"/>
      <c r="CC254" s="253"/>
      <c r="CD254" s="253"/>
      <c r="CE254" s="253"/>
      <c r="CF254" s="253"/>
      <c r="CG254" s="253"/>
      <c r="CH254" s="253"/>
      <c r="CI254" s="253"/>
      <c r="CJ254" s="253"/>
      <c r="CK254" s="253"/>
      <c r="CL254" s="253"/>
      <c r="CM254" s="253"/>
      <c r="CN254" s="253"/>
      <c r="CO254" s="253"/>
      <c r="CP254" s="253"/>
      <c r="CQ254" s="253"/>
      <c r="CR254" s="253"/>
      <c r="CS254" s="253"/>
      <c r="CT254" s="253"/>
      <c r="CU254" s="253"/>
      <c r="CV254" s="253"/>
      <c r="CW254" s="253"/>
      <c r="CX254" s="253"/>
      <c r="CY254" s="253"/>
      <c r="CZ254" s="253"/>
      <c r="DA254" s="253"/>
      <c r="DB254" s="253"/>
      <c r="DC254" s="253"/>
      <c r="DD254" s="253"/>
      <c r="DE254" s="253"/>
      <c r="DF254" s="253"/>
      <c r="DG254" s="253"/>
      <c r="DH254" s="253"/>
      <c r="DI254" s="253"/>
      <c r="DJ254" s="253"/>
      <c r="DK254" s="253"/>
      <c r="DL254" s="253"/>
    </row>
    <row r="255" spans="1:116" x14ac:dyDescent="0.25">
      <c r="A255" s="253"/>
      <c r="B255" s="253"/>
      <c r="C255" s="253"/>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c r="AA255" s="253"/>
      <c r="AB255" s="253"/>
      <c r="AC255" s="253"/>
      <c r="AD255" s="253"/>
      <c r="AE255" s="253"/>
      <c r="AF255" s="253"/>
      <c r="AG255" s="253"/>
      <c r="AH255" s="253"/>
      <c r="AI255" s="253"/>
      <c r="AJ255" s="253"/>
      <c r="AK255" s="253"/>
      <c r="AL255" s="253"/>
      <c r="AM255" s="253"/>
      <c r="AN255" s="253"/>
      <c r="AO255" s="253"/>
      <c r="AP255" s="253"/>
      <c r="AQ255" s="253"/>
      <c r="AR255" s="253"/>
      <c r="AS255" s="253"/>
      <c r="AT255" s="253"/>
      <c r="AU255" s="253"/>
      <c r="AV255" s="253"/>
      <c r="AW255" s="253"/>
      <c r="AX255" s="253"/>
      <c r="AY255" s="253"/>
      <c r="AZ255" s="253"/>
      <c r="BA255" s="253"/>
      <c r="BB255" s="253"/>
      <c r="BC255" s="253"/>
      <c r="BD255" s="253"/>
      <c r="BE255" s="253"/>
      <c r="BF255" s="253"/>
      <c r="BG255" s="253"/>
      <c r="BH255" s="253"/>
      <c r="BI255" s="253"/>
      <c r="BJ255" s="253"/>
      <c r="BK255" s="253"/>
      <c r="BL255" s="253"/>
      <c r="BM255" s="253"/>
      <c r="BN255" s="253"/>
      <c r="BO255" s="253"/>
      <c r="BP255" s="253"/>
      <c r="BQ255" s="253"/>
      <c r="BR255" s="253"/>
      <c r="BS255" s="253"/>
      <c r="BT255" s="253"/>
      <c r="BU255" s="253"/>
      <c r="BV255" s="253"/>
      <c r="BW255" s="253"/>
      <c r="BX255" s="253"/>
      <c r="BY255" s="253"/>
      <c r="BZ255" s="253"/>
      <c r="CA255" s="253"/>
      <c r="CB255" s="253"/>
      <c r="CC255" s="253"/>
      <c r="CD255" s="253"/>
      <c r="CE255" s="253"/>
      <c r="CF255" s="253"/>
      <c r="CG255" s="253"/>
      <c r="CH255" s="253"/>
      <c r="CI255" s="253"/>
      <c r="CJ255" s="253"/>
      <c r="CK255" s="253"/>
      <c r="CL255" s="253"/>
      <c r="CM255" s="253"/>
      <c r="CN255" s="253"/>
      <c r="CO255" s="253"/>
      <c r="CP255" s="253"/>
      <c r="CQ255" s="253"/>
      <c r="CR255" s="253"/>
      <c r="CS255" s="253"/>
      <c r="CT255" s="253"/>
      <c r="CU255" s="253"/>
      <c r="CV255" s="253"/>
      <c r="CW255" s="253"/>
      <c r="CX255" s="253"/>
      <c r="CY255" s="253"/>
      <c r="CZ255" s="253"/>
      <c r="DA255" s="253"/>
      <c r="DB255" s="253"/>
      <c r="DC255" s="253"/>
      <c r="DD255" s="253"/>
      <c r="DE255" s="253"/>
      <c r="DF255" s="253"/>
      <c r="DG255" s="253"/>
      <c r="DH255" s="253"/>
      <c r="DI255" s="253"/>
      <c r="DJ255" s="253"/>
      <c r="DK255" s="253"/>
      <c r="DL255" s="253"/>
    </row>
    <row r="256" spans="1:116" x14ac:dyDescent="0.25">
      <c r="A256" s="253"/>
      <c r="B256" s="253"/>
      <c r="C256" s="253"/>
      <c r="D256" s="253"/>
      <c r="E256" s="253"/>
      <c r="F256" s="253"/>
      <c r="G256" s="253"/>
      <c r="H256" s="253"/>
      <c r="I256" s="253"/>
      <c r="J256" s="253"/>
      <c r="K256" s="253"/>
      <c r="L256" s="253"/>
      <c r="M256" s="253"/>
      <c r="N256" s="253"/>
      <c r="O256" s="253"/>
      <c r="P256" s="253"/>
      <c r="Q256" s="253"/>
      <c r="R256" s="253"/>
      <c r="S256" s="253"/>
      <c r="T256" s="253"/>
      <c r="U256" s="253"/>
      <c r="V256" s="253"/>
      <c r="W256" s="253"/>
      <c r="X256" s="253"/>
      <c r="Y256" s="253"/>
      <c r="Z256" s="253"/>
      <c r="AA256" s="253"/>
      <c r="AB256" s="253"/>
      <c r="AC256" s="253"/>
      <c r="AD256" s="253"/>
      <c r="AE256" s="253"/>
      <c r="AF256" s="253"/>
      <c r="AG256" s="253"/>
      <c r="AH256" s="253"/>
      <c r="AI256" s="253"/>
      <c r="AJ256" s="253"/>
      <c r="AK256" s="253"/>
      <c r="AL256" s="253"/>
      <c r="AM256" s="253"/>
      <c r="AN256" s="253"/>
      <c r="AO256" s="253"/>
      <c r="AP256" s="253"/>
      <c r="AQ256" s="253"/>
      <c r="AR256" s="253"/>
      <c r="AS256" s="253"/>
      <c r="AT256" s="253"/>
      <c r="AU256" s="253"/>
      <c r="AV256" s="253"/>
      <c r="AW256" s="253"/>
      <c r="AX256" s="253"/>
      <c r="AY256" s="253"/>
      <c r="AZ256" s="253"/>
      <c r="BA256" s="253"/>
      <c r="BB256" s="253"/>
      <c r="BC256" s="253"/>
      <c r="BD256" s="253"/>
      <c r="BE256" s="253"/>
      <c r="BF256" s="253"/>
      <c r="BG256" s="253"/>
      <c r="BH256" s="253"/>
      <c r="BI256" s="253"/>
      <c r="BJ256" s="253"/>
      <c r="BK256" s="253"/>
      <c r="BL256" s="253"/>
      <c r="BM256" s="253"/>
      <c r="BN256" s="253"/>
      <c r="BO256" s="253"/>
      <c r="BP256" s="253"/>
      <c r="BQ256" s="253"/>
      <c r="BR256" s="253"/>
      <c r="BS256" s="253"/>
      <c r="BT256" s="253"/>
      <c r="BU256" s="253"/>
      <c r="BV256" s="253"/>
      <c r="BW256" s="253"/>
      <c r="BX256" s="253"/>
      <c r="BY256" s="253"/>
      <c r="BZ256" s="253"/>
      <c r="CA256" s="253"/>
      <c r="CB256" s="253"/>
      <c r="CC256" s="253"/>
      <c r="CD256" s="253"/>
      <c r="CE256" s="253"/>
      <c r="CF256" s="253"/>
      <c r="CG256" s="253"/>
      <c r="CH256" s="253"/>
      <c r="CI256" s="253"/>
      <c r="CJ256" s="253"/>
      <c r="CK256" s="253"/>
      <c r="CL256" s="253"/>
      <c r="CM256" s="253"/>
      <c r="CN256" s="253"/>
      <c r="CO256" s="253"/>
      <c r="CP256" s="253"/>
      <c r="CQ256" s="253"/>
      <c r="CR256" s="253"/>
      <c r="CS256" s="253"/>
      <c r="CT256" s="253"/>
      <c r="CU256" s="253"/>
      <c r="CV256" s="253"/>
      <c r="CW256" s="253"/>
      <c r="CX256" s="253"/>
      <c r="CY256" s="253"/>
      <c r="CZ256" s="253"/>
      <c r="DA256" s="253"/>
      <c r="DB256" s="253"/>
      <c r="DC256" s="253"/>
      <c r="DD256" s="253"/>
      <c r="DE256" s="253"/>
      <c r="DF256" s="253"/>
      <c r="DG256" s="253"/>
      <c r="DH256" s="253"/>
      <c r="DI256" s="253"/>
      <c r="DJ256" s="253"/>
      <c r="DK256" s="253"/>
      <c r="DL256" s="253"/>
    </row>
    <row r="257" spans="1:116" x14ac:dyDescent="0.25">
      <c r="A257" s="253"/>
      <c r="B257" s="253"/>
      <c r="C257" s="253"/>
      <c r="D257" s="253"/>
      <c r="E257" s="253"/>
      <c r="F257" s="253"/>
      <c r="G257" s="253"/>
      <c r="H257" s="253"/>
      <c r="I257" s="253"/>
      <c r="J257" s="253"/>
      <c r="K257" s="253"/>
      <c r="L257" s="253"/>
      <c r="M257" s="253"/>
      <c r="N257" s="253"/>
      <c r="O257" s="253"/>
      <c r="P257" s="253"/>
      <c r="Q257" s="253"/>
      <c r="R257" s="253"/>
      <c r="S257" s="253"/>
      <c r="T257" s="253"/>
      <c r="U257" s="253"/>
      <c r="V257" s="253"/>
      <c r="W257" s="253"/>
      <c r="X257" s="253"/>
      <c r="Y257" s="253"/>
      <c r="Z257" s="253"/>
      <c r="AA257" s="253"/>
      <c r="AB257" s="253"/>
      <c r="AC257" s="253"/>
      <c r="AD257" s="253"/>
      <c r="AE257" s="253"/>
      <c r="AF257" s="253"/>
      <c r="AG257" s="253"/>
      <c r="AH257" s="253"/>
      <c r="AI257" s="253"/>
      <c r="AJ257" s="253"/>
      <c r="AK257" s="253"/>
      <c r="AL257" s="253"/>
      <c r="AM257" s="253"/>
      <c r="AN257" s="253"/>
      <c r="AO257" s="253"/>
      <c r="AP257" s="253"/>
      <c r="AQ257" s="253"/>
      <c r="AR257" s="253"/>
      <c r="AS257" s="253"/>
      <c r="AT257" s="253"/>
      <c r="AU257" s="253"/>
      <c r="AV257" s="253"/>
      <c r="AW257" s="253"/>
      <c r="AX257" s="253"/>
      <c r="AY257" s="253"/>
      <c r="AZ257" s="253"/>
      <c r="BA257" s="253"/>
      <c r="BB257" s="253"/>
      <c r="BC257" s="253"/>
      <c r="BD257" s="253"/>
      <c r="BE257" s="253"/>
      <c r="BF257" s="253"/>
      <c r="BG257" s="253"/>
      <c r="BH257" s="253"/>
      <c r="BI257" s="253"/>
      <c r="BJ257" s="253"/>
      <c r="BK257" s="253"/>
      <c r="BL257" s="253"/>
      <c r="BM257" s="253"/>
      <c r="BN257" s="253"/>
      <c r="BO257" s="253"/>
      <c r="BP257" s="253"/>
      <c r="BQ257" s="253"/>
      <c r="BR257" s="253"/>
      <c r="BS257" s="253"/>
      <c r="BT257" s="253"/>
      <c r="BU257" s="253"/>
      <c r="BV257" s="253"/>
      <c r="BW257" s="253"/>
      <c r="BX257" s="253"/>
      <c r="BY257" s="253"/>
      <c r="BZ257" s="253"/>
      <c r="CA257" s="253"/>
      <c r="CB257" s="253"/>
      <c r="CC257" s="253"/>
      <c r="CD257" s="253"/>
      <c r="CE257" s="253"/>
      <c r="CF257" s="253"/>
      <c r="CG257" s="253"/>
      <c r="CH257" s="253"/>
      <c r="CI257" s="253"/>
      <c r="CJ257" s="253"/>
      <c r="CK257" s="253"/>
      <c r="CL257" s="253"/>
      <c r="CM257" s="253"/>
      <c r="CN257" s="253"/>
      <c r="CO257" s="253"/>
      <c r="CP257" s="253"/>
      <c r="CQ257" s="253"/>
      <c r="CR257" s="253"/>
      <c r="CS257" s="253"/>
      <c r="CT257" s="253"/>
      <c r="CU257" s="253"/>
      <c r="CV257" s="253"/>
      <c r="CW257" s="253"/>
      <c r="CX257" s="253"/>
      <c r="CY257" s="253"/>
      <c r="CZ257" s="253"/>
      <c r="DA257" s="253"/>
      <c r="DB257" s="253"/>
      <c r="DC257" s="253"/>
      <c r="DD257" s="253"/>
      <c r="DE257" s="253"/>
      <c r="DF257" s="253"/>
      <c r="DG257" s="253"/>
      <c r="DH257" s="253"/>
      <c r="DI257" s="253"/>
      <c r="DJ257" s="253"/>
      <c r="DK257" s="253"/>
      <c r="DL257" s="253"/>
    </row>
    <row r="258" spans="1:116" x14ac:dyDescent="0.25">
      <c r="A258" s="253"/>
      <c r="B258" s="253"/>
      <c r="C258" s="253"/>
      <c r="D258" s="253"/>
      <c r="E258" s="253"/>
      <c r="F258" s="253"/>
      <c r="G258" s="253"/>
      <c r="H258" s="253"/>
      <c r="I258" s="253"/>
      <c r="J258" s="253"/>
      <c r="K258" s="253"/>
      <c r="L258" s="253"/>
      <c r="M258" s="253"/>
      <c r="N258" s="253"/>
      <c r="O258" s="253"/>
      <c r="P258" s="253"/>
      <c r="Q258" s="253"/>
      <c r="R258" s="253"/>
      <c r="S258" s="253"/>
      <c r="T258" s="253"/>
      <c r="U258" s="253"/>
      <c r="V258" s="253"/>
      <c r="W258" s="253"/>
      <c r="X258" s="253"/>
      <c r="Y258" s="253"/>
      <c r="Z258" s="253"/>
      <c r="AA258" s="253"/>
      <c r="AB258" s="253"/>
      <c r="AC258" s="253"/>
      <c r="AD258" s="253"/>
      <c r="AE258" s="253"/>
      <c r="AF258" s="253"/>
      <c r="AG258" s="253"/>
      <c r="AH258" s="253"/>
      <c r="AI258" s="253"/>
      <c r="AJ258" s="253"/>
      <c r="AK258" s="253"/>
      <c r="AL258" s="253"/>
      <c r="AM258" s="253"/>
      <c r="AN258" s="253"/>
      <c r="AO258" s="253"/>
      <c r="AP258" s="253"/>
      <c r="AQ258" s="253"/>
      <c r="AR258" s="253"/>
      <c r="AS258" s="253"/>
      <c r="AT258" s="253"/>
      <c r="AU258" s="253"/>
      <c r="AV258" s="253"/>
      <c r="AW258" s="253"/>
      <c r="AX258" s="253"/>
      <c r="AY258" s="253"/>
      <c r="AZ258" s="253"/>
      <c r="BA258" s="253"/>
      <c r="BB258" s="253"/>
      <c r="BC258" s="253"/>
      <c r="BD258" s="253"/>
      <c r="BE258" s="253"/>
      <c r="BF258" s="253"/>
      <c r="BG258" s="253"/>
      <c r="BH258" s="253"/>
      <c r="BI258" s="253"/>
      <c r="BJ258" s="253"/>
      <c r="BK258" s="253"/>
      <c r="BL258" s="253"/>
      <c r="BM258" s="253"/>
      <c r="BN258" s="253"/>
      <c r="BO258" s="253"/>
      <c r="BP258" s="253"/>
      <c r="BQ258" s="253"/>
      <c r="BR258" s="253"/>
      <c r="BS258" s="253"/>
      <c r="BT258" s="253"/>
      <c r="BU258" s="253"/>
      <c r="BV258" s="253"/>
      <c r="BW258" s="253"/>
      <c r="BX258" s="253"/>
      <c r="BY258" s="253"/>
      <c r="BZ258" s="253"/>
      <c r="CA258" s="253"/>
      <c r="CB258" s="253"/>
      <c r="CC258" s="253"/>
      <c r="CD258" s="253"/>
      <c r="CE258" s="253"/>
      <c r="CF258" s="253"/>
      <c r="CG258" s="253"/>
      <c r="CH258" s="253"/>
      <c r="CI258" s="253"/>
      <c r="CJ258" s="253"/>
      <c r="CK258" s="253"/>
      <c r="CL258" s="253"/>
      <c r="CM258" s="253"/>
      <c r="CN258" s="253"/>
      <c r="CO258" s="253"/>
      <c r="CP258" s="253"/>
      <c r="CQ258" s="253"/>
      <c r="CR258" s="253"/>
      <c r="CS258" s="253"/>
      <c r="CT258" s="253"/>
      <c r="CU258" s="253"/>
      <c r="CV258" s="253"/>
      <c r="CW258" s="253"/>
      <c r="CX258" s="253"/>
      <c r="CY258" s="253"/>
      <c r="CZ258" s="253"/>
      <c r="DA258" s="253"/>
      <c r="DB258" s="253"/>
      <c r="DC258" s="253"/>
      <c r="DD258" s="253"/>
      <c r="DE258" s="253"/>
      <c r="DF258" s="253"/>
      <c r="DG258" s="253"/>
      <c r="DH258" s="253"/>
      <c r="DI258" s="253"/>
      <c r="DJ258" s="253"/>
      <c r="DK258" s="253"/>
      <c r="DL258" s="253"/>
    </row>
    <row r="259" spans="1:116" x14ac:dyDescent="0.25">
      <c r="A259" s="253"/>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c r="AA259" s="253"/>
      <c r="AB259" s="253"/>
      <c r="AC259" s="253"/>
      <c r="AD259" s="253"/>
      <c r="AE259" s="253"/>
      <c r="AF259" s="253"/>
      <c r="AG259" s="253"/>
      <c r="AH259" s="253"/>
      <c r="AI259" s="253"/>
      <c r="AJ259" s="253"/>
      <c r="AK259" s="253"/>
      <c r="AL259" s="253"/>
      <c r="AM259" s="253"/>
      <c r="AN259" s="253"/>
      <c r="AO259" s="253"/>
      <c r="AP259" s="253"/>
      <c r="AQ259" s="253"/>
      <c r="AR259" s="253"/>
      <c r="AS259" s="253"/>
      <c r="AT259" s="253"/>
      <c r="AU259" s="253"/>
      <c r="AV259" s="253"/>
      <c r="AW259" s="253"/>
      <c r="AX259" s="253"/>
      <c r="AY259" s="253"/>
      <c r="AZ259" s="253"/>
      <c r="BA259" s="253"/>
      <c r="BB259" s="253"/>
      <c r="BC259" s="253"/>
      <c r="BD259" s="253"/>
      <c r="BE259" s="253"/>
      <c r="BF259" s="253"/>
      <c r="BG259" s="253"/>
      <c r="BH259" s="253"/>
      <c r="BI259" s="253"/>
      <c r="BJ259" s="253"/>
      <c r="BK259" s="253"/>
      <c r="BL259" s="253"/>
      <c r="BM259" s="253"/>
      <c r="BN259" s="253"/>
      <c r="BO259" s="253"/>
      <c r="BP259" s="253"/>
      <c r="BQ259" s="253"/>
      <c r="BR259" s="253"/>
      <c r="BS259" s="253"/>
      <c r="BT259" s="253"/>
      <c r="BU259" s="253"/>
      <c r="BV259" s="253"/>
      <c r="BW259" s="253"/>
      <c r="BX259" s="253"/>
      <c r="BY259" s="253"/>
      <c r="BZ259" s="253"/>
      <c r="CA259" s="253"/>
      <c r="CB259" s="253"/>
      <c r="CC259" s="253"/>
      <c r="CD259" s="253"/>
      <c r="CE259" s="253"/>
      <c r="CF259" s="253"/>
      <c r="CG259" s="253"/>
      <c r="CH259" s="253"/>
      <c r="CI259" s="253"/>
      <c r="CJ259" s="253"/>
      <c r="CK259" s="253"/>
      <c r="CL259" s="253"/>
      <c r="CM259" s="253"/>
      <c r="CN259" s="253"/>
      <c r="CO259" s="253"/>
      <c r="CP259" s="253"/>
      <c r="CQ259" s="253"/>
      <c r="CR259" s="253"/>
      <c r="CS259" s="253"/>
      <c r="CT259" s="253"/>
      <c r="CU259" s="253"/>
      <c r="CV259" s="253"/>
      <c r="CW259" s="253"/>
      <c r="CX259" s="253"/>
      <c r="CY259" s="253"/>
      <c r="CZ259" s="253"/>
      <c r="DA259" s="253"/>
      <c r="DB259" s="253"/>
      <c r="DC259" s="253"/>
      <c r="DD259" s="253"/>
      <c r="DE259" s="253"/>
      <c r="DF259" s="253"/>
      <c r="DG259" s="253"/>
      <c r="DH259" s="253"/>
      <c r="DI259" s="253"/>
      <c r="DJ259" s="253"/>
      <c r="DK259" s="253"/>
      <c r="DL259" s="253"/>
    </row>
    <row r="260" spans="1:116" x14ac:dyDescent="0.25">
      <c r="A260" s="253"/>
      <c r="B260" s="253"/>
      <c r="C260" s="253"/>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c r="AA260" s="253"/>
      <c r="AB260" s="253"/>
      <c r="AC260" s="253"/>
      <c r="AD260" s="253"/>
      <c r="AE260" s="253"/>
      <c r="AF260" s="253"/>
      <c r="AG260" s="253"/>
      <c r="AH260" s="253"/>
      <c r="AI260" s="253"/>
      <c r="AJ260" s="253"/>
      <c r="AK260" s="253"/>
      <c r="AL260" s="253"/>
      <c r="AM260" s="253"/>
      <c r="AN260" s="253"/>
      <c r="AO260" s="253"/>
      <c r="AP260" s="253"/>
      <c r="AQ260" s="253"/>
      <c r="AR260" s="253"/>
      <c r="AS260" s="253"/>
      <c r="AT260" s="253"/>
      <c r="AU260" s="253"/>
      <c r="AV260" s="253"/>
      <c r="AW260" s="253"/>
      <c r="AX260" s="253"/>
      <c r="AY260" s="253"/>
      <c r="AZ260" s="253"/>
      <c r="BA260" s="253"/>
      <c r="BB260" s="253"/>
      <c r="BC260" s="253"/>
      <c r="BD260" s="253"/>
      <c r="BE260" s="253"/>
      <c r="BF260" s="253"/>
      <c r="BG260" s="253"/>
      <c r="BH260" s="253"/>
      <c r="BI260" s="253"/>
      <c r="BJ260" s="253"/>
      <c r="BK260" s="253"/>
      <c r="BL260" s="253"/>
      <c r="BM260" s="253"/>
      <c r="BN260" s="253"/>
      <c r="BO260" s="253"/>
      <c r="BP260" s="253"/>
      <c r="BQ260" s="253"/>
      <c r="BR260" s="253"/>
      <c r="BS260" s="253"/>
      <c r="BT260" s="253"/>
      <c r="BU260" s="253"/>
      <c r="BV260" s="253"/>
      <c r="BW260" s="253"/>
      <c r="BX260" s="253"/>
      <c r="BY260" s="253"/>
      <c r="BZ260" s="253"/>
      <c r="CA260" s="253"/>
      <c r="CB260" s="253"/>
      <c r="CC260" s="253"/>
      <c r="CD260" s="253"/>
      <c r="CE260" s="253"/>
      <c r="CF260" s="253"/>
      <c r="CG260" s="253"/>
      <c r="CH260" s="253"/>
      <c r="CI260" s="253"/>
      <c r="CJ260" s="253"/>
      <c r="CK260" s="253"/>
      <c r="CL260" s="253"/>
      <c r="CM260" s="253"/>
      <c r="CN260" s="253"/>
      <c r="CO260" s="253"/>
      <c r="CP260" s="253"/>
      <c r="CQ260" s="253"/>
      <c r="CR260" s="253"/>
      <c r="CS260" s="253"/>
      <c r="CT260" s="253"/>
      <c r="CU260" s="253"/>
      <c r="CV260" s="253"/>
      <c r="CW260" s="253"/>
      <c r="CX260" s="253"/>
      <c r="CY260" s="253"/>
      <c r="CZ260" s="253"/>
      <c r="DA260" s="253"/>
      <c r="DB260" s="253"/>
      <c r="DC260" s="253"/>
      <c r="DD260" s="253"/>
      <c r="DE260" s="253"/>
      <c r="DF260" s="253"/>
      <c r="DG260" s="253"/>
      <c r="DH260" s="253"/>
      <c r="DI260" s="253"/>
      <c r="DJ260" s="253"/>
      <c r="DK260" s="253"/>
      <c r="DL260" s="253"/>
    </row>
    <row r="261" spans="1:116" x14ac:dyDescent="0.25">
      <c r="A261" s="253"/>
      <c r="B261" s="253"/>
      <c r="C261" s="253"/>
      <c r="D261" s="253"/>
      <c r="E261" s="253"/>
      <c r="F261" s="253"/>
      <c r="G261" s="253"/>
      <c r="H261" s="253"/>
      <c r="I261" s="253"/>
      <c r="J261" s="253"/>
      <c r="K261" s="253"/>
      <c r="L261" s="253"/>
      <c r="M261" s="253"/>
      <c r="N261" s="253"/>
      <c r="O261" s="253"/>
      <c r="P261" s="253"/>
      <c r="Q261" s="253"/>
      <c r="R261" s="253"/>
      <c r="S261" s="253"/>
      <c r="T261" s="253"/>
      <c r="U261" s="253"/>
      <c r="V261" s="253"/>
      <c r="W261" s="253"/>
      <c r="X261" s="253"/>
      <c r="Y261" s="253"/>
      <c r="Z261" s="253"/>
      <c r="AA261" s="253"/>
      <c r="AB261" s="253"/>
      <c r="AC261" s="253"/>
      <c r="AD261" s="253"/>
      <c r="AE261" s="253"/>
      <c r="AF261" s="253"/>
      <c r="AG261" s="253"/>
      <c r="AH261" s="253"/>
      <c r="AI261" s="253"/>
      <c r="AJ261" s="253"/>
      <c r="AK261" s="253"/>
      <c r="AL261" s="253"/>
      <c r="AM261" s="253"/>
      <c r="AN261" s="253"/>
      <c r="AO261" s="253"/>
      <c r="AP261" s="253"/>
      <c r="AQ261" s="253"/>
      <c r="AR261" s="253"/>
      <c r="AS261" s="253"/>
      <c r="AT261" s="253"/>
      <c r="AU261" s="253"/>
      <c r="AV261" s="253"/>
      <c r="AW261" s="253"/>
      <c r="AX261" s="253"/>
      <c r="AY261" s="253"/>
      <c r="AZ261" s="253"/>
      <c r="BA261" s="253"/>
      <c r="BB261" s="253"/>
      <c r="BC261" s="253"/>
      <c r="BD261" s="253"/>
      <c r="BE261" s="253"/>
      <c r="BF261" s="253"/>
      <c r="BG261" s="253"/>
      <c r="BH261" s="253"/>
      <c r="BI261" s="253"/>
      <c r="BJ261" s="253"/>
      <c r="BK261" s="253"/>
      <c r="BL261" s="253"/>
      <c r="BM261" s="253"/>
      <c r="BN261" s="253"/>
      <c r="BO261" s="253"/>
      <c r="BP261" s="253"/>
      <c r="BQ261" s="253"/>
      <c r="BR261" s="253"/>
      <c r="BS261" s="253"/>
      <c r="BT261" s="253"/>
      <c r="BU261" s="253"/>
      <c r="BV261" s="253"/>
      <c r="BW261" s="253"/>
      <c r="BX261" s="253"/>
      <c r="BY261" s="253"/>
      <c r="BZ261" s="253"/>
      <c r="CA261" s="253"/>
      <c r="CB261" s="253"/>
      <c r="CC261" s="253"/>
      <c r="CD261" s="253"/>
      <c r="CE261" s="253"/>
      <c r="CF261" s="253"/>
      <c r="CG261" s="253"/>
      <c r="CH261" s="253"/>
      <c r="CI261" s="253"/>
      <c r="CJ261" s="253"/>
      <c r="CK261" s="253"/>
      <c r="CL261" s="253"/>
      <c r="CM261" s="253"/>
      <c r="CN261" s="253"/>
      <c r="CO261" s="253"/>
      <c r="CP261" s="253"/>
      <c r="CQ261" s="253"/>
      <c r="CR261" s="253"/>
      <c r="CS261" s="253"/>
      <c r="CT261" s="253"/>
      <c r="CU261" s="253"/>
      <c r="CV261" s="253"/>
      <c r="CW261" s="253"/>
      <c r="CX261" s="253"/>
      <c r="CY261" s="253"/>
      <c r="CZ261" s="253"/>
      <c r="DA261" s="253"/>
      <c r="DB261" s="253"/>
      <c r="DC261" s="253"/>
      <c r="DD261" s="253"/>
      <c r="DE261" s="253"/>
      <c r="DF261" s="253"/>
      <c r="DG261" s="253"/>
      <c r="DH261" s="253"/>
      <c r="DI261" s="253"/>
      <c r="DJ261" s="253"/>
      <c r="DK261" s="253"/>
      <c r="DL261" s="253"/>
    </row>
    <row r="262" spans="1:116" x14ac:dyDescent="0.25">
      <c r="A262" s="253"/>
      <c r="B262" s="253"/>
      <c r="C262" s="253"/>
      <c r="D262" s="253"/>
      <c r="E262" s="253"/>
      <c r="F262" s="253"/>
      <c r="G262" s="253"/>
      <c r="H262" s="253"/>
      <c r="I262" s="253"/>
      <c r="J262" s="253"/>
      <c r="K262" s="253"/>
      <c r="L262" s="253"/>
      <c r="M262" s="253"/>
      <c r="N262" s="253"/>
      <c r="O262" s="253"/>
      <c r="P262" s="253"/>
      <c r="Q262" s="253"/>
      <c r="R262" s="253"/>
      <c r="S262" s="253"/>
      <c r="T262" s="253"/>
      <c r="U262" s="253"/>
      <c r="V262" s="253"/>
      <c r="W262" s="253"/>
      <c r="X262" s="253"/>
      <c r="Y262" s="253"/>
      <c r="Z262" s="253"/>
      <c r="AA262" s="253"/>
      <c r="AB262" s="253"/>
      <c r="AC262" s="253"/>
      <c r="AD262" s="253"/>
      <c r="AE262" s="253"/>
      <c r="AF262" s="253"/>
      <c r="AG262" s="253"/>
      <c r="AH262" s="253"/>
      <c r="AI262" s="253"/>
      <c r="AJ262" s="253"/>
      <c r="AK262" s="253"/>
      <c r="AL262" s="253"/>
      <c r="AM262" s="253"/>
      <c r="AN262" s="253"/>
      <c r="AO262" s="253"/>
      <c r="AP262" s="253"/>
      <c r="AQ262" s="253"/>
      <c r="AR262" s="253"/>
      <c r="AS262" s="253"/>
      <c r="AT262" s="253"/>
      <c r="AU262" s="253"/>
      <c r="AV262" s="253"/>
      <c r="AW262" s="253"/>
      <c r="AX262" s="253"/>
      <c r="AY262" s="253"/>
      <c r="AZ262" s="253"/>
      <c r="BA262" s="253"/>
      <c r="BB262" s="253"/>
      <c r="BC262" s="253"/>
      <c r="BD262" s="253"/>
      <c r="BE262" s="253"/>
      <c r="BF262" s="253"/>
      <c r="BG262" s="253"/>
      <c r="BH262" s="253"/>
      <c r="BI262" s="253"/>
      <c r="BJ262" s="253"/>
      <c r="BK262" s="253"/>
      <c r="BL262" s="253"/>
      <c r="BM262" s="253"/>
      <c r="BN262" s="253"/>
      <c r="BO262" s="253"/>
      <c r="BP262" s="253"/>
      <c r="BQ262" s="253"/>
      <c r="BR262" s="253"/>
      <c r="BS262" s="253"/>
      <c r="BT262" s="253"/>
      <c r="BU262" s="253"/>
      <c r="BV262" s="253"/>
      <c r="BW262" s="253"/>
      <c r="BX262" s="253"/>
      <c r="BY262" s="253"/>
      <c r="BZ262" s="253"/>
      <c r="CA262" s="253"/>
      <c r="CB262" s="253"/>
      <c r="CC262" s="253"/>
      <c r="CD262" s="253"/>
      <c r="CE262" s="253"/>
      <c r="CF262" s="253"/>
      <c r="CG262" s="253"/>
      <c r="CH262" s="253"/>
      <c r="CI262" s="253"/>
      <c r="CJ262" s="253"/>
      <c r="CK262" s="253"/>
      <c r="CL262" s="253"/>
      <c r="CM262" s="253"/>
      <c r="CN262" s="253"/>
      <c r="CO262" s="253"/>
      <c r="CP262" s="253"/>
      <c r="CQ262" s="253"/>
      <c r="CR262" s="253"/>
      <c r="CS262" s="253"/>
      <c r="CT262" s="253"/>
      <c r="CU262" s="253"/>
      <c r="CV262" s="253"/>
      <c r="CW262" s="253"/>
      <c r="CX262" s="253"/>
      <c r="CY262" s="253"/>
      <c r="CZ262" s="253"/>
      <c r="DA262" s="253"/>
      <c r="DB262" s="253"/>
      <c r="DC262" s="253"/>
      <c r="DD262" s="253"/>
      <c r="DE262" s="253"/>
      <c r="DF262" s="253"/>
      <c r="DG262" s="253"/>
      <c r="DH262" s="253"/>
      <c r="DI262" s="253"/>
      <c r="DJ262" s="253"/>
      <c r="DK262" s="253"/>
      <c r="DL262" s="253"/>
    </row>
    <row r="263" spans="1:116" x14ac:dyDescent="0.25">
      <c r="A263" s="253"/>
      <c r="B263" s="253"/>
      <c r="C263" s="253"/>
      <c r="D263" s="253"/>
      <c r="E263" s="253"/>
      <c r="F263" s="253"/>
      <c r="G263" s="253"/>
      <c r="H263" s="253"/>
      <c r="I263" s="253"/>
      <c r="J263" s="253"/>
      <c r="K263" s="253"/>
      <c r="L263" s="253"/>
      <c r="M263" s="253"/>
      <c r="N263" s="253"/>
      <c r="O263" s="253"/>
      <c r="P263" s="253"/>
      <c r="Q263" s="253"/>
      <c r="R263" s="253"/>
      <c r="S263" s="253"/>
      <c r="T263" s="253"/>
      <c r="U263" s="253"/>
      <c r="V263" s="253"/>
      <c r="W263" s="253"/>
      <c r="X263" s="253"/>
      <c r="Y263" s="253"/>
      <c r="Z263" s="253"/>
      <c r="AA263" s="253"/>
      <c r="AB263" s="253"/>
      <c r="AC263" s="253"/>
      <c r="AD263" s="253"/>
      <c r="AE263" s="253"/>
      <c r="AF263" s="253"/>
      <c r="AG263" s="253"/>
      <c r="AH263" s="253"/>
      <c r="AI263" s="253"/>
      <c r="AJ263" s="253"/>
      <c r="AK263" s="253"/>
      <c r="AL263" s="253"/>
      <c r="AM263" s="253"/>
      <c r="AN263" s="253"/>
      <c r="AO263" s="253"/>
      <c r="AP263" s="253"/>
      <c r="AQ263" s="253"/>
      <c r="AR263" s="253"/>
      <c r="AS263" s="253"/>
      <c r="AT263" s="253"/>
      <c r="AU263" s="253"/>
      <c r="AV263" s="253"/>
      <c r="AW263" s="253"/>
      <c r="AX263" s="253"/>
      <c r="AY263" s="253"/>
      <c r="AZ263" s="253"/>
      <c r="BA263" s="253"/>
      <c r="BB263" s="253"/>
      <c r="BC263" s="253"/>
      <c r="BD263" s="253"/>
      <c r="BE263" s="253"/>
      <c r="BF263" s="253"/>
      <c r="BG263" s="253"/>
      <c r="BH263" s="253"/>
      <c r="BI263" s="253"/>
      <c r="BJ263" s="253"/>
      <c r="BK263" s="253"/>
      <c r="BL263" s="253"/>
      <c r="BM263" s="253"/>
      <c r="BN263" s="253"/>
      <c r="BO263" s="253"/>
      <c r="BP263" s="253"/>
      <c r="BQ263" s="253"/>
      <c r="BR263" s="253"/>
      <c r="BS263" s="253"/>
      <c r="BT263" s="253"/>
      <c r="BU263" s="253"/>
      <c r="BV263" s="253"/>
      <c r="BW263" s="253"/>
      <c r="BX263" s="253"/>
      <c r="BY263" s="253"/>
      <c r="BZ263" s="253"/>
      <c r="CA263" s="253"/>
      <c r="CB263" s="253"/>
      <c r="CC263" s="253"/>
      <c r="CD263" s="253"/>
      <c r="CE263" s="253"/>
      <c r="CF263" s="253"/>
      <c r="CG263" s="253"/>
      <c r="CH263" s="253"/>
      <c r="CI263" s="253"/>
      <c r="CJ263" s="253"/>
      <c r="CK263" s="253"/>
      <c r="CL263" s="253"/>
      <c r="CM263" s="253"/>
      <c r="CN263" s="253"/>
      <c r="CO263" s="253"/>
      <c r="CP263" s="253"/>
      <c r="CQ263" s="253"/>
      <c r="CR263" s="253"/>
      <c r="CS263" s="253"/>
      <c r="CT263" s="253"/>
      <c r="CU263" s="253"/>
      <c r="CV263" s="253"/>
      <c r="CW263" s="253"/>
      <c r="CX263" s="253"/>
      <c r="CY263" s="253"/>
      <c r="CZ263" s="253"/>
      <c r="DA263" s="253"/>
      <c r="DB263" s="253"/>
      <c r="DC263" s="253"/>
      <c r="DD263" s="253"/>
      <c r="DE263" s="253"/>
      <c r="DF263" s="253"/>
      <c r="DG263" s="253"/>
      <c r="DH263" s="253"/>
      <c r="DI263" s="253"/>
      <c r="DJ263" s="253"/>
      <c r="DK263" s="253"/>
      <c r="DL263" s="253"/>
    </row>
    <row r="264" spans="1:116" x14ac:dyDescent="0.25">
      <c r="A264" s="253"/>
      <c r="B264" s="253"/>
      <c r="C264" s="253"/>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c r="AA264" s="253"/>
      <c r="AB264" s="253"/>
      <c r="AC264" s="253"/>
      <c r="AD264" s="253"/>
      <c r="AE264" s="253"/>
      <c r="AF264" s="253"/>
      <c r="AG264" s="253"/>
      <c r="AH264" s="253"/>
      <c r="AI264" s="253"/>
      <c r="AJ264" s="253"/>
      <c r="AK264" s="253"/>
      <c r="AL264" s="253"/>
      <c r="AM264" s="253"/>
      <c r="AN264" s="253"/>
      <c r="AO264" s="253"/>
      <c r="AP264" s="253"/>
      <c r="AQ264" s="253"/>
      <c r="AR264" s="253"/>
      <c r="AS264" s="253"/>
      <c r="AT264" s="253"/>
      <c r="AU264" s="253"/>
      <c r="AV264" s="253"/>
      <c r="AW264" s="253"/>
      <c r="AX264" s="253"/>
      <c r="AY264" s="253"/>
      <c r="AZ264" s="253"/>
      <c r="BA264" s="253"/>
      <c r="BB264" s="253"/>
      <c r="BC264" s="253"/>
      <c r="BD264" s="253"/>
      <c r="BE264" s="253"/>
      <c r="BF264" s="253"/>
      <c r="BG264" s="253"/>
      <c r="BH264" s="253"/>
      <c r="BI264" s="253"/>
      <c r="BJ264" s="253"/>
      <c r="BK264" s="253"/>
      <c r="BL264" s="253"/>
      <c r="BM264" s="253"/>
      <c r="BN264" s="253"/>
      <c r="BO264" s="253"/>
      <c r="BP264" s="253"/>
      <c r="BQ264" s="253"/>
      <c r="BR264" s="253"/>
      <c r="BS264" s="253"/>
      <c r="BT264" s="253"/>
      <c r="BU264" s="253"/>
      <c r="BV264" s="253"/>
      <c r="BW264" s="253"/>
      <c r="BX264" s="253"/>
      <c r="BY264" s="253"/>
      <c r="BZ264" s="253"/>
      <c r="CA264" s="253"/>
      <c r="CB264" s="253"/>
      <c r="CC264" s="253"/>
      <c r="CD264" s="253"/>
      <c r="CE264" s="253"/>
      <c r="CF264" s="253"/>
      <c r="CG264" s="253"/>
      <c r="CH264" s="253"/>
      <c r="CI264" s="253"/>
      <c r="CJ264" s="253"/>
      <c r="CK264" s="253"/>
      <c r="CL264" s="253"/>
      <c r="CM264" s="253"/>
      <c r="CN264" s="253"/>
      <c r="CO264" s="253"/>
      <c r="CP264" s="253"/>
      <c r="CQ264" s="253"/>
      <c r="CR264" s="253"/>
      <c r="CS264" s="253"/>
      <c r="CT264" s="253"/>
      <c r="CU264" s="253"/>
      <c r="CV264" s="253"/>
      <c r="CW264" s="253"/>
      <c r="CX264" s="253"/>
      <c r="CY264" s="253"/>
      <c r="CZ264" s="253"/>
      <c r="DA264" s="253"/>
      <c r="DB264" s="253"/>
      <c r="DC264" s="253"/>
      <c r="DD264" s="253"/>
      <c r="DE264" s="253"/>
      <c r="DF264" s="253"/>
      <c r="DG264" s="253"/>
      <c r="DH264" s="253"/>
      <c r="DI264" s="253"/>
      <c r="DJ264" s="253"/>
      <c r="DK264" s="253"/>
      <c r="DL264" s="253"/>
    </row>
    <row r="265" spans="1:116" x14ac:dyDescent="0.25">
      <c r="A265" s="253"/>
      <c r="B265" s="253"/>
      <c r="C265" s="253"/>
      <c r="D265" s="253"/>
      <c r="E265" s="253"/>
      <c r="F265" s="253"/>
      <c r="G265" s="253"/>
      <c r="H265" s="253"/>
      <c r="I265" s="253"/>
      <c r="J265" s="253"/>
      <c r="K265" s="253"/>
      <c r="L265" s="253"/>
      <c r="M265" s="253"/>
      <c r="N265" s="253"/>
      <c r="O265" s="253"/>
      <c r="P265" s="253"/>
      <c r="Q265" s="253"/>
      <c r="R265" s="253"/>
      <c r="S265" s="253"/>
      <c r="T265" s="253"/>
      <c r="U265" s="253"/>
      <c r="V265" s="253"/>
      <c r="W265" s="253"/>
      <c r="X265" s="253"/>
      <c r="Y265" s="253"/>
      <c r="Z265" s="253"/>
      <c r="AA265" s="253"/>
      <c r="AB265" s="253"/>
      <c r="AC265" s="253"/>
      <c r="AD265" s="253"/>
      <c r="AE265" s="253"/>
      <c r="AF265" s="253"/>
      <c r="AG265" s="253"/>
      <c r="AH265" s="253"/>
      <c r="AI265" s="253"/>
      <c r="AJ265" s="253"/>
      <c r="AK265" s="253"/>
      <c r="AL265" s="253"/>
      <c r="AM265" s="253"/>
      <c r="AN265" s="253"/>
      <c r="AO265" s="253"/>
      <c r="AP265" s="253"/>
      <c r="AQ265" s="253"/>
      <c r="AR265" s="253"/>
      <c r="AS265" s="253"/>
      <c r="AT265" s="253"/>
      <c r="AU265" s="253"/>
      <c r="AV265" s="253"/>
      <c r="AW265" s="253"/>
      <c r="AX265" s="253"/>
      <c r="AY265" s="253"/>
      <c r="AZ265" s="253"/>
      <c r="BA265" s="253"/>
      <c r="BB265" s="253"/>
      <c r="BC265" s="253"/>
      <c r="BD265" s="253"/>
      <c r="BE265" s="253"/>
      <c r="BF265" s="253"/>
      <c r="BG265" s="253"/>
      <c r="BH265" s="253"/>
      <c r="BI265" s="253"/>
      <c r="BJ265" s="253"/>
      <c r="BK265" s="253"/>
      <c r="BL265" s="253"/>
      <c r="BM265" s="253"/>
      <c r="BN265" s="253"/>
      <c r="BO265" s="253"/>
      <c r="BP265" s="253"/>
      <c r="BQ265" s="253"/>
      <c r="BR265" s="253"/>
      <c r="BS265" s="253"/>
      <c r="BT265" s="253"/>
      <c r="BU265" s="253"/>
      <c r="BV265" s="253"/>
      <c r="BW265" s="253"/>
      <c r="BX265" s="253"/>
      <c r="BY265" s="253"/>
      <c r="BZ265" s="253"/>
      <c r="CA265" s="253"/>
      <c r="CB265" s="253"/>
      <c r="CC265" s="253"/>
      <c r="CD265" s="253"/>
      <c r="CE265" s="253"/>
      <c r="CF265" s="253"/>
      <c r="CG265" s="253"/>
      <c r="CH265" s="253"/>
      <c r="CI265" s="253"/>
      <c r="CJ265" s="253"/>
      <c r="CK265" s="253"/>
      <c r="CL265" s="253"/>
      <c r="CM265" s="253"/>
      <c r="CN265" s="253"/>
      <c r="CO265" s="253"/>
      <c r="CP265" s="253"/>
      <c r="CQ265" s="253"/>
      <c r="CR265" s="253"/>
      <c r="CS265" s="253"/>
      <c r="CT265" s="253"/>
      <c r="CU265" s="253"/>
      <c r="CV265" s="253"/>
      <c r="CW265" s="253"/>
      <c r="CX265" s="253"/>
      <c r="CY265" s="253"/>
      <c r="CZ265" s="253"/>
      <c r="DA265" s="253"/>
      <c r="DB265" s="253"/>
      <c r="DC265" s="253"/>
      <c r="DD265" s="253"/>
      <c r="DE265" s="253"/>
      <c r="DF265" s="253"/>
      <c r="DG265" s="253"/>
      <c r="DH265" s="253"/>
      <c r="DI265" s="253"/>
      <c r="DJ265" s="253"/>
      <c r="DK265" s="253"/>
      <c r="DL265" s="253"/>
    </row>
    <row r="266" spans="1:116" x14ac:dyDescent="0.25">
      <c r="A266" s="253"/>
      <c r="B266" s="253"/>
      <c r="C266" s="253"/>
      <c r="D266" s="253"/>
      <c r="E266" s="253"/>
      <c r="F266" s="253"/>
      <c r="G266" s="253"/>
      <c r="H266" s="253"/>
      <c r="I266" s="253"/>
      <c r="J266" s="253"/>
      <c r="K266" s="253"/>
      <c r="L266" s="253"/>
      <c r="M266" s="253"/>
      <c r="N266" s="253"/>
      <c r="O266" s="253"/>
      <c r="P266" s="253"/>
      <c r="Q266" s="253"/>
      <c r="R266" s="253"/>
      <c r="S266" s="253"/>
      <c r="T266" s="253"/>
      <c r="U266" s="253"/>
      <c r="V266" s="253"/>
      <c r="W266" s="253"/>
      <c r="X266" s="253"/>
      <c r="Y266" s="253"/>
      <c r="Z266" s="253"/>
      <c r="AA266" s="253"/>
      <c r="AB266" s="253"/>
      <c r="AC266" s="253"/>
      <c r="AD266" s="253"/>
      <c r="AE266" s="253"/>
      <c r="AF266" s="253"/>
      <c r="AG266" s="253"/>
      <c r="AH266" s="253"/>
      <c r="AI266" s="253"/>
      <c r="AJ266" s="253"/>
      <c r="AK266" s="253"/>
      <c r="AL266" s="253"/>
      <c r="AM266" s="253"/>
      <c r="AN266" s="253"/>
      <c r="AO266" s="253"/>
      <c r="AP266" s="253"/>
      <c r="AQ266" s="253"/>
      <c r="AR266" s="253"/>
      <c r="AS266" s="253"/>
      <c r="AT266" s="253"/>
      <c r="AU266" s="253"/>
      <c r="AV266" s="253"/>
      <c r="AW266" s="253"/>
      <c r="AX266" s="253"/>
      <c r="AY266" s="253"/>
      <c r="AZ266" s="253"/>
      <c r="BA266" s="253"/>
      <c r="BB266" s="253"/>
      <c r="BC266" s="253"/>
      <c r="BD266" s="253"/>
      <c r="BE266" s="253"/>
      <c r="BF266" s="253"/>
      <c r="BG266" s="253"/>
      <c r="BH266" s="253"/>
      <c r="BI266" s="253"/>
      <c r="BJ266" s="253"/>
      <c r="BK266" s="253"/>
      <c r="BL266" s="253"/>
      <c r="BM266" s="253"/>
      <c r="BN266" s="253"/>
      <c r="BO266" s="253"/>
      <c r="BP266" s="253"/>
      <c r="BQ266" s="253"/>
      <c r="BR266" s="253"/>
      <c r="BS266" s="253"/>
      <c r="BT266" s="253"/>
      <c r="BU266" s="253"/>
      <c r="BV266" s="253"/>
      <c r="BW266" s="253"/>
      <c r="BX266" s="253"/>
      <c r="BY266" s="253"/>
      <c r="BZ266" s="253"/>
      <c r="CA266" s="253"/>
      <c r="CB266" s="253"/>
      <c r="CC266" s="253"/>
      <c r="CD266" s="253"/>
      <c r="CE266" s="253"/>
      <c r="CF266" s="253"/>
      <c r="CG266" s="253"/>
      <c r="CH266" s="253"/>
      <c r="CI266" s="253"/>
      <c r="CJ266" s="253"/>
      <c r="CK266" s="253"/>
      <c r="CL266" s="253"/>
      <c r="CM266" s="253"/>
      <c r="CN266" s="253"/>
      <c r="CO266" s="253"/>
      <c r="CP266" s="253"/>
      <c r="CQ266" s="253"/>
      <c r="CR266" s="253"/>
      <c r="CS266" s="253"/>
      <c r="CT266" s="253"/>
      <c r="CU266" s="253"/>
      <c r="CV266" s="253"/>
      <c r="CW266" s="253"/>
      <c r="CX266" s="253"/>
      <c r="CY266" s="253"/>
      <c r="CZ266" s="253"/>
      <c r="DA266" s="253"/>
      <c r="DB266" s="253"/>
      <c r="DC266" s="253"/>
      <c r="DD266" s="253"/>
      <c r="DE266" s="253"/>
      <c r="DF266" s="253"/>
      <c r="DG266" s="253"/>
      <c r="DH266" s="253"/>
      <c r="DI266" s="253"/>
      <c r="DJ266" s="253"/>
      <c r="DK266" s="253"/>
      <c r="DL266" s="253"/>
    </row>
    <row r="267" spans="1:116" x14ac:dyDescent="0.25">
      <c r="A267" s="253"/>
      <c r="B267" s="253"/>
      <c r="C267" s="253"/>
      <c r="D267" s="253"/>
      <c r="E267" s="253"/>
      <c r="F267" s="253"/>
      <c r="G267" s="253"/>
      <c r="H267" s="253"/>
      <c r="I267" s="253"/>
      <c r="J267" s="253"/>
      <c r="K267" s="253"/>
      <c r="L267" s="253"/>
      <c r="M267" s="253"/>
      <c r="N267" s="253"/>
      <c r="O267" s="253"/>
      <c r="P267" s="253"/>
      <c r="Q267" s="253"/>
      <c r="R267" s="253"/>
      <c r="S267" s="253"/>
      <c r="T267" s="253"/>
      <c r="U267" s="253"/>
      <c r="V267" s="253"/>
      <c r="W267" s="253"/>
      <c r="X267" s="253"/>
      <c r="Y267" s="253"/>
      <c r="Z267" s="253"/>
      <c r="AA267" s="253"/>
      <c r="AB267" s="253"/>
      <c r="AC267" s="253"/>
      <c r="AD267" s="253"/>
      <c r="AE267" s="253"/>
      <c r="AF267" s="253"/>
      <c r="AG267" s="253"/>
      <c r="AH267" s="253"/>
      <c r="AI267" s="253"/>
      <c r="AJ267" s="253"/>
      <c r="AK267" s="253"/>
      <c r="AL267" s="253"/>
      <c r="AM267" s="253"/>
      <c r="AN267" s="253"/>
      <c r="AO267" s="253"/>
      <c r="AP267" s="253"/>
      <c r="AQ267" s="253"/>
      <c r="AR267" s="253"/>
      <c r="AS267" s="253"/>
      <c r="AT267" s="253"/>
      <c r="AU267" s="253"/>
      <c r="AV267" s="253"/>
      <c r="AW267" s="253"/>
      <c r="AX267" s="253"/>
      <c r="AY267" s="253"/>
      <c r="AZ267" s="253"/>
      <c r="BA267" s="253"/>
      <c r="BB267" s="253"/>
      <c r="BC267" s="253"/>
      <c r="BD267" s="253"/>
      <c r="BE267" s="253"/>
      <c r="BF267" s="253"/>
      <c r="BG267" s="253"/>
      <c r="BH267" s="253"/>
      <c r="BI267" s="253"/>
      <c r="BJ267" s="253"/>
      <c r="BK267" s="253"/>
      <c r="BL267" s="253"/>
      <c r="BM267" s="253"/>
      <c r="BN267" s="253"/>
      <c r="BO267" s="253"/>
      <c r="BP267" s="253"/>
      <c r="BQ267" s="253"/>
      <c r="BR267" s="253"/>
      <c r="BS267" s="253"/>
      <c r="BT267" s="253"/>
      <c r="BU267" s="253"/>
      <c r="BV267" s="253"/>
      <c r="BW267" s="253"/>
      <c r="BX267" s="253"/>
      <c r="BY267" s="253"/>
      <c r="BZ267" s="253"/>
      <c r="CA267" s="253"/>
      <c r="CB267" s="253"/>
      <c r="CC267" s="253"/>
      <c r="CD267" s="253"/>
      <c r="CE267" s="253"/>
      <c r="CF267" s="253"/>
      <c r="CG267" s="253"/>
      <c r="CH267" s="253"/>
      <c r="CI267" s="253"/>
      <c r="CJ267" s="253"/>
      <c r="CK267" s="253"/>
      <c r="CL267" s="253"/>
      <c r="CM267" s="253"/>
      <c r="CN267" s="253"/>
      <c r="CO267" s="253"/>
      <c r="CP267" s="253"/>
      <c r="CQ267" s="253"/>
      <c r="CR267" s="253"/>
      <c r="CS267" s="253"/>
      <c r="CT267" s="253"/>
      <c r="CU267" s="253"/>
      <c r="CV267" s="253"/>
      <c r="CW267" s="253"/>
      <c r="CX267" s="253"/>
      <c r="CY267" s="253"/>
      <c r="CZ267" s="253"/>
      <c r="DA267" s="253"/>
      <c r="DB267" s="253"/>
      <c r="DC267" s="253"/>
      <c r="DD267" s="253"/>
      <c r="DE267" s="253"/>
      <c r="DF267" s="253"/>
      <c r="DG267" s="253"/>
      <c r="DH267" s="253"/>
      <c r="DI267" s="253"/>
      <c r="DJ267" s="253"/>
      <c r="DK267" s="253"/>
      <c r="DL267" s="253"/>
    </row>
    <row r="268" spans="1:116" x14ac:dyDescent="0.25">
      <c r="A268" s="253"/>
      <c r="B268" s="253"/>
      <c r="C268" s="253"/>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c r="AA268" s="253"/>
      <c r="AB268" s="253"/>
      <c r="AC268" s="253"/>
      <c r="AD268" s="253"/>
      <c r="AE268" s="253"/>
      <c r="AF268" s="253"/>
      <c r="AG268" s="253"/>
      <c r="AH268" s="253"/>
      <c r="AI268" s="253"/>
      <c r="AJ268" s="253"/>
      <c r="AK268" s="253"/>
      <c r="AL268" s="253"/>
      <c r="AM268" s="253"/>
      <c r="AN268" s="253"/>
      <c r="AO268" s="253"/>
      <c r="AP268" s="253"/>
      <c r="AQ268" s="253"/>
      <c r="AR268" s="253"/>
      <c r="AS268" s="253"/>
      <c r="AT268" s="253"/>
      <c r="AU268" s="253"/>
      <c r="AV268" s="253"/>
      <c r="AW268" s="253"/>
      <c r="AX268" s="253"/>
      <c r="AY268" s="253"/>
      <c r="AZ268" s="253"/>
      <c r="BA268" s="253"/>
      <c r="BB268" s="253"/>
      <c r="BC268" s="253"/>
      <c r="BD268" s="253"/>
      <c r="BE268" s="253"/>
      <c r="BF268" s="253"/>
      <c r="BG268" s="253"/>
      <c r="BH268" s="253"/>
      <c r="BI268" s="253"/>
      <c r="BJ268" s="253"/>
      <c r="BK268" s="253"/>
      <c r="BL268" s="253"/>
      <c r="BM268" s="253"/>
      <c r="BN268" s="253"/>
      <c r="BO268" s="253"/>
      <c r="BP268" s="253"/>
      <c r="BQ268" s="253"/>
      <c r="BR268" s="253"/>
      <c r="BS268" s="253"/>
      <c r="BT268" s="253"/>
      <c r="BU268" s="253"/>
      <c r="BV268" s="253"/>
      <c r="BW268" s="253"/>
      <c r="BX268" s="253"/>
      <c r="BY268" s="253"/>
      <c r="BZ268" s="253"/>
      <c r="CA268" s="253"/>
      <c r="CB268" s="253"/>
      <c r="CC268" s="253"/>
      <c r="CD268" s="253"/>
      <c r="CE268" s="253"/>
      <c r="CF268" s="253"/>
      <c r="CG268" s="253"/>
      <c r="CH268" s="253"/>
      <c r="CI268" s="253"/>
      <c r="CJ268" s="253"/>
      <c r="CK268" s="253"/>
      <c r="CL268" s="253"/>
      <c r="CM268" s="253"/>
      <c r="CN268" s="253"/>
      <c r="CO268" s="253"/>
      <c r="CP268" s="253"/>
      <c r="CQ268" s="253"/>
      <c r="CR268" s="253"/>
      <c r="CS268" s="253"/>
      <c r="CT268" s="253"/>
      <c r="CU268" s="253"/>
      <c r="CV268" s="253"/>
      <c r="CW268" s="253"/>
      <c r="CX268" s="253"/>
      <c r="CY268" s="253"/>
      <c r="CZ268" s="253"/>
      <c r="DA268" s="253"/>
      <c r="DB268" s="253"/>
      <c r="DC268" s="253"/>
      <c r="DD268" s="253"/>
      <c r="DE268" s="253"/>
      <c r="DF268" s="253"/>
      <c r="DG268" s="253"/>
      <c r="DH268" s="253"/>
      <c r="DI268" s="253"/>
      <c r="DJ268" s="253"/>
      <c r="DK268" s="253"/>
      <c r="DL268" s="253"/>
    </row>
    <row r="269" spans="1:116" x14ac:dyDescent="0.25">
      <c r="A269" s="253"/>
      <c r="B269" s="253"/>
      <c r="C269" s="253"/>
      <c r="D269" s="253"/>
      <c r="E269" s="253"/>
      <c r="F269" s="253"/>
      <c r="G269" s="253"/>
      <c r="H269" s="253"/>
      <c r="I269" s="253"/>
      <c r="J269" s="253"/>
      <c r="K269" s="253"/>
      <c r="L269" s="253"/>
      <c r="M269" s="253"/>
      <c r="N269" s="253"/>
      <c r="O269" s="253"/>
      <c r="P269" s="253"/>
      <c r="Q269" s="253"/>
      <c r="R269" s="253"/>
      <c r="S269" s="253"/>
      <c r="T269" s="253"/>
      <c r="U269" s="253"/>
      <c r="V269" s="253"/>
      <c r="W269" s="253"/>
      <c r="X269" s="253"/>
      <c r="Y269" s="253"/>
      <c r="Z269" s="253"/>
      <c r="AA269" s="253"/>
      <c r="AB269" s="253"/>
      <c r="AC269" s="253"/>
      <c r="AD269" s="253"/>
      <c r="AE269" s="253"/>
      <c r="AF269" s="253"/>
      <c r="AG269" s="253"/>
      <c r="AH269" s="253"/>
      <c r="AI269" s="253"/>
      <c r="AJ269" s="253"/>
      <c r="AK269" s="253"/>
      <c r="AL269" s="253"/>
      <c r="AM269" s="253"/>
      <c r="AN269" s="253"/>
      <c r="AO269" s="253"/>
      <c r="AP269" s="253"/>
      <c r="AQ269" s="253"/>
      <c r="AR269" s="253"/>
      <c r="AS269" s="253"/>
      <c r="AT269" s="253"/>
      <c r="AU269" s="253"/>
      <c r="AV269" s="253"/>
      <c r="AW269" s="253"/>
      <c r="AX269" s="253"/>
      <c r="AY269" s="253"/>
      <c r="AZ269" s="253"/>
      <c r="BA269" s="253"/>
      <c r="BB269" s="253"/>
      <c r="BC269" s="253"/>
      <c r="BD269" s="253"/>
      <c r="BE269" s="253"/>
      <c r="BF269" s="253"/>
      <c r="BG269" s="253"/>
      <c r="BH269" s="253"/>
      <c r="BI269" s="253"/>
      <c r="BJ269" s="253"/>
      <c r="BK269" s="253"/>
      <c r="BL269" s="253"/>
      <c r="BM269" s="253"/>
      <c r="BN269" s="253"/>
      <c r="BO269" s="253"/>
      <c r="BP269" s="253"/>
      <c r="BQ269" s="253"/>
      <c r="BR269" s="253"/>
      <c r="BS269" s="253"/>
      <c r="BT269" s="253"/>
      <c r="BU269" s="253"/>
      <c r="BV269" s="253"/>
      <c r="BW269" s="253"/>
      <c r="BX269" s="253"/>
      <c r="BY269" s="253"/>
      <c r="BZ269" s="253"/>
      <c r="CA269" s="253"/>
      <c r="CB269" s="253"/>
      <c r="CC269" s="253"/>
      <c r="CD269" s="253"/>
      <c r="CE269" s="253"/>
      <c r="CF269" s="253"/>
      <c r="CG269" s="253"/>
      <c r="CH269" s="253"/>
      <c r="CI269" s="253"/>
      <c r="CJ269" s="253"/>
      <c r="CK269" s="253"/>
      <c r="CL269" s="253"/>
      <c r="CM269" s="253"/>
      <c r="CN269" s="253"/>
      <c r="CO269" s="253"/>
      <c r="CP269" s="253"/>
      <c r="CQ269" s="253"/>
      <c r="CR269" s="253"/>
      <c r="CS269" s="253"/>
      <c r="CT269" s="253"/>
      <c r="CU269" s="253"/>
      <c r="CV269" s="253"/>
      <c r="CW269" s="253"/>
      <c r="CX269" s="253"/>
      <c r="CY269" s="253"/>
      <c r="CZ269" s="253"/>
      <c r="DA269" s="253"/>
      <c r="DB269" s="253"/>
      <c r="DC269" s="253"/>
      <c r="DD269" s="253"/>
      <c r="DE269" s="253"/>
      <c r="DF269" s="253"/>
      <c r="DG269" s="253"/>
      <c r="DH269" s="253"/>
      <c r="DI269" s="253"/>
      <c r="DJ269" s="253"/>
      <c r="DK269" s="253"/>
      <c r="DL269" s="253"/>
    </row>
    <row r="270" spans="1:116" x14ac:dyDescent="0.25">
      <c r="A270" s="253"/>
      <c r="B270" s="253"/>
      <c r="C270" s="253"/>
      <c r="D270" s="253"/>
      <c r="E270" s="253"/>
      <c r="F270" s="253"/>
      <c r="G270" s="253"/>
      <c r="H270" s="253"/>
      <c r="I270" s="253"/>
      <c r="J270" s="253"/>
      <c r="K270" s="253"/>
      <c r="L270" s="253"/>
      <c r="M270" s="253"/>
      <c r="N270" s="253"/>
      <c r="O270" s="253"/>
      <c r="P270" s="253"/>
      <c r="Q270" s="253"/>
      <c r="R270" s="253"/>
      <c r="S270" s="253"/>
      <c r="T270" s="253"/>
      <c r="U270" s="253"/>
      <c r="V270" s="253"/>
      <c r="W270" s="253"/>
      <c r="X270" s="253"/>
      <c r="Y270" s="253"/>
      <c r="Z270" s="253"/>
      <c r="AA270" s="253"/>
      <c r="AB270" s="253"/>
      <c r="AC270" s="253"/>
      <c r="AD270" s="253"/>
      <c r="AE270" s="253"/>
      <c r="AF270" s="253"/>
      <c r="AG270" s="253"/>
      <c r="AH270" s="253"/>
      <c r="AI270" s="253"/>
      <c r="AJ270" s="253"/>
      <c r="AK270" s="253"/>
      <c r="AL270" s="253"/>
      <c r="AM270" s="253"/>
      <c r="AN270" s="253"/>
      <c r="AO270" s="253"/>
      <c r="AP270" s="253"/>
      <c r="AQ270" s="253"/>
      <c r="AR270" s="253"/>
      <c r="AS270" s="253"/>
      <c r="AT270" s="253"/>
      <c r="AU270" s="253"/>
      <c r="AV270" s="253"/>
      <c r="AW270" s="253"/>
      <c r="AX270" s="253"/>
      <c r="AY270" s="253"/>
      <c r="AZ270" s="253"/>
      <c r="BA270" s="253"/>
      <c r="BB270" s="253"/>
      <c r="BC270" s="253"/>
      <c r="BD270" s="253"/>
      <c r="BE270" s="253"/>
      <c r="BF270" s="253"/>
      <c r="BG270" s="253"/>
      <c r="BH270" s="253"/>
      <c r="BI270" s="253"/>
      <c r="BJ270" s="253"/>
      <c r="BK270" s="253"/>
      <c r="BL270" s="253"/>
      <c r="BM270" s="253"/>
      <c r="BN270" s="253"/>
      <c r="BO270" s="253"/>
      <c r="BP270" s="253"/>
      <c r="BQ270" s="253"/>
      <c r="BR270" s="253"/>
      <c r="BS270" s="253"/>
      <c r="BT270" s="253"/>
      <c r="BU270" s="253"/>
      <c r="BV270" s="253"/>
      <c r="BW270" s="253"/>
      <c r="BX270" s="253"/>
      <c r="BY270" s="253"/>
      <c r="BZ270" s="253"/>
      <c r="CA270" s="253"/>
      <c r="CB270" s="253"/>
      <c r="CC270" s="253"/>
      <c r="CD270" s="253"/>
      <c r="CE270" s="253"/>
      <c r="CF270" s="253"/>
      <c r="CG270" s="253"/>
      <c r="CH270" s="253"/>
      <c r="CI270" s="253"/>
      <c r="CJ270" s="253"/>
      <c r="CK270" s="253"/>
      <c r="CL270" s="253"/>
      <c r="CM270" s="253"/>
      <c r="CN270" s="253"/>
      <c r="CO270" s="253"/>
      <c r="CP270" s="253"/>
      <c r="CQ270" s="253"/>
      <c r="CR270" s="253"/>
      <c r="CS270" s="253"/>
      <c r="CT270" s="253"/>
      <c r="CU270" s="253"/>
      <c r="CV270" s="253"/>
      <c r="CW270" s="253"/>
      <c r="CX270" s="253"/>
      <c r="CY270" s="253"/>
      <c r="CZ270" s="253"/>
      <c r="DA270" s="253"/>
      <c r="DB270" s="253"/>
      <c r="DC270" s="253"/>
      <c r="DD270" s="253"/>
      <c r="DE270" s="253"/>
      <c r="DF270" s="253"/>
      <c r="DG270" s="253"/>
      <c r="DH270" s="253"/>
      <c r="DI270" s="253"/>
      <c r="DJ270" s="253"/>
      <c r="DK270" s="253"/>
      <c r="DL270" s="253"/>
    </row>
    <row r="271" spans="1:116" x14ac:dyDescent="0.25">
      <c r="A271" s="253"/>
      <c r="B271" s="253"/>
      <c r="C271" s="253"/>
      <c r="D271" s="253"/>
      <c r="E271" s="253"/>
      <c r="F271" s="253"/>
      <c r="G271" s="253"/>
      <c r="H271" s="253"/>
      <c r="I271" s="253"/>
      <c r="J271" s="253"/>
      <c r="K271" s="253"/>
      <c r="L271" s="253"/>
      <c r="M271" s="253"/>
      <c r="N271" s="253"/>
      <c r="O271" s="253"/>
      <c r="P271" s="253"/>
      <c r="Q271" s="253"/>
      <c r="R271" s="253"/>
      <c r="S271" s="253"/>
      <c r="T271" s="253"/>
      <c r="U271" s="253"/>
      <c r="V271" s="253"/>
      <c r="W271" s="253"/>
      <c r="X271" s="253"/>
      <c r="Y271" s="253"/>
      <c r="Z271" s="253"/>
      <c r="AA271" s="253"/>
      <c r="AB271" s="253"/>
      <c r="AC271" s="253"/>
      <c r="AD271" s="253"/>
      <c r="AE271" s="253"/>
      <c r="AF271" s="253"/>
      <c r="AG271" s="253"/>
      <c r="AH271" s="253"/>
      <c r="AI271" s="253"/>
      <c r="AJ271" s="253"/>
      <c r="AK271" s="253"/>
      <c r="AL271" s="253"/>
      <c r="AM271" s="253"/>
      <c r="AN271" s="253"/>
      <c r="AO271" s="253"/>
      <c r="AP271" s="253"/>
      <c r="AQ271" s="253"/>
      <c r="AR271" s="253"/>
      <c r="AS271" s="253"/>
      <c r="AT271" s="253"/>
      <c r="AU271" s="253"/>
      <c r="AV271" s="253"/>
      <c r="AW271" s="253"/>
      <c r="AX271" s="253"/>
      <c r="AY271" s="253"/>
      <c r="AZ271" s="253"/>
      <c r="BA271" s="253"/>
      <c r="BB271" s="253"/>
      <c r="BC271" s="253"/>
      <c r="BD271" s="253"/>
      <c r="BE271" s="253"/>
      <c r="BF271" s="253"/>
      <c r="BG271" s="253"/>
      <c r="BH271" s="253"/>
      <c r="BI271" s="253"/>
      <c r="BJ271" s="253"/>
      <c r="BK271" s="253"/>
      <c r="BL271" s="253"/>
      <c r="BM271" s="253"/>
      <c r="BN271" s="253"/>
      <c r="BO271" s="253"/>
      <c r="BP271" s="253"/>
      <c r="BQ271" s="253"/>
      <c r="BR271" s="253"/>
      <c r="BS271" s="253"/>
      <c r="BT271" s="253"/>
      <c r="BU271" s="253"/>
      <c r="BV271" s="253"/>
      <c r="BW271" s="253"/>
      <c r="BX271" s="253"/>
      <c r="BY271" s="253"/>
      <c r="BZ271" s="253"/>
      <c r="CA271" s="253"/>
      <c r="CB271" s="253"/>
      <c r="CC271" s="253"/>
      <c r="CD271" s="253"/>
      <c r="CE271" s="253"/>
      <c r="CF271" s="253"/>
      <c r="CG271" s="253"/>
      <c r="CH271" s="253"/>
      <c r="CI271" s="253"/>
      <c r="CJ271" s="253"/>
      <c r="CK271" s="253"/>
      <c r="CL271" s="253"/>
      <c r="CM271" s="253"/>
      <c r="CN271" s="253"/>
      <c r="CO271" s="253"/>
      <c r="CP271" s="253"/>
      <c r="CQ271" s="253"/>
      <c r="CR271" s="253"/>
      <c r="CS271" s="253"/>
      <c r="CT271" s="253"/>
      <c r="CU271" s="253"/>
      <c r="CV271" s="253"/>
      <c r="CW271" s="253"/>
      <c r="CX271" s="253"/>
      <c r="CY271" s="253"/>
      <c r="CZ271" s="253"/>
      <c r="DA271" s="253"/>
      <c r="DB271" s="253"/>
      <c r="DC271" s="253"/>
      <c r="DD271" s="253"/>
      <c r="DE271" s="253"/>
      <c r="DF271" s="253"/>
      <c r="DG271" s="253"/>
      <c r="DH271" s="253"/>
      <c r="DI271" s="253"/>
      <c r="DJ271" s="253"/>
      <c r="DK271" s="253"/>
      <c r="DL271" s="253"/>
    </row>
    <row r="272" spans="1:116" x14ac:dyDescent="0.25">
      <c r="A272" s="253"/>
      <c r="B272" s="253"/>
      <c r="C272" s="253"/>
      <c r="D272" s="253"/>
      <c r="E272" s="253"/>
      <c r="F272" s="253"/>
      <c r="G272" s="253"/>
      <c r="H272" s="253"/>
      <c r="I272" s="253"/>
      <c r="J272" s="253"/>
      <c r="K272" s="253"/>
      <c r="L272" s="253"/>
      <c r="M272" s="253"/>
      <c r="N272" s="253"/>
      <c r="O272" s="253"/>
      <c r="P272" s="253"/>
      <c r="Q272" s="253"/>
      <c r="R272" s="253"/>
      <c r="S272" s="253"/>
      <c r="T272" s="253"/>
      <c r="U272" s="253"/>
      <c r="V272" s="253"/>
      <c r="W272" s="253"/>
      <c r="X272" s="253"/>
      <c r="Y272" s="253"/>
      <c r="Z272" s="253"/>
      <c r="AA272" s="253"/>
      <c r="AB272" s="253"/>
      <c r="AC272" s="253"/>
      <c r="AD272" s="253"/>
      <c r="AE272" s="253"/>
      <c r="AF272" s="253"/>
      <c r="AG272" s="253"/>
      <c r="AH272" s="253"/>
      <c r="AI272" s="253"/>
      <c r="AJ272" s="253"/>
      <c r="AK272" s="253"/>
      <c r="AL272" s="253"/>
      <c r="AM272" s="253"/>
      <c r="AN272" s="253"/>
      <c r="AO272" s="253"/>
      <c r="AP272" s="253"/>
      <c r="AQ272" s="253"/>
      <c r="AR272" s="253"/>
      <c r="AS272" s="253"/>
      <c r="AT272" s="253"/>
      <c r="AU272" s="253"/>
      <c r="AV272" s="253"/>
      <c r="AW272" s="253"/>
      <c r="AX272" s="253"/>
      <c r="AY272" s="253"/>
      <c r="AZ272" s="253"/>
      <c r="BA272" s="253"/>
      <c r="BB272" s="253"/>
      <c r="BC272" s="253"/>
      <c r="BD272" s="253"/>
      <c r="BE272" s="253"/>
      <c r="BF272" s="253"/>
      <c r="BG272" s="253"/>
      <c r="BH272" s="253"/>
      <c r="BI272" s="253"/>
      <c r="BJ272" s="253"/>
      <c r="BK272" s="253"/>
      <c r="BL272" s="253"/>
      <c r="BM272" s="253"/>
      <c r="BN272" s="253"/>
      <c r="BO272" s="253"/>
      <c r="BP272" s="253"/>
      <c r="BQ272" s="253"/>
      <c r="BR272" s="253"/>
      <c r="BS272" s="253"/>
      <c r="BT272" s="253"/>
      <c r="BU272" s="253"/>
      <c r="BV272" s="253"/>
      <c r="BW272" s="253"/>
      <c r="BX272" s="253"/>
      <c r="BY272" s="253"/>
      <c r="BZ272" s="253"/>
      <c r="CA272" s="253"/>
      <c r="CB272" s="253"/>
      <c r="CC272" s="253"/>
      <c r="CD272" s="253"/>
      <c r="CE272" s="253"/>
      <c r="CF272" s="253"/>
      <c r="CG272" s="253"/>
      <c r="CH272" s="253"/>
      <c r="CI272" s="253"/>
      <c r="CJ272" s="253"/>
      <c r="CK272" s="253"/>
      <c r="CL272" s="253"/>
      <c r="CM272" s="253"/>
      <c r="CN272" s="253"/>
      <c r="CO272" s="253"/>
      <c r="CP272" s="253"/>
      <c r="CQ272" s="253"/>
      <c r="CR272" s="253"/>
      <c r="CS272" s="253"/>
      <c r="CT272" s="253"/>
      <c r="CU272" s="253"/>
      <c r="CV272" s="253"/>
      <c r="CW272" s="253"/>
      <c r="CX272" s="253"/>
      <c r="CY272" s="253"/>
      <c r="CZ272" s="253"/>
      <c r="DA272" s="253"/>
      <c r="DB272" s="253"/>
      <c r="DC272" s="253"/>
      <c r="DD272" s="253"/>
      <c r="DE272" s="253"/>
      <c r="DF272" s="253"/>
      <c r="DG272" s="253"/>
      <c r="DH272" s="253"/>
      <c r="DI272" s="253"/>
      <c r="DJ272" s="253"/>
      <c r="DK272" s="253"/>
      <c r="DL272" s="253"/>
    </row>
    <row r="273" spans="1:116" x14ac:dyDescent="0.25">
      <c r="A273" s="253"/>
      <c r="B273" s="253"/>
      <c r="C273" s="253"/>
      <c r="D273" s="253"/>
      <c r="E273" s="253"/>
      <c r="F273" s="253"/>
      <c r="G273" s="253"/>
      <c r="H273" s="253"/>
      <c r="I273" s="253"/>
      <c r="J273" s="253"/>
      <c r="K273" s="253"/>
      <c r="L273" s="253"/>
      <c r="M273" s="253"/>
      <c r="N273" s="253"/>
      <c r="O273" s="253"/>
      <c r="P273" s="253"/>
      <c r="Q273" s="253"/>
      <c r="R273" s="253"/>
      <c r="S273" s="253"/>
      <c r="T273" s="253"/>
      <c r="U273" s="253"/>
      <c r="V273" s="253"/>
      <c r="W273" s="253"/>
      <c r="X273" s="253"/>
      <c r="Y273" s="253"/>
      <c r="Z273" s="253"/>
      <c r="AA273" s="253"/>
      <c r="AB273" s="253"/>
      <c r="AC273" s="253"/>
      <c r="AD273" s="253"/>
      <c r="AE273" s="253"/>
      <c r="AF273" s="253"/>
      <c r="AG273" s="253"/>
      <c r="AH273" s="253"/>
      <c r="AI273" s="253"/>
      <c r="AJ273" s="253"/>
      <c r="AK273" s="253"/>
      <c r="AL273" s="253"/>
      <c r="AM273" s="253"/>
      <c r="AN273" s="253"/>
      <c r="AO273" s="253"/>
      <c r="AP273" s="253"/>
      <c r="AQ273" s="253"/>
      <c r="AR273" s="253"/>
      <c r="AS273" s="253"/>
      <c r="AT273" s="253"/>
      <c r="AU273" s="253"/>
      <c r="AV273" s="253"/>
      <c r="AW273" s="253"/>
      <c r="AX273" s="253"/>
      <c r="AY273" s="253"/>
      <c r="AZ273" s="253"/>
      <c r="BA273" s="253"/>
      <c r="BB273" s="253"/>
      <c r="BC273" s="253"/>
      <c r="BD273" s="253"/>
      <c r="BE273" s="253"/>
      <c r="BF273" s="253"/>
      <c r="BG273" s="253"/>
      <c r="BH273" s="253"/>
      <c r="BI273" s="253"/>
      <c r="BJ273" s="253"/>
      <c r="BK273" s="253"/>
      <c r="BL273" s="253"/>
      <c r="BM273" s="253"/>
      <c r="BN273" s="253"/>
      <c r="BO273" s="253"/>
      <c r="BP273" s="253"/>
      <c r="BQ273" s="253"/>
      <c r="BR273" s="253"/>
      <c r="BS273" s="253"/>
      <c r="BT273" s="253"/>
      <c r="BU273" s="253"/>
      <c r="BV273" s="253"/>
      <c r="BW273" s="253"/>
      <c r="BX273" s="253"/>
      <c r="BY273" s="253"/>
      <c r="BZ273" s="253"/>
      <c r="CA273" s="253"/>
      <c r="CB273" s="253"/>
      <c r="CC273" s="253"/>
      <c r="CD273" s="253"/>
      <c r="CE273" s="253"/>
      <c r="CF273" s="253"/>
      <c r="CG273" s="253"/>
      <c r="CH273" s="253"/>
      <c r="CI273" s="253"/>
      <c r="CJ273" s="253"/>
      <c r="CK273" s="253"/>
      <c r="CL273" s="253"/>
      <c r="CM273" s="253"/>
      <c r="CN273" s="253"/>
      <c r="CO273" s="253"/>
      <c r="CP273" s="253"/>
      <c r="CQ273" s="253"/>
      <c r="CR273" s="253"/>
      <c r="CS273" s="253"/>
      <c r="CT273" s="253"/>
      <c r="CU273" s="253"/>
      <c r="CV273" s="253"/>
      <c r="CW273" s="253"/>
      <c r="CX273" s="253"/>
      <c r="CY273" s="253"/>
      <c r="CZ273" s="253"/>
      <c r="DA273" s="253"/>
      <c r="DB273" s="253"/>
      <c r="DC273" s="253"/>
      <c r="DD273" s="253"/>
      <c r="DE273" s="253"/>
      <c r="DF273" s="253"/>
      <c r="DG273" s="253"/>
      <c r="DH273" s="253"/>
      <c r="DI273" s="253"/>
      <c r="DJ273" s="253"/>
      <c r="DK273" s="253"/>
      <c r="DL273" s="253"/>
    </row>
    <row r="274" spans="1:116" x14ac:dyDescent="0.25">
      <c r="A274" s="253"/>
      <c r="B274" s="253"/>
      <c r="C274" s="253"/>
      <c r="D274" s="253"/>
      <c r="E274" s="253"/>
      <c r="F274" s="253"/>
      <c r="G274" s="253"/>
      <c r="H274" s="253"/>
      <c r="I274" s="253"/>
      <c r="J274" s="253"/>
      <c r="K274" s="253"/>
      <c r="L274" s="253"/>
      <c r="M274" s="253"/>
      <c r="N274" s="253"/>
      <c r="O274" s="253"/>
      <c r="P274" s="253"/>
      <c r="Q274" s="253"/>
      <c r="R274" s="253"/>
      <c r="S274" s="253"/>
      <c r="T274" s="253"/>
      <c r="U274" s="253"/>
      <c r="V274" s="253"/>
      <c r="W274" s="253"/>
      <c r="X274" s="253"/>
      <c r="Y274" s="253"/>
      <c r="Z274" s="253"/>
      <c r="AA274" s="253"/>
      <c r="AB274" s="253"/>
      <c r="AC274" s="253"/>
      <c r="AD274" s="253"/>
      <c r="AE274" s="253"/>
      <c r="AF274" s="253"/>
      <c r="AG274" s="253"/>
      <c r="AH274" s="253"/>
      <c r="AI274" s="253"/>
      <c r="AJ274" s="253"/>
      <c r="AK274" s="253"/>
      <c r="AL274" s="253"/>
      <c r="AM274" s="253"/>
      <c r="AN274" s="253"/>
      <c r="AO274" s="253"/>
      <c r="AP274" s="253"/>
      <c r="AQ274" s="253"/>
      <c r="AR274" s="253"/>
      <c r="AS274" s="253"/>
      <c r="AT274" s="253"/>
      <c r="AU274" s="253"/>
      <c r="AV274" s="253"/>
      <c r="AW274" s="253"/>
      <c r="AX274" s="253"/>
      <c r="AY274" s="253"/>
      <c r="AZ274" s="253"/>
      <c r="BA274" s="253"/>
      <c r="BB274" s="253"/>
      <c r="BC274" s="253"/>
      <c r="BD274" s="253"/>
      <c r="BE274" s="253"/>
      <c r="BF274" s="253"/>
      <c r="BG274" s="253"/>
      <c r="BH274" s="253"/>
      <c r="BI274" s="253"/>
      <c r="BJ274" s="253"/>
      <c r="BK274" s="253"/>
      <c r="BL274" s="253"/>
      <c r="BM274" s="253"/>
      <c r="BN274" s="253"/>
      <c r="BO274" s="253"/>
      <c r="BP274" s="253"/>
      <c r="BQ274" s="253"/>
      <c r="BR274" s="253"/>
      <c r="BS274" s="253"/>
      <c r="BT274" s="253"/>
      <c r="BU274" s="253"/>
      <c r="BV274" s="253"/>
      <c r="BW274" s="253"/>
      <c r="BX274" s="253"/>
      <c r="BY274" s="253"/>
      <c r="BZ274" s="253"/>
      <c r="CA274" s="253"/>
      <c r="CB274" s="253"/>
      <c r="CC274" s="253"/>
      <c r="CD274" s="253"/>
      <c r="CE274" s="253"/>
      <c r="CF274" s="253"/>
      <c r="CG274" s="253"/>
      <c r="CH274" s="253"/>
      <c r="CI274" s="253"/>
      <c r="CJ274" s="253"/>
      <c r="CK274" s="253"/>
      <c r="CL274" s="253"/>
      <c r="CM274" s="253"/>
      <c r="CN274" s="253"/>
      <c r="CO274" s="253"/>
      <c r="CP274" s="253"/>
      <c r="CQ274" s="253"/>
      <c r="CR274" s="253"/>
      <c r="CS274" s="253"/>
      <c r="CT274" s="253"/>
      <c r="CU274" s="253"/>
      <c r="CV274" s="253"/>
      <c r="CW274" s="253"/>
      <c r="CX274" s="253"/>
      <c r="CY274" s="253"/>
      <c r="CZ274" s="253"/>
      <c r="DA274" s="253"/>
      <c r="DB274" s="253"/>
      <c r="DC274" s="253"/>
      <c r="DD274" s="253"/>
      <c r="DE274" s="253"/>
      <c r="DF274" s="253"/>
      <c r="DG274" s="253"/>
      <c r="DH274" s="253"/>
      <c r="DI274" s="253"/>
      <c r="DJ274" s="253"/>
      <c r="DK274" s="253"/>
      <c r="DL274" s="253"/>
    </row>
    <row r="275" spans="1:116" x14ac:dyDescent="0.25">
      <c r="A275" s="253"/>
      <c r="B275" s="253"/>
      <c r="C275" s="253"/>
      <c r="D275" s="253"/>
      <c r="E275" s="253"/>
      <c r="F275" s="253"/>
      <c r="G275" s="253"/>
      <c r="H275" s="253"/>
      <c r="I275" s="253"/>
      <c r="J275" s="253"/>
      <c r="K275" s="253"/>
      <c r="L275" s="253"/>
      <c r="M275" s="253"/>
      <c r="N275" s="253"/>
      <c r="O275" s="253"/>
      <c r="P275" s="253"/>
      <c r="Q275" s="253"/>
      <c r="R275" s="253"/>
      <c r="S275" s="253"/>
      <c r="T275" s="253"/>
      <c r="U275" s="253"/>
      <c r="V275" s="253"/>
      <c r="W275" s="253"/>
      <c r="X275" s="253"/>
      <c r="Y275" s="253"/>
      <c r="Z275" s="253"/>
      <c r="AA275" s="253"/>
      <c r="AB275" s="253"/>
      <c r="AC275" s="253"/>
      <c r="AD275" s="253"/>
      <c r="AE275" s="253"/>
      <c r="AF275" s="253"/>
      <c r="AG275" s="253"/>
      <c r="AH275" s="253"/>
      <c r="AI275" s="253"/>
      <c r="AJ275" s="253"/>
      <c r="AK275" s="253"/>
      <c r="AL275" s="253"/>
      <c r="AM275" s="253"/>
      <c r="AN275" s="253"/>
      <c r="AO275" s="253"/>
      <c r="AP275" s="253"/>
      <c r="AQ275" s="253"/>
      <c r="AR275" s="253"/>
      <c r="AS275" s="253"/>
      <c r="AT275" s="253"/>
      <c r="AU275" s="253"/>
      <c r="AV275" s="253"/>
      <c r="AW275" s="253"/>
      <c r="AX275" s="253"/>
      <c r="AY275" s="253"/>
      <c r="AZ275" s="253"/>
      <c r="BA275" s="253"/>
      <c r="BB275" s="253"/>
      <c r="BC275" s="253"/>
      <c r="BD275" s="253"/>
      <c r="BE275" s="253"/>
      <c r="BF275" s="253"/>
      <c r="BG275" s="253"/>
      <c r="BH275" s="253"/>
      <c r="BI275" s="253"/>
      <c r="BJ275" s="253"/>
      <c r="BK275" s="253"/>
      <c r="BL275" s="253"/>
      <c r="BM275" s="253"/>
      <c r="BN275" s="253"/>
      <c r="BO275" s="253"/>
      <c r="BP275" s="253"/>
      <c r="BQ275" s="253"/>
      <c r="BR275" s="253"/>
      <c r="BS275" s="253"/>
      <c r="BT275" s="253"/>
      <c r="BU275" s="253"/>
      <c r="BV275" s="253"/>
      <c r="BW275" s="253"/>
      <c r="BX275" s="253"/>
      <c r="BY275" s="253"/>
      <c r="BZ275" s="253"/>
      <c r="CA275" s="253"/>
      <c r="CB275" s="253"/>
      <c r="CC275" s="253"/>
      <c r="CD275" s="253"/>
      <c r="CE275" s="253"/>
      <c r="CF275" s="253"/>
      <c r="CG275" s="253"/>
      <c r="CH275" s="253"/>
      <c r="CI275" s="253"/>
      <c r="CJ275" s="253"/>
      <c r="CK275" s="253"/>
      <c r="CL275" s="253"/>
      <c r="CM275" s="253"/>
      <c r="CN275" s="253"/>
      <c r="CO275" s="253"/>
      <c r="CP275" s="253"/>
      <c r="CQ275" s="253"/>
      <c r="CR275" s="253"/>
      <c r="CS275" s="253"/>
      <c r="CT275" s="253"/>
      <c r="CU275" s="253"/>
      <c r="CV275" s="253"/>
      <c r="CW275" s="253"/>
      <c r="CX275" s="253"/>
      <c r="CY275" s="253"/>
      <c r="CZ275" s="253"/>
      <c r="DA275" s="253"/>
      <c r="DB275" s="253"/>
      <c r="DC275" s="253"/>
      <c r="DD275" s="253"/>
      <c r="DE275" s="253"/>
      <c r="DF275" s="253"/>
      <c r="DG275" s="253"/>
      <c r="DH275" s="253"/>
      <c r="DI275" s="253"/>
      <c r="DJ275" s="253"/>
      <c r="DK275" s="253"/>
      <c r="DL275" s="253"/>
    </row>
    <row r="276" spans="1:116" x14ac:dyDescent="0.25">
      <c r="A276" s="253"/>
      <c r="B276" s="253"/>
      <c r="C276" s="253"/>
      <c r="D276" s="253"/>
      <c r="E276" s="253"/>
      <c r="F276" s="253"/>
      <c r="G276" s="253"/>
      <c r="H276" s="253"/>
      <c r="I276" s="253"/>
      <c r="J276" s="253"/>
      <c r="K276" s="253"/>
      <c r="L276" s="253"/>
      <c r="M276" s="253"/>
      <c r="N276" s="253"/>
      <c r="O276" s="253"/>
      <c r="P276" s="253"/>
      <c r="Q276" s="253"/>
      <c r="R276" s="253"/>
      <c r="S276" s="253"/>
      <c r="T276" s="253"/>
      <c r="U276" s="253"/>
      <c r="V276" s="253"/>
      <c r="W276" s="253"/>
      <c r="X276" s="253"/>
      <c r="Y276" s="253"/>
      <c r="Z276" s="253"/>
      <c r="AA276" s="253"/>
      <c r="AB276" s="253"/>
      <c r="AC276" s="253"/>
      <c r="AD276" s="253"/>
      <c r="AE276" s="253"/>
      <c r="AF276" s="253"/>
      <c r="AG276" s="253"/>
      <c r="AH276" s="253"/>
      <c r="AI276" s="253"/>
      <c r="AJ276" s="253"/>
      <c r="AK276" s="253"/>
      <c r="AL276" s="253"/>
      <c r="AM276" s="253"/>
      <c r="AN276" s="253"/>
      <c r="AO276" s="253"/>
      <c r="AP276" s="253"/>
      <c r="AQ276" s="253"/>
      <c r="AR276" s="253"/>
      <c r="AS276" s="253"/>
      <c r="AT276" s="253"/>
      <c r="AU276" s="253"/>
      <c r="AV276" s="253"/>
      <c r="AW276" s="253"/>
      <c r="AX276" s="253"/>
      <c r="AY276" s="253"/>
      <c r="AZ276" s="253"/>
      <c r="BA276" s="253"/>
      <c r="BB276" s="253"/>
      <c r="BC276" s="253"/>
      <c r="BD276" s="253"/>
      <c r="BE276" s="253"/>
      <c r="BF276" s="253"/>
      <c r="BG276" s="253"/>
      <c r="BH276" s="253"/>
      <c r="BI276" s="253"/>
      <c r="BJ276" s="253"/>
      <c r="BK276" s="253"/>
      <c r="BL276" s="253"/>
      <c r="BM276" s="253"/>
      <c r="BN276" s="253"/>
      <c r="BO276" s="253"/>
      <c r="BP276" s="253"/>
      <c r="BQ276" s="253"/>
      <c r="BR276" s="253"/>
      <c r="BS276" s="253"/>
      <c r="BT276" s="253"/>
      <c r="BU276" s="253"/>
      <c r="BV276" s="253"/>
      <c r="BW276" s="253"/>
      <c r="BX276" s="253"/>
      <c r="BY276" s="253"/>
      <c r="BZ276" s="253"/>
      <c r="CA276" s="253"/>
      <c r="CB276" s="253"/>
      <c r="CC276" s="253"/>
      <c r="CD276" s="253"/>
      <c r="CE276" s="253"/>
      <c r="CF276" s="253"/>
      <c r="CG276" s="253"/>
      <c r="CH276" s="253"/>
      <c r="CI276" s="253"/>
      <c r="CJ276" s="253"/>
      <c r="CK276" s="253"/>
      <c r="CL276" s="253"/>
      <c r="CM276" s="253"/>
      <c r="CN276" s="253"/>
      <c r="CO276" s="253"/>
      <c r="CP276" s="253"/>
      <c r="CQ276" s="253"/>
      <c r="CR276" s="253"/>
      <c r="CS276" s="253"/>
      <c r="CT276" s="253"/>
      <c r="CU276" s="253"/>
      <c r="CV276" s="253"/>
      <c r="CW276" s="253"/>
      <c r="CX276" s="253"/>
      <c r="CY276" s="253"/>
      <c r="CZ276" s="253"/>
      <c r="DA276" s="253"/>
      <c r="DB276" s="253"/>
      <c r="DC276" s="253"/>
      <c r="DD276" s="253"/>
      <c r="DE276" s="253"/>
      <c r="DF276" s="253"/>
      <c r="DG276" s="253"/>
      <c r="DH276" s="253"/>
      <c r="DI276" s="253"/>
      <c r="DJ276" s="253"/>
      <c r="DK276" s="253"/>
      <c r="DL276" s="253"/>
    </row>
    <row r="277" spans="1:116" x14ac:dyDescent="0.25">
      <c r="A277" s="253"/>
      <c r="B277" s="253"/>
      <c r="C277" s="253"/>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c r="AA277" s="253"/>
      <c r="AB277" s="253"/>
      <c r="AC277" s="253"/>
      <c r="AD277" s="253"/>
      <c r="AE277" s="253"/>
      <c r="AF277" s="253"/>
      <c r="AG277" s="253"/>
      <c r="AH277" s="253"/>
      <c r="AI277" s="253"/>
      <c r="AJ277" s="253"/>
      <c r="AK277" s="253"/>
      <c r="AL277" s="253"/>
      <c r="AM277" s="253"/>
      <c r="AN277" s="253"/>
      <c r="AO277" s="253"/>
      <c r="AP277" s="253"/>
      <c r="AQ277" s="253"/>
      <c r="AR277" s="253"/>
      <c r="AS277" s="253"/>
      <c r="AT277" s="253"/>
      <c r="AU277" s="253"/>
      <c r="AV277" s="253"/>
      <c r="AW277" s="253"/>
      <c r="AX277" s="253"/>
      <c r="AY277" s="253"/>
      <c r="AZ277" s="253"/>
      <c r="BA277" s="253"/>
      <c r="BB277" s="253"/>
      <c r="BC277" s="253"/>
      <c r="BD277" s="253"/>
      <c r="BE277" s="253"/>
      <c r="BF277" s="253"/>
      <c r="BG277" s="253"/>
      <c r="BH277" s="253"/>
      <c r="BI277" s="253"/>
      <c r="BJ277" s="253"/>
      <c r="BK277" s="253"/>
      <c r="BL277" s="253"/>
      <c r="BM277" s="253"/>
      <c r="BN277" s="253"/>
      <c r="BO277" s="253"/>
      <c r="BP277" s="253"/>
      <c r="BQ277" s="253"/>
      <c r="BR277" s="253"/>
      <c r="BS277" s="253"/>
      <c r="BT277" s="253"/>
      <c r="BU277" s="253"/>
      <c r="BV277" s="253"/>
      <c r="BW277" s="253"/>
      <c r="BX277" s="253"/>
      <c r="BY277" s="253"/>
      <c r="BZ277" s="253"/>
      <c r="CA277" s="253"/>
      <c r="CB277" s="253"/>
      <c r="CC277" s="253"/>
      <c r="CD277" s="253"/>
      <c r="CE277" s="253"/>
      <c r="CF277" s="253"/>
      <c r="CG277" s="253"/>
      <c r="CH277" s="253"/>
      <c r="CI277" s="253"/>
      <c r="CJ277" s="253"/>
      <c r="CK277" s="253"/>
      <c r="CL277" s="253"/>
      <c r="CM277" s="253"/>
      <c r="CN277" s="253"/>
      <c r="CO277" s="253"/>
      <c r="CP277" s="253"/>
      <c r="CQ277" s="253"/>
      <c r="CR277" s="253"/>
      <c r="CS277" s="253"/>
      <c r="CT277" s="253"/>
      <c r="CU277" s="253"/>
      <c r="CV277" s="253"/>
      <c r="CW277" s="253"/>
      <c r="CX277" s="253"/>
      <c r="CY277" s="253"/>
      <c r="CZ277" s="253"/>
      <c r="DA277" s="253"/>
      <c r="DB277" s="253"/>
      <c r="DC277" s="253"/>
      <c r="DD277" s="253"/>
      <c r="DE277" s="253"/>
      <c r="DF277" s="253"/>
      <c r="DG277" s="253"/>
      <c r="DH277" s="253"/>
      <c r="DI277" s="253"/>
      <c r="DJ277" s="253"/>
      <c r="DK277" s="253"/>
      <c r="DL277" s="253"/>
    </row>
    <row r="278" spans="1:116" x14ac:dyDescent="0.25">
      <c r="A278" s="253"/>
      <c r="B278" s="253"/>
      <c r="C278" s="253"/>
      <c r="D278" s="253"/>
      <c r="E278" s="253"/>
      <c r="F278" s="253"/>
      <c r="G278" s="253"/>
      <c r="H278" s="253"/>
      <c r="I278" s="253"/>
      <c r="J278" s="253"/>
      <c r="K278" s="253"/>
      <c r="L278" s="253"/>
      <c r="M278" s="253"/>
      <c r="N278" s="253"/>
      <c r="O278" s="253"/>
      <c r="P278" s="253"/>
      <c r="Q278" s="253"/>
      <c r="R278" s="253"/>
      <c r="S278" s="253"/>
      <c r="T278" s="253"/>
      <c r="U278" s="253"/>
      <c r="V278" s="253"/>
      <c r="W278" s="253"/>
      <c r="X278" s="253"/>
      <c r="Y278" s="253"/>
      <c r="Z278" s="253"/>
      <c r="AA278" s="253"/>
      <c r="AB278" s="253"/>
      <c r="AC278" s="253"/>
      <c r="AD278" s="253"/>
      <c r="AE278" s="253"/>
      <c r="AF278" s="253"/>
      <c r="AG278" s="253"/>
      <c r="AH278" s="253"/>
      <c r="AI278" s="253"/>
      <c r="AJ278" s="253"/>
      <c r="AK278" s="253"/>
      <c r="AL278" s="253"/>
      <c r="AM278" s="253"/>
      <c r="AN278" s="253"/>
      <c r="AO278" s="253"/>
      <c r="AP278" s="253"/>
      <c r="AQ278" s="253"/>
      <c r="AR278" s="253"/>
      <c r="AS278" s="253"/>
      <c r="AT278" s="253"/>
      <c r="AU278" s="253"/>
      <c r="AV278" s="253"/>
      <c r="AW278" s="253"/>
      <c r="AX278" s="253"/>
      <c r="AY278" s="253"/>
      <c r="AZ278" s="253"/>
      <c r="BA278" s="253"/>
      <c r="BB278" s="253"/>
      <c r="BC278" s="253"/>
      <c r="BD278" s="253"/>
      <c r="BE278" s="253"/>
      <c r="BF278" s="253"/>
      <c r="BG278" s="253"/>
      <c r="BH278" s="253"/>
      <c r="BI278" s="253"/>
      <c r="BJ278" s="253"/>
      <c r="BK278" s="253"/>
      <c r="BL278" s="253"/>
      <c r="BM278" s="253"/>
      <c r="BN278" s="253"/>
      <c r="BO278" s="253"/>
      <c r="BP278" s="253"/>
      <c r="BQ278" s="253"/>
      <c r="BR278" s="253"/>
      <c r="BS278" s="253"/>
      <c r="BT278" s="253"/>
      <c r="BU278" s="253"/>
      <c r="BV278" s="253"/>
      <c r="BW278" s="253"/>
      <c r="BX278" s="253"/>
      <c r="BY278" s="253"/>
      <c r="BZ278" s="253"/>
      <c r="CA278" s="253"/>
      <c r="CB278" s="253"/>
      <c r="CC278" s="253"/>
      <c r="CD278" s="253"/>
      <c r="CE278" s="253"/>
      <c r="CF278" s="253"/>
      <c r="CG278" s="253"/>
      <c r="CH278" s="253"/>
      <c r="CI278" s="253"/>
      <c r="CJ278" s="253"/>
      <c r="CK278" s="253"/>
      <c r="CL278" s="253"/>
      <c r="CM278" s="253"/>
      <c r="CN278" s="253"/>
      <c r="CO278" s="253"/>
      <c r="CP278" s="253"/>
      <c r="CQ278" s="253"/>
      <c r="CR278" s="253"/>
      <c r="CS278" s="253"/>
      <c r="CT278" s="253"/>
      <c r="CU278" s="253"/>
      <c r="CV278" s="253"/>
      <c r="CW278" s="253"/>
      <c r="CX278" s="253"/>
      <c r="CY278" s="253"/>
      <c r="CZ278" s="253"/>
      <c r="DA278" s="253"/>
      <c r="DB278" s="253"/>
      <c r="DC278" s="253"/>
      <c r="DD278" s="253"/>
      <c r="DE278" s="253"/>
      <c r="DF278" s="253"/>
      <c r="DG278" s="253"/>
      <c r="DH278" s="253"/>
      <c r="DI278" s="253"/>
      <c r="DJ278" s="253"/>
      <c r="DK278" s="253"/>
      <c r="DL278" s="253"/>
    </row>
    <row r="279" spans="1:116" x14ac:dyDescent="0.25">
      <c r="A279" s="253"/>
      <c r="B279" s="253"/>
      <c r="C279" s="253"/>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c r="AA279" s="253"/>
      <c r="AB279" s="253"/>
      <c r="AC279" s="253"/>
      <c r="AD279" s="253"/>
      <c r="AE279" s="253"/>
      <c r="AF279" s="253"/>
      <c r="AG279" s="253"/>
      <c r="AH279" s="253"/>
      <c r="AI279" s="253"/>
      <c r="AJ279" s="253"/>
      <c r="AK279" s="253"/>
      <c r="AL279" s="253"/>
      <c r="AM279" s="253"/>
      <c r="AN279" s="253"/>
      <c r="AO279" s="253"/>
      <c r="AP279" s="253"/>
      <c r="AQ279" s="253"/>
      <c r="AR279" s="253"/>
      <c r="AS279" s="253"/>
      <c r="AT279" s="253"/>
      <c r="AU279" s="253"/>
      <c r="AV279" s="253"/>
      <c r="AW279" s="253"/>
      <c r="AX279" s="253"/>
      <c r="AY279" s="253"/>
      <c r="AZ279" s="253"/>
      <c r="BA279" s="253"/>
      <c r="BB279" s="253"/>
      <c r="BC279" s="253"/>
      <c r="BD279" s="253"/>
      <c r="BE279" s="253"/>
      <c r="BF279" s="253"/>
      <c r="BG279" s="253"/>
      <c r="BH279" s="253"/>
      <c r="BI279" s="253"/>
      <c r="BJ279" s="253"/>
      <c r="BK279" s="253"/>
      <c r="BL279" s="253"/>
      <c r="BM279" s="253"/>
      <c r="BN279" s="253"/>
      <c r="BO279" s="253"/>
      <c r="BP279" s="253"/>
      <c r="BQ279" s="253"/>
      <c r="BR279" s="253"/>
      <c r="BS279" s="253"/>
      <c r="BT279" s="253"/>
      <c r="BU279" s="253"/>
      <c r="BV279" s="253"/>
      <c r="BW279" s="253"/>
      <c r="BX279" s="253"/>
      <c r="BY279" s="253"/>
      <c r="BZ279" s="253"/>
      <c r="CA279" s="253"/>
      <c r="CB279" s="253"/>
      <c r="CC279" s="253"/>
      <c r="CD279" s="253"/>
      <c r="CE279" s="253"/>
      <c r="CF279" s="253"/>
      <c r="CG279" s="253"/>
      <c r="CH279" s="253"/>
      <c r="CI279" s="253"/>
      <c r="CJ279" s="253"/>
      <c r="CK279" s="253"/>
      <c r="CL279" s="253"/>
      <c r="CM279" s="253"/>
      <c r="CN279" s="253"/>
      <c r="CO279" s="253"/>
      <c r="CP279" s="253"/>
      <c r="CQ279" s="253"/>
      <c r="CR279" s="253"/>
      <c r="CS279" s="253"/>
      <c r="CT279" s="253"/>
      <c r="CU279" s="253"/>
      <c r="CV279" s="253"/>
      <c r="CW279" s="253"/>
      <c r="CX279" s="253"/>
      <c r="CY279" s="253"/>
      <c r="CZ279" s="253"/>
      <c r="DA279" s="253"/>
      <c r="DB279" s="253"/>
      <c r="DC279" s="253"/>
      <c r="DD279" s="253"/>
      <c r="DE279" s="253"/>
      <c r="DF279" s="253"/>
      <c r="DG279" s="253"/>
      <c r="DH279" s="253"/>
      <c r="DI279" s="253"/>
      <c r="DJ279" s="253"/>
      <c r="DK279" s="253"/>
      <c r="DL279" s="253"/>
    </row>
    <row r="280" spans="1:116" x14ac:dyDescent="0.25">
      <c r="A280" s="253"/>
      <c r="B280" s="253"/>
      <c r="C280" s="253"/>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c r="AA280" s="253"/>
      <c r="AB280" s="253"/>
      <c r="AC280" s="253"/>
      <c r="AD280" s="253"/>
      <c r="AE280" s="253"/>
      <c r="AF280" s="253"/>
      <c r="AG280" s="253"/>
      <c r="AH280" s="253"/>
      <c r="AI280" s="253"/>
      <c r="AJ280" s="253"/>
      <c r="AK280" s="253"/>
      <c r="AL280" s="253"/>
      <c r="AM280" s="253"/>
      <c r="AN280" s="253"/>
      <c r="AO280" s="253"/>
      <c r="AP280" s="253"/>
      <c r="AQ280" s="253"/>
      <c r="AR280" s="253"/>
      <c r="AS280" s="253"/>
      <c r="AT280" s="253"/>
      <c r="AU280" s="253"/>
      <c r="AV280" s="253"/>
      <c r="AW280" s="253"/>
      <c r="AX280" s="253"/>
      <c r="AY280" s="253"/>
      <c r="AZ280" s="253"/>
      <c r="BA280" s="253"/>
      <c r="BB280" s="253"/>
      <c r="BC280" s="253"/>
      <c r="BD280" s="253"/>
      <c r="BE280" s="253"/>
      <c r="BF280" s="253"/>
      <c r="BG280" s="253"/>
      <c r="BH280" s="253"/>
      <c r="BI280" s="253"/>
      <c r="BJ280" s="253"/>
      <c r="BK280" s="253"/>
      <c r="BL280" s="253"/>
      <c r="BM280" s="253"/>
      <c r="BN280" s="253"/>
      <c r="BO280" s="253"/>
      <c r="BP280" s="253"/>
      <c r="BQ280" s="253"/>
      <c r="BR280" s="253"/>
      <c r="BS280" s="253"/>
      <c r="BT280" s="253"/>
      <c r="BU280" s="253"/>
      <c r="BV280" s="253"/>
      <c r="BW280" s="253"/>
      <c r="BX280" s="253"/>
      <c r="BY280" s="253"/>
      <c r="BZ280" s="253"/>
      <c r="CA280" s="253"/>
      <c r="CB280" s="253"/>
      <c r="CC280" s="253"/>
      <c r="CD280" s="253"/>
      <c r="CE280" s="253"/>
      <c r="CF280" s="253"/>
      <c r="CG280" s="253"/>
      <c r="CH280" s="253"/>
      <c r="CI280" s="253"/>
      <c r="CJ280" s="253"/>
      <c r="CK280" s="253"/>
      <c r="CL280" s="253"/>
      <c r="CM280" s="253"/>
      <c r="CN280" s="253"/>
      <c r="CO280" s="253"/>
      <c r="CP280" s="253"/>
      <c r="CQ280" s="253"/>
      <c r="CR280" s="253"/>
      <c r="CS280" s="253"/>
      <c r="CT280" s="253"/>
      <c r="CU280" s="253"/>
      <c r="CV280" s="253"/>
      <c r="CW280" s="253"/>
      <c r="CX280" s="253"/>
      <c r="CY280" s="253"/>
      <c r="CZ280" s="253"/>
      <c r="DA280" s="253"/>
      <c r="DB280" s="253"/>
      <c r="DC280" s="253"/>
      <c r="DD280" s="253"/>
      <c r="DE280" s="253"/>
      <c r="DF280" s="253"/>
      <c r="DG280" s="253"/>
      <c r="DH280" s="253"/>
      <c r="DI280" s="253"/>
      <c r="DJ280" s="253"/>
      <c r="DK280" s="253"/>
      <c r="DL280" s="253"/>
    </row>
    <row r="281" spans="1:116" x14ac:dyDescent="0.25">
      <c r="A281" s="253"/>
      <c r="B281" s="253"/>
      <c r="C281" s="253"/>
      <c r="D281" s="253"/>
      <c r="E281" s="253"/>
      <c r="F281" s="253"/>
      <c r="G281" s="253"/>
      <c r="H281" s="253"/>
      <c r="I281" s="253"/>
      <c r="J281" s="253"/>
      <c r="K281" s="253"/>
      <c r="L281" s="253"/>
      <c r="M281" s="253"/>
      <c r="N281" s="253"/>
      <c r="O281" s="253"/>
      <c r="P281" s="253"/>
      <c r="Q281" s="253"/>
      <c r="R281" s="253"/>
      <c r="S281" s="253"/>
      <c r="T281" s="253"/>
      <c r="U281" s="253"/>
      <c r="V281" s="253"/>
      <c r="W281" s="253"/>
      <c r="X281" s="253"/>
      <c r="Y281" s="253"/>
      <c r="Z281" s="253"/>
      <c r="AA281" s="253"/>
      <c r="AB281" s="253"/>
      <c r="AC281" s="253"/>
      <c r="AD281" s="253"/>
      <c r="AE281" s="253"/>
      <c r="AF281" s="253"/>
      <c r="AG281" s="253"/>
      <c r="AH281" s="253"/>
      <c r="AI281" s="253"/>
      <c r="AJ281" s="253"/>
      <c r="AK281" s="253"/>
      <c r="AL281" s="253"/>
      <c r="AM281" s="253"/>
      <c r="AN281" s="253"/>
      <c r="AO281" s="253"/>
      <c r="AP281" s="253"/>
      <c r="AQ281" s="253"/>
      <c r="AR281" s="253"/>
      <c r="AS281" s="253"/>
      <c r="AT281" s="253"/>
      <c r="AU281" s="253"/>
      <c r="AV281" s="253"/>
      <c r="AW281" s="253"/>
      <c r="AX281" s="253"/>
      <c r="AY281" s="253"/>
      <c r="AZ281" s="253"/>
      <c r="BA281" s="253"/>
      <c r="BB281" s="253"/>
      <c r="BC281" s="253"/>
      <c r="BD281" s="253"/>
      <c r="BE281" s="253"/>
      <c r="BF281" s="253"/>
      <c r="BG281" s="253"/>
      <c r="BH281" s="253"/>
      <c r="BI281" s="253"/>
      <c r="BJ281" s="253"/>
      <c r="BK281" s="253"/>
      <c r="BL281" s="253"/>
      <c r="BM281" s="253"/>
      <c r="BN281" s="253"/>
      <c r="BO281" s="253"/>
      <c r="BP281" s="253"/>
      <c r="BQ281" s="253"/>
      <c r="BR281" s="253"/>
      <c r="BS281" s="253"/>
      <c r="BT281" s="253"/>
      <c r="BU281" s="253"/>
      <c r="BV281" s="253"/>
      <c r="BW281" s="253"/>
      <c r="BX281" s="253"/>
      <c r="BY281" s="253"/>
      <c r="BZ281" s="253"/>
      <c r="CA281" s="253"/>
      <c r="CB281" s="253"/>
      <c r="CC281" s="253"/>
      <c r="CD281" s="253"/>
      <c r="CE281" s="253"/>
      <c r="CF281" s="253"/>
      <c r="CG281" s="253"/>
      <c r="CH281" s="253"/>
      <c r="CI281" s="253"/>
      <c r="CJ281" s="253"/>
      <c r="CK281" s="253"/>
      <c r="CL281" s="253"/>
      <c r="CM281" s="253"/>
      <c r="CN281" s="253"/>
      <c r="CO281" s="253"/>
      <c r="CP281" s="253"/>
      <c r="CQ281" s="253"/>
      <c r="CR281" s="253"/>
      <c r="CS281" s="253"/>
      <c r="CT281" s="253"/>
      <c r="CU281" s="253"/>
      <c r="CV281" s="253"/>
      <c r="CW281" s="253"/>
      <c r="CX281" s="253"/>
      <c r="CY281" s="253"/>
      <c r="CZ281" s="253"/>
      <c r="DA281" s="253"/>
      <c r="DB281" s="253"/>
      <c r="DC281" s="253"/>
      <c r="DD281" s="253"/>
      <c r="DE281" s="253"/>
      <c r="DF281" s="253"/>
      <c r="DG281" s="253"/>
      <c r="DH281" s="253"/>
      <c r="DI281" s="253"/>
      <c r="DJ281" s="253"/>
      <c r="DK281" s="253"/>
      <c r="DL281" s="253"/>
    </row>
    <row r="282" spans="1:116" x14ac:dyDescent="0.25">
      <c r="A282" s="253"/>
      <c r="B282" s="253"/>
      <c r="C282" s="253"/>
      <c r="D282" s="253"/>
      <c r="E282" s="253"/>
      <c r="F282" s="253"/>
      <c r="G282" s="253"/>
      <c r="H282" s="253"/>
      <c r="I282" s="253"/>
      <c r="J282" s="253"/>
      <c r="K282" s="253"/>
      <c r="L282" s="253"/>
      <c r="M282" s="253"/>
      <c r="N282" s="253"/>
      <c r="O282" s="253"/>
      <c r="P282" s="253"/>
      <c r="Q282" s="253"/>
      <c r="R282" s="253"/>
      <c r="S282" s="253"/>
      <c r="T282" s="253"/>
      <c r="U282" s="253"/>
      <c r="V282" s="253"/>
      <c r="W282" s="253"/>
      <c r="X282" s="253"/>
      <c r="Y282" s="253"/>
      <c r="Z282" s="253"/>
      <c r="AA282" s="253"/>
      <c r="AB282" s="253"/>
      <c r="AC282" s="253"/>
      <c r="AD282" s="253"/>
      <c r="AE282" s="253"/>
      <c r="AF282" s="253"/>
      <c r="AG282" s="253"/>
      <c r="AH282" s="253"/>
      <c r="AI282" s="253"/>
      <c r="AJ282" s="253"/>
      <c r="AK282" s="253"/>
      <c r="AL282" s="253"/>
      <c r="AM282" s="253"/>
      <c r="AN282" s="253"/>
      <c r="AO282" s="253"/>
      <c r="AP282" s="253"/>
      <c r="AQ282" s="253"/>
      <c r="AR282" s="253"/>
      <c r="AS282" s="253"/>
      <c r="AT282" s="253"/>
      <c r="AU282" s="253"/>
      <c r="AV282" s="253"/>
      <c r="AW282" s="253"/>
      <c r="AX282" s="253"/>
      <c r="AY282" s="253"/>
      <c r="AZ282" s="253"/>
      <c r="BA282" s="253"/>
      <c r="BB282" s="253"/>
      <c r="BC282" s="253"/>
      <c r="BD282" s="253"/>
      <c r="BE282" s="253"/>
      <c r="BF282" s="253"/>
      <c r="BG282" s="253"/>
      <c r="BH282" s="253"/>
      <c r="BI282" s="253"/>
      <c r="BJ282" s="253"/>
      <c r="BK282" s="253"/>
      <c r="BL282" s="253"/>
      <c r="BM282" s="253"/>
      <c r="BN282" s="253"/>
      <c r="BO282" s="253"/>
      <c r="BP282" s="253"/>
      <c r="BQ282" s="253"/>
      <c r="BR282" s="253"/>
      <c r="BS282" s="253"/>
      <c r="BT282" s="253"/>
      <c r="BU282" s="253"/>
      <c r="BV282" s="253"/>
      <c r="BW282" s="253"/>
      <c r="BX282" s="253"/>
      <c r="BY282" s="253"/>
      <c r="BZ282" s="253"/>
      <c r="CA282" s="253"/>
      <c r="CB282" s="253"/>
      <c r="CC282" s="253"/>
      <c r="CD282" s="253"/>
      <c r="CE282" s="253"/>
      <c r="CF282" s="253"/>
      <c r="CG282" s="253"/>
      <c r="CH282" s="253"/>
      <c r="CI282" s="253"/>
      <c r="CJ282" s="253"/>
      <c r="CK282" s="253"/>
      <c r="CL282" s="253"/>
      <c r="CM282" s="253"/>
      <c r="CN282" s="253"/>
      <c r="CO282" s="253"/>
      <c r="CP282" s="253"/>
      <c r="CQ282" s="253"/>
      <c r="CR282" s="253"/>
      <c r="CS282" s="253"/>
      <c r="CT282" s="253"/>
      <c r="CU282" s="253"/>
      <c r="CV282" s="253"/>
      <c r="CW282" s="253"/>
      <c r="CX282" s="253"/>
      <c r="CY282" s="253"/>
      <c r="CZ282" s="253"/>
      <c r="DA282" s="253"/>
      <c r="DB282" s="253"/>
      <c r="DC282" s="253"/>
      <c r="DD282" s="253"/>
      <c r="DE282" s="253"/>
      <c r="DF282" s="253"/>
      <c r="DG282" s="253"/>
      <c r="DH282" s="253"/>
      <c r="DI282" s="253"/>
      <c r="DJ282" s="253"/>
      <c r="DK282" s="253"/>
      <c r="DL282" s="253"/>
    </row>
    <row r="283" spans="1:116" x14ac:dyDescent="0.25">
      <c r="A283" s="253"/>
      <c r="B283" s="253"/>
      <c r="C283" s="253"/>
      <c r="D283" s="253"/>
      <c r="E283" s="253"/>
      <c r="F283" s="253"/>
      <c r="G283" s="253"/>
      <c r="H283" s="253"/>
      <c r="I283" s="253"/>
      <c r="J283" s="253"/>
      <c r="K283" s="253"/>
      <c r="L283" s="253"/>
      <c r="M283" s="253"/>
      <c r="N283" s="253"/>
      <c r="O283" s="253"/>
      <c r="P283" s="253"/>
      <c r="Q283" s="253"/>
      <c r="R283" s="253"/>
      <c r="S283" s="253"/>
      <c r="T283" s="253"/>
      <c r="U283" s="253"/>
      <c r="V283" s="253"/>
      <c r="W283" s="253"/>
      <c r="X283" s="253"/>
      <c r="Y283" s="253"/>
      <c r="Z283" s="253"/>
      <c r="AA283" s="253"/>
      <c r="AB283" s="253"/>
      <c r="AC283" s="253"/>
      <c r="AD283" s="253"/>
      <c r="AE283" s="253"/>
      <c r="AF283" s="253"/>
      <c r="AG283" s="253"/>
      <c r="AH283" s="253"/>
      <c r="AI283" s="253"/>
      <c r="AJ283" s="253"/>
      <c r="AK283" s="253"/>
      <c r="AL283" s="253"/>
      <c r="AM283" s="253"/>
      <c r="AN283" s="253"/>
      <c r="AO283" s="253"/>
      <c r="AP283" s="253"/>
      <c r="AQ283" s="253"/>
      <c r="AR283" s="253"/>
      <c r="AS283" s="253"/>
      <c r="AT283" s="253"/>
      <c r="AU283" s="253"/>
      <c r="AV283" s="253"/>
      <c r="AW283" s="253"/>
      <c r="AX283" s="253"/>
      <c r="AY283" s="253"/>
      <c r="AZ283" s="253"/>
      <c r="BA283" s="253"/>
      <c r="BB283" s="253"/>
      <c r="BC283" s="253"/>
      <c r="BD283" s="253"/>
      <c r="BE283" s="253"/>
      <c r="BF283" s="253"/>
      <c r="BG283" s="253"/>
      <c r="BH283" s="253"/>
      <c r="BI283" s="253"/>
      <c r="BJ283" s="253"/>
      <c r="BK283" s="253"/>
      <c r="BL283" s="253"/>
      <c r="BM283" s="253"/>
      <c r="BN283" s="253"/>
      <c r="BO283" s="253"/>
      <c r="BP283" s="253"/>
      <c r="BQ283" s="253"/>
      <c r="BR283" s="253"/>
      <c r="BS283" s="253"/>
      <c r="BT283" s="253"/>
      <c r="BU283" s="253"/>
      <c r="BV283" s="253"/>
      <c r="BW283" s="253"/>
      <c r="BX283" s="253"/>
      <c r="BY283" s="253"/>
      <c r="BZ283" s="253"/>
      <c r="CA283" s="253"/>
      <c r="CB283" s="253"/>
      <c r="CC283" s="253"/>
      <c r="CD283" s="253"/>
      <c r="CE283" s="253"/>
      <c r="CF283" s="253"/>
      <c r="CG283" s="253"/>
      <c r="CH283" s="253"/>
      <c r="CI283" s="253"/>
      <c r="CJ283" s="253"/>
      <c r="CK283" s="253"/>
      <c r="CL283" s="253"/>
      <c r="CM283" s="253"/>
      <c r="CN283" s="253"/>
      <c r="CO283" s="253"/>
      <c r="CP283" s="253"/>
      <c r="CQ283" s="253"/>
      <c r="CR283" s="253"/>
      <c r="CS283" s="253"/>
      <c r="CT283" s="253"/>
      <c r="CU283" s="253"/>
      <c r="CV283" s="253"/>
      <c r="CW283" s="253"/>
      <c r="CX283" s="253"/>
      <c r="CY283" s="253"/>
      <c r="CZ283" s="253"/>
      <c r="DA283" s="253"/>
      <c r="DB283" s="253"/>
      <c r="DC283" s="253"/>
      <c r="DD283" s="253"/>
      <c r="DE283" s="253"/>
      <c r="DF283" s="253"/>
      <c r="DG283" s="253"/>
      <c r="DH283" s="253"/>
      <c r="DI283" s="253"/>
      <c r="DJ283" s="253"/>
      <c r="DK283" s="253"/>
      <c r="DL283" s="253"/>
    </row>
    <row r="284" spans="1:116" x14ac:dyDescent="0.25">
      <c r="A284" s="253"/>
      <c r="B284" s="253"/>
      <c r="C284" s="253"/>
      <c r="D284" s="253"/>
      <c r="E284" s="253"/>
      <c r="F284" s="253"/>
      <c r="G284" s="253"/>
      <c r="H284" s="253"/>
      <c r="I284" s="253"/>
      <c r="J284" s="253"/>
      <c r="K284" s="253"/>
      <c r="L284" s="253"/>
      <c r="M284" s="253"/>
      <c r="N284" s="253"/>
      <c r="O284" s="253"/>
      <c r="P284" s="253"/>
      <c r="Q284" s="253"/>
      <c r="R284" s="253"/>
      <c r="S284" s="253"/>
      <c r="T284" s="253"/>
      <c r="U284" s="253"/>
      <c r="V284" s="253"/>
      <c r="W284" s="253"/>
      <c r="X284" s="253"/>
      <c r="Y284" s="253"/>
      <c r="Z284" s="253"/>
      <c r="AA284" s="253"/>
      <c r="AB284" s="253"/>
      <c r="AC284" s="253"/>
      <c r="AD284" s="253"/>
      <c r="AE284" s="253"/>
      <c r="AF284" s="253"/>
      <c r="AG284" s="253"/>
      <c r="AH284" s="253"/>
      <c r="AI284" s="253"/>
      <c r="AJ284" s="253"/>
      <c r="AK284" s="253"/>
      <c r="AL284" s="253"/>
      <c r="AM284" s="253"/>
      <c r="AN284" s="253"/>
      <c r="AO284" s="253"/>
      <c r="AP284" s="253"/>
      <c r="AQ284" s="253"/>
      <c r="AR284" s="253"/>
      <c r="AS284" s="253"/>
      <c r="AT284" s="253"/>
      <c r="AU284" s="253"/>
      <c r="AV284" s="253"/>
      <c r="AW284" s="253"/>
      <c r="AX284" s="253"/>
      <c r="AY284" s="253"/>
      <c r="AZ284" s="253"/>
      <c r="BA284" s="253"/>
      <c r="BB284" s="253"/>
      <c r="BC284" s="253"/>
      <c r="BD284" s="253"/>
      <c r="BE284" s="253"/>
      <c r="BF284" s="253"/>
      <c r="BG284" s="253"/>
      <c r="BH284" s="253"/>
      <c r="BI284" s="253"/>
      <c r="BJ284" s="253"/>
      <c r="BK284" s="253"/>
      <c r="BL284" s="253"/>
      <c r="BM284" s="253"/>
      <c r="BN284" s="253"/>
      <c r="BO284" s="253"/>
      <c r="BP284" s="253"/>
      <c r="BQ284" s="253"/>
      <c r="BR284" s="253"/>
      <c r="BS284" s="253"/>
      <c r="BT284" s="253"/>
      <c r="BU284" s="253"/>
      <c r="BV284" s="253"/>
      <c r="BW284" s="253"/>
      <c r="BX284" s="253"/>
      <c r="BY284" s="253"/>
      <c r="BZ284" s="253"/>
      <c r="CA284" s="253"/>
      <c r="CB284" s="253"/>
      <c r="CC284" s="253"/>
      <c r="CD284" s="253"/>
      <c r="CE284" s="253"/>
      <c r="CF284" s="253"/>
      <c r="CG284" s="253"/>
      <c r="CH284" s="253"/>
      <c r="CI284" s="253"/>
      <c r="CJ284" s="253"/>
      <c r="CK284" s="253"/>
      <c r="CL284" s="253"/>
      <c r="CM284" s="253"/>
      <c r="CN284" s="253"/>
      <c r="CO284" s="253"/>
      <c r="CP284" s="253"/>
      <c r="CQ284" s="253"/>
      <c r="CR284" s="253"/>
      <c r="CS284" s="253"/>
      <c r="CT284" s="253"/>
      <c r="CU284" s="253"/>
      <c r="CV284" s="253"/>
      <c r="CW284" s="253"/>
      <c r="CX284" s="253"/>
      <c r="CY284" s="253"/>
      <c r="CZ284" s="253"/>
      <c r="DA284" s="253"/>
      <c r="DB284" s="253"/>
      <c r="DC284" s="253"/>
      <c r="DD284" s="253"/>
      <c r="DE284" s="253"/>
      <c r="DF284" s="253"/>
      <c r="DG284" s="253"/>
      <c r="DH284" s="253"/>
      <c r="DI284" s="253"/>
      <c r="DJ284" s="253"/>
      <c r="DK284" s="253"/>
      <c r="DL284" s="253"/>
    </row>
    <row r="285" spans="1:116" x14ac:dyDescent="0.25">
      <c r="A285" s="253"/>
      <c r="B285" s="253"/>
      <c r="C285" s="253"/>
      <c r="D285" s="253"/>
      <c r="E285" s="253"/>
      <c r="F285" s="253"/>
      <c r="G285" s="253"/>
      <c r="H285" s="253"/>
      <c r="I285" s="253"/>
      <c r="J285" s="253"/>
      <c r="K285" s="253"/>
      <c r="L285" s="253"/>
      <c r="M285" s="253"/>
      <c r="N285" s="253"/>
      <c r="O285" s="253"/>
      <c r="P285" s="253"/>
      <c r="Q285" s="253"/>
      <c r="R285" s="253"/>
      <c r="S285" s="253"/>
      <c r="T285" s="253"/>
      <c r="U285" s="253"/>
      <c r="V285" s="253"/>
      <c r="W285" s="253"/>
      <c r="X285" s="253"/>
      <c r="Y285" s="253"/>
      <c r="Z285" s="253"/>
      <c r="AA285" s="253"/>
      <c r="AB285" s="253"/>
      <c r="AC285" s="253"/>
      <c r="AD285" s="253"/>
      <c r="AE285" s="253"/>
      <c r="AF285" s="253"/>
      <c r="AG285" s="253"/>
      <c r="AH285" s="253"/>
      <c r="AI285" s="253"/>
      <c r="AJ285" s="253"/>
      <c r="AK285" s="253"/>
      <c r="AL285" s="253"/>
      <c r="AM285" s="253"/>
      <c r="AN285" s="253"/>
      <c r="AO285" s="253"/>
      <c r="AP285" s="253"/>
      <c r="AQ285" s="253"/>
      <c r="AR285" s="253"/>
      <c r="AS285" s="253"/>
      <c r="AT285" s="253"/>
      <c r="AU285" s="253"/>
      <c r="AV285" s="253"/>
      <c r="AW285" s="253"/>
      <c r="AX285" s="253"/>
      <c r="AY285" s="253"/>
      <c r="AZ285" s="253"/>
      <c r="BA285" s="253"/>
      <c r="BB285" s="253"/>
      <c r="BC285" s="253"/>
      <c r="BD285" s="253"/>
      <c r="BE285" s="253"/>
      <c r="BF285" s="253"/>
      <c r="BG285" s="253"/>
      <c r="BH285" s="253"/>
      <c r="BI285" s="253"/>
      <c r="BJ285" s="253"/>
      <c r="BK285" s="253"/>
      <c r="BL285" s="253"/>
      <c r="BM285" s="253"/>
      <c r="BN285" s="253"/>
      <c r="BO285" s="253"/>
      <c r="BP285" s="253"/>
      <c r="BQ285" s="253"/>
      <c r="BR285" s="253"/>
      <c r="BS285" s="253"/>
      <c r="BT285" s="253"/>
      <c r="BU285" s="253"/>
      <c r="BV285" s="253"/>
      <c r="BW285" s="253"/>
      <c r="BX285" s="253"/>
      <c r="BY285" s="253"/>
      <c r="BZ285" s="253"/>
      <c r="CA285" s="253"/>
      <c r="CB285" s="253"/>
      <c r="CC285" s="253"/>
      <c r="CD285" s="253"/>
      <c r="CE285" s="253"/>
      <c r="CF285" s="253"/>
      <c r="CG285" s="253"/>
      <c r="CH285" s="253"/>
      <c r="CI285" s="253"/>
      <c r="CJ285" s="253"/>
      <c r="CK285" s="253"/>
      <c r="CL285" s="253"/>
      <c r="CM285" s="253"/>
      <c r="CN285" s="253"/>
      <c r="CO285" s="253"/>
      <c r="CP285" s="253"/>
      <c r="CQ285" s="253"/>
      <c r="CR285" s="253"/>
      <c r="CS285" s="253"/>
      <c r="CT285" s="253"/>
      <c r="CU285" s="253"/>
      <c r="CV285" s="253"/>
      <c r="CW285" s="253"/>
      <c r="CX285" s="253"/>
      <c r="CY285" s="253"/>
      <c r="CZ285" s="253"/>
      <c r="DA285" s="253"/>
      <c r="DB285" s="253"/>
      <c r="DC285" s="253"/>
      <c r="DD285" s="253"/>
      <c r="DE285" s="253"/>
      <c r="DF285" s="253"/>
      <c r="DG285" s="253"/>
      <c r="DH285" s="253"/>
      <c r="DI285" s="253"/>
      <c r="DJ285" s="253"/>
      <c r="DK285" s="253"/>
      <c r="DL285" s="253"/>
    </row>
    <row r="286" spans="1:116" x14ac:dyDescent="0.25">
      <c r="A286" s="253"/>
      <c r="B286" s="253"/>
      <c r="C286" s="253"/>
      <c r="D286" s="253"/>
      <c r="E286" s="253"/>
      <c r="F286" s="253"/>
      <c r="G286" s="253"/>
      <c r="H286" s="253"/>
      <c r="I286" s="253"/>
      <c r="J286" s="253"/>
      <c r="K286" s="253"/>
      <c r="L286" s="253"/>
      <c r="M286" s="253"/>
      <c r="N286" s="253"/>
      <c r="O286" s="253"/>
      <c r="P286" s="253"/>
      <c r="Q286" s="253"/>
      <c r="R286" s="253"/>
      <c r="S286" s="253"/>
      <c r="T286" s="253"/>
      <c r="U286" s="253"/>
      <c r="V286" s="253"/>
      <c r="W286" s="253"/>
      <c r="X286" s="253"/>
      <c r="Y286" s="253"/>
      <c r="Z286" s="253"/>
      <c r="AA286" s="253"/>
      <c r="AB286" s="253"/>
      <c r="AC286" s="253"/>
      <c r="AD286" s="253"/>
      <c r="AE286" s="253"/>
      <c r="AF286" s="253"/>
      <c r="AG286" s="253"/>
      <c r="AH286" s="253"/>
      <c r="AI286" s="253"/>
      <c r="AJ286" s="253"/>
      <c r="AK286" s="253"/>
      <c r="AL286" s="253"/>
      <c r="AM286" s="253"/>
      <c r="AN286" s="253"/>
      <c r="AO286" s="253"/>
      <c r="AP286" s="253"/>
      <c r="AQ286" s="253"/>
      <c r="AR286" s="253"/>
      <c r="AS286" s="253"/>
      <c r="AT286" s="253"/>
      <c r="AU286" s="253"/>
      <c r="AV286" s="253"/>
      <c r="AW286" s="253"/>
      <c r="AX286" s="253"/>
      <c r="AY286" s="253"/>
      <c r="AZ286" s="253"/>
      <c r="BA286" s="253"/>
      <c r="BB286" s="253"/>
      <c r="BC286" s="253"/>
      <c r="BD286" s="253"/>
      <c r="BE286" s="253"/>
      <c r="BF286" s="253"/>
      <c r="BG286" s="253"/>
      <c r="BH286" s="253"/>
      <c r="BI286" s="253"/>
      <c r="BJ286" s="253"/>
      <c r="BK286" s="253"/>
      <c r="BL286" s="253"/>
      <c r="BM286" s="253"/>
      <c r="BN286" s="253"/>
      <c r="BO286" s="253"/>
      <c r="BP286" s="253"/>
      <c r="BQ286" s="253"/>
      <c r="BR286" s="253"/>
      <c r="BS286" s="253"/>
      <c r="BT286" s="253"/>
      <c r="BU286" s="253"/>
      <c r="BV286" s="253"/>
      <c r="BW286" s="253"/>
      <c r="BX286" s="253"/>
      <c r="BY286" s="253"/>
      <c r="BZ286" s="253"/>
      <c r="CA286" s="253"/>
      <c r="CB286" s="253"/>
      <c r="CC286" s="253"/>
      <c r="CD286" s="253"/>
      <c r="CE286" s="253"/>
      <c r="CF286" s="253"/>
      <c r="CG286" s="253"/>
      <c r="CH286" s="253"/>
      <c r="CI286" s="253"/>
      <c r="CJ286" s="253"/>
      <c r="CK286" s="253"/>
      <c r="CL286" s="253"/>
      <c r="CM286" s="253"/>
      <c r="CN286" s="253"/>
      <c r="CO286" s="253"/>
      <c r="CP286" s="253"/>
      <c r="CQ286" s="253"/>
      <c r="CR286" s="253"/>
      <c r="CS286" s="253"/>
      <c r="CT286" s="253"/>
      <c r="CU286" s="253"/>
      <c r="CV286" s="253"/>
      <c r="CW286" s="253"/>
      <c r="CX286" s="253"/>
      <c r="CY286" s="253"/>
      <c r="CZ286" s="253"/>
      <c r="DA286" s="253"/>
      <c r="DB286" s="253"/>
      <c r="DC286" s="253"/>
      <c r="DD286" s="253"/>
      <c r="DE286" s="253"/>
      <c r="DF286" s="253"/>
      <c r="DG286" s="253"/>
      <c r="DH286" s="253"/>
      <c r="DI286" s="253"/>
      <c r="DJ286" s="253"/>
      <c r="DK286" s="253"/>
      <c r="DL286" s="253"/>
    </row>
    <row r="287" spans="1:116" x14ac:dyDescent="0.25">
      <c r="A287" s="253"/>
      <c r="B287" s="253"/>
      <c r="C287" s="253"/>
      <c r="D287" s="253"/>
      <c r="E287" s="253"/>
      <c r="F287" s="253"/>
      <c r="G287" s="253"/>
      <c r="H287" s="253"/>
      <c r="I287" s="253"/>
      <c r="J287" s="253"/>
      <c r="K287" s="253"/>
      <c r="L287" s="253"/>
      <c r="M287" s="253"/>
      <c r="N287" s="253"/>
      <c r="O287" s="253"/>
      <c r="P287" s="253"/>
      <c r="Q287" s="253"/>
      <c r="R287" s="253"/>
      <c r="S287" s="253"/>
      <c r="T287" s="253"/>
      <c r="U287" s="253"/>
      <c r="V287" s="253"/>
      <c r="W287" s="253"/>
      <c r="X287" s="253"/>
      <c r="Y287" s="253"/>
      <c r="Z287" s="253"/>
      <c r="AA287" s="253"/>
      <c r="AB287" s="253"/>
      <c r="AC287" s="253"/>
      <c r="AD287" s="253"/>
      <c r="AE287" s="253"/>
      <c r="AF287" s="253"/>
      <c r="AG287" s="253"/>
      <c r="AH287" s="253"/>
      <c r="AI287" s="253"/>
      <c r="AJ287" s="253"/>
      <c r="AK287" s="253"/>
      <c r="AL287" s="253"/>
      <c r="AM287" s="253"/>
      <c r="AN287" s="253"/>
      <c r="AO287" s="253"/>
      <c r="AP287" s="253"/>
      <c r="AQ287" s="253"/>
      <c r="AR287" s="253"/>
      <c r="AS287" s="253"/>
      <c r="AT287" s="253"/>
      <c r="AU287" s="253"/>
      <c r="AV287" s="253"/>
      <c r="AW287" s="253"/>
      <c r="AX287" s="253"/>
      <c r="AY287" s="253"/>
      <c r="AZ287" s="253"/>
      <c r="BA287" s="253"/>
      <c r="BB287" s="253"/>
      <c r="BC287" s="253"/>
      <c r="BD287" s="253"/>
      <c r="BE287" s="253"/>
      <c r="BF287" s="253"/>
      <c r="BG287" s="253"/>
      <c r="BH287" s="253"/>
      <c r="BI287" s="253"/>
      <c r="BJ287" s="253"/>
      <c r="BK287" s="253"/>
      <c r="BL287" s="253"/>
      <c r="BM287" s="253"/>
      <c r="BN287" s="253"/>
      <c r="BO287" s="253"/>
      <c r="BP287" s="253"/>
      <c r="BQ287" s="253"/>
      <c r="BR287" s="253"/>
      <c r="BS287" s="253"/>
      <c r="BT287" s="253"/>
      <c r="BU287" s="253"/>
      <c r="BV287" s="253"/>
      <c r="BW287" s="253"/>
      <c r="BX287" s="253"/>
      <c r="BY287" s="253"/>
      <c r="BZ287" s="253"/>
      <c r="CA287" s="253"/>
      <c r="CB287" s="253"/>
      <c r="CC287" s="253"/>
      <c r="CD287" s="253"/>
      <c r="CE287" s="253"/>
      <c r="CF287" s="253"/>
      <c r="CG287" s="253"/>
      <c r="CH287" s="253"/>
      <c r="CI287" s="253"/>
      <c r="CJ287" s="253"/>
      <c r="CK287" s="253"/>
      <c r="CL287" s="253"/>
      <c r="CM287" s="253"/>
      <c r="CN287" s="253"/>
      <c r="CO287" s="253"/>
      <c r="CP287" s="253"/>
      <c r="CQ287" s="253"/>
      <c r="CR287" s="253"/>
      <c r="CS287" s="253"/>
      <c r="CT287" s="253"/>
      <c r="CU287" s="253"/>
      <c r="CV287" s="253"/>
      <c r="CW287" s="253"/>
      <c r="CX287" s="253"/>
      <c r="CY287" s="253"/>
      <c r="CZ287" s="253"/>
      <c r="DA287" s="253"/>
      <c r="DB287" s="253"/>
      <c r="DC287" s="253"/>
      <c r="DD287" s="253"/>
      <c r="DE287" s="253"/>
      <c r="DF287" s="253"/>
      <c r="DG287" s="253"/>
      <c r="DH287" s="253"/>
      <c r="DI287" s="253"/>
      <c r="DJ287" s="253"/>
      <c r="DK287" s="253"/>
      <c r="DL287" s="253"/>
    </row>
    <row r="288" spans="1:116" x14ac:dyDescent="0.25">
      <c r="A288" s="253"/>
      <c r="B288" s="253"/>
      <c r="C288" s="253"/>
      <c r="D288" s="253"/>
      <c r="E288" s="253"/>
      <c r="F288" s="253"/>
      <c r="G288" s="253"/>
      <c r="H288" s="253"/>
      <c r="I288" s="253"/>
      <c r="J288" s="253"/>
      <c r="K288" s="253"/>
      <c r="L288" s="253"/>
      <c r="M288" s="253"/>
      <c r="N288" s="253"/>
      <c r="O288" s="253"/>
      <c r="P288" s="253"/>
      <c r="Q288" s="253"/>
      <c r="R288" s="253"/>
      <c r="S288" s="253"/>
      <c r="T288" s="253"/>
      <c r="U288" s="253"/>
      <c r="V288" s="253"/>
      <c r="W288" s="253"/>
      <c r="X288" s="253"/>
      <c r="Y288" s="253"/>
      <c r="Z288" s="253"/>
      <c r="AA288" s="253"/>
      <c r="AB288" s="253"/>
      <c r="AC288" s="253"/>
      <c r="AD288" s="253"/>
      <c r="AE288" s="253"/>
      <c r="AF288" s="253"/>
      <c r="AG288" s="253"/>
      <c r="AH288" s="253"/>
      <c r="AI288" s="253"/>
      <c r="AJ288" s="253"/>
      <c r="AK288" s="253"/>
      <c r="AL288" s="253"/>
      <c r="AM288" s="253"/>
      <c r="AN288" s="253"/>
      <c r="AO288" s="253"/>
      <c r="AP288" s="253"/>
      <c r="AQ288" s="253"/>
      <c r="AR288" s="253"/>
      <c r="AS288" s="253"/>
      <c r="AT288" s="253"/>
      <c r="AU288" s="253"/>
      <c r="AV288" s="253"/>
      <c r="AW288" s="253"/>
      <c r="AX288" s="253"/>
      <c r="AY288" s="253"/>
      <c r="AZ288" s="253"/>
      <c r="BA288" s="253"/>
      <c r="BB288" s="253"/>
      <c r="BC288" s="253"/>
      <c r="BD288" s="253"/>
      <c r="BE288" s="253"/>
      <c r="BF288" s="253"/>
      <c r="BG288" s="253"/>
      <c r="BH288" s="253"/>
      <c r="BI288" s="253"/>
      <c r="BJ288" s="253"/>
      <c r="BK288" s="253"/>
      <c r="BL288" s="253"/>
      <c r="BM288" s="253"/>
      <c r="BN288" s="253"/>
      <c r="BO288" s="253"/>
      <c r="BP288" s="253"/>
      <c r="BQ288" s="253"/>
      <c r="BR288" s="253"/>
      <c r="BS288" s="253"/>
      <c r="BT288" s="253"/>
      <c r="BU288" s="253"/>
      <c r="BV288" s="253"/>
      <c r="BW288" s="253"/>
      <c r="BX288" s="253"/>
      <c r="BY288" s="253"/>
      <c r="BZ288" s="253"/>
      <c r="CA288" s="253"/>
      <c r="CB288" s="253"/>
      <c r="CC288" s="253"/>
      <c r="CD288" s="253"/>
      <c r="CE288" s="253"/>
      <c r="CF288" s="253"/>
      <c r="CG288" s="253"/>
      <c r="CH288" s="253"/>
      <c r="CI288" s="253"/>
      <c r="CJ288" s="253"/>
      <c r="CK288" s="253"/>
      <c r="CL288" s="253"/>
      <c r="CM288" s="253"/>
      <c r="CN288" s="253"/>
      <c r="CO288" s="253"/>
      <c r="CP288" s="253"/>
      <c r="CQ288" s="253"/>
      <c r="CR288" s="253"/>
      <c r="CS288" s="253"/>
      <c r="CT288" s="253"/>
      <c r="CU288" s="253"/>
      <c r="CV288" s="253"/>
      <c r="CW288" s="253"/>
      <c r="CX288" s="253"/>
      <c r="CY288" s="253"/>
      <c r="CZ288" s="253"/>
      <c r="DA288" s="253"/>
      <c r="DB288" s="253"/>
      <c r="DC288" s="253"/>
      <c r="DD288" s="253"/>
      <c r="DE288" s="253"/>
      <c r="DF288" s="253"/>
      <c r="DG288" s="253"/>
      <c r="DH288" s="253"/>
      <c r="DI288" s="253"/>
      <c r="DJ288" s="253"/>
      <c r="DK288" s="253"/>
      <c r="DL288" s="253"/>
    </row>
    <row r="289" spans="1:116" x14ac:dyDescent="0.25">
      <c r="A289" s="253"/>
      <c r="B289" s="253"/>
      <c r="C289" s="253"/>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c r="AA289" s="253"/>
      <c r="AB289" s="253"/>
      <c r="AC289" s="253"/>
      <c r="AD289" s="253"/>
      <c r="AE289" s="253"/>
      <c r="AF289" s="253"/>
      <c r="AG289" s="253"/>
      <c r="AH289" s="253"/>
      <c r="AI289" s="253"/>
      <c r="AJ289" s="253"/>
      <c r="AK289" s="253"/>
      <c r="AL289" s="253"/>
      <c r="AM289" s="253"/>
      <c r="AN289" s="253"/>
      <c r="AO289" s="253"/>
      <c r="AP289" s="253"/>
      <c r="AQ289" s="253"/>
      <c r="AR289" s="253"/>
      <c r="AS289" s="253"/>
      <c r="AT289" s="253"/>
      <c r="AU289" s="253"/>
      <c r="AV289" s="253"/>
      <c r="AW289" s="253"/>
      <c r="AX289" s="253"/>
      <c r="AY289" s="253"/>
      <c r="AZ289" s="253"/>
      <c r="BA289" s="253"/>
      <c r="BB289" s="253"/>
      <c r="BC289" s="253"/>
      <c r="BD289" s="253"/>
      <c r="BE289" s="253"/>
      <c r="BF289" s="253"/>
      <c r="BG289" s="253"/>
      <c r="BH289" s="253"/>
      <c r="BI289" s="253"/>
      <c r="BJ289" s="253"/>
      <c r="BK289" s="253"/>
      <c r="BL289" s="253"/>
      <c r="BM289" s="253"/>
      <c r="BN289" s="253"/>
      <c r="BO289" s="253"/>
      <c r="BP289" s="253"/>
      <c r="BQ289" s="253"/>
      <c r="BR289" s="253"/>
      <c r="BS289" s="253"/>
      <c r="BT289" s="253"/>
      <c r="BU289" s="253"/>
      <c r="BV289" s="253"/>
      <c r="BW289" s="253"/>
      <c r="BX289" s="253"/>
      <c r="BY289" s="253"/>
      <c r="BZ289" s="253"/>
      <c r="CA289" s="253"/>
      <c r="CB289" s="253"/>
      <c r="CC289" s="253"/>
      <c r="CD289" s="253"/>
      <c r="CE289" s="253"/>
      <c r="CF289" s="253"/>
      <c r="CG289" s="253"/>
      <c r="CH289" s="253"/>
      <c r="CI289" s="253"/>
      <c r="CJ289" s="253"/>
      <c r="CK289" s="253"/>
      <c r="CL289" s="253"/>
      <c r="CM289" s="253"/>
      <c r="CN289" s="253"/>
      <c r="CO289" s="253"/>
      <c r="CP289" s="253"/>
      <c r="CQ289" s="253"/>
      <c r="CR289" s="253"/>
      <c r="CS289" s="253"/>
      <c r="CT289" s="253"/>
      <c r="CU289" s="253"/>
      <c r="CV289" s="253"/>
      <c r="CW289" s="253"/>
      <c r="CX289" s="253"/>
      <c r="CY289" s="253"/>
      <c r="CZ289" s="253"/>
      <c r="DA289" s="253"/>
      <c r="DB289" s="253"/>
      <c r="DC289" s="253"/>
      <c r="DD289" s="253"/>
      <c r="DE289" s="253"/>
      <c r="DF289" s="253"/>
      <c r="DG289" s="253"/>
      <c r="DH289" s="253"/>
      <c r="DI289" s="253"/>
      <c r="DJ289" s="253"/>
      <c r="DK289" s="253"/>
      <c r="DL289" s="253"/>
    </row>
    <row r="290" spans="1:116" x14ac:dyDescent="0.25">
      <c r="A290" s="253"/>
      <c r="B290" s="253"/>
      <c r="C290" s="253"/>
      <c r="D290" s="253"/>
      <c r="E290" s="253"/>
      <c r="F290" s="253"/>
      <c r="G290" s="253"/>
      <c r="H290" s="253"/>
      <c r="I290" s="253"/>
      <c r="J290" s="253"/>
      <c r="K290" s="253"/>
      <c r="L290" s="253"/>
      <c r="M290" s="253"/>
      <c r="N290" s="253"/>
      <c r="O290" s="253"/>
      <c r="P290" s="253"/>
      <c r="Q290" s="253"/>
      <c r="R290" s="253"/>
      <c r="S290" s="253"/>
      <c r="T290" s="253"/>
      <c r="U290" s="253"/>
      <c r="V290" s="253"/>
      <c r="W290" s="253"/>
      <c r="X290" s="253"/>
      <c r="Y290" s="253"/>
      <c r="Z290" s="253"/>
      <c r="AA290" s="253"/>
      <c r="AB290" s="253"/>
      <c r="AC290" s="253"/>
      <c r="AD290" s="253"/>
      <c r="AE290" s="253"/>
      <c r="AF290" s="253"/>
      <c r="AG290" s="253"/>
      <c r="AH290" s="253"/>
      <c r="AI290" s="253"/>
      <c r="AJ290" s="253"/>
      <c r="AK290" s="253"/>
      <c r="AL290" s="253"/>
      <c r="AM290" s="253"/>
      <c r="AN290" s="253"/>
      <c r="AO290" s="253"/>
      <c r="AP290" s="253"/>
      <c r="AQ290" s="253"/>
      <c r="AR290" s="253"/>
      <c r="AS290" s="253"/>
      <c r="AT290" s="253"/>
      <c r="AU290" s="253"/>
      <c r="AV290" s="253"/>
      <c r="AW290" s="253"/>
      <c r="AX290" s="253"/>
      <c r="AY290" s="253"/>
      <c r="AZ290" s="253"/>
      <c r="BA290" s="253"/>
      <c r="BB290" s="253"/>
      <c r="BC290" s="253"/>
      <c r="BD290" s="253"/>
      <c r="BE290" s="253"/>
      <c r="BF290" s="253"/>
      <c r="BG290" s="253"/>
      <c r="BH290" s="253"/>
      <c r="BI290" s="253"/>
      <c r="BJ290" s="253"/>
      <c r="BK290" s="253"/>
      <c r="BL290" s="253"/>
      <c r="BM290" s="253"/>
      <c r="BN290" s="253"/>
      <c r="BO290" s="253"/>
      <c r="BP290" s="253"/>
      <c r="BQ290" s="253"/>
      <c r="BR290" s="253"/>
      <c r="BS290" s="253"/>
      <c r="BT290" s="253"/>
      <c r="BU290" s="253"/>
      <c r="BV290" s="253"/>
      <c r="BW290" s="253"/>
      <c r="BX290" s="253"/>
      <c r="BY290" s="253"/>
      <c r="BZ290" s="253"/>
      <c r="CA290" s="253"/>
      <c r="CB290" s="253"/>
      <c r="CC290" s="253"/>
      <c r="CD290" s="253"/>
      <c r="CE290" s="253"/>
      <c r="CF290" s="253"/>
      <c r="CG290" s="253"/>
      <c r="CH290" s="253"/>
      <c r="CI290" s="253"/>
      <c r="CJ290" s="253"/>
      <c r="CK290" s="253"/>
      <c r="CL290" s="253"/>
      <c r="CM290" s="253"/>
      <c r="CN290" s="253"/>
      <c r="CO290" s="253"/>
      <c r="CP290" s="253"/>
      <c r="CQ290" s="253"/>
      <c r="CR290" s="253"/>
      <c r="CS290" s="253"/>
      <c r="CT290" s="253"/>
      <c r="CU290" s="253"/>
      <c r="CV290" s="253"/>
      <c r="CW290" s="253"/>
      <c r="CX290" s="253"/>
      <c r="CY290" s="253"/>
      <c r="CZ290" s="253"/>
      <c r="DA290" s="253"/>
      <c r="DB290" s="253"/>
      <c r="DC290" s="253"/>
      <c r="DD290" s="253"/>
      <c r="DE290" s="253"/>
      <c r="DF290" s="253"/>
      <c r="DG290" s="253"/>
      <c r="DH290" s="253"/>
      <c r="DI290" s="253"/>
      <c r="DJ290" s="253"/>
      <c r="DK290" s="253"/>
      <c r="DL290" s="253"/>
    </row>
    <row r="291" spans="1:116" x14ac:dyDescent="0.25">
      <c r="A291" s="253"/>
      <c r="B291" s="253"/>
      <c r="C291" s="253"/>
      <c r="D291" s="253"/>
      <c r="E291" s="253"/>
      <c r="F291" s="253"/>
      <c r="G291" s="253"/>
      <c r="H291" s="253"/>
      <c r="I291" s="253"/>
      <c r="J291" s="253"/>
      <c r="K291" s="253"/>
      <c r="L291" s="253"/>
      <c r="M291" s="253"/>
      <c r="N291" s="253"/>
      <c r="O291" s="253"/>
      <c r="P291" s="253"/>
      <c r="Q291" s="253"/>
      <c r="R291" s="253"/>
      <c r="S291" s="253"/>
      <c r="T291" s="253"/>
      <c r="U291" s="253"/>
      <c r="V291" s="253"/>
      <c r="W291" s="253"/>
      <c r="X291" s="253"/>
      <c r="Y291" s="253"/>
      <c r="Z291" s="253"/>
      <c r="AA291" s="253"/>
      <c r="AB291" s="253"/>
      <c r="AC291" s="253"/>
      <c r="AD291" s="253"/>
      <c r="AE291" s="253"/>
      <c r="AF291" s="253"/>
      <c r="AG291" s="253"/>
      <c r="AH291" s="253"/>
      <c r="AI291" s="253"/>
      <c r="AJ291" s="253"/>
      <c r="AK291" s="253"/>
      <c r="AL291" s="253"/>
      <c r="AM291" s="253"/>
      <c r="AN291" s="253"/>
      <c r="AO291" s="253"/>
      <c r="AP291" s="253"/>
      <c r="AQ291" s="253"/>
      <c r="AR291" s="253"/>
      <c r="AS291" s="253"/>
      <c r="AT291" s="253"/>
      <c r="AU291" s="253"/>
      <c r="AV291" s="253"/>
      <c r="AW291" s="253"/>
      <c r="AX291" s="253"/>
      <c r="AY291" s="253"/>
      <c r="AZ291" s="253"/>
      <c r="BA291" s="253"/>
      <c r="BB291" s="253"/>
      <c r="BC291" s="253"/>
      <c r="BD291" s="253"/>
      <c r="BE291" s="253"/>
      <c r="BF291" s="253"/>
      <c r="BG291" s="253"/>
      <c r="BH291" s="253"/>
      <c r="BI291" s="253"/>
      <c r="BJ291" s="253"/>
      <c r="BK291" s="253"/>
      <c r="BL291" s="253"/>
      <c r="BM291" s="253"/>
      <c r="BN291" s="253"/>
      <c r="BO291" s="253"/>
      <c r="BP291" s="253"/>
      <c r="BQ291" s="253"/>
      <c r="BR291" s="253"/>
      <c r="BS291" s="253"/>
      <c r="BT291" s="253"/>
      <c r="BU291" s="253"/>
      <c r="BV291" s="253"/>
      <c r="BW291" s="253"/>
      <c r="BX291" s="253"/>
      <c r="BY291" s="253"/>
      <c r="BZ291" s="253"/>
      <c r="CA291" s="253"/>
      <c r="CB291" s="253"/>
      <c r="CC291" s="253"/>
      <c r="CD291" s="253"/>
      <c r="CE291" s="253"/>
      <c r="CF291" s="253"/>
      <c r="CG291" s="253"/>
      <c r="CH291" s="253"/>
      <c r="CI291" s="253"/>
      <c r="CJ291" s="253"/>
      <c r="CK291" s="253"/>
      <c r="CL291" s="253"/>
      <c r="CM291" s="253"/>
      <c r="CN291" s="253"/>
      <c r="CO291" s="253"/>
      <c r="CP291" s="253"/>
      <c r="CQ291" s="253"/>
      <c r="CR291" s="253"/>
      <c r="CS291" s="253"/>
      <c r="CT291" s="253"/>
      <c r="CU291" s="253"/>
      <c r="CV291" s="253"/>
      <c r="CW291" s="253"/>
      <c r="CX291" s="253"/>
      <c r="CY291" s="253"/>
      <c r="CZ291" s="253"/>
      <c r="DA291" s="253"/>
      <c r="DB291" s="253"/>
      <c r="DC291" s="253"/>
      <c r="DD291" s="253"/>
      <c r="DE291" s="253"/>
      <c r="DF291" s="253"/>
      <c r="DG291" s="253"/>
      <c r="DH291" s="253"/>
      <c r="DI291" s="253"/>
      <c r="DJ291" s="253"/>
      <c r="DK291" s="253"/>
      <c r="DL291" s="253"/>
    </row>
    <row r="292" spans="1:116" x14ac:dyDescent="0.25">
      <c r="A292" s="253"/>
      <c r="B292" s="253"/>
      <c r="C292" s="253"/>
      <c r="D292" s="253"/>
      <c r="E292" s="253"/>
      <c r="F292" s="253"/>
      <c r="G292" s="253"/>
      <c r="H292" s="253"/>
      <c r="I292" s="253"/>
      <c r="J292" s="253"/>
      <c r="K292" s="253"/>
      <c r="L292" s="253"/>
      <c r="M292" s="253"/>
      <c r="N292" s="253"/>
      <c r="O292" s="253"/>
      <c r="P292" s="253"/>
      <c r="Q292" s="253"/>
      <c r="R292" s="253"/>
      <c r="S292" s="253"/>
      <c r="T292" s="253"/>
      <c r="U292" s="253"/>
      <c r="V292" s="253"/>
      <c r="W292" s="253"/>
      <c r="X292" s="253"/>
      <c r="Y292" s="253"/>
      <c r="Z292" s="253"/>
      <c r="AA292" s="253"/>
      <c r="AB292" s="253"/>
      <c r="AC292" s="253"/>
      <c r="AD292" s="253"/>
      <c r="AE292" s="253"/>
      <c r="AF292" s="253"/>
      <c r="AG292" s="253"/>
      <c r="AH292" s="253"/>
      <c r="AI292" s="253"/>
      <c r="AJ292" s="253"/>
      <c r="AK292" s="253"/>
      <c r="AL292" s="253"/>
      <c r="AM292" s="253"/>
      <c r="AN292" s="253"/>
      <c r="AO292" s="253"/>
      <c r="AP292" s="253"/>
      <c r="AQ292" s="253"/>
      <c r="AR292" s="253"/>
      <c r="AS292" s="253"/>
      <c r="AT292" s="253"/>
      <c r="AU292" s="253"/>
      <c r="AV292" s="253"/>
      <c r="AW292" s="253"/>
      <c r="AX292" s="253"/>
      <c r="AY292" s="253"/>
      <c r="AZ292" s="253"/>
      <c r="BA292" s="253"/>
      <c r="BB292" s="253"/>
      <c r="BC292" s="253"/>
      <c r="BD292" s="253"/>
      <c r="BE292" s="253"/>
      <c r="BF292" s="253"/>
      <c r="BG292" s="253"/>
      <c r="BH292" s="253"/>
      <c r="BI292" s="253"/>
      <c r="BJ292" s="253"/>
      <c r="BK292" s="253"/>
      <c r="BL292" s="253"/>
      <c r="BM292" s="253"/>
      <c r="BN292" s="253"/>
      <c r="BO292" s="253"/>
      <c r="BP292" s="253"/>
      <c r="BQ292" s="253"/>
      <c r="BR292" s="253"/>
      <c r="BS292" s="253"/>
      <c r="BT292" s="253"/>
      <c r="BU292" s="253"/>
      <c r="BV292" s="253"/>
      <c r="BW292" s="253"/>
      <c r="BX292" s="253"/>
      <c r="BY292" s="253"/>
      <c r="BZ292" s="253"/>
      <c r="CA292" s="253"/>
      <c r="CB292" s="253"/>
      <c r="CC292" s="253"/>
      <c r="CD292" s="253"/>
      <c r="CE292" s="253"/>
      <c r="CF292" s="253"/>
      <c r="CG292" s="253"/>
      <c r="CH292" s="253"/>
      <c r="CI292" s="253"/>
      <c r="CJ292" s="253"/>
      <c r="CK292" s="253"/>
      <c r="CL292" s="253"/>
      <c r="CM292" s="253"/>
      <c r="CN292" s="253"/>
      <c r="CO292" s="253"/>
      <c r="CP292" s="253"/>
      <c r="CQ292" s="253"/>
      <c r="CR292" s="253"/>
      <c r="CS292" s="253"/>
      <c r="CT292" s="253"/>
      <c r="CU292" s="253"/>
      <c r="CV292" s="253"/>
      <c r="CW292" s="253"/>
      <c r="CX292" s="253"/>
      <c r="CY292" s="253"/>
      <c r="CZ292" s="253"/>
      <c r="DA292" s="253"/>
      <c r="DB292" s="253"/>
      <c r="DC292" s="253"/>
      <c r="DD292" s="253"/>
      <c r="DE292" s="253"/>
      <c r="DF292" s="253"/>
      <c r="DG292" s="253"/>
      <c r="DH292" s="253"/>
      <c r="DI292" s="253"/>
      <c r="DJ292" s="253"/>
      <c r="DK292" s="253"/>
      <c r="DL292" s="253"/>
    </row>
    <row r="293" spans="1:116" x14ac:dyDescent="0.25">
      <c r="A293" s="253"/>
      <c r="B293" s="253"/>
      <c r="C293" s="253"/>
      <c r="D293" s="253"/>
      <c r="E293" s="253"/>
      <c r="F293" s="253"/>
      <c r="G293" s="253"/>
      <c r="H293" s="253"/>
      <c r="I293" s="253"/>
      <c r="J293" s="253"/>
      <c r="K293" s="253"/>
      <c r="L293" s="253"/>
      <c r="M293" s="253"/>
      <c r="N293" s="253"/>
      <c r="O293" s="253"/>
      <c r="P293" s="253"/>
      <c r="Q293" s="253"/>
      <c r="R293" s="253"/>
      <c r="S293" s="253"/>
      <c r="T293" s="253"/>
      <c r="U293" s="253"/>
      <c r="V293" s="253"/>
      <c r="W293" s="253"/>
      <c r="X293" s="253"/>
      <c r="Y293" s="253"/>
      <c r="Z293" s="253"/>
      <c r="AA293" s="253"/>
      <c r="AB293" s="253"/>
      <c r="AC293" s="253"/>
      <c r="AD293" s="253"/>
      <c r="AE293" s="253"/>
      <c r="AF293" s="253"/>
      <c r="AG293" s="253"/>
      <c r="AH293" s="253"/>
      <c r="AI293" s="253"/>
      <c r="AJ293" s="253"/>
      <c r="AK293" s="253"/>
      <c r="AL293" s="253"/>
      <c r="AM293" s="253"/>
      <c r="AN293" s="253"/>
      <c r="AO293" s="253"/>
      <c r="AP293" s="253"/>
      <c r="AQ293" s="253"/>
      <c r="AR293" s="253"/>
      <c r="AS293" s="253"/>
      <c r="AT293" s="253"/>
      <c r="AU293" s="253"/>
      <c r="AV293" s="253"/>
      <c r="AW293" s="253"/>
      <c r="AX293" s="253"/>
      <c r="AY293" s="253"/>
      <c r="AZ293" s="253"/>
      <c r="BA293" s="253"/>
      <c r="BB293" s="253"/>
      <c r="BC293" s="253"/>
      <c r="BD293" s="253"/>
      <c r="BE293" s="253"/>
      <c r="BF293" s="253"/>
      <c r="BG293" s="253"/>
      <c r="BH293" s="253"/>
      <c r="BI293" s="253"/>
      <c r="BJ293" s="253"/>
      <c r="BK293" s="253"/>
      <c r="BL293" s="253"/>
      <c r="BM293" s="253"/>
      <c r="BN293" s="253"/>
      <c r="BO293" s="253"/>
      <c r="BP293" s="253"/>
      <c r="BQ293" s="253"/>
      <c r="BR293" s="253"/>
      <c r="BS293" s="253"/>
      <c r="BT293" s="253"/>
      <c r="BU293" s="253"/>
      <c r="BV293" s="253"/>
      <c r="BW293" s="253"/>
      <c r="BX293" s="253"/>
      <c r="BY293" s="253"/>
      <c r="BZ293" s="253"/>
      <c r="CA293" s="253"/>
      <c r="CB293" s="253"/>
      <c r="CC293" s="253"/>
      <c r="CD293" s="253"/>
      <c r="CE293" s="253"/>
      <c r="CF293" s="253"/>
      <c r="CG293" s="253"/>
      <c r="CH293" s="253"/>
      <c r="CI293" s="253"/>
      <c r="CJ293" s="253"/>
      <c r="CK293" s="253"/>
      <c r="CL293" s="253"/>
      <c r="CM293" s="253"/>
      <c r="CN293" s="253"/>
      <c r="CO293" s="253"/>
      <c r="CP293" s="253"/>
      <c r="CQ293" s="253"/>
      <c r="CR293" s="253"/>
      <c r="CS293" s="253"/>
      <c r="CT293" s="253"/>
      <c r="CU293" s="253"/>
      <c r="CV293" s="253"/>
      <c r="CW293" s="253"/>
      <c r="CX293" s="253"/>
      <c r="CY293" s="253"/>
      <c r="CZ293" s="253"/>
      <c r="DA293" s="253"/>
      <c r="DB293" s="253"/>
      <c r="DC293" s="253"/>
      <c r="DD293" s="253"/>
      <c r="DE293" s="253"/>
      <c r="DF293" s="253"/>
      <c r="DG293" s="253"/>
      <c r="DH293" s="253"/>
      <c r="DI293" s="253"/>
      <c r="DJ293" s="253"/>
      <c r="DK293" s="253"/>
      <c r="DL293" s="253"/>
    </row>
    <row r="294" spans="1:116" x14ac:dyDescent="0.25">
      <c r="A294" s="253"/>
      <c r="B294" s="253"/>
      <c r="C294" s="253"/>
      <c r="D294" s="253"/>
      <c r="E294" s="253"/>
      <c r="F294" s="253"/>
      <c r="G294" s="253"/>
      <c r="H294" s="253"/>
      <c r="I294" s="253"/>
      <c r="J294" s="253"/>
      <c r="K294" s="253"/>
      <c r="L294" s="253"/>
      <c r="M294" s="253"/>
      <c r="N294" s="253"/>
      <c r="O294" s="253"/>
      <c r="P294" s="253"/>
      <c r="Q294" s="253"/>
      <c r="R294" s="253"/>
      <c r="S294" s="253"/>
      <c r="T294" s="253"/>
      <c r="U294" s="253"/>
      <c r="V294" s="253"/>
      <c r="W294" s="253"/>
      <c r="X294" s="253"/>
      <c r="Y294" s="253"/>
      <c r="Z294" s="253"/>
      <c r="AA294" s="253"/>
      <c r="AB294" s="253"/>
      <c r="AC294" s="253"/>
      <c r="AD294" s="253"/>
      <c r="AE294" s="253"/>
      <c r="AF294" s="253"/>
      <c r="AG294" s="253"/>
      <c r="AH294" s="253"/>
      <c r="AI294" s="253"/>
      <c r="AJ294" s="253"/>
      <c r="AK294" s="253"/>
      <c r="AL294" s="253"/>
      <c r="AM294" s="253"/>
      <c r="AN294" s="253"/>
      <c r="AO294" s="253"/>
      <c r="AP294" s="253"/>
      <c r="AQ294" s="253"/>
      <c r="AR294" s="253"/>
      <c r="AS294" s="253"/>
      <c r="AT294" s="253"/>
      <c r="AU294" s="253"/>
      <c r="AV294" s="253"/>
      <c r="AW294" s="253"/>
      <c r="AX294" s="253"/>
      <c r="AY294" s="253"/>
      <c r="AZ294" s="253"/>
      <c r="BA294" s="253"/>
      <c r="BB294" s="253"/>
      <c r="BC294" s="253"/>
      <c r="BD294" s="253"/>
      <c r="BE294" s="253"/>
      <c r="BF294" s="253"/>
      <c r="BG294" s="253"/>
      <c r="BH294" s="253"/>
      <c r="BI294" s="253"/>
      <c r="BJ294" s="253"/>
      <c r="BK294" s="253"/>
      <c r="BL294" s="253"/>
      <c r="BM294" s="253"/>
      <c r="BN294" s="253"/>
      <c r="BO294" s="253"/>
      <c r="BP294" s="253"/>
      <c r="BQ294" s="253"/>
      <c r="BR294" s="253"/>
      <c r="BS294" s="253"/>
      <c r="BT294" s="253"/>
      <c r="BU294" s="253"/>
      <c r="BV294" s="253"/>
      <c r="BW294" s="253"/>
      <c r="BX294" s="253"/>
      <c r="BY294" s="253"/>
      <c r="BZ294" s="253"/>
      <c r="CA294" s="253"/>
      <c r="CB294" s="253"/>
      <c r="CC294" s="253"/>
      <c r="CD294" s="253"/>
      <c r="CE294" s="253"/>
      <c r="CF294" s="253"/>
      <c r="CG294" s="253"/>
      <c r="CH294" s="253"/>
      <c r="CI294" s="253"/>
      <c r="CJ294" s="253"/>
      <c r="CK294" s="253"/>
      <c r="CL294" s="253"/>
      <c r="CM294" s="253"/>
      <c r="CN294" s="253"/>
      <c r="CO294" s="253"/>
      <c r="CP294" s="253"/>
      <c r="CQ294" s="253"/>
      <c r="CR294" s="253"/>
      <c r="CS294" s="253"/>
      <c r="CT294" s="253"/>
      <c r="CU294" s="253"/>
      <c r="CV294" s="253"/>
      <c r="CW294" s="253"/>
      <c r="CX294" s="253"/>
      <c r="CY294" s="253"/>
      <c r="CZ294" s="253"/>
      <c r="DA294" s="253"/>
      <c r="DB294" s="253"/>
      <c r="DC294" s="253"/>
      <c r="DD294" s="253"/>
      <c r="DE294" s="253"/>
      <c r="DF294" s="253"/>
      <c r="DG294" s="253"/>
      <c r="DH294" s="253"/>
      <c r="DI294" s="253"/>
      <c r="DJ294" s="253"/>
      <c r="DK294" s="253"/>
      <c r="DL294" s="253"/>
    </row>
    <row r="295" spans="1:116" x14ac:dyDescent="0.25">
      <c r="A295" s="253"/>
      <c r="B295" s="253"/>
      <c r="C295" s="253"/>
      <c r="D295" s="253"/>
      <c r="E295" s="253"/>
      <c r="F295" s="253"/>
      <c r="G295" s="253"/>
      <c r="H295" s="253"/>
      <c r="I295" s="253"/>
      <c r="J295" s="253"/>
      <c r="K295" s="253"/>
      <c r="L295" s="253"/>
      <c r="M295" s="253"/>
      <c r="N295" s="253"/>
      <c r="O295" s="253"/>
      <c r="P295" s="253"/>
      <c r="Q295" s="253"/>
      <c r="R295" s="253"/>
      <c r="S295" s="253"/>
      <c r="T295" s="253"/>
      <c r="U295" s="253"/>
      <c r="V295" s="253"/>
      <c r="W295" s="253"/>
      <c r="X295" s="253"/>
      <c r="Y295" s="253"/>
      <c r="Z295" s="253"/>
      <c r="AA295" s="253"/>
      <c r="AB295" s="253"/>
      <c r="AC295" s="253"/>
      <c r="AD295" s="253"/>
      <c r="AE295" s="253"/>
      <c r="AF295" s="253"/>
      <c r="AG295" s="253"/>
      <c r="AH295" s="253"/>
      <c r="AI295" s="253"/>
      <c r="AJ295" s="253"/>
      <c r="AK295" s="253"/>
      <c r="AL295" s="253"/>
      <c r="AM295" s="253"/>
      <c r="AN295" s="253"/>
      <c r="AO295" s="253"/>
      <c r="AP295" s="253"/>
      <c r="AQ295" s="253"/>
      <c r="AR295" s="253"/>
      <c r="AS295" s="253"/>
      <c r="AT295" s="253"/>
      <c r="AU295" s="253"/>
      <c r="AV295" s="253"/>
      <c r="AW295" s="253"/>
      <c r="AX295" s="253"/>
      <c r="AY295" s="253"/>
      <c r="AZ295" s="253"/>
      <c r="BA295" s="253"/>
      <c r="BB295" s="253"/>
      <c r="BC295" s="253"/>
      <c r="BD295" s="253"/>
      <c r="BE295" s="253"/>
      <c r="BF295" s="253"/>
      <c r="BG295" s="253"/>
      <c r="BH295" s="253"/>
      <c r="BI295" s="253"/>
      <c r="BJ295" s="253"/>
      <c r="BK295" s="253"/>
      <c r="BL295" s="253"/>
      <c r="BM295" s="253"/>
      <c r="BN295" s="253"/>
      <c r="BO295" s="253"/>
      <c r="BP295" s="253"/>
      <c r="BQ295" s="253"/>
      <c r="BR295" s="253"/>
      <c r="BS295" s="253"/>
      <c r="BT295" s="253"/>
      <c r="BU295" s="253"/>
      <c r="BV295" s="253"/>
      <c r="BW295" s="253"/>
      <c r="BX295" s="253"/>
      <c r="BY295" s="253"/>
      <c r="BZ295" s="253"/>
      <c r="CA295" s="253"/>
      <c r="CB295" s="253"/>
      <c r="CC295" s="253"/>
      <c r="CD295" s="253"/>
      <c r="CE295" s="253"/>
      <c r="CF295" s="253"/>
      <c r="CG295" s="253"/>
      <c r="CH295" s="253"/>
      <c r="CI295" s="253"/>
      <c r="CJ295" s="253"/>
      <c r="CK295" s="253"/>
      <c r="CL295" s="253"/>
      <c r="CM295" s="253"/>
      <c r="CN295" s="253"/>
      <c r="CO295" s="253"/>
      <c r="CP295" s="253"/>
      <c r="CQ295" s="253"/>
      <c r="CR295" s="253"/>
      <c r="CS295" s="253"/>
      <c r="CT295" s="253"/>
      <c r="CU295" s="253"/>
      <c r="CV295" s="253"/>
      <c r="CW295" s="253"/>
      <c r="CX295" s="253"/>
      <c r="CY295" s="253"/>
      <c r="CZ295" s="253"/>
      <c r="DA295" s="253"/>
      <c r="DB295" s="253"/>
      <c r="DC295" s="253"/>
      <c r="DD295" s="253"/>
      <c r="DE295" s="253"/>
      <c r="DF295" s="253"/>
      <c r="DG295" s="253"/>
      <c r="DH295" s="253"/>
      <c r="DI295" s="253"/>
      <c r="DJ295" s="253"/>
      <c r="DK295" s="253"/>
      <c r="DL295" s="253"/>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zoomScale="80" zoomScaleNormal="80" workbookViewId="0"/>
  </sheetViews>
  <sheetFormatPr defaultRowHeight="15" x14ac:dyDescent="0.25"/>
  <cols>
    <col min="1" max="1" width="25" style="214" customWidth="1"/>
    <col min="2" max="2" width="12" style="214" customWidth="1"/>
    <col min="3" max="4" width="15" style="214" customWidth="1"/>
    <col min="5" max="5" width="12" style="214" customWidth="1"/>
    <col min="6" max="6" width="16" style="214" customWidth="1"/>
    <col min="7" max="7" width="10" style="214" customWidth="1"/>
    <col min="8" max="11" width="6" style="214" customWidth="1"/>
    <col min="12" max="12" width="8" style="214" customWidth="1"/>
    <col min="13" max="16" width="6" style="214" customWidth="1"/>
    <col min="17" max="18" width="8" style="214" customWidth="1"/>
  </cols>
  <sheetData>
    <row r="1" spans="1:18" ht="90" customHeight="1" x14ac:dyDescent="0.25">
      <c r="A1" s="261" t="s">
        <v>8609</v>
      </c>
      <c r="B1" s="261" t="s">
        <v>8611</v>
      </c>
      <c r="C1" s="261" t="s">
        <v>8612</v>
      </c>
      <c r="D1" s="262" t="s">
        <v>8656</v>
      </c>
      <c r="E1" s="263" t="s">
        <v>9075</v>
      </c>
      <c r="F1" s="263" t="s">
        <v>1331</v>
      </c>
      <c r="G1" s="263" t="s">
        <v>8756</v>
      </c>
      <c r="H1" s="263" t="s">
        <v>8757</v>
      </c>
      <c r="I1" s="263" t="s">
        <v>8671</v>
      </c>
      <c r="J1" s="263" t="s">
        <v>8668</v>
      </c>
      <c r="K1" s="263" t="s">
        <v>8758</v>
      </c>
      <c r="L1" s="263" t="s">
        <v>8674</v>
      </c>
      <c r="M1" s="263" t="s">
        <v>8759</v>
      </c>
      <c r="N1" s="263" t="s">
        <v>8760</v>
      </c>
      <c r="O1" s="263" t="s">
        <v>8681</v>
      </c>
      <c r="P1" s="263" t="s">
        <v>8682</v>
      </c>
      <c r="Q1" s="263" t="s">
        <v>8761</v>
      </c>
      <c r="R1" s="263" t="s">
        <v>8762</v>
      </c>
    </row>
    <row r="2" spans="1:18" x14ac:dyDescent="0.25">
      <c r="A2" s="264"/>
      <c r="B2" s="264"/>
      <c r="C2" s="264"/>
      <c r="D2" s="265"/>
      <c r="E2" s="266" t="s">
        <v>8774</v>
      </c>
      <c r="F2" s="266" t="s">
        <v>8774</v>
      </c>
      <c r="G2" s="266" t="s">
        <v>8775</v>
      </c>
      <c r="H2" s="266" t="s">
        <v>8774</v>
      </c>
      <c r="I2" s="266" t="s">
        <v>8774</v>
      </c>
      <c r="J2" s="266" t="s">
        <v>8774</v>
      </c>
      <c r="K2" s="266" t="s">
        <v>8774</v>
      </c>
      <c r="L2" s="266" t="s">
        <v>8748</v>
      </c>
      <c r="M2" s="266" t="s">
        <v>8774</v>
      </c>
      <c r="N2" s="266" t="s">
        <v>8774</v>
      </c>
      <c r="O2" s="266" t="s">
        <v>8774</v>
      </c>
      <c r="P2" s="266" t="s">
        <v>8774</v>
      </c>
      <c r="Q2" s="266" t="s">
        <v>8748</v>
      </c>
      <c r="R2" s="266" t="s">
        <v>8747</v>
      </c>
    </row>
    <row r="3" spans="1:18" x14ac:dyDescent="0.25">
      <c r="A3" s="267" t="s">
        <v>634</v>
      </c>
      <c r="B3" s="267" t="s">
        <v>635</v>
      </c>
      <c r="C3" s="267" t="s">
        <v>9076</v>
      </c>
      <c r="D3" s="268" t="s">
        <v>9077</v>
      </c>
      <c r="E3" s="269">
        <f>'Country Indicator Data'!P37+'Country Indicator Data'!P127+'Country Indicator Data'!P128+'Country Indicator Data'!P170</f>
        <v>3909380</v>
      </c>
      <c r="F3" s="269">
        <f>VLOOKUP(B3,'Core Indicators'!$C$3:$G$198,5,FALSE)</f>
        <v>267437000</v>
      </c>
      <c r="G3" s="270">
        <f>AVERAGE('Country Indicator Data'!C37,'Country Indicator Data'!C127,'Country Indicator Data'!C128,'Country Indicator Data'!C170)</f>
        <v>0.80926250092500007</v>
      </c>
      <c r="H3" s="270">
        <f>AVERAGE('Country Indicator Data'!D37,'Country Indicator Data'!D127,'Country Indicator Data'!D128,'Country Indicator Data'!D170)</f>
        <v>6.25</v>
      </c>
      <c r="I3" s="270">
        <f>AVERAGE('Country Indicator Data'!E37,'Country Indicator Data'!E127,'Country Indicator Data'!E128,'Country Indicator Data'!E170)</f>
        <v>7.4999999999999997E-2</v>
      </c>
      <c r="J3" s="270">
        <f>AVERAGE('Country Indicator Data'!F37,'Country Indicator Data'!F127,'Country Indicator Data'!F128,'Country Indicator Data'!F170)</f>
        <v>4.5083333333249991</v>
      </c>
      <c r="K3" s="270">
        <f>AVERAGE('Country Indicator Data'!G37,'Country Indicator Data'!G127,'Country Indicator Data'!G128,'Country Indicator Data'!G170)</f>
        <v>0.63819525333333338</v>
      </c>
      <c r="L3" s="270">
        <f>AVERAGE('Country Indicator Data'!H37,'Country Indicator Data'!H127,'Country Indicator Data'!H128,'Country Indicator Data'!H170)</f>
        <v>39.825000000000003</v>
      </c>
      <c r="M3" s="270">
        <f>AVERAGE('Country Indicator Data'!I37,'Country Indicator Data'!I127,'Country Indicator Data'!I128,'Country Indicator Data'!I170)</f>
        <v>4.5</v>
      </c>
      <c r="N3" s="269">
        <f>VLOOKUP($B3,'Core Indicators'!$C$3:$EU$891,149,FALSE)</f>
        <v>4189</v>
      </c>
      <c r="O3" s="270">
        <f>AVERAGE('Country Indicator Data'!K37,'Country Indicator Data'!K127,'Country Indicator Data'!K128,'Country Indicator Data'!K170)</f>
        <v>-0.95829504727499992</v>
      </c>
      <c r="P3" s="270">
        <f>AVERAGE('Country Indicator Data'!L37,'Country Indicator Data'!L127,'Country Indicator Data'!L128,'Country Indicator Data'!L170)</f>
        <v>3.9375</v>
      </c>
      <c r="Q3" s="270">
        <f>AVERAGE('Country Indicator Data'!M37,'Country Indicator Data'!M127,'Country Indicator Data'!M128,'Country Indicator Data'!M170)</f>
        <v>32.5</v>
      </c>
      <c r="R3" s="270">
        <f>AVERAGE('Country Indicator Data'!N37,'Country Indicator Data'!N127,'Country Indicator Data'!N128,'Country Indicator Data'!N170)</f>
        <v>25.75</v>
      </c>
    </row>
    <row r="4" spans="1:18" x14ac:dyDescent="0.25">
      <c r="A4" s="267" t="s">
        <v>718</v>
      </c>
      <c r="B4" s="267" t="s">
        <v>719</v>
      </c>
      <c r="C4" s="267" t="s">
        <v>9078</v>
      </c>
      <c r="D4" s="271" t="s">
        <v>9079</v>
      </c>
      <c r="E4" s="269">
        <f>'Country Indicator Data'!P26+'Country Indicator Data'!P34+'Country Indicator Data'!P40+'Country Indicator Data'!P51+'Country Indicator Data'!P53+'Country Indicator Data'!P137+'Country Indicator Data'!P138+'Country Indicator Data'!P177+'Country Indicator Data'!P188</f>
        <v>12749362</v>
      </c>
      <c r="F4" s="269">
        <f>VLOOKUP(B4,'Core Indicators'!$C$3:$G$198,5,FALSE)</f>
        <v>837127000</v>
      </c>
      <c r="G4" s="270">
        <f>AVERAGE('Country Indicator Data'!C26,'Country Indicator Data'!C34,'Country Indicator Data'!C40,'Country Indicator Data'!C51,'Country Indicator Data'!C53,'Country Indicator Data'!C137,'Country Indicator Data'!C138,'Country Indicator Data'!C177,'Country Indicator Data'!C188)</f>
        <v>0.37539587784444445</v>
      </c>
      <c r="H4" s="270">
        <f>AVERAGE('Country Indicator Data'!D26,'Country Indicator Data'!D34,'Country Indicator Data'!D40,'Country Indicator Data'!D51,'Country Indicator Data'!D53,'Country Indicator Data'!D137,'Country Indicator Data'!D138,'Country Indicator Data'!D177,'Country Indicator Data'!D188)</f>
        <v>10</v>
      </c>
      <c r="I4" s="270">
        <f>AVERAGE('Country Indicator Data'!E26,'Country Indicator Data'!E34,'Country Indicator Data'!E40,'Country Indicator Data'!E51,'Country Indicator Data'!E53,'Country Indicator Data'!E137,'Country Indicator Data'!E138,'Country Indicator Data'!E177,'Country Indicator Data'!E188)</f>
        <v>0.2035888888888889</v>
      </c>
      <c r="J4" s="270">
        <f>AVERAGE('Country Indicator Data'!F26,'Country Indicator Data'!F34,'Country Indicator Data'!F40,'Country Indicator Data'!F51,'Country Indicator Data'!F53,'Country Indicator Data'!F137,'Country Indicator Data'!F138,'Country Indicator Data'!F177,'Country Indicator Data'!F188)</f>
        <v>6.948148148144444</v>
      </c>
      <c r="K4" s="270">
        <f>AVERAGE('Country Indicator Data'!G26,'Country Indicator Data'!G34,'Country Indicator Data'!G40,'Country Indicator Data'!G51,'Country Indicator Data'!G53,'Country Indicator Data'!G137,'Country Indicator Data'!G138,'Country Indicator Data'!G177,'Country Indicator Data'!G188)</f>
        <v>0.39423033085555553</v>
      </c>
      <c r="L4" s="270">
        <f>AVERAGE('Country Indicator Data'!H26,'Country Indicator Data'!H34,'Country Indicator Data'!H40,'Country Indicator Data'!H51,'Country Indicator Data'!H53,'Country Indicator Data'!H137,'Country Indicator Data'!H138,'Country Indicator Data'!H177,'Country Indicator Data'!H188)</f>
        <v>45.900000000000006</v>
      </c>
      <c r="M4" s="270">
        <f>AVERAGE('Country Indicator Data'!I26,'Country Indicator Data'!I34,'Country Indicator Data'!I40,'Country Indicator Data'!I51,'Country Indicator Data'!I53,'Country Indicator Data'!I137,'Country Indicator Data'!I138,'Country Indicator Data'!I177,'Country Indicator Data'!I188)</f>
        <v>2.3333333333333335</v>
      </c>
      <c r="N4" s="269">
        <f>VLOOKUP($B4,'Core Indicators'!$C$3:$EU$891,149,FALSE)</f>
        <v>4004</v>
      </c>
      <c r="O4" s="270">
        <f>AVERAGE('Country Indicator Data'!K26,'Country Indicator Data'!K34,'Country Indicator Data'!K40,'Country Indicator Data'!K51,'Country Indicator Data'!K53,'Country Indicator Data'!K137,'Country Indicator Data'!K138,'Country Indicator Data'!K177,'Country Indicator Data'!K188)</f>
        <v>-0.38842570284444444</v>
      </c>
      <c r="P4" s="270">
        <f>AVERAGE('Country Indicator Data'!L26,'Country Indicator Data'!L34,'Country Indicator Data'!L40,'Country Indicator Data'!L51,'Country Indicator Data'!L53,'Country Indicator Data'!L137,'Country Indicator Data'!L138,'Country Indicator Data'!L177,'Country Indicator Data'!L188)</f>
        <v>6.25</v>
      </c>
      <c r="Q4" s="270">
        <f>AVERAGE('Country Indicator Data'!M26,'Country Indicator Data'!M34,'Country Indicator Data'!M40,'Country Indicator Data'!M51,'Country Indicator Data'!M53,'Country Indicator Data'!M137,'Country Indicator Data'!M138,'Country Indicator Data'!M177,'Country Indicator Data'!M188)</f>
        <v>68.555555555555557</v>
      </c>
      <c r="R4" s="270">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67" t="s">
        <v>683</v>
      </c>
      <c r="B5" s="267" t="s">
        <v>684</v>
      </c>
      <c r="C5" s="267" t="s">
        <v>9080</v>
      </c>
      <c r="D5" s="271" t="s">
        <v>9081</v>
      </c>
      <c r="E5" s="269">
        <f>'Country Indicator Data'!P80+'Country Indicator Data'!P136</f>
        <v>3744070</v>
      </c>
      <c r="F5" s="269">
        <f>VLOOKUP(B5,'Core Indicators'!$C$3:$G$198,5,FALSE)</f>
        <v>1583009000</v>
      </c>
      <c r="G5" s="270">
        <f>AVERAGE('Country Indicator Data'!C80,'Country Indicator Data'!C136)</f>
        <v>0.75808737944999993</v>
      </c>
      <c r="H5" s="270">
        <f>AVERAGE('Country Indicator Data'!D80,'Country Indicator Data'!D136)</f>
        <v>5</v>
      </c>
      <c r="I5" s="270">
        <f>AVERAGE('Country Indicator Data'!E80,'Country Indicator Data'!E136)</f>
        <v>8.3500000000000005E-2</v>
      </c>
      <c r="J5" s="270">
        <f>AVERAGE('Country Indicator Data'!F80,'Country Indicator Data'!F136)</f>
        <v>5.5</v>
      </c>
      <c r="K5" s="270">
        <f>AVERAGE('Country Indicator Data'!G80,'Country Indicator Data'!G136)</f>
        <v>0.52410904214999998</v>
      </c>
      <c r="L5" s="270">
        <f>AVERAGE('Country Indicator Data'!H80,'Country Indicator Data'!H136)</f>
        <v>33.650000000000006</v>
      </c>
      <c r="M5" s="270">
        <f>AVERAGE('Country Indicator Data'!I80,'Country Indicator Data'!I136)</f>
        <v>3</v>
      </c>
      <c r="N5" s="269">
        <f>VLOOKUP($B5,'Core Indicators'!$C$3:$EU$891,149,FALSE)</f>
        <v>2715</v>
      </c>
      <c r="O5" s="270">
        <f>AVERAGE('Country Indicator Data'!K80,'Country Indicator Data'!K136)</f>
        <v>-0.34916854835</v>
      </c>
      <c r="P5" s="270">
        <f>AVERAGE('Country Indicator Data'!L80,'Country Indicator Data'!L136)</f>
        <v>5.125</v>
      </c>
      <c r="Q5" s="270">
        <f>AVERAGE('Country Indicator Data'!M80,'Country Indicator Data'!M136)</f>
        <v>54.5</v>
      </c>
      <c r="R5" s="270">
        <f>AVERAGE('Country Indicator Data'!N80,'Country Indicator Data'!N136)</f>
        <v>36.5</v>
      </c>
    </row>
    <row r="6" spans="1:18" x14ac:dyDescent="0.25">
      <c r="A6" s="267" t="s">
        <v>750</v>
      </c>
      <c r="B6" s="267" t="s">
        <v>751</v>
      </c>
      <c r="C6" s="267" t="s">
        <v>9082</v>
      </c>
      <c r="D6" s="271" t="s">
        <v>9083</v>
      </c>
      <c r="E6" s="269">
        <f>'Country Indicator Data'!P54+'Country Indicator Data'!P83+'Country Indicator Data'!P88+'Country Indicator Data'!P99+'Country Indicator Data'!P169+'Country Indicator Data'!P179</f>
        <v>2482040</v>
      </c>
      <c r="F6" s="269">
        <f>VLOOKUP(B6,'Core Indicators'!$C$3:$G$198,5,FALSE)</f>
        <v>273420000</v>
      </c>
      <c r="G6" s="270">
        <f>AVERAGE('Country Indicator Data'!C54,'Country Indicator Data'!C83,'Country Indicator Data'!C88,'Country Indicator Data'!C99,'Country Indicator Data'!C169,'Country Indicator Data'!C179)</f>
        <v>0.50963423659999996</v>
      </c>
      <c r="H6" s="270">
        <f>AVERAGE('Country Indicator Data'!D54,'Country Indicator Data'!D83,'Country Indicator Data'!D88,'Country Indicator Data'!D99,'Country Indicator Data'!D169,'Country Indicator Data'!D179)</f>
        <v>3.5</v>
      </c>
      <c r="I6" s="270">
        <f>AVERAGE('Country Indicator Data'!E54,'Country Indicator Data'!E83,'Country Indicator Data'!E88,'Country Indicator Data'!E99,'Country Indicator Data'!E169,'Country Indicator Data'!E179)</f>
        <v>0.32666666666666666</v>
      </c>
      <c r="J6" s="270">
        <f>AVERAGE('Country Indicator Data'!F54,'Country Indicator Data'!F83,'Country Indicator Data'!F88,'Country Indicator Data'!F99,'Country Indicator Data'!F169,'Country Indicator Data'!F179)</f>
        <v>3.966666666683333</v>
      </c>
      <c r="K6" s="270">
        <f>AVERAGE('Country Indicator Data'!G54,'Country Indicator Data'!G83,'Country Indicator Data'!G88,'Country Indicator Data'!G99,'Country Indicator Data'!G169,'Country Indicator Data'!G179)</f>
        <v>0.44548120716666667</v>
      </c>
      <c r="L6" s="270">
        <f>AVERAGE('Country Indicator Data'!H54,'Country Indicator Data'!H83,'Country Indicator Data'!H88,'Country Indicator Data'!H99,'Country Indicator Data'!H169,'Country Indicator Data'!H179)</f>
        <v>34.31666666666667</v>
      </c>
      <c r="M6" s="270">
        <f>AVERAGE('Country Indicator Data'!I54,'Country Indicator Data'!I83,'Country Indicator Data'!I88,'Country Indicator Data'!I99,'Country Indicator Data'!I169,'Country Indicator Data'!I179)</f>
        <v>3.8333333333333335</v>
      </c>
      <c r="N6" s="269">
        <f>VLOOKUP($B6,'Core Indicators'!$C$3:$EU$891,149,FALSE)</f>
        <v>3506</v>
      </c>
      <c r="O6" s="270">
        <f>AVERAGE('Country Indicator Data'!K54,'Country Indicator Data'!K83,'Country Indicator Data'!K88,'Country Indicator Data'!K99,'Country Indicator Data'!K169,'Country Indicator Data'!K179)</f>
        <v>-0.86944311111666683</v>
      </c>
      <c r="P6" s="270">
        <f>AVERAGE('Country Indicator Data'!L54,'Country Indicator Data'!L83,'Country Indicator Data'!L88,'Country Indicator Data'!L99,'Country Indicator Data'!L169,'Country Indicator Data'!L179)</f>
        <v>3.4583333333333335</v>
      </c>
      <c r="Q6" s="270">
        <f>AVERAGE('Country Indicator Data'!M54,'Country Indicator Data'!M83,'Country Indicator Data'!M88,'Country Indicator Data'!M99,'Country Indicator Data'!M169,'Country Indicator Data'!M179)</f>
        <v>27.5</v>
      </c>
      <c r="R6" s="270">
        <f>AVERAGE('Country Indicator Data'!N54,'Country Indicator Data'!N83,'Country Indicator Data'!N88,'Country Indicator Data'!N99,'Country Indicator Data'!N169,'Country Indicator Data'!N179)</f>
        <v>30.5</v>
      </c>
    </row>
    <row r="7" spans="1:18" x14ac:dyDescent="0.25">
      <c r="A7" s="267" t="s">
        <v>738</v>
      </c>
      <c r="B7" s="267" t="s">
        <v>739</v>
      </c>
      <c r="C7" s="267" t="s">
        <v>9084</v>
      </c>
      <c r="D7" s="271" t="s">
        <v>9085</v>
      </c>
      <c r="E7" s="269">
        <f>'Country Indicator Data'!P71+'Country Indicator Data'!P179</f>
        <v>898530</v>
      </c>
      <c r="F7" s="269">
        <f>VLOOKUP(B7,'Core Indicators'!$C$3:$G$198,5,FALSE)</f>
        <v>95475000</v>
      </c>
      <c r="G7" s="270">
        <f>AVERAGE('Country Indicator Data'!C71,'Country Indicator Data'!C179)</f>
        <v>0.24144923930000001</v>
      </c>
      <c r="H7" s="270">
        <f>AVERAGE('Country Indicator Data'!D71,'Country Indicator Data'!D179)</f>
        <v>8</v>
      </c>
      <c r="I7" s="270">
        <f>AVERAGE('Country Indicator Data'!E71,'Country Indicator Data'!E179)</f>
        <v>0.18350000000000002</v>
      </c>
      <c r="J7" s="270">
        <f>AVERAGE('Country Indicator Data'!F71,'Country Indicator Data'!F179)</f>
        <v>4.9166666667000003</v>
      </c>
      <c r="K7" s="270">
        <f>AVERAGE('Country Indicator Data'!G71,'Country Indicator Data'!G179)</f>
        <v>0.21366332590000001</v>
      </c>
      <c r="L7" s="270">
        <f>AVERAGE('Country Indicator Data'!H71,'Country Indicator Data'!H179)</f>
        <v>37.4</v>
      </c>
      <c r="M7" s="270">
        <f>AVERAGE('Country Indicator Data'!I71,'Country Indicator Data'!I179)</f>
        <v>3.5</v>
      </c>
      <c r="N7" s="269">
        <f>VLOOKUP($B7,'Core Indicators'!$C$3:$EU$891,149,FALSE)</f>
        <v>154</v>
      </c>
      <c r="O7" s="270">
        <f>AVERAGE('Country Indicator Data'!K71,'Country Indicator Data'!K179)</f>
        <v>-4.2062647650000007E-2</v>
      </c>
      <c r="P7" s="270">
        <f>AVERAGE('Country Indicator Data'!L71,'Country Indicator Data'!L179)</f>
        <v>3.5</v>
      </c>
      <c r="Q7" s="270">
        <f>AVERAGE('Country Indicator Data'!M71,'Country Indicator Data'!M179)</f>
        <v>60</v>
      </c>
      <c r="R7" s="270">
        <f>AVERAGE('Country Indicator Data'!N71,'Country Indicator Data'!N179)</f>
        <v>43.5</v>
      </c>
    </row>
    <row r="8" spans="1:18" x14ac:dyDescent="0.25">
      <c r="A8" s="267" t="s">
        <v>2964</v>
      </c>
      <c r="B8" s="267" t="s">
        <v>2965</v>
      </c>
      <c r="C8" s="267" t="s">
        <v>9086</v>
      </c>
      <c r="D8" s="271" t="s">
        <v>9087</v>
      </c>
      <c r="E8" s="269">
        <f>'Country Indicator Data'!P52+'Country Indicator Data'!P86+'Country Indicator Data'!P101+'Country Indicator Data'!P178</f>
        <v>4590781</v>
      </c>
      <c r="F8" s="269">
        <f>VLOOKUP(B8,'Core Indicators'!$C$3:$G$198,5,FALSE)</f>
        <v>125787000</v>
      </c>
      <c r="G8" s="270">
        <f>AVERAGE('Country Indicator Data'!C52,'Country Indicator Data'!C86,'Country Indicator Data'!C101,'Country Indicator Data'!C178)</f>
        <v>0.210782986625</v>
      </c>
      <c r="H8" s="270">
        <f>AVERAGE('Country Indicator Data'!D52,'Country Indicator Data'!D86,'Country Indicator Data'!D101,'Country Indicator Data'!D178)</f>
        <v>5.75</v>
      </c>
      <c r="I8" s="270">
        <f>AVERAGE('Country Indicator Data'!E52,'Country Indicator Data'!E86,'Country Indicator Data'!E101,'Country Indicator Data'!E178)</f>
        <v>6.8875000000000006E-2</v>
      </c>
      <c r="J8" s="270">
        <f>AVERAGE('Country Indicator Data'!F52,'Country Indicator Data'!F86,'Country Indicator Data'!F101,'Country Indicator Data'!F178)</f>
        <v>4.5666666666666664</v>
      </c>
      <c r="K8" s="270">
        <f>AVERAGE('Country Indicator Data'!G52,'Country Indicator Data'!G86,'Country Indicator Data'!G101,'Country Indicator Data'!G178)</f>
        <v>0.24606424360000001</v>
      </c>
      <c r="L8" s="270">
        <f>AVERAGE('Country Indicator Data'!H52,'Country Indicator Data'!H86,'Country Indicator Data'!H101,'Country Indicator Data'!H178)</f>
        <v>32.1</v>
      </c>
      <c r="M8" s="270">
        <f>AVERAGE('Country Indicator Data'!I52,'Country Indicator Data'!I86,'Country Indicator Data'!I101,'Country Indicator Data'!I178)</f>
        <v>2.25</v>
      </c>
      <c r="N8" s="269">
        <f>VLOOKUP($B8,'Core Indicators'!$C$3:$EU$891,149,FALSE)</f>
        <v>782</v>
      </c>
      <c r="O8" s="270">
        <f>AVERAGE('Country Indicator Data'!K52,'Country Indicator Data'!K86,'Country Indicator Data'!K101,'Country Indicator Data'!K178)</f>
        <v>-0.58027702757499999</v>
      </c>
      <c r="P8" s="270">
        <f>AVERAGE('Country Indicator Data'!L52,'Country Indicator Data'!L86,'Country Indicator Data'!L101,'Country Indicator Data'!L178)</f>
        <v>4.166666666666667</v>
      </c>
      <c r="Q8" s="270">
        <f>AVERAGE('Country Indicator Data'!M52,'Country Indicator Data'!M86,'Country Indicator Data'!M101,'Country Indicator Data'!M178)</f>
        <v>50.5</v>
      </c>
      <c r="R8" s="270">
        <f>AVERAGE('Country Indicator Data'!N52,'Country Indicator Data'!N86,'Country Indicator Data'!N101,'Country Indicator Data'!N178)</f>
        <v>37.25</v>
      </c>
    </row>
    <row r="9" spans="1:18" x14ac:dyDescent="0.25">
      <c r="A9" s="267" t="s">
        <v>2978</v>
      </c>
      <c r="B9" s="267" t="s">
        <v>2979</v>
      </c>
      <c r="C9" s="267" t="s">
        <v>9088</v>
      </c>
      <c r="D9" s="271" t="s">
        <v>9089</v>
      </c>
      <c r="E9" s="269">
        <f>'Country Indicator Data'!P52+'Country Indicator Data'!P56+'Country Indicator Data'!P109</f>
        <v>3328251</v>
      </c>
      <c r="F9" s="269">
        <f>VLOOKUP(B9,'Core Indicators'!$C$3:$G$198,5,FALSE)</f>
        <v>129982000</v>
      </c>
      <c r="G9" s="270">
        <f>AVERAGE('Country Indicator Data'!C52,'Country Indicator Data'!C56,'Country Indicator Data'!C109)</f>
        <v>0.46699264916666666</v>
      </c>
      <c r="H9" s="270">
        <f>AVERAGE('Country Indicator Data'!D52,'Country Indicator Data'!D56,'Country Indicator Data'!D109)</f>
        <v>6.333333333333333</v>
      </c>
      <c r="I9" s="270">
        <f>AVERAGE('Country Indicator Data'!E52,'Country Indicator Data'!E56,'Country Indicator Data'!E109)</f>
        <v>0.32400000000000001</v>
      </c>
      <c r="J9" s="270">
        <f>AVERAGE('Country Indicator Data'!F52,'Country Indicator Data'!F56,'Country Indicator Data'!F109)</f>
        <v>4.1916666666499998</v>
      </c>
      <c r="K9" s="270">
        <f>AVERAGE('Country Indicator Data'!G52,'Country Indicator Data'!G56,'Country Indicator Data'!G109)</f>
        <v>0.33649607749999993</v>
      </c>
      <c r="L9" s="270">
        <f>AVERAGE('Country Indicator Data'!H52,'Country Indicator Data'!H56,'Country Indicator Data'!H109)</f>
        <v>33.933333333333337</v>
      </c>
      <c r="M9" s="270">
        <f>AVERAGE('Country Indicator Data'!I52,'Country Indicator Data'!I56,'Country Indicator Data'!I109)</f>
        <v>2.3333333333333335</v>
      </c>
      <c r="N9" s="269">
        <f>VLOOKUP($B9,'Core Indicators'!$C$3:$EU$891,149,FALSE)</f>
        <v>279</v>
      </c>
      <c r="O9" s="270">
        <f>AVERAGE('Country Indicator Data'!K52,'Country Indicator Data'!K56,'Country Indicator Data'!K109)</f>
        <v>9.3130916333333345E-3</v>
      </c>
      <c r="P9" s="270">
        <f>AVERAGE('Country Indicator Data'!L52,'Country Indicator Data'!L56,'Country Indicator Data'!L109)</f>
        <v>3.75</v>
      </c>
      <c r="Q9" s="270">
        <f>AVERAGE('Country Indicator Data'!M52,'Country Indicator Data'!M56,'Country Indicator Data'!M109)</f>
        <v>54.333333333333336</v>
      </c>
      <c r="R9" s="270">
        <f>AVERAGE('Country Indicator Data'!N52,'Country Indicator Data'!N56,'Country Indicator Data'!N109)</f>
        <v>46</v>
      </c>
    </row>
    <row r="10" spans="1:18" x14ac:dyDescent="0.25">
      <c r="A10" s="267" t="s">
        <v>724</v>
      </c>
      <c r="B10" s="267" t="s">
        <v>725</v>
      </c>
      <c r="C10" s="267" t="s">
        <v>9090</v>
      </c>
      <c r="D10" s="271" t="s">
        <v>9091</v>
      </c>
      <c r="E10" s="269">
        <f>'Country Indicator Data'!P18+'Country Indicator Data'!P118</f>
        <v>783250</v>
      </c>
      <c r="F10" s="269">
        <f>VLOOKUP(B10,'Core Indicators'!$C$3:$G$198,5,FALSE)</f>
        <v>227384000</v>
      </c>
      <c r="G10" s="270">
        <f>AVERAGE('Country Indicator Data'!C18,'Country Indicator Data'!C118)</f>
        <v>0.35558001200000006</v>
      </c>
      <c r="H10" s="270">
        <f>AVERAGE('Country Indicator Data'!D18,'Country Indicator Data'!D118)</f>
        <v>3.5</v>
      </c>
      <c r="I10" s="270">
        <f>AVERAGE('Country Indicator Data'!E18,'Country Indicator Data'!E118)</f>
        <v>0.21249999999999999</v>
      </c>
      <c r="J10" s="270">
        <f>AVERAGE('Country Indicator Data'!F18,'Country Indicator Data'!F118)</f>
        <v>3.8583333333500001</v>
      </c>
      <c r="K10" s="270">
        <f>AVERAGE('Country Indicator Data'!G18,'Country Indicator Data'!G118)</f>
        <v>0.49717238359999993</v>
      </c>
      <c r="L10" s="270">
        <f>AVERAGE('Country Indicator Data'!H18,'Country Indicator Data'!H118)</f>
        <v>31.549999999999997</v>
      </c>
      <c r="M10" s="270">
        <f>AVERAGE('Country Indicator Data'!I18,'Country Indicator Data'!I118)</f>
        <v>4</v>
      </c>
      <c r="N10" s="269">
        <f>VLOOKUP($B10,'Core Indicators'!$C$3:$EU$891,149,FALSE)</f>
        <v>10044</v>
      </c>
      <c r="O10" s="270">
        <f>AVERAGE('Country Indicator Data'!K18,'Country Indicator Data'!K118)</f>
        <v>-0.84954610465000002</v>
      </c>
      <c r="P10" s="270">
        <f>AVERAGE('Country Indicator Data'!L18,'Country Indicator Data'!L118)</f>
        <v>3.125</v>
      </c>
      <c r="Q10" s="270">
        <f>AVERAGE('Country Indicator Data'!M18,'Country Indicator Data'!M118)</f>
        <v>34.5</v>
      </c>
      <c r="R10" s="270">
        <f>AVERAGE('Country Indicator Data'!N18,'Country Indicator Data'!N118)</f>
        <v>27.5</v>
      </c>
    </row>
    <row r="11" spans="1:18" x14ac:dyDescent="0.25">
      <c r="A11" s="267" t="s">
        <v>997</v>
      </c>
      <c r="B11" s="267" t="s">
        <v>998</v>
      </c>
      <c r="C11" s="267" t="s">
        <v>9092</v>
      </c>
      <c r="D11" s="271" t="s">
        <v>9093</v>
      </c>
      <c r="E11" s="269">
        <f>'Country Indicator Data'!P105+'Country Indicator Data'!P111+'Country Indicator Data'!P124+'Country Indicator Data'!P126+'Country Indicator Data'!P167+'Country Indicator Data'!P181+'Country Indicator Data'!P194+'Country Indicator Data'!P195</f>
        <v>3562970</v>
      </c>
      <c r="F11" s="269">
        <f>VLOOKUP(B11,'Core Indicators'!$C$3:$G$198,5,FALSE)</f>
        <v>137548000</v>
      </c>
      <c r="G11" s="270">
        <f>AVERAGE('Country Indicator Data'!C105,'Country Indicator Data'!C111,'Country Indicator Data'!C124,'Country Indicator Data'!C126,'Country Indicator Data'!C167,'Country Indicator Data'!C181,'Country Indicator Data'!C194,'Country Indicator Data'!C195)</f>
        <v>0.43321487471249998</v>
      </c>
      <c r="H11" s="270">
        <f>AVERAGE('Country Indicator Data'!D105,'Country Indicator Data'!D111,'Country Indicator Data'!D124,'Country Indicator Data'!D126,'Country Indicator Data'!D167,'Country Indicator Data'!D181,'Country Indicator Data'!D194,'Country Indicator Data'!D195)</f>
        <v>7.25</v>
      </c>
      <c r="I11" s="270">
        <f>AVERAGE('Country Indicator Data'!E105,'Country Indicator Data'!E111,'Country Indicator Data'!E124,'Country Indicator Data'!E126,'Country Indicator Data'!E167,'Country Indicator Data'!E181,'Country Indicator Data'!E194,'Country Indicator Data'!E195)</f>
        <v>2.3875E-2</v>
      </c>
      <c r="J11" s="270">
        <f>AVERAGE('Country Indicator Data'!F105,'Country Indicator Data'!F111,'Country Indicator Data'!F124,'Country Indicator Data'!F126,'Country Indicator Data'!F167,'Country Indicator Data'!F181,'Country Indicator Data'!F194,'Country Indicator Data'!F195)</f>
        <v>5.5562500000000004</v>
      </c>
      <c r="K11" s="270">
        <f>AVERAGE('Country Indicator Data'!G105,'Country Indicator Data'!G111,'Country Indicator Data'!G124,'Country Indicator Data'!G126,'Country Indicator Data'!G167,'Country Indicator Data'!G181,'Country Indicator Data'!G194,'Country Indicator Data'!G195)</f>
        <v>0.5433798308714286</v>
      </c>
      <c r="L11" s="270">
        <f>AVERAGE('Country Indicator Data'!H105,'Country Indicator Data'!H111,'Country Indicator Data'!H124,'Country Indicator Data'!H126,'Country Indicator Data'!H167,'Country Indicator Data'!H181,'Country Indicator Data'!H194,'Country Indicator Data'!H195)</f>
        <v>49.225000000000001</v>
      </c>
      <c r="M11" s="270">
        <f>AVERAGE('Country Indicator Data'!I105,'Country Indicator Data'!I111,'Country Indicator Data'!I124,'Country Indicator Data'!I126,'Country Indicator Data'!I167,'Country Indicator Data'!I181,'Country Indicator Data'!I194,'Country Indicator Data'!I195)</f>
        <v>0.875</v>
      </c>
      <c r="N11" s="269">
        <f>VLOOKUP($B11,'Core Indicators'!$C$3:$EU$891,149,FALSE)</f>
        <v>1302</v>
      </c>
      <c r="O11" s="270">
        <f>AVERAGE('Country Indicator Data'!K105,'Country Indicator Data'!K111,'Country Indicator Data'!K124,'Country Indicator Data'!K126,'Country Indicator Data'!K167,'Country Indicator Data'!K181,'Country Indicator Data'!K194,'Country Indicator Data'!K195)</f>
        <v>-0.52618072928750004</v>
      </c>
      <c r="P11" s="270">
        <f>AVERAGE('Country Indicator Data'!L105,'Country Indicator Data'!L111,'Country Indicator Data'!L124,'Country Indicator Data'!L126,'Country Indicator Data'!L167,'Country Indicator Data'!L181,'Country Indicator Data'!L194,'Country Indicator Data'!L195)</f>
        <v>4.5625</v>
      </c>
      <c r="Q11" s="270">
        <f>AVERAGE('Country Indicator Data'!M105,'Country Indicator Data'!M111,'Country Indicator Data'!M124,'Country Indicator Data'!M126,'Country Indicator Data'!M167,'Country Indicator Data'!M181,'Country Indicator Data'!M194,'Country Indicator Data'!M195)</f>
        <v>50.625</v>
      </c>
      <c r="R11" s="270">
        <f>AVERAGE('Country Indicator Data'!N105,'Country Indicator Data'!N111,'Country Indicator Data'!N124,'Country Indicator Data'!N126,'Country Indicator Data'!N167,'Country Indicator Data'!N181,'Country Indicator Data'!N194,'Country Indicator Data'!N195)</f>
        <v>34.5</v>
      </c>
    </row>
    <row r="12" spans="1:18" x14ac:dyDescent="0.25">
      <c r="A12" s="267" t="s">
        <v>1277</v>
      </c>
      <c r="B12" s="267" t="s">
        <v>1278</v>
      </c>
      <c r="C12" s="267" t="s">
        <v>9094</v>
      </c>
      <c r="D12" s="271" t="s">
        <v>9095</v>
      </c>
      <c r="E12" s="269">
        <f>'Country Indicator Data'!P9+'Country Indicator Data'!P13</f>
        <v>111133</v>
      </c>
      <c r="F12" s="269">
        <f>VLOOKUP(B12,'Core Indicators'!$C$3:$G$198,5,FALSE)</f>
        <v>13029000</v>
      </c>
      <c r="G12" s="270">
        <f>AVERAGE('Country Indicator Data'!C9,'Country Indicator Data'!C13)</f>
        <v>9.7125606700000006E-2</v>
      </c>
      <c r="H12" s="270">
        <f>AVERAGE('Country Indicator Data'!D9,'Country Indicator Data'!D13)</f>
        <v>5</v>
      </c>
      <c r="I12" s="270">
        <f>AVERAGE('Country Indicator Data'!E9,'Country Indicator Data'!E13)</f>
        <v>3.6499999999999998E-2</v>
      </c>
      <c r="J12" s="270">
        <f>AVERAGE('Country Indicator Data'!F9,'Country Indicator Data'!F13)</f>
        <v>5.2666666666499999</v>
      </c>
      <c r="K12" s="270">
        <f>AVERAGE('Country Indicator Data'!G9,'Country Indicator Data'!G13)</f>
        <v>0.28972985065000001</v>
      </c>
      <c r="L12" s="270">
        <f>AVERAGE('Country Indicator Data'!H9,'Country Indicator Data'!H13)</f>
        <v>28.25</v>
      </c>
      <c r="M12" s="270">
        <f>AVERAGE('Country Indicator Data'!I9,'Country Indicator Data'!I13)</f>
        <v>3</v>
      </c>
      <c r="N12" s="269">
        <f>VLOOKUP($B12,'Core Indicators'!$C$3:$EU$891,149,FALSE)</f>
        <v>14</v>
      </c>
      <c r="O12" s="270">
        <f>AVERAGE('Country Indicator Data'!K9,'Country Indicator Data'!K13)</f>
        <v>-0.35427304355</v>
      </c>
      <c r="P12" s="270">
        <f>AVERAGE('Country Indicator Data'!L9,'Country Indicator Data'!L13)</f>
        <v>4.5</v>
      </c>
      <c r="Q12" s="270">
        <f>AVERAGE('Country Indicator Data'!M9,'Country Indicator Data'!M13)</f>
        <v>31.5</v>
      </c>
      <c r="R12" s="270">
        <f>AVERAGE('Country Indicator Data'!N9,'Country Indicator Data'!N13)</f>
        <v>36</v>
      </c>
    </row>
    <row r="13" spans="1:18" x14ac:dyDescent="0.25">
      <c r="A13" s="267" t="s">
        <v>1797</v>
      </c>
      <c r="B13" s="267" t="s">
        <v>1798</v>
      </c>
      <c r="C13" s="267" t="s">
        <v>9096</v>
      </c>
      <c r="D13" s="271" t="s">
        <v>9097</v>
      </c>
      <c r="E13" s="269">
        <f>'Country Indicator Data'!P58+'Country Indicator Data'!P91+'Country Indicator Data'!P159</f>
        <v>2196480</v>
      </c>
      <c r="F13" s="269">
        <f>VLOOKUP(B13,'Core Indicators'!$C$3:$G$198,5,FALSE)</f>
        <v>195440000</v>
      </c>
      <c r="G13" s="270">
        <f>AVERAGE('Country Indicator Data'!C58,'Country Indicator Data'!C91,'Country Indicator Data'!C159)</f>
        <v>0.53738601793333329</v>
      </c>
      <c r="H13" s="270">
        <f>AVERAGE('Country Indicator Data'!D58,'Country Indicator Data'!D91,'Country Indicator Data'!D159)</f>
        <v>3.5</v>
      </c>
      <c r="I13" s="270">
        <f>AVERAGE('Country Indicator Data'!E58,'Country Indicator Data'!E91,'Country Indicator Data'!E159)</f>
        <v>0.1178</v>
      </c>
      <c r="J13" s="270">
        <f>AVERAGE('Country Indicator Data'!F58,'Country Indicator Data'!F91,'Country Indicator Data'!F159)</f>
        <v>3.4444444444333335</v>
      </c>
      <c r="K13" s="270">
        <f>AVERAGE('Country Indicator Data'!G58,'Country Indicator Data'!G91,'Country Indicator Data'!G159)</f>
        <v>0.52623597955000001</v>
      </c>
      <c r="L13" s="270">
        <f>AVERAGE('Country Indicator Data'!H58,'Country Indicator Data'!H91,'Country Indicator Data'!H159)</f>
        <v>37.533333333333331</v>
      </c>
      <c r="M13" s="270">
        <f>AVERAGE('Country Indicator Data'!I58,'Country Indicator Data'!I91,'Country Indicator Data'!I159)</f>
        <v>5</v>
      </c>
      <c r="N13" s="269">
        <f>VLOOKUP($B13,'Core Indicators'!$C$3:$EU$891,149,FALSE)</f>
        <v>35</v>
      </c>
      <c r="O13" s="270">
        <f>AVERAGE('Country Indicator Data'!K58,'Country Indicator Data'!K91,'Country Indicator Data'!K159)</f>
        <v>-1.0927180548666666</v>
      </c>
      <c r="P13" s="270">
        <f>AVERAGE('Country Indicator Data'!L58,'Country Indicator Data'!L91,'Country Indicator Data'!L159)</f>
        <v>3.25</v>
      </c>
      <c r="Q13" s="270">
        <f>AVERAGE('Country Indicator Data'!M58,'Country Indicator Data'!M91,'Country Indicator Data'!M159)</f>
        <v>26.333333333333332</v>
      </c>
      <c r="R13" s="270">
        <f>AVERAGE('Country Indicator Data'!N58,'Country Indicator Data'!N91,'Country Indicator Data'!N159)</f>
        <v>24.666666666666668</v>
      </c>
    </row>
    <row r="14" spans="1:18" x14ac:dyDescent="0.25">
      <c r="A14" s="267"/>
      <c r="B14" s="267"/>
      <c r="C14" s="267"/>
      <c r="D14" s="271"/>
    </row>
    <row r="15" spans="1:18" x14ac:dyDescent="0.25">
      <c r="A15" s="267"/>
      <c r="B15" s="267"/>
      <c r="C15" s="267"/>
      <c r="D15" s="271"/>
    </row>
    <row r="16" spans="1:18" x14ac:dyDescent="0.25">
      <c r="A16" s="267"/>
      <c r="B16" s="267"/>
      <c r="C16" s="267"/>
      <c r="D16" s="271"/>
    </row>
    <row r="17" spans="1:4" x14ac:dyDescent="0.25">
      <c r="A17" s="267"/>
      <c r="B17" s="267"/>
      <c r="C17" s="267"/>
      <c r="D17" s="271"/>
    </row>
    <row r="18" spans="1:4" x14ac:dyDescent="0.25">
      <c r="A18" s="267"/>
      <c r="B18" s="267"/>
      <c r="C18" s="267"/>
      <c r="D18" s="271"/>
    </row>
    <row r="19" spans="1:4" x14ac:dyDescent="0.25">
      <c r="A19" s="267"/>
      <c r="B19" s="267"/>
      <c r="C19" s="267"/>
      <c r="D19" s="271"/>
    </row>
    <row r="20" spans="1:4" x14ac:dyDescent="0.25">
      <c r="A20" s="267"/>
      <c r="B20" s="267"/>
      <c r="C20" s="267"/>
      <c r="D20" s="271"/>
    </row>
    <row r="21" spans="1:4" x14ac:dyDescent="0.25">
      <c r="A21" s="267"/>
      <c r="B21" s="267"/>
      <c r="C21" s="267"/>
      <c r="D21" s="271"/>
    </row>
    <row r="22" spans="1:4" x14ac:dyDescent="0.25">
      <c r="A22" s="267"/>
      <c r="B22" s="267"/>
      <c r="C22" s="267"/>
      <c r="D22" s="271"/>
    </row>
    <row r="23" spans="1:4" x14ac:dyDescent="0.25">
      <c r="A23" s="267"/>
      <c r="B23" s="267"/>
      <c r="C23" s="267"/>
      <c r="D23" s="271"/>
    </row>
    <row r="24" spans="1:4" x14ac:dyDescent="0.25">
      <c r="A24" s="267"/>
      <c r="B24" s="267"/>
      <c r="C24" s="267"/>
      <c r="D24" s="271"/>
    </row>
    <row r="25" spans="1:4" x14ac:dyDescent="0.25">
      <c r="A25" s="267"/>
      <c r="B25" s="267"/>
      <c r="C25" s="267"/>
      <c r="D25" s="271"/>
    </row>
    <row r="26" spans="1:4" x14ac:dyDescent="0.25">
      <c r="A26" s="267"/>
      <c r="B26" s="267"/>
      <c r="C26" s="267"/>
      <c r="D26" s="271"/>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66"/>
  <sheetViews>
    <sheetView zoomScale="80" zoomScaleNormal="80" workbookViewId="0">
      <selection activeCell="A2" sqref="A2"/>
    </sheetView>
  </sheetViews>
  <sheetFormatPr defaultColWidth="8.42578125" defaultRowHeight="15" x14ac:dyDescent="0.25"/>
  <cols>
    <col min="1" max="1" width="14.42578125" style="214" customWidth="1"/>
    <col min="2" max="2" width="7" style="214" customWidth="1"/>
    <col min="3" max="3" width="8.42578125" style="214" customWidth="1"/>
    <col min="4" max="16384" width="8.42578125" style="214"/>
  </cols>
  <sheetData>
    <row r="1" spans="1:40" x14ac:dyDescent="0.25">
      <c r="A1" s="313"/>
      <c r="B1" s="314"/>
      <c r="C1" s="314"/>
      <c r="D1" s="314"/>
      <c r="E1" s="314"/>
      <c r="F1" s="314"/>
      <c r="G1" s="314"/>
      <c r="H1" s="314"/>
      <c r="I1" s="314"/>
      <c r="J1" s="314"/>
      <c r="K1" s="314"/>
      <c r="L1" s="314"/>
      <c r="M1" s="314"/>
      <c r="N1" s="314"/>
      <c r="O1" s="314"/>
      <c r="P1" s="314"/>
      <c r="Q1" s="314"/>
      <c r="R1" s="314"/>
      <c r="S1" s="314"/>
      <c r="T1" s="314"/>
      <c r="U1" s="314"/>
      <c r="V1" s="314"/>
      <c r="W1" s="314"/>
      <c r="X1" s="314"/>
      <c r="Y1" s="314"/>
      <c r="Z1" s="314"/>
      <c r="AA1" s="314"/>
      <c r="AB1" s="314"/>
      <c r="AC1" s="314"/>
      <c r="AD1" s="314"/>
      <c r="AE1" s="314"/>
      <c r="AF1" s="314"/>
      <c r="AG1" s="314"/>
      <c r="AH1" s="314"/>
      <c r="AI1" s="314"/>
      <c r="AJ1" s="314"/>
      <c r="AK1" s="314"/>
      <c r="AL1" s="314"/>
      <c r="AM1" s="314"/>
      <c r="AN1" s="314"/>
    </row>
    <row r="2" spans="1:40" ht="147" customHeight="1" x14ac:dyDescent="0.25">
      <c r="A2" s="201" t="s">
        <v>9098</v>
      </c>
      <c r="B2" s="202" t="s">
        <v>8751</v>
      </c>
      <c r="C2" s="202" t="s">
        <v>8755</v>
      </c>
      <c r="D2" s="128" t="s">
        <v>8618</v>
      </c>
      <c r="E2" s="97" t="s">
        <v>8638</v>
      </c>
      <c r="F2" s="97" t="s">
        <v>8642</v>
      </c>
      <c r="G2" s="98" t="s">
        <v>8633</v>
      </c>
      <c r="H2" s="99" t="s">
        <v>574</v>
      </c>
      <c r="I2" s="97" t="s">
        <v>500</v>
      </c>
      <c r="J2" s="97" t="s">
        <v>8652</v>
      </c>
      <c r="K2" s="100" t="s">
        <v>8653</v>
      </c>
      <c r="L2" s="98" t="s">
        <v>8634</v>
      </c>
      <c r="M2" s="101" t="s">
        <v>8621</v>
      </c>
      <c r="N2" s="102" t="s">
        <v>9099</v>
      </c>
      <c r="O2" s="102" t="s">
        <v>9100</v>
      </c>
      <c r="P2" s="102" t="s">
        <v>9101</v>
      </c>
      <c r="Q2" s="102" t="s">
        <v>9102</v>
      </c>
      <c r="R2" s="102" t="s">
        <v>9103</v>
      </c>
      <c r="S2" s="101" t="s">
        <v>8623</v>
      </c>
      <c r="T2" s="103" t="s">
        <v>8624</v>
      </c>
      <c r="U2" s="104" t="s">
        <v>8676</v>
      </c>
      <c r="V2" s="105" t="s">
        <v>8677</v>
      </c>
      <c r="W2" s="105" t="s">
        <v>8678</v>
      </c>
      <c r="X2" s="104" t="s">
        <v>8679</v>
      </c>
      <c r="Y2" s="104" t="s">
        <v>8684</v>
      </c>
      <c r="Z2" s="103" t="s">
        <v>8625</v>
      </c>
      <c r="AA2" s="105" t="s">
        <v>8686</v>
      </c>
      <c r="AB2" s="106" t="s">
        <v>9104</v>
      </c>
      <c r="AC2" s="105" t="s">
        <v>3961</v>
      </c>
      <c r="AD2" s="105" t="s">
        <v>3967</v>
      </c>
      <c r="AE2" s="105" t="s">
        <v>3963</v>
      </c>
      <c r="AF2" s="105" t="s">
        <v>3992</v>
      </c>
      <c r="AG2" s="105" t="s">
        <v>8687</v>
      </c>
      <c r="AH2" s="105" t="s">
        <v>3958</v>
      </c>
      <c r="AI2" s="105" t="s">
        <v>3965</v>
      </c>
      <c r="AJ2" s="105" t="s">
        <v>8688</v>
      </c>
      <c r="AK2" s="105" t="s">
        <v>3988</v>
      </c>
      <c r="AL2" s="105" t="s">
        <v>8689</v>
      </c>
      <c r="AM2" s="105" t="s">
        <v>3998</v>
      </c>
      <c r="AN2" s="105" t="s">
        <v>8690</v>
      </c>
    </row>
    <row r="3" spans="1:40" x14ac:dyDescent="0.25">
      <c r="A3" s="203" t="str">
        <f>Lists!C:C</f>
        <v>AFG001</v>
      </c>
      <c r="B3" s="249">
        <f t="shared" ref="B3:B34" si="0">IF(OR(M3="x",D3="x"),"x",ROUND((5-GEOMEAN(((5-D3)/5*4+1),((5-M3)/5*4+1),((5-M3)/5*4+1)))/4*3.5+S3*0.3,1))</f>
        <v>2</v>
      </c>
      <c r="C3" s="163">
        <f t="shared" ref="C3:C34" si="1">COUNTIF(E3:F3,"x")+COUNTIF(H3:I3,"x")+COUNTIF(J3:J3,"x")+COUNTIF(M3,"x")+COUNTIF(U3:W3,"x")+COUNTIF(Y3:AB3,"x")</f>
        <v>0</v>
      </c>
      <c r="D3" s="272">
        <f t="shared" ref="D3:D34" si="2">IF(OR(L3="x",G3="x"),"x",ROUND((5-GEOMEAN(((5-L3)/5*4+1),((5-L3)/5*4+1),((5-G3)/5*4+1)))/4*5,1))</f>
        <v>2.6</v>
      </c>
      <c r="E3" s="203">
        <f>'Core Indicators'!R3</f>
        <v>1</v>
      </c>
      <c r="F3" s="203">
        <f>'Core Indicators'!Z3</f>
        <v>3</v>
      </c>
      <c r="G3" s="163">
        <f t="shared" ref="G3:G34" si="3">IF(AND(F3="x",E3="x"),"x",IF(OR(F3="x",E3="x"),AVERAGE(E3,F3),ROUND((10-GEOMEAN(((10-E3)/10*9+1),((10-F3)/10*9+1)))/9*10,1)))</f>
        <v>2.1</v>
      </c>
      <c r="H3" s="203">
        <f>'Core Indicators'!AH3</f>
        <v>3</v>
      </c>
      <c r="I3" s="203">
        <f>'Core Indicators'!AP3</f>
        <v>3</v>
      </c>
      <c r="J3" s="203">
        <f>'Core Indicators'!BN3</f>
        <v>2</v>
      </c>
      <c r="K3" s="203">
        <f t="shared" ref="K3:K34" si="4">IF(AND(J3="x",I3="x"),"x",IF(OR(J3="x",I3="x"),AVERAGE(I3,J3),ROUND((10-GEOMEAN(((10-I3)/10*9+1),((10-J3)/10*9+1)))/9*10,1)))</f>
        <v>2.5</v>
      </c>
      <c r="L3" s="249">
        <f t="shared" ref="L3:L34" si="5">IF(AND(H3="x",K3="x"),"x",IF(OR(H3="x",K3="x"),AVERAGE(H3,K3),ROUND((10-GEOMEAN(((10-H3)/10*9+1),((10-K3)/10*9+1)))/9*10,1)))</f>
        <v>2.8</v>
      </c>
      <c r="M3" s="272">
        <f t="shared" ref="M3:M34" si="6">IF(N3="x","x",AVERAGE(N3:R3))</f>
        <v>2</v>
      </c>
      <c r="N3" s="204">
        <f>'Core Indicators'!DJ3</f>
        <v>2</v>
      </c>
      <c r="O3" s="204">
        <f>'Core Indicators'!DR3</f>
        <v>2</v>
      </c>
      <c r="P3" s="204">
        <f>'Core Indicators'!DZ3</f>
        <v>2</v>
      </c>
      <c r="Q3" s="204">
        <f>'Core Indicators'!EH3</f>
        <v>2</v>
      </c>
      <c r="R3" s="204">
        <f>'Core Indicators'!EP3</f>
        <v>2</v>
      </c>
      <c r="S3" s="163">
        <f t="shared" ref="S3:S34" si="7">IF(OR(Z3="x",T3="x"),T3,ROUND((10-GEOMEAN(((10-T3)/10*9+1),((10-Z3)/10*9+1)))/9*10,1))</f>
        <v>1.6</v>
      </c>
      <c r="T3" s="163">
        <f t="shared" ref="T3:T34" si="8">AVERAGE(U3,X3,Y3)</f>
        <v>1.1666666666666667</v>
      </c>
      <c r="U3" s="203">
        <v>1</v>
      </c>
      <c r="V3" s="203">
        <v>1</v>
      </c>
      <c r="W3" s="203">
        <f>'Core Indicators'!EX3</f>
        <v>2</v>
      </c>
      <c r="X3" s="163">
        <f t="shared" ref="X3:X34" si="9">AVERAGE(V3:W3)</f>
        <v>1.5</v>
      </c>
      <c r="Y3" s="203">
        <v>1</v>
      </c>
      <c r="Z3" s="163">
        <f t="shared" ref="Z3:Z34" si="10">IF(AND(AA3="x",AB3="x"),"x",AVERAGE(AA3:AB3))</f>
        <v>2</v>
      </c>
      <c r="AA3" s="203">
        <f>'Core Indicators'!FF3</f>
        <v>2</v>
      </c>
      <c r="AB3" s="203">
        <f t="shared" ref="AB3:AB34" si="11">IF(AND(AJ3="x",AN3="x",AG3="x"),"x",(AVERAGE(AJ3,AN3,AG3)))</f>
        <v>2</v>
      </c>
      <c r="AC3" s="184">
        <f>'Core Indicators'!GD3</f>
        <v>2</v>
      </c>
      <c r="AD3" s="184">
        <f>'Core Indicators'!GL3</f>
        <v>2</v>
      </c>
      <c r="AE3" s="184">
        <f>'Core Indicators'!GT3</f>
        <v>2</v>
      </c>
      <c r="AF3" s="184">
        <f>'Core Indicators'!HB3</f>
        <v>2</v>
      </c>
      <c r="AG3" s="184">
        <f t="shared" ref="AG3:AG34" si="12">IF(AND(AC3="x",AD3="x",AE3="x",AF3="x"),"x",AVERAGE(AC3:AF3))</f>
        <v>2</v>
      </c>
      <c r="AH3" s="184">
        <f>'Core Indicators'!HJ3</f>
        <v>2</v>
      </c>
      <c r="AI3" s="184">
        <f>'Core Indicators'!HR3</f>
        <v>2</v>
      </c>
      <c r="AJ3" s="184">
        <f t="shared" ref="AJ3:AJ34" si="13">IF(AND(AH3="x",AI3="x"),"x",AVERAGE(AH3:AI3))</f>
        <v>2</v>
      </c>
      <c r="AK3" s="184">
        <f>'Core Indicators'!HZ3</f>
        <v>2</v>
      </c>
      <c r="AL3" s="184">
        <f>'Core Indicators'!IH3</f>
        <v>2</v>
      </c>
      <c r="AM3" s="184">
        <f>'Core Indicators'!IP3</f>
        <v>2</v>
      </c>
      <c r="AN3" s="184">
        <f t="shared" ref="AN3:AN34" si="14">IF(AND(AK3="x",AL3="x",AM3="x"),"x",AVERAGE(AK3:AM3))</f>
        <v>2</v>
      </c>
    </row>
    <row r="4" spans="1:40" x14ac:dyDescent="0.25">
      <c r="A4" s="203" t="str">
        <f>Lists!C:C</f>
        <v>AFG005</v>
      </c>
      <c r="B4" s="249">
        <f t="shared" si="0"/>
        <v>1.3</v>
      </c>
      <c r="C4" s="163">
        <f t="shared" si="1"/>
        <v>1</v>
      </c>
      <c r="D4" s="272">
        <f t="shared" si="2"/>
        <v>1.8</v>
      </c>
      <c r="E4" s="203">
        <f>'Core Indicators'!R4</f>
        <v>1</v>
      </c>
      <c r="F4" s="203">
        <f>'Core Indicators'!Z4</f>
        <v>2</v>
      </c>
      <c r="G4" s="163">
        <f t="shared" si="3"/>
        <v>1.5</v>
      </c>
      <c r="H4" s="203">
        <f>'Core Indicators'!AH4</f>
        <v>2</v>
      </c>
      <c r="I4" s="203" t="str">
        <f>'Core Indicators'!AP4</f>
        <v>x</v>
      </c>
      <c r="J4" s="203">
        <f>'Core Indicators'!BN4</f>
        <v>2</v>
      </c>
      <c r="K4" s="203">
        <f t="shared" si="4"/>
        <v>2</v>
      </c>
      <c r="L4" s="249">
        <f t="shared" si="5"/>
        <v>2</v>
      </c>
      <c r="M4" s="272">
        <f t="shared" si="6"/>
        <v>0.8</v>
      </c>
      <c r="N4" s="204">
        <f>'Core Indicators'!DJ4</f>
        <v>2</v>
      </c>
      <c r="O4" s="204">
        <f>'Core Indicators'!DR4</f>
        <v>0</v>
      </c>
      <c r="P4" s="204">
        <f>'Core Indicators'!DZ4</f>
        <v>2</v>
      </c>
      <c r="Q4" s="204">
        <f>'Core Indicators'!EH4</f>
        <v>0</v>
      </c>
      <c r="R4" s="204">
        <f>'Core Indicators'!EP4</f>
        <v>0</v>
      </c>
      <c r="S4" s="163">
        <f t="shared" si="7"/>
        <v>1.6</v>
      </c>
      <c r="T4" s="163">
        <f t="shared" si="8"/>
        <v>1.1666666666666667</v>
      </c>
      <c r="U4" s="203">
        <v>1</v>
      </c>
      <c r="V4" s="203">
        <v>1</v>
      </c>
      <c r="W4" s="203">
        <f>'Core Indicators'!EX4</f>
        <v>2</v>
      </c>
      <c r="X4" s="163">
        <f t="shared" si="9"/>
        <v>1.5</v>
      </c>
      <c r="Y4" s="203">
        <v>1</v>
      </c>
      <c r="Z4" s="163">
        <f t="shared" si="10"/>
        <v>2</v>
      </c>
      <c r="AA4" s="203">
        <f>'Core Indicators'!FF4</f>
        <v>2</v>
      </c>
      <c r="AB4" s="203">
        <f t="shared" si="11"/>
        <v>2</v>
      </c>
      <c r="AC4" s="184">
        <f>'Core Indicators'!GD4</f>
        <v>2</v>
      </c>
      <c r="AD4" s="184">
        <f>'Core Indicators'!GL4</f>
        <v>2</v>
      </c>
      <c r="AE4" s="184">
        <f>'Core Indicators'!GT4</f>
        <v>2</v>
      </c>
      <c r="AF4" s="184">
        <f>'Core Indicators'!HB4</f>
        <v>2</v>
      </c>
      <c r="AG4" s="184">
        <f t="shared" si="12"/>
        <v>2</v>
      </c>
      <c r="AH4" s="184">
        <f>'Core Indicators'!HJ4</f>
        <v>2</v>
      </c>
      <c r="AI4" s="184">
        <f>'Core Indicators'!HR4</f>
        <v>2</v>
      </c>
      <c r="AJ4" s="184">
        <f t="shared" si="13"/>
        <v>2</v>
      </c>
      <c r="AK4" s="184">
        <f>'Core Indicators'!HZ4</f>
        <v>2</v>
      </c>
      <c r="AL4" s="184">
        <f>'Core Indicators'!IH4</f>
        <v>2</v>
      </c>
      <c r="AM4" s="184">
        <f>'Core Indicators'!IP4</f>
        <v>2</v>
      </c>
      <c r="AN4" s="184">
        <f t="shared" si="14"/>
        <v>2</v>
      </c>
    </row>
    <row r="5" spans="1:40" x14ac:dyDescent="0.25">
      <c r="A5" s="203" t="str">
        <f>Lists!C:C</f>
        <v>AGO002</v>
      </c>
      <c r="B5" s="249">
        <f t="shared" si="0"/>
        <v>1.7</v>
      </c>
      <c r="C5" s="163">
        <f t="shared" si="1"/>
        <v>0</v>
      </c>
      <c r="D5" s="272">
        <f t="shared" si="2"/>
        <v>1.7</v>
      </c>
      <c r="E5" s="203">
        <f>'Core Indicators'!R5</f>
        <v>2</v>
      </c>
      <c r="F5" s="203">
        <f>'Core Indicators'!Z5</f>
        <v>2</v>
      </c>
      <c r="G5" s="163">
        <f t="shared" si="3"/>
        <v>2</v>
      </c>
      <c r="H5" s="203">
        <f>'Core Indicators'!AH5</f>
        <v>2</v>
      </c>
      <c r="I5" s="203">
        <f>'Core Indicators'!AP5</f>
        <v>1</v>
      </c>
      <c r="J5" s="203">
        <f>'Core Indicators'!BN5</f>
        <v>1</v>
      </c>
      <c r="K5" s="203">
        <f t="shared" si="4"/>
        <v>1</v>
      </c>
      <c r="L5" s="249">
        <f t="shared" si="5"/>
        <v>1.5</v>
      </c>
      <c r="M5" s="272">
        <f t="shared" si="6"/>
        <v>2</v>
      </c>
      <c r="N5" s="204">
        <f>'Core Indicators'!DJ5</f>
        <v>2</v>
      </c>
      <c r="O5" s="204">
        <f>'Core Indicators'!DR5</f>
        <v>2</v>
      </c>
      <c r="P5" s="204">
        <f>'Core Indicators'!DZ5</f>
        <v>2</v>
      </c>
      <c r="Q5" s="204">
        <f>'Core Indicators'!EH5</f>
        <v>2</v>
      </c>
      <c r="R5" s="204">
        <f>'Core Indicators'!EP5</f>
        <v>2</v>
      </c>
      <c r="S5" s="163">
        <f t="shared" si="7"/>
        <v>1.3</v>
      </c>
      <c r="T5" s="163">
        <f t="shared" si="8"/>
        <v>1</v>
      </c>
      <c r="U5" s="203">
        <v>1</v>
      </c>
      <c r="V5" s="203">
        <v>1</v>
      </c>
      <c r="W5" s="203">
        <f>'Core Indicators'!EX5</f>
        <v>1</v>
      </c>
      <c r="X5" s="163">
        <f t="shared" si="9"/>
        <v>1</v>
      </c>
      <c r="Y5" s="203">
        <v>1</v>
      </c>
      <c r="Z5" s="163">
        <f t="shared" si="10"/>
        <v>1.5</v>
      </c>
      <c r="AA5" s="203">
        <f>'Core Indicators'!FF5</f>
        <v>1</v>
      </c>
      <c r="AB5" s="203">
        <f t="shared" si="11"/>
        <v>2</v>
      </c>
      <c r="AC5" s="184">
        <f>'Core Indicators'!GD5</f>
        <v>2</v>
      </c>
      <c r="AD5" s="184">
        <f>'Core Indicators'!GL5</f>
        <v>2</v>
      </c>
      <c r="AE5" s="184">
        <f>'Core Indicators'!GT5</f>
        <v>2</v>
      </c>
      <c r="AF5" s="184">
        <f>'Core Indicators'!HB5</f>
        <v>2</v>
      </c>
      <c r="AG5" s="184">
        <f t="shared" si="12"/>
        <v>2</v>
      </c>
      <c r="AH5" s="184">
        <f>'Core Indicators'!HJ5</f>
        <v>2</v>
      </c>
      <c r="AI5" s="184">
        <f>'Core Indicators'!HR5</f>
        <v>2</v>
      </c>
      <c r="AJ5" s="184">
        <f t="shared" si="13"/>
        <v>2</v>
      </c>
      <c r="AK5" s="184">
        <f>'Core Indicators'!HZ5</f>
        <v>2</v>
      </c>
      <c r="AL5" s="184">
        <f>'Core Indicators'!IH5</f>
        <v>2</v>
      </c>
      <c r="AM5" s="184">
        <f>'Core Indicators'!IP5</f>
        <v>2</v>
      </c>
      <c r="AN5" s="184">
        <f t="shared" si="14"/>
        <v>2</v>
      </c>
    </row>
    <row r="6" spans="1:40" x14ac:dyDescent="0.25">
      <c r="A6" s="203" t="str">
        <f>Lists!C:C</f>
        <v>ARM002</v>
      </c>
      <c r="B6" s="249">
        <f t="shared" si="0"/>
        <v>1.9</v>
      </c>
      <c r="C6" s="163">
        <f t="shared" si="1"/>
        <v>0</v>
      </c>
      <c r="D6" s="272">
        <f t="shared" si="2"/>
        <v>2.1</v>
      </c>
      <c r="E6" s="203">
        <f>'Core Indicators'!R6</f>
        <v>1</v>
      </c>
      <c r="F6" s="203">
        <f>'Core Indicators'!Z6</f>
        <v>1</v>
      </c>
      <c r="G6" s="163">
        <f t="shared" si="3"/>
        <v>1</v>
      </c>
      <c r="H6" s="203">
        <f>'Core Indicators'!AH6</f>
        <v>3</v>
      </c>
      <c r="I6" s="203">
        <f>'Core Indicators'!AP6</f>
        <v>2</v>
      </c>
      <c r="J6" s="203">
        <f>'Core Indicators'!BN6</f>
        <v>2</v>
      </c>
      <c r="K6" s="203">
        <f t="shared" si="4"/>
        <v>2</v>
      </c>
      <c r="L6" s="249">
        <f t="shared" si="5"/>
        <v>2.5</v>
      </c>
      <c r="M6" s="272">
        <f t="shared" si="6"/>
        <v>2</v>
      </c>
      <c r="N6" s="204">
        <f>'Core Indicators'!DJ6</f>
        <v>2</v>
      </c>
      <c r="O6" s="204">
        <f>'Core Indicators'!DR6</f>
        <v>2</v>
      </c>
      <c r="P6" s="204">
        <f>'Core Indicators'!DZ6</f>
        <v>2</v>
      </c>
      <c r="Q6" s="204">
        <f>'Core Indicators'!EH6</f>
        <v>2</v>
      </c>
      <c r="R6" s="204">
        <f>'Core Indicators'!EP6</f>
        <v>2</v>
      </c>
      <c r="S6" s="163">
        <f t="shared" si="7"/>
        <v>1.6</v>
      </c>
      <c r="T6" s="163">
        <f t="shared" si="8"/>
        <v>1.1666666666666667</v>
      </c>
      <c r="U6" s="203">
        <v>1</v>
      </c>
      <c r="V6" s="203">
        <v>1</v>
      </c>
      <c r="W6" s="203">
        <f>'Core Indicators'!EX6</f>
        <v>2</v>
      </c>
      <c r="X6" s="163">
        <f t="shared" si="9"/>
        <v>1.5</v>
      </c>
      <c r="Y6" s="203">
        <v>1</v>
      </c>
      <c r="Z6" s="163">
        <f t="shared" si="10"/>
        <v>2</v>
      </c>
      <c r="AA6" s="203">
        <f>'Core Indicators'!FF6</f>
        <v>2</v>
      </c>
      <c r="AB6" s="203">
        <f t="shared" si="11"/>
        <v>2</v>
      </c>
      <c r="AC6" s="184">
        <f>'Core Indicators'!GD6</f>
        <v>2</v>
      </c>
      <c r="AD6" s="184">
        <f>'Core Indicators'!GL6</f>
        <v>2</v>
      </c>
      <c r="AE6" s="184">
        <f>'Core Indicators'!GT6</f>
        <v>2</v>
      </c>
      <c r="AF6" s="184">
        <f>'Core Indicators'!HB6</f>
        <v>2</v>
      </c>
      <c r="AG6" s="184">
        <f t="shared" si="12"/>
        <v>2</v>
      </c>
      <c r="AH6" s="184">
        <f>'Core Indicators'!HJ6</f>
        <v>2</v>
      </c>
      <c r="AI6" s="184">
        <f>'Core Indicators'!HR6</f>
        <v>2</v>
      </c>
      <c r="AJ6" s="184">
        <f t="shared" si="13"/>
        <v>2</v>
      </c>
      <c r="AK6" s="184">
        <f>'Core Indicators'!HZ6</f>
        <v>2</v>
      </c>
      <c r="AL6" s="184">
        <f>'Core Indicators'!IH6</f>
        <v>2</v>
      </c>
      <c r="AM6" s="184">
        <f>'Core Indicators'!IP6</f>
        <v>2</v>
      </c>
      <c r="AN6" s="184">
        <f t="shared" si="14"/>
        <v>2</v>
      </c>
    </row>
    <row r="7" spans="1:40" x14ac:dyDescent="0.25">
      <c r="A7" s="203" t="str">
        <f>Lists!C:C</f>
        <v>AZE002</v>
      </c>
      <c r="B7" s="249" t="str">
        <f t="shared" si="0"/>
        <v>x</v>
      </c>
      <c r="C7" s="163">
        <f t="shared" si="1"/>
        <v>2</v>
      </c>
      <c r="D7" s="272">
        <f t="shared" si="2"/>
        <v>2.4</v>
      </c>
      <c r="E7" s="203">
        <f>'Core Indicators'!R7</f>
        <v>1</v>
      </c>
      <c r="F7" s="203">
        <f>'Core Indicators'!Z7</f>
        <v>3</v>
      </c>
      <c r="G7" s="163">
        <f t="shared" si="3"/>
        <v>2.1</v>
      </c>
      <c r="H7" s="203">
        <f>'Core Indicators'!AH7</f>
        <v>3</v>
      </c>
      <c r="I7" s="203">
        <f>'Core Indicators'!AP7</f>
        <v>2</v>
      </c>
      <c r="J7" s="203">
        <f>'Core Indicators'!BN7</f>
        <v>2</v>
      </c>
      <c r="K7" s="203">
        <f t="shared" si="4"/>
        <v>2</v>
      </c>
      <c r="L7" s="249">
        <f t="shared" si="5"/>
        <v>2.5</v>
      </c>
      <c r="M7" s="272" t="str">
        <f t="shared" si="6"/>
        <v>x</v>
      </c>
      <c r="N7" s="204" t="str">
        <f>'Core Indicators'!DJ7</f>
        <v>x</v>
      </c>
      <c r="O7" s="204">
        <f>'Core Indicators'!DR7</f>
        <v>3</v>
      </c>
      <c r="P7" s="204" t="str">
        <f>'Core Indicators'!DZ7</f>
        <v>x</v>
      </c>
      <c r="Q7" s="204" t="str">
        <f>'Core Indicators'!EH7</f>
        <v>x</v>
      </c>
      <c r="R7" s="204" t="str">
        <f>'Core Indicators'!EP7</f>
        <v>x</v>
      </c>
      <c r="S7" s="163">
        <f t="shared" si="7"/>
        <v>1.6</v>
      </c>
      <c r="T7" s="163">
        <f t="shared" si="8"/>
        <v>1.1666666666666667</v>
      </c>
      <c r="U7" s="203">
        <v>1</v>
      </c>
      <c r="V7" s="203">
        <v>1</v>
      </c>
      <c r="W7" s="203">
        <f>'Core Indicators'!EX7</f>
        <v>2</v>
      </c>
      <c r="X7" s="163">
        <f t="shared" si="9"/>
        <v>1.5</v>
      </c>
      <c r="Y7" s="203">
        <v>1</v>
      </c>
      <c r="Z7" s="163">
        <f t="shared" si="10"/>
        <v>2</v>
      </c>
      <c r="AA7" s="203" t="str">
        <f>'Core Indicators'!FF7</f>
        <v>x</v>
      </c>
      <c r="AB7" s="203">
        <f t="shared" si="11"/>
        <v>2</v>
      </c>
      <c r="AC7" s="184">
        <f>'Core Indicators'!GD7</f>
        <v>2</v>
      </c>
      <c r="AD7" s="184">
        <f>'Core Indicators'!GL7</f>
        <v>2</v>
      </c>
      <c r="AE7" s="184">
        <f>'Core Indicators'!GT7</f>
        <v>2</v>
      </c>
      <c r="AF7" s="184">
        <f>'Core Indicators'!HB7</f>
        <v>2</v>
      </c>
      <c r="AG7" s="184">
        <f t="shared" si="12"/>
        <v>2</v>
      </c>
      <c r="AH7" s="184">
        <f>'Core Indicators'!HJ7</f>
        <v>2</v>
      </c>
      <c r="AI7" s="184">
        <f>'Core Indicators'!HR7</f>
        <v>2</v>
      </c>
      <c r="AJ7" s="184">
        <f t="shared" si="13"/>
        <v>2</v>
      </c>
      <c r="AK7" s="184">
        <f>'Core Indicators'!HZ7</f>
        <v>2</v>
      </c>
      <c r="AL7" s="184">
        <f>'Core Indicators'!IH7</f>
        <v>2</v>
      </c>
      <c r="AM7" s="184">
        <f>'Core Indicators'!IP7</f>
        <v>2</v>
      </c>
      <c r="AN7" s="184">
        <f t="shared" si="14"/>
        <v>2</v>
      </c>
    </row>
    <row r="8" spans="1:40" x14ac:dyDescent="0.25">
      <c r="A8" s="203" t="str">
        <f>Lists!C:C</f>
        <v>BDI001</v>
      </c>
      <c r="B8" s="249">
        <f t="shared" si="0"/>
        <v>1.8</v>
      </c>
      <c r="C8" s="163">
        <f t="shared" si="1"/>
        <v>0</v>
      </c>
      <c r="D8" s="272">
        <f t="shared" si="2"/>
        <v>2</v>
      </c>
      <c r="E8" s="203">
        <f>'Core Indicators'!R8</f>
        <v>2</v>
      </c>
      <c r="F8" s="203">
        <f>'Core Indicators'!Z8</f>
        <v>2</v>
      </c>
      <c r="G8" s="163">
        <f t="shared" si="3"/>
        <v>2</v>
      </c>
      <c r="H8" s="203">
        <f>'Core Indicators'!AH8</f>
        <v>2</v>
      </c>
      <c r="I8" s="203">
        <f>'Core Indicators'!AP8</f>
        <v>2</v>
      </c>
      <c r="J8" s="203">
        <f>'Core Indicators'!BN8</f>
        <v>2</v>
      </c>
      <c r="K8" s="203">
        <f t="shared" si="4"/>
        <v>2</v>
      </c>
      <c r="L8" s="249">
        <f t="shared" si="5"/>
        <v>2</v>
      </c>
      <c r="M8" s="272">
        <f t="shared" si="6"/>
        <v>2</v>
      </c>
      <c r="N8" s="204">
        <f>'Core Indicators'!DJ8</f>
        <v>2</v>
      </c>
      <c r="O8" s="204">
        <f>'Core Indicators'!DR8</f>
        <v>2</v>
      </c>
      <c r="P8" s="204">
        <f>'Core Indicators'!DZ8</f>
        <v>2</v>
      </c>
      <c r="Q8" s="204">
        <f>'Core Indicators'!EH8</f>
        <v>2</v>
      </c>
      <c r="R8" s="204">
        <f>'Core Indicators'!EP8</f>
        <v>2</v>
      </c>
      <c r="S8" s="163">
        <f t="shared" si="7"/>
        <v>1.3</v>
      </c>
      <c r="T8" s="163">
        <f t="shared" si="8"/>
        <v>1.1666666666666667</v>
      </c>
      <c r="U8" s="203">
        <v>1</v>
      </c>
      <c r="V8" s="203">
        <v>1</v>
      </c>
      <c r="W8" s="203">
        <f>'Core Indicators'!EX8</f>
        <v>2</v>
      </c>
      <c r="X8" s="163">
        <f t="shared" si="9"/>
        <v>1.5</v>
      </c>
      <c r="Y8" s="203">
        <v>1</v>
      </c>
      <c r="Z8" s="163">
        <f t="shared" si="10"/>
        <v>1.5</v>
      </c>
      <c r="AA8" s="203">
        <f>'Core Indicators'!FF8</f>
        <v>1</v>
      </c>
      <c r="AB8" s="203">
        <f t="shared" si="11"/>
        <v>2</v>
      </c>
      <c r="AC8" s="184">
        <f>'Core Indicators'!GD8</f>
        <v>2</v>
      </c>
      <c r="AD8" s="184">
        <f>'Core Indicators'!GL8</f>
        <v>2</v>
      </c>
      <c r="AE8" s="184">
        <f>'Core Indicators'!GT8</f>
        <v>2</v>
      </c>
      <c r="AF8" s="184">
        <f>'Core Indicators'!HB8</f>
        <v>2</v>
      </c>
      <c r="AG8" s="184">
        <f t="shared" si="12"/>
        <v>2</v>
      </c>
      <c r="AH8" s="184">
        <f>'Core Indicators'!HJ8</f>
        <v>2</v>
      </c>
      <c r="AI8" s="184">
        <f>'Core Indicators'!HR8</f>
        <v>2</v>
      </c>
      <c r="AJ8" s="184">
        <f t="shared" si="13"/>
        <v>2</v>
      </c>
      <c r="AK8" s="184">
        <f>'Core Indicators'!HZ8</f>
        <v>2</v>
      </c>
      <c r="AL8" s="184">
        <f>'Core Indicators'!IH8</f>
        <v>2</v>
      </c>
      <c r="AM8" s="184">
        <f>'Core Indicators'!IP8</f>
        <v>2</v>
      </c>
      <c r="AN8" s="184">
        <f t="shared" si="14"/>
        <v>2</v>
      </c>
    </row>
    <row r="9" spans="1:40" x14ac:dyDescent="0.25">
      <c r="A9" s="203" t="str">
        <f>Lists!C:C</f>
        <v>BFA002</v>
      </c>
      <c r="B9" s="249">
        <f t="shared" si="0"/>
        <v>1.9</v>
      </c>
      <c r="C9" s="163">
        <f t="shared" si="1"/>
        <v>0</v>
      </c>
      <c r="D9" s="272">
        <f t="shared" si="2"/>
        <v>2</v>
      </c>
      <c r="E9" s="203">
        <f>'Core Indicators'!R9</f>
        <v>2</v>
      </c>
      <c r="F9" s="203">
        <f>'Core Indicators'!Z9</f>
        <v>2</v>
      </c>
      <c r="G9" s="163">
        <f t="shared" si="3"/>
        <v>2</v>
      </c>
      <c r="H9" s="203">
        <f>'Core Indicators'!AH9</f>
        <v>2</v>
      </c>
      <c r="I9" s="203">
        <f>'Core Indicators'!AP9</f>
        <v>2</v>
      </c>
      <c r="J9" s="203">
        <f>'Core Indicators'!BN9</f>
        <v>2</v>
      </c>
      <c r="K9" s="203">
        <f t="shared" si="4"/>
        <v>2</v>
      </c>
      <c r="L9" s="249">
        <f t="shared" si="5"/>
        <v>2</v>
      </c>
      <c r="M9" s="272">
        <f t="shared" si="6"/>
        <v>2</v>
      </c>
      <c r="N9" s="204">
        <f>'Core Indicators'!DJ9</f>
        <v>2</v>
      </c>
      <c r="O9" s="204">
        <f>'Core Indicators'!DR9</f>
        <v>2</v>
      </c>
      <c r="P9" s="204">
        <f>'Core Indicators'!DZ9</f>
        <v>2</v>
      </c>
      <c r="Q9" s="204">
        <f>'Core Indicators'!EH9</f>
        <v>2</v>
      </c>
      <c r="R9" s="204">
        <f>'Core Indicators'!EP9</f>
        <v>2</v>
      </c>
      <c r="S9" s="163">
        <f t="shared" si="7"/>
        <v>1.6</v>
      </c>
      <c r="T9" s="163">
        <f t="shared" si="8"/>
        <v>1.1666666666666667</v>
      </c>
      <c r="U9" s="203">
        <v>1</v>
      </c>
      <c r="V9" s="203">
        <v>1</v>
      </c>
      <c r="W9" s="203">
        <f>'Core Indicators'!EX9</f>
        <v>2</v>
      </c>
      <c r="X9" s="163">
        <f t="shared" si="9"/>
        <v>1.5</v>
      </c>
      <c r="Y9" s="203">
        <v>1</v>
      </c>
      <c r="Z9" s="163">
        <f t="shared" si="10"/>
        <v>2</v>
      </c>
      <c r="AA9" s="203">
        <f>'Core Indicators'!FF9</f>
        <v>2</v>
      </c>
      <c r="AB9" s="203">
        <f t="shared" si="11"/>
        <v>2</v>
      </c>
      <c r="AC9" s="184">
        <f>'Core Indicators'!GD9</f>
        <v>2</v>
      </c>
      <c r="AD9" s="184">
        <f>'Core Indicators'!GL9</f>
        <v>2</v>
      </c>
      <c r="AE9" s="184">
        <f>'Core Indicators'!GT9</f>
        <v>2</v>
      </c>
      <c r="AF9" s="184">
        <f>'Core Indicators'!HB9</f>
        <v>2</v>
      </c>
      <c r="AG9" s="184">
        <f t="shared" si="12"/>
        <v>2</v>
      </c>
      <c r="AH9" s="184">
        <f>'Core Indicators'!HJ9</f>
        <v>2</v>
      </c>
      <c r="AI9" s="184">
        <f>'Core Indicators'!HR9</f>
        <v>2</v>
      </c>
      <c r="AJ9" s="184">
        <f t="shared" si="13"/>
        <v>2</v>
      </c>
      <c r="AK9" s="184">
        <f>'Core Indicators'!HZ9</f>
        <v>2</v>
      </c>
      <c r="AL9" s="184">
        <f>'Core Indicators'!IH9</f>
        <v>2</v>
      </c>
      <c r="AM9" s="184">
        <f>'Core Indicators'!IP9</f>
        <v>2</v>
      </c>
      <c r="AN9" s="184">
        <f t="shared" si="14"/>
        <v>2</v>
      </c>
    </row>
    <row r="10" spans="1:40" x14ac:dyDescent="0.25">
      <c r="A10" s="203" t="str">
        <f>Lists!C:C</f>
        <v>BGD001</v>
      </c>
      <c r="B10" s="249">
        <f t="shared" si="0"/>
        <v>1.7</v>
      </c>
      <c r="C10" s="163">
        <f t="shared" si="1"/>
        <v>0</v>
      </c>
      <c r="D10" s="272">
        <f t="shared" si="2"/>
        <v>1.7</v>
      </c>
      <c r="E10" s="203">
        <f>'Core Indicators'!R10</f>
        <v>1</v>
      </c>
      <c r="F10" s="203">
        <f>'Core Indicators'!Z10</f>
        <v>2</v>
      </c>
      <c r="G10" s="163">
        <f t="shared" si="3"/>
        <v>1.5</v>
      </c>
      <c r="H10" s="203">
        <f>'Core Indicators'!AH10</f>
        <v>2</v>
      </c>
      <c r="I10" s="203">
        <f>'Core Indicators'!AP10</f>
        <v>1</v>
      </c>
      <c r="J10" s="203">
        <f>'Core Indicators'!BN10</f>
        <v>2</v>
      </c>
      <c r="K10" s="203">
        <f t="shared" si="4"/>
        <v>1.5</v>
      </c>
      <c r="L10" s="249">
        <f t="shared" si="5"/>
        <v>1.8</v>
      </c>
      <c r="M10" s="272">
        <f t="shared" si="6"/>
        <v>2</v>
      </c>
      <c r="N10" s="204">
        <f>'Core Indicators'!DJ10</f>
        <v>2</v>
      </c>
      <c r="O10" s="204">
        <f>'Core Indicators'!DR10</f>
        <v>2</v>
      </c>
      <c r="P10" s="204">
        <f>'Core Indicators'!DZ10</f>
        <v>2</v>
      </c>
      <c r="Q10" s="204">
        <f>'Core Indicators'!EH10</f>
        <v>2</v>
      </c>
      <c r="R10" s="204">
        <f>'Core Indicators'!EP10</f>
        <v>2</v>
      </c>
      <c r="S10" s="163">
        <f t="shared" si="7"/>
        <v>1.3</v>
      </c>
      <c r="T10" s="163">
        <f t="shared" si="8"/>
        <v>1.1666666666666667</v>
      </c>
      <c r="U10" s="203">
        <v>1</v>
      </c>
      <c r="V10" s="203">
        <v>1</v>
      </c>
      <c r="W10" s="203">
        <f>'Core Indicators'!EX10</f>
        <v>2</v>
      </c>
      <c r="X10" s="163">
        <f t="shared" si="9"/>
        <v>1.5</v>
      </c>
      <c r="Y10" s="203">
        <v>1</v>
      </c>
      <c r="Z10" s="163">
        <f t="shared" si="10"/>
        <v>1.5</v>
      </c>
      <c r="AA10" s="203">
        <f>'Core Indicators'!FF10</f>
        <v>1</v>
      </c>
      <c r="AB10" s="203">
        <f t="shared" si="11"/>
        <v>2</v>
      </c>
      <c r="AC10" s="184">
        <f>'Core Indicators'!GD10</f>
        <v>2</v>
      </c>
      <c r="AD10" s="184">
        <f>'Core Indicators'!GL10</f>
        <v>2</v>
      </c>
      <c r="AE10" s="184">
        <f>'Core Indicators'!GT10</f>
        <v>2</v>
      </c>
      <c r="AF10" s="184">
        <f>'Core Indicators'!HB10</f>
        <v>2</v>
      </c>
      <c r="AG10" s="184">
        <f t="shared" si="12"/>
        <v>2</v>
      </c>
      <c r="AH10" s="184">
        <f>'Core Indicators'!HJ10</f>
        <v>2</v>
      </c>
      <c r="AI10" s="184">
        <f>'Core Indicators'!HR10</f>
        <v>2</v>
      </c>
      <c r="AJ10" s="184">
        <f t="shared" si="13"/>
        <v>2</v>
      </c>
      <c r="AK10" s="184">
        <f>'Core Indicators'!HZ10</f>
        <v>2</v>
      </c>
      <c r="AL10" s="184">
        <f>'Core Indicators'!IH10</f>
        <v>2</v>
      </c>
      <c r="AM10" s="184">
        <f>'Core Indicators'!IP10</f>
        <v>2</v>
      </c>
      <c r="AN10" s="184">
        <f t="shared" si="14"/>
        <v>2</v>
      </c>
    </row>
    <row r="11" spans="1:40" x14ac:dyDescent="0.25">
      <c r="A11" s="203" t="str">
        <f>Lists!C:C</f>
        <v>BGD002</v>
      </c>
      <c r="B11" s="249">
        <f t="shared" si="0"/>
        <v>1.7</v>
      </c>
      <c r="C11" s="163">
        <f t="shared" si="1"/>
        <v>0</v>
      </c>
      <c r="D11" s="272">
        <f t="shared" si="2"/>
        <v>1.7</v>
      </c>
      <c r="E11" s="203">
        <f>'Core Indicators'!R11</f>
        <v>1</v>
      </c>
      <c r="F11" s="203">
        <f>'Core Indicators'!Z11</f>
        <v>2</v>
      </c>
      <c r="G11" s="163">
        <f t="shared" si="3"/>
        <v>1.5</v>
      </c>
      <c r="H11" s="203">
        <f>'Core Indicators'!AH11</f>
        <v>2</v>
      </c>
      <c r="I11" s="203">
        <f>'Core Indicators'!AP11</f>
        <v>1</v>
      </c>
      <c r="J11" s="203">
        <f>'Core Indicators'!BN11</f>
        <v>2</v>
      </c>
      <c r="K11" s="203">
        <f t="shared" si="4"/>
        <v>1.5</v>
      </c>
      <c r="L11" s="249">
        <f t="shared" si="5"/>
        <v>1.8</v>
      </c>
      <c r="M11" s="272">
        <f t="shared" si="6"/>
        <v>2</v>
      </c>
      <c r="N11" s="204">
        <f>'Core Indicators'!DJ11</f>
        <v>2</v>
      </c>
      <c r="O11" s="204">
        <f>'Core Indicators'!DR11</f>
        <v>2</v>
      </c>
      <c r="P11" s="204">
        <f>'Core Indicators'!DZ11</f>
        <v>2</v>
      </c>
      <c r="Q11" s="204">
        <f>'Core Indicators'!EH11</f>
        <v>2</v>
      </c>
      <c r="R11" s="204">
        <f>'Core Indicators'!EP11</f>
        <v>2</v>
      </c>
      <c r="S11" s="163">
        <f t="shared" si="7"/>
        <v>1.3</v>
      </c>
      <c r="T11" s="163">
        <f t="shared" si="8"/>
        <v>1.1666666666666667</v>
      </c>
      <c r="U11" s="203">
        <v>1</v>
      </c>
      <c r="V11" s="203">
        <v>1</v>
      </c>
      <c r="W11" s="203">
        <f>'Core Indicators'!EX11</f>
        <v>2</v>
      </c>
      <c r="X11" s="163">
        <f t="shared" si="9"/>
        <v>1.5</v>
      </c>
      <c r="Y11" s="203">
        <v>1</v>
      </c>
      <c r="Z11" s="163">
        <f t="shared" si="10"/>
        <v>1.5</v>
      </c>
      <c r="AA11" s="203">
        <f>'Core Indicators'!FF11</f>
        <v>1</v>
      </c>
      <c r="AB11" s="203">
        <f t="shared" si="11"/>
        <v>2</v>
      </c>
      <c r="AC11" s="184">
        <f>'Core Indicators'!GD11</f>
        <v>2</v>
      </c>
      <c r="AD11" s="184">
        <f>'Core Indicators'!GL11</f>
        <v>2</v>
      </c>
      <c r="AE11" s="184">
        <f>'Core Indicators'!GT11</f>
        <v>2</v>
      </c>
      <c r="AF11" s="184">
        <f>'Core Indicators'!HB11</f>
        <v>2</v>
      </c>
      <c r="AG11" s="184">
        <f t="shared" si="12"/>
        <v>2</v>
      </c>
      <c r="AH11" s="184">
        <f>'Core Indicators'!HJ11</f>
        <v>2</v>
      </c>
      <c r="AI11" s="184">
        <f>'Core Indicators'!HR11</f>
        <v>2</v>
      </c>
      <c r="AJ11" s="184">
        <f t="shared" si="13"/>
        <v>2</v>
      </c>
      <c r="AK11" s="184">
        <f>'Core Indicators'!HZ11</f>
        <v>2</v>
      </c>
      <c r="AL11" s="184">
        <f>'Core Indicators'!IH11</f>
        <v>2</v>
      </c>
      <c r="AM11" s="184">
        <f>'Core Indicators'!IP11</f>
        <v>2</v>
      </c>
      <c r="AN11" s="184">
        <f t="shared" si="14"/>
        <v>2</v>
      </c>
    </row>
    <row r="12" spans="1:40" x14ac:dyDescent="0.25">
      <c r="A12" s="203" t="str">
        <f>Lists!C:C</f>
        <v>BGD008</v>
      </c>
      <c r="B12" s="249">
        <f t="shared" si="0"/>
        <v>1.7</v>
      </c>
      <c r="C12" s="163">
        <f t="shared" si="1"/>
        <v>0</v>
      </c>
      <c r="D12" s="272">
        <f t="shared" si="2"/>
        <v>1.7</v>
      </c>
      <c r="E12" s="203">
        <f>'Core Indicators'!R12</f>
        <v>1</v>
      </c>
      <c r="F12" s="203">
        <f>'Core Indicators'!Z12</f>
        <v>1</v>
      </c>
      <c r="G12" s="163">
        <f t="shared" si="3"/>
        <v>1</v>
      </c>
      <c r="H12" s="203">
        <f>'Core Indicators'!AH12</f>
        <v>2</v>
      </c>
      <c r="I12" s="203">
        <f>'Core Indicators'!AP12</f>
        <v>2</v>
      </c>
      <c r="J12" s="203">
        <f>'Core Indicators'!BN12</f>
        <v>2</v>
      </c>
      <c r="K12" s="203">
        <f t="shared" si="4"/>
        <v>2</v>
      </c>
      <c r="L12" s="249">
        <f t="shared" si="5"/>
        <v>2</v>
      </c>
      <c r="M12" s="272">
        <f t="shared" si="6"/>
        <v>2</v>
      </c>
      <c r="N12" s="204">
        <f>'Core Indicators'!DJ12</f>
        <v>2</v>
      </c>
      <c r="O12" s="204">
        <f>'Core Indicators'!DR12</f>
        <v>2</v>
      </c>
      <c r="P12" s="204">
        <f>'Core Indicators'!DZ12</f>
        <v>2</v>
      </c>
      <c r="Q12" s="204">
        <f>'Core Indicators'!EH12</f>
        <v>2</v>
      </c>
      <c r="R12" s="204">
        <f>'Core Indicators'!EP12</f>
        <v>2</v>
      </c>
      <c r="S12" s="163">
        <f t="shared" si="7"/>
        <v>1.3</v>
      </c>
      <c r="T12" s="163">
        <f t="shared" si="8"/>
        <v>1.1666666666666667</v>
      </c>
      <c r="U12" s="203">
        <v>1</v>
      </c>
      <c r="V12" s="203">
        <v>1</v>
      </c>
      <c r="W12" s="203">
        <f>'Core Indicators'!EX12</f>
        <v>2</v>
      </c>
      <c r="X12" s="163">
        <f t="shared" si="9"/>
        <v>1.5</v>
      </c>
      <c r="Y12" s="203">
        <v>1</v>
      </c>
      <c r="Z12" s="163">
        <f t="shared" si="10"/>
        <v>1.5</v>
      </c>
      <c r="AA12" s="203">
        <f>'Core Indicators'!FF12</f>
        <v>1</v>
      </c>
      <c r="AB12" s="203">
        <f t="shared" si="11"/>
        <v>2</v>
      </c>
      <c r="AC12" s="184">
        <f>'Core Indicators'!GD12</f>
        <v>2</v>
      </c>
      <c r="AD12" s="184">
        <f>'Core Indicators'!GL12</f>
        <v>2</v>
      </c>
      <c r="AE12" s="184">
        <f>'Core Indicators'!GT12</f>
        <v>2</v>
      </c>
      <c r="AF12" s="184">
        <f>'Core Indicators'!HB12</f>
        <v>2</v>
      </c>
      <c r="AG12" s="184">
        <f t="shared" si="12"/>
        <v>2</v>
      </c>
      <c r="AH12" s="184">
        <f>'Core Indicators'!HJ12</f>
        <v>2</v>
      </c>
      <c r="AI12" s="184">
        <f>'Core Indicators'!HR12</f>
        <v>2</v>
      </c>
      <c r="AJ12" s="184">
        <f t="shared" si="13"/>
        <v>2</v>
      </c>
      <c r="AK12" s="184">
        <f>'Core Indicators'!HZ12</f>
        <v>2</v>
      </c>
      <c r="AL12" s="184">
        <f>'Core Indicators'!IH12</f>
        <v>2</v>
      </c>
      <c r="AM12" s="184">
        <f>'Core Indicators'!IP12</f>
        <v>2</v>
      </c>
      <c r="AN12" s="184">
        <f t="shared" si="14"/>
        <v>2</v>
      </c>
    </row>
    <row r="13" spans="1:40" x14ac:dyDescent="0.25">
      <c r="A13" s="203" t="str">
        <f>Lists!C:C</f>
        <v>BRA001</v>
      </c>
      <c r="B13" s="249">
        <f t="shared" si="0"/>
        <v>1.7</v>
      </c>
      <c r="C13" s="163">
        <f t="shared" si="1"/>
        <v>0</v>
      </c>
      <c r="D13" s="272">
        <f t="shared" si="2"/>
        <v>1.7</v>
      </c>
      <c r="E13" s="203">
        <f>'Core Indicators'!R13</f>
        <v>1</v>
      </c>
      <c r="F13" s="203">
        <f>'Core Indicators'!Z13</f>
        <v>2</v>
      </c>
      <c r="G13" s="163">
        <f t="shared" si="3"/>
        <v>1.5</v>
      </c>
      <c r="H13" s="203">
        <f>'Core Indicators'!AH13</f>
        <v>2</v>
      </c>
      <c r="I13" s="203">
        <f>'Core Indicators'!AP13</f>
        <v>2</v>
      </c>
      <c r="J13" s="203">
        <f>'Core Indicators'!BN13</f>
        <v>1</v>
      </c>
      <c r="K13" s="203">
        <f t="shared" si="4"/>
        <v>1.5</v>
      </c>
      <c r="L13" s="249">
        <f t="shared" si="5"/>
        <v>1.8</v>
      </c>
      <c r="M13" s="272">
        <f t="shared" si="6"/>
        <v>2</v>
      </c>
      <c r="N13" s="204">
        <f>'Core Indicators'!DJ13</f>
        <v>2</v>
      </c>
      <c r="O13" s="204">
        <f>'Core Indicators'!DR13</f>
        <v>2</v>
      </c>
      <c r="P13" s="204">
        <f>'Core Indicators'!DZ13</f>
        <v>2</v>
      </c>
      <c r="Q13" s="204" t="str">
        <f>'Core Indicators'!EH13</f>
        <v>x</v>
      </c>
      <c r="R13" s="204" t="str">
        <f>'Core Indicators'!EP13</f>
        <v>x</v>
      </c>
      <c r="S13" s="163">
        <f t="shared" si="7"/>
        <v>1.3</v>
      </c>
      <c r="T13" s="163">
        <f t="shared" si="8"/>
        <v>1.1666666666666667</v>
      </c>
      <c r="U13" s="203">
        <v>1</v>
      </c>
      <c r="V13" s="203">
        <v>1</v>
      </c>
      <c r="W13" s="203">
        <f>'Core Indicators'!EX13</f>
        <v>2</v>
      </c>
      <c r="X13" s="163">
        <f t="shared" si="9"/>
        <v>1.5</v>
      </c>
      <c r="Y13" s="203">
        <v>1</v>
      </c>
      <c r="Z13" s="163">
        <f t="shared" si="10"/>
        <v>1.5</v>
      </c>
      <c r="AA13" s="203">
        <f>'Core Indicators'!FF13</f>
        <v>1</v>
      </c>
      <c r="AB13" s="203">
        <f t="shared" si="11"/>
        <v>2</v>
      </c>
      <c r="AC13" s="184">
        <f>'Core Indicators'!GD13</f>
        <v>2</v>
      </c>
      <c r="AD13" s="184">
        <f>'Core Indicators'!GL13</f>
        <v>2</v>
      </c>
      <c r="AE13" s="184">
        <f>'Core Indicators'!GT13</f>
        <v>2</v>
      </c>
      <c r="AF13" s="184">
        <f>'Core Indicators'!HB13</f>
        <v>2</v>
      </c>
      <c r="AG13" s="184">
        <f t="shared" si="12"/>
        <v>2</v>
      </c>
      <c r="AH13" s="184">
        <f>'Core Indicators'!HJ13</f>
        <v>2</v>
      </c>
      <c r="AI13" s="184">
        <f>'Core Indicators'!HR13</f>
        <v>2</v>
      </c>
      <c r="AJ13" s="184">
        <f t="shared" si="13"/>
        <v>2</v>
      </c>
      <c r="AK13" s="184">
        <f>'Core Indicators'!HZ13</f>
        <v>2</v>
      </c>
      <c r="AL13" s="184">
        <f>'Core Indicators'!IH13</f>
        <v>2</v>
      </c>
      <c r="AM13" s="184">
        <f>'Core Indicators'!IP13</f>
        <v>2</v>
      </c>
      <c r="AN13" s="184">
        <f t="shared" si="14"/>
        <v>2</v>
      </c>
    </row>
    <row r="14" spans="1:40" x14ac:dyDescent="0.25">
      <c r="A14" s="203" t="str">
        <f>Lists!C:C</f>
        <v>BRA002</v>
      </c>
      <c r="B14" s="249">
        <f t="shared" si="0"/>
        <v>1.5</v>
      </c>
      <c r="C14" s="163">
        <f t="shared" si="1"/>
        <v>1</v>
      </c>
      <c r="D14" s="272">
        <f t="shared" si="2"/>
        <v>1.5</v>
      </c>
      <c r="E14" s="203">
        <f>'Core Indicators'!R14</f>
        <v>1</v>
      </c>
      <c r="F14" s="203">
        <f>'Core Indicators'!Z14</f>
        <v>2</v>
      </c>
      <c r="G14" s="163">
        <f t="shared" si="3"/>
        <v>1.5</v>
      </c>
      <c r="H14" s="203">
        <f>'Core Indicators'!AH14</f>
        <v>2</v>
      </c>
      <c r="I14" s="203">
        <f>'Core Indicators'!AP14</f>
        <v>1</v>
      </c>
      <c r="J14" s="203" t="str">
        <f>'Core Indicators'!BN14</f>
        <v>x</v>
      </c>
      <c r="K14" s="203">
        <f t="shared" si="4"/>
        <v>1</v>
      </c>
      <c r="L14" s="249">
        <f t="shared" si="5"/>
        <v>1.5</v>
      </c>
      <c r="M14" s="272">
        <f t="shared" si="6"/>
        <v>1.6666666666666667</v>
      </c>
      <c r="N14" s="204">
        <f>'Core Indicators'!DJ14</f>
        <v>2</v>
      </c>
      <c r="O14" s="204">
        <f>'Core Indicators'!DR14</f>
        <v>2</v>
      </c>
      <c r="P14" s="204">
        <f>'Core Indicators'!DZ14</f>
        <v>1</v>
      </c>
      <c r="Q14" s="204" t="str">
        <f>'Core Indicators'!EH14</f>
        <v>x</v>
      </c>
      <c r="R14" s="204" t="str">
        <f>'Core Indicators'!EP14</f>
        <v>x</v>
      </c>
      <c r="S14" s="163">
        <f t="shared" si="7"/>
        <v>1.3</v>
      </c>
      <c r="T14" s="163">
        <f t="shared" si="8"/>
        <v>1</v>
      </c>
      <c r="U14" s="203">
        <v>1</v>
      </c>
      <c r="V14" s="203">
        <v>1</v>
      </c>
      <c r="W14" s="203">
        <f>'Core Indicators'!EX14</f>
        <v>1</v>
      </c>
      <c r="X14" s="163">
        <f t="shared" si="9"/>
        <v>1</v>
      </c>
      <c r="Y14" s="203">
        <v>1</v>
      </c>
      <c r="Z14" s="163">
        <f t="shared" si="10"/>
        <v>1.5</v>
      </c>
      <c r="AA14" s="203">
        <f>'Core Indicators'!FF14</f>
        <v>1</v>
      </c>
      <c r="AB14" s="203">
        <f t="shared" si="11"/>
        <v>2</v>
      </c>
      <c r="AC14" s="184">
        <f>'Core Indicators'!GD14</f>
        <v>2</v>
      </c>
      <c r="AD14" s="184">
        <f>'Core Indicators'!GL14</f>
        <v>2</v>
      </c>
      <c r="AE14" s="184">
        <f>'Core Indicators'!GT14</f>
        <v>2</v>
      </c>
      <c r="AF14" s="184">
        <f>'Core Indicators'!HB14</f>
        <v>2</v>
      </c>
      <c r="AG14" s="184">
        <f t="shared" si="12"/>
        <v>2</v>
      </c>
      <c r="AH14" s="184">
        <f>'Core Indicators'!HJ14</f>
        <v>2</v>
      </c>
      <c r="AI14" s="184">
        <f>'Core Indicators'!HR14</f>
        <v>2</v>
      </c>
      <c r="AJ14" s="184">
        <f t="shared" si="13"/>
        <v>2</v>
      </c>
      <c r="AK14" s="184">
        <f>'Core Indicators'!HZ14</f>
        <v>2</v>
      </c>
      <c r="AL14" s="184">
        <f>'Core Indicators'!IH14</f>
        <v>2</v>
      </c>
      <c r="AM14" s="184">
        <f>'Core Indicators'!IP14</f>
        <v>2</v>
      </c>
      <c r="AN14" s="184">
        <f t="shared" si="14"/>
        <v>2</v>
      </c>
    </row>
    <row r="15" spans="1:40" x14ac:dyDescent="0.25">
      <c r="A15" s="203" t="str">
        <f>Lists!C:C</f>
        <v>BRA003</v>
      </c>
      <c r="B15" s="249">
        <f t="shared" si="0"/>
        <v>1.8</v>
      </c>
      <c r="C15" s="163">
        <f t="shared" si="1"/>
        <v>0</v>
      </c>
      <c r="D15" s="272">
        <f t="shared" si="2"/>
        <v>2</v>
      </c>
      <c r="E15" s="203">
        <f>'Core Indicators'!R15</f>
        <v>2</v>
      </c>
      <c r="F15" s="203">
        <f>'Core Indicators'!Z15</f>
        <v>2</v>
      </c>
      <c r="G15" s="163">
        <f t="shared" si="3"/>
        <v>2</v>
      </c>
      <c r="H15" s="203">
        <f>'Core Indicators'!AH15</f>
        <v>2</v>
      </c>
      <c r="I15" s="203">
        <f>'Core Indicators'!AP15</f>
        <v>2</v>
      </c>
      <c r="J15" s="203">
        <f>'Core Indicators'!BN15</f>
        <v>2</v>
      </c>
      <c r="K15" s="203">
        <f t="shared" si="4"/>
        <v>2</v>
      </c>
      <c r="L15" s="249">
        <f t="shared" si="5"/>
        <v>2</v>
      </c>
      <c r="M15" s="272">
        <f t="shared" si="6"/>
        <v>2</v>
      </c>
      <c r="N15" s="204">
        <f>'Core Indicators'!DJ15</f>
        <v>2</v>
      </c>
      <c r="O15" s="204">
        <f>'Core Indicators'!DR15</f>
        <v>2</v>
      </c>
      <c r="P15" s="204">
        <f>'Core Indicators'!DZ15</f>
        <v>2</v>
      </c>
      <c r="Q15" s="204" t="str">
        <f>'Core Indicators'!EH15</f>
        <v>x</v>
      </c>
      <c r="R15" s="204" t="str">
        <f>'Core Indicators'!EP15</f>
        <v>x</v>
      </c>
      <c r="S15" s="163">
        <f t="shared" si="7"/>
        <v>1.3</v>
      </c>
      <c r="T15" s="163">
        <f t="shared" si="8"/>
        <v>1.1666666666666667</v>
      </c>
      <c r="U15" s="203">
        <v>1</v>
      </c>
      <c r="V15" s="203">
        <v>1</v>
      </c>
      <c r="W15" s="203">
        <f>'Core Indicators'!EX15</f>
        <v>2</v>
      </c>
      <c r="X15" s="163">
        <f t="shared" si="9"/>
        <v>1.5</v>
      </c>
      <c r="Y15" s="203">
        <v>1</v>
      </c>
      <c r="Z15" s="163">
        <f t="shared" si="10"/>
        <v>1.5</v>
      </c>
      <c r="AA15" s="203">
        <f>'Core Indicators'!FF15</f>
        <v>1</v>
      </c>
      <c r="AB15" s="203">
        <f t="shared" si="11"/>
        <v>2</v>
      </c>
      <c r="AC15" s="184">
        <f>'Core Indicators'!GD15</f>
        <v>2</v>
      </c>
      <c r="AD15" s="184">
        <f>'Core Indicators'!GL15</f>
        <v>2</v>
      </c>
      <c r="AE15" s="184">
        <f>'Core Indicators'!GT15</f>
        <v>2</v>
      </c>
      <c r="AF15" s="184">
        <f>'Core Indicators'!HB15</f>
        <v>2</v>
      </c>
      <c r="AG15" s="184">
        <f t="shared" si="12"/>
        <v>2</v>
      </c>
      <c r="AH15" s="184">
        <f>'Core Indicators'!HJ15</f>
        <v>2</v>
      </c>
      <c r="AI15" s="184">
        <f>'Core Indicators'!HR15</f>
        <v>2</v>
      </c>
      <c r="AJ15" s="184">
        <f t="shared" si="13"/>
        <v>2</v>
      </c>
      <c r="AK15" s="184">
        <f>'Core Indicators'!HZ15</f>
        <v>2</v>
      </c>
      <c r="AL15" s="184">
        <f>'Core Indicators'!IH15</f>
        <v>2</v>
      </c>
      <c r="AM15" s="184">
        <f>'Core Indicators'!IP15</f>
        <v>2</v>
      </c>
      <c r="AN15" s="184">
        <f t="shared" si="14"/>
        <v>2</v>
      </c>
    </row>
    <row r="16" spans="1:40" x14ac:dyDescent="0.25">
      <c r="A16" s="203" t="str">
        <f>Lists!C:C</f>
        <v>CAF001</v>
      </c>
      <c r="B16" s="249">
        <f t="shared" si="0"/>
        <v>1.9</v>
      </c>
      <c r="C16" s="163">
        <f t="shared" si="1"/>
        <v>0</v>
      </c>
      <c r="D16" s="272">
        <f t="shared" si="2"/>
        <v>2.2000000000000002</v>
      </c>
      <c r="E16" s="203">
        <f>'Core Indicators'!R16</f>
        <v>1</v>
      </c>
      <c r="F16" s="203">
        <f>'Core Indicators'!Z16</f>
        <v>2</v>
      </c>
      <c r="G16" s="163">
        <f t="shared" si="3"/>
        <v>1.5</v>
      </c>
      <c r="H16" s="203">
        <f>'Core Indicators'!AH16</f>
        <v>3</v>
      </c>
      <c r="I16" s="203">
        <f>'Core Indicators'!AP16</f>
        <v>2</v>
      </c>
      <c r="J16" s="203">
        <f>'Core Indicators'!BN16</f>
        <v>2</v>
      </c>
      <c r="K16" s="203">
        <f t="shared" si="4"/>
        <v>2</v>
      </c>
      <c r="L16" s="249">
        <f t="shared" si="5"/>
        <v>2.5</v>
      </c>
      <c r="M16" s="272">
        <f t="shared" si="6"/>
        <v>2</v>
      </c>
      <c r="N16" s="204">
        <f>'Core Indicators'!DJ16</f>
        <v>2</v>
      </c>
      <c r="O16" s="204">
        <f>'Core Indicators'!DR16</f>
        <v>2</v>
      </c>
      <c r="P16" s="204">
        <f>'Core Indicators'!DZ16</f>
        <v>2</v>
      </c>
      <c r="Q16" s="204">
        <f>'Core Indicators'!EH16</f>
        <v>2</v>
      </c>
      <c r="R16" s="204">
        <f>'Core Indicators'!EP16</f>
        <v>2</v>
      </c>
      <c r="S16" s="163">
        <f t="shared" si="7"/>
        <v>1.6</v>
      </c>
      <c r="T16" s="163">
        <f t="shared" si="8"/>
        <v>1.1666666666666667</v>
      </c>
      <c r="U16" s="203">
        <v>1</v>
      </c>
      <c r="V16" s="203">
        <v>1</v>
      </c>
      <c r="W16" s="203">
        <f>'Core Indicators'!EX16</f>
        <v>2</v>
      </c>
      <c r="X16" s="163">
        <f t="shared" si="9"/>
        <v>1.5</v>
      </c>
      <c r="Y16" s="203">
        <v>1</v>
      </c>
      <c r="Z16" s="163">
        <f t="shared" si="10"/>
        <v>2</v>
      </c>
      <c r="AA16" s="203">
        <f>'Core Indicators'!FF16</f>
        <v>2</v>
      </c>
      <c r="AB16" s="203">
        <f t="shared" si="11"/>
        <v>2</v>
      </c>
      <c r="AC16" s="184">
        <f>'Core Indicators'!GD16</f>
        <v>2</v>
      </c>
      <c r="AD16" s="184">
        <f>'Core Indicators'!GL16</f>
        <v>2</v>
      </c>
      <c r="AE16" s="184">
        <f>'Core Indicators'!GT16</f>
        <v>2</v>
      </c>
      <c r="AF16" s="184">
        <f>'Core Indicators'!HB16</f>
        <v>2</v>
      </c>
      <c r="AG16" s="184">
        <f t="shared" si="12"/>
        <v>2</v>
      </c>
      <c r="AH16" s="184">
        <f>'Core Indicators'!HJ16</f>
        <v>2</v>
      </c>
      <c r="AI16" s="184">
        <f>'Core Indicators'!HR16</f>
        <v>2</v>
      </c>
      <c r="AJ16" s="184">
        <f t="shared" si="13"/>
        <v>2</v>
      </c>
      <c r="AK16" s="184">
        <f>'Core Indicators'!HZ16</f>
        <v>2</v>
      </c>
      <c r="AL16" s="184">
        <f>'Core Indicators'!IH16</f>
        <v>2</v>
      </c>
      <c r="AM16" s="184">
        <f>'Core Indicators'!IP16</f>
        <v>2</v>
      </c>
      <c r="AN16" s="184">
        <f t="shared" si="14"/>
        <v>2</v>
      </c>
    </row>
    <row r="17" spans="1:40" x14ac:dyDescent="0.25">
      <c r="A17" s="203" t="str">
        <f>Lists!C:C</f>
        <v>CHL002</v>
      </c>
      <c r="B17" s="249">
        <f t="shared" si="0"/>
        <v>1.7</v>
      </c>
      <c r="C17" s="163">
        <f t="shared" si="1"/>
        <v>0</v>
      </c>
      <c r="D17" s="272">
        <f t="shared" si="2"/>
        <v>1.8</v>
      </c>
      <c r="E17" s="203">
        <f>'Core Indicators'!R17</f>
        <v>1</v>
      </c>
      <c r="F17" s="203">
        <f>'Core Indicators'!Z17</f>
        <v>2</v>
      </c>
      <c r="G17" s="163">
        <f t="shared" si="3"/>
        <v>1.5</v>
      </c>
      <c r="H17" s="203">
        <f>'Core Indicators'!AH17</f>
        <v>2</v>
      </c>
      <c r="I17" s="203">
        <f>'Core Indicators'!AP17</f>
        <v>2</v>
      </c>
      <c r="J17" s="203">
        <f>'Core Indicators'!BN17</f>
        <v>2</v>
      </c>
      <c r="K17" s="203">
        <f t="shared" si="4"/>
        <v>2</v>
      </c>
      <c r="L17" s="249">
        <f t="shared" si="5"/>
        <v>2</v>
      </c>
      <c r="M17" s="272">
        <f t="shared" si="6"/>
        <v>2</v>
      </c>
      <c r="N17" s="204">
        <f>'Core Indicators'!DJ17</f>
        <v>2</v>
      </c>
      <c r="O17" s="204">
        <f>'Core Indicators'!DR17</f>
        <v>2</v>
      </c>
      <c r="P17" s="204">
        <f>'Core Indicators'!DZ17</f>
        <v>2</v>
      </c>
      <c r="Q17" s="204" t="str">
        <f>'Core Indicators'!EH17</f>
        <v>x</v>
      </c>
      <c r="R17" s="204" t="str">
        <f>'Core Indicators'!EP17</f>
        <v>x</v>
      </c>
      <c r="S17" s="163">
        <f t="shared" si="7"/>
        <v>1.3</v>
      </c>
      <c r="T17" s="163">
        <f t="shared" si="8"/>
        <v>1</v>
      </c>
      <c r="U17" s="203">
        <v>1</v>
      </c>
      <c r="V17" s="203">
        <v>1</v>
      </c>
      <c r="W17" s="203">
        <f>'Core Indicators'!EX17</f>
        <v>1</v>
      </c>
      <c r="X17" s="163">
        <f t="shared" si="9"/>
        <v>1</v>
      </c>
      <c r="Y17" s="203">
        <v>1</v>
      </c>
      <c r="Z17" s="163">
        <f t="shared" si="10"/>
        <v>1.5</v>
      </c>
      <c r="AA17" s="203">
        <f>'Core Indicators'!FF17</f>
        <v>1</v>
      </c>
      <c r="AB17" s="203">
        <f t="shared" si="11"/>
        <v>2</v>
      </c>
      <c r="AC17" s="184">
        <f>'Core Indicators'!GD17</f>
        <v>2</v>
      </c>
      <c r="AD17" s="184">
        <f>'Core Indicators'!GL17</f>
        <v>2</v>
      </c>
      <c r="AE17" s="184">
        <f>'Core Indicators'!GT17</f>
        <v>2</v>
      </c>
      <c r="AF17" s="184">
        <f>'Core Indicators'!HB17</f>
        <v>2</v>
      </c>
      <c r="AG17" s="184">
        <f t="shared" si="12"/>
        <v>2</v>
      </c>
      <c r="AH17" s="184">
        <f>'Core Indicators'!HJ17</f>
        <v>2</v>
      </c>
      <c r="AI17" s="184">
        <f>'Core Indicators'!HR17</f>
        <v>2</v>
      </c>
      <c r="AJ17" s="184">
        <f t="shared" si="13"/>
        <v>2</v>
      </c>
      <c r="AK17" s="184">
        <f>'Core Indicators'!HZ17</f>
        <v>2</v>
      </c>
      <c r="AL17" s="184">
        <f>'Core Indicators'!IH17</f>
        <v>2</v>
      </c>
      <c r="AM17" s="184">
        <f>'Core Indicators'!IP17</f>
        <v>2</v>
      </c>
      <c r="AN17" s="184">
        <f t="shared" si="14"/>
        <v>2</v>
      </c>
    </row>
    <row r="18" spans="1:40" x14ac:dyDescent="0.25">
      <c r="A18" s="203" t="str">
        <f>Lists!C:C</f>
        <v>CMR001</v>
      </c>
      <c r="B18" s="249">
        <f t="shared" si="0"/>
        <v>1.8</v>
      </c>
      <c r="C18" s="163">
        <f t="shared" si="1"/>
        <v>0</v>
      </c>
      <c r="D18" s="272">
        <f t="shared" si="2"/>
        <v>1.7</v>
      </c>
      <c r="E18" s="203">
        <f>'Core Indicators'!R18</f>
        <v>1</v>
      </c>
      <c r="F18" s="203">
        <f>'Core Indicators'!Z18</f>
        <v>2</v>
      </c>
      <c r="G18" s="163">
        <f t="shared" si="3"/>
        <v>1.5</v>
      </c>
      <c r="H18" s="203">
        <f>'Core Indicators'!AH18</f>
        <v>2</v>
      </c>
      <c r="I18" s="203">
        <f>'Core Indicators'!AP18</f>
        <v>2</v>
      </c>
      <c r="J18" s="203">
        <f>'Core Indicators'!BN18</f>
        <v>1</v>
      </c>
      <c r="K18" s="203">
        <f t="shared" si="4"/>
        <v>1.5</v>
      </c>
      <c r="L18" s="249">
        <f t="shared" si="5"/>
        <v>1.8</v>
      </c>
      <c r="M18" s="272">
        <f t="shared" si="6"/>
        <v>2</v>
      </c>
      <c r="N18" s="204">
        <f>'Core Indicators'!DJ18</f>
        <v>2</v>
      </c>
      <c r="O18" s="204">
        <f>'Core Indicators'!DR18</f>
        <v>2</v>
      </c>
      <c r="P18" s="204">
        <f>'Core Indicators'!DZ18</f>
        <v>2</v>
      </c>
      <c r="Q18" s="204">
        <f>'Core Indicators'!EH18</f>
        <v>2</v>
      </c>
      <c r="R18" s="204">
        <f>'Core Indicators'!EP18</f>
        <v>2</v>
      </c>
      <c r="S18" s="163">
        <f t="shared" si="7"/>
        <v>1.6</v>
      </c>
      <c r="T18" s="163">
        <f t="shared" si="8"/>
        <v>1.1666666666666667</v>
      </c>
      <c r="U18" s="203">
        <v>1</v>
      </c>
      <c r="V18" s="203">
        <v>1</v>
      </c>
      <c r="W18" s="203">
        <f>'Core Indicators'!EX18</f>
        <v>2</v>
      </c>
      <c r="X18" s="163">
        <f t="shared" si="9"/>
        <v>1.5</v>
      </c>
      <c r="Y18" s="203">
        <v>1</v>
      </c>
      <c r="Z18" s="163">
        <f t="shared" si="10"/>
        <v>2</v>
      </c>
      <c r="AA18" s="203">
        <f>'Core Indicators'!FF18</f>
        <v>2</v>
      </c>
      <c r="AB18" s="203">
        <f t="shared" si="11"/>
        <v>2</v>
      </c>
      <c r="AC18" s="184">
        <f>'Core Indicators'!GD18</f>
        <v>2</v>
      </c>
      <c r="AD18" s="184">
        <f>'Core Indicators'!GL18</f>
        <v>2</v>
      </c>
      <c r="AE18" s="184">
        <f>'Core Indicators'!GT18</f>
        <v>2</v>
      </c>
      <c r="AF18" s="184">
        <f>'Core Indicators'!HB18</f>
        <v>2</v>
      </c>
      <c r="AG18" s="184">
        <f t="shared" si="12"/>
        <v>2</v>
      </c>
      <c r="AH18" s="184">
        <f>'Core Indicators'!HJ18</f>
        <v>2</v>
      </c>
      <c r="AI18" s="184">
        <f>'Core Indicators'!HR18</f>
        <v>2</v>
      </c>
      <c r="AJ18" s="184">
        <f t="shared" si="13"/>
        <v>2</v>
      </c>
      <c r="AK18" s="184">
        <f>'Core Indicators'!HZ18</f>
        <v>2</v>
      </c>
      <c r="AL18" s="184">
        <f>'Core Indicators'!IH18</f>
        <v>2</v>
      </c>
      <c r="AM18" s="184">
        <f>'Core Indicators'!IP18</f>
        <v>2</v>
      </c>
      <c r="AN18" s="184">
        <f t="shared" si="14"/>
        <v>2</v>
      </c>
    </row>
    <row r="19" spans="1:40" x14ac:dyDescent="0.25">
      <c r="A19" s="203" t="str">
        <f>Lists!C:C</f>
        <v>CMR002</v>
      </c>
      <c r="B19" s="249">
        <f t="shared" si="0"/>
        <v>1.7</v>
      </c>
      <c r="C19" s="163">
        <f t="shared" si="1"/>
        <v>0</v>
      </c>
      <c r="D19" s="272">
        <f t="shared" si="2"/>
        <v>1.7</v>
      </c>
      <c r="E19" s="203">
        <f>'Core Indicators'!R19</f>
        <v>1</v>
      </c>
      <c r="F19" s="203">
        <f>'Core Indicators'!Z19</f>
        <v>2</v>
      </c>
      <c r="G19" s="163">
        <f t="shared" si="3"/>
        <v>1.5</v>
      </c>
      <c r="H19" s="203">
        <f>'Core Indicators'!AH19</f>
        <v>2</v>
      </c>
      <c r="I19" s="203">
        <f>'Core Indicators'!AP19</f>
        <v>2</v>
      </c>
      <c r="J19" s="203">
        <f>'Core Indicators'!BN19</f>
        <v>1</v>
      </c>
      <c r="K19" s="203">
        <f t="shared" si="4"/>
        <v>1.5</v>
      </c>
      <c r="L19" s="249">
        <f t="shared" si="5"/>
        <v>1.8</v>
      </c>
      <c r="M19" s="272">
        <f t="shared" si="6"/>
        <v>2</v>
      </c>
      <c r="N19" s="204">
        <f>'Core Indicators'!DJ19</f>
        <v>2</v>
      </c>
      <c r="O19" s="204">
        <f>'Core Indicators'!DR19</f>
        <v>2</v>
      </c>
      <c r="P19" s="204">
        <f>'Core Indicators'!DZ19</f>
        <v>2</v>
      </c>
      <c r="Q19" s="204">
        <f>'Core Indicators'!EH19</f>
        <v>2</v>
      </c>
      <c r="R19" s="204">
        <f>'Core Indicators'!EP19</f>
        <v>2</v>
      </c>
      <c r="S19" s="163">
        <f t="shared" si="7"/>
        <v>1.3</v>
      </c>
      <c r="T19" s="163">
        <f t="shared" si="8"/>
        <v>1.1666666666666667</v>
      </c>
      <c r="U19" s="203">
        <v>1</v>
      </c>
      <c r="V19" s="203">
        <v>1</v>
      </c>
      <c r="W19" s="203">
        <f>'Core Indicators'!EX19</f>
        <v>2</v>
      </c>
      <c r="X19" s="163">
        <f t="shared" si="9"/>
        <v>1.5</v>
      </c>
      <c r="Y19" s="203">
        <v>1</v>
      </c>
      <c r="Z19" s="163">
        <f t="shared" si="10"/>
        <v>1.5</v>
      </c>
      <c r="AA19" s="203">
        <f>'Core Indicators'!FF19</f>
        <v>1</v>
      </c>
      <c r="AB19" s="203">
        <f t="shared" si="11"/>
        <v>2</v>
      </c>
      <c r="AC19" s="184">
        <f>'Core Indicators'!GD19</f>
        <v>2</v>
      </c>
      <c r="AD19" s="184">
        <f>'Core Indicators'!GL19</f>
        <v>2</v>
      </c>
      <c r="AE19" s="184">
        <f>'Core Indicators'!GT19</f>
        <v>2</v>
      </c>
      <c r="AF19" s="184">
        <f>'Core Indicators'!HB19</f>
        <v>2</v>
      </c>
      <c r="AG19" s="184">
        <f t="shared" si="12"/>
        <v>2</v>
      </c>
      <c r="AH19" s="184">
        <f>'Core Indicators'!HJ19</f>
        <v>2</v>
      </c>
      <c r="AI19" s="184">
        <f>'Core Indicators'!HR19</f>
        <v>2</v>
      </c>
      <c r="AJ19" s="184">
        <f t="shared" si="13"/>
        <v>2</v>
      </c>
      <c r="AK19" s="184">
        <f>'Core Indicators'!HZ19</f>
        <v>2</v>
      </c>
      <c r="AL19" s="184">
        <f>'Core Indicators'!IH19</f>
        <v>2</v>
      </c>
      <c r="AM19" s="184">
        <f>'Core Indicators'!IP19</f>
        <v>2</v>
      </c>
      <c r="AN19" s="184">
        <f t="shared" si="14"/>
        <v>2</v>
      </c>
    </row>
    <row r="20" spans="1:40" x14ac:dyDescent="0.25">
      <c r="A20" s="203" t="str">
        <f>Lists!C:C</f>
        <v>CMR003</v>
      </c>
      <c r="B20" s="249">
        <f t="shared" si="0"/>
        <v>1.8</v>
      </c>
      <c r="C20" s="163">
        <f t="shared" si="1"/>
        <v>0</v>
      </c>
      <c r="D20" s="272">
        <f t="shared" si="2"/>
        <v>1.9</v>
      </c>
      <c r="E20" s="203">
        <f>'Core Indicators'!R20</f>
        <v>2</v>
      </c>
      <c r="F20" s="203">
        <f>'Core Indicators'!Z20</f>
        <v>2</v>
      </c>
      <c r="G20" s="163">
        <f t="shared" si="3"/>
        <v>2</v>
      </c>
      <c r="H20" s="203">
        <f>'Core Indicators'!AH20</f>
        <v>2</v>
      </c>
      <c r="I20" s="203">
        <f>'Core Indicators'!AP20</f>
        <v>2</v>
      </c>
      <c r="J20" s="203">
        <f>'Core Indicators'!BN20</f>
        <v>1</v>
      </c>
      <c r="K20" s="203">
        <f t="shared" si="4"/>
        <v>1.5</v>
      </c>
      <c r="L20" s="249">
        <f t="shared" si="5"/>
        <v>1.8</v>
      </c>
      <c r="M20" s="272">
        <f t="shared" si="6"/>
        <v>2</v>
      </c>
      <c r="N20" s="204">
        <f>'Core Indicators'!DJ20</f>
        <v>2</v>
      </c>
      <c r="O20" s="204">
        <f>'Core Indicators'!DR20</f>
        <v>2</v>
      </c>
      <c r="P20" s="204">
        <f>'Core Indicators'!DZ20</f>
        <v>2</v>
      </c>
      <c r="Q20" s="204">
        <f>'Core Indicators'!EH20</f>
        <v>2</v>
      </c>
      <c r="R20" s="204">
        <f>'Core Indicators'!EP20</f>
        <v>2</v>
      </c>
      <c r="S20" s="163">
        <f t="shared" si="7"/>
        <v>1.3</v>
      </c>
      <c r="T20" s="163">
        <f t="shared" si="8"/>
        <v>1.1666666666666667</v>
      </c>
      <c r="U20" s="203">
        <v>1</v>
      </c>
      <c r="V20" s="203">
        <v>1</v>
      </c>
      <c r="W20" s="203">
        <f>'Core Indicators'!EX20</f>
        <v>2</v>
      </c>
      <c r="X20" s="163">
        <f t="shared" si="9"/>
        <v>1.5</v>
      </c>
      <c r="Y20" s="203">
        <v>1</v>
      </c>
      <c r="Z20" s="163">
        <f t="shared" si="10"/>
        <v>1.5</v>
      </c>
      <c r="AA20" s="203">
        <f>'Core Indicators'!FF20</f>
        <v>1</v>
      </c>
      <c r="AB20" s="203">
        <f t="shared" si="11"/>
        <v>2</v>
      </c>
      <c r="AC20" s="184">
        <f>'Core Indicators'!GD20</f>
        <v>2</v>
      </c>
      <c r="AD20" s="184">
        <f>'Core Indicators'!GL20</f>
        <v>2</v>
      </c>
      <c r="AE20" s="184">
        <f>'Core Indicators'!GT20</f>
        <v>2</v>
      </c>
      <c r="AF20" s="184">
        <f>'Core Indicators'!HB20</f>
        <v>2</v>
      </c>
      <c r="AG20" s="184">
        <f t="shared" si="12"/>
        <v>2</v>
      </c>
      <c r="AH20" s="184">
        <f>'Core Indicators'!HJ20</f>
        <v>2</v>
      </c>
      <c r="AI20" s="184">
        <f>'Core Indicators'!HR20</f>
        <v>2</v>
      </c>
      <c r="AJ20" s="184">
        <f t="shared" si="13"/>
        <v>2</v>
      </c>
      <c r="AK20" s="184">
        <f>'Core Indicators'!HZ20</f>
        <v>2</v>
      </c>
      <c r="AL20" s="184">
        <f>'Core Indicators'!IH20</f>
        <v>2</v>
      </c>
      <c r="AM20" s="184">
        <f>'Core Indicators'!IP20</f>
        <v>2</v>
      </c>
      <c r="AN20" s="184">
        <f t="shared" si="14"/>
        <v>2</v>
      </c>
    </row>
    <row r="21" spans="1:40" x14ac:dyDescent="0.25">
      <c r="A21" s="203" t="str">
        <f>Lists!C:C</f>
        <v>CMR004</v>
      </c>
      <c r="B21" s="249">
        <f t="shared" si="0"/>
        <v>1.9</v>
      </c>
      <c r="C21" s="163">
        <f t="shared" si="1"/>
        <v>0</v>
      </c>
      <c r="D21" s="272">
        <f t="shared" si="2"/>
        <v>1.9</v>
      </c>
      <c r="E21" s="203">
        <f>'Core Indicators'!R21</f>
        <v>2</v>
      </c>
      <c r="F21" s="203">
        <f>'Core Indicators'!Z21</f>
        <v>2</v>
      </c>
      <c r="G21" s="163">
        <f t="shared" si="3"/>
        <v>2</v>
      </c>
      <c r="H21" s="203">
        <f>'Core Indicators'!AH21</f>
        <v>2</v>
      </c>
      <c r="I21" s="203">
        <f>'Core Indicators'!AP21</f>
        <v>2</v>
      </c>
      <c r="J21" s="203">
        <f>'Core Indicators'!BN21</f>
        <v>1</v>
      </c>
      <c r="K21" s="203">
        <f t="shared" si="4"/>
        <v>1.5</v>
      </c>
      <c r="L21" s="249">
        <f t="shared" si="5"/>
        <v>1.8</v>
      </c>
      <c r="M21" s="272">
        <f t="shared" si="6"/>
        <v>2</v>
      </c>
      <c r="N21" s="204">
        <f>'Core Indicators'!DJ21</f>
        <v>2</v>
      </c>
      <c r="O21" s="204">
        <f>'Core Indicators'!DR21</f>
        <v>2</v>
      </c>
      <c r="P21" s="204">
        <f>'Core Indicators'!DZ21</f>
        <v>2</v>
      </c>
      <c r="Q21" s="204">
        <f>'Core Indicators'!EH21</f>
        <v>2</v>
      </c>
      <c r="R21" s="204">
        <f>'Core Indicators'!EP21</f>
        <v>2</v>
      </c>
      <c r="S21" s="163">
        <f t="shared" si="7"/>
        <v>1.6</v>
      </c>
      <c r="T21" s="163">
        <f t="shared" si="8"/>
        <v>1.1666666666666667</v>
      </c>
      <c r="U21" s="203">
        <v>1</v>
      </c>
      <c r="V21" s="203">
        <v>1</v>
      </c>
      <c r="W21" s="203">
        <f>'Core Indicators'!EX21</f>
        <v>2</v>
      </c>
      <c r="X21" s="163">
        <f t="shared" si="9"/>
        <v>1.5</v>
      </c>
      <c r="Y21" s="203">
        <v>1</v>
      </c>
      <c r="Z21" s="163">
        <f t="shared" si="10"/>
        <v>2</v>
      </c>
      <c r="AA21" s="203">
        <f>'Core Indicators'!FF21</f>
        <v>2</v>
      </c>
      <c r="AB21" s="203">
        <f t="shared" si="11"/>
        <v>2</v>
      </c>
      <c r="AC21" s="184">
        <f>'Core Indicators'!GD21</f>
        <v>2</v>
      </c>
      <c r="AD21" s="184">
        <f>'Core Indicators'!GL21</f>
        <v>2</v>
      </c>
      <c r="AE21" s="184">
        <f>'Core Indicators'!GT21</f>
        <v>2</v>
      </c>
      <c r="AF21" s="184">
        <f>'Core Indicators'!HB21</f>
        <v>2</v>
      </c>
      <c r="AG21" s="184">
        <f t="shared" si="12"/>
        <v>2</v>
      </c>
      <c r="AH21" s="184">
        <f>'Core Indicators'!HJ21</f>
        <v>2</v>
      </c>
      <c r="AI21" s="184">
        <f>'Core Indicators'!HR21</f>
        <v>2</v>
      </c>
      <c r="AJ21" s="184">
        <f t="shared" si="13"/>
        <v>2</v>
      </c>
      <c r="AK21" s="184">
        <f>'Core Indicators'!HZ21</f>
        <v>2</v>
      </c>
      <c r="AL21" s="184">
        <f>'Core Indicators'!IH21</f>
        <v>2</v>
      </c>
      <c r="AM21" s="184">
        <f>'Core Indicators'!IP21</f>
        <v>2</v>
      </c>
      <c r="AN21" s="184">
        <f t="shared" si="14"/>
        <v>2</v>
      </c>
    </row>
    <row r="22" spans="1:40" x14ac:dyDescent="0.25">
      <c r="A22" s="203" t="str">
        <f>Lists!C:C</f>
        <v>COD001</v>
      </c>
      <c r="B22" s="249">
        <f t="shared" si="0"/>
        <v>1.4</v>
      </c>
      <c r="C22" s="163">
        <f t="shared" si="1"/>
        <v>0</v>
      </c>
      <c r="D22" s="272">
        <f t="shared" si="2"/>
        <v>1.5</v>
      </c>
      <c r="E22" s="203">
        <f>'Core Indicators'!R22</f>
        <v>1</v>
      </c>
      <c r="F22" s="203">
        <f>'Core Indicators'!Z22</f>
        <v>2</v>
      </c>
      <c r="G22" s="163">
        <f t="shared" si="3"/>
        <v>1.5</v>
      </c>
      <c r="H22" s="203">
        <f>'Core Indicators'!AH22</f>
        <v>1</v>
      </c>
      <c r="I22" s="203">
        <f>'Core Indicators'!AP22</f>
        <v>2</v>
      </c>
      <c r="J22" s="203">
        <f>'Core Indicators'!BN22</f>
        <v>2</v>
      </c>
      <c r="K22" s="203">
        <f t="shared" si="4"/>
        <v>2</v>
      </c>
      <c r="L22" s="249">
        <f t="shared" si="5"/>
        <v>1.5</v>
      </c>
      <c r="M22" s="272">
        <f t="shared" si="6"/>
        <v>1.2</v>
      </c>
      <c r="N22" s="204">
        <f>'Core Indicators'!DJ22</f>
        <v>2</v>
      </c>
      <c r="O22" s="204">
        <f>'Core Indicators'!DR22</f>
        <v>1</v>
      </c>
      <c r="P22" s="204">
        <f>'Core Indicators'!DZ22</f>
        <v>1</v>
      </c>
      <c r="Q22" s="204">
        <f>'Core Indicators'!EH22</f>
        <v>1</v>
      </c>
      <c r="R22" s="204">
        <f>'Core Indicators'!EP22</f>
        <v>1</v>
      </c>
      <c r="S22" s="163">
        <f t="shared" si="7"/>
        <v>1.6</v>
      </c>
      <c r="T22" s="163">
        <f t="shared" si="8"/>
        <v>1.1666666666666667</v>
      </c>
      <c r="U22" s="203">
        <v>1</v>
      </c>
      <c r="V22" s="203">
        <v>1</v>
      </c>
      <c r="W22" s="203">
        <f>'Core Indicators'!EX22</f>
        <v>2</v>
      </c>
      <c r="X22" s="163">
        <f t="shared" si="9"/>
        <v>1.5</v>
      </c>
      <c r="Y22" s="203">
        <v>1</v>
      </c>
      <c r="Z22" s="163">
        <f t="shared" si="10"/>
        <v>2</v>
      </c>
      <c r="AA22" s="203">
        <f>'Core Indicators'!FF22</f>
        <v>2</v>
      </c>
      <c r="AB22" s="203">
        <f t="shared" si="11"/>
        <v>2</v>
      </c>
      <c r="AC22" s="184">
        <f>'Core Indicators'!GD22</f>
        <v>2</v>
      </c>
      <c r="AD22" s="184">
        <f>'Core Indicators'!GL22</f>
        <v>2</v>
      </c>
      <c r="AE22" s="184">
        <f>'Core Indicators'!GT22</f>
        <v>2</v>
      </c>
      <c r="AF22" s="184">
        <f>'Core Indicators'!HB22</f>
        <v>2</v>
      </c>
      <c r="AG22" s="184">
        <f t="shared" si="12"/>
        <v>2</v>
      </c>
      <c r="AH22" s="184">
        <f>'Core Indicators'!HJ22</f>
        <v>2</v>
      </c>
      <c r="AI22" s="184">
        <f>'Core Indicators'!HR22</f>
        <v>2</v>
      </c>
      <c r="AJ22" s="184">
        <f t="shared" si="13"/>
        <v>2</v>
      </c>
      <c r="AK22" s="184">
        <f>'Core Indicators'!HZ22</f>
        <v>2</v>
      </c>
      <c r="AL22" s="184">
        <f>'Core Indicators'!IH22</f>
        <v>2</v>
      </c>
      <c r="AM22" s="184">
        <f>'Core Indicators'!IP22</f>
        <v>2</v>
      </c>
      <c r="AN22" s="184">
        <f t="shared" si="14"/>
        <v>2</v>
      </c>
    </row>
    <row r="23" spans="1:40" x14ac:dyDescent="0.25">
      <c r="A23" s="203" t="str">
        <f>Lists!C:C</f>
        <v>COG001</v>
      </c>
      <c r="B23" s="249">
        <f t="shared" si="0"/>
        <v>1.8</v>
      </c>
      <c r="C23" s="163">
        <f t="shared" si="1"/>
        <v>0</v>
      </c>
      <c r="D23" s="272">
        <f t="shared" si="2"/>
        <v>1.7</v>
      </c>
      <c r="E23" s="203">
        <f>'Core Indicators'!R23</f>
        <v>2</v>
      </c>
      <c r="F23" s="203">
        <f>'Core Indicators'!Z23</f>
        <v>2</v>
      </c>
      <c r="G23" s="163">
        <f t="shared" si="3"/>
        <v>2</v>
      </c>
      <c r="H23" s="203">
        <f>'Core Indicators'!AH23</f>
        <v>2</v>
      </c>
      <c r="I23" s="203">
        <f>'Core Indicators'!AP23</f>
        <v>1</v>
      </c>
      <c r="J23" s="203">
        <f>'Core Indicators'!BN23</f>
        <v>1</v>
      </c>
      <c r="K23" s="203">
        <f t="shared" si="4"/>
        <v>1</v>
      </c>
      <c r="L23" s="249">
        <f t="shared" si="5"/>
        <v>1.5</v>
      </c>
      <c r="M23" s="272">
        <f t="shared" si="6"/>
        <v>2.2000000000000002</v>
      </c>
      <c r="N23" s="204">
        <f>'Core Indicators'!DJ23</f>
        <v>2</v>
      </c>
      <c r="O23" s="204">
        <f>'Core Indicators'!DR23</f>
        <v>2</v>
      </c>
      <c r="P23" s="204">
        <f>'Core Indicators'!DZ23</f>
        <v>2</v>
      </c>
      <c r="Q23" s="204">
        <f>'Core Indicators'!EH23</f>
        <v>2</v>
      </c>
      <c r="R23" s="204">
        <f>'Core Indicators'!EP23</f>
        <v>3</v>
      </c>
      <c r="S23" s="163">
        <f t="shared" si="7"/>
        <v>1.3</v>
      </c>
      <c r="T23" s="163">
        <f t="shared" si="8"/>
        <v>1</v>
      </c>
      <c r="U23" s="203">
        <v>1</v>
      </c>
      <c r="V23" s="203">
        <v>1</v>
      </c>
      <c r="W23" s="203">
        <f>'Core Indicators'!EX23</f>
        <v>1</v>
      </c>
      <c r="X23" s="163">
        <f t="shared" si="9"/>
        <v>1</v>
      </c>
      <c r="Y23" s="203">
        <v>1</v>
      </c>
      <c r="Z23" s="163">
        <f t="shared" si="10"/>
        <v>1.5</v>
      </c>
      <c r="AA23" s="203">
        <f>'Core Indicators'!FF23</f>
        <v>1</v>
      </c>
      <c r="AB23" s="203">
        <f t="shared" si="11"/>
        <v>2</v>
      </c>
      <c r="AC23" s="184">
        <f>'Core Indicators'!GD23</f>
        <v>2</v>
      </c>
      <c r="AD23" s="184">
        <f>'Core Indicators'!GL23</f>
        <v>2</v>
      </c>
      <c r="AE23" s="184">
        <f>'Core Indicators'!GT23</f>
        <v>2</v>
      </c>
      <c r="AF23" s="184">
        <f>'Core Indicators'!HB23</f>
        <v>2</v>
      </c>
      <c r="AG23" s="184">
        <f t="shared" si="12"/>
        <v>2</v>
      </c>
      <c r="AH23" s="184">
        <f>'Core Indicators'!HJ23</f>
        <v>2</v>
      </c>
      <c r="AI23" s="184">
        <f>'Core Indicators'!HR23</f>
        <v>2</v>
      </c>
      <c r="AJ23" s="184">
        <f t="shared" si="13"/>
        <v>2</v>
      </c>
      <c r="AK23" s="184">
        <f>'Core Indicators'!HZ23</f>
        <v>2</v>
      </c>
      <c r="AL23" s="184">
        <f>'Core Indicators'!IH23</f>
        <v>2</v>
      </c>
      <c r="AM23" s="184">
        <f>'Core Indicators'!IP23</f>
        <v>2</v>
      </c>
      <c r="AN23" s="184">
        <f t="shared" si="14"/>
        <v>2</v>
      </c>
    </row>
    <row r="24" spans="1:40" x14ac:dyDescent="0.25">
      <c r="A24" s="203" t="str">
        <f>Lists!C:C</f>
        <v>COL001</v>
      </c>
      <c r="B24" s="249">
        <f t="shared" si="0"/>
        <v>1.2</v>
      </c>
      <c r="C24" s="163">
        <f t="shared" si="1"/>
        <v>0</v>
      </c>
      <c r="D24" s="272">
        <f t="shared" si="2"/>
        <v>1.4</v>
      </c>
      <c r="E24" s="203">
        <f>'Core Indicators'!R24</f>
        <v>1</v>
      </c>
      <c r="F24" s="203">
        <f>'Core Indicators'!Z24</f>
        <v>2</v>
      </c>
      <c r="G24" s="163">
        <f t="shared" si="3"/>
        <v>1.5</v>
      </c>
      <c r="H24" s="203">
        <f>'Core Indicators'!AH24</f>
        <v>1</v>
      </c>
      <c r="I24" s="203">
        <f>'Core Indicators'!AP24</f>
        <v>1</v>
      </c>
      <c r="J24" s="203">
        <f>'Core Indicators'!BN24</f>
        <v>2</v>
      </c>
      <c r="K24" s="203">
        <f t="shared" si="4"/>
        <v>1.5</v>
      </c>
      <c r="L24" s="249">
        <f t="shared" si="5"/>
        <v>1.3</v>
      </c>
      <c r="M24" s="272">
        <f t="shared" si="6"/>
        <v>1</v>
      </c>
      <c r="N24" s="204">
        <f>'Core Indicators'!DJ24</f>
        <v>1</v>
      </c>
      <c r="O24" s="204">
        <f>'Core Indicators'!DR24</f>
        <v>1</v>
      </c>
      <c r="P24" s="204">
        <f>'Core Indicators'!DZ24</f>
        <v>1</v>
      </c>
      <c r="Q24" s="204">
        <f>'Core Indicators'!EH24</f>
        <v>1</v>
      </c>
      <c r="R24" s="204">
        <f>'Core Indicators'!EP24</f>
        <v>1</v>
      </c>
      <c r="S24" s="163">
        <f t="shared" si="7"/>
        <v>1.3</v>
      </c>
      <c r="T24" s="163">
        <f t="shared" si="8"/>
        <v>1.1666666666666667</v>
      </c>
      <c r="U24" s="203">
        <v>1</v>
      </c>
      <c r="V24" s="203">
        <v>1</v>
      </c>
      <c r="W24" s="203">
        <f>'Core Indicators'!EX24</f>
        <v>2</v>
      </c>
      <c r="X24" s="163">
        <f t="shared" si="9"/>
        <v>1.5</v>
      </c>
      <c r="Y24" s="203">
        <v>1</v>
      </c>
      <c r="Z24" s="163">
        <f t="shared" si="10"/>
        <v>1.5</v>
      </c>
      <c r="AA24" s="203">
        <f>'Core Indicators'!FF24</f>
        <v>1</v>
      </c>
      <c r="AB24" s="203">
        <f t="shared" si="11"/>
        <v>2</v>
      </c>
      <c r="AC24" s="184">
        <f>'Core Indicators'!GD24</f>
        <v>2</v>
      </c>
      <c r="AD24" s="184">
        <f>'Core Indicators'!GL24</f>
        <v>2</v>
      </c>
      <c r="AE24" s="184">
        <f>'Core Indicators'!GT24</f>
        <v>2</v>
      </c>
      <c r="AF24" s="184">
        <f>'Core Indicators'!HB24</f>
        <v>2</v>
      </c>
      <c r="AG24" s="184">
        <f t="shared" si="12"/>
        <v>2</v>
      </c>
      <c r="AH24" s="184">
        <f>'Core Indicators'!HJ24</f>
        <v>2</v>
      </c>
      <c r="AI24" s="184">
        <f>'Core Indicators'!HR24</f>
        <v>2</v>
      </c>
      <c r="AJ24" s="184">
        <f t="shared" si="13"/>
        <v>2</v>
      </c>
      <c r="AK24" s="184">
        <f>'Core Indicators'!HZ24</f>
        <v>2</v>
      </c>
      <c r="AL24" s="184">
        <f>'Core Indicators'!IH24</f>
        <v>2</v>
      </c>
      <c r="AM24" s="184">
        <f>'Core Indicators'!IP24</f>
        <v>2</v>
      </c>
      <c r="AN24" s="184">
        <f t="shared" si="14"/>
        <v>2</v>
      </c>
    </row>
    <row r="25" spans="1:40" x14ac:dyDescent="0.25">
      <c r="A25" s="203" t="str">
        <f>Lists!C:C</f>
        <v>COL002</v>
      </c>
      <c r="B25" s="249">
        <f t="shared" si="0"/>
        <v>1.7</v>
      </c>
      <c r="C25" s="163">
        <f t="shared" si="1"/>
        <v>0</v>
      </c>
      <c r="D25" s="272">
        <f t="shared" si="2"/>
        <v>1.5</v>
      </c>
      <c r="E25" s="203">
        <f>'Core Indicators'!R25</f>
        <v>1</v>
      </c>
      <c r="F25" s="203">
        <f>'Core Indicators'!Z25</f>
        <v>1</v>
      </c>
      <c r="G25" s="163">
        <f t="shared" si="3"/>
        <v>1</v>
      </c>
      <c r="H25" s="203">
        <f>'Core Indicators'!AH25</f>
        <v>2</v>
      </c>
      <c r="I25" s="203">
        <f>'Core Indicators'!AP25</f>
        <v>1</v>
      </c>
      <c r="J25" s="203">
        <f>'Core Indicators'!BN25</f>
        <v>2</v>
      </c>
      <c r="K25" s="203">
        <f t="shared" si="4"/>
        <v>1.5</v>
      </c>
      <c r="L25" s="249">
        <f t="shared" si="5"/>
        <v>1.8</v>
      </c>
      <c r="M25" s="272">
        <f t="shared" si="6"/>
        <v>2</v>
      </c>
      <c r="N25" s="204">
        <f>'Core Indicators'!DJ25</f>
        <v>2</v>
      </c>
      <c r="O25" s="204">
        <f>'Core Indicators'!DR25</f>
        <v>2</v>
      </c>
      <c r="P25" s="204">
        <f>'Core Indicators'!DZ25</f>
        <v>2</v>
      </c>
      <c r="Q25" s="204" t="str">
        <f>'Core Indicators'!EH25</f>
        <v>x</v>
      </c>
      <c r="R25" s="204" t="str">
        <f>'Core Indicators'!EP25</f>
        <v>x</v>
      </c>
      <c r="S25" s="163">
        <f t="shared" si="7"/>
        <v>1.3</v>
      </c>
      <c r="T25" s="163">
        <f t="shared" si="8"/>
        <v>1.1666666666666667</v>
      </c>
      <c r="U25" s="203">
        <v>1</v>
      </c>
      <c r="V25" s="203">
        <v>1</v>
      </c>
      <c r="W25" s="203">
        <f>'Core Indicators'!EX25</f>
        <v>2</v>
      </c>
      <c r="X25" s="163">
        <f t="shared" si="9"/>
        <v>1.5</v>
      </c>
      <c r="Y25" s="203">
        <v>1</v>
      </c>
      <c r="Z25" s="163">
        <f t="shared" si="10"/>
        <v>1.5</v>
      </c>
      <c r="AA25" s="203">
        <f>'Core Indicators'!FF25</f>
        <v>1</v>
      </c>
      <c r="AB25" s="203">
        <f t="shared" si="11"/>
        <v>2</v>
      </c>
      <c r="AC25" s="184">
        <f>'Core Indicators'!GD25</f>
        <v>2</v>
      </c>
      <c r="AD25" s="184">
        <f>'Core Indicators'!GL25</f>
        <v>2</v>
      </c>
      <c r="AE25" s="184">
        <f>'Core Indicators'!GT25</f>
        <v>2</v>
      </c>
      <c r="AF25" s="184">
        <f>'Core Indicators'!HB25</f>
        <v>2</v>
      </c>
      <c r="AG25" s="184">
        <f t="shared" si="12"/>
        <v>2</v>
      </c>
      <c r="AH25" s="184">
        <f>'Core Indicators'!HJ25</f>
        <v>2</v>
      </c>
      <c r="AI25" s="184">
        <f>'Core Indicators'!HR25</f>
        <v>2</v>
      </c>
      <c r="AJ25" s="184">
        <f t="shared" si="13"/>
        <v>2</v>
      </c>
      <c r="AK25" s="184">
        <f>'Core Indicators'!HZ25</f>
        <v>2</v>
      </c>
      <c r="AL25" s="184">
        <f>'Core Indicators'!IH25</f>
        <v>2</v>
      </c>
      <c r="AM25" s="184">
        <f>'Core Indicators'!IP25</f>
        <v>2</v>
      </c>
      <c r="AN25" s="184">
        <f t="shared" si="14"/>
        <v>2</v>
      </c>
    </row>
    <row r="26" spans="1:40" x14ac:dyDescent="0.25">
      <c r="A26" s="203" t="str">
        <f>Lists!C:C</f>
        <v>CRI002</v>
      </c>
      <c r="B26" s="249">
        <f t="shared" si="0"/>
        <v>1.9</v>
      </c>
      <c r="C26" s="163">
        <f t="shared" si="1"/>
        <v>2</v>
      </c>
      <c r="D26" s="272">
        <f t="shared" si="2"/>
        <v>2.2000000000000002</v>
      </c>
      <c r="E26" s="203">
        <f>'Core Indicators'!R26</f>
        <v>2</v>
      </c>
      <c r="F26" s="203">
        <f>'Core Indicators'!Z26</f>
        <v>3</v>
      </c>
      <c r="G26" s="163">
        <f t="shared" si="3"/>
        <v>2.5</v>
      </c>
      <c r="H26" s="203">
        <f>'Core Indicators'!AH26</f>
        <v>2</v>
      </c>
      <c r="I26" s="203">
        <f>'Core Indicators'!AP26</f>
        <v>2</v>
      </c>
      <c r="J26" s="203" t="str">
        <f>'Core Indicators'!BN26</f>
        <v>x</v>
      </c>
      <c r="K26" s="203">
        <f t="shared" si="4"/>
        <v>2</v>
      </c>
      <c r="L26" s="249">
        <f t="shared" si="5"/>
        <v>2</v>
      </c>
      <c r="M26" s="272">
        <f t="shared" si="6"/>
        <v>2</v>
      </c>
      <c r="N26" s="204">
        <f>'Core Indicators'!DJ26</f>
        <v>2</v>
      </c>
      <c r="O26" s="204">
        <f>'Core Indicators'!DR26</f>
        <v>2</v>
      </c>
      <c r="P26" s="204">
        <f>'Core Indicators'!DZ26</f>
        <v>2</v>
      </c>
      <c r="Q26" s="204" t="str">
        <f>'Core Indicators'!EH26</f>
        <v>x</v>
      </c>
      <c r="R26" s="204" t="str">
        <f>'Core Indicators'!EP26</f>
        <v>x</v>
      </c>
      <c r="S26" s="163">
        <f t="shared" si="7"/>
        <v>1.5</v>
      </c>
      <c r="T26" s="163">
        <f t="shared" si="8"/>
        <v>1</v>
      </c>
      <c r="U26" s="203">
        <v>1</v>
      </c>
      <c r="V26" s="203">
        <v>1</v>
      </c>
      <c r="W26" s="203" t="str">
        <f>'Core Indicators'!EX26</f>
        <v>x</v>
      </c>
      <c r="X26" s="163">
        <f t="shared" si="9"/>
        <v>1</v>
      </c>
      <c r="Y26" s="203">
        <v>1</v>
      </c>
      <c r="Z26" s="163">
        <f t="shared" si="10"/>
        <v>2</v>
      </c>
      <c r="AA26" s="203">
        <f>'Core Indicators'!FF26</f>
        <v>2</v>
      </c>
      <c r="AB26" s="203">
        <f t="shared" si="11"/>
        <v>2</v>
      </c>
      <c r="AC26" s="184">
        <f>'Core Indicators'!GD26</f>
        <v>2</v>
      </c>
      <c r="AD26" s="184">
        <f>'Core Indicators'!GL26</f>
        <v>2</v>
      </c>
      <c r="AE26" s="184">
        <f>'Core Indicators'!GT26</f>
        <v>2</v>
      </c>
      <c r="AF26" s="184">
        <f>'Core Indicators'!HB26</f>
        <v>2</v>
      </c>
      <c r="AG26" s="184">
        <f t="shared" si="12"/>
        <v>2</v>
      </c>
      <c r="AH26" s="184">
        <f>'Core Indicators'!HJ26</f>
        <v>2</v>
      </c>
      <c r="AI26" s="184">
        <f>'Core Indicators'!HR26</f>
        <v>2</v>
      </c>
      <c r="AJ26" s="184">
        <f t="shared" si="13"/>
        <v>2</v>
      </c>
      <c r="AK26" s="184">
        <f>'Core Indicators'!HZ26</f>
        <v>2</v>
      </c>
      <c r="AL26" s="184">
        <f>'Core Indicators'!IH26</f>
        <v>2</v>
      </c>
      <c r="AM26" s="184">
        <f>'Core Indicators'!IP26</f>
        <v>2</v>
      </c>
      <c r="AN26" s="184">
        <f t="shared" si="14"/>
        <v>2</v>
      </c>
    </row>
    <row r="27" spans="1:40" x14ac:dyDescent="0.25">
      <c r="A27" s="203" t="str">
        <f>Lists!C:C</f>
        <v>DJI001</v>
      </c>
      <c r="B27" s="249">
        <f t="shared" si="0"/>
        <v>1.9</v>
      </c>
      <c r="C27" s="163">
        <f t="shared" si="1"/>
        <v>0</v>
      </c>
      <c r="D27" s="272">
        <f t="shared" si="2"/>
        <v>2</v>
      </c>
      <c r="E27" s="203">
        <f>'Core Indicators'!R27</f>
        <v>2</v>
      </c>
      <c r="F27" s="203">
        <f>'Core Indicators'!Z27</f>
        <v>2</v>
      </c>
      <c r="G27" s="163">
        <f t="shared" si="3"/>
        <v>2</v>
      </c>
      <c r="H27" s="203">
        <f>'Core Indicators'!AH27</f>
        <v>2</v>
      </c>
      <c r="I27" s="203">
        <f>'Core Indicators'!AP27</f>
        <v>2</v>
      </c>
      <c r="J27" s="203">
        <f>'Core Indicators'!BN27</f>
        <v>2</v>
      </c>
      <c r="K27" s="203">
        <f t="shared" si="4"/>
        <v>2</v>
      </c>
      <c r="L27" s="249">
        <f t="shared" si="5"/>
        <v>2</v>
      </c>
      <c r="M27" s="272">
        <f t="shared" si="6"/>
        <v>2</v>
      </c>
      <c r="N27" s="204">
        <f>'Core Indicators'!DJ27</f>
        <v>2</v>
      </c>
      <c r="O27" s="204">
        <f>'Core Indicators'!DR27</f>
        <v>2</v>
      </c>
      <c r="P27" s="204">
        <f>'Core Indicators'!DZ27</f>
        <v>2</v>
      </c>
      <c r="Q27" s="204">
        <f>'Core Indicators'!EH27</f>
        <v>2</v>
      </c>
      <c r="R27" s="204">
        <f>'Core Indicators'!EP27</f>
        <v>2</v>
      </c>
      <c r="S27" s="163">
        <f t="shared" si="7"/>
        <v>1.6</v>
      </c>
      <c r="T27" s="163">
        <f t="shared" si="8"/>
        <v>1.1666666666666667</v>
      </c>
      <c r="U27" s="203">
        <v>1</v>
      </c>
      <c r="V27" s="203">
        <v>1</v>
      </c>
      <c r="W27" s="203">
        <f>'Core Indicators'!EX27</f>
        <v>2</v>
      </c>
      <c r="X27" s="163">
        <f t="shared" si="9"/>
        <v>1.5</v>
      </c>
      <c r="Y27" s="203">
        <v>1</v>
      </c>
      <c r="Z27" s="163">
        <f t="shared" si="10"/>
        <v>2</v>
      </c>
      <c r="AA27" s="203">
        <f>'Core Indicators'!FF27</f>
        <v>2</v>
      </c>
      <c r="AB27" s="203">
        <f t="shared" si="11"/>
        <v>2</v>
      </c>
      <c r="AC27" s="184">
        <f>'Core Indicators'!GD27</f>
        <v>2</v>
      </c>
      <c r="AD27" s="184">
        <f>'Core Indicators'!GL27</f>
        <v>2</v>
      </c>
      <c r="AE27" s="184">
        <f>'Core Indicators'!GT27</f>
        <v>2</v>
      </c>
      <c r="AF27" s="184">
        <f>'Core Indicators'!HB27</f>
        <v>2</v>
      </c>
      <c r="AG27" s="184">
        <f t="shared" si="12"/>
        <v>2</v>
      </c>
      <c r="AH27" s="184">
        <f>'Core Indicators'!HJ27</f>
        <v>2</v>
      </c>
      <c r="AI27" s="184">
        <f>'Core Indicators'!HR27</f>
        <v>2</v>
      </c>
      <c r="AJ27" s="184">
        <f t="shared" si="13"/>
        <v>2</v>
      </c>
      <c r="AK27" s="184">
        <f>'Core Indicators'!HZ27</f>
        <v>2</v>
      </c>
      <c r="AL27" s="184">
        <f>'Core Indicators'!IH27</f>
        <v>2</v>
      </c>
      <c r="AM27" s="184">
        <f>'Core Indicators'!IP27</f>
        <v>2</v>
      </c>
      <c r="AN27" s="184">
        <f t="shared" si="14"/>
        <v>2</v>
      </c>
    </row>
    <row r="28" spans="1:40" x14ac:dyDescent="0.25">
      <c r="A28" s="203" t="str">
        <f>Lists!C:C</f>
        <v>DJI002</v>
      </c>
      <c r="B28" s="249">
        <f t="shared" si="0"/>
        <v>1.8</v>
      </c>
      <c r="C28" s="163">
        <f t="shared" si="1"/>
        <v>0</v>
      </c>
      <c r="D28" s="272">
        <f t="shared" si="2"/>
        <v>1.8</v>
      </c>
      <c r="E28" s="203">
        <f>'Core Indicators'!R28</f>
        <v>1</v>
      </c>
      <c r="F28" s="203">
        <f>'Core Indicators'!Z28</f>
        <v>2</v>
      </c>
      <c r="G28" s="163">
        <f t="shared" si="3"/>
        <v>1.5</v>
      </c>
      <c r="H28" s="203">
        <f>'Core Indicators'!AH28</f>
        <v>2</v>
      </c>
      <c r="I28" s="203">
        <f>'Core Indicators'!AP28</f>
        <v>2</v>
      </c>
      <c r="J28" s="203">
        <f>'Core Indicators'!BN28</f>
        <v>2</v>
      </c>
      <c r="K28" s="203">
        <f t="shared" si="4"/>
        <v>2</v>
      </c>
      <c r="L28" s="249">
        <f t="shared" si="5"/>
        <v>2</v>
      </c>
      <c r="M28" s="272">
        <f t="shared" si="6"/>
        <v>2</v>
      </c>
      <c r="N28" s="204">
        <f>'Core Indicators'!DJ28</f>
        <v>2</v>
      </c>
      <c r="O28" s="204">
        <f>'Core Indicators'!DR28</f>
        <v>2</v>
      </c>
      <c r="P28" s="204">
        <f>'Core Indicators'!DZ28</f>
        <v>2</v>
      </c>
      <c r="Q28" s="204">
        <f>'Core Indicators'!EH28</f>
        <v>2</v>
      </c>
      <c r="R28" s="204">
        <f>'Core Indicators'!EP28</f>
        <v>2</v>
      </c>
      <c r="S28" s="163">
        <f t="shared" si="7"/>
        <v>1.6</v>
      </c>
      <c r="T28" s="163">
        <f t="shared" si="8"/>
        <v>1.1666666666666667</v>
      </c>
      <c r="U28" s="203">
        <v>1</v>
      </c>
      <c r="V28" s="203">
        <v>1</v>
      </c>
      <c r="W28" s="203">
        <f>'Core Indicators'!EX28</f>
        <v>2</v>
      </c>
      <c r="X28" s="163">
        <f t="shared" si="9"/>
        <v>1.5</v>
      </c>
      <c r="Y28" s="203">
        <v>1</v>
      </c>
      <c r="Z28" s="163">
        <f t="shared" si="10"/>
        <v>2</v>
      </c>
      <c r="AA28" s="203">
        <f>'Core Indicators'!FF28</f>
        <v>2</v>
      </c>
      <c r="AB28" s="203">
        <f t="shared" si="11"/>
        <v>2</v>
      </c>
      <c r="AC28" s="184">
        <f>'Core Indicators'!GD28</f>
        <v>2</v>
      </c>
      <c r="AD28" s="184">
        <f>'Core Indicators'!GL28</f>
        <v>2</v>
      </c>
      <c r="AE28" s="184">
        <f>'Core Indicators'!GT28</f>
        <v>2</v>
      </c>
      <c r="AF28" s="184">
        <f>'Core Indicators'!HB28</f>
        <v>2</v>
      </c>
      <c r="AG28" s="184">
        <f t="shared" si="12"/>
        <v>2</v>
      </c>
      <c r="AH28" s="184">
        <f>'Core Indicators'!HJ28</f>
        <v>2</v>
      </c>
      <c r="AI28" s="184">
        <f>'Core Indicators'!HR28</f>
        <v>2</v>
      </c>
      <c r="AJ28" s="184">
        <f t="shared" si="13"/>
        <v>2</v>
      </c>
      <c r="AK28" s="184">
        <f>'Core Indicators'!HZ28</f>
        <v>2</v>
      </c>
      <c r="AL28" s="184">
        <f>'Core Indicators'!IH28</f>
        <v>2</v>
      </c>
      <c r="AM28" s="184">
        <f>'Core Indicators'!IP28</f>
        <v>2</v>
      </c>
      <c r="AN28" s="184">
        <f t="shared" si="14"/>
        <v>2</v>
      </c>
    </row>
    <row r="29" spans="1:40" x14ac:dyDescent="0.25">
      <c r="A29" s="203" t="str">
        <f>Lists!C:C</f>
        <v>DJI003</v>
      </c>
      <c r="B29" s="249">
        <f t="shared" si="0"/>
        <v>1.9</v>
      </c>
      <c r="C29" s="163">
        <f t="shared" si="1"/>
        <v>2</v>
      </c>
      <c r="D29" s="272">
        <f t="shared" si="2"/>
        <v>2</v>
      </c>
      <c r="E29" s="203">
        <f>'Core Indicators'!R29</f>
        <v>2</v>
      </c>
      <c r="F29" s="203">
        <f>'Core Indicators'!Z29</f>
        <v>2</v>
      </c>
      <c r="G29" s="163">
        <f t="shared" si="3"/>
        <v>2</v>
      </c>
      <c r="H29" s="203">
        <f>'Core Indicators'!AH29</f>
        <v>2</v>
      </c>
      <c r="I29" s="203" t="str">
        <f>'Core Indicators'!AP29</f>
        <v>x</v>
      </c>
      <c r="J29" s="203" t="str">
        <f>'Core Indicators'!BN29</f>
        <v>x</v>
      </c>
      <c r="K29" s="203" t="str">
        <f t="shared" si="4"/>
        <v>x</v>
      </c>
      <c r="L29" s="249">
        <f t="shared" si="5"/>
        <v>2</v>
      </c>
      <c r="M29" s="272">
        <f t="shared" si="6"/>
        <v>2</v>
      </c>
      <c r="N29" s="204">
        <f>'Core Indicators'!DJ29</f>
        <v>2</v>
      </c>
      <c r="O29" s="204">
        <f>'Core Indicators'!DR29</f>
        <v>2</v>
      </c>
      <c r="P29" s="204">
        <f>'Core Indicators'!DZ29</f>
        <v>2</v>
      </c>
      <c r="Q29" s="204">
        <f>'Core Indicators'!EH29</f>
        <v>2</v>
      </c>
      <c r="R29" s="204">
        <f>'Core Indicators'!EP29</f>
        <v>2</v>
      </c>
      <c r="S29" s="163">
        <f t="shared" si="7"/>
        <v>1.6</v>
      </c>
      <c r="T29" s="163">
        <f t="shared" si="8"/>
        <v>1.1666666666666667</v>
      </c>
      <c r="U29" s="203">
        <v>1</v>
      </c>
      <c r="V29" s="203">
        <v>1</v>
      </c>
      <c r="W29" s="203">
        <f>'Core Indicators'!EX29</f>
        <v>2</v>
      </c>
      <c r="X29" s="163">
        <f t="shared" si="9"/>
        <v>1.5</v>
      </c>
      <c r="Y29" s="203">
        <v>1</v>
      </c>
      <c r="Z29" s="163">
        <f t="shared" si="10"/>
        <v>2</v>
      </c>
      <c r="AA29" s="203">
        <f>'Core Indicators'!FF29</f>
        <v>2</v>
      </c>
      <c r="AB29" s="203">
        <f t="shared" si="11"/>
        <v>2</v>
      </c>
      <c r="AC29" s="184">
        <f>'Core Indicators'!GD29</f>
        <v>2</v>
      </c>
      <c r="AD29" s="184">
        <f>'Core Indicators'!GL29</f>
        <v>2</v>
      </c>
      <c r="AE29" s="184">
        <f>'Core Indicators'!GT29</f>
        <v>2</v>
      </c>
      <c r="AF29" s="184">
        <f>'Core Indicators'!HB29</f>
        <v>2</v>
      </c>
      <c r="AG29" s="184">
        <f t="shared" si="12"/>
        <v>2</v>
      </c>
      <c r="AH29" s="184">
        <f>'Core Indicators'!HJ29</f>
        <v>2</v>
      </c>
      <c r="AI29" s="184">
        <f>'Core Indicators'!HR29</f>
        <v>2</v>
      </c>
      <c r="AJ29" s="184">
        <f t="shared" si="13"/>
        <v>2</v>
      </c>
      <c r="AK29" s="184">
        <f>'Core Indicators'!HZ29</f>
        <v>2</v>
      </c>
      <c r="AL29" s="184">
        <f>'Core Indicators'!IH29</f>
        <v>2</v>
      </c>
      <c r="AM29" s="184">
        <f>'Core Indicators'!IP29</f>
        <v>2</v>
      </c>
      <c r="AN29" s="184">
        <f t="shared" si="14"/>
        <v>2</v>
      </c>
    </row>
    <row r="30" spans="1:40" x14ac:dyDescent="0.25">
      <c r="A30" s="203" t="str">
        <f>Lists!C:C</f>
        <v>DOM002</v>
      </c>
      <c r="B30" s="249">
        <f t="shared" si="0"/>
        <v>1.9</v>
      </c>
      <c r="C30" s="163">
        <f t="shared" si="1"/>
        <v>2</v>
      </c>
      <c r="D30" s="272">
        <f t="shared" si="2"/>
        <v>2</v>
      </c>
      <c r="E30" s="203">
        <f>'Core Indicators'!R30</f>
        <v>2</v>
      </c>
      <c r="F30" s="203">
        <f>'Core Indicators'!Z30</f>
        <v>2</v>
      </c>
      <c r="G30" s="163">
        <f t="shared" si="3"/>
        <v>2</v>
      </c>
      <c r="H30" s="203">
        <f>'Core Indicators'!AH30</f>
        <v>2</v>
      </c>
      <c r="I30" s="203">
        <f>'Core Indicators'!AP30</f>
        <v>2</v>
      </c>
      <c r="J30" s="203" t="str">
        <f>'Core Indicators'!BN30</f>
        <v>x</v>
      </c>
      <c r="K30" s="203">
        <f t="shared" si="4"/>
        <v>2</v>
      </c>
      <c r="L30" s="249">
        <f t="shared" si="5"/>
        <v>2</v>
      </c>
      <c r="M30" s="272">
        <f t="shared" si="6"/>
        <v>2</v>
      </c>
      <c r="N30" s="204">
        <f>'Core Indicators'!DJ30</f>
        <v>2</v>
      </c>
      <c r="O30" s="204">
        <f>'Core Indicators'!DR30</f>
        <v>2</v>
      </c>
      <c r="P30" s="204">
        <f>'Core Indicators'!DZ30</f>
        <v>2</v>
      </c>
      <c r="Q30" s="204" t="str">
        <f>'Core Indicators'!EH30</f>
        <v>x</v>
      </c>
      <c r="R30" s="204" t="str">
        <f>'Core Indicators'!EP30</f>
        <v>x</v>
      </c>
      <c r="S30" s="163">
        <f t="shared" si="7"/>
        <v>1.5</v>
      </c>
      <c r="T30" s="163">
        <f t="shared" si="8"/>
        <v>1</v>
      </c>
      <c r="U30" s="203">
        <v>1</v>
      </c>
      <c r="V30" s="203">
        <v>1</v>
      </c>
      <c r="W30" s="203" t="str">
        <f>'Core Indicators'!EX30</f>
        <v>x</v>
      </c>
      <c r="X30" s="163">
        <f t="shared" si="9"/>
        <v>1</v>
      </c>
      <c r="Y30" s="203">
        <v>1</v>
      </c>
      <c r="Z30" s="163">
        <f t="shared" si="10"/>
        <v>2</v>
      </c>
      <c r="AA30" s="203">
        <f>'Core Indicators'!FF30</f>
        <v>2</v>
      </c>
      <c r="AB30" s="203">
        <f t="shared" si="11"/>
        <v>2</v>
      </c>
      <c r="AC30" s="184">
        <f>'Core Indicators'!GD30</f>
        <v>2</v>
      </c>
      <c r="AD30" s="184">
        <f>'Core Indicators'!GL30</f>
        <v>2</v>
      </c>
      <c r="AE30" s="184">
        <f>'Core Indicators'!GT30</f>
        <v>2</v>
      </c>
      <c r="AF30" s="184">
        <f>'Core Indicators'!HB30</f>
        <v>2</v>
      </c>
      <c r="AG30" s="184">
        <f t="shared" si="12"/>
        <v>2</v>
      </c>
      <c r="AH30" s="184">
        <f>'Core Indicators'!HJ30</f>
        <v>2</v>
      </c>
      <c r="AI30" s="184">
        <f>'Core Indicators'!HR30</f>
        <v>2</v>
      </c>
      <c r="AJ30" s="184">
        <f t="shared" si="13"/>
        <v>2</v>
      </c>
      <c r="AK30" s="184">
        <f>'Core Indicators'!HZ30</f>
        <v>2</v>
      </c>
      <c r="AL30" s="184">
        <f>'Core Indicators'!IH30</f>
        <v>2</v>
      </c>
      <c r="AM30" s="184">
        <f>'Core Indicators'!IP30</f>
        <v>2</v>
      </c>
      <c r="AN30" s="184">
        <f t="shared" si="14"/>
        <v>2</v>
      </c>
    </row>
    <row r="31" spans="1:40" x14ac:dyDescent="0.25">
      <c r="A31" s="203" t="str">
        <f>Lists!C:C</f>
        <v>DZA002</v>
      </c>
      <c r="B31" s="249">
        <f t="shared" si="0"/>
        <v>2</v>
      </c>
      <c r="C31" s="163">
        <f t="shared" si="1"/>
        <v>0</v>
      </c>
      <c r="D31" s="272">
        <f t="shared" si="2"/>
        <v>2.2000000000000002</v>
      </c>
      <c r="E31" s="203">
        <f>'Core Indicators'!R31</f>
        <v>2</v>
      </c>
      <c r="F31" s="203">
        <f>'Core Indicators'!Z31</f>
        <v>2</v>
      </c>
      <c r="G31" s="163">
        <f t="shared" si="3"/>
        <v>2</v>
      </c>
      <c r="H31" s="203">
        <f>'Core Indicators'!AH31</f>
        <v>2</v>
      </c>
      <c r="I31" s="203">
        <f>'Core Indicators'!AP31</f>
        <v>2</v>
      </c>
      <c r="J31" s="203">
        <f>'Core Indicators'!BN31</f>
        <v>3</v>
      </c>
      <c r="K31" s="203">
        <f t="shared" si="4"/>
        <v>2.5</v>
      </c>
      <c r="L31" s="249">
        <f t="shared" si="5"/>
        <v>2.2999999999999998</v>
      </c>
      <c r="M31" s="272">
        <f t="shared" si="6"/>
        <v>2</v>
      </c>
      <c r="N31" s="204">
        <f>'Core Indicators'!DJ31</f>
        <v>2</v>
      </c>
      <c r="O31" s="204">
        <f>'Core Indicators'!DR31</f>
        <v>2</v>
      </c>
      <c r="P31" s="204">
        <f>'Core Indicators'!DZ31</f>
        <v>2</v>
      </c>
      <c r="Q31" s="204">
        <f>'Core Indicators'!EH31</f>
        <v>2</v>
      </c>
      <c r="R31" s="204">
        <f>'Core Indicators'!EP31</f>
        <v>2</v>
      </c>
      <c r="S31" s="163">
        <f t="shared" si="7"/>
        <v>1.7</v>
      </c>
      <c r="T31" s="163">
        <f t="shared" si="8"/>
        <v>1.3333333333333333</v>
      </c>
      <c r="U31" s="203">
        <v>1</v>
      </c>
      <c r="V31" s="203">
        <v>1</v>
      </c>
      <c r="W31" s="203">
        <f>'Core Indicators'!EX31</f>
        <v>3</v>
      </c>
      <c r="X31" s="163">
        <f t="shared" si="9"/>
        <v>2</v>
      </c>
      <c r="Y31" s="203">
        <v>1</v>
      </c>
      <c r="Z31" s="163">
        <f t="shared" si="10"/>
        <v>2</v>
      </c>
      <c r="AA31" s="203">
        <f>'Core Indicators'!FF31</f>
        <v>2</v>
      </c>
      <c r="AB31" s="203">
        <f t="shared" si="11"/>
        <v>2</v>
      </c>
      <c r="AC31" s="184">
        <f>'Core Indicators'!GD31</f>
        <v>2</v>
      </c>
      <c r="AD31" s="184">
        <f>'Core Indicators'!GL31</f>
        <v>2</v>
      </c>
      <c r="AE31" s="184">
        <f>'Core Indicators'!GT31</f>
        <v>2</v>
      </c>
      <c r="AF31" s="184">
        <f>'Core Indicators'!HB31</f>
        <v>2</v>
      </c>
      <c r="AG31" s="184">
        <f t="shared" si="12"/>
        <v>2</v>
      </c>
      <c r="AH31" s="184">
        <f>'Core Indicators'!HJ31</f>
        <v>2</v>
      </c>
      <c r="AI31" s="184">
        <f>'Core Indicators'!HR31</f>
        <v>2</v>
      </c>
      <c r="AJ31" s="184">
        <f t="shared" si="13"/>
        <v>2</v>
      </c>
      <c r="AK31" s="184">
        <f>'Core Indicators'!HZ31</f>
        <v>2</v>
      </c>
      <c r="AL31" s="184">
        <f>'Core Indicators'!IH31</f>
        <v>2</v>
      </c>
      <c r="AM31" s="184">
        <f>'Core Indicators'!IP31</f>
        <v>2</v>
      </c>
      <c r="AN31" s="184">
        <f t="shared" si="14"/>
        <v>2</v>
      </c>
    </row>
    <row r="32" spans="1:40" x14ac:dyDescent="0.25">
      <c r="A32" s="203" t="str">
        <f>Lists!C:C</f>
        <v>DZA003</v>
      </c>
      <c r="B32" s="249">
        <f t="shared" si="0"/>
        <v>2.7</v>
      </c>
      <c r="C32" s="163">
        <f t="shared" si="1"/>
        <v>1</v>
      </c>
      <c r="D32" s="272">
        <f t="shared" si="2"/>
        <v>3</v>
      </c>
      <c r="E32" s="203">
        <f>'Core Indicators'!R32</f>
        <v>3</v>
      </c>
      <c r="F32" s="203">
        <f>'Core Indicators'!Z32</f>
        <v>3</v>
      </c>
      <c r="G32" s="163">
        <f t="shared" si="3"/>
        <v>3</v>
      </c>
      <c r="H32" s="203">
        <f>'Core Indicators'!AH32</f>
        <v>3</v>
      </c>
      <c r="I32" s="203" t="str">
        <f>'Core Indicators'!AP32</f>
        <v>x</v>
      </c>
      <c r="J32" s="203">
        <f>'Core Indicators'!BN32</f>
        <v>3</v>
      </c>
      <c r="K32" s="203">
        <f t="shared" si="4"/>
        <v>3</v>
      </c>
      <c r="L32" s="249">
        <f t="shared" si="5"/>
        <v>3</v>
      </c>
      <c r="M32" s="272">
        <f t="shared" si="6"/>
        <v>3</v>
      </c>
      <c r="N32" s="204">
        <f>'Core Indicators'!DJ32</f>
        <v>3</v>
      </c>
      <c r="O32" s="204">
        <f>'Core Indicators'!DR32</f>
        <v>3</v>
      </c>
      <c r="P32" s="204">
        <f>'Core Indicators'!DZ32</f>
        <v>3</v>
      </c>
      <c r="Q32" s="204">
        <f>'Core Indicators'!EH32</f>
        <v>3</v>
      </c>
      <c r="R32" s="204">
        <f>'Core Indicators'!EP32</f>
        <v>3</v>
      </c>
      <c r="S32" s="163">
        <f t="shared" si="7"/>
        <v>1.9</v>
      </c>
      <c r="T32" s="163">
        <f t="shared" si="8"/>
        <v>1.3333333333333333</v>
      </c>
      <c r="U32" s="203">
        <v>1</v>
      </c>
      <c r="V32" s="203">
        <v>1</v>
      </c>
      <c r="W32" s="203">
        <f>'Core Indicators'!EX32</f>
        <v>3</v>
      </c>
      <c r="X32" s="163">
        <f t="shared" si="9"/>
        <v>2</v>
      </c>
      <c r="Y32" s="203">
        <v>1</v>
      </c>
      <c r="Z32" s="163">
        <f t="shared" si="10"/>
        <v>2.5</v>
      </c>
      <c r="AA32" s="203">
        <f>'Core Indicators'!FF32</f>
        <v>3</v>
      </c>
      <c r="AB32" s="203">
        <f t="shared" si="11"/>
        <v>2</v>
      </c>
      <c r="AC32" s="184">
        <f>'Core Indicators'!GD32</f>
        <v>2</v>
      </c>
      <c r="AD32" s="184">
        <f>'Core Indicators'!GL32</f>
        <v>2</v>
      </c>
      <c r="AE32" s="184">
        <f>'Core Indicators'!GT32</f>
        <v>2</v>
      </c>
      <c r="AF32" s="184">
        <f>'Core Indicators'!HB32</f>
        <v>2</v>
      </c>
      <c r="AG32" s="184">
        <f t="shared" si="12"/>
        <v>2</v>
      </c>
      <c r="AH32" s="184">
        <f>'Core Indicators'!HJ32</f>
        <v>2</v>
      </c>
      <c r="AI32" s="184">
        <f>'Core Indicators'!HR32</f>
        <v>2</v>
      </c>
      <c r="AJ32" s="184">
        <f t="shared" si="13"/>
        <v>2</v>
      </c>
      <c r="AK32" s="184">
        <f>'Core Indicators'!HZ32</f>
        <v>2</v>
      </c>
      <c r="AL32" s="184">
        <f>'Core Indicators'!IH32</f>
        <v>2</v>
      </c>
      <c r="AM32" s="184">
        <f>'Core Indicators'!IP32</f>
        <v>2</v>
      </c>
      <c r="AN32" s="184">
        <f t="shared" si="14"/>
        <v>2</v>
      </c>
    </row>
    <row r="33" spans="1:40" x14ac:dyDescent="0.25">
      <c r="A33" s="203" t="str">
        <f>Lists!C:C</f>
        <v>DZA004</v>
      </c>
      <c r="B33" s="249">
        <f t="shared" si="0"/>
        <v>2.4</v>
      </c>
      <c r="C33" s="163">
        <f t="shared" si="1"/>
        <v>0</v>
      </c>
      <c r="D33" s="272">
        <f t="shared" si="2"/>
        <v>2.6</v>
      </c>
      <c r="E33" s="203">
        <f>'Core Indicators'!R33</f>
        <v>2</v>
      </c>
      <c r="F33" s="203">
        <f>'Core Indicators'!Z33</f>
        <v>2</v>
      </c>
      <c r="G33" s="163">
        <f t="shared" si="3"/>
        <v>2</v>
      </c>
      <c r="H33" s="203">
        <f>'Core Indicators'!AH33</f>
        <v>3</v>
      </c>
      <c r="I33" s="203">
        <f>'Core Indicators'!AP33</f>
        <v>2</v>
      </c>
      <c r="J33" s="203">
        <f>'Core Indicators'!BN33</f>
        <v>3</v>
      </c>
      <c r="K33" s="203">
        <f t="shared" si="4"/>
        <v>2.5</v>
      </c>
      <c r="L33" s="249">
        <f t="shared" si="5"/>
        <v>2.8</v>
      </c>
      <c r="M33" s="272">
        <f t="shared" si="6"/>
        <v>3</v>
      </c>
      <c r="N33" s="204">
        <f>'Core Indicators'!DJ33</f>
        <v>3</v>
      </c>
      <c r="O33" s="204">
        <f>'Core Indicators'!DR33</f>
        <v>3</v>
      </c>
      <c r="P33" s="204">
        <f>'Core Indicators'!DZ33</f>
        <v>3</v>
      </c>
      <c r="Q33" s="204">
        <f>'Core Indicators'!EH33</f>
        <v>3</v>
      </c>
      <c r="R33" s="204">
        <f>'Core Indicators'!EP33</f>
        <v>3</v>
      </c>
      <c r="S33" s="163">
        <f t="shared" si="7"/>
        <v>1.4</v>
      </c>
      <c r="T33" s="163">
        <f t="shared" si="8"/>
        <v>1.3333333333333333</v>
      </c>
      <c r="U33" s="203">
        <v>1</v>
      </c>
      <c r="V33" s="203">
        <v>1</v>
      </c>
      <c r="W33" s="203">
        <f>'Core Indicators'!EX33</f>
        <v>3</v>
      </c>
      <c r="X33" s="163">
        <f t="shared" si="9"/>
        <v>2</v>
      </c>
      <c r="Y33" s="203">
        <v>1</v>
      </c>
      <c r="Z33" s="163">
        <f t="shared" si="10"/>
        <v>1.5</v>
      </c>
      <c r="AA33" s="203">
        <f>'Core Indicators'!FF33</f>
        <v>1</v>
      </c>
      <c r="AB33" s="203">
        <f t="shared" si="11"/>
        <v>2</v>
      </c>
      <c r="AC33" s="184">
        <f>'Core Indicators'!GD33</f>
        <v>2</v>
      </c>
      <c r="AD33" s="184">
        <f>'Core Indicators'!GL33</f>
        <v>2</v>
      </c>
      <c r="AE33" s="184">
        <f>'Core Indicators'!GT33</f>
        <v>2</v>
      </c>
      <c r="AF33" s="184">
        <f>'Core Indicators'!HB33</f>
        <v>2</v>
      </c>
      <c r="AG33" s="184">
        <f t="shared" si="12"/>
        <v>2</v>
      </c>
      <c r="AH33" s="184">
        <f>'Core Indicators'!HJ33</f>
        <v>2</v>
      </c>
      <c r="AI33" s="184">
        <f>'Core Indicators'!HR33</f>
        <v>2</v>
      </c>
      <c r="AJ33" s="184">
        <f t="shared" si="13"/>
        <v>2</v>
      </c>
      <c r="AK33" s="184">
        <f>'Core Indicators'!HZ33</f>
        <v>2</v>
      </c>
      <c r="AL33" s="184">
        <f>'Core Indicators'!IH33</f>
        <v>2</v>
      </c>
      <c r="AM33" s="184">
        <f>'Core Indicators'!IP33</f>
        <v>2</v>
      </c>
      <c r="AN33" s="184">
        <f t="shared" si="14"/>
        <v>2</v>
      </c>
    </row>
    <row r="34" spans="1:40" x14ac:dyDescent="0.25">
      <c r="A34" s="203" t="str">
        <f>Lists!C:C</f>
        <v>ECU002</v>
      </c>
      <c r="B34" s="249">
        <f t="shared" si="0"/>
        <v>1.7</v>
      </c>
      <c r="C34" s="163">
        <f t="shared" si="1"/>
        <v>0</v>
      </c>
      <c r="D34" s="272">
        <f t="shared" si="2"/>
        <v>1.8</v>
      </c>
      <c r="E34" s="203">
        <f>'Core Indicators'!R34</f>
        <v>1</v>
      </c>
      <c r="F34" s="203">
        <f>'Core Indicators'!Z34</f>
        <v>2</v>
      </c>
      <c r="G34" s="163">
        <f t="shared" si="3"/>
        <v>1.5</v>
      </c>
      <c r="H34" s="203">
        <f>'Core Indicators'!AH34</f>
        <v>2</v>
      </c>
      <c r="I34" s="203">
        <f>'Core Indicators'!AP34</f>
        <v>2</v>
      </c>
      <c r="J34" s="203">
        <f>'Core Indicators'!BN34</f>
        <v>2</v>
      </c>
      <c r="K34" s="203">
        <f t="shared" si="4"/>
        <v>2</v>
      </c>
      <c r="L34" s="249">
        <f t="shared" si="5"/>
        <v>2</v>
      </c>
      <c r="M34" s="272">
        <f t="shared" si="6"/>
        <v>2</v>
      </c>
      <c r="N34" s="204">
        <f>'Core Indicators'!DJ34</f>
        <v>2</v>
      </c>
      <c r="O34" s="204">
        <f>'Core Indicators'!DR34</f>
        <v>2</v>
      </c>
      <c r="P34" s="204">
        <f>'Core Indicators'!DZ34</f>
        <v>2</v>
      </c>
      <c r="Q34" s="204" t="str">
        <f>'Core Indicators'!EH34</f>
        <v>x</v>
      </c>
      <c r="R34" s="204" t="str">
        <f>'Core Indicators'!EP34</f>
        <v>x</v>
      </c>
      <c r="S34" s="163">
        <f t="shared" si="7"/>
        <v>1.3</v>
      </c>
      <c r="T34" s="163">
        <f t="shared" si="8"/>
        <v>1</v>
      </c>
      <c r="U34" s="203">
        <v>1</v>
      </c>
      <c r="V34" s="203">
        <v>1</v>
      </c>
      <c r="W34" s="203">
        <f>'Core Indicators'!EX34</f>
        <v>1</v>
      </c>
      <c r="X34" s="163">
        <f t="shared" si="9"/>
        <v>1</v>
      </c>
      <c r="Y34" s="203">
        <v>1</v>
      </c>
      <c r="Z34" s="163">
        <f t="shared" si="10"/>
        <v>1.5</v>
      </c>
      <c r="AA34" s="203">
        <f>'Core Indicators'!FF34</f>
        <v>1</v>
      </c>
      <c r="AB34" s="203">
        <f t="shared" si="11"/>
        <v>2</v>
      </c>
      <c r="AC34" s="184">
        <f>'Core Indicators'!GD34</f>
        <v>2</v>
      </c>
      <c r="AD34" s="184">
        <f>'Core Indicators'!GL34</f>
        <v>2</v>
      </c>
      <c r="AE34" s="184">
        <f>'Core Indicators'!GT34</f>
        <v>2</v>
      </c>
      <c r="AF34" s="184">
        <f>'Core Indicators'!HB34</f>
        <v>2</v>
      </c>
      <c r="AG34" s="184">
        <f t="shared" si="12"/>
        <v>2</v>
      </c>
      <c r="AH34" s="184">
        <f>'Core Indicators'!HJ34</f>
        <v>2</v>
      </c>
      <c r="AI34" s="184">
        <f>'Core Indicators'!HR34</f>
        <v>2</v>
      </c>
      <c r="AJ34" s="184">
        <f t="shared" si="13"/>
        <v>2</v>
      </c>
      <c r="AK34" s="184">
        <f>'Core Indicators'!HZ34</f>
        <v>2</v>
      </c>
      <c r="AL34" s="184">
        <f>'Core Indicators'!IH34</f>
        <v>2</v>
      </c>
      <c r="AM34" s="184">
        <f>'Core Indicators'!IP34</f>
        <v>2</v>
      </c>
      <c r="AN34" s="184">
        <f t="shared" si="14"/>
        <v>2</v>
      </c>
    </row>
    <row r="35" spans="1:40" x14ac:dyDescent="0.25">
      <c r="A35" s="203" t="str">
        <f>Lists!C:C</f>
        <v>EGY002</v>
      </c>
      <c r="B35" s="249">
        <f t="shared" ref="B35:B66" si="15">IF(OR(M35="x",D35="x"),"x",ROUND((5-GEOMEAN(((5-D35)/5*4+1),((5-M35)/5*4+1),((5-M35)/5*4+1)))/4*3.5+S35*0.3,1))</f>
        <v>2</v>
      </c>
      <c r="C35" s="163">
        <f t="shared" ref="C35:C66" si="16">COUNTIF(E35:F35,"x")+COUNTIF(H35:I35,"x")+COUNTIF(J35:J35,"x")+COUNTIF(M35,"x")+COUNTIF(U35:W35,"x")+COUNTIF(Y35:AB35,"x")</f>
        <v>0</v>
      </c>
      <c r="D35" s="272">
        <f t="shared" ref="D35:D66" si="17">IF(OR(L35="x",G35="x"),"x",ROUND((5-GEOMEAN(((5-L35)/5*4+1),((5-L35)/5*4+1),((5-G35)/5*4+1)))/4*5,1))</f>
        <v>2.2000000000000002</v>
      </c>
      <c r="E35" s="203">
        <f>'Core Indicators'!R35</f>
        <v>2</v>
      </c>
      <c r="F35" s="203">
        <f>'Core Indicators'!Z35</f>
        <v>2</v>
      </c>
      <c r="G35" s="163">
        <f t="shared" ref="G35:G66" si="18">IF(AND(F35="x",E35="x"),"x",IF(OR(F35="x",E35="x"),AVERAGE(E35,F35),ROUND((10-GEOMEAN(((10-E35)/10*9+1),((10-F35)/10*9+1)))/9*10,1)))</f>
        <v>2</v>
      </c>
      <c r="H35" s="203">
        <f>'Core Indicators'!AH35</f>
        <v>2</v>
      </c>
      <c r="I35" s="203">
        <f>'Core Indicators'!AP35</f>
        <v>2</v>
      </c>
      <c r="J35" s="203">
        <f>'Core Indicators'!BN35</f>
        <v>3</v>
      </c>
      <c r="K35" s="203">
        <f t="shared" ref="K35:K66" si="19">IF(AND(J35="x",I35="x"),"x",IF(OR(J35="x",I35="x"),AVERAGE(I35,J35),ROUND((10-GEOMEAN(((10-I35)/10*9+1),((10-J35)/10*9+1)))/9*10,1)))</f>
        <v>2.5</v>
      </c>
      <c r="L35" s="249">
        <f t="shared" ref="L35:L66" si="20">IF(AND(H35="x",K35="x"),"x",IF(OR(H35="x",K35="x"),AVERAGE(H35,K35),ROUND((10-GEOMEAN(((10-H35)/10*9+1),((10-K35)/10*9+1)))/9*10,1)))</f>
        <v>2.2999999999999998</v>
      </c>
      <c r="M35" s="272">
        <f t="shared" ref="M35:M66" si="21">IF(N35="x","x",AVERAGE(N35:R35))</f>
        <v>2</v>
      </c>
      <c r="N35" s="204">
        <f>'Core Indicators'!DJ35</f>
        <v>2</v>
      </c>
      <c r="O35" s="204">
        <f>'Core Indicators'!DR35</f>
        <v>2</v>
      </c>
      <c r="P35" s="204">
        <f>'Core Indicators'!DZ35</f>
        <v>2</v>
      </c>
      <c r="Q35" s="204">
        <f>'Core Indicators'!EH35</f>
        <v>2</v>
      </c>
      <c r="R35" s="204">
        <f>'Core Indicators'!EP35</f>
        <v>2</v>
      </c>
      <c r="S35" s="163">
        <f t="shared" ref="S35:S66" si="22">IF(OR(Z35="x",T35="x"),T35,ROUND((10-GEOMEAN(((10-T35)/10*9+1),((10-Z35)/10*9+1)))/9*10,1))</f>
        <v>1.9</v>
      </c>
      <c r="T35" s="163">
        <f t="shared" ref="T35:T66" si="23">AVERAGE(U35,X35,Y35)</f>
        <v>1.3333333333333333</v>
      </c>
      <c r="U35" s="203">
        <v>1</v>
      </c>
      <c r="V35" s="203">
        <v>1</v>
      </c>
      <c r="W35" s="203">
        <f>'Core Indicators'!EX35</f>
        <v>3</v>
      </c>
      <c r="X35" s="163">
        <f t="shared" ref="X35:X66" si="24">AVERAGE(V35:W35)</f>
        <v>2</v>
      </c>
      <c r="Y35" s="203">
        <v>1</v>
      </c>
      <c r="Z35" s="163">
        <f t="shared" ref="Z35:Z66" si="25">IF(AND(AA35="x",AB35="x"),"x",AVERAGE(AA35:AB35))</f>
        <v>2.5</v>
      </c>
      <c r="AA35" s="203">
        <f>'Core Indicators'!FF35</f>
        <v>3</v>
      </c>
      <c r="AB35" s="203">
        <f t="shared" ref="AB35:AB66" si="26">IF(AND(AJ35="x",AN35="x",AG35="x"),"x",(AVERAGE(AJ35,AN35,AG35)))</f>
        <v>2</v>
      </c>
      <c r="AC35" s="184">
        <f>'Core Indicators'!GD35</f>
        <v>2</v>
      </c>
      <c r="AD35" s="184">
        <f>'Core Indicators'!GL35</f>
        <v>2</v>
      </c>
      <c r="AE35" s="184">
        <f>'Core Indicators'!GT35</f>
        <v>2</v>
      </c>
      <c r="AF35" s="184">
        <f>'Core Indicators'!HB35</f>
        <v>2</v>
      </c>
      <c r="AG35" s="184">
        <f t="shared" ref="AG35:AG66" si="27">IF(AND(AC35="x",AD35="x",AE35="x",AF35="x"),"x",AVERAGE(AC35:AF35))</f>
        <v>2</v>
      </c>
      <c r="AH35" s="184">
        <f>'Core Indicators'!HJ35</f>
        <v>2</v>
      </c>
      <c r="AI35" s="184">
        <f>'Core Indicators'!HR35</f>
        <v>2</v>
      </c>
      <c r="AJ35" s="184">
        <f t="shared" ref="AJ35:AJ66" si="28">IF(AND(AH35="x",AI35="x"),"x",AVERAGE(AH35:AI35))</f>
        <v>2</v>
      </c>
      <c r="AK35" s="184">
        <f>'Core Indicators'!HZ35</f>
        <v>2</v>
      </c>
      <c r="AL35" s="184">
        <f>'Core Indicators'!IH35</f>
        <v>2</v>
      </c>
      <c r="AM35" s="184">
        <f>'Core Indicators'!IP35</f>
        <v>2</v>
      </c>
      <c r="AN35" s="184">
        <f t="shared" ref="AN35:AN66" si="29">IF(AND(AK35="x",AL35="x",AM35="x"),"x",AVERAGE(AK35:AM35))</f>
        <v>2</v>
      </c>
    </row>
    <row r="36" spans="1:40" x14ac:dyDescent="0.25">
      <c r="A36" s="203" t="str">
        <f>Lists!C:C</f>
        <v>ERI001</v>
      </c>
      <c r="B36" s="249">
        <f t="shared" si="15"/>
        <v>2.2000000000000002</v>
      </c>
      <c r="C36" s="163">
        <f t="shared" si="16"/>
        <v>0</v>
      </c>
      <c r="D36" s="272">
        <f t="shared" si="17"/>
        <v>2.7</v>
      </c>
      <c r="E36" s="203">
        <f>'Core Indicators'!R36</f>
        <v>2</v>
      </c>
      <c r="F36" s="203">
        <f>'Core Indicators'!Z36</f>
        <v>2</v>
      </c>
      <c r="G36" s="163">
        <f t="shared" si="18"/>
        <v>2</v>
      </c>
      <c r="H36" s="203">
        <f>'Core Indicators'!AH36</f>
        <v>3</v>
      </c>
      <c r="I36" s="203">
        <f>'Core Indicators'!AP36</f>
        <v>3</v>
      </c>
      <c r="J36" s="203">
        <f>'Core Indicators'!BN36</f>
        <v>3</v>
      </c>
      <c r="K36" s="203">
        <f t="shared" si="19"/>
        <v>3</v>
      </c>
      <c r="L36" s="249">
        <f t="shared" si="20"/>
        <v>3</v>
      </c>
      <c r="M36" s="272">
        <f t="shared" si="21"/>
        <v>2.3333333333333335</v>
      </c>
      <c r="N36" s="204">
        <f>'Core Indicators'!DJ36</f>
        <v>2</v>
      </c>
      <c r="O36" s="204">
        <f>'Core Indicators'!DR36</f>
        <v>2</v>
      </c>
      <c r="P36" s="204">
        <f>'Core Indicators'!DZ36</f>
        <v>3</v>
      </c>
      <c r="Q36" s="204" t="str">
        <f>'Core Indicators'!EH36</f>
        <v>x</v>
      </c>
      <c r="R36" s="204" t="str">
        <f>'Core Indicators'!EP36</f>
        <v>x</v>
      </c>
      <c r="S36" s="163">
        <f t="shared" si="22"/>
        <v>1.7</v>
      </c>
      <c r="T36" s="163">
        <f t="shared" si="23"/>
        <v>1.3333333333333333</v>
      </c>
      <c r="U36" s="203">
        <v>1</v>
      </c>
      <c r="V36" s="203">
        <v>1</v>
      </c>
      <c r="W36" s="203">
        <f>'Core Indicators'!EX36</f>
        <v>3</v>
      </c>
      <c r="X36" s="163">
        <f t="shared" si="24"/>
        <v>2</v>
      </c>
      <c r="Y36" s="203">
        <v>1</v>
      </c>
      <c r="Z36" s="163">
        <f t="shared" si="25"/>
        <v>2</v>
      </c>
      <c r="AA36" s="203">
        <f>'Core Indicators'!FF36</f>
        <v>2</v>
      </c>
      <c r="AB36" s="203">
        <f t="shared" si="26"/>
        <v>2</v>
      </c>
      <c r="AC36" s="184">
        <f>'Core Indicators'!GD36</f>
        <v>2</v>
      </c>
      <c r="AD36" s="184">
        <f>'Core Indicators'!GL36</f>
        <v>2</v>
      </c>
      <c r="AE36" s="184">
        <f>'Core Indicators'!GT36</f>
        <v>2</v>
      </c>
      <c r="AF36" s="184">
        <f>'Core Indicators'!HB36</f>
        <v>2</v>
      </c>
      <c r="AG36" s="184">
        <f t="shared" si="27"/>
        <v>2</v>
      </c>
      <c r="AH36" s="184">
        <f>'Core Indicators'!HJ36</f>
        <v>2</v>
      </c>
      <c r="AI36" s="184">
        <f>'Core Indicators'!HR36</f>
        <v>2</v>
      </c>
      <c r="AJ36" s="184">
        <f t="shared" si="28"/>
        <v>2</v>
      </c>
      <c r="AK36" s="184">
        <f>'Core Indicators'!HZ36</f>
        <v>2</v>
      </c>
      <c r="AL36" s="184">
        <f>'Core Indicators'!IH36</f>
        <v>2</v>
      </c>
      <c r="AM36" s="184">
        <f>'Core Indicators'!IP36</f>
        <v>2</v>
      </c>
      <c r="AN36" s="184">
        <f t="shared" si="29"/>
        <v>2</v>
      </c>
    </row>
    <row r="37" spans="1:40" x14ac:dyDescent="0.25">
      <c r="A37" s="203" t="str">
        <f>Lists!C:C</f>
        <v>ESP002</v>
      </c>
      <c r="B37" s="249">
        <f t="shared" si="15"/>
        <v>2</v>
      </c>
      <c r="C37" s="163">
        <f t="shared" si="16"/>
        <v>0</v>
      </c>
      <c r="D37" s="272">
        <f t="shared" si="17"/>
        <v>2.2000000000000002</v>
      </c>
      <c r="E37" s="203">
        <f>'Core Indicators'!R37</f>
        <v>2</v>
      </c>
      <c r="F37" s="203">
        <f>'Core Indicators'!Z37</f>
        <v>2</v>
      </c>
      <c r="G37" s="163">
        <f t="shared" si="18"/>
        <v>2</v>
      </c>
      <c r="H37" s="203">
        <f>'Core Indicators'!AH37</f>
        <v>2</v>
      </c>
      <c r="I37" s="203">
        <f>'Core Indicators'!AP37</f>
        <v>2</v>
      </c>
      <c r="J37" s="203">
        <f>'Core Indicators'!BN37</f>
        <v>3</v>
      </c>
      <c r="K37" s="203">
        <f t="shared" si="19"/>
        <v>2.5</v>
      </c>
      <c r="L37" s="249">
        <f t="shared" si="20"/>
        <v>2.2999999999999998</v>
      </c>
      <c r="M37" s="272">
        <f t="shared" si="21"/>
        <v>2</v>
      </c>
      <c r="N37" s="204">
        <f>'Core Indicators'!DJ37</f>
        <v>2</v>
      </c>
      <c r="O37" s="204">
        <f>'Core Indicators'!DR37</f>
        <v>2</v>
      </c>
      <c r="P37" s="204">
        <f>'Core Indicators'!DZ37</f>
        <v>2</v>
      </c>
      <c r="Q37" s="204">
        <f>'Core Indicators'!EH37</f>
        <v>2</v>
      </c>
      <c r="R37" s="204">
        <f>'Core Indicators'!EP37</f>
        <v>2</v>
      </c>
      <c r="S37" s="163">
        <f t="shared" si="22"/>
        <v>1.9</v>
      </c>
      <c r="T37" s="163">
        <f t="shared" si="23"/>
        <v>1.3333333333333333</v>
      </c>
      <c r="U37" s="203">
        <v>1</v>
      </c>
      <c r="V37" s="203">
        <v>1</v>
      </c>
      <c r="W37" s="203">
        <f>'Core Indicators'!EX37</f>
        <v>3</v>
      </c>
      <c r="X37" s="163">
        <f t="shared" si="24"/>
        <v>2</v>
      </c>
      <c r="Y37" s="203">
        <v>1</v>
      </c>
      <c r="Z37" s="163">
        <f t="shared" si="25"/>
        <v>2.5</v>
      </c>
      <c r="AA37" s="203">
        <f>'Core Indicators'!FF37</f>
        <v>3</v>
      </c>
      <c r="AB37" s="203">
        <f t="shared" si="26"/>
        <v>2</v>
      </c>
      <c r="AC37" s="184">
        <f>'Core Indicators'!GD37</f>
        <v>2</v>
      </c>
      <c r="AD37" s="184">
        <f>'Core Indicators'!GL37</f>
        <v>2</v>
      </c>
      <c r="AE37" s="184">
        <f>'Core Indicators'!GT37</f>
        <v>2</v>
      </c>
      <c r="AF37" s="184">
        <f>'Core Indicators'!HB37</f>
        <v>2</v>
      </c>
      <c r="AG37" s="184">
        <f t="shared" si="27"/>
        <v>2</v>
      </c>
      <c r="AH37" s="184">
        <f>'Core Indicators'!HJ37</f>
        <v>2</v>
      </c>
      <c r="AI37" s="184">
        <f>'Core Indicators'!HR37</f>
        <v>2</v>
      </c>
      <c r="AJ37" s="184">
        <f t="shared" si="28"/>
        <v>2</v>
      </c>
      <c r="AK37" s="184">
        <f>'Core Indicators'!HZ37</f>
        <v>2</v>
      </c>
      <c r="AL37" s="184">
        <f>'Core Indicators'!IH37</f>
        <v>2</v>
      </c>
      <c r="AM37" s="184">
        <f>'Core Indicators'!IP37</f>
        <v>2</v>
      </c>
      <c r="AN37" s="184">
        <f t="shared" si="29"/>
        <v>2</v>
      </c>
    </row>
    <row r="38" spans="1:40" x14ac:dyDescent="0.25">
      <c r="A38" s="203" t="str">
        <f>Lists!C:C</f>
        <v>ETH001</v>
      </c>
      <c r="B38" s="249">
        <f t="shared" si="15"/>
        <v>1.8</v>
      </c>
      <c r="C38" s="163">
        <f t="shared" si="16"/>
        <v>0</v>
      </c>
      <c r="D38" s="272">
        <f t="shared" si="17"/>
        <v>2</v>
      </c>
      <c r="E38" s="203">
        <f>'Core Indicators'!R38</f>
        <v>2</v>
      </c>
      <c r="F38" s="203">
        <f>'Core Indicators'!Z38</f>
        <v>2</v>
      </c>
      <c r="G38" s="163">
        <f t="shared" si="18"/>
        <v>2</v>
      </c>
      <c r="H38" s="203">
        <f>'Core Indicators'!AH38</f>
        <v>2</v>
      </c>
      <c r="I38" s="203">
        <f>'Core Indicators'!AP38</f>
        <v>2</v>
      </c>
      <c r="J38" s="203">
        <f>'Core Indicators'!BN38</f>
        <v>2</v>
      </c>
      <c r="K38" s="203">
        <f t="shared" si="19"/>
        <v>2</v>
      </c>
      <c r="L38" s="249">
        <f t="shared" si="20"/>
        <v>2</v>
      </c>
      <c r="M38" s="272">
        <f t="shared" si="21"/>
        <v>2</v>
      </c>
      <c r="N38" s="204">
        <f>'Core Indicators'!DJ38</f>
        <v>2</v>
      </c>
      <c r="O38" s="204">
        <f>'Core Indicators'!DR38</f>
        <v>2</v>
      </c>
      <c r="P38" s="204">
        <f>'Core Indicators'!DZ38</f>
        <v>2</v>
      </c>
      <c r="Q38" s="204">
        <f>'Core Indicators'!EH38</f>
        <v>2</v>
      </c>
      <c r="R38" s="204">
        <f>'Core Indicators'!EP38</f>
        <v>2</v>
      </c>
      <c r="S38" s="163">
        <f t="shared" si="22"/>
        <v>1.3</v>
      </c>
      <c r="T38" s="163">
        <f t="shared" si="23"/>
        <v>1.1666666666666667</v>
      </c>
      <c r="U38" s="203">
        <v>1</v>
      </c>
      <c r="V38" s="203">
        <v>1</v>
      </c>
      <c r="W38" s="203">
        <f>'Core Indicators'!EX38</f>
        <v>2</v>
      </c>
      <c r="X38" s="163">
        <f t="shared" si="24"/>
        <v>1.5</v>
      </c>
      <c r="Y38" s="203">
        <v>1</v>
      </c>
      <c r="Z38" s="163">
        <f t="shared" si="25"/>
        <v>1.5</v>
      </c>
      <c r="AA38" s="203">
        <f>'Core Indicators'!FF38</f>
        <v>1</v>
      </c>
      <c r="AB38" s="203">
        <f t="shared" si="26"/>
        <v>2</v>
      </c>
      <c r="AC38" s="184">
        <f>'Core Indicators'!GD38</f>
        <v>2</v>
      </c>
      <c r="AD38" s="184">
        <f>'Core Indicators'!GL38</f>
        <v>2</v>
      </c>
      <c r="AE38" s="184">
        <f>'Core Indicators'!GT38</f>
        <v>2</v>
      </c>
      <c r="AF38" s="184">
        <f>'Core Indicators'!HB38</f>
        <v>2</v>
      </c>
      <c r="AG38" s="184">
        <f t="shared" si="27"/>
        <v>2</v>
      </c>
      <c r="AH38" s="184">
        <f>'Core Indicators'!HJ38</f>
        <v>2</v>
      </c>
      <c r="AI38" s="184">
        <f>'Core Indicators'!HR38</f>
        <v>2</v>
      </c>
      <c r="AJ38" s="184">
        <f t="shared" si="28"/>
        <v>2</v>
      </c>
      <c r="AK38" s="184">
        <f>'Core Indicators'!HZ38</f>
        <v>2</v>
      </c>
      <c r="AL38" s="184">
        <f>'Core Indicators'!IH38</f>
        <v>2</v>
      </c>
      <c r="AM38" s="184">
        <f>'Core Indicators'!IP38</f>
        <v>2</v>
      </c>
      <c r="AN38" s="184">
        <f t="shared" si="29"/>
        <v>2</v>
      </c>
    </row>
    <row r="39" spans="1:40" x14ac:dyDescent="0.25">
      <c r="A39" s="203" t="str">
        <f>Lists!C:C</f>
        <v>ETH003</v>
      </c>
      <c r="B39" s="249">
        <f t="shared" si="15"/>
        <v>2</v>
      </c>
      <c r="C39" s="163">
        <f t="shared" si="16"/>
        <v>0</v>
      </c>
      <c r="D39" s="272">
        <f t="shared" si="17"/>
        <v>1.9</v>
      </c>
      <c r="E39" s="203">
        <f>'Core Indicators'!R39</f>
        <v>2</v>
      </c>
      <c r="F39" s="203">
        <f>'Core Indicators'!Z39</f>
        <v>2</v>
      </c>
      <c r="G39" s="163">
        <f t="shared" si="18"/>
        <v>2</v>
      </c>
      <c r="H39" s="203">
        <f>'Core Indicators'!AH39</f>
        <v>2</v>
      </c>
      <c r="I39" s="203">
        <f>'Core Indicators'!AP39</f>
        <v>1</v>
      </c>
      <c r="J39" s="203">
        <f>'Core Indicators'!BN39</f>
        <v>2</v>
      </c>
      <c r="K39" s="203">
        <f t="shared" si="19"/>
        <v>1.5</v>
      </c>
      <c r="L39" s="249">
        <f t="shared" si="20"/>
        <v>1.8</v>
      </c>
      <c r="M39" s="272">
        <f t="shared" si="21"/>
        <v>2.4</v>
      </c>
      <c r="N39" s="204">
        <f>'Core Indicators'!DJ39</f>
        <v>2</v>
      </c>
      <c r="O39" s="204">
        <f>'Core Indicators'!DR39</f>
        <v>2</v>
      </c>
      <c r="P39" s="204">
        <f>'Core Indicators'!DZ39</f>
        <v>2</v>
      </c>
      <c r="Q39" s="204">
        <f>'Core Indicators'!EH39</f>
        <v>3</v>
      </c>
      <c r="R39" s="204">
        <f>'Core Indicators'!EP39</f>
        <v>3</v>
      </c>
      <c r="S39" s="163">
        <f t="shared" si="22"/>
        <v>1.3</v>
      </c>
      <c r="T39" s="163">
        <f t="shared" si="23"/>
        <v>1.1666666666666667</v>
      </c>
      <c r="U39" s="203">
        <v>1</v>
      </c>
      <c r="V39" s="203">
        <v>1</v>
      </c>
      <c r="W39" s="203">
        <f>'Core Indicators'!EX39</f>
        <v>2</v>
      </c>
      <c r="X39" s="163">
        <f t="shared" si="24"/>
        <v>1.5</v>
      </c>
      <c r="Y39" s="203">
        <v>1</v>
      </c>
      <c r="Z39" s="163">
        <f t="shared" si="25"/>
        <v>1.5</v>
      </c>
      <c r="AA39" s="203">
        <f>'Core Indicators'!FF39</f>
        <v>1</v>
      </c>
      <c r="AB39" s="203">
        <f t="shared" si="26"/>
        <v>2</v>
      </c>
      <c r="AC39" s="184">
        <f>'Core Indicators'!GD39</f>
        <v>2</v>
      </c>
      <c r="AD39" s="184">
        <f>'Core Indicators'!GL39</f>
        <v>2</v>
      </c>
      <c r="AE39" s="184">
        <f>'Core Indicators'!GT39</f>
        <v>2</v>
      </c>
      <c r="AF39" s="184">
        <f>'Core Indicators'!HB39</f>
        <v>2</v>
      </c>
      <c r="AG39" s="184">
        <f t="shared" si="27"/>
        <v>2</v>
      </c>
      <c r="AH39" s="184">
        <f>'Core Indicators'!HJ39</f>
        <v>2</v>
      </c>
      <c r="AI39" s="184">
        <f>'Core Indicators'!HR39</f>
        <v>2</v>
      </c>
      <c r="AJ39" s="184">
        <f t="shared" si="28"/>
        <v>2</v>
      </c>
      <c r="AK39" s="184">
        <f>'Core Indicators'!HZ39</f>
        <v>2</v>
      </c>
      <c r="AL39" s="184">
        <f>'Core Indicators'!IH39</f>
        <v>2</v>
      </c>
      <c r="AM39" s="184">
        <f>'Core Indicators'!IP39</f>
        <v>2</v>
      </c>
      <c r="AN39" s="184">
        <f t="shared" si="29"/>
        <v>2</v>
      </c>
    </row>
    <row r="40" spans="1:40" x14ac:dyDescent="0.25">
      <c r="A40" s="203" t="str">
        <f>Lists!C:C</f>
        <v>ETH004</v>
      </c>
      <c r="B40" s="249">
        <f t="shared" si="15"/>
        <v>1.8</v>
      </c>
      <c r="C40" s="163">
        <f t="shared" si="16"/>
        <v>0</v>
      </c>
      <c r="D40" s="272">
        <f t="shared" si="17"/>
        <v>2.2000000000000002</v>
      </c>
      <c r="E40" s="203">
        <f>'Core Indicators'!R40</f>
        <v>3</v>
      </c>
      <c r="F40" s="203">
        <f>'Core Indicators'!Z40</f>
        <v>2</v>
      </c>
      <c r="G40" s="163">
        <f t="shared" si="18"/>
        <v>2.5</v>
      </c>
      <c r="H40" s="203">
        <f>'Core Indicators'!AH40</f>
        <v>2</v>
      </c>
      <c r="I40" s="203">
        <f>'Core Indicators'!AP40</f>
        <v>2</v>
      </c>
      <c r="J40" s="203">
        <f>'Core Indicators'!BN40</f>
        <v>2</v>
      </c>
      <c r="K40" s="203">
        <f t="shared" si="19"/>
        <v>2</v>
      </c>
      <c r="L40" s="249">
        <f t="shared" si="20"/>
        <v>2</v>
      </c>
      <c r="M40" s="272">
        <f t="shared" si="21"/>
        <v>2</v>
      </c>
      <c r="N40" s="204">
        <f>'Core Indicators'!DJ40</f>
        <v>2</v>
      </c>
      <c r="O40" s="204">
        <f>'Core Indicators'!DR40</f>
        <v>2</v>
      </c>
      <c r="P40" s="204">
        <f>'Core Indicators'!DZ40</f>
        <v>2</v>
      </c>
      <c r="Q40" s="204">
        <f>'Core Indicators'!EH40</f>
        <v>2</v>
      </c>
      <c r="R40" s="204">
        <f>'Core Indicators'!EP40</f>
        <v>2</v>
      </c>
      <c r="S40" s="163">
        <f t="shared" si="22"/>
        <v>1.3</v>
      </c>
      <c r="T40" s="163">
        <f t="shared" si="23"/>
        <v>1.1666666666666667</v>
      </c>
      <c r="U40" s="203">
        <v>1</v>
      </c>
      <c r="V40" s="203">
        <v>1</v>
      </c>
      <c r="W40" s="203">
        <f>'Core Indicators'!EX40</f>
        <v>2</v>
      </c>
      <c r="X40" s="163">
        <f t="shared" si="24"/>
        <v>1.5</v>
      </c>
      <c r="Y40" s="203">
        <v>1</v>
      </c>
      <c r="Z40" s="163">
        <f t="shared" si="25"/>
        <v>1.5</v>
      </c>
      <c r="AA40" s="203">
        <f>'Core Indicators'!FF40</f>
        <v>1</v>
      </c>
      <c r="AB40" s="203">
        <f t="shared" si="26"/>
        <v>2</v>
      </c>
      <c r="AC40" s="184">
        <f>'Core Indicators'!GD40</f>
        <v>2</v>
      </c>
      <c r="AD40" s="184">
        <f>'Core Indicators'!GL40</f>
        <v>2</v>
      </c>
      <c r="AE40" s="184">
        <f>'Core Indicators'!GT40</f>
        <v>2</v>
      </c>
      <c r="AF40" s="184">
        <f>'Core Indicators'!HB40</f>
        <v>2</v>
      </c>
      <c r="AG40" s="184">
        <f t="shared" si="27"/>
        <v>2</v>
      </c>
      <c r="AH40" s="184">
        <f>'Core Indicators'!HJ40</f>
        <v>2</v>
      </c>
      <c r="AI40" s="184">
        <f>'Core Indicators'!HR40</f>
        <v>2</v>
      </c>
      <c r="AJ40" s="184">
        <f t="shared" si="28"/>
        <v>2</v>
      </c>
      <c r="AK40" s="184">
        <f>'Core Indicators'!HZ40</f>
        <v>2</v>
      </c>
      <c r="AL40" s="184">
        <f>'Core Indicators'!IH40</f>
        <v>2</v>
      </c>
      <c r="AM40" s="184">
        <f>'Core Indicators'!IP40</f>
        <v>2</v>
      </c>
      <c r="AN40" s="184">
        <f t="shared" si="29"/>
        <v>2</v>
      </c>
    </row>
    <row r="41" spans="1:40" x14ac:dyDescent="0.25">
      <c r="A41" s="203" t="str">
        <f>Lists!C:C</f>
        <v>ETH005</v>
      </c>
      <c r="B41" s="249">
        <f t="shared" si="15"/>
        <v>2</v>
      </c>
      <c r="C41" s="163">
        <f t="shared" si="16"/>
        <v>0</v>
      </c>
      <c r="D41" s="272">
        <f t="shared" si="17"/>
        <v>1.9</v>
      </c>
      <c r="E41" s="203">
        <f>'Core Indicators'!R41</f>
        <v>3</v>
      </c>
      <c r="F41" s="203">
        <f>'Core Indicators'!Z41</f>
        <v>2</v>
      </c>
      <c r="G41" s="163">
        <f t="shared" si="18"/>
        <v>2.5</v>
      </c>
      <c r="H41" s="203">
        <f>'Core Indicators'!AH41</f>
        <v>1</v>
      </c>
      <c r="I41" s="203">
        <f>'Core Indicators'!AP41</f>
        <v>2</v>
      </c>
      <c r="J41" s="203">
        <f>'Core Indicators'!BN41</f>
        <v>2</v>
      </c>
      <c r="K41" s="203">
        <f t="shared" si="19"/>
        <v>2</v>
      </c>
      <c r="L41" s="249">
        <f t="shared" si="20"/>
        <v>1.5</v>
      </c>
      <c r="M41" s="272">
        <f t="shared" si="21"/>
        <v>2.4</v>
      </c>
      <c r="N41" s="204">
        <f>'Core Indicators'!DJ41</f>
        <v>3</v>
      </c>
      <c r="O41" s="204">
        <f>'Core Indicators'!DR41</f>
        <v>3</v>
      </c>
      <c r="P41" s="204">
        <f>'Core Indicators'!DZ41</f>
        <v>2</v>
      </c>
      <c r="Q41" s="204">
        <f>'Core Indicators'!EH41</f>
        <v>2</v>
      </c>
      <c r="R41" s="204">
        <f>'Core Indicators'!EP41</f>
        <v>2</v>
      </c>
      <c r="S41" s="163">
        <f t="shared" si="22"/>
        <v>1.6</v>
      </c>
      <c r="T41" s="163">
        <f t="shared" si="23"/>
        <v>1.1666666666666667</v>
      </c>
      <c r="U41" s="203">
        <v>1</v>
      </c>
      <c r="V41" s="203">
        <v>1</v>
      </c>
      <c r="W41" s="203">
        <f>'Core Indicators'!EX41</f>
        <v>2</v>
      </c>
      <c r="X41" s="163">
        <f t="shared" si="24"/>
        <v>1.5</v>
      </c>
      <c r="Y41" s="203">
        <v>1</v>
      </c>
      <c r="Z41" s="163">
        <f t="shared" si="25"/>
        <v>2</v>
      </c>
      <c r="AA41" s="203">
        <f>'Core Indicators'!FF41</f>
        <v>2</v>
      </c>
      <c r="AB41" s="203">
        <f t="shared" si="26"/>
        <v>2</v>
      </c>
      <c r="AC41" s="184">
        <f>'Core Indicators'!GD41</f>
        <v>2</v>
      </c>
      <c r="AD41" s="184">
        <f>'Core Indicators'!GL41</f>
        <v>2</v>
      </c>
      <c r="AE41" s="184">
        <f>'Core Indicators'!GT41</f>
        <v>2</v>
      </c>
      <c r="AF41" s="184">
        <f>'Core Indicators'!HB41</f>
        <v>2</v>
      </c>
      <c r="AG41" s="184">
        <f t="shared" si="27"/>
        <v>2</v>
      </c>
      <c r="AH41" s="184">
        <f>'Core Indicators'!HJ41</f>
        <v>2</v>
      </c>
      <c r="AI41" s="184">
        <f>'Core Indicators'!HR41</f>
        <v>2</v>
      </c>
      <c r="AJ41" s="184">
        <f t="shared" si="28"/>
        <v>2</v>
      </c>
      <c r="AK41" s="184">
        <f>'Core Indicators'!HZ41</f>
        <v>2</v>
      </c>
      <c r="AL41" s="184">
        <f>'Core Indicators'!IH41</f>
        <v>2</v>
      </c>
      <c r="AM41" s="184">
        <f>'Core Indicators'!IP41</f>
        <v>2</v>
      </c>
      <c r="AN41" s="184">
        <f t="shared" si="29"/>
        <v>2</v>
      </c>
    </row>
    <row r="42" spans="1:40" x14ac:dyDescent="0.25">
      <c r="A42" s="203" t="str">
        <f>Lists!C:C</f>
        <v>GMB002</v>
      </c>
      <c r="B42" s="249">
        <f t="shared" si="15"/>
        <v>1.7</v>
      </c>
      <c r="C42" s="163">
        <f t="shared" si="16"/>
        <v>0</v>
      </c>
      <c r="D42" s="272">
        <f t="shared" si="17"/>
        <v>1.7</v>
      </c>
      <c r="E42" s="203">
        <f>'Core Indicators'!R42</f>
        <v>1</v>
      </c>
      <c r="F42" s="203">
        <f>'Core Indicators'!Z42</f>
        <v>2</v>
      </c>
      <c r="G42" s="163">
        <f t="shared" si="18"/>
        <v>1.5</v>
      </c>
      <c r="H42" s="203">
        <f>'Core Indicators'!AH42</f>
        <v>2</v>
      </c>
      <c r="I42" s="203">
        <f>'Core Indicators'!AP42</f>
        <v>1</v>
      </c>
      <c r="J42" s="203">
        <f>'Core Indicators'!BN42</f>
        <v>2</v>
      </c>
      <c r="K42" s="203">
        <f t="shared" si="19"/>
        <v>1.5</v>
      </c>
      <c r="L42" s="249">
        <f t="shared" si="20"/>
        <v>1.8</v>
      </c>
      <c r="M42" s="272">
        <f t="shared" si="21"/>
        <v>2</v>
      </c>
      <c r="N42" s="204">
        <f>'Core Indicators'!DJ42</f>
        <v>2</v>
      </c>
      <c r="O42" s="204">
        <f>'Core Indicators'!DR42</f>
        <v>2</v>
      </c>
      <c r="P42" s="204">
        <f>'Core Indicators'!DZ42</f>
        <v>2</v>
      </c>
      <c r="Q42" s="204">
        <f>'Core Indicators'!EH42</f>
        <v>2</v>
      </c>
      <c r="R42" s="204">
        <f>'Core Indicators'!EP42</f>
        <v>2</v>
      </c>
      <c r="S42" s="163">
        <f t="shared" si="22"/>
        <v>1.3</v>
      </c>
      <c r="T42" s="163">
        <f t="shared" si="23"/>
        <v>1.1666666666666667</v>
      </c>
      <c r="U42" s="203">
        <v>1</v>
      </c>
      <c r="V42" s="203">
        <v>1</v>
      </c>
      <c r="W42" s="203">
        <f>'Core Indicators'!EX42</f>
        <v>2</v>
      </c>
      <c r="X42" s="163">
        <f t="shared" si="24"/>
        <v>1.5</v>
      </c>
      <c r="Y42" s="203">
        <v>1</v>
      </c>
      <c r="Z42" s="163">
        <f t="shared" si="25"/>
        <v>1.5</v>
      </c>
      <c r="AA42" s="203">
        <f>'Core Indicators'!FF42</f>
        <v>1</v>
      </c>
      <c r="AB42" s="203">
        <f t="shared" si="26"/>
        <v>2</v>
      </c>
      <c r="AC42" s="184">
        <f>'Core Indicators'!GD42</f>
        <v>2</v>
      </c>
      <c r="AD42" s="184">
        <f>'Core Indicators'!GL42</f>
        <v>2</v>
      </c>
      <c r="AE42" s="184">
        <f>'Core Indicators'!GT42</f>
        <v>2</v>
      </c>
      <c r="AF42" s="184">
        <f>'Core Indicators'!HB42</f>
        <v>2</v>
      </c>
      <c r="AG42" s="184">
        <f t="shared" si="27"/>
        <v>2</v>
      </c>
      <c r="AH42" s="184">
        <f>'Core Indicators'!HJ42</f>
        <v>2</v>
      </c>
      <c r="AI42" s="184">
        <f>'Core Indicators'!HR42</f>
        <v>2</v>
      </c>
      <c r="AJ42" s="184">
        <f t="shared" si="28"/>
        <v>2</v>
      </c>
      <c r="AK42" s="184">
        <f>'Core Indicators'!HZ42</f>
        <v>2</v>
      </c>
      <c r="AL42" s="184">
        <f>'Core Indicators'!IH42</f>
        <v>2</v>
      </c>
      <c r="AM42" s="184">
        <f>'Core Indicators'!IP42</f>
        <v>2</v>
      </c>
      <c r="AN42" s="184">
        <f t="shared" si="29"/>
        <v>2</v>
      </c>
    </row>
    <row r="43" spans="1:40" x14ac:dyDescent="0.25">
      <c r="A43" s="203" t="str">
        <f>Lists!C:C</f>
        <v>GRC002</v>
      </c>
      <c r="B43" s="249">
        <f t="shared" si="15"/>
        <v>2.4</v>
      </c>
      <c r="C43" s="163">
        <f t="shared" si="16"/>
        <v>0</v>
      </c>
      <c r="D43" s="272">
        <f t="shared" si="17"/>
        <v>2</v>
      </c>
      <c r="E43" s="203">
        <f>'Core Indicators'!R43</f>
        <v>1</v>
      </c>
      <c r="F43" s="203">
        <f>'Core Indicators'!Z43</f>
        <v>2</v>
      </c>
      <c r="G43" s="163">
        <f t="shared" si="18"/>
        <v>1.5</v>
      </c>
      <c r="H43" s="203">
        <f>'Core Indicators'!AH43</f>
        <v>2</v>
      </c>
      <c r="I43" s="203">
        <f>'Core Indicators'!AP43</f>
        <v>2</v>
      </c>
      <c r="J43" s="203">
        <f>'Core Indicators'!BN43</f>
        <v>3</v>
      </c>
      <c r="K43" s="203">
        <f t="shared" si="19"/>
        <v>2.5</v>
      </c>
      <c r="L43" s="249">
        <f t="shared" si="20"/>
        <v>2.2999999999999998</v>
      </c>
      <c r="M43" s="272">
        <f t="shared" si="21"/>
        <v>3</v>
      </c>
      <c r="N43" s="204">
        <f>'Core Indicators'!DJ43</f>
        <v>3</v>
      </c>
      <c r="O43" s="204">
        <f>'Core Indicators'!DR43</f>
        <v>3</v>
      </c>
      <c r="P43" s="204">
        <f>'Core Indicators'!DZ43</f>
        <v>3</v>
      </c>
      <c r="Q43" s="204">
        <f>'Core Indicators'!EH43</f>
        <v>3</v>
      </c>
      <c r="R43" s="204">
        <f>'Core Indicators'!EP43</f>
        <v>3</v>
      </c>
      <c r="S43" s="163">
        <f t="shared" si="22"/>
        <v>1.7</v>
      </c>
      <c r="T43" s="163">
        <f t="shared" si="23"/>
        <v>1.3333333333333333</v>
      </c>
      <c r="U43" s="203">
        <v>1</v>
      </c>
      <c r="V43" s="203">
        <v>1</v>
      </c>
      <c r="W43" s="203">
        <f>'Core Indicators'!EX43</f>
        <v>3</v>
      </c>
      <c r="X43" s="163">
        <f t="shared" si="24"/>
        <v>2</v>
      </c>
      <c r="Y43" s="203">
        <v>1</v>
      </c>
      <c r="Z43" s="163">
        <f t="shared" si="25"/>
        <v>2</v>
      </c>
      <c r="AA43" s="203">
        <f>'Core Indicators'!FF43</f>
        <v>2</v>
      </c>
      <c r="AB43" s="203">
        <f t="shared" si="26"/>
        <v>2</v>
      </c>
      <c r="AC43" s="184">
        <f>'Core Indicators'!GD43</f>
        <v>2</v>
      </c>
      <c r="AD43" s="184">
        <f>'Core Indicators'!GL43</f>
        <v>2</v>
      </c>
      <c r="AE43" s="184">
        <f>'Core Indicators'!GT43</f>
        <v>2</v>
      </c>
      <c r="AF43" s="184">
        <f>'Core Indicators'!HB43</f>
        <v>2</v>
      </c>
      <c r="AG43" s="184">
        <f t="shared" si="27"/>
        <v>2</v>
      </c>
      <c r="AH43" s="184">
        <f>'Core Indicators'!HJ43</f>
        <v>2</v>
      </c>
      <c r="AI43" s="184">
        <f>'Core Indicators'!HR43</f>
        <v>2</v>
      </c>
      <c r="AJ43" s="184">
        <f t="shared" si="28"/>
        <v>2</v>
      </c>
      <c r="AK43" s="184">
        <f>'Core Indicators'!HZ43</f>
        <v>2</v>
      </c>
      <c r="AL43" s="184">
        <f>'Core Indicators'!IH43</f>
        <v>2</v>
      </c>
      <c r="AM43" s="184">
        <f>'Core Indicators'!IP43</f>
        <v>2</v>
      </c>
      <c r="AN43" s="184">
        <f t="shared" si="29"/>
        <v>2</v>
      </c>
    </row>
    <row r="44" spans="1:40" x14ac:dyDescent="0.25">
      <c r="A44" s="203" t="str">
        <f>Lists!C:C</f>
        <v>GTM001</v>
      </c>
      <c r="B44" s="249">
        <f t="shared" si="15"/>
        <v>1.5</v>
      </c>
      <c r="C44" s="163">
        <f t="shared" si="16"/>
        <v>0</v>
      </c>
      <c r="D44" s="272">
        <f t="shared" si="17"/>
        <v>2</v>
      </c>
      <c r="E44" s="203">
        <f>'Core Indicators'!R44</f>
        <v>2</v>
      </c>
      <c r="F44" s="203">
        <f>'Core Indicators'!Z44</f>
        <v>2</v>
      </c>
      <c r="G44" s="163">
        <f t="shared" si="18"/>
        <v>2</v>
      </c>
      <c r="H44" s="203">
        <f>'Core Indicators'!AH44</f>
        <v>2</v>
      </c>
      <c r="I44" s="203">
        <f>'Core Indicators'!AP44</f>
        <v>2</v>
      </c>
      <c r="J44" s="203">
        <f>'Core Indicators'!BN44</f>
        <v>2</v>
      </c>
      <c r="K44" s="203">
        <f t="shared" si="19"/>
        <v>2</v>
      </c>
      <c r="L44" s="249">
        <f t="shared" si="20"/>
        <v>2</v>
      </c>
      <c r="M44" s="272">
        <f t="shared" si="21"/>
        <v>1.2</v>
      </c>
      <c r="N44" s="204">
        <f>'Core Indicators'!DJ44</f>
        <v>2</v>
      </c>
      <c r="O44" s="204">
        <f>'Core Indicators'!DR44</f>
        <v>2</v>
      </c>
      <c r="P44" s="204">
        <f>'Core Indicators'!DZ44</f>
        <v>2</v>
      </c>
      <c r="Q44" s="204">
        <f>'Core Indicators'!EH44</f>
        <v>0</v>
      </c>
      <c r="R44" s="204">
        <f>'Core Indicators'!EP44</f>
        <v>0</v>
      </c>
      <c r="S44" s="163">
        <f t="shared" si="22"/>
        <v>1.6</v>
      </c>
      <c r="T44" s="163">
        <f t="shared" si="23"/>
        <v>1.1666666666666667</v>
      </c>
      <c r="U44" s="203">
        <v>1</v>
      </c>
      <c r="V44" s="203">
        <v>1</v>
      </c>
      <c r="W44" s="203">
        <f>'Core Indicators'!EX44</f>
        <v>2</v>
      </c>
      <c r="X44" s="163">
        <f t="shared" si="24"/>
        <v>1.5</v>
      </c>
      <c r="Y44" s="203">
        <v>1</v>
      </c>
      <c r="Z44" s="163">
        <f t="shared" si="25"/>
        <v>2</v>
      </c>
      <c r="AA44" s="203">
        <f>'Core Indicators'!FF44</f>
        <v>2</v>
      </c>
      <c r="AB44" s="203">
        <f t="shared" si="26"/>
        <v>2</v>
      </c>
      <c r="AC44" s="184">
        <f>'Core Indicators'!GD44</f>
        <v>2</v>
      </c>
      <c r="AD44" s="184">
        <f>'Core Indicators'!GL44</f>
        <v>2</v>
      </c>
      <c r="AE44" s="184">
        <f>'Core Indicators'!GT44</f>
        <v>2</v>
      </c>
      <c r="AF44" s="184">
        <f>'Core Indicators'!HB44</f>
        <v>2</v>
      </c>
      <c r="AG44" s="184">
        <f t="shared" si="27"/>
        <v>2</v>
      </c>
      <c r="AH44" s="184">
        <f>'Core Indicators'!HJ44</f>
        <v>2</v>
      </c>
      <c r="AI44" s="184">
        <f>'Core Indicators'!HR44</f>
        <v>2</v>
      </c>
      <c r="AJ44" s="184">
        <f t="shared" si="28"/>
        <v>2</v>
      </c>
      <c r="AK44" s="184">
        <f>'Core Indicators'!HZ44</f>
        <v>2</v>
      </c>
      <c r="AL44" s="184">
        <f>'Core Indicators'!IH44</f>
        <v>2</v>
      </c>
      <c r="AM44" s="184">
        <f>'Core Indicators'!IP44</f>
        <v>2</v>
      </c>
      <c r="AN44" s="184">
        <f t="shared" si="29"/>
        <v>2</v>
      </c>
    </row>
    <row r="45" spans="1:40" x14ac:dyDescent="0.25">
      <c r="A45" s="203" t="str">
        <f>Lists!C:C</f>
        <v>HND001</v>
      </c>
      <c r="B45" s="249">
        <f t="shared" si="15"/>
        <v>1.9</v>
      </c>
      <c r="C45" s="163">
        <f t="shared" si="16"/>
        <v>0</v>
      </c>
      <c r="D45" s="272">
        <f t="shared" si="17"/>
        <v>2</v>
      </c>
      <c r="E45" s="203">
        <f>'Core Indicators'!R45</f>
        <v>2</v>
      </c>
      <c r="F45" s="203">
        <f>'Core Indicators'!Z45</f>
        <v>2</v>
      </c>
      <c r="G45" s="163">
        <f t="shared" si="18"/>
        <v>2</v>
      </c>
      <c r="H45" s="203">
        <f>'Core Indicators'!AH45</f>
        <v>2</v>
      </c>
      <c r="I45" s="203">
        <f>'Core Indicators'!AP45</f>
        <v>2</v>
      </c>
      <c r="J45" s="203">
        <f>'Core Indicators'!BN45</f>
        <v>2</v>
      </c>
      <c r="K45" s="203">
        <f t="shared" si="19"/>
        <v>2</v>
      </c>
      <c r="L45" s="249">
        <f t="shared" si="20"/>
        <v>2</v>
      </c>
      <c r="M45" s="272">
        <f t="shared" si="21"/>
        <v>2</v>
      </c>
      <c r="N45" s="204">
        <f>'Core Indicators'!DJ45</f>
        <v>2</v>
      </c>
      <c r="O45" s="204">
        <f>'Core Indicators'!DR45</f>
        <v>2</v>
      </c>
      <c r="P45" s="204">
        <f>'Core Indicators'!DZ45</f>
        <v>2</v>
      </c>
      <c r="Q45" s="204" t="str">
        <f>'Core Indicators'!EH45</f>
        <v>x</v>
      </c>
      <c r="R45" s="204" t="str">
        <f>'Core Indicators'!EP45</f>
        <v>x</v>
      </c>
      <c r="S45" s="163">
        <f t="shared" si="22"/>
        <v>1.6</v>
      </c>
      <c r="T45" s="163">
        <f t="shared" si="23"/>
        <v>1.1666666666666667</v>
      </c>
      <c r="U45" s="203">
        <v>1</v>
      </c>
      <c r="V45" s="203">
        <v>1</v>
      </c>
      <c r="W45" s="203">
        <f>'Core Indicators'!EX45</f>
        <v>2</v>
      </c>
      <c r="X45" s="163">
        <f t="shared" si="24"/>
        <v>1.5</v>
      </c>
      <c r="Y45" s="203">
        <v>1</v>
      </c>
      <c r="Z45" s="163">
        <f t="shared" si="25"/>
        <v>2</v>
      </c>
      <c r="AA45" s="203">
        <f>'Core Indicators'!FF45</f>
        <v>2</v>
      </c>
      <c r="AB45" s="203">
        <f t="shared" si="26"/>
        <v>2</v>
      </c>
      <c r="AC45" s="184">
        <f>'Core Indicators'!GD45</f>
        <v>2</v>
      </c>
      <c r="AD45" s="184">
        <f>'Core Indicators'!GL45</f>
        <v>2</v>
      </c>
      <c r="AE45" s="184">
        <f>'Core Indicators'!GT45</f>
        <v>2</v>
      </c>
      <c r="AF45" s="184">
        <f>'Core Indicators'!HB45</f>
        <v>2</v>
      </c>
      <c r="AG45" s="184">
        <f t="shared" si="27"/>
        <v>2</v>
      </c>
      <c r="AH45" s="184">
        <f>'Core Indicators'!HJ45</f>
        <v>2</v>
      </c>
      <c r="AI45" s="184">
        <f>'Core Indicators'!HR45</f>
        <v>2</v>
      </c>
      <c r="AJ45" s="184">
        <f t="shared" si="28"/>
        <v>2</v>
      </c>
      <c r="AK45" s="184">
        <f>'Core Indicators'!HZ45</f>
        <v>2</v>
      </c>
      <c r="AL45" s="184">
        <f>'Core Indicators'!IH45</f>
        <v>2</v>
      </c>
      <c r="AM45" s="184">
        <f>'Core Indicators'!IP45</f>
        <v>2</v>
      </c>
      <c r="AN45" s="184">
        <f t="shared" si="29"/>
        <v>2</v>
      </c>
    </row>
    <row r="46" spans="1:40" x14ac:dyDescent="0.25">
      <c r="A46" s="203" t="str">
        <f>Lists!C:C</f>
        <v>HTI001</v>
      </c>
      <c r="B46" s="249">
        <f t="shared" si="15"/>
        <v>1.9</v>
      </c>
      <c r="C46" s="163">
        <f t="shared" si="16"/>
        <v>0</v>
      </c>
      <c r="D46" s="272">
        <f t="shared" si="17"/>
        <v>2</v>
      </c>
      <c r="E46" s="203">
        <f>'Core Indicators'!R46</f>
        <v>2</v>
      </c>
      <c r="F46" s="203">
        <f>'Core Indicators'!Z46</f>
        <v>2</v>
      </c>
      <c r="G46" s="163">
        <f t="shared" si="18"/>
        <v>2</v>
      </c>
      <c r="H46" s="203">
        <f>'Core Indicators'!AH46</f>
        <v>2</v>
      </c>
      <c r="I46" s="203">
        <f>'Core Indicators'!AP46</f>
        <v>2</v>
      </c>
      <c r="J46" s="203">
        <f>'Core Indicators'!BN46</f>
        <v>2</v>
      </c>
      <c r="K46" s="203">
        <f t="shared" si="19"/>
        <v>2</v>
      </c>
      <c r="L46" s="249">
        <f t="shared" si="20"/>
        <v>2</v>
      </c>
      <c r="M46" s="272">
        <f t="shared" si="21"/>
        <v>2</v>
      </c>
      <c r="N46" s="204">
        <f>'Core Indicators'!DJ46</f>
        <v>2</v>
      </c>
      <c r="O46" s="204">
        <f>'Core Indicators'!DR46</f>
        <v>2</v>
      </c>
      <c r="P46" s="204">
        <f>'Core Indicators'!DZ46</f>
        <v>2</v>
      </c>
      <c r="Q46" s="204">
        <f>'Core Indicators'!EH46</f>
        <v>2</v>
      </c>
      <c r="R46" s="204">
        <f>'Core Indicators'!EP46</f>
        <v>2</v>
      </c>
      <c r="S46" s="163">
        <f t="shared" si="22"/>
        <v>1.6</v>
      </c>
      <c r="T46" s="163">
        <f t="shared" si="23"/>
        <v>1.1666666666666667</v>
      </c>
      <c r="U46" s="203">
        <v>1</v>
      </c>
      <c r="V46" s="203">
        <v>1</v>
      </c>
      <c r="W46" s="203">
        <f>'Core Indicators'!EX46</f>
        <v>2</v>
      </c>
      <c r="X46" s="163">
        <f t="shared" si="24"/>
        <v>1.5</v>
      </c>
      <c r="Y46" s="203">
        <v>1</v>
      </c>
      <c r="Z46" s="163">
        <f t="shared" si="25"/>
        <v>2</v>
      </c>
      <c r="AA46" s="203">
        <f>'Core Indicators'!FF46</f>
        <v>2</v>
      </c>
      <c r="AB46" s="203">
        <f t="shared" si="26"/>
        <v>2</v>
      </c>
      <c r="AC46" s="184">
        <f>'Core Indicators'!GD46</f>
        <v>2</v>
      </c>
      <c r="AD46" s="184">
        <f>'Core Indicators'!GL46</f>
        <v>2</v>
      </c>
      <c r="AE46" s="184">
        <f>'Core Indicators'!GT46</f>
        <v>2</v>
      </c>
      <c r="AF46" s="184">
        <f>'Core Indicators'!HB46</f>
        <v>2</v>
      </c>
      <c r="AG46" s="184">
        <f t="shared" si="27"/>
        <v>2</v>
      </c>
      <c r="AH46" s="184">
        <f>'Core Indicators'!HJ46</f>
        <v>2</v>
      </c>
      <c r="AI46" s="184">
        <f>'Core Indicators'!HR46</f>
        <v>2</v>
      </c>
      <c r="AJ46" s="184">
        <f t="shared" si="28"/>
        <v>2</v>
      </c>
      <c r="AK46" s="184">
        <f>'Core Indicators'!HZ46</f>
        <v>2</v>
      </c>
      <c r="AL46" s="184">
        <f>'Core Indicators'!IH46</f>
        <v>2</v>
      </c>
      <c r="AM46" s="184">
        <f>'Core Indicators'!IP46</f>
        <v>2</v>
      </c>
      <c r="AN46" s="184">
        <f t="shared" si="29"/>
        <v>2</v>
      </c>
    </row>
    <row r="47" spans="1:40" x14ac:dyDescent="0.25">
      <c r="A47" s="203" t="str">
        <f>Lists!C:C</f>
        <v>HTI002</v>
      </c>
      <c r="B47" s="249">
        <f t="shared" si="15"/>
        <v>1.9</v>
      </c>
      <c r="C47" s="163">
        <f t="shared" si="16"/>
        <v>0</v>
      </c>
      <c r="D47" s="272">
        <f t="shared" si="17"/>
        <v>2</v>
      </c>
      <c r="E47" s="203">
        <f>'Core Indicators'!R47</f>
        <v>2</v>
      </c>
      <c r="F47" s="203">
        <f>'Core Indicators'!Z47</f>
        <v>2</v>
      </c>
      <c r="G47" s="163">
        <f t="shared" si="18"/>
        <v>2</v>
      </c>
      <c r="H47" s="203">
        <f>'Core Indicators'!AH47</f>
        <v>2</v>
      </c>
      <c r="I47" s="203">
        <f>'Core Indicators'!AP47</f>
        <v>2</v>
      </c>
      <c r="J47" s="203">
        <f>'Core Indicators'!BN47</f>
        <v>2</v>
      </c>
      <c r="K47" s="203">
        <f t="shared" si="19"/>
        <v>2</v>
      </c>
      <c r="L47" s="249">
        <f t="shared" si="20"/>
        <v>2</v>
      </c>
      <c r="M47" s="272">
        <f t="shared" si="21"/>
        <v>2</v>
      </c>
      <c r="N47" s="204">
        <f>'Core Indicators'!DJ47</f>
        <v>2</v>
      </c>
      <c r="O47" s="204">
        <f>'Core Indicators'!DR47</f>
        <v>2</v>
      </c>
      <c r="P47" s="204">
        <f>'Core Indicators'!DZ47</f>
        <v>2</v>
      </c>
      <c r="Q47" s="204" t="str">
        <f>'Core Indicators'!EH47</f>
        <v>x</v>
      </c>
      <c r="R47" s="204" t="str">
        <f>'Core Indicators'!EP47</f>
        <v>x</v>
      </c>
      <c r="S47" s="163">
        <f t="shared" si="22"/>
        <v>1.6</v>
      </c>
      <c r="T47" s="163">
        <f t="shared" si="23"/>
        <v>1.1666666666666667</v>
      </c>
      <c r="U47" s="203">
        <v>1</v>
      </c>
      <c r="V47" s="203">
        <v>1</v>
      </c>
      <c r="W47" s="203">
        <f>'Core Indicators'!EX47</f>
        <v>2</v>
      </c>
      <c r="X47" s="163">
        <f t="shared" si="24"/>
        <v>1.5</v>
      </c>
      <c r="Y47" s="203">
        <v>1</v>
      </c>
      <c r="Z47" s="163">
        <f t="shared" si="25"/>
        <v>2</v>
      </c>
      <c r="AA47" s="203">
        <f>'Core Indicators'!FF47</f>
        <v>2</v>
      </c>
      <c r="AB47" s="203">
        <f t="shared" si="26"/>
        <v>2</v>
      </c>
      <c r="AC47" s="184">
        <f>'Core Indicators'!GD47</f>
        <v>2</v>
      </c>
      <c r="AD47" s="184">
        <f>'Core Indicators'!GL47</f>
        <v>2</v>
      </c>
      <c r="AE47" s="184">
        <f>'Core Indicators'!GT47</f>
        <v>2</v>
      </c>
      <c r="AF47" s="184">
        <f>'Core Indicators'!HB47</f>
        <v>2</v>
      </c>
      <c r="AG47" s="184">
        <f t="shared" si="27"/>
        <v>2</v>
      </c>
      <c r="AH47" s="184">
        <f>'Core Indicators'!HJ47</f>
        <v>2</v>
      </c>
      <c r="AI47" s="184">
        <f>'Core Indicators'!HR47</f>
        <v>2</v>
      </c>
      <c r="AJ47" s="184">
        <f t="shared" si="28"/>
        <v>2</v>
      </c>
      <c r="AK47" s="184">
        <f>'Core Indicators'!HZ47</f>
        <v>2</v>
      </c>
      <c r="AL47" s="184">
        <f>'Core Indicators'!IH47</f>
        <v>2</v>
      </c>
      <c r="AM47" s="184">
        <f>'Core Indicators'!IP47</f>
        <v>2</v>
      </c>
      <c r="AN47" s="184">
        <f t="shared" si="29"/>
        <v>2</v>
      </c>
    </row>
    <row r="48" spans="1:40" x14ac:dyDescent="0.25">
      <c r="A48" s="203" t="str">
        <f>Lists!C:C</f>
        <v>HUN002</v>
      </c>
      <c r="B48" s="249">
        <f t="shared" si="15"/>
        <v>1.9</v>
      </c>
      <c r="C48" s="163">
        <f t="shared" si="16"/>
        <v>0</v>
      </c>
      <c r="D48" s="272">
        <f t="shared" si="17"/>
        <v>2</v>
      </c>
      <c r="E48" s="203">
        <f>'Core Indicators'!R48</f>
        <v>2</v>
      </c>
      <c r="F48" s="203">
        <f>'Core Indicators'!Z48</f>
        <v>2</v>
      </c>
      <c r="G48" s="163">
        <f t="shared" si="18"/>
        <v>2</v>
      </c>
      <c r="H48" s="203">
        <f>'Core Indicators'!AH48</f>
        <v>2</v>
      </c>
      <c r="I48" s="203">
        <f>'Core Indicators'!AP48</f>
        <v>2</v>
      </c>
      <c r="J48" s="203">
        <f>'Core Indicators'!BN48</f>
        <v>2</v>
      </c>
      <c r="K48" s="203">
        <f t="shared" si="19"/>
        <v>2</v>
      </c>
      <c r="L48" s="249">
        <f t="shared" si="20"/>
        <v>2</v>
      </c>
      <c r="M48" s="272">
        <f t="shared" si="21"/>
        <v>2</v>
      </c>
      <c r="N48" s="204">
        <f>'Core Indicators'!DJ48</f>
        <v>2</v>
      </c>
      <c r="O48" s="204">
        <f>'Core Indicators'!DR48</f>
        <v>2</v>
      </c>
      <c r="P48" s="204">
        <f>'Core Indicators'!DZ48</f>
        <v>2</v>
      </c>
      <c r="Q48" s="204">
        <f>'Core Indicators'!EH48</f>
        <v>2</v>
      </c>
      <c r="R48" s="204">
        <f>'Core Indicators'!EP48</f>
        <v>2</v>
      </c>
      <c r="S48" s="163">
        <f t="shared" si="22"/>
        <v>1.6</v>
      </c>
      <c r="T48" s="163">
        <f t="shared" si="23"/>
        <v>1.1666666666666667</v>
      </c>
      <c r="U48" s="203">
        <v>1</v>
      </c>
      <c r="V48" s="203">
        <v>1</v>
      </c>
      <c r="W48" s="203">
        <f>'Core Indicators'!EX48</f>
        <v>2</v>
      </c>
      <c r="X48" s="163">
        <f t="shared" si="24"/>
        <v>1.5</v>
      </c>
      <c r="Y48" s="203">
        <v>1</v>
      </c>
      <c r="Z48" s="163">
        <f t="shared" si="25"/>
        <v>2</v>
      </c>
      <c r="AA48" s="203">
        <f>'Core Indicators'!FF48</f>
        <v>2</v>
      </c>
      <c r="AB48" s="203">
        <f t="shared" si="26"/>
        <v>2</v>
      </c>
      <c r="AC48" s="184">
        <f>'Core Indicators'!GD48</f>
        <v>2</v>
      </c>
      <c r="AD48" s="184">
        <f>'Core Indicators'!GL48</f>
        <v>2</v>
      </c>
      <c r="AE48" s="184">
        <f>'Core Indicators'!GT48</f>
        <v>2</v>
      </c>
      <c r="AF48" s="184">
        <f>'Core Indicators'!HB48</f>
        <v>2</v>
      </c>
      <c r="AG48" s="184">
        <f t="shared" si="27"/>
        <v>2</v>
      </c>
      <c r="AH48" s="184">
        <f>'Core Indicators'!HJ48</f>
        <v>2</v>
      </c>
      <c r="AI48" s="184">
        <f>'Core Indicators'!HR48</f>
        <v>2</v>
      </c>
      <c r="AJ48" s="184">
        <f t="shared" si="28"/>
        <v>2</v>
      </c>
      <c r="AK48" s="184">
        <f>'Core Indicators'!HZ48</f>
        <v>2</v>
      </c>
      <c r="AL48" s="184">
        <f>'Core Indicators'!IH48</f>
        <v>2</v>
      </c>
      <c r="AM48" s="184">
        <f>'Core Indicators'!IP48</f>
        <v>2</v>
      </c>
      <c r="AN48" s="184">
        <f t="shared" si="29"/>
        <v>2</v>
      </c>
    </row>
    <row r="49" spans="1:40" x14ac:dyDescent="0.25">
      <c r="A49" s="203" t="str">
        <f>Lists!C:C</f>
        <v>IDN002</v>
      </c>
      <c r="B49" s="249">
        <f t="shared" si="15"/>
        <v>2.2000000000000002</v>
      </c>
      <c r="C49" s="163">
        <f t="shared" si="16"/>
        <v>0</v>
      </c>
      <c r="D49" s="272">
        <f t="shared" si="17"/>
        <v>2.2000000000000002</v>
      </c>
      <c r="E49" s="203">
        <f>'Core Indicators'!R49</f>
        <v>1</v>
      </c>
      <c r="F49" s="203">
        <f>'Core Indicators'!Z49</f>
        <v>2</v>
      </c>
      <c r="G49" s="163">
        <f t="shared" si="18"/>
        <v>1.5</v>
      </c>
      <c r="H49" s="203">
        <f>'Core Indicators'!AH49</f>
        <v>2</v>
      </c>
      <c r="I49" s="203">
        <f>'Core Indicators'!AP49</f>
        <v>3</v>
      </c>
      <c r="J49" s="203">
        <f>'Core Indicators'!BN49</f>
        <v>3</v>
      </c>
      <c r="K49" s="203">
        <f t="shared" si="19"/>
        <v>3</v>
      </c>
      <c r="L49" s="249">
        <f t="shared" si="20"/>
        <v>2.5</v>
      </c>
      <c r="M49" s="272">
        <f t="shared" si="21"/>
        <v>2.8</v>
      </c>
      <c r="N49" s="204">
        <f>'Core Indicators'!DJ49</f>
        <v>3</v>
      </c>
      <c r="O49" s="204">
        <f>'Core Indicators'!DR49</f>
        <v>2</v>
      </c>
      <c r="P49" s="204">
        <f>'Core Indicators'!DZ49</f>
        <v>3</v>
      </c>
      <c r="Q49" s="204">
        <f>'Core Indicators'!EH49</f>
        <v>3</v>
      </c>
      <c r="R49" s="204">
        <f>'Core Indicators'!EP49</f>
        <v>3</v>
      </c>
      <c r="S49" s="163">
        <f t="shared" si="22"/>
        <v>1.4</v>
      </c>
      <c r="T49" s="163">
        <f t="shared" si="23"/>
        <v>1.3333333333333333</v>
      </c>
      <c r="U49" s="203">
        <v>1</v>
      </c>
      <c r="V49" s="203">
        <v>1</v>
      </c>
      <c r="W49" s="203">
        <f>'Core Indicators'!EX49</f>
        <v>3</v>
      </c>
      <c r="X49" s="163">
        <f t="shared" si="24"/>
        <v>2</v>
      </c>
      <c r="Y49" s="203">
        <v>1</v>
      </c>
      <c r="Z49" s="163">
        <f t="shared" si="25"/>
        <v>1.5</v>
      </c>
      <c r="AA49" s="203">
        <f>'Core Indicators'!FF49</f>
        <v>1</v>
      </c>
      <c r="AB49" s="203">
        <f t="shared" si="26"/>
        <v>2</v>
      </c>
      <c r="AC49" s="184">
        <f>'Core Indicators'!GD49</f>
        <v>2</v>
      </c>
      <c r="AD49" s="184">
        <f>'Core Indicators'!GL49</f>
        <v>2</v>
      </c>
      <c r="AE49" s="184">
        <f>'Core Indicators'!GT49</f>
        <v>2</v>
      </c>
      <c r="AF49" s="184">
        <f>'Core Indicators'!HB49</f>
        <v>2</v>
      </c>
      <c r="AG49" s="184">
        <f t="shared" si="27"/>
        <v>2</v>
      </c>
      <c r="AH49" s="184">
        <f>'Core Indicators'!HJ49</f>
        <v>2</v>
      </c>
      <c r="AI49" s="184">
        <f>'Core Indicators'!HR49</f>
        <v>2</v>
      </c>
      <c r="AJ49" s="184">
        <f t="shared" si="28"/>
        <v>2</v>
      </c>
      <c r="AK49" s="184">
        <f>'Core Indicators'!HZ49</f>
        <v>2</v>
      </c>
      <c r="AL49" s="184">
        <f>'Core Indicators'!IH49</f>
        <v>2</v>
      </c>
      <c r="AM49" s="184">
        <f>'Core Indicators'!IP49</f>
        <v>2</v>
      </c>
      <c r="AN49" s="184">
        <f t="shared" si="29"/>
        <v>2</v>
      </c>
    </row>
    <row r="50" spans="1:40" x14ac:dyDescent="0.25">
      <c r="A50" s="203" t="str">
        <f>Lists!C:C</f>
        <v>IDN007</v>
      </c>
      <c r="B50" s="249">
        <f t="shared" si="15"/>
        <v>2.2000000000000002</v>
      </c>
      <c r="C50" s="163">
        <f t="shared" si="16"/>
        <v>0</v>
      </c>
      <c r="D50" s="272">
        <f t="shared" si="17"/>
        <v>2.2000000000000002</v>
      </c>
      <c r="E50" s="203">
        <f>'Core Indicators'!R50</f>
        <v>1</v>
      </c>
      <c r="F50" s="203">
        <f>'Core Indicators'!Z50</f>
        <v>2</v>
      </c>
      <c r="G50" s="163">
        <f t="shared" si="18"/>
        <v>1.5</v>
      </c>
      <c r="H50" s="203">
        <f>'Core Indicators'!AH50</f>
        <v>2</v>
      </c>
      <c r="I50" s="203">
        <f>'Core Indicators'!AP50</f>
        <v>3</v>
      </c>
      <c r="J50" s="203">
        <f>'Core Indicators'!BN50</f>
        <v>3</v>
      </c>
      <c r="K50" s="203">
        <f t="shared" si="19"/>
        <v>3</v>
      </c>
      <c r="L50" s="249">
        <f t="shared" si="20"/>
        <v>2.5</v>
      </c>
      <c r="M50" s="272">
        <f t="shared" si="21"/>
        <v>2.6</v>
      </c>
      <c r="N50" s="204">
        <f>'Core Indicators'!DJ50</f>
        <v>3</v>
      </c>
      <c r="O50" s="204">
        <f>'Core Indicators'!DR50</f>
        <v>2</v>
      </c>
      <c r="P50" s="204">
        <f>'Core Indicators'!DZ50</f>
        <v>2</v>
      </c>
      <c r="Q50" s="204">
        <f>'Core Indicators'!EH50</f>
        <v>3</v>
      </c>
      <c r="R50" s="204">
        <f>'Core Indicators'!EP50</f>
        <v>3</v>
      </c>
      <c r="S50" s="163">
        <f t="shared" si="22"/>
        <v>1.7</v>
      </c>
      <c r="T50" s="163">
        <f t="shared" si="23"/>
        <v>1.3333333333333333</v>
      </c>
      <c r="U50" s="203">
        <v>1</v>
      </c>
      <c r="V50" s="203">
        <v>1</v>
      </c>
      <c r="W50" s="203">
        <f>'Core Indicators'!EX50</f>
        <v>3</v>
      </c>
      <c r="X50" s="163">
        <f t="shared" si="24"/>
        <v>2</v>
      </c>
      <c r="Y50" s="203">
        <v>1</v>
      </c>
      <c r="Z50" s="163">
        <f t="shared" si="25"/>
        <v>2</v>
      </c>
      <c r="AA50" s="203">
        <f>'Core Indicators'!FF50</f>
        <v>2</v>
      </c>
      <c r="AB50" s="203">
        <f t="shared" si="26"/>
        <v>2</v>
      </c>
      <c r="AC50" s="184">
        <f>'Core Indicators'!GD50</f>
        <v>2</v>
      </c>
      <c r="AD50" s="184">
        <f>'Core Indicators'!GL50</f>
        <v>2</v>
      </c>
      <c r="AE50" s="184">
        <f>'Core Indicators'!GT50</f>
        <v>2</v>
      </c>
      <c r="AF50" s="184">
        <f>'Core Indicators'!HB50</f>
        <v>2</v>
      </c>
      <c r="AG50" s="184">
        <f t="shared" si="27"/>
        <v>2</v>
      </c>
      <c r="AH50" s="184">
        <f>'Core Indicators'!HJ50</f>
        <v>2</v>
      </c>
      <c r="AI50" s="184">
        <f>'Core Indicators'!HR50</f>
        <v>2</v>
      </c>
      <c r="AJ50" s="184">
        <f t="shared" si="28"/>
        <v>2</v>
      </c>
      <c r="AK50" s="184">
        <f>'Core Indicators'!HZ50</f>
        <v>2</v>
      </c>
      <c r="AL50" s="184">
        <f>'Core Indicators'!IH50</f>
        <v>2</v>
      </c>
      <c r="AM50" s="184">
        <f>'Core Indicators'!IP50</f>
        <v>2</v>
      </c>
      <c r="AN50" s="184">
        <f t="shared" si="29"/>
        <v>2</v>
      </c>
    </row>
    <row r="51" spans="1:40" x14ac:dyDescent="0.25">
      <c r="A51" s="203" t="str">
        <f>Lists!C:C</f>
        <v>IDN008</v>
      </c>
      <c r="B51" s="249">
        <f t="shared" si="15"/>
        <v>1.5</v>
      </c>
      <c r="C51" s="163">
        <f t="shared" si="16"/>
        <v>0</v>
      </c>
      <c r="D51" s="272">
        <f t="shared" si="17"/>
        <v>1.8</v>
      </c>
      <c r="E51" s="203">
        <f>'Core Indicators'!R51</f>
        <v>1</v>
      </c>
      <c r="F51" s="203">
        <f>'Core Indicators'!Z51</f>
        <v>2</v>
      </c>
      <c r="G51" s="163">
        <f t="shared" si="18"/>
        <v>1.5</v>
      </c>
      <c r="H51" s="203">
        <f>'Core Indicators'!AH51</f>
        <v>2</v>
      </c>
      <c r="I51" s="203">
        <f>'Core Indicators'!AP51</f>
        <v>2</v>
      </c>
      <c r="J51" s="203">
        <f>'Core Indicators'!BN51</f>
        <v>2</v>
      </c>
      <c r="K51" s="203">
        <f t="shared" si="19"/>
        <v>2</v>
      </c>
      <c r="L51" s="249">
        <f t="shared" si="20"/>
        <v>2</v>
      </c>
      <c r="M51" s="272">
        <f t="shared" si="21"/>
        <v>1.2</v>
      </c>
      <c r="N51" s="204">
        <f>'Core Indicators'!DJ51</f>
        <v>2</v>
      </c>
      <c r="O51" s="204">
        <f>'Core Indicators'!DR51</f>
        <v>2</v>
      </c>
      <c r="P51" s="204">
        <f>'Core Indicators'!DZ51</f>
        <v>2</v>
      </c>
      <c r="Q51" s="204">
        <f>'Core Indicators'!EH51</f>
        <v>0</v>
      </c>
      <c r="R51" s="204">
        <f>'Core Indicators'!EP51</f>
        <v>0</v>
      </c>
      <c r="S51" s="163">
        <f t="shared" si="22"/>
        <v>1.7</v>
      </c>
      <c r="T51" s="163">
        <f t="shared" si="23"/>
        <v>1.3333333333333333</v>
      </c>
      <c r="U51" s="203">
        <v>1</v>
      </c>
      <c r="V51" s="203">
        <v>1</v>
      </c>
      <c r="W51" s="203">
        <f>'Core Indicators'!EX51</f>
        <v>3</v>
      </c>
      <c r="X51" s="163">
        <f t="shared" si="24"/>
        <v>2</v>
      </c>
      <c r="Y51" s="203">
        <v>1</v>
      </c>
      <c r="Z51" s="163">
        <f t="shared" si="25"/>
        <v>2</v>
      </c>
      <c r="AA51" s="203">
        <f>'Core Indicators'!FF51</f>
        <v>2</v>
      </c>
      <c r="AB51" s="203">
        <f t="shared" si="26"/>
        <v>2</v>
      </c>
      <c r="AC51" s="184">
        <f>'Core Indicators'!GD51</f>
        <v>2</v>
      </c>
      <c r="AD51" s="184">
        <f>'Core Indicators'!GL51</f>
        <v>2</v>
      </c>
      <c r="AE51" s="184">
        <f>'Core Indicators'!GT51</f>
        <v>2</v>
      </c>
      <c r="AF51" s="184">
        <f>'Core Indicators'!HB51</f>
        <v>2</v>
      </c>
      <c r="AG51" s="184">
        <f t="shared" si="27"/>
        <v>2</v>
      </c>
      <c r="AH51" s="184">
        <f>'Core Indicators'!HJ51</f>
        <v>2</v>
      </c>
      <c r="AI51" s="184">
        <f>'Core Indicators'!HR51</f>
        <v>2</v>
      </c>
      <c r="AJ51" s="184">
        <f t="shared" si="28"/>
        <v>2</v>
      </c>
      <c r="AK51" s="184">
        <f>'Core Indicators'!HZ51</f>
        <v>2</v>
      </c>
      <c r="AL51" s="184">
        <f>'Core Indicators'!IH51</f>
        <v>2</v>
      </c>
      <c r="AM51" s="184">
        <f>'Core Indicators'!IP51</f>
        <v>2</v>
      </c>
      <c r="AN51" s="184">
        <f t="shared" si="29"/>
        <v>2</v>
      </c>
    </row>
    <row r="52" spans="1:40" x14ac:dyDescent="0.25">
      <c r="A52" s="203" t="str">
        <f>Lists!C:C</f>
        <v>IND002</v>
      </c>
      <c r="B52" s="249">
        <f t="shared" si="15"/>
        <v>2.1</v>
      </c>
      <c r="C52" s="163">
        <f t="shared" si="16"/>
        <v>3</v>
      </c>
      <c r="D52" s="272">
        <f t="shared" si="17"/>
        <v>2.7</v>
      </c>
      <c r="E52" s="203">
        <f>'Core Indicators'!R52</f>
        <v>2</v>
      </c>
      <c r="F52" s="203">
        <f>'Core Indicators'!Z52</f>
        <v>2</v>
      </c>
      <c r="G52" s="163">
        <f t="shared" si="18"/>
        <v>2</v>
      </c>
      <c r="H52" s="203" t="str">
        <f>'Core Indicators'!AH52</f>
        <v>x</v>
      </c>
      <c r="I52" s="203" t="str">
        <f>'Core Indicators'!AP52</f>
        <v>x</v>
      </c>
      <c r="J52" s="203">
        <f>'Core Indicators'!BN52</f>
        <v>3</v>
      </c>
      <c r="K52" s="203">
        <f t="shared" si="19"/>
        <v>3</v>
      </c>
      <c r="L52" s="249">
        <f t="shared" si="20"/>
        <v>3</v>
      </c>
      <c r="M52" s="272">
        <f t="shared" si="21"/>
        <v>2</v>
      </c>
      <c r="N52" s="204">
        <f>'Core Indicators'!DJ52</f>
        <v>2</v>
      </c>
      <c r="O52" s="204" t="str">
        <f>'Core Indicators'!DR52</f>
        <v>x</v>
      </c>
      <c r="P52" s="204" t="str">
        <f>'Core Indicators'!DZ52</f>
        <v>x</v>
      </c>
      <c r="Q52" s="204" t="str">
        <f>'Core Indicators'!EH52</f>
        <v>x</v>
      </c>
      <c r="R52" s="204" t="str">
        <f>'Core Indicators'!EP52</f>
        <v>x</v>
      </c>
      <c r="S52" s="163">
        <f t="shared" si="22"/>
        <v>1.7</v>
      </c>
      <c r="T52" s="163">
        <f t="shared" si="23"/>
        <v>1.3333333333333333</v>
      </c>
      <c r="U52" s="203">
        <v>1</v>
      </c>
      <c r="V52" s="203">
        <v>1</v>
      </c>
      <c r="W52" s="203">
        <f>'Core Indicators'!EX52</f>
        <v>3</v>
      </c>
      <c r="X52" s="163">
        <f t="shared" si="24"/>
        <v>2</v>
      </c>
      <c r="Y52" s="203">
        <v>1</v>
      </c>
      <c r="Z52" s="163">
        <f t="shared" si="25"/>
        <v>2</v>
      </c>
      <c r="AA52" s="203" t="str">
        <f>'Core Indicators'!FF52</f>
        <v>x</v>
      </c>
      <c r="AB52" s="203">
        <f t="shared" si="26"/>
        <v>2</v>
      </c>
      <c r="AC52" s="184">
        <f>'Core Indicators'!GD52</f>
        <v>2</v>
      </c>
      <c r="AD52" s="184">
        <f>'Core Indicators'!GL52</f>
        <v>2</v>
      </c>
      <c r="AE52" s="184">
        <f>'Core Indicators'!GT52</f>
        <v>2</v>
      </c>
      <c r="AF52" s="184">
        <f>'Core Indicators'!HB52</f>
        <v>2</v>
      </c>
      <c r="AG52" s="184">
        <f t="shared" si="27"/>
        <v>2</v>
      </c>
      <c r="AH52" s="184">
        <f>'Core Indicators'!HJ52</f>
        <v>2</v>
      </c>
      <c r="AI52" s="184">
        <f>'Core Indicators'!HR52</f>
        <v>2</v>
      </c>
      <c r="AJ52" s="184">
        <f t="shared" si="28"/>
        <v>2</v>
      </c>
      <c r="AK52" s="184">
        <f>'Core Indicators'!HZ52</f>
        <v>2</v>
      </c>
      <c r="AL52" s="184">
        <f>'Core Indicators'!IH52</f>
        <v>2</v>
      </c>
      <c r="AM52" s="184">
        <f>'Core Indicators'!IP52</f>
        <v>2</v>
      </c>
      <c r="AN52" s="184">
        <f t="shared" si="29"/>
        <v>2</v>
      </c>
    </row>
    <row r="53" spans="1:40" x14ac:dyDescent="0.25">
      <c r="A53" s="203" t="str">
        <f>Lists!C:C</f>
        <v>IRN004</v>
      </c>
      <c r="B53" s="249">
        <f t="shared" si="15"/>
        <v>2.7</v>
      </c>
      <c r="C53" s="163">
        <f t="shared" si="16"/>
        <v>1</v>
      </c>
      <c r="D53" s="272">
        <f t="shared" si="17"/>
        <v>3</v>
      </c>
      <c r="E53" s="203">
        <f>'Core Indicators'!R53</f>
        <v>3</v>
      </c>
      <c r="F53" s="203">
        <f>'Core Indicators'!Z53</f>
        <v>3</v>
      </c>
      <c r="G53" s="163">
        <f t="shared" si="18"/>
        <v>3</v>
      </c>
      <c r="H53" s="203">
        <f>'Core Indicators'!AH53</f>
        <v>3</v>
      </c>
      <c r="I53" s="203">
        <f>'Core Indicators'!AP53</f>
        <v>3</v>
      </c>
      <c r="J53" s="203" t="str">
        <f>'Core Indicators'!BN53</f>
        <v>x</v>
      </c>
      <c r="K53" s="203">
        <f t="shared" si="19"/>
        <v>3</v>
      </c>
      <c r="L53" s="249">
        <f t="shared" si="20"/>
        <v>3</v>
      </c>
      <c r="M53" s="272">
        <f t="shared" si="21"/>
        <v>3</v>
      </c>
      <c r="N53" s="204">
        <f>'Core Indicators'!DJ53</f>
        <v>3</v>
      </c>
      <c r="O53" s="204">
        <f>'Core Indicators'!DR53</f>
        <v>3</v>
      </c>
      <c r="P53" s="204">
        <f>'Core Indicators'!DZ53</f>
        <v>3</v>
      </c>
      <c r="Q53" s="204">
        <f>'Core Indicators'!EH53</f>
        <v>3</v>
      </c>
      <c r="R53" s="204">
        <f>'Core Indicators'!EP53</f>
        <v>3</v>
      </c>
      <c r="S53" s="163">
        <f t="shared" si="22"/>
        <v>1.9</v>
      </c>
      <c r="T53" s="163">
        <f t="shared" si="23"/>
        <v>1.1666666666666667</v>
      </c>
      <c r="U53" s="203">
        <v>1</v>
      </c>
      <c r="V53" s="203">
        <v>1</v>
      </c>
      <c r="W53" s="203">
        <f>'Core Indicators'!EX53</f>
        <v>2</v>
      </c>
      <c r="X53" s="163">
        <f t="shared" si="24"/>
        <v>1.5</v>
      </c>
      <c r="Y53" s="203">
        <v>1</v>
      </c>
      <c r="Z53" s="163">
        <f t="shared" si="25"/>
        <v>2.5</v>
      </c>
      <c r="AA53" s="203">
        <f>'Core Indicators'!FF53</f>
        <v>3</v>
      </c>
      <c r="AB53" s="203">
        <f t="shared" si="26"/>
        <v>2</v>
      </c>
      <c r="AC53" s="184">
        <f>'Core Indicators'!GD53</f>
        <v>2</v>
      </c>
      <c r="AD53" s="184">
        <f>'Core Indicators'!GL53</f>
        <v>2</v>
      </c>
      <c r="AE53" s="184">
        <f>'Core Indicators'!GT53</f>
        <v>2</v>
      </c>
      <c r="AF53" s="184">
        <f>'Core Indicators'!HB53</f>
        <v>2</v>
      </c>
      <c r="AG53" s="184">
        <f t="shared" si="27"/>
        <v>2</v>
      </c>
      <c r="AH53" s="184">
        <f>'Core Indicators'!HJ53</f>
        <v>2</v>
      </c>
      <c r="AI53" s="184">
        <f>'Core Indicators'!HR53</f>
        <v>2</v>
      </c>
      <c r="AJ53" s="184">
        <f t="shared" si="28"/>
        <v>2</v>
      </c>
      <c r="AK53" s="184">
        <f>'Core Indicators'!HZ53</f>
        <v>2</v>
      </c>
      <c r="AL53" s="184">
        <f>'Core Indicators'!IH53</f>
        <v>2</v>
      </c>
      <c r="AM53" s="184">
        <f>'Core Indicators'!IP53</f>
        <v>2</v>
      </c>
      <c r="AN53" s="184">
        <f t="shared" si="29"/>
        <v>2</v>
      </c>
    </row>
    <row r="54" spans="1:40" x14ac:dyDescent="0.25">
      <c r="A54" s="203" t="str">
        <f>Lists!C:C</f>
        <v>IRQ001</v>
      </c>
      <c r="B54" s="249">
        <f t="shared" si="15"/>
        <v>2.4</v>
      </c>
      <c r="C54" s="163">
        <f t="shared" si="16"/>
        <v>0</v>
      </c>
      <c r="D54" s="272">
        <f t="shared" si="17"/>
        <v>2.7</v>
      </c>
      <c r="E54" s="203">
        <f>'Core Indicators'!R54</f>
        <v>2</v>
      </c>
      <c r="F54" s="203">
        <f>'Core Indicators'!Z54</f>
        <v>3</v>
      </c>
      <c r="G54" s="163">
        <f t="shared" si="18"/>
        <v>2.5</v>
      </c>
      <c r="H54" s="203">
        <f>'Core Indicators'!AH54</f>
        <v>3</v>
      </c>
      <c r="I54" s="203">
        <f>'Core Indicators'!AP54</f>
        <v>3</v>
      </c>
      <c r="J54" s="203">
        <f>'Core Indicators'!BN54</f>
        <v>2</v>
      </c>
      <c r="K54" s="203">
        <f t="shared" si="19"/>
        <v>2.5</v>
      </c>
      <c r="L54" s="249">
        <f t="shared" si="20"/>
        <v>2.8</v>
      </c>
      <c r="M54" s="272">
        <f t="shared" si="21"/>
        <v>3</v>
      </c>
      <c r="N54" s="204">
        <f>'Core Indicators'!DJ54</f>
        <v>3</v>
      </c>
      <c r="O54" s="204">
        <f>'Core Indicators'!DR54</f>
        <v>3</v>
      </c>
      <c r="P54" s="204">
        <f>'Core Indicators'!DZ54</f>
        <v>3</v>
      </c>
      <c r="Q54" s="204">
        <f>'Core Indicators'!EH54</f>
        <v>3</v>
      </c>
      <c r="R54" s="204">
        <f>'Core Indicators'!EP54</f>
        <v>3</v>
      </c>
      <c r="S54" s="163">
        <f t="shared" si="22"/>
        <v>1.3</v>
      </c>
      <c r="T54" s="163">
        <f t="shared" si="23"/>
        <v>1.1666666666666667</v>
      </c>
      <c r="U54" s="203">
        <v>1</v>
      </c>
      <c r="V54" s="203">
        <v>1</v>
      </c>
      <c r="W54" s="203">
        <f>'Core Indicators'!EX54</f>
        <v>2</v>
      </c>
      <c r="X54" s="163">
        <f t="shared" si="24"/>
        <v>1.5</v>
      </c>
      <c r="Y54" s="203">
        <v>1</v>
      </c>
      <c r="Z54" s="163">
        <f t="shared" si="25"/>
        <v>1.5</v>
      </c>
      <c r="AA54" s="203">
        <f>'Core Indicators'!FF54</f>
        <v>1</v>
      </c>
      <c r="AB54" s="203">
        <f t="shared" si="26"/>
        <v>2</v>
      </c>
      <c r="AC54" s="184">
        <f>'Core Indicators'!GD54</f>
        <v>2</v>
      </c>
      <c r="AD54" s="184">
        <f>'Core Indicators'!GL54</f>
        <v>2</v>
      </c>
      <c r="AE54" s="184">
        <f>'Core Indicators'!GT54</f>
        <v>2</v>
      </c>
      <c r="AF54" s="184">
        <f>'Core Indicators'!HB54</f>
        <v>2</v>
      </c>
      <c r="AG54" s="184">
        <f t="shared" si="27"/>
        <v>2</v>
      </c>
      <c r="AH54" s="184">
        <f>'Core Indicators'!HJ54</f>
        <v>2</v>
      </c>
      <c r="AI54" s="184">
        <f>'Core Indicators'!HR54</f>
        <v>2</v>
      </c>
      <c r="AJ54" s="184">
        <f t="shared" si="28"/>
        <v>2</v>
      </c>
      <c r="AK54" s="184">
        <f>'Core Indicators'!HZ54</f>
        <v>2</v>
      </c>
      <c r="AL54" s="184">
        <f>'Core Indicators'!IH54</f>
        <v>2</v>
      </c>
      <c r="AM54" s="184">
        <f>'Core Indicators'!IP54</f>
        <v>2</v>
      </c>
      <c r="AN54" s="184">
        <f t="shared" si="29"/>
        <v>2</v>
      </c>
    </row>
    <row r="55" spans="1:40" x14ac:dyDescent="0.25">
      <c r="A55" s="203" t="str">
        <f>Lists!C:C</f>
        <v>IRQ002</v>
      </c>
      <c r="B55" s="249">
        <f t="shared" si="15"/>
        <v>1.4</v>
      </c>
      <c r="C55" s="163">
        <f t="shared" si="16"/>
        <v>0</v>
      </c>
      <c r="D55" s="272">
        <f t="shared" si="17"/>
        <v>2.2000000000000002</v>
      </c>
      <c r="E55" s="203">
        <f>'Core Indicators'!R55</f>
        <v>2</v>
      </c>
      <c r="F55" s="203">
        <f>'Core Indicators'!Z55</f>
        <v>3</v>
      </c>
      <c r="G55" s="163">
        <f t="shared" si="18"/>
        <v>2.5</v>
      </c>
      <c r="H55" s="203">
        <f>'Core Indicators'!AH55</f>
        <v>3</v>
      </c>
      <c r="I55" s="203">
        <f>'Core Indicators'!AP55</f>
        <v>0</v>
      </c>
      <c r="J55" s="203">
        <f>'Core Indicators'!BN55</f>
        <v>2</v>
      </c>
      <c r="K55" s="203">
        <f t="shared" si="19"/>
        <v>1</v>
      </c>
      <c r="L55" s="249">
        <f t="shared" si="20"/>
        <v>2.1</v>
      </c>
      <c r="M55" s="272">
        <f t="shared" si="21"/>
        <v>1</v>
      </c>
      <c r="N55" s="204">
        <f>'Core Indicators'!DJ55</f>
        <v>1</v>
      </c>
      <c r="O55" s="204">
        <f>'Core Indicators'!DR55</f>
        <v>1</v>
      </c>
      <c r="P55" s="204">
        <f>'Core Indicators'!DZ55</f>
        <v>1</v>
      </c>
      <c r="Q55" s="204">
        <f>'Core Indicators'!EH55</f>
        <v>1</v>
      </c>
      <c r="R55" s="204">
        <f>'Core Indicators'!EP55</f>
        <v>1</v>
      </c>
      <c r="S55" s="163">
        <f t="shared" si="22"/>
        <v>1.3</v>
      </c>
      <c r="T55" s="163">
        <f t="shared" si="23"/>
        <v>1.1666666666666667</v>
      </c>
      <c r="U55" s="203">
        <v>1</v>
      </c>
      <c r="V55" s="203">
        <v>1</v>
      </c>
      <c r="W55" s="203">
        <f>'Core Indicators'!EX55</f>
        <v>2</v>
      </c>
      <c r="X55" s="163">
        <f t="shared" si="24"/>
        <v>1.5</v>
      </c>
      <c r="Y55" s="203">
        <v>1</v>
      </c>
      <c r="Z55" s="163">
        <f t="shared" si="25"/>
        <v>1.5</v>
      </c>
      <c r="AA55" s="203">
        <f>'Core Indicators'!FF55</f>
        <v>1</v>
      </c>
      <c r="AB55" s="203">
        <f t="shared" si="26"/>
        <v>2</v>
      </c>
      <c r="AC55" s="184">
        <f>'Core Indicators'!GD55</f>
        <v>2</v>
      </c>
      <c r="AD55" s="184">
        <f>'Core Indicators'!GL55</f>
        <v>2</v>
      </c>
      <c r="AE55" s="184">
        <f>'Core Indicators'!GT55</f>
        <v>2</v>
      </c>
      <c r="AF55" s="184">
        <f>'Core Indicators'!HB55</f>
        <v>2</v>
      </c>
      <c r="AG55" s="184">
        <f t="shared" si="27"/>
        <v>2</v>
      </c>
      <c r="AH55" s="184">
        <f>'Core Indicators'!HJ55</f>
        <v>2</v>
      </c>
      <c r="AI55" s="184">
        <f>'Core Indicators'!HR55</f>
        <v>2</v>
      </c>
      <c r="AJ55" s="184">
        <f t="shared" si="28"/>
        <v>2</v>
      </c>
      <c r="AK55" s="184">
        <f>'Core Indicators'!HZ55</f>
        <v>2</v>
      </c>
      <c r="AL55" s="184">
        <f>'Core Indicators'!IH55</f>
        <v>2</v>
      </c>
      <c r="AM55" s="184">
        <f>'Core Indicators'!IP55</f>
        <v>2</v>
      </c>
      <c r="AN55" s="184">
        <f t="shared" si="29"/>
        <v>2</v>
      </c>
    </row>
    <row r="56" spans="1:40" x14ac:dyDescent="0.25">
      <c r="A56" s="203" t="str">
        <f>Lists!C:C</f>
        <v>IRQ003</v>
      </c>
      <c r="B56" s="249">
        <f t="shared" si="15"/>
        <v>2.4</v>
      </c>
      <c r="C56" s="163">
        <f t="shared" si="16"/>
        <v>1</v>
      </c>
      <c r="D56" s="272">
        <f t="shared" si="17"/>
        <v>2</v>
      </c>
      <c r="E56" s="203">
        <f>'Core Indicators'!R56</f>
        <v>1</v>
      </c>
      <c r="F56" s="203">
        <f>'Core Indicators'!Z56</f>
        <v>3</v>
      </c>
      <c r="G56" s="163">
        <f t="shared" si="18"/>
        <v>2.1</v>
      </c>
      <c r="H56" s="203">
        <f>'Core Indicators'!AH56</f>
        <v>2</v>
      </c>
      <c r="I56" s="203">
        <f>'Core Indicators'!AP56</f>
        <v>2</v>
      </c>
      <c r="J56" s="203" t="str">
        <f>'Core Indicators'!BN56</f>
        <v>x</v>
      </c>
      <c r="K56" s="203">
        <f t="shared" si="19"/>
        <v>2</v>
      </c>
      <c r="L56" s="249">
        <f t="shared" si="20"/>
        <v>2</v>
      </c>
      <c r="M56" s="272">
        <f t="shared" si="21"/>
        <v>3</v>
      </c>
      <c r="N56" s="204">
        <f>'Core Indicators'!DJ56</f>
        <v>3</v>
      </c>
      <c r="O56" s="204">
        <f>'Core Indicators'!DR56</f>
        <v>3</v>
      </c>
      <c r="P56" s="204">
        <f>'Core Indicators'!DZ56</f>
        <v>3</v>
      </c>
      <c r="Q56" s="204">
        <f>'Core Indicators'!EH56</f>
        <v>3</v>
      </c>
      <c r="R56" s="204">
        <f>'Core Indicators'!EP56</f>
        <v>3</v>
      </c>
      <c r="S56" s="163">
        <f t="shared" si="22"/>
        <v>1.6</v>
      </c>
      <c r="T56" s="163">
        <f t="shared" si="23"/>
        <v>1.1666666666666667</v>
      </c>
      <c r="U56" s="203">
        <v>1</v>
      </c>
      <c r="V56" s="203">
        <v>1</v>
      </c>
      <c r="W56" s="203">
        <f>'Core Indicators'!EX56</f>
        <v>2</v>
      </c>
      <c r="X56" s="163">
        <f t="shared" si="24"/>
        <v>1.5</v>
      </c>
      <c r="Y56" s="203">
        <v>1</v>
      </c>
      <c r="Z56" s="163">
        <f t="shared" si="25"/>
        <v>2</v>
      </c>
      <c r="AA56" s="203">
        <f>'Core Indicators'!FF56</f>
        <v>2</v>
      </c>
      <c r="AB56" s="203">
        <f t="shared" si="26"/>
        <v>2</v>
      </c>
      <c r="AC56" s="184">
        <f>'Core Indicators'!GD56</f>
        <v>2</v>
      </c>
      <c r="AD56" s="184">
        <f>'Core Indicators'!GL56</f>
        <v>2</v>
      </c>
      <c r="AE56" s="184">
        <f>'Core Indicators'!GT56</f>
        <v>2</v>
      </c>
      <c r="AF56" s="184">
        <f>'Core Indicators'!HB56</f>
        <v>2</v>
      </c>
      <c r="AG56" s="184">
        <f t="shared" si="27"/>
        <v>2</v>
      </c>
      <c r="AH56" s="184">
        <f>'Core Indicators'!HJ56</f>
        <v>2</v>
      </c>
      <c r="AI56" s="184">
        <f>'Core Indicators'!HR56</f>
        <v>2</v>
      </c>
      <c r="AJ56" s="184">
        <f t="shared" si="28"/>
        <v>2</v>
      </c>
      <c r="AK56" s="184">
        <f>'Core Indicators'!HZ56</f>
        <v>2</v>
      </c>
      <c r="AL56" s="184">
        <f>'Core Indicators'!IH56</f>
        <v>2</v>
      </c>
      <c r="AM56" s="184">
        <f>'Core Indicators'!IP56</f>
        <v>2</v>
      </c>
      <c r="AN56" s="184">
        <f t="shared" si="29"/>
        <v>2</v>
      </c>
    </row>
    <row r="57" spans="1:40" x14ac:dyDescent="0.25">
      <c r="A57" s="203" t="str">
        <f>Lists!C:C</f>
        <v>ITA002</v>
      </c>
      <c r="B57" s="249">
        <f t="shared" si="15"/>
        <v>1.9</v>
      </c>
      <c r="C57" s="163">
        <f t="shared" si="16"/>
        <v>0</v>
      </c>
      <c r="D57" s="272">
        <f t="shared" si="17"/>
        <v>2</v>
      </c>
      <c r="E57" s="203">
        <f>'Core Indicators'!R57</f>
        <v>2</v>
      </c>
      <c r="F57" s="203">
        <f>'Core Indicators'!Z57</f>
        <v>2</v>
      </c>
      <c r="G57" s="163">
        <f t="shared" si="18"/>
        <v>2</v>
      </c>
      <c r="H57" s="203">
        <f>'Core Indicators'!AH57</f>
        <v>2</v>
      </c>
      <c r="I57" s="203">
        <f>'Core Indicators'!AP57</f>
        <v>2</v>
      </c>
      <c r="J57" s="203">
        <f>'Core Indicators'!BN57</f>
        <v>2</v>
      </c>
      <c r="K57" s="203">
        <f t="shared" si="19"/>
        <v>2</v>
      </c>
      <c r="L57" s="249">
        <f t="shared" si="20"/>
        <v>2</v>
      </c>
      <c r="M57" s="272">
        <f t="shared" si="21"/>
        <v>2</v>
      </c>
      <c r="N57" s="204">
        <f>'Core Indicators'!DJ57</f>
        <v>2</v>
      </c>
      <c r="O57" s="204">
        <f>'Core Indicators'!DR57</f>
        <v>2</v>
      </c>
      <c r="P57" s="204">
        <f>'Core Indicators'!DZ57</f>
        <v>2</v>
      </c>
      <c r="Q57" s="204">
        <f>'Core Indicators'!EH57</f>
        <v>2</v>
      </c>
      <c r="R57" s="204">
        <f>'Core Indicators'!EP57</f>
        <v>2</v>
      </c>
      <c r="S57" s="163">
        <f t="shared" si="22"/>
        <v>1.6</v>
      </c>
      <c r="T57" s="163">
        <f t="shared" si="23"/>
        <v>1.1666666666666667</v>
      </c>
      <c r="U57" s="203">
        <v>1</v>
      </c>
      <c r="V57" s="203">
        <v>1</v>
      </c>
      <c r="W57" s="203">
        <f>'Core Indicators'!EX57</f>
        <v>2</v>
      </c>
      <c r="X57" s="163">
        <f t="shared" si="24"/>
        <v>1.5</v>
      </c>
      <c r="Y57" s="203">
        <v>1</v>
      </c>
      <c r="Z57" s="163">
        <f t="shared" si="25"/>
        <v>2</v>
      </c>
      <c r="AA57" s="203">
        <f>'Core Indicators'!FF57</f>
        <v>2</v>
      </c>
      <c r="AB57" s="203">
        <f t="shared" si="26"/>
        <v>2</v>
      </c>
      <c r="AC57" s="184">
        <f>'Core Indicators'!GD57</f>
        <v>2</v>
      </c>
      <c r="AD57" s="184">
        <f>'Core Indicators'!GL57</f>
        <v>2</v>
      </c>
      <c r="AE57" s="184">
        <f>'Core Indicators'!GT57</f>
        <v>2</v>
      </c>
      <c r="AF57" s="184">
        <f>'Core Indicators'!HB57</f>
        <v>2</v>
      </c>
      <c r="AG57" s="184">
        <f t="shared" si="27"/>
        <v>2</v>
      </c>
      <c r="AH57" s="184">
        <f>'Core Indicators'!HJ57</f>
        <v>2</v>
      </c>
      <c r="AI57" s="184">
        <f>'Core Indicators'!HR57</f>
        <v>2</v>
      </c>
      <c r="AJ57" s="184">
        <f t="shared" si="28"/>
        <v>2</v>
      </c>
      <c r="AK57" s="184">
        <f>'Core Indicators'!HZ57</f>
        <v>2</v>
      </c>
      <c r="AL57" s="184">
        <f>'Core Indicators'!IH57</f>
        <v>2</v>
      </c>
      <c r="AM57" s="184">
        <f>'Core Indicators'!IP57</f>
        <v>2</v>
      </c>
      <c r="AN57" s="184">
        <f t="shared" si="29"/>
        <v>2</v>
      </c>
    </row>
    <row r="58" spans="1:40" x14ac:dyDescent="0.25">
      <c r="A58" s="203" t="str">
        <f>Lists!C:C</f>
        <v>JOR002</v>
      </c>
      <c r="B58" s="249">
        <f t="shared" si="15"/>
        <v>2.5</v>
      </c>
      <c r="C58" s="163">
        <f t="shared" si="16"/>
        <v>0</v>
      </c>
      <c r="D58" s="272">
        <f t="shared" si="17"/>
        <v>2.6</v>
      </c>
      <c r="E58" s="203">
        <f>'Core Indicators'!R58</f>
        <v>1</v>
      </c>
      <c r="F58" s="203">
        <f>'Core Indicators'!Z58</f>
        <v>2</v>
      </c>
      <c r="G58" s="163">
        <f t="shared" si="18"/>
        <v>1.5</v>
      </c>
      <c r="H58" s="203">
        <f>'Core Indicators'!AH58</f>
        <v>3</v>
      </c>
      <c r="I58" s="203">
        <f>'Core Indicators'!AP58</f>
        <v>3</v>
      </c>
      <c r="J58" s="203">
        <f>'Core Indicators'!BN58</f>
        <v>3</v>
      </c>
      <c r="K58" s="203">
        <f t="shared" si="19"/>
        <v>3</v>
      </c>
      <c r="L58" s="249">
        <f t="shared" si="20"/>
        <v>3</v>
      </c>
      <c r="M58" s="272">
        <f t="shared" si="21"/>
        <v>3</v>
      </c>
      <c r="N58" s="204">
        <f>'Core Indicators'!DJ58</f>
        <v>3</v>
      </c>
      <c r="O58" s="204">
        <f>'Core Indicators'!DR58</f>
        <v>3</v>
      </c>
      <c r="P58" s="204">
        <f>'Core Indicators'!DZ58</f>
        <v>3</v>
      </c>
      <c r="Q58" s="204">
        <f>'Core Indicators'!EH58</f>
        <v>3</v>
      </c>
      <c r="R58" s="204">
        <f>'Core Indicators'!EP58</f>
        <v>3</v>
      </c>
      <c r="S58" s="163">
        <f t="shared" si="22"/>
        <v>1.7</v>
      </c>
      <c r="T58" s="163">
        <f t="shared" si="23"/>
        <v>1.3333333333333333</v>
      </c>
      <c r="U58" s="203">
        <v>1</v>
      </c>
      <c r="V58" s="203">
        <v>1</v>
      </c>
      <c r="W58" s="203">
        <f>'Core Indicators'!EX58</f>
        <v>3</v>
      </c>
      <c r="X58" s="163">
        <f t="shared" si="24"/>
        <v>2</v>
      </c>
      <c r="Y58" s="203">
        <v>1</v>
      </c>
      <c r="Z58" s="163">
        <f t="shared" si="25"/>
        <v>2</v>
      </c>
      <c r="AA58" s="203">
        <f>'Core Indicators'!FF58</f>
        <v>2</v>
      </c>
      <c r="AB58" s="203">
        <f t="shared" si="26"/>
        <v>2</v>
      </c>
      <c r="AC58" s="184">
        <f>'Core Indicators'!GD58</f>
        <v>2</v>
      </c>
      <c r="AD58" s="184">
        <f>'Core Indicators'!GL58</f>
        <v>2</v>
      </c>
      <c r="AE58" s="184">
        <f>'Core Indicators'!GT58</f>
        <v>2</v>
      </c>
      <c r="AF58" s="184">
        <f>'Core Indicators'!HB58</f>
        <v>2</v>
      </c>
      <c r="AG58" s="184">
        <f t="shared" si="27"/>
        <v>2</v>
      </c>
      <c r="AH58" s="184">
        <f>'Core Indicators'!HJ58</f>
        <v>2</v>
      </c>
      <c r="AI58" s="184">
        <f>'Core Indicators'!HR58</f>
        <v>2</v>
      </c>
      <c r="AJ58" s="184">
        <f t="shared" si="28"/>
        <v>2</v>
      </c>
      <c r="AK58" s="184">
        <f>'Core Indicators'!HZ58</f>
        <v>2</v>
      </c>
      <c r="AL58" s="184">
        <f>'Core Indicators'!IH58</f>
        <v>2</v>
      </c>
      <c r="AM58" s="184">
        <f>'Core Indicators'!IP58</f>
        <v>2</v>
      </c>
      <c r="AN58" s="184">
        <f t="shared" si="29"/>
        <v>2</v>
      </c>
    </row>
    <row r="59" spans="1:40" x14ac:dyDescent="0.25">
      <c r="A59" s="203" t="str">
        <f>Lists!C:C</f>
        <v>KEN001</v>
      </c>
      <c r="B59" s="249">
        <f t="shared" si="15"/>
        <v>1.9</v>
      </c>
      <c r="C59" s="163">
        <f t="shared" si="16"/>
        <v>2</v>
      </c>
      <c r="D59" s="272">
        <f t="shared" si="17"/>
        <v>1.8</v>
      </c>
      <c r="E59" s="203">
        <f>'Core Indicators'!R59</f>
        <v>1</v>
      </c>
      <c r="F59" s="203">
        <f>'Core Indicators'!Z59</f>
        <v>2</v>
      </c>
      <c r="G59" s="163">
        <f t="shared" si="18"/>
        <v>1.5</v>
      </c>
      <c r="H59" s="203">
        <f>'Core Indicators'!AH59</f>
        <v>2</v>
      </c>
      <c r="I59" s="203">
        <f>'Core Indicators'!AP59</f>
        <v>2</v>
      </c>
      <c r="J59" s="203" t="str">
        <f>'Core Indicators'!BN59</f>
        <v>x</v>
      </c>
      <c r="K59" s="203">
        <f t="shared" si="19"/>
        <v>2</v>
      </c>
      <c r="L59" s="249">
        <f t="shared" si="20"/>
        <v>2</v>
      </c>
      <c r="M59" s="272">
        <f t="shared" si="21"/>
        <v>2.2000000000000002</v>
      </c>
      <c r="N59" s="204">
        <f>'Core Indicators'!DJ59</f>
        <v>2</v>
      </c>
      <c r="O59" s="204">
        <f>'Core Indicators'!DR59</f>
        <v>2</v>
      </c>
      <c r="P59" s="204">
        <f>'Core Indicators'!DZ59</f>
        <v>2</v>
      </c>
      <c r="Q59" s="204">
        <f>'Core Indicators'!EH59</f>
        <v>2</v>
      </c>
      <c r="R59" s="204">
        <f>'Core Indicators'!EP59</f>
        <v>3</v>
      </c>
      <c r="S59" s="163">
        <f t="shared" si="22"/>
        <v>1.5</v>
      </c>
      <c r="T59" s="163">
        <f t="shared" si="23"/>
        <v>1</v>
      </c>
      <c r="U59" s="203">
        <v>1</v>
      </c>
      <c r="V59" s="203">
        <v>1</v>
      </c>
      <c r="W59" s="203" t="str">
        <f>'Core Indicators'!EX59</f>
        <v>x</v>
      </c>
      <c r="X59" s="163">
        <f t="shared" si="24"/>
        <v>1</v>
      </c>
      <c r="Y59" s="203">
        <v>1</v>
      </c>
      <c r="Z59" s="163">
        <f t="shared" si="25"/>
        <v>2</v>
      </c>
      <c r="AA59" s="203">
        <f>'Core Indicators'!FF59</f>
        <v>2</v>
      </c>
      <c r="AB59" s="203">
        <f t="shared" si="26"/>
        <v>2</v>
      </c>
      <c r="AC59" s="184">
        <f>'Core Indicators'!GD59</f>
        <v>2</v>
      </c>
      <c r="AD59" s="184">
        <f>'Core Indicators'!GL59</f>
        <v>2</v>
      </c>
      <c r="AE59" s="184">
        <f>'Core Indicators'!GT59</f>
        <v>2</v>
      </c>
      <c r="AF59" s="184">
        <f>'Core Indicators'!HB59</f>
        <v>2</v>
      </c>
      <c r="AG59" s="184">
        <f t="shared" si="27"/>
        <v>2</v>
      </c>
      <c r="AH59" s="184">
        <f>'Core Indicators'!HJ59</f>
        <v>2</v>
      </c>
      <c r="AI59" s="184">
        <f>'Core Indicators'!HR59</f>
        <v>2</v>
      </c>
      <c r="AJ59" s="184">
        <f t="shared" si="28"/>
        <v>2</v>
      </c>
      <c r="AK59" s="184">
        <f>'Core Indicators'!HZ59</f>
        <v>2</v>
      </c>
      <c r="AL59" s="184">
        <f>'Core Indicators'!IH59</f>
        <v>2</v>
      </c>
      <c r="AM59" s="184">
        <f>'Core Indicators'!IP59</f>
        <v>2</v>
      </c>
      <c r="AN59" s="184">
        <f t="shared" si="29"/>
        <v>2</v>
      </c>
    </row>
    <row r="60" spans="1:40" x14ac:dyDescent="0.25">
      <c r="A60" s="203" t="str">
        <f>Lists!C:C</f>
        <v>KEN002</v>
      </c>
      <c r="B60" s="249">
        <f t="shared" si="15"/>
        <v>1.8</v>
      </c>
      <c r="C60" s="163">
        <f t="shared" si="16"/>
        <v>2</v>
      </c>
      <c r="D60" s="272">
        <f t="shared" si="17"/>
        <v>2</v>
      </c>
      <c r="E60" s="203">
        <f>'Core Indicators'!R60</f>
        <v>2</v>
      </c>
      <c r="F60" s="203">
        <f>'Core Indicators'!Z60</f>
        <v>2</v>
      </c>
      <c r="G60" s="163">
        <f t="shared" si="18"/>
        <v>2</v>
      </c>
      <c r="H60" s="203">
        <f>'Core Indicators'!AH60</f>
        <v>2</v>
      </c>
      <c r="I60" s="203">
        <f>'Core Indicators'!AP60</f>
        <v>2</v>
      </c>
      <c r="J60" s="203" t="str">
        <f>'Core Indicators'!BN60</f>
        <v>x</v>
      </c>
      <c r="K60" s="203">
        <f t="shared" si="19"/>
        <v>2</v>
      </c>
      <c r="L60" s="249">
        <f t="shared" si="20"/>
        <v>2</v>
      </c>
      <c r="M60" s="272">
        <f t="shared" si="21"/>
        <v>2</v>
      </c>
      <c r="N60" s="204">
        <f>'Core Indicators'!DJ60</f>
        <v>2</v>
      </c>
      <c r="O60" s="204">
        <f>'Core Indicators'!DR60</f>
        <v>2</v>
      </c>
      <c r="P60" s="204">
        <f>'Core Indicators'!DZ60</f>
        <v>2</v>
      </c>
      <c r="Q60" s="204" t="str">
        <f>'Core Indicators'!EH60</f>
        <v>x</v>
      </c>
      <c r="R60" s="204" t="str">
        <f>'Core Indicators'!EP60</f>
        <v>x</v>
      </c>
      <c r="S60" s="163">
        <f t="shared" si="22"/>
        <v>1.3</v>
      </c>
      <c r="T60" s="163">
        <f t="shared" si="23"/>
        <v>1</v>
      </c>
      <c r="U60" s="203">
        <v>1</v>
      </c>
      <c r="V60" s="203">
        <v>1</v>
      </c>
      <c r="W60" s="203" t="str">
        <f>'Core Indicators'!EX60</f>
        <v>x</v>
      </c>
      <c r="X60" s="163">
        <f t="shared" si="24"/>
        <v>1</v>
      </c>
      <c r="Y60" s="203">
        <v>1</v>
      </c>
      <c r="Z60" s="163">
        <f t="shared" si="25"/>
        <v>1.5</v>
      </c>
      <c r="AA60" s="203">
        <f>'Core Indicators'!FF60</f>
        <v>1</v>
      </c>
      <c r="AB60" s="203">
        <f t="shared" si="26"/>
        <v>2</v>
      </c>
      <c r="AC60" s="184">
        <f>'Core Indicators'!GD60</f>
        <v>2</v>
      </c>
      <c r="AD60" s="184">
        <f>'Core Indicators'!GL60</f>
        <v>2</v>
      </c>
      <c r="AE60" s="184">
        <f>'Core Indicators'!GT60</f>
        <v>2</v>
      </c>
      <c r="AF60" s="184">
        <f>'Core Indicators'!HB60</f>
        <v>2</v>
      </c>
      <c r="AG60" s="184">
        <f t="shared" si="27"/>
        <v>2</v>
      </c>
      <c r="AH60" s="184">
        <f>'Core Indicators'!HJ60</f>
        <v>2</v>
      </c>
      <c r="AI60" s="184">
        <f>'Core Indicators'!HR60</f>
        <v>2</v>
      </c>
      <c r="AJ60" s="184">
        <f t="shared" si="28"/>
        <v>2</v>
      </c>
      <c r="AK60" s="184">
        <f>'Core Indicators'!HZ60</f>
        <v>2</v>
      </c>
      <c r="AL60" s="184">
        <f>'Core Indicators'!IH60</f>
        <v>2</v>
      </c>
      <c r="AM60" s="184">
        <f>'Core Indicators'!IP60</f>
        <v>2</v>
      </c>
      <c r="AN60" s="184">
        <f t="shared" si="29"/>
        <v>2</v>
      </c>
    </row>
    <row r="61" spans="1:40" x14ac:dyDescent="0.25">
      <c r="A61" s="203" t="str">
        <f>Lists!C:C</f>
        <v>KEN003</v>
      </c>
      <c r="B61" s="249">
        <f t="shared" si="15"/>
        <v>1.7</v>
      </c>
      <c r="C61" s="163">
        <f t="shared" si="16"/>
        <v>3</v>
      </c>
      <c r="D61" s="272">
        <f t="shared" si="17"/>
        <v>1.8</v>
      </c>
      <c r="E61" s="203">
        <f>'Core Indicators'!R61</f>
        <v>1</v>
      </c>
      <c r="F61" s="203">
        <f>'Core Indicators'!Z61</f>
        <v>2</v>
      </c>
      <c r="G61" s="163">
        <f t="shared" si="18"/>
        <v>1.5</v>
      </c>
      <c r="H61" s="203">
        <f>'Core Indicators'!AH61</f>
        <v>2</v>
      </c>
      <c r="I61" s="203" t="str">
        <f>'Core Indicators'!AP61</f>
        <v>x</v>
      </c>
      <c r="J61" s="203" t="str">
        <f>'Core Indicators'!BN61</f>
        <v>x</v>
      </c>
      <c r="K61" s="203" t="str">
        <f t="shared" si="19"/>
        <v>x</v>
      </c>
      <c r="L61" s="249">
        <f t="shared" si="20"/>
        <v>2</v>
      </c>
      <c r="M61" s="272">
        <f t="shared" si="21"/>
        <v>2</v>
      </c>
      <c r="N61" s="204">
        <f>'Core Indicators'!DJ61</f>
        <v>2</v>
      </c>
      <c r="O61" s="204">
        <f>'Core Indicators'!DR61</f>
        <v>2</v>
      </c>
      <c r="P61" s="204">
        <f>'Core Indicators'!DZ61</f>
        <v>2</v>
      </c>
      <c r="Q61" s="204">
        <f>'Core Indicators'!EH61</f>
        <v>2</v>
      </c>
      <c r="R61" s="204">
        <f>'Core Indicators'!EP61</f>
        <v>2</v>
      </c>
      <c r="S61" s="163">
        <f t="shared" si="22"/>
        <v>1.3</v>
      </c>
      <c r="T61" s="163">
        <f t="shared" si="23"/>
        <v>1</v>
      </c>
      <c r="U61" s="203">
        <v>1</v>
      </c>
      <c r="V61" s="203">
        <v>1</v>
      </c>
      <c r="W61" s="203" t="str">
        <f>'Core Indicators'!EX61</f>
        <v>x</v>
      </c>
      <c r="X61" s="163">
        <f t="shared" si="24"/>
        <v>1</v>
      </c>
      <c r="Y61" s="203">
        <v>1</v>
      </c>
      <c r="Z61" s="163">
        <f t="shared" si="25"/>
        <v>1.5</v>
      </c>
      <c r="AA61" s="203">
        <f>'Core Indicators'!FF61</f>
        <v>1</v>
      </c>
      <c r="AB61" s="203">
        <f t="shared" si="26"/>
        <v>2</v>
      </c>
      <c r="AC61" s="184">
        <f>'Core Indicators'!GD61</f>
        <v>2</v>
      </c>
      <c r="AD61" s="184">
        <f>'Core Indicators'!GL61</f>
        <v>2</v>
      </c>
      <c r="AE61" s="184">
        <f>'Core Indicators'!GT61</f>
        <v>2</v>
      </c>
      <c r="AF61" s="184">
        <f>'Core Indicators'!HB61</f>
        <v>2</v>
      </c>
      <c r="AG61" s="184">
        <f t="shared" si="27"/>
        <v>2</v>
      </c>
      <c r="AH61" s="184">
        <f>'Core Indicators'!HJ61</f>
        <v>2</v>
      </c>
      <c r="AI61" s="184">
        <f>'Core Indicators'!HR61</f>
        <v>2</v>
      </c>
      <c r="AJ61" s="184">
        <f t="shared" si="28"/>
        <v>2</v>
      </c>
      <c r="AK61" s="184">
        <f>'Core Indicators'!HZ61</f>
        <v>2</v>
      </c>
      <c r="AL61" s="184">
        <f>'Core Indicators'!IH61</f>
        <v>2</v>
      </c>
      <c r="AM61" s="184">
        <f>'Core Indicators'!IP61</f>
        <v>2</v>
      </c>
      <c r="AN61" s="184">
        <f t="shared" si="29"/>
        <v>2</v>
      </c>
    </row>
    <row r="62" spans="1:40" x14ac:dyDescent="0.25">
      <c r="A62" s="203" t="str">
        <f>Lists!C:C</f>
        <v>LBN002</v>
      </c>
      <c r="B62" s="249">
        <f t="shared" si="15"/>
        <v>2.4</v>
      </c>
      <c r="C62" s="163">
        <f t="shared" si="16"/>
        <v>1</v>
      </c>
      <c r="D62" s="272">
        <f t="shared" si="17"/>
        <v>2.6</v>
      </c>
      <c r="E62" s="203">
        <f>'Core Indicators'!R62</f>
        <v>1</v>
      </c>
      <c r="F62" s="203">
        <f>'Core Indicators'!Z62</f>
        <v>2</v>
      </c>
      <c r="G62" s="163">
        <f t="shared" si="18"/>
        <v>1.5</v>
      </c>
      <c r="H62" s="203">
        <f>'Core Indicators'!AH62</f>
        <v>3</v>
      </c>
      <c r="I62" s="203">
        <f>'Core Indicators'!AP62</f>
        <v>3</v>
      </c>
      <c r="J62" s="203" t="str">
        <f>'Core Indicators'!BN62</f>
        <v>x</v>
      </c>
      <c r="K62" s="203">
        <f t="shared" si="19"/>
        <v>3</v>
      </c>
      <c r="L62" s="249">
        <f t="shared" si="20"/>
        <v>3</v>
      </c>
      <c r="M62" s="272">
        <f t="shared" si="21"/>
        <v>3</v>
      </c>
      <c r="N62" s="204">
        <f>'Core Indicators'!DJ62</f>
        <v>3</v>
      </c>
      <c r="O62" s="204">
        <f>'Core Indicators'!DR62</f>
        <v>3</v>
      </c>
      <c r="P62" s="204">
        <f>'Core Indicators'!DZ62</f>
        <v>3</v>
      </c>
      <c r="Q62" s="204">
        <f>'Core Indicators'!EH62</f>
        <v>3</v>
      </c>
      <c r="R62" s="204">
        <f>'Core Indicators'!EP62</f>
        <v>3</v>
      </c>
      <c r="S62" s="163">
        <f t="shared" si="22"/>
        <v>1.4</v>
      </c>
      <c r="T62" s="163">
        <f t="shared" si="23"/>
        <v>1.3333333333333333</v>
      </c>
      <c r="U62" s="203">
        <v>1</v>
      </c>
      <c r="V62" s="203">
        <v>1</v>
      </c>
      <c r="W62" s="203">
        <f>'Core Indicators'!EX62</f>
        <v>3</v>
      </c>
      <c r="X62" s="163">
        <f t="shared" si="24"/>
        <v>2</v>
      </c>
      <c r="Y62" s="203">
        <v>1</v>
      </c>
      <c r="Z62" s="163">
        <f t="shared" si="25"/>
        <v>1.5</v>
      </c>
      <c r="AA62" s="203">
        <f>'Core Indicators'!FF62</f>
        <v>1</v>
      </c>
      <c r="AB62" s="203">
        <f t="shared" si="26"/>
        <v>2</v>
      </c>
      <c r="AC62" s="184">
        <f>'Core Indicators'!GD62</f>
        <v>2</v>
      </c>
      <c r="AD62" s="184">
        <f>'Core Indicators'!GL62</f>
        <v>2</v>
      </c>
      <c r="AE62" s="184">
        <f>'Core Indicators'!GT62</f>
        <v>2</v>
      </c>
      <c r="AF62" s="184">
        <f>'Core Indicators'!HB62</f>
        <v>2</v>
      </c>
      <c r="AG62" s="184">
        <f t="shared" si="27"/>
        <v>2</v>
      </c>
      <c r="AH62" s="184">
        <f>'Core Indicators'!HJ62</f>
        <v>2</v>
      </c>
      <c r="AI62" s="184">
        <f>'Core Indicators'!HR62</f>
        <v>2</v>
      </c>
      <c r="AJ62" s="184">
        <f t="shared" si="28"/>
        <v>2</v>
      </c>
      <c r="AK62" s="184">
        <f>'Core Indicators'!HZ62</f>
        <v>2</v>
      </c>
      <c r="AL62" s="184">
        <f>'Core Indicators'!IH62</f>
        <v>2</v>
      </c>
      <c r="AM62" s="184">
        <f>'Core Indicators'!IP62</f>
        <v>2</v>
      </c>
      <c r="AN62" s="184">
        <f t="shared" si="29"/>
        <v>2</v>
      </c>
    </row>
    <row r="63" spans="1:40" x14ac:dyDescent="0.25">
      <c r="A63" s="203" t="str">
        <f>Lists!C:C</f>
        <v>LBN004</v>
      </c>
      <c r="B63" s="249">
        <f t="shared" si="15"/>
        <v>2.4</v>
      </c>
      <c r="C63" s="163">
        <f t="shared" si="16"/>
        <v>1</v>
      </c>
      <c r="D63" s="272">
        <f t="shared" si="17"/>
        <v>2.6</v>
      </c>
      <c r="E63" s="203">
        <f>'Core Indicators'!R63</f>
        <v>1</v>
      </c>
      <c r="F63" s="203">
        <f>'Core Indicators'!Z63</f>
        <v>2</v>
      </c>
      <c r="G63" s="163">
        <f t="shared" si="18"/>
        <v>1.5</v>
      </c>
      <c r="H63" s="203">
        <f>'Core Indicators'!AH63</f>
        <v>3</v>
      </c>
      <c r="I63" s="203" t="str">
        <f>'Core Indicators'!AP63</f>
        <v>x</v>
      </c>
      <c r="J63" s="203">
        <f>'Core Indicators'!BN63</f>
        <v>3</v>
      </c>
      <c r="K63" s="203">
        <f t="shared" si="19"/>
        <v>3</v>
      </c>
      <c r="L63" s="249">
        <f t="shared" si="20"/>
        <v>3</v>
      </c>
      <c r="M63" s="272">
        <f t="shared" si="21"/>
        <v>3</v>
      </c>
      <c r="N63" s="204">
        <f>'Core Indicators'!DJ63</f>
        <v>3</v>
      </c>
      <c r="O63" s="204">
        <f>'Core Indicators'!DR63</f>
        <v>3</v>
      </c>
      <c r="P63" s="204">
        <f>'Core Indicators'!DZ63</f>
        <v>3</v>
      </c>
      <c r="Q63" s="204">
        <f>'Core Indicators'!EH63</f>
        <v>3</v>
      </c>
      <c r="R63" s="204">
        <f>'Core Indicators'!EP63</f>
        <v>3</v>
      </c>
      <c r="S63" s="163">
        <f t="shared" si="22"/>
        <v>1.4</v>
      </c>
      <c r="T63" s="163">
        <f t="shared" si="23"/>
        <v>1.3333333333333333</v>
      </c>
      <c r="U63" s="203">
        <v>1</v>
      </c>
      <c r="V63" s="203">
        <v>1</v>
      </c>
      <c r="W63" s="203">
        <f>'Core Indicators'!EX63</f>
        <v>3</v>
      </c>
      <c r="X63" s="163">
        <f t="shared" si="24"/>
        <v>2</v>
      </c>
      <c r="Y63" s="203">
        <v>1</v>
      </c>
      <c r="Z63" s="163">
        <f t="shared" si="25"/>
        <v>1.5</v>
      </c>
      <c r="AA63" s="203">
        <f>'Core Indicators'!FF63</f>
        <v>1</v>
      </c>
      <c r="AB63" s="203">
        <f t="shared" si="26"/>
        <v>2</v>
      </c>
      <c r="AC63" s="184">
        <f>'Core Indicators'!GD63</f>
        <v>2</v>
      </c>
      <c r="AD63" s="184">
        <f>'Core Indicators'!GL63</f>
        <v>2</v>
      </c>
      <c r="AE63" s="184">
        <f>'Core Indicators'!GT63</f>
        <v>2</v>
      </c>
      <c r="AF63" s="184">
        <f>'Core Indicators'!HB63</f>
        <v>2</v>
      </c>
      <c r="AG63" s="184">
        <f t="shared" si="27"/>
        <v>2</v>
      </c>
      <c r="AH63" s="184">
        <f>'Core Indicators'!HJ63</f>
        <v>2</v>
      </c>
      <c r="AI63" s="184">
        <f>'Core Indicators'!HR63</f>
        <v>2</v>
      </c>
      <c r="AJ63" s="184">
        <f t="shared" si="28"/>
        <v>2</v>
      </c>
      <c r="AK63" s="184">
        <f>'Core Indicators'!HZ63</f>
        <v>2</v>
      </c>
      <c r="AL63" s="184">
        <f>'Core Indicators'!IH63</f>
        <v>2</v>
      </c>
      <c r="AM63" s="184">
        <f>'Core Indicators'!IP63</f>
        <v>2</v>
      </c>
      <c r="AN63" s="184">
        <f t="shared" si="29"/>
        <v>2</v>
      </c>
    </row>
    <row r="64" spans="1:40" x14ac:dyDescent="0.25">
      <c r="A64" s="203" t="str">
        <f>Lists!C:C</f>
        <v>LBY001</v>
      </c>
      <c r="B64" s="249">
        <f t="shared" si="15"/>
        <v>1.4</v>
      </c>
      <c r="C64" s="163">
        <f t="shared" si="16"/>
        <v>0</v>
      </c>
      <c r="D64" s="272">
        <f t="shared" si="17"/>
        <v>1.7</v>
      </c>
      <c r="E64" s="203">
        <f>'Core Indicators'!R64</f>
        <v>1</v>
      </c>
      <c r="F64" s="203">
        <f>'Core Indicators'!Z64</f>
        <v>2</v>
      </c>
      <c r="G64" s="163">
        <f t="shared" si="18"/>
        <v>1.5</v>
      </c>
      <c r="H64" s="203">
        <f>'Core Indicators'!AH64</f>
        <v>1</v>
      </c>
      <c r="I64" s="203">
        <f>'Core Indicators'!AP64</f>
        <v>2</v>
      </c>
      <c r="J64" s="203">
        <f>'Core Indicators'!BN64</f>
        <v>3</v>
      </c>
      <c r="K64" s="203">
        <f t="shared" si="19"/>
        <v>2.5</v>
      </c>
      <c r="L64" s="249">
        <f t="shared" si="20"/>
        <v>1.8</v>
      </c>
      <c r="M64" s="272">
        <f t="shared" si="21"/>
        <v>1</v>
      </c>
      <c r="N64" s="204">
        <f>'Core Indicators'!DJ64</f>
        <v>1</v>
      </c>
      <c r="O64" s="204">
        <f>'Core Indicators'!DR64</f>
        <v>1</v>
      </c>
      <c r="P64" s="204">
        <f>'Core Indicators'!DZ64</f>
        <v>1</v>
      </c>
      <c r="Q64" s="204">
        <f>'Core Indicators'!EH64</f>
        <v>1</v>
      </c>
      <c r="R64" s="204">
        <f>'Core Indicators'!EP64</f>
        <v>1</v>
      </c>
      <c r="S64" s="163">
        <f t="shared" si="22"/>
        <v>1.9</v>
      </c>
      <c r="T64" s="163">
        <f t="shared" si="23"/>
        <v>1.3333333333333333</v>
      </c>
      <c r="U64" s="203">
        <v>1</v>
      </c>
      <c r="V64" s="203">
        <v>1</v>
      </c>
      <c r="W64" s="203">
        <f>'Core Indicators'!EX64</f>
        <v>3</v>
      </c>
      <c r="X64" s="163">
        <f t="shared" si="24"/>
        <v>2</v>
      </c>
      <c r="Y64" s="203">
        <v>1</v>
      </c>
      <c r="Z64" s="163">
        <f t="shared" si="25"/>
        <v>2.5</v>
      </c>
      <c r="AA64" s="203">
        <f>'Core Indicators'!FF64</f>
        <v>3</v>
      </c>
      <c r="AB64" s="203">
        <f t="shared" si="26"/>
        <v>2</v>
      </c>
      <c r="AC64" s="184">
        <f>'Core Indicators'!GD64</f>
        <v>2</v>
      </c>
      <c r="AD64" s="184">
        <f>'Core Indicators'!GL64</f>
        <v>2</v>
      </c>
      <c r="AE64" s="184">
        <f>'Core Indicators'!GT64</f>
        <v>2</v>
      </c>
      <c r="AF64" s="184">
        <f>'Core Indicators'!HB64</f>
        <v>2</v>
      </c>
      <c r="AG64" s="184">
        <f t="shared" si="27"/>
        <v>2</v>
      </c>
      <c r="AH64" s="184">
        <f>'Core Indicators'!HJ64</f>
        <v>2</v>
      </c>
      <c r="AI64" s="184">
        <f>'Core Indicators'!HR64</f>
        <v>2</v>
      </c>
      <c r="AJ64" s="184">
        <f t="shared" si="28"/>
        <v>2</v>
      </c>
      <c r="AK64" s="184">
        <f>'Core Indicators'!HZ64</f>
        <v>2</v>
      </c>
      <c r="AL64" s="184">
        <f>'Core Indicators'!IH64</f>
        <v>2</v>
      </c>
      <c r="AM64" s="184">
        <f>'Core Indicators'!IP64</f>
        <v>2</v>
      </c>
      <c r="AN64" s="184">
        <f t="shared" si="29"/>
        <v>2</v>
      </c>
    </row>
    <row r="65" spans="1:40" x14ac:dyDescent="0.25">
      <c r="A65" s="203" t="str">
        <f>Lists!C:C</f>
        <v>LBY002</v>
      </c>
      <c r="B65" s="249">
        <f t="shared" si="15"/>
        <v>1.8</v>
      </c>
      <c r="C65" s="163">
        <f t="shared" si="16"/>
        <v>0</v>
      </c>
      <c r="D65" s="272">
        <f t="shared" si="17"/>
        <v>2</v>
      </c>
      <c r="E65" s="203">
        <f>'Core Indicators'!R65</f>
        <v>1</v>
      </c>
      <c r="F65" s="203">
        <f>'Core Indicators'!Z65</f>
        <v>2</v>
      </c>
      <c r="G65" s="163">
        <f t="shared" si="18"/>
        <v>1.5</v>
      </c>
      <c r="H65" s="203">
        <f>'Core Indicators'!AH65</f>
        <v>2</v>
      </c>
      <c r="I65" s="203">
        <f>'Core Indicators'!AP65</f>
        <v>2</v>
      </c>
      <c r="J65" s="203">
        <f>'Core Indicators'!BN65</f>
        <v>3</v>
      </c>
      <c r="K65" s="203">
        <f t="shared" si="19"/>
        <v>2.5</v>
      </c>
      <c r="L65" s="249">
        <f t="shared" si="20"/>
        <v>2.2999999999999998</v>
      </c>
      <c r="M65" s="272">
        <f t="shared" si="21"/>
        <v>2</v>
      </c>
      <c r="N65" s="204">
        <f>'Core Indicators'!DJ65</f>
        <v>2</v>
      </c>
      <c r="O65" s="204">
        <f>'Core Indicators'!DR65</f>
        <v>2</v>
      </c>
      <c r="P65" s="204">
        <f>'Core Indicators'!DZ65</f>
        <v>2</v>
      </c>
      <c r="Q65" s="204">
        <f>'Core Indicators'!EH65</f>
        <v>2</v>
      </c>
      <c r="R65" s="204">
        <f>'Core Indicators'!EP65</f>
        <v>2</v>
      </c>
      <c r="S65" s="163">
        <f t="shared" si="22"/>
        <v>1.4</v>
      </c>
      <c r="T65" s="163">
        <f t="shared" si="23"/>
        <v>1.3333333333333333</v>
      </c>
      <c r="U65" s="203">
        <v>1</v>
      </c>
      <c r="V65" s="203">
        <v>1</v>
      </c>
      <c r="W65" s="203">
        <f>'Core Indicators'!EX65</f>
        <v>3</v>
      </c>
      <c r="X65" s="163">
        <f t="shared" si="24"/>
        <v>2</v>
      </c>
      <c r="Y65" s="203">
        <v>1</v>
      </c>
      <c r="Z65" s="163">
        <f t="shared" si="25"/>
        <v>1.5</v>
      </c>
      <c r="AA65" s="203">
        <f>'Core Indicators'!FF65</f>
        <v>1</v>
      </c>
      <c r="AB65" s="203">
        <f t="shared" si="26"/>
        <v>2</v>
      </c>
      <c r="AC65" s="184">
        <f>'Core Indicators'!GD65</f>
        <v>2</v>
      </c>
      <c r="AD65" s="184">
        <f>'Core Indicators'!GL65</f>
        <v>2</v>
      </c>
      <c r="AE65" s="184">
        <f>'Core Indicators'!GT65</f>
        <v>2</v>
      </c>
      <c r="AF65" s="184">
        <f>'Core Indicators'!HB65</f>
        <v>2</v>
      </c>
      <c r="AG65" s="184">
        <f t="shared" si="27"/>
        <v>2</v>
      </c>
      <c r="AH65" s="184">
        <f>'Core Indicators'!HJ65</f>
        <v>2</v>
      </c>
      <c r="AI65" s="184">
        <f>'Core Indicators'!HR65</f>
        <v>2</v>
      </c>
      <c r="AJ65" s="184">
        <f t="shared" si="28"/>
        <v>2</v>
      </c>
      <c r="AK65" s="184">
        <f>'Core Indicators'!HZ65</f>
        <v>2</v>
      </c>
      <c r="AL65" s="184">
        <f>'Core Indicators'!IH65</f>
        <v>2</v>
      </c>
      <c r="AM65" s="184">
        <f>'Core Indicators'!IP65</f>
        <v>2</v>
      </c>
      <c r="AN65" s="184">
        <f t="shared" si="29"/>
        <v>2</v>
      </c>
    </row>
    <row r="66" spans="1:40" x14ac:dyDescent="0.25">
      <c r="A66" s="203" t="str">
        <f>Lists!C:C</f>
        <v>LKA002</v>
      </c>
      <c r="B66" s="249">
        <f t="shared" si="15"/>
        <v>1.7</v>
      </c>
      <c r="C66" s="163">
        <f t="shared" si="16"/>
        <v>0</v>
      </c>
      <c r="D66" s="272">
        <f t="shared" si="17"/>
        <v>1.5</v>
      </c>
      <c r="E66" s="203">
        <f>'Core Indicators'!R66</f>
        <v>1</v>
      </c>
      <c r="F66" s="203">
        <f>'Core Indicators'!Z66</f>
        <v>1</v>
      </c>
      <c r="G66" s="163">
        <f t="shared" si="18"/>
        <v>1</v>
      </c>
      <c r="H66" s="203">
        <f>'Core Indicators'!AH66</f>
        <v>1</v>
      </c>
      <c r="I66" s="203">
        <f>'Core Indicators'!AP66</f>
        <v>3</v>
      </c>
      <c r="J66" s="203">
        <f>'Core Indicators'!BN66</f>
        <v>2</v>
      </c>
      <c r="K66" s="203">
        <f t="shared" si="19"/>
        <v>2.5</v>
      </c>
      <c r="L66" s="249">
        <f t="shared" si="20"/>
        <v>1.8</v>
      </c>
      <c r="M66" s="272">
        <f t="shared" si="21"/>
        <v>2</v>
      </c>
      <c r="N66" s="204">
        <f>'Core Indicators'!DJ66</f>
        <v>2</v>
      </c>
      <c r="O66" s="204">
        <f>'Core Indicators'!DR66</f>
        <v>2</v>
      </c>
      <c r="P66" s="204">
        <f>'Core Indicators'!DZ66</f>
        <v>2</v>
      </c>
      <c r="Q66" s="204">
        <f>'Core Indicators'!EH66</f>
        <v>2</v>
      </c>
      <c r="R66" s="204">
        <f>'Core Indicators'!EP66</f>
        <v>2</v>
      </c>
      <c r="S66" s="163">
        <f t="shared" si="22"/>
        <v>1.3</v>
      </c>
      <c r="T66" s="163">
        <f t="shared" si="23"/>
        <v>1.1666666666666667</v>
      </c>
      <c r="U66" s="203">
        <v>1</v>
      </c>
      <c r="V66" s="203">
        <v>1</v>
      </c>
      <c r="W66" s="203">
        <f>'Core Indicators'!EX66</f>
        <v>2</v>
      </c>
      <c r="X66" s="163">
        <f t="shared" si="24"/>
        <v>1.5</v>
      </c>
      <c r="Y66" s="203">
        <v>1</v>
      </c>
      <c r="Z66" s="163">
        <f t="shared" si="25"/>
        <v>1.5</v>
      </c>
      <c r="AA66" s="203">
        <f>'Core Indicators'!FF66</f>
        <v>1</v>
      </c>
      <c r="AB66" s="203">
        <f t="shared" si="26"/>
        <v>2</v>
      </c>
      <c r="AC66" s="184">
        <f>'Core Indicators'!GD66</f>
        <v>2</v>
      </c>
      <c r="AD66" s="184">
        <f>'Core Indicators'!GL66</f>
        <v>2</v>
      </c>
      <c r="AE66" s="184">
        <f>'Core Indicators'!GT66</f>
        <v>2</v>
      </c>
      <c r="AF66" s="184">
        <f>'Core Indicators'!HB66</f>
        <v>2</v>
      </c>
      <c r="AG66" s="184">
        <f t="shared" si="27"/>
        <v>2</v>
      </c>
      <c r="AH66" s="184">
        <f>'Core Indicators'!HJ66</f>
        <v>2</v>
      </c>
      <c r="AI66" s="184">
        <f>'Core Indicators'!HR66</f>
        <v>2</v>
      </c>
      <c r="AJ66" s="184">
        <f t="shared" si="28"/>
        <v>2</v>
      </c>
      <c r="AK66" s="184">
        <f>'Core Indicators'!HZ66</f>
        <v>2</v>
      </c>
      <c r="AL66" s="184">
        <f>'Core Indicators'!IH66</f>
        <v>2</v>
      </c>
      <c r="AM66" s="184">
        <f>'Core Indicators'!IP66</f>
        <v>2</v>
      </c>
      <c r="AN66" s="184">
        <f t="shared" si="29"/>
        <v>2</v>
      </c>
    </row>
    <row r="67" spans="1:40" x14ac:dyDescent="0.25">
      <c r="A67" s="203" t="str">
        <f>Lists!C:C</f>
        <v>LSO003</v>
      </c>
      <c r="B67" s="249">
        <f t="shared" ref="B67:B98" si="30">IF(OR(M67="x",D67="x"),"x",ROUND((5-GEOMEAN(((5-D67)/5*4+1),((5-M67)/5*4+1),((5-M67)/5*4+1)))/4*3.5+S67*0.3,1))</f>
        <v>1.8</v>
      </c>
      <c r="C67" s="163">
        <f t="shared" ref="C67:C98" si="31">COUNTIF(E67:F67,"x")+COUNTIF(H67:I67,"x")+COUNTIF(J67:J67,"x")+COUNTIF(M67,"x")+COUNTIF(U67:W67,"x")+COUNTIF(Y67:AB67,"x")</f>
        <v>3</v>
      </c>
      <c r="D67" s="272">
        <f t="shared" ref="D67:D98" si="32">IF(OR(L67="x",G67="x"),"x",ROUND((5-GEOMEAN(((5-L67)/5*4+1),((5-L67)/5*4+1),((5-G67)/5*4+1)))/4*5,1))</f>
        <v>2.2000000000000002</v>
      </c>
      <c r="E67" s="203">
        <f>'Core Indicators'!R67</f>
        <v>3</v>
      </c>
      <c r="F67" s="203">
        <f>'Core Indicators'!Z67</f>
        <v>2</v>
      </c>
      <c r="G67" s="163">
        <f t="shared" ref="G67:G98" si="33">IF(AND(F67="x",E67="x"),"x",IF(OR(F67="x",E67="x"),AVERAGE(E67,F67),ROUND((10-GEOMEAN(((10-E67)/10*9+1),((10-F67)/10*9+1)))/9*10,1)))</f>
        <v>2.5</v>
      </c>
      <c r="H67" s="203">
        <f>'Core Indicators'!AH67</f>
        <v>2</v>
      </c>
      <c r="I67" s="203" t="str">
        <f>'Core Indicators'!AP67</f>
        <v>x</v>
      </c>
      <c r="J67" s="203" t="str">
        <f>'Core Indicators'!BN67</f>
        <v>x</v>
      </c>
      <c r="K67" s="203" t="str">
        <f t="shared" ref="K67:K98" si="34">IF(AND(J67="x",I67="x"),"x",IF(OR(J67="x",I67="x"),AVERAGE(I67,J67),ROUND((10-GEOMEAN(((10-I67)/10*9+1),((10-J67)/10*9+1)))/9*10,1)))</f>
        <v>x</v>
      </c>
      <c r="L67" s="249">
        <f t="shared" ref="L67:L98" si="35">IF(AND(H67="x",K67="x"),"x",IF(OR(H67="x",K67="x"),AVERAGE(H67,K67),ROUND((10-GEOMEAN(((10-H67)/10*9+1),((10-K67)/10*9+1)))/9*10,1)))</f>
        <v>2</v>
      </c>
      <c r="M67" s="272">
        <f t="shared" ref="M67:M98" si="36">IF(N67="x","x",AVERAGE(N67:R67))</f>
        <v>2</v>
      </c>
      <c r="N67" s="204">
        <f>'Core Indicators'!DJ67</f>
        <v>2</v>
      </c>
      <c r="O67" s="204">
        <f>'Core Indicators'!DR67</f>
        <v>2</v>
      </c>
      <c r="P67" s="204">
        <f>'Core Indicators'!DZ67</f>
        <v>2</v>
      </c>
      <c r="Q67" s="204">
        <f>'Core Indicators'!EH67</f>
        <v>2</v>
      </c>
      <c r="R67" s="204">
        <f>'Core Indicators'!EP67</f>
        <v>2</v>
      </c>
      <c r="S67" s="163">
        <f t="shared" ref="S67:S98" si="37">IF(OR(Z67="x",T67="x"),T67,ROUND((10-GEOMEAN(((10-T67)/10*9+1),((10-Z67)/10*9+1)))/9*10,1))</f>
        <v>1.3</v>
      </c>
      <c r="T67" s="163">
        <f t="shared" ref="T67:T98" si="38">AVERAGE(U67,X67,Y67)</f>
        <v>1</v>
      </c>
      <c r="U67" s="203">
        <v>1</v>
      </c>
      <c r="V67" s="203">
        <v>1</v>
      </c>
      <c r="W67" s="203" t="str">
        <f>'Core Indicators'!EX67</f>
        <v>x</v>
      </c>
      <c r="X67" s="163">
        <f t="shared" ref="X67:X98" si="39">AVERAGE(V67:W67)</f>
        <v>1</v>
      </c>
      <c r="Y67" s="203">
        <v>1</v>
      </c>
      <c r="Z67" s="163">
        <f t="shared" ref="Z67:Z98" si="40">IF(AND(AA67="x",AB67="x"),"x",AVERAGE(AA67:AB67))</f>
        <v>1.5</v>
      </c>
      <c r="AA67" s="203">
        <f>'Core Indicators'!FF67</f>
        <v>1</v>
      </c>
      <c r="AB67" s="203">
        <f t="shared" ref="AB67:AB98" si="41">IF(AND(AJ67="x",AN67="x",AG67="x"),"x",(AVERAGE(AJ67,AN67,AG67)))</f>
        <v>2</v>
      </c>
      <c r="AC67" s="184">
        <f>'Core Indicators'!GD67</f>
        <v>2</v>
      </c>
      <c r="AD67" s="184">
        <f>'Core Indicators'!GL67</f>
        <v>2</v>
      </c>
      <c r="AE67" s="184">
        <f>'Core Indicators'!GT67</f>
        <v>2</v>
      </c>
      <c r="AF67" s="184">
        <f>'Core Indicators'!HB67</f>
        <v>2</v>
      </c>
      <c r="AG67" s="184">
        <f t="shared" ref="AG67:AG98" si="42">IF(AND(AC67="x",AD67="x",AE67="x",AF67="x"),"x",AVERAGE(AC67:AF67))</f>
        <v>2</v>
      </c>
      <c r="AH67" s="184">
        <f>'Core Indicators'!HJ67</f>
        <v>2</v>
      </c>
      <c r="AI67" s="184">
        <f>'Core Indicators'!HR67</f>
        <v>2</v>
      </c>
      <c r="AJ67" s="184">
        <f t="shared" ref="AJ67:AJ98" si="43">IF(AND(AH67="x",AI67="x"),"x",AVERAGE(AH67:AI67))</f>
        <v>2</v>
      </c>
      <c r="AK67" s="184">
        <f>'Core Indicators'!HZ67</f>
        <v>2</v>
      </c>
      <c r="AL67" s="184">
        <f>'Core Indicators'!IH67</f>
        <v>2</v>
      </c>
      <c r="AM67" s="184">
        <f>'Core Indicators'!IP67</f>
        <v>2</v>
      </c>
      <c r="AN67" s="184">
        <f t="shared" ref="AN67:AN98" si="44">IF(AND(AK67="x",AL67="x",AM67="x"),"x",AVERAGE(AK67:AM67))</f>
        <v>2</v>
      </c>
    </row>
    <row r="68" spans="1:40" x14ac:dyDescent="0.25">
      <c r="A68" s="203" t="str">
        <f>Lists!C:C</f>
        <v>MAR002</v>
      </c>
      <c r="B68" s="249">
        <f t="shared" si="30"/>
        <v>2.6</v>
      </c>
      <c r="C68" s="163">
        <f t="shared" si="31"/>
        <v>0</v>
      </c>
      <c r="D68" s="272">
        <f t="shared" si="32"/>
        <v>2.7</v>
      </c>
      <c r="E68" s="203">
        <f>'Core Indicators'!R68</f>
        <v>2</v>
      </c>
      <c r="F68" s="203">
        <f>'Core Indicators'!Z68</f>
        <v>2</v>
      </c>
      <c r="G68" s="163">
        <f t="shared" si="33"/>
        <v>2</v>
      </c>
      <c r="H68" s="203">
        <f>'Core Indicators'!AH68</f>
        <v>3</v>
      </c>
      <c r="I68" s="203">
        <f>'Core Indicators'!AP68</f>
        <v>3</v>
      </c>
      <c r="J68" s="203">
        <f>'Core Indicators'!BN68</f>
        <v>3</v>
      </c>
      <c r="K68" s="203">
        <f t="shared" si="34"/>
        <v>3</v>
      </c>
      <c r="L68" s="249">
        <f t="shared" si="35"/>
        <v>3</v>
      </c>
      <c r="M68" s="272">
        <f t="shared" si="36"/>
        <v>3</v>
      </c>
      <c r="N68" s="204">
        <f>'Core Indicators'!DJ68</f>
        <v>3</v>
      </c>
      <c r="O68" s="204">
        <f>'Core Indicators'!DR68</f>
        <v>3</v>
      </c>
      <c r="P68" s="204">
        <f>'Core Indicators'!DZ68</f>
        <v>3</v>
      </c>
      <c r="Q68" s="204">
        <f>'Core Indicators'!EH68</f>
        <v>3</v>
      </c>
      <c r="R68" s="204">
        <f>'Core Indicators'!EP68</f>
        <v>3</v>
      </c>
      <c r="S68" s="163">
        <f t="shared" si="37"/>
        <v>1.9</v>
      </c>
      <c r="T68" s="163">
        <f t="shared" si="38"/>
        <v>1.3333333333333333</v>
      </c>
      <c r="U68" s="203">
        <v>1</v>
      </c>
      <c r="V68" s="203">
        <v>1</v>
      </c>
      <c r="W68" s="203">
        <f>'Core Indicators'!EX68</f>
        <v>3</v>
      </c>
      <c r="X68" s="163">
        <f t="shared" si="39"/>
        <v>2</v>
      </c>
      <c r="Y68" s="203">
        <v>1</v>
      </c>
      <c r="Z68" s="163">
        <f t="shared" si="40"/>
        <v>2.5</v>
      </c>
      <c r="AA68" s="203">
        <f>'Core Indicators'!FF68</f>
        <v>3</v>
      </c>
      <c r="AB68" s="203">
        <f t="shared" si="41"/>
        <v>2</v>
      </c>
      <c r="AC68" s="184">
        <f>'Core Indicators'!GD68</f>
        <v>2</v>
      </c>
      <c r="AD68" s="184">
        <f>'Core Indicators'!GL68</f>
        <v>2</v>
      </c>
      <c r="AE68" s="184">
        <f>'Core Indicators'!GT68</f>
        <v>2</v>
      </c>
      <c r="AF68" s="184">
        <f>'Core Indicators'!HB68</f>
        <v>2</v>
      </c>
      <c r="AG68" s="184">
        <f t="shared" si="42"/>
        <v>2</v>
      </c>
      <c r="AH68" s="184">
        <f>'Core Indicators'!HJ68</f>
        <v>2</v>
      </c>
      <c r="AI68" s="184">
        <f>'Core Indicators'!HR68</f>
        <v>2</v>
      </c>
      <c r="AJ68" s="184">
        <f t="shared" si="43"/>
        <v>2</v>
      </c>
      <c r="AK68" s="184">
        <f>'Core Indicators'!HZ68</f>
        <v>2</v>
      </c>
      <c r="AL68" s="184">
        <f>'Core Indicators'!IH68</f>
        <v>2</v>
      </c>
      <c r="AM68" s="184">
        <f>'Core Indicators'!IP68</f>
        <v>2</v>
      </c>
      <c r="AN68" s="184">
        <f t="shared" si="44"/>
        <v>2</v>
      </c>
    </row>
    <row r="69" spans="1:40" x14ac:dyDescent="0.25">
      <c r="A69" s="203" t="str">
        <f>Lists!C:C</f>
        <v>MDA002</v>
      </c>
      <c r="B69" s="249">
        <f t="shared" si="30"/>
        <v>1.9</v>
      </c>
      <c r="C69" s="163">
        <f t="shared" si="31"/>
        <v>0</v>
      </c>
      <c r="D69" s="272">
        <f t="shared" si="32"/>
        <v>2</v>
      </c>
      <c r="E69" s="203">
        <f>'Core Indicators'!R69</f>
        <v>2</v>
      </c>
      <c r="F69" s="203">
        <f>'Core Indicators'!Z69</f>
        <v>2</v>
      </c>
      <c r="G69" s="163">
        <f t="shared" si="33"/>
        <v>2</v>
      </c>
      <c r="H69" s="203">
        <f>'Core Indicators'!AH69</f>
        <v>2</v>
      </c>
      <c r="I69" s="203">
        <f>'Core Indicators'!AP69</f>
        <v>2</v>
      </c>
      <c r="J69" s="203">
        <f>'Core Indicators'!BN69</f>
        <v>2</v>
      </c>
      <c r="K69" s="203">
        <f t="shared" si="34"/>
        <v>2</v>
      </c>
      <c r="L69" s="249">
        <f t="shared" si="35"/>
        <v>2</v>
      </c>
      <c r="M69" s="272">
        <f t="shared" si="36"/>
        <v>2</v>
      </c>
      <c r="N69" s="204">
        <f>'Core Indicators'!DJ69</f>
        <v>2</v>
      </c>
      <c r="O69" s="204">
        <f>'Core Indicators'!DR69</f>
        <v>2</v>
      </c>
      <c r="P69" s="204">
        <f>'Core Indicators'!DZ69</f>
        <v>2</v>
      </c>
      <c r="Q69" s="204">
        <f>'Core Indicators'!EH69</f>
        <v>2</v>
      </c>
      <c r="R69" s="204">
        <f>'Core Indicators'!EP69</f>
        <v>2</v>
      </c>
      <c r="S69" s="163">
        <f t="shared" si="37"/>
        <v>1.6</v>
      </c>
      <c r="T69" s="163">
        <f t="shared" si="38"/>
        <v>1.1666666666666667</v>
      </c>
      <c r="U69" s="203">
        <v>1</v>
      </c>
      <c r="V69" s="203">
        <v>1</v>
      </c>
      <c r="W69" s="203">
        <f>'Core Indicators'!EX69</f>
        <v>2</v>
      </c>
      <c r="X69" s="163">
        <f t="shared" si="39"/>
        <v>1.5</v>
      </c>
      <c r="Y69" s="203">
        <v>1</v>
      </c>
      <c r="Z69" s="163">
        <f t="shared" si="40"/>
        <v>2</v>
      </c>
      <c r="AA69" s="203">
        <f>'Core Indicators'!FF69</f>
        <v>2</v>
      </c>
      <c r="AB69" s="203">
        <f t="shared" si="41"/>
        <v>2</v>
      </c>
      <c r="AC69" s="184">
        <f>'Core Indicators'!GD69</f>
        <v>2</v>
      </c>
      <c r="AD69" s="184">
        <f>'Core Indicators'!GL69</f>
        <v>2</v>
      </c>
      <c r="AE69" s="184">
        <f>'Core Indicators'!GT69</f>
        <v>2</v>
      </c>
      <c r="AF69" s="184">
        <f>'Core Indicators'!HB69</f>
        <v>2</v>
      </c>
      <c r="AG69" s="184">
        <f t="shared" si="42"/>
        <v>2</v>
      </c>
      <c r="AH69" s="184">
        <f>'Core Indicators'!HJ69</f>
        <v>2</v>
      </c>
      <c r="AI69" s="184">
        <f>'Core Indicators'!HR69</f>
        <v>2</v>
      </c>
      <c r="AJ69" s="184">
        <f t="shared" si="43"/>
        <v>2</v>
      </c>
      <c r="AK69" s="184">
        <f>'Core Indicators'!HZ69</f>
        <v>2</v>
      </c>
      <c r="AL69" s="184">
        <f>'Core Indicators'!IH69</f>
        <v>2</v>
      </c>
      <c r="AM69" s="184">
        <f>'Core Indicators'!IP69</f>
        <v>2</v>
      </c>
      <c r="AN69" s="184">
        <f t="shared" si="44"/>
        <v>2</v>
      </c>
    </row>
    <row r="70" spans="1:40" x14ac:dyDescent="0.25">
      <c r="A70" s="203" t="str">
        <f>Lists!C:C</f>
        <v>MDG001</v>
      </c>
      <c r="B70" s="249">
        <f t="shared" si="30"/>
        <v>1.7</v>
      </c>
      <c r="C70" s="163">
        <f t="shared" si="31"/>
        <v>0</v>
      </c>
      <c r="D70" s="272">
        <f t="shared" si="32"/>
        <v>2</v>
      </c>
      <c r="E70" s="203">
        <f>'Core Indicators'!R70</f>
        <v>2</v>
      </c>
      <c r="F70" s="203">
        <f>'Core Indicators'!Z70</f>
        <v>2</v>
      </c>
      <c r="G70" s="163">
        <f t="shared" si="33"/>
        <v>2</v>
      </c>
      <c r="H70" s="203">
        <f>'Core Indicators'!AH70</f>
        <v>2</v>
      </c>
      <c r="I70" s="203">
        <f>'Core Indicators'!AP70</f>
        <v>2</v>
      </c>
      <c r="J70" s="203">
        <f>'Core Indicators'!BN70</f>
        <v>2</v>
      </c>
      <c r="K70" s="203">
        <f t="shared" si="34"/>
        <v>2</v>
      </c>
      <c r="L70" s="249">
        <f t="shared" si="35"/>
        <v>2</v>
      </c>
      <c r="M70" s="272">
        <f t="shared" si="36"/>
        <v>1.6</v>
      </c>
      <c r="N70" s="204">
        <f>'Core Indicators'!DJ70</f>
        <v>2</v>
      </c>
      <c r="O70" s="204">
        <f>'Core Indicators'!DR70</f>
        <v>2</v>
      </c>
      <c r="P70" s="204">
        <f>'Core Indicators'!DZ70</f>
        <v>2</v>
      </c>
      <c r="Q70" s="204">
        <f>'Core Indicators'!EH70</f>
        <v>1</v>
      </c>
      <c r="R70" s="204">
        <f>'Core Indicators'!EP70</f>
        <v>1</v>
      </c>
      <c r="S70" s="163">
        <f t="shared" si="37"/>
        <v>1.6</v>
      </c>
      <c r="T70" s="163">
        <f t="shared" si="38"/>
        <v>1.1666666666666667</v>
      </c>
      <c r="U70" s="203">
        <v>1</v>
      </c>
      <c r="V70" s="203">
        <v>1</v>
      </c>
      <c r="W70" s="203">
        <f>'Core Indicators'!EX70</f>
        <v>2</v>
      </c>
      <c r="X70" s="163">
        <f t="shared" si="39"/>
        <v>1.5</v>
      </c>
      <c r="Y70" s="203">
        <v>1</v>
      </c>
      <c r="Z70" s="163">
        <f t="shared" si="40"/>
        <v>2</v>
      </c>
      <c r="AA70" s="203">
        <f>'Core Indicators'!FF70</f>
        <v>2</v>
      </c>
      <c r="AB70" s="203">
        <f t="shared" si="41"/>
        <v>2</v>
      </c>
      <c r="AC70" s="184">
        <f>'Core Indicators'!GD70</f>
        <v>2</v>
      </c>
      <c r="AD70" s="184">
        <f>'Core Indicators'!GL70</f>
        <v>2</v>
      </c>
      <c r="AE70" s="184">
        <f>'Core Indicators'!GT70</f>
        <v>2</v>
      </c>
      <c r="AF70" s="184">
        <f>'Core Indicators'!HB70</f>
        <v>2</v>
      </c>
      <c r="AG70" s="184">
        <f t="shared" si="42"/>
        <v>2</v>
      </c>
      <c r="AH70" s="184">
        <f>'Core Indicators'!HJ70</f>
        <v>2</v>
      </c>
      <c r="AI70" s="184">
        <f>'Core Indicators'!HR70</f>
        <v>2</v>
      </c>
      <c r="AJ70" s="184">
        <f t="shared" si="43"/>
        <v>2</v>
      </c>
      <c r="AK70" s="184">
        <f>'Core Indicators'!HZ70</f>
        <v>2</v>
      </c>
      <c r="AL70" s="184">
        <f>'Core Indicators'!IH70</f>
        <v>2</v>
      </c>
      <c r="AM70" s="184">
        <f>'Core Indicators'!IP70</f>
        <v>2</v>
      </c>
      <c r="AN70" s="184">
        <f t="shared" si="44"/>
        <v>2</v>
      </c>
    </row>
    <row r="71" spans="1:40" x14ac:dyDescent="0.25">
      <c r="A71" s="203" t="str">
        <f>Lists!C:C</f>
        <v>MDG002</v>
      </c>
      <c r="B71" s="249">
        <f t="shared" si="30"/>
        <v>1.8</v>
      </c>
      <c r="C71" s="163">
        <f t="shared" si="31"/>
        <v>0</v>
      </c>
      <c r="D71" s="272">
        <f t="shared" si="32"/>
        <v>1.7</v>
      </c>
      <c r="E71" s="203">
        <f>'Core Indicators'!R71</f>
        <v>2</v>
      </c>
      <c r="F71" s="203">
        <f>'Core Indicators'!Z71</f>
        <v>2</v>
      </c>
      <c r="G71" s="163">
        <f t="shared" si="33"/>
        <v>2</v>
      </c>
      <c r="H71" s="203">
        <f>'Core Indicators'!AH71</f>
        <v>1</v>
      </c>
      <c r="I71" s="203">
        <f>'Core Indicators'!AP71</f>
        <v>2</v>
      </c>
      <c r="J71" s="203">
        <f>'Core Indicators'!BN71</f>
        <v>2</v>
      </c>
      <c r="K71" s="203">
        <f t="shared" si="34"/>
        <v>2</v>
      </c>
      <c r="L71" s="249">
        <f t="shared" si="35"/>
        <v>1.5</v>
      </c>
      <c r="M71" s="272">
        <f t="shared" si="36"/>
        <v>2</v>
      </c>
      <c r="N71" s="204">
        <f>'Core Indicators'!DJ71</f>
        <v>2</v>
      </c>
      <c r="O71" s="204">
        <f>'Core Indicators'!DR71</f>
        <v>2</v>
      </c>
      <c r="P71" s="204">
        <f>'Core Indicators'!DZ71</f>
        <v>2</v>
      </c>
      <c r="Q71" s="204">
        <f>'Core Indicators'!EH71</f>
        <v>2</v>
      </c>
      <c r="R71" s="204">
        <f>'Core Indicators'!EP71</f>
        <v>2</v>
      </c>
      <c r="S71" s="163">
        <f t="shared" si="37"/>
        <v>1.6</v>
      </c>
      <c r="T71" s="163">
        <f t="shared" si="38"/>
        <v>1.1666666666666667</v>
      </c>
      <c r="U71" s="203">
        <v>1</v>
      </c>
      <c r="V71" s="203">
        <v>1</v>
      </c>
      <c r="W71" s="203">
        <f>'Core Indicators'!EX71</f>
        <v>2</v>
      </c>
      <c r="X71" s="163">
        <f t="shared" si="39"/>
        <v>1.5</v>
      </c>
      <c r="Y71" s="203">
        <v>1</v>
      </c>
      <c r="Z71" s="163">
        <f t="shared" si="40"/>
        <v>2</v>
      </c>
      <c r="AA71" s="203">
        <f>'Core Indicators'!FF71</f>
        <v>2</v>
      </c>
      <c r="AB71" s="203">
        <f t="shared" si="41"/>
        <v>2</v>
      </c>
      <c r="AC71" s="184">
        <f>'Core Indicators'!GD71</f>
        <v>2</v>
      </c>
      <c r="AD71" s="184">
        <f>'Core Indicators'!GL71</f>
        <v>2</v>
      </c>
      <c r="AE71" s="184">
        <f>'Core Indicators'!GT71</f>
        <v>2</v>
      </c>
      <c r="AF71" s="184">
        <f>'Core Indicators'!HB71</f>
        <v>2</v>
      </c>
      <c r="AG71" s="184">
        <f t="shared" si="42"/>
        <v>2</v>
      </c>
      <c r="AH71" s="184">
        <f>'Core Indicators'!HJ71</f>
        <v>2</v>
      </c>
      <c r="AI71" s="184">
        <f>'Core Indicators'!HR71</f>
        <v>2</v>
      </c>
      <c r="AJ71" s="184">
        <f t="shared" si="43"/>
        <v>2</v>
      </c>
      <c r="AK71" s="184">
        <f>'Core Indicators'!HZ71</f>
        <v>2</v>
      </c>
      <c r="AL71" s="184">
        <f>'Core Indicators'!IH71</f>
        <v>2</v>
      </c>
      <c r="AM71" s="184">
        <f>'Core Indicators'!IP71</f>
        <v>2</v>
      </c>
      <c r="AN71" s="184">
        <f t="shared" si="44"/>
        <v>2</v>
      </c>
    </row>
    <row r="72" spans="1:40" x14ac:dyDescent="0.25">
      <c r="A72" s="203" t="str">
        <f>Lists!C:C</f>
        <v>MDG006</v>
      </c>
      <c r="B72" s="249">
        <f t="shared" si="30"/>
        <v>1.9</v>
      </c>
      <c r="C72" s="163">
        <f t="shared" si="31"/>
        <v>0</v>
      </c>
      <c r="D72" s="272">
        <f t="shared" si="32"/>
        <v>2</v>
      </c>
      <c r="E72" s="203">
        <f>'Core Indicators'!R72</f>
        <v>2</v>
      </c>
      <c r="F72" s="203">
        <f>'Core Indicators'!Z72</f>
        <v>2</v>
      </c>
      <c r="G72" s="163">
        <f t="shared" si="33"/>
        <v>2</v>
      </c>
      <c r="H72" s="203">
        <f>'Core Indicators'!AH72</f>
        <v>2</v>
      </c>
      <c r="I72" s="203">
        <f>'Core Indicators'!AP72</f>
        <v>2</v>
      </c>
      <c r="J72" s="203">
        <f>'Core Indicators'!BN72</f>
        <v>2</v>
      </c>
      <c r="K72" s="203">
        <f t="shared" si="34"/>
        <v>2</v>
      </c>
      <c r="L72" s="249">
        <f t="shared" si="35"/>
        <v>2</v>
      </c>
      <c r="M72" s="272">
        <f t="shared" si="36"/>
        <v>2.2000000000000002</v>
      </c>
      <c r="N72" s="204">
        <f>'Core Indicators'!DJ72</f>
        <v>2</v>
      </c>
      <c r="O72" s="204">
        <f>'Core Indicators'!DR72</f>
        <v>2</v>
      </c>
      <c r="P72" s="204">
        <f>'Core Indicators'!DZ72</f>
        <v>1</v>
      </c>
      <c r="Q72" s="204">
        <f>'Core Indicators'!EH72</f>
        <v>3</v>
      </c>
      <c r="R72" s="204">
        <f>'Core Indicators'!EP72</f>
        <v>3</v>
      </c>
      <c r="S72" s="163">
        <f t="shared" si="37"/>
        <v>1.4</v>
      </c>
      <c r="T72" s="163">
        <f t="shared" si="38"/>
        <v>0.83333333333333337</v>
      </c>
      <c r="U72" s="203">
        <v>1</v>
      </c>
      <c r="V72" s="203">
        <v>1</v>
      </c>
      <c r="W72" s="203">
        <f>'Core Indicators'!EX72</f>
        <v>0</v>
      </c>
      <c r="X72" s="163">
        <f t="shared" si="39"/>
        <v>0.5</v>
      </c>
      <c r="Y72" s="203">
        <v>1</v>
      </c>
      <c r="Z72" s="163">
        <f t="shared" si="40"/>
        <v>2</v>
      </c>
      <c r="AA72" s="203">
        <f>'Core Indicators'!FF72</f>
        <v>2</v>
      </c>
      <c r="AB72" s="203">
        <f t="shared" si="41"/>
        <v>2</v>
      </c>
      <c r="AC72" s="184">
        <f>'Core Indicators'!GD72</f>
        <v>2</v>
      </c>
      <c r="AD72" s="184">
        <f>'Core Indicators'!GL72</f>
        <v>2</v>
      </c>
      <c r="AE72" s="184">
        <f>'Core Indicators'!GT72</f>
        <v>2</v>
      </c>
      <c r="AF72" s="184">
        <f>'Core Indicators'!HB72</f>
        <v>2</v>
      </c>
      <c r="AG72" s="184">
        <f t="shared" si="42"/>
        <v>2</v>
      </c>
      <c r="AH72" s="184">
        <f>'Core Indicators'!HJ72</f>
        <v>2</v>
      </c>
      <c r="AI72" s="184">
        <f>'Core Indicators'!HR72</f>
        <v>2</v>
      </c>
      <c r="AJ72" s="184">
        <f t="shared" si="43"/>
        <v>2</v>
      </c>
      <c r="AK72" s="184">
        <f>'Core Indicators'!HZ72</f>
        <v>2</v>
      </c>
      <c r="AL72" s="184">
        <f>'Core Indicators'!IH72</f>
        <v>2</v>
      </c>
      <c r="AM72" s="184">
        <f>'Core Indicators'!IP72</f>
        <v>2</v>
      </c>
      <c r="AN72" s="184">
        <f t="shared" si="44"/>
        <v>2</v>
      </c>
    </row>
    <row r="73" spans="1:40" x14ac:dyDescent="0.25">
      <c r="A73" s="203" t="str">
        <f>Lists!C:C</f>
        <v>MEX001</v>
      </c>
      <c r="B73" s="249">
        <f t="shared" si="30"/>
        <v>2.6</v>
      </c>
      <c r="C73" s="163">
        <f t="shared" si="31"/>
        <v>0</v>
      </c>
      <c r="D73" s="272">
        <f t="shared" si="32"/>
        <v>2.7</v>
      </c>
      <c r="E73" s="203">
        <f>'Core Indicators'!R73</f>
        <v>2</v>
      </c>
      <c r="F73" s="203">
        <f>'Core Indicators'!Z73</f>
        <v>3</v>
      </c>
      <c r="G73" s="163">
        <f t="shared" si="33"/>
        <v>2.5</v>
      </c>
      <c r="H73" s="203">
        <f>'Core Indicators'!AH73</f>
        <v>3</v>
      </c>
      <c r="I73" s="203">
        <f>'Core Indicators'!AP73</f>
        <v>3</v>
      </c>
      <c r="J73" s="203">
        <f>'Core Indicators'!BN73</f>
        <v>2</v>
      </c>
      <c r="K73" s="203">
        <f t="shared" si="34"/>
        <v>2.5</v>
      </c>
      <c r="L73" s="249">
        <f t="shared" si="35"/>
        <v>2.8</v>
      </c>
      <c r="M73" s="272">
        <f t="shared" si="36"/>
        <v>3</v>
      </c>
      <c r="N73" s="204">
        <f>'Core Indicators'!DJ73</f>
        <v>3</v>
      </c>
      <c r="O73" s="204">
        <f>'Core Indicators'!DR73</f>
        <v>3</v>
      </c>
      <c r="P73" s="204">
        <f>'Core Indicators'!DZ73</f>
        <v>3</v>
      </c>
      <c r="Q73" s="204" t="str">
        <f>'Core Indicators'!EH73</f>
        <v>x</v>
      </c>
      <c r="R73" s="204" t="str">
        <f>'Core Indicators'!EP73</f>
        <v>x</v>
      </c>
      <c r="S73" s="163">
        <f t="shared" si="37"/>
        <v>1.9</v>
      </c>
      <c r="T73" s="163">
        <f t="shared" si="38"/>
        <v>1.1666666666666667</v>
      </c>
      <c r="U73" s="203">
        <v>1</v>
      </c>
      <c r="V73" s="203">
        <v>1</v>
      </c>
      <c r="W73" s="203">
        <f>'Core Indicators'!EX73</f>
        <v>2</v>
      </c>
      <c r="X73" s="163">
        <f t="shared" si="39"/>
        <v>1.5</v>
      </c>
      <c r="Y73" s="203">
        <v>1</v>
      </c>
      <c r="Z73" s="163">
        <f t="shared" si="40"/>
        <v>2.5</v>
      </c>
      <c r="AA73" s="203">
        <f>'Core Indicators'!FF73</f>
        <v>3</v>
      </c>
      <c r="AB73" s="203">
        <f t="shared" si="41"/>
        <v>2</v>
      </c>
      <c r="AC73" s="184">
        <f>'Core Indicators'!GD73</f>
        <v>2</v>
      </c>
      <c r="AD73" s="184">
        <f>'Core Indicators'!GL73</f>
        <v>2</v>
      </c>
      <c r="AE73" s="184">
        <f>'Core Indicators'!GT73</f>
        <v>2</v>
      </c>
      <c r="AF73" s="184">
        <f>'Core Indicators'!HB73</f>
        <v>2</v>
      </c>
      <c r="AG73" s="184">
        <f t="shared" si="42"/>
        <v>2</v>
      </c>
      <c r="AH73" s="184">
        <f>'Core Indicators'!HJ73</f>
        <v>2</v>
      </c>
      <c r="AI73" s="184">
        <f>'Core Indicators'!HR73</f>
        <v>2</v>
      </c>
      <c r="AJ73" s="184">
        <f t="shared" si="43"/>
        <v>2</v>
      </c>
      <c r="AK73" s="184">
        <f>'Core Indicators'!HZ73</f>
        <v>2</v>
      </c>
      <c r="AL73" s="184">
        <f>'Core Indicators'!IH73</f>
        <v>2</v>
      </c>
      <c r="AM73" s="184">
        <f>'Core Indicators'!IP73</f>
        <v>2</v>
      </c>
      <c r="AN73" s="184">
        <f t="shared" si="44"/>
        <v>2</v>
      </c>
    </row>
    <row r="74" spans="1:40" x14ac:dyDescent="0.25">
      <c r="A74" s="203" t="str">
        <f>Lists!C:C</f>
        <v>MEX002</v>
      </c>
      <c r="B74" s="249">
        <f t="shared" si="30"/>
        <v>2.5</v>
      </c>
      <c r="C74" s="163">
        <f t="shared" si="31"/>
        <v>0</v>
      </c>
      <c r="D74" s="272">
        <f t="shared" si="32"/>
        <v>2.5</v>
      </c>
      <c r="E74" s="203">
        <f>'Core Indicators'!R74</f>
        <v>2</v>
      </c>
      <c r="F74" s="203">
        <f>'Core Indicators'!Z74</f>
        <v>3</v>
      </c>
      <c r="G74" s="163">
        <f t="shared" si="33"/>
        <v>2.5</v>
      </c>
      <c r="H74" s="203">
        <f>'Core Indicators'!AH74</f>
        <v>3</v>
      </c>
      <c r="I74" s="203">
        <f>'Core Indicators'!AP74</f>
        <v>2</v>
      </c>
      <c r="J74" s="203">
        <f>'Core Indicators'!BN74</f>
        <v>2</v>
      </c>
      <c r="K74" s="203">
        <f t="shared" si="34"/>
        <v>2</v>
      </c>
      <c r="L74" s="249">
        <f t="shared" si="35"/>
        <v>2.5</v>
      </c>
      <c r="M74" s="272">
        <f t="shared" si="36"/>
        <v>3</v>
      </c>
      <c r="N74" s="204">
        <f>'Core Indicators'!DJ74</f>
        <v>3</v>
      </c>
      <c r="O74" s="204">
        <f>'Core Indicators'!DR74</f>
        <v>3</v>
      </c>
      <c r="P74" s="204" t="str">
        <f>'Core Indicators'!DZ74</f>
        <v>x</v>
      </c>
      <c r="Q74" s="204" t="str">
        <f>'Core Indicators'!EH74</f>
        <v>x</v>
      </c>
      <c r="R74" s="204" t="str">
        <f>'Core Indicators'!EP74</f>
        <v>x</v>
      </c>
      <c r="S74" s="163">
        <f t="shared" si="37"/>
        <v>1.6</v>
      </c>
      <c r="T74" s="163">
        <f t="shared" si="38"/>
        <v>1.1666666666666667</v>
      </c>
      <c r="U74" s="203">
        <v>1</v>
      </c>
      <c r="V74" s="203">
        <v>1</v>
      </c>
      <c r="W74" s="203">
        <f>'Core Indicators'!EX74</f>
        <v>2</v>
      </c>
      <c r="X74" s="163">
        <f t="shared" si="39"/>
        <v>1.5</v>
      </c>
      <c r="Y74" s="203">
        <v>1</v>
      </c>
      <c r="Z74" s="163">
        <f t="shared" si="40"/>
        <v>2</v>
      </c>
      <c r="AA74" s="203">
        <f>'Core Indicators'!FF74</f>
        <v>2</v>
      </c>
      <c r="AB74" s="203">
        <f t="shared" si="41"/>
        <v>2</v>
      </c>
      <c r="AC74" s="184">
        <f>'Core Indicators'!GD74</f>
        <v>2</v>
      </c>
      <c r="AD74" s="184">
        <f>'Core Indicators'!GL74</f>
        <v>2</v>
      </c>
      <c r="AE74" s="184">
        <f>'Core Indicators'!GT74</f>
        <v>2</v>
      </c>
      <c r="AF74" s="184">
        <f>'Core Indicators'!HB74</f>
        <v>2</v>
      </c>
      <c r="AG74" s="184">
        <f t="shared" si="42"/>
        <v>2</v>
      </c>
      <c r="AH74" s="184">
        <f>'Core Indicators'!HJ74</f>
        <v>2</v>
      </c>
      <c r="AI74" s="184">
        <f>'Core Indicators'!HR74</f>
        <v>2</v>
      </c>
      <c r="AJ74" s="184">
        <f t="shared" si="43"/>
        <v>2</v>
      </c>
      <c r="AK74" s="184">
        <f>'Core Indicators'!HZ74</f>
        <v>2</v>
      </c>
      <c r="AL74" s="184">
        <f>'Core Indicators'!IH74</f>
        <v>2</v>
      </c>
      <c r="AM74" s="184">
        <f>'Core Indicators'!IP74</f>
        <v>2</v>
      </c>
      <c r="AN74" s="184">
        <f t="shared" si="44"/>
        <v>2</v>
      </c>
    </row>
    <row r="75" spans="1:40" x14ac:dyDescent="0.25">
      <c r="A75" s="203" t="str">
        <f>Lists!C:C</f>
        <v>MEX003</v>
      </c>
      <c r="B75" s="249">
        <f t="shared" si="30"/>
        <v>2.5</v>
      </c>
      <c r="C75" s="163">
        <f t="shared" si="31"/>
        <v>0</v>
      </c>
      <c r="D75" s="272">
        <f t="shared" si="32"/>
        <v>2.7</v>
      </c>
      <c r="E75" s="203">
        <f>'Core Indicators'!R75</f>
        <v>2</v>
      </c>
      <c r="F75" s="203">
        <f>'Core Indicators'!Z75</f>
        <v>2</v>
      </c>
      <c r="G75" s="163">
        <f t="shared" si="33"/>
        <v>2</v>
      </c>
      <c r="H75" s="203">
        <f>'Core Indicators'!AH75</f>
        <v>3</v>
      </c>
      <c r="I75" s="203">
        <f>'Core Indicators'!AP75</f>
        <v>3</v>
      </c>
      <c r="J75" s="203">
        <f>'Core Indicators'!BN75</f>
        <v>3</v>
      </c>
      <c r="K75" s="203">
        <f t="shared" si="34"/>
        <v>3</v>
      </c>
      <c r="L75" s="249">
        <f t="shared" si="35"/>
        <v>3</v>
      </c>
      <c r="M75" s="272">
        <f t="shared" si="36"/>
        <v>3</v>
      </c>
      <c r="N75" s="204">
        <f>'Core Indicators'!DJ75</f>
        <v>3</v>
      </c>
      <c r="O75" s="204">
        <f>'Core Indicators'!DR75</f>
        <v>3</v>
      </c>
      <c r="P75" s="204">
        <f>'Core Indicators'!DZ75</f>
        <v>3</v>
      </c>
      <c r="Q75" s="204" t="str">
        <f>'Core Indicators'!EH75</f>
        <v>x</v>
      </c>
      <c r="R75" s="204" t="str">
        <f>'Core Indicators'!EP75</f>
        <v>x</v>
      </c>
      <c r="S75" s="163">
        <f t="shared" si="37"/>
        <v>1.6</v>
      </c>
      <c r="T75" s="163">
        <f t="shared" si="38"/>
        <v>1.1666666666666667</v>
      </c>
      <c r="U75" s="203">
        <v>1</v>
      </c>
      <c r="V75" s="203">
        <v>1</v>
      </c>
      <c r="W75" s="203">
        <f>'Core Indicators'!EX75</f>
        <v>2</v>
      </c>
      <c r="X75" s="163">
        <f t="shared" si="39"/>
        <v>1.5</v>
      </c>
      <c r="Y75" s="203">
        <v>1</v>
      </c>
      <c r="Z75" s="163">
        <f t="shared" si="40"/>
        <v>2</v>
      </c>
      <c r="AA75" s="203">
        <f>'Core Indicators'!FF75</f>
        <v>2</v>
      </c>
      <c r="AB75" s="203">
        <f t="shared" si="41"/>
        <v>2</v>
      </c>
      <c r="AC75" s="184">
        <f>'Core Indicators'!GD75</f>
        <v>2</v>
      </c>
      <c r="AD75" s="184">
        <f>'Core Indicators'!GL75</f>
        <v>2</v>
      </c>
      <c r="AE75" s="184">
        <f>'Core Indicators'!GT75</f>
        <v>2</v>
      </c>
      <c r="AF75" s="184">
        <f>'Core Indicators'!HB75</f>
        <v>2</v>
      </c>
      <c r="AG75" s="184">
        <f t="shared" si="42"/>
        <v>2</v>
      </c>
      <c r="AH75" s="184">
        <f>'Core Indicators'!HJ75</f>
        <v>2</v>
      </c>
      <c r="AI75" s="184">
        <f>'Core Indicators'!HR75</f>
        <v>2</v>
      </c>
      <c r="AJ75" s="184">
        <f t="shared" si="43"/>
        <v>2</v>
      </c>
      <c r="AK75" s="184">
        <f>'Core Indicators'!HZ75</f>
        <v>2</v>
      </c>
      <c r="AL75" s="184">
        <f>'Core Indicators'!IH75</f>
        <v>2</v>
      </c>
      <c r="AM75" s="184">
        <f>'Core Indicators'!IP75</f>
        <v>2</v>
      </c>
      <c r="AN75" s="184">
        <f t="shared" si="44"/>
        <v>2</v>
      </c>
    </row>
    <row r="76" spans="1:40" x14ac:dyDescent="0.25">
      <c r="A76" s="203" t="str">
        <f>Lists!C:C</f>
        <v>MLI001</v>
      </c>
      <c r="B76" s="249">
        <f t="shared" si="30"/>
        <v>1.8</v>
      </c>
      <c r="C76" s="163">
        <f t="shared" si="31"/>
        <v>0</v>
      </c>
      <c r="D76" s="272">
        <f t="shared" si="32"/>
        <v>1.9</v>
      </c>
      <c r="E76" s="203">
        <f>'Core Indicators'!R76</f>
        <v>3</v>
      </c>
      <c r="F76" s="203">
        <f>'Core Indicators'!Z76</f>
        <v>2</v>
      </c>
      <c r="G76" s="163">
        <f t="shared" si="33"/>
        <v>2.5</v>
      </c>
      <c r="H76" s="203">
        <f>'Core Indicators'!AH76</f>
        <v>2</v>
      </c>
      <c r="I76" s="203">
        <f>'Core Indicators'!AP76</f>
        <v>1</v>
      </c>
      <c r="J76" s="203">
        <f>'Core Indicators'!BN76</f>
        <v>1</v>
      </c>
      <c r="K76" s="203">
        <f t="shared" si="34"/>
        <v>1</v>
      </c>
      <c r="L76" s="249">
        <f t="shared" si="35"/>
        <v>1.5</v>
      </c>
      <c r="M76" s="272">
        <f t="shared" si="36"/>
        <v>2</v>
      </c>
      <c r="N76" s="204">
        <f>'Core Indicators'!DJ76</f>
        <v>2</v>
      </c>
      <c r="O76" s="204">
        <f>'Core Indicators'!DR76</f>
        <v>2</v>
      </c>
      <c r="P76" s="204">
        <f>'Core Indicators'!DZ76</f>
        <v>2</v>
      </c>
      <c r="Q76" s="204">
        <f>'Core Indicators'!EH76</f>
        <v>2</v>
      </c>
      <c r="R76" s="204">
        <f>'Core Indicators'!EP76</f>
        <v>2</v>
      </c>
      <c r="S76" s="163">
        <f t="shared" si="37"/>
        <v>1.3</v>
      </c>
      <c r="T76" s="163">
        <f t="shared" si="38"/>
        <v>1</v>
      </c>
      <c r="U76" s="203">
        <v>1</v>
      </c>
      <c r="V76" s="203">
        <v>1</v>
      </c>
      <c r="W76" s="203">
        <f>'Core Indicators'!EX76</f>
        <v>1</v>
      </c>
      <c r="X76" s="163">
        <f t="shared" si="39"/>
        <v>1</v>
      </c>
      <c r="Y76" s="203">
        <v>1</v>
      </c>
      <c r="Z76" s="163">
        <f t="shared" si="40"/>
        <v>1.5</v>
      </c>
      <c r="AA76" s="203">
        <f>'Core Indicators'!FF76</f>
        <v>1</v>
      </c>
      <c r="AB76" s="203">
        <f t="shared" si="41"/>
        <v>2</v>
      </c>
      <c r="AC76" s="184">
        <f>'Core Indicators'!GD76</f>
        <v>2</v>
      </c>
      <c r="AD76" s="184">
        <f>'Core Indicators'!GL76</f>
        <v>2</v>
      </c>
      <c r="AE76" s="184">
        <f>'Core Indicators'!GT76</f>
        <v>2</v>
      </c>
      <c r="AF76" s="184">
        <f>'Core Indicators'!HB76</f>
        <v>2</v>
      </c>
      <c r="AG76" s="184">
        <f t="shared" si="42"/>
        <v>2</v>
      </c>
      <c r="AH76" s="184">
        <f>'Core Indicators'!HJ76</f>
        <v>2</v>
      </c>
      <c r="AI76" s="184">
        <f>'Core Indicators'!HR76</f>
        <v>2</v>
      </c>
      <c r="AJ76" s="184">
        <f t="shared" si="43"/>
        <v>2</v>
      </c>
      <c r="AK76" s="184">
        <f>'Core Indicators'!HZ76</f>
        <v>2</v>
      </c>
      <c r="AL76" s="184">
        <f>'Core Indicators'!IH76</f>
        <v>2</v>
      </c>
      <c r="AM76" s="184">
        <f>'Core Indicators'!IP76</f>
        <v>2</v>
      </c>
      <c r="AN76" s="184">
        <f t="shared" si="44"/>
        <v>2</v>
      </c>
    </row>
    <row r="77" spans="1:40" x14ac:dyDescent="0.25">
      <c r="A77" s="203" t="str">
        <f>Lists!C:C</f>
        <v>MMR001</v>
      </c>
      <c r="B77" s="249">
        <f t="shared" si="30"/>
        <v>1.9</v>
      </c>
      <c r="C77" s="163">
        <f t="shared" si="31"/>
        <v>0</v>
      </c>
      <c r="D77" s="272">
        <f t="shared" si="32"/>
        <v>2</v>
      </c>
      <c r="E77" s="203">
        <f>'Core Indicators'!R77</f>
        <v>1</v>
      </c>
      <c r="F77" s="203">
        <f>'Core Indicators'!Z77</f>
        <v>2</v>
      </c>
      <c r="G77" s="163">
        <f t="shared" si="33"/>
        <v>1.5</v>
      </c>
      <c r="H77" s="203">
        <f>'Core Indicators'!AH77</f>
        <v>2</v>
      </c>
      <c r="I77" s="203">
        <f>'Core Indicators'!AP77</f>
        <v>2</v>
      </c>
      <c r="J77" s="203">
        <f>'Core Indicators'!BN77</f>
        <v>3</v>
      </c>
      <c r="K77" s="203">
        <f t="shared" si="34"/>
        <v>2.5</v>
      </c>
      <c r="L77" s="249">
        <f t="shared" si="35"/>
        <v>2.2999999999999998</v>
      </c>
      <c r="M77" s="272">
        <f t="shared" si="36"/>
        <v>2</v>
      </c>
      <c r="N77" s="204">
        <f>'Core Indicators'!DJ77</f>
        <v>2</v>
      </c>
      <c r="O77" s="204">
        <f>'Core Indicators'!DR77</f>
        <v>2</v>
      </c>
      <c r="P77" s="204">
        <f>'Core Indicators'!DZ77</f>
        <v>2</v>
      </c>
      <c r="Q77" s="204">
        <f>'Core Indicators'!EH77</f>
        <v>2</v>
      </c>
      <c r="R77" s="204">
        <f>'Core Indicators'!EP77</f>
        <v>2</v>
      </c>
      <c r="S77" s="163">
        <f t="shared" si="37"/>
        <v>1.7</v>
      </c>
      <c r="T77" s="163">
        <f t="shared" si="38"/>
        <v>1.3333333333333333</v>
      </c>
      <c r="U77" s="203">
        <v>1</v>
      </c>
      <c r="V77" s="203">
        <v>1</v>
      </c>
      <c r="W77" s="203">
        <f>'Core Indicators'!EX77</f>
        <v>3</v>
      </c>
      <c r="X77" s="163">
        <f t="shared" si="39"/>
        <v>2</v>
      </c>
      <c r="Y77" s="203">
        <v>1</v>
      </c>
      <c r="Z77" s="163">
        <f t="shared" si="40"/>
        <v>2</v>
      </c>
      <c r="AA77" s="203">
        <f>'Core Indicators'!FF77</f>
        <v>2</v>
      </c>
      <c r="AB77" s="203">
        <f t="shared" si="41"/>
        <v>2</v>
      </c>
      <c r="AC77" s="184">
        <f>'Core Indicators'!GD77</f>
        <v>2</v>
      </c>
      <c r="AD77" s="184">
        <f>'Core Indicators'!GL77</f>
        <v>2</v>
      </c>
      <c r="AE77" s="184">
        <f>'Core Indicators'!GT77</f>
        <v>2</v>
      </c>
      <c r="AF77" s="184">
        <f>'Core Indicators'!HB77</f>
        <v>2</v>
      </c>
      <c r="AG77" s="184">
        <f t="shared" si="42"/>
        <v>2</v>
      </c>
      <c r="AH77" s="184">
        <f>'Core Indicators'!HJ77</f>
        <v>2</v>
      </c>
      <c r="AI77" s="184">
        <f>'Core Indicators'!HR77</f>
        <v>2</v>
      </c>
      <c r="AJ77" s="184">
        <f t="shared" si="43"/>
        <v>2</v>
      </c>
      <c r="AK77" s="184">
        <f>'Core Indicators'!HZ77</f>
        <v>2</v>
      </c>
      <c r="AL77" s="184">
        <f>'Core Indicators'!IH77</f>
        <v>2</v>
      </c>
      <c r="AM77" s="184">
        <f>'Core Indicators'!IP77</f>
        <v>2</v>
      </c>
      <c r="AN77" s="184">
        <f t="shared" si="44"/>
        <v>2</v>
      </c>
    </row>
    <row r="78" spans="1:40" x14ac:dyDescent="0.25">
      <c r="A78" s="203" t="str">
        <f>Lists!C:C</f>
        <v>MMR002</v>
      </c>
      <c r="B78" s="249">
        <f t="shared" si="30"/>
        <v>1.9</v>
      </c>
      <c r="C78" s="163">
        <f t="shared" si="31"/>
        <v>0</v>
      </c>
      <c r="D78" s="272">
        <f t="shared" si="32"/>
        <v>1.9</v>
      </c>
      <c r="E78" s="203">
        <f>'Core Indicators'!R78</f>
        <v>1</v>
      </c>
      <c r="F78" s="203">
        <f>'Core Indicators'!Z78</f>
        <v>1</v>
      </c>
      <c r="G78" s="163">
        <f t="shared" si="33"/>
        <v>1</v>
      </c>
      <c r="H78" s="203">
        <f>'Core Indicators'!AH78</f>
        <v>2</v>
      </c>
      <c r="I78" s="203">
        <f>'Core Indicators'!AP78</f>
        <v>2</v>
      </c>
      <c r="J78" s="203">
        <f>'Core Indicators'!BN78</f>
        <v>3</v>
      </c>
      <c r="K78" s="203">
        <f t="shared" si="34"/>
        <v>2.5</v>
      </c>
      <c r="L78" s="249">
        <f t="shared" si="35"/>
        <v>2.2999999999999998</v>
      </c>
      <c r="M78" s="272">
        <f t="shared" si="36"/>
        <v>2</v>
      </c>
      <c r="N78" s="204">
        <f>'Core Indicators'!DJ78</f>
        <v>2</v>
      </c>
      <c r="O78" s="204">
        <f>'Core Indicators'!DR78</f>
        <v>2</v>
      </c>
      <c r="P78" s="204" t="str">
        <f>'Core Indicators'!DZ78</f>
        <v>x</v>
      </c>
      <c r="Q78" s="204">
        <f>'Core Indicators'!EH78</f>
        <v>2</v>
      </c>
      <c r="R78" s="204" t="str">
        <f>'Core Indicators'!EP78</f>
        <v>x</v>
      </c>
      <c r="S78" s="163">
        <f t="shared" si="37"/>
        <v>1.7</v>
      </c>
      <c r="T78" s="163">
        <f t="shared" si="38"/>
        <v>1.3333333333333333</v>
      </c>
      <c r="U78" s="203">
        <v>1</v>
      </c>
      <c r="V78" s="203">
        <v>1</v>
      </c>
      <c r="W78" s="203">
        <f>'Core Indicators'!EX78</f>
        <v>3</v>
      </c>
      <c r="X78" s="163">
        <f t="shared" si="39"/>
        <v>2</v>
      </c>
      <c r="Y78" s="203">
        <v>1</v>
      </c>
      <c r="Z78" s="163">
        <f t="shared" si="40"/>
        <v>2</v>
      </c>
      <c r="AA78" s="203">
        <f>'Core Indicators'!FF78</f>
        <v>2</v>
      </c>
      <c r="AB78" s="203">
        <f t="shared" si="41"/>
        <v>2</v>
      </c>
      <c r="AC78" s="184">
        <f>'Core Indicators'!GD78</f>
        <v>2</v>
      </c>
      <c r="AD78" s="184">
        <f>'Core Indicators'!GL78</f>
        <v>2</v>
      </c>
      <c r="AE78" s="184">
        <f>'Core Indicators'!GT78</f>
        <v>2</v>
      </c>
      <c r="AF78" s="184">
        <f>'Core Indicators'!HB78</f>
        <v>2</v>
      </c>
      <c r="AG78" s="184">
        <f t="shared" si="42"/>
        <v>2</v>
      </c>
      <c r="AH78" s="184">
        <f>'Core Indicators'!HJ78</f>
        <v>2</v>
      </c>
      <c r="AI78" s="184">
        <f>'Core Indicators'!HR78</f>
        <v>2</v>
      </c>
      <c r="AJ78" s="184">
        <f t="shared" si="43"/>
        <v>2</v>
      </c>
      <c r="AK78" s="184">
        <f>'Core Indicators'!HZ78</f>
        <v>2</v>
      </c>
      <c r="AL78" s="184">
        <f>'Core Indicators'!IH78</f>
        <v>2</v>
      </c>
      <c r="AM78" s="184">
        <f>'Core Indicators'!IP78</f>
        <v>2</v>
      </c>
      <c r="AN78" s="184">
        <f t="shared" si="44"/>
        <v>2</v>
      </c>
    </row>
    <row r="79" spans="1:40" x14ac:dyDescent="0.25">
      <c r="A79" s="203" t="str">
        <f>Lists!C:C</f>
        <v>MMR003</v>
      </c>
      <c r="B79" s="249">
        <f t="shared" si="30"/>
        <v>1.9</v>
      </c>
      <c r="C79" s="163">
        <f t="shared" si="31"/>
        <v>0</v>
      </c>
      <c r="D79" s="272">
        <f t="shared" si="32"/>
        <v>2</v>
      </c>
      <c r="E79" s="203">
        <f>'Core Indicators'!R79</f>
        <v>2</v>
      </c>
      <c r="F79" s="203">
        <f>'Core Indicators'!Z79</f>
        <v>2</v>
      </c>
      <c r="G79" s="163">
        <f t="shared" si="33"/>
        <v>2</v>
      </c>
      <c r="H79" s="203">
        <f>'Core Indicators'!AH79</f>
        <v>2</v>
      </c>
      <c r="I79" s="203">
        <f>'Core Indicators'!AP79</f>
        <v>2</v>
      </c>
      <c r="J79" s="203">
        <f>'Core Indicators'!BN79</f>
        <v>2</v>
      </c>
      <c r="K79" s="203">
        <f t="shared" si="34"/>
        <v>2</v>
      </c>
      <c r="L79" s="249">
        <f t="shared" si="35"/>
        <v>2</v>
      </c>
      <c r="M79" s="272">
        <f t="shared" si="36"/>
        <v>2</v>
      </c>
      <c r="N79" s="204">
        <f>'Core Indicators'!DJ79</f>
        <v>2</v>
      </c>
      <c r="O79" s="204" t="str">
        <f>'Core Indicators'!DR79</f>
        <v>x</v>
      </c>
      <c r="P79" s="204">
        <f>'Core Indicators'!DZ79</f>
        <v>2</v>
      </c>
      <c r="Q79" s="204">
        <f>'Core Indicators'!EH79</f>
        <v>2</v>
      </c>
      <c r="R79" s="204">
        <f>'Core Indicators'!EP79</f>
        <v>2</v>
      </c>
      <c r="S79" s="163">
        <f t="shared" si="37"/>
        <v>1.6</v>
      </c>
      <c r="T79" s="163">
        <f t="shared" si="38"/>
        <v>1.1666666666666667</v>
      </c>
      <c r="U79" s="203">
        <v>1</v>
      </c>
      <c r="V79" s="203">
        <v>1</v>
      </c>
      <c r="W79" s="203">
        <f>'Core Indicators'!EX79</f>
        <v>2</v>
      </c>
      <c r="X79" s="163">
        <f t="shared" si="39"/>
        <v>1.5</v>
      </c>
      <c r="Y79" s="203">
        <v>1</v>
      </c>
      <c r="Z79" s="163">
        <f t="shared" si="40"/>
        <v>2</v>
      </c>
      <c r="AA79" s="203">
        <f>'Core Indicators'!FF79</f>
        <v>2</v>
      </c>
      <c r="AB79" s="203">
        <f t="shared" si="41"/>
        <v>2</v>
      </c>
      <c r="AC79" s="184">
        <f>'Core Indicators'!GD79</f>
        <v>2</v>
      </c>
      <c r="AD79" s="184">
        <f>'Core Indicators'!GL79</f>
        <v>2</v>
      </c>
      <c r="AE79" s="184">
        <f>'Core Indicators'!GT79</f>
        <v>2</v>
      </c>
      <c r="AF79" s="184">
        <f>'Core Indicators'!HB79</f>
        <v>2</v>
      </c>
      <c r="AG79" s="184">
        <f t="shared" si="42"/>
        <v>2</v>
      </c>
      <c r="AH79" s="184">
        <f>'Core Indicators'!HJ79</f>
        <v>2</v>
      </c>
      <c r="AI79" s="184">
        <f>'Core Indicators'!HR79</f>
        <v>2</v>
      </c>
      <c r="AJ79" s="184">
        <f t="shared" si="43"/>
        <v>2</v>
      </c>
      <c r="AK79" s="184">
        <f>'Core Indicators'!HZ79</f>
        <v>2</v>
      </c>
      <c r="AL79" s="184">
        <f>'Core Indicators'!IH79</f>
        <v>2</v>
      </c>
      <c r="AM79" s="184">
        <f>'Core Indicators'!IP79</f>
        <v>2</v>
      </c>
      <c r="AN79" s="184">
        <f t="shared" si="44"/>
        <v>2</v>
      </c>
    </row>
    <row r="80" spans="1:40" x14ac:dyDescent="0.25">
      <c r="A80" s="203" t="str">
        <f>Lists!C:C</f>
        <v>MMR004</v>
      </c>
      <c r="B80" s="249">
        <f t="shared" si="30"/>
        <v>1.8</v>
      </c>
      <c r="C80" s="163">
        <f t="shared" si="31"/>
        <v>0</v>
      </c>
      <c r="D80" s="272">
        <f t="shared" si="32"/>
        <v>2</v>
      </c>
      <c r="E80" s="203">
        <f>'Core Indicators'!R80</f>
        <v>1</v>
      </c>
      <c r="F80" s="203">
        <f>'Core Indicators'!Z80</f>
        <v>2</v>
      </c>
      <c r="G80" s="163">
        <f t="shared" si="33"/>
        <v>1.5</v>
      </c>
      <c r="H80" s="203">
        <f>'Core Indicators'!AH80</f>
        <v>2</v>
      </c>
      <c r="I80" s="203">
        <f>'Core Indicators'!AP80</f>
        <v>2</v>
      </c>
      <c r="J80" s="203">
        <f>'Core Indicators'!BN80</f>
        <v>3</v>
      </c>
      <c r="K80" s="203">
        <f t="shared" si="34"/>
        <v>2.5</v>
      </c>
      <c r="L80" s="249">
        <f t="shared" si="35"/>
        <v>2.2999999999999998</v>
      </c>
      <c r="M80" s="272">
        <f t="shared" si="36"/>
        <v>2</v>
      </c>
      <c r="N80" s="204">
        <f>'Core Indicators'!DJ80</f>
        <v>2</v>
      </c>
      <c r="O80" s="204">
        <f>'Core Indicators'!DR80</f>
        <v>2</v>
      </c>
      <c r="P80" s="204">
        <f>'Core Indicators'!DZ80</f>
        <v>2</v>
      </c>
      <c r="Q80" s="204">
        <f>'Core Indicators'!EH80</f>
        <v>2</v>
      </c>
      <c r="R80" s="204">
        <f>'Core Indicators'!EP80</f>
        <v>2</v>
      </c>
      <c r="S80" s="163">
        <f t="shared" si="37"/>
        <v>1.4</v>
      </c>
      <c r="T80" s="163">
        <f t="shared" si="38"/>
        <v>1.3333333333333333</v>
      </c>
      <c r="U80" s="203">
        <v>1</v>
      </c>
      <c r="V80" s="203">
        <v>1</v>
      </c>
      <c r="W80" s="203">
        <f>'Core Indicators'!EX80</f>
        <v>3</v>
      </c>
      <c r="X80" s="163">
        <f t="shared" si="39"/>
        <v>2</v>
      </c>
      <c r="Y80" s="203">
        <v>1</v>
      </c>
      <c r="Z80" s="163">
        <f t="shared" si="40"/>
        <v>1.5</v>
      </c>
      <c r="AA80" s="203">
        <f>'Core Indicators'!FF80</f>
        <v>1</v>
      </c>
      <c r="AB80" s="203">
        <f t="shared" si="41"/>
        <v>2</v>
      </c>
      <c r="AC80" s="184">
        <f>'Core Indicators'!GD80</f>
        <v>2</v>
      </c>
      <c r="AD80" s="184">
        <f>'Core Indicators'!GL80</f>
        <v>2</v>
      </c>
      <c r="AE80" s="184">
        <f>'Core Indicators'!GT80</f>
        <v>2</v>
      </c>
      <c r="AF80" s="184">
        <f>'Core Indicators'!HB80</f>
        <v>2</v>
      </c>
      <c r="AG80" s="184">
        <f t="shared" si="42"/>
        <v>2</v>
      </c>
      <c r="AH80" s="184">
        <f>'Core Indicators'!HJ80</f>
        <v>2</v>
      </c>
      <c r="AI80" s="184">
        <f>'Core Indicators'!HR80</f>
        <v>2</v>
      </c>
      <c r="AJ80" s="184">
        <f t="shared" si="43"/>
        <v>2</v>
      </c>
      <c r="AK80" s="184">
        <f>'Core Indicators'!HZ80</f>
        <v>2</v>
      </c>
      <c r="AL80" s="184">
        <f>'Core Indicators'!IH80</f>
        <v>2</v>
      </c>
      <c r="AM80" s="184">
        <f>'Core Indicators'!IP80</f>
        <v>2</v>
      </c>
      <c r="AN80" s="184">
        <f t="shared" si="44"/>
        <v>2</v>
      </c>
    </row>
    <row r="81" spans="1:40" x14ac:dyDescent="0.25">
      <c r="A81" s="203" t="str">
        <f>Lists!C:C</f>
        <v>MOZ001</v>
      </c>
      <c r="B81" s="249">
        <f t="shared" si="30"/>
        <v>2</v>
      </c>
      <c r="C81" s="163">
        <f t="shared" si="31"/>
        <v>0</v>
      </c>
      <c r="D81" s="272">
        <f t="shared" si="32"/>
        <v>2</v>
      </c>
      <c r="E81" s="203">
        <f>'Core Indicators'!R81</f>
        <v>2</v>
      </c>
      <c r="F81" s="203">
        <f>'Core Indicators'!Z81</f>
        <v>2</v>
      </c>
      <c r="G81" s="163">
        <f t="shared" si="33"/>
        <v>2</v>
      </c>
      <c r="H81" s="203">
        <f>'Core Indicators'!AH81</f>
        <v>2</v>
      </c>
      <c r="I81" s="203">
        <f>'Core Indicators'!AP81</f>
        <v>2</v>
      </c>
      <c r="J81" s="203">
        <f>'Core Indicators'!BN81</f>
        <v>2</v>
      </c>
      <c r="K81" s="203">
        <f t="shared" si="34"/>
        <v>2</v>
      </c>
      <c r="L81" s="249">
        <f t="shared" si="35"/>
        <v>2</v>
      </c>
      <c r="M81" s="272">
        <f t="shared" si="36"/>
        <v>2.2000000000000002</v>
      </c>
      <c r="N81" s="204">
        <f>'Core Indicators'!DJ81</f>
        <v>2</v>
      </c>
      <c r="O81" s="204">
        <f>'Core Indicators'!DR81</f>
        <v>2</v>
      </c>
      <c r="P81" s="204">
        <f>'Core Indicators'!DZ81</f>
        <v>2</v>
      </c>
      <c r="Q81" s="204">
        <f>'Core Indicators'!EH81</f>
        <v>2</v>
      </c>
      <c r="R81" s="204">
        <f>'Core Indicators'!EP81</f>
        <v>3</v>
      </c>
      <c r="S81" s="163">
        <f t="shared" si="37"/>
        <v>1.6</v>
      </c>
      <c r="T81" s="163">
        <f t="shared" si="38"/>
        <v>1.1666666666666667</v>
      </c>
      <c r="U81" s="203">
        <v>1</v>
      </c>
      <c r="V81" s="203">
        <v>1</v>
      </c>
      <c r="W81" s="203">
        <f>'Core Indicators'!EX81</f>
        <v>2</v>
      </c>
      <c r="X81" s="163">
        <f t="shared" si="39"/>
        <v>1.5</v>
      </c>
      <c r="Y81" s="203">
        <v>1</v>
      </c>
      <c r="Z81" s="163">
        <f t="shared" si="40"/>
        <v>2</v>
      </c>
      <c r="AA81" s="203">
        <f>'Core Indicators'!FF81</f>
        <v>2</v>
      </c>
      <c r="AB81" s="203">
        <f t="shared" si="41"/>
        <v>2</v>
      </c>
      <c r="AC81" s="184">
        <f>'Core Indicators'!GD81</f>
        <v>2</v>
      </c>
      <c r="AD81" s="184">
        <f>'Core Indicators'!GL81</f>
        <v>2</v>
      </c>
      <c r="AE81" s="184">
        <f>'Core Indicators'!GT81</f>
        <v>2</v>
      </c>
      <c r="AF81" s="184">
        <f>'Core Indicators'!HB81</f>
        <v>2</v>
      </c>
      <c r="AG81" s="184">
        <f t="shared" si="42"/>
        <v>2</v>
      </c>
      <c r="AH81" s="184">
        <f>'Core Indicators'!HJ81</f>
        <v>2</v>
      </c>
      <c r="AI81" s="184">
        <f>'Core Indicators'!HR81</f>
        <v>2</v>
      </c>
      <c r="AJ81" s="184">
        <f t="shared" si="43"/>
        <v>2</v>
      </c>
      <c r="AK81" s="184">
        <f>'Core Indicators'!HZ81</f>
        <v>2</v>
      </c>
      <c r="AL81" s="184">
        <f>'Core Indicators'!IH81</f>
        <v>2</v>
      </c>
      <c r="AM81" s="184">
        <f>'Core Indicators'!IP81</f>
        <v>2</v>
      </c>
      <c r="AN81" s="184">
        <f t="shared" si="44"/>
        <v>2</v>
      </c>
    </row>
    <row r="82" spans="1:40" x14ac:dyDescent="0.25">
      <c r="A82" s="203" t="str">
        <f>Lists!C:C</f>
        <v>MOZ004</v>
      </c>
      <c r="B82" s="249">
        <f t="shared" si="30"/>
        <v>2.2000000000000002</v>
      </c>
      <c r="C82" s="163">
        <f t="shared" si="31"/>
        <v>0</v>
      </c>
      <c r="D82" s="272">
        <f t="shared" si="32"/>
        <v>2.2000000000000002</v>
      </c>
      <c r="E82" s="203">
        <f>'Core Indicators'!R82</f>
        <v>2</v>
      </c>
      <c r="F82" s="203">
        <f>'Core Indicators'!Z82</f>
        <v>3</v>
      </c>
      <c r="G82" s="163">
        <f t="shared" si="33"/>
        <v>2.5</v>
      </c>
      <c r="H82" s="203">
        <f>'Core Indicators'!AH82</f>
        <v>2</v>
      </c>
      <c r="I82" s="203">
        <f>'Core Indicators'!AP82</f>
        <v>2</v>
      </c>
      <c r="J82" s="203">
        <f>'Core Indicators'!BN82</f>
        <v>2</v>
      </c>
      <c r="K82" s="203">
        <f t="shared" si="34"/>
        <v>2</v>
      </c>
      <c r="L82" s="249">
        <f t="shared" si="35"/>
        <v>2</v>
      </c>
      <c r="M82" s="272">
        <f t="shared" si="36"/>
        <v>2.6</v>
      </c>
      <c r="N82" s="204">
        <f>'Core Indicators'!DJ82</f>
        <v>2</v>
      </c>
      <c r="O82" s="204">
        <f>'Core Indicators'!DR82</f>
        <v>2</v>
      </c>
      <c r="P82" s="204">
        <f>'Core Indicators'!DZ82</f>
        <v>3</v>
      </c>
      <c r="Q82" s="204">
        <f>'Core Indicators'!EH82</f>
        <v>3</v>
      </c>
      <c r="R82" s="204">
        <f>'Core Indicators'!EP82</f>
        <v>3</v>
      </c>
      <c r="S82" s="163">
        <f t="shared" si="37"/>
        <v>1.6</v>
      </c>
      <c r="T82" s="163">
        <f t="shared" si="38"/>
        <v>1.1666666666666667</v>
      </c>
      <c r="U82" s="203">
        <v>1</v>
      </c>
      <c r="V82" s="203">
        <v>1</v>
      </c>
      <c r="W82" s="203">
        <f>'Core Indicators'!EX82</f>
        <v>2</v>
      </c>
      <c r="X82" s="163">
        <f t="shared" si="39"/>
        <v>1.5</v>
      </c>
      <c r="Y82" s="203">
        <v>1</v>
      </c>
      <c r="Z82" s="163">
        <f t="shared" si="40"/>
        <v>2</v>
      </c>
      <c r="AA82" s="203">
        <f>'Core Indicators'!FF82</f>
        <v>2</v>
      </c>
      <c r="AB82" s="203">
        <f t="shared" si="41"/>
        <v>2</v>
      </c>
      <c r="AC82" s="184">
        <f>'Core Indicators'!GD82</f>
        <v>2</v>
      </c>
      <c r="AD82" s="184">
        <f>'Core Indicators'!GL82</f>
        <v>2</v>
      </c>
      <c r="AE82" s="184">
        <f>'Core Indicators'!GT82</f>
        <v>2</v>
      </c>
      <c r="AF82" s="184">
        <f>'Core Indicators'!HB82</f>
        <v>2</v>
      </c>
      <c r="AG82" s="184">
        <f t="shared" si="42"/>
        <v>2</v>
      </c>
      <c r="AH82" s="184">
        <f>'Core Indicators'!HJ82</f>
        <v>2</v>
      </c>
      <c r="AI82" s="184">
        <f>'Core Indicators'!HR82</f>
        <v>2</v>
      </c>
      <c r="AJ82" s="184">
        <f t="shared" si="43"/>
        <v>2</v>
      </c>
      <c r="AK82" s="184">
        <f>'Core Indicators'!HZ82</f>
        <v>2</v>
      </c>
      <c r="AL82" s="184">
        <f>'Core Indicators'!IH82</f>
        <v>2</v>
      </c>
      <c r="AM82" s="184">
        <f>'Core Indicators'!IP82</f>
        <v>2</v>
      </c>
      <c r="AN82" s="184">
        <f t="shared" si="44"/>
        <v>2</v>
      </c>
    </row>
    <row r="83" spans="1:40" x14ac:dyDescent="0.25">
      <c r="A83" s="203" t="str">
        <f>Lists!C:C</f>
        <v>MOZ008</v>
      </c>
      <c r="B83" s="249">
        <f t="shared" si="30"/>
        <v>2.1</v>
      </c>
      <c r="C83" s="163">
        <f t="shared" si="31"/>
        <v>0</v>
      </c>
      <c r="D83" s="272">
        <f t="shared" si="32"/>
        <v>2</v>
      </c>
      <c r="E83" s="203">
        <f>'Core Indicators'!R83</f>
        <v>2</v>
      </c>
      <c r="F83" s="203">
        <f>'Core Indicators'!Z83</f>
        <v>2</v>
      </c>
      <c r="G83" s="163">
        <f t="shared" si="33"/>
        <v>2</v>
      </c>
      <c r="H83" s="203">
        <f>'Core Indicators'!AH83</f>
        <v>2</v>
      </c>
      <c r="I83" s="203">
        <f>'Core Indicators'!AP83</f>
        <v>2</v>
      </c>
      <c r="J83" s="203">
        <f>'Core Indicators'!BN83</f>
        <v>2</v>
      </c>
      <c r="K83" s="203">
        <f t="shared" si="34"/>
        <v>2</v>
      </c>
      <c r="L83" s="249">
        <f t="shared" si="35"/>
        <v>2</v>
      </c>
      <c r="M83" s="272">
        <f t="shared" si="36"/>
        <v>2.4</v>
      </c>
      <c r="N83" s="204">
        <f>'Core Indicators'!DJ83</f>
        <v>2</v>
      </c>
      <c r="O83" s="204">
        <f>'Core Indicators'!DR83</f>
        <v>2</v>
      </c>
      <c r="P83" s="204">
        <f>'Core Indicators'!DZ83</f>
        <v>2</v>
      </c>
      <c r="Q83" s="204">
        <f>'Core Indicators'!EH83</f>
        <v>3</v>
      </c>
      <c r="R83" s="204">
        <f>'Core Indicators'!EP83</f>
        <v>3</v>
      </c>
      <c r="S83" s="163">
        <f t="shared" si="37"/>
        <v>1.6</v>
      </c>
      <c r="T83" s="163">
        <f t="shared" si="38"/>
        <v>1.1666666666666667</v>
      </c>
      <c r="U83" s="203">
        <v>1</v>
      </c>
      <c r="V83" s="203">
        <v>1</v>
      </c>
      <c r="W83" s="203">
        <f>'Core Indicators'!EX83</f>
        <v>2</v>
      </c>
      <c r="X83" s="163">
        <f t="shared" si="39"/>
        <v>1.5</v>
      </c>
      <c r="Y83" s="203">
        <v>1</v>
      </c>
      <c r="Z83" s="163">
        <f t="shared" si="40"/>
        <v>2</v>
      </c>
      <c r="AA83" s="203">
        <f>'Core Indicators'!FF83</f>
        <v>2</v>
      </c>
      <c r="AB83" s="203">
        <f t="shared" si="41"/>
        <v>2</v>
      </c>
      <c r="AC83" s="184">
        <f>'Core Indicators'!GD83</f>
        <v>2</v>
      </c>
      <c r="AD83" s="184">
        <f>'Core Indicators'!GL83</f>
        <v>2</v>
      </c>
      <c r="AE83" s="184">
        <f>'Core Indicators'!GT83</f>
        <v>2</v>
      </c>
      <c r="AF83" s="184">
        <f>'Core Indicators'!HB83</f>
        <v>2</v>
      </c>
      <c r="AG83" s="184">
        <f t="shared" si="42"/>
        <v>2</v>
      </c>
      <c r="AH83" s="184">
        <f>'Core Indicators'!HJ83</f>
        <v>2</v>
      </c>
      <c r="AI83" s="184">
        <f>'Core Indicators'!HR83</f>
        <v>2</v>
      </c>
      <c r="AJ83" s="184">
        <f t="shared" si="43"/>
        <v>2</v>
      </c>
      <c r="AK83" s="184">
        <f>'Core Indicators'!HZ83</f>
        <v>2</v>
      </c>
      <c r="AL83" s="184">
        <f>'Core Indicators'!IH83</f>
        <v>2</v>
      </c>
      <c r="AM83" s="184">
        <f>'Core Indicators'!IP83</f>
        <v>2</v>
      </c>
      <c r="AN83" s="184">
        <f t="shared" si="44"/>
        <v>2</v>
      </c>
    </row>
    <row r="84" spans="1:40" x14ac:dyDescent="0.25">
      <c r="A84" s="203" t="str">
        <f>Lists!C:C</f>
        <v>MRT002</v>
      </c>
      <c r="B84" s="249">
        <f t="shared" si="30"/>
        <v>1.6</v>
      </c>
      <c r="C84" s="163">
        <f t="shared" si="31"/>
        <v>0</v>
      </c>
      <c r="D84" s="272">
        <f t="shared" si="32"/>
        <v>1.9</v>
      </c>
      <c r="E84" s="203">
        <f>'Core Indicators'!R84</f>
        <v>2</v>
      </c>
      <c r="F84" s="203">
        <f>'Core Indicators'!Z84</f>
        <v>2</v>
      </c>
      <c r="G84" s="163">
        <f t="shared" si="33"/>
        <v>2</v>
      </c>
      <c r="H84" s="203">
        <f>'Core Indicators'!AH84</f>
        <v>2</v>
      </c>
      <c r="I84" s="203">
        <f>'Core Indicators'!AP84</f>
        <v>1</v>
      </c>
      <c r="J84" s="203">
        <f>'Core Indicators'!BN84</f>
        <v>2</v>
      </c>
      <c r="K84" s="203">
        <f t="shared" si="34"/>
        <v>1.5</v>
      </c>
      <c r="L84" s="249">
        <f t="shared" si="35"/>
        <v>1.8</v>
      </c>
      <c r="M84" s="272">
        <f t="shared" si="36"/>
        <v>1.4</v>
      </c>
      <c r="N84" s="204">
        <f>'Core Indicators'!DJ84</f>
        <v>2</v>
      </c>
      <c r="O84" s="204">
        <f>'Core Indicators'!DR84</f>
        <v>2</v>
      </c>
      <c r="P84" s="204">
        <f>'Core Indicators'!DZ84</f>
        <v>1</v>
      </c>
      <c r="Q84" s="204">
        <f>'Core Indicators'!EH84</f>
        <v>1</v>
      </c>
      <c r="R84" s="204">
        <f>'Core Indicators'!EP84</f>
        <v>1</v>
      </c>
      <c r="S84" s="163">
        <f t="shared" si="37"/>
        <v>1.6</v>
      </c>
      <c r="T84" s="163">
        <f t="shared" si="38"/>
        <v>1.1666666666666667</v>
      </c>
      <c r="U84" s="203">
        <v>1</v>
      </c>
      <c r="V84" s="203">
        <v>1</v>
      </c>
      <c r="W84" s="203">
        <f>'Core Indicators'!EX84</f>
        <v>2</v>
      </c>
      <c r="X84" s="163">
        <f t="shared" si="39"/>
        <v>1.5</v>
      </c>
      <c r="Y84" s="203">
        <v>1</v>
      </c>
      <c r="Z84" s="163">
        <f t="shared" si="40"/>
        <v>2</v>
      </c>
      <c r="AA84" s="203">
        <f>'Core Indicators'!FF84</f>
        <v>2</v>
      </c>
      <c r="AB84" s="203">
        <f t="shared" si="41"/>
        <v>2</v>
      </c>
      <c r="AC84" s="184">
        <f>'Core Indicators'!GD84</f>
        <v>2</v>
      </c>
      <c r="AD84" s="184">
        <f>'Core Indicators'!GL84</f>
        <v>2</v>
      </c>
      <c r="AE84" s="184">
        <f>'Core Indicators'!GT84</f>
        <v>2</v>
      </c>
      <c r="AF84" s="184">
        <f>'Core Indicators'!HB84</f>
        <v>2</v>
      </c>
      <c r="AG84" s="184">
        <f t="shared" si="42"/>
        <v>2</v>
      </c>
      <c r="AH84" s="184">
        <f>'Core Indicators'!HJ84</f>
        <v>2</v>
      </c>
      <c r="AI84" s="184">
        <f>'Core Indicators'!HR84</f>
        <v>2</v>
      </c>
      <c r="AJ84" s="184">
        <f t="shared" si="43"/>
        <v>2</v>
      </c>
      <c r="AK84" s="184">
        <f>'Core Indicators'!HZ84</f>
        <v>2</v>
      </c>
      <c r="AL84" s="184">
        <f>'Core Indicators'!IH84</f>
        <v>2</v>
      </c>
      <c r="AM84" s="184">
        <f>'Core Indicators'!IP84</f>
        <v>2</v>
      </c>
      <c r="AN84" s="184">
        <f t="shared" si="44"/>
        <v>2</v>
      </c>
    </row>
    <row r="85" spans="1:40" x14ac:dyDescent="0.25">
      <c r="A85" s="203" t="str">
        <f>Lists!C:C</f>
        <v>MRT003</v>
      </c>
      <c r="B85" s="249">
        <f t="shared" si="30"/>
        <v>1.3</v>
      </c>
      <c r="C85" s="163">
        <f t="shared" si="31"/>
        <v>1</v>
      </c>
      <c r="D85" s="272">
        <f t="shared" si="32"/>
        <v>1.5</v>
      </c>
      <c r="E85" s="203">
        <f>'Core Indicators'!R85</f>
        <v>2</v>
      </c>
      <c r="F85" s="203">
        <f>'Core Indicators'!Z85</f>
        <v>1</v>
      </c>
      <c r="G85" s="163">
        <f t="shared" si="33"/>
        <v>1.5</v>
      </c>
      <c r="H85" s="203">
        <f>'Core Indicators'!AH85</f>
        <v>1</v>
      </c>
      <c r="I85" s="203" t="str">
        <f>'Core Indicators'!AP85</f>
        <v>x</v>
      </c>
      <c r="J85" s="203">
        <f>'Core Indicators'!BN85</f>
        <v>2</v>
      </c>
      <c r="K85" s="203">
        <f t="shared" si="34"/>
        <v>2</v>
      </c>
      <c r="L85" s="249">
        <f t="shared" si="35"/>
        <v>1.5</v>
      </c>
      <c r="M85" s="272">
        <f t="shared" si="36"/>
        <v>1</v>
      </c>
      <c r="N85" s="204">
        <f>'Core Indicators'!DJ85</f>
        <v>1</v>
      </c>
      <c r="O85" s="204">
        <f>'Core Indicators'!DR85</f>
        <v>1</v>
      </c>
      <c r="P85" s="204">
        <f>'Core Indicators'!DZ85</f>
        <v>1</v>
      </c>
      <c r="Q85" s="204">
        <f>'Core Indicators'!EH85</f>
        <v>1</v>
      </c>
      <c r="R85" s="204">
        <f>'Core Indicators'!EP85</f>
        <v>1</v>
      </c>
      <c r="S85" s="163">
        <f t="shared" si="37"/>
        <v>1.6</v>
      </c>
      <c r="T85" s="163">
        <f t="shared" si="38"/>
        <v>1.1666666666666667</v>
      </c>
      <c r="U85" s="203">
        <v>1</v>
      </c>
      <c r="V85" s="203">
        <v>1</v>
      </c>
      <c r="W85" s="203">
        <f>'Core Indicators'!EX85</f>
        <v>2</v>
      </c>
      <c r="X85" s="163">
        <f t="shared" si="39"/>
        <v>1.5</v>
      </c>
      <c r="Y85" s="203">
        <v>1</v>
      </c>
      <c r="Z85" s="163">
        <f t="shared" si="40"/>
        <v>2</v>
      </c>
      <c r="AA85" s="203">
        <f>'Core Indicators'!FF85</f>
        <v>2</v>
      </c>
      <c r="AB85" s="203">
        <f t="shared" si="41"/>
        <v>2</v>
      </c>
      <c r="AC85" s="184">
        <f>'Core Indicators'!GD85</f>
        <v>2</v>
      </c>
      <c r="AD85" s="184">
        <f>'Core Indicators'!GL85</f>
        <v>2</v>
      </c>
      <c r="AE85" s="184">
        <f>'Core Indicators'!GT85</f>
        <v>2</v>
      </c>
      <c r="AF85" s="184">
        <f>'Core Indicators'!HB85</f>
        <v>2</v>
      </c>
      <c r="AG85" s="184">
        <f t="shared" si="42"/>
        <v>2</v>
      </c>
      <c r="AH85" s="184">
        <f>'Core Indicators'!HJ85</f>
        <v>2</v>
      </c>
      <c r="AI85" s="184">
        <f>'Core Indicators'!HR85</f>
        <v>2</v>
      </c>
      <c r="AJ85" s="184">
        <f t="shared" si="43"/>
        <v>2</v>
      </c>
      <c r="AK85" s="184">
        <f>'Core Indicators'!HZ85</f>
        <v>2</v>
      </c>
      <c r="AL85" s="184">
        <f>'Core Indicators'!IH85</f>
        <v>2</v>
      </c>
      <c r="AM85" s="184">
        <f>'Core Indicators'!IP85</f>
        <v>2</v>
      </c>
      <c r="AN85" s="184">
        <f t="shared" si="44"/>
        <v>2</v>
      </c>
    </row>
    <row r="86" spans="1:40" x14ac:dyDescent="0.25">
      <c r="A86" s="203" t="str">
        <f>Lists!C:C</f>
        <v>MWI002</v>
      </c>
      <c r="B86" s="249">
        <f t="shared" si="30"/>
        <v>1.3</v>
      </c>
      <c r="C86" s="163">
        <f t="shared" si="31"/>
        <v>0</v>
      </c>
      <c r="D86" s="272">
        <f t="shared" si="32"/>
        <v>1.7</v>
      </c>
      <c r="E86" s="203">
        <f>'Core Indicators'!R86</f>
        <v>2</v>
      </c>
      <c r="F86" s="203">
        <f>'Core Indicators'!Z86</f>
        <v>2</v>
      </c>
      <c r="G86" s="163">
        <f t="shared" si="33"/>
        <v>2</v>
      </c>
      <c r="H86" s="203">
        <f>'Core Indicators'!AH86</f>
        <v>1</v>
      </c>
      <c r="I86" s="203">
        <f>'Core Indicators'!AP86</f>
        <v>2</v>
      </c>
      <c r="J86" s="203">
        <f>'Core Indicators'!BN86</f>
        <v>2</v>
      </c>
      <c r="K86" s="203">
        <f t="shared" si="34"/>
        <v>2</v>
      </c>
      <c r="L86" s="249">
        <f t="shared" si="35"/>
        <v>1.5</v>
      </c>
      <c r="M86" s="272">
        <f t="shared" si="36"/>
        <v>1</v>
      </c>
      <c r="N86" s="204">
        <f>'Core Indicators'!DJ86</f>
        <v>1</v>
      </c>
      <c r="O86" s="204">
        <f>'Core Indicators'!DR86</f>
        <v>1</v>
      </c>
      <c r="P86" s="204">
        <f>'Core Indicators'!DZ86</f>
        <v>1</v>
      </c>
      <c r="Q86" s="204">
        <f>'Core Indicators'!EH86</f>
        <v>1</v>
      </c>
      <c r="R86" s="204">
        <f>'Core Indicators'!EP86</f>
        <v>1</v>
      </c>
      <c r="S86" s="163">
        <f t="shared" si="37"/>
        <v>1.3</v>
      </c>
      <c r="T86" s="163">
        <f t="shared" si="38"/>
        <v>1.1666666666666667</v>
      </c>
      <c r="U86" s="203">
        <v>1</v>
      </c>
      <c r="V86" s="203">
        <v>1</v>
      </c>
      <c r="W86" s="203">
        <f>'Core Indicators'!EX86</f>
        <v>2</v>
      </c>
      <c r="X86" s="163">
        <f t="shared" si="39"/>
        <v>1.5</v>
      </c>
      <c r="Y86" s="203">
        <v>1</v>
      </c>
      <c r="Z86" s="163">
        <f t="shared" si="40"/>
        <v>1.5</v>
      </c>
      <c r="AA86" s="203">
        <f>'Core Indicators'!FF86</f>
        <v>1</v>
      </c>
      <c r="AB86" s="203">
        <f t="shared" si="41"/>
        <v>2</v>
      </c>
      <c r="AC86" s="184">
        <f>'Core Indicators'!GD86</f>
        <v>2</v>
      </c>
      <c r="AD86" s="184">
        <f>'Core Indicators'!GL86</f>
        <v>2</v>
      </c>
      <c r="AE86" s="184">
        <f>'Core Indicators'!GT86</f>
        <v>2</v>
      </c>
      <c r="AF86" s="184">
        <f>'Core Indicators'!HB86</f>
        <v>2</v>
      </c>
      <c r="AG86" s="184">
        <f t="shared" si="42"/>
        <v>2</v>
      </c>
      <c r="AH86" s="184">
        <f>'Core Indicators'!HJ86</f>
        <v>2</v>
      </c>
      <c r="AI86" s="184">
        <f>'Core Indicators'!HR86</f>
        <v>2</v>
      </c>
      <c r="AJ86" s="184">
        <f t="shared" si="43"/>
        <v>2</v>
      </c>
      <c r="AK86" s="184">
        <f>'Core Indicators'!HZ86</f>
        <v>2</v>
      </c>
      <c r="AL86" s="184">
        <f>'Core Indicators'!IH86</f>
        <v>2</v>
      </c>
      <c r="AM86" s="184">
        <f>'Core Indicators'!IP86</f>
        <v>2</v>
      </c>
      <c r="AN86" s="184">
        <f t="shared" si="44"/>
        <v>2</v>
      </c>
    </row>
    <row r="87" spans="1:40" x14ac:dyDescent="0.25">
      <c r="A87" s="203" t="str">
        <f>Lists!C:C</f>
        <v>MWI004</v>
      </c>
      <c r="B87" s="249">
        <f t="shared" si="30"/>
        <v>1.7</v>
      </c>
      <c r="C87" s="163">
        <f t="shared" si="31"/>
        <v>0</v>
      </c>
      <c r="D87" s="272">
        <f t="shared" si="32"/>
        <v>2</v>
      </c>
      <c r="E87" s="203">
        <f>'Core Indicators'!R87</f>
        <v>2</v>
      </c>
      <c r="F87" s="203">
        <f>'Core Indicators'!Z87</f>
        <v>2</v>
      </c>
      <c r="G87" s="163">
        <f t="shared" si="33"/>
        <v>2</v>
      </c>
      <c r="H87" s="203">
        <f>'Core Indicators'!AH87</f>
        <v>2</v>
      </c>
      <c r="I87" s="203">
        <f>'Core Indicators'!AP87</f>
        <v>2</v>
      </c>
      <c r="J87" s="203">
        <f>'Core Indicators'!BN87</f>
        <v>2</v>
      </c>
      <c r="K87" s="203">
        <f t="shared" si="34"/>
        <v>2</v>
      </c>
      <c r="L87" s="249">
        <f t="shared" si="35"/>
        <v>2</v>
      </c>
      <c r="M87" s="272">
        <f t="shared" si="36"/>
        <v>1.8</v>
      </c>
      <c r="N87" s="204">
        <f>'Core Indicators'!DJ87</f>
        <v>2</v>
      </c>
      <c r="O87" s="204">
        <f>'Core Indicators'!DR87</f>
        <v>2</v>
      </c>
      <c r="P87" s="204">
        <f>'Core Indicators'!DZ87</f>
        <v>1</v>
      </c>
      <c r="Q87" s="204">
        <f>'Core Indicators'!EH87</f>
        <v>2</v>
      </c>
      <c r="R87" s="204">
        <f>'Core Indicators'!EP87</f>
        <v>2</v>
      </c>
      <c r="S87" s="163">
        <f t="shared" si="37"/>
        <v>1.3</v>
      </c>
      <c r="T87" s="163">
        <f t="shared" si="38"/>
        <v>1.1666666666666667</v>
      </c>
      <c r="U87" s="203">
        <v>1</v>
      </c>
      <c r="V87" s="203">
        <v>1</v>
      </c>
      <c r="W87" s="203">
        <f>'Core Indicators'!EX87</f>
        <v>2</v>
      </c>
      <c r="X87" s="163">
        <f t="shared" si="39"/>
        <v>1.5</v>
      </c>
      <c r="Y87" s="203">
        <v>1</v>
      </c>
      <c r="Z87" s="163">
        <f t="shared" si="40"/>
        <v>1.5</v>
      </c>
      <c r="AA87" s="203">
        <f>'Core Indicators'!FF87</f>
        <v>1</v>
      </c>
      <c r="AB87" s="203">
        <f t="shared" si="41"/>
        <v>2</v>
      </c>
      <c r="AC87" s="184">
        <f>'Core Indicators'!GD87</f>
        <v>2</v>
      </c>
      <c r="AD87" s="184">
        <f>'Core Indicators'!GL87</f>
        <v>2</v>
      </c>
      <c r="AE87" s="184">
        <f>'Core Indicators'!GT87</f>
        <v>2</v>
      </c>
      <c r="AF87" s="184">
        <f>'Core Indicators'!HB87</f>
        <v>2</v>
      </c>
      <c r="AG87" s="184">
        <f t="shared" si="42"/>
        <v>2</v>
      </c>
      <c r="AH87" s="184">
        <f>'Core Indicators'!HJ87</f>
        <v>2</v>
      </c>
      <c r="AI87" s="184">
        <f>'Core Indicators'!HR87</f>
        <v>2</v>
      </c>
      <c r="AJ87" s="184">
        <f t="shared" si="43"/>
        <v>2</v>
      </c>
      <c r="AK87" s="184">
        <f>'Core Indicators'!HZ87</f>
        <v>2</v>
      </c>
      <c r="AL87" s="184">
        <f>'Core Indicators'!IH87</f>
        <v>2</v>
      </c>
      <c r="AM87" s="184">
        <f>'Core Indicators'!IP87</f>
        <v>2</v>
      </c>
      <c r="AN87" s="184">
        <f t="shared" si="44"/>
        <v>2</v>
      </c>
    </row>
    <row r="88" spans="1:40" x14ac:dyDescent="0.25">
      <c r="A88" s="203" t="str">
        <f>Lists!C:C</f>
        <v>MYS001</v>
      </c>
      <c r="B88" s="249">
        <f t="shared" si="30"/>
        <v>2.1</v>
      </c>
      <c r="C88" s="163">
        <f t="shared" si="31"/>
        <v>0</v>
      </c>
      <c r="D88" s="272">
        <f t="shared" si="32"/>
        <v>2.9</v>
      </c>
      <c r="E88" s="203">
        <f>'Core Indicators'!R88</f>
        <v>3</v>
      </c>
      <c r="F88" s="203">
        <f>'Core Indicators'!Z88</f>
        <v>3</v>
      </c>
      <c r="G88" s="163">
        <f t="shared" si="33"/>
        <v>3</v>
      </c>
      <c r="H88" s="203">
        <f>'Core Indicators'!AH88</f>
        <v>3</v>
      </c>
      <c r="I88" s="203">
        <f>'Core Indicators'!AP88</f>
        <v>2</v>
      </c>
      <c r="J88" s="203">
        <f>'Core Indicators'!BN88</f>
        <v>3</v>
      </c>
      <c r="K88" s="203">
        <f t="shared" si="34"/>
        <v>2.5</v>
      </c>
      <c r="L88" s="249">
        <f t="shared" si="35"/>
        <v>2.8</v>
      </c>
      <c r="M88" s="272">
        <f t="shared" si="36"/>
        <v>2</v>
      </c>
      <c r="N88" s="204">
        <f>'Core Indicators'!DJ88</f>
        <v>2</v>
      </c>
      <c r="O88" s="204">
        <f>'Core Indicators'!DR88</f>
        <v>2</v>
      </c>
      <c r="P88" s="204">
        <f>'Core Indicators'!DZ88</f>
        <v>2</v>
      </c>
      <c r="Q88" s="204">
        <f>'Core Indicators'!EH88</f>
        <v>2</v>
      </c>
      <c r="R88" s="204">
        <f>'Core Indicators'!EP88</f>
        <v>2</v>
      </c>
      <c r="S88" s="163">
        <f t="shared" si="37"/>
        <v>1.7</v>
      </c>
      <c r="T88" s="163">
        <f t="shared" si="38"/>
        <v>1.3333333333333333</v>
      </c>
      <c r="U88" s="203">
        <v>1</v>
      </c>
      <c r="V88" s="203">
        <v>1</v>
      </c>
      <c r="W88" s="203">
        <f>'Core Indicators'!EX88</f>
        <v>3</v>
      </c>
      <c r="X88" s="163">
        <f t="shared" si="39"/>
        <v>2</v>
      </c>
      <c r="Y88" s="203">
        <v>1</v>
      </c>
      <c r="Z88" s="163">
        <f t="shared" si="40"/>
        <v>2</v>
      </c>
      <c r="AA88" s="203">
        <f>'Core Indicators'!FF88</f>
        <v>2</v>
      </c>
      <c r="AB88" s="203">
        <f t="shared" si="41"/>
        <v>2</v>
      </c>
      <c r="AC88" s="184">
        <f>'Core Indicators'!GD88</f>
        <v>2</v>
      </c>
      <c r="AD88" s="184">
        <f>'Core Indicators'!GL88</f>
        <v>2</v>
      </c>
      <c r="AE88" s="184">
        <f>'Core Indicators'!GT88</f>
        <v>2</v>
      </c>
      <c r="AF88" s="184">
        <f>'Core Indicators'!HB88</f>
        <v>2</v>
      </c>
      <c r="AG88" s="184">
        <f t="shared" si="42"/>
        <v>2</v>
      </c>
      <c r="AH88" s="184">
        <f>'Core Indicators'!HJ88</f>
        <v>2</v>
      </c>
      <c r="AI88" s="184">
        <f>'Core Indicators'!HR88</f>
        <v>2</v>
      </c>
      <c r="AJ88" s="184">
        <f t="shared" si="43"/>
        <v>2</v>
      </c>
      <c r="AK88" s="184">
        <f>'Core Indicators'!HZ88</f>
        <v>2</v>
      </c>
      <c r="AL88" s="184">
        <f>'Core Indicators'!IH88</f>
        <v>2</v>
      </c>
      <c r="AM88" s="184">
        <f>'Core Indicators'!IP88</f>
        <v>2</v>
      </c>
      <c r="AN88" s="184">
        <f t="shared" si="44"/>
        <v>2</v>
      </c>
    </row>
    <row r="89" spans="1:40" x14ac:dyDescent="0.25">
      <c r="A89" s="203" t="str">
        <f>Lists!C:C</f>
        <v>NAM002</v>
      </c>
      <c r="B89" s="249">
        <f t="shared" si="30"/>
        <v>1.8</v>
      </c>
      <c r="C89" s="163">
        <f t="shared" si="31"/>
        <v>1</v>
      </c>
      <c r="D89" s="272">
        <f t="shared" si="32"/>
        <v>2</v>
      </c>
      <c r="E89" s="203">
        <f>'Core Indicators'!R89</f>
        <v>2</v>
      </c>
      <c r="F89" s="203">
        <f>'Core Indicators'!Z89</f>
        <v>2</v>
      </c>
      <c r="G89" s="163">
        <f t="shared" si="33"/>
        <v>2</v>
      </c>
      <c r="H89" s="203">
        <f>'Core Indicators'!AH89</f>
        <v>2</v>
      </c>
      <c r="I89" s="203" t="str">
        <f>'Core Indicators'!AP89</f>
        <v>x</v>
      </c>
      <c r="J89" s="203">
        <f>'Core Indicators'!BN89</f>
        <v>2</v>
      </c>
      <c r="K89" s="203">
        <f t="shared" si="34"/>
        <v>2</v>
      </c>
      <c r="L89" s="249">
        <f t="shared" si="35"/>
        <v>2</v>
      </c>
      <c r="M89" s="272">
        <f t="shared" si="36"/>
        <v>2</v>
      </c>
      <c r="N89" s="204">
        <f>'Core Indicators'!DJ89</f>
        <v>2</v>
      </c>
      <c r="O89" s="204">
        <f>'Core Indicators'!DR89</f>
        <v>2</v>
      </c>
      <c r="P89" s="204">
        <f>'Core Indicators'!DZ89</f>
        <v>2</v>
      </c>
      <c r="Q89" s="204">
        <f>'Core Indicators'!EH89</f>
        <v>2</v>
      </c>
      <c r="R89" s="204">
        <f>'Core Indicators'!EP89</f>
        <v>2</v>
      </c>
      <c r="S89" s="163">
        <f t="shared" si="37"/>
        <v>1.3</v>
      </c>
      <c r="T89" s="163">
        <f t="shared" si="38"/>
        <v>1.1666666666666667</v>
      </c>
      <c r="U89" s="203">
        <v>1</v>
      </c>
      <c r="V89" s="203">
        <v>1</v>
      </c>
      <c r="W89" s="203">
        <f>'Core Indicators'!EX89</f>
        <v>2</v>
      </c>
      <c r="X89" s="163">
        <f t="shared" si="39"/>
        <v>1.5</v>
      </c>
      <c r="Y89" s="203">
        <v>1</v>
      </c>
      <c r="Z89" s="163">
        <f t="shared" si="40"/>
        <v>1.5</v>
      </c>
      <c r="AA89" s="203">
        <f>'Core Indicators'!FF89</f>
        <v>1</v>
      </c>
      <c r="AB89" s="203">
        <f t="shared" si="41"/>
        <v>2</v>
      </c>
      <c r="AC89" s="184">
        <f>'Core Indicators'!GD89</f>
        <v>2</v>
      </c>
      <c r="AD89" s="184">
        <f>'Core Indicators'!GL89</f>
        <v>2</v>
      </c>
      <c r="AE89" s="184">
        <f>'Core Indicators'!GT89</f>
        <v>2</v>
      </c>
      <c r="AF89" s="184">
        <f>'Core Indicators'!HB89</f>
        <v>2</v>
      </c>
      <c r="AG89" s="184">
        <f t="shared" si="42"/>
        <v>2</v>
      </c>
      <c r="AH89" s="184">
        <f>'Core Indicators'!HJ89</f>
        <v>2</v>
      </c>
      <c r="AI89" s="184">
        <f>'Core Indicators'!HR89</f>
        <v>2</v>
      </c>
      <c r="AJ89" s="184">
        <f t="shared" si="43"/>
        <v>2</v>
      </c>
      <c r="AK89" s="184">
        <f>'Core Indicators'!HZ89</f>
        <v>2</v>
      </c>
      <c r="AL89" s="184">
        <f>'Core Indicators'!IH89</f>
        <v>2</v>
      </c>
      <c r="AM89" s="184">
        <f>'Core Indicators'!IP89</f>
        <v>2</v>
      </c>
      <c r="AN89" s="184">
        <f t="shared" si="44"/>
        <v>2</v>
      </c>
    </row>
    <row r="90" spans="1:40" x14ac:dyDescent="0.25">
      <c r="A90" s="203" t="str">
        <f>Lists!C:C</f>
        <v>NER001</v>
      </c>
      <c r="B90" s="249">
        <f t="shared" si="30"/>
        <v>1.8</v>
      </c>
      <c r="C90" s="163">
        <f t="shared" si="31"/>
        <v>0</v>
      </c>
      <c r="D90" s="272">
        <f t="shared" si="32"/>
        <v>1.9</v>
      </c>
      <c r="E90" s="203">
        <f>'Core Indicators'!R90</f>
        <v>3</v>
      </c>
      <c r="F90" s="203">
        <f>'Core Indicators'!Z90</f>
        <v>2</v>
      </c>
      <c r="G90" s="163">
        <f t="shared" si="33"/>
        <v>2.5</v>
      </c>
      <c r="H90" s="203">
        <f>'Core Indicators'!AH90</f>
        <v>2</v>
      </c>
      <c r="I90" s="203">
        <f>'Core Indicators'!AP90</f>
        <v>1</v>
      </c>
      <c r="J90" s="203">
        <f>'Core Indicators'!BN90</f>
        <v>1</v>
      </c>
      <c r="K90" s="203">
        <f t="shared" si="34"/>
        <v>1</v>
      </c>
      <c r="L90" s="249">
        <f t="shared" si="35"/>
        <v>1.5</v>
      </c>
      <c r="M90" s="272">
        <f t="shared" si="36"/>
        <v>2</v>
      </c>
      <c r="N90" s="204">
        <f>'Core Indicators'!DJ90</f>
        <v>2</v>
      </c>
      <c r="O90" s="204">
        <f>'Core Indicators'!DR90</f>
        <v>2</v>
      </c>
      <c r="P90" s="204">
        <f>'Core Indicators'!DZ90</f>
        <v>2</v>
      </c>
      <c r="Q90" s="204">
        <f>'Core Indicators'!EH90</f>
        <v>2</v>
      </c>
      <c r="R90" s="204">
        <f>'Core Indicators'!EP90</f>
        <v>2</v>
      </c>
      <c r="S90" s="163">
        <f t="shared" si="37"/>
        <v>1.3</v>
      </c>
      <c r="T90" s="163">
        <f t="shared" si="38"/>
        <v>1</v>
      </c>
      <c r="U90" s="203">
        <v>1</v>
      </c>
      <c r="V90" s="203">
        <v>1</v>
      </c>
      <c r="W90" s="203">
        <f>'Core Indicators'!EX90</f>
        <v>1</v>
      </c>
      <c r="X90" s="163">
        <f t="shared" si="39"/>
        <v>1</v>
      </c>
      <c r="Y90" s="203">
        <v>1</v>
      </c>
      <c r="Z90" s="163">
        <f t="shared" si="40"/>
        <v>1.5</v>
      </c>
      <c r="AA90" s="203">
        <f>'Core Indicators'!FF90</f>
        <v>1</v>
      </c>
      <c r="AB90" s="203">
        <f t="shared" si="41"/>
        <v>2</v>
      </c>
      <c r="AC90" s="184">
        <f>'Core Indicators'!GD90</f>
        <v>2</v>
      </c>
      <c r="AD90" s="184">
        <f>'Core Indicators'!GL90</f>
        <v>2</v>
      </c>
      <c r="AE90" s="184">
        <f>'Core Indicators'!GT90</f>
        <v>2</v>
      </c>
      <c r="AF90" s="184">
        <f>'Core Indicators'!HB90</f>
        <v>2</v>
      </c>
      <c r="AG90" s="184">
        <f t="shared" si="42"/>
        <v>2</v>
      </c>
      <c r="AH90" s="184">
        <f>'Core Indicators'!HJ90</f>
        <v>2</v>
      </c>
      <c r="AI90" s="184">
        <f>'Core Indicators'!HR90</f>
        <v>2</v>
      </c>
      <c r="AJ90" s="184">
        <f t="shared" si="43"/>
        <v>2</v>
      </c>
      <c r="AK90" s="184">
        <f>'Core Indicators'!HZ90</f>
        <v>2</v>
      </c>
      <c r="AL90" s="184">
        <f>'Core Indicators'!IH90</f>
        <v>2</v>
      </c>
      <c r="AM90" s="184">
        <f>'Core Indicators'!IP90</f>
        <v>2</v>
      </c>
      <c r="AN90" s="184">
        <f t="shared" si="44"/>
        <v>2</v>
      </c>
    </row>
    <row r="91" spans="1:40" x14ac:dyDescent="0.25">
      <c r="A91" s="203" t="str">
        <f>Lists!C:C</f>
        <v>NER002</v>
      </c>
      <c r="B91" s="249">
        <f t="shared" si="30"/>
        <v>1.1000000000000001</v>
      </c>
      <c r="C91" s="163">
        <f t="shared" si="31"/>
        <v>0</v>
      </c>
      <c r="D91" s="272">
        <f t="shared" si="32"/>
        <v>1</v>
      </c>
      <c r="E91" s="203">
        <f>'Core Indicators'!R91</f>
        <v>1</v>
      </c>
      <c r="F91" s="203">
        <f>'Core Indicators'!Z91</f>
        <v>1</v>
      </c>
      <c r="G91" s="163">
        <f t="shared" si="33"/>
        <v>1</v>
      </c>
      <c r="H91" s="203">
        <f>'Core Indicators'!AH91</f>
        <v>1</v>
      </c>
      <c r="I91" s="203">
        <f>'Core Indicators'!AP91</f>
        <v>1</v>
      </c>
      <c r="J91" s="203">
        <f>'Core Indicators'!BN91</f>
        <v>1</v>
      </c>
      <c r="K91" s="203">
        <f t="shared" si="34"/>
        <v>1</v>
      </c>
      <c r="L91" s="249">
        <f t="shared" si="35"/>
        <v>1</v>
      </c>
      <c r="M91" s="272">
        <f t="shared" si="36"/>
        <v>1</v>
      </c>
      <c r="N91" s="204">
        <f>'Core Indicators'!DJ91</f>
        <v>1</v>
      </c>
      <c r="O91" s="204">
        <f>'Core Indicators'!DR91</f>
        <v>1</v>
      </c>
      <c r="P91" s="204">
        <f>'Core Indicators'!DZ91</f>
        <v>1</v>
      </c>
      <c r="Q91" s="204">
        <f>'Core Indicators'!EH91</f>
        <v>1</v>
      </c>
      <c r="R91" s="204">
        <f>'Core Indicators'!EP91</f>
        <v>1</v>
      </c>
      <c r="S91" s="163">
        <f t="shared" si="37"/>
        <v>1.4</v>
      </c>
      <c r="T91" s="163">
        <f t="shared" si="38"/>
        <v>1.3333333333333333</v>
      </c>
      <c r="U91" s="203">
        <v>1</v>
      </c>
      <c r="V91" s="203">
        <v>1</v>
      </c>
      <c r="W91" s="203">
        <f>'Core Indicators'!EX91</f>
        <v>3</v>
      </c>
      <c r="X91" s="163">
        <f t="shared" si="39"/>
        <v>2</v>
      </c>
      <c r="Y91" s="203">
        <v>1</v>
      </c>
      <c r="Z91" s="163">
        <f t="shared" si="40"/>
        <v>1.5</v>
      </c>
      <c r="AA91" s="203">
        <f>'Core Indicators'!FF91</f>
        <v>1</v>
      </c>
      <c r="AB91" s="203">
        <f t="shared" si="41"/>
        <v>2</v>
      </c>
      <c r="AC91" s="184">
        <f>'Core Indicators'!GD91</f>
        <v>2</v>
      </c>
      <c r="AD91" s="184">
        <f>'Core Indicators'!GL91</f>
        <v>2</v>
      </c>
      <c r="AE91" s="184">
        <f>'Core Indicators'!GT91</f>
        <v>2</v>
      </c>
      <c r="AF91" s="184">
        <f>'Core Indicators'!HB91</f>
        <v>2</v>
      </c>
      <c r="AG91" s="184">
        <f t="shared" si="42"/>
        <v>2</v>
      </c>
      <c r="AH91" s="184">
        <f>'Core Indicators'!HJ91</f>
        <v>2</v>
      </c>
      <c r="AI91" s="184">
        <f>'Core Indicators'!HR91</f>
        <v>2</v>
      </c>
      <c r="AJ91" s="184">
        <f t="shared" si="43"/>
        <v>2</v>
      </c>
      <c r="AK91" s="184">
        <f>'Core Indicators'!HZ91</f>
        <v>2</v>
      </c>
      <c r="AL91" s="184">
        <f>'Core Indicators'!IH91</f>
        <v>2</v>
      </c>
      <c r="AM91" s="184">
        <f>'Core Indicators'!IP91</f>
        <v>2</v>
      </c>
      <c r="AN91" s="184">
        <f t="shared" si="44"/>
        <v>2</v>
      </c>
    </row>
    <row r="92" spans="1:40" x14ac:dyDescent="0.25">
      <c r="A92" s="203" t="str">
        <f>Lists!C:C</f>
        <v>NER003</v>
      </c>
      <c r="B92" s="249">
        <f t="shared" si="30"/>
        <v>1.4</v>
      </c>
      <c r="C92" s="163">
        <f t="shared" si="31"/>
        <v>0</v>
      </c>
      <c r="D92" s="272">
        <f t="shared" si="32"/>
        <v>1.7</v>
      </c>
      <c r="E92" s="203">
        <f>'Core Indicators'!R92</f>
        <v>2</v>
      </c>
      <c r="F92" s="203">
        <f>'Core Indicators'!Z92</f>
        <v>2</v>
      </c>
      <c r="G92" s="163">
        <f t="shared" si="33"/>
        <v>2</v>
      </c>
      <c r="H92" s="203">
        <f>'Core Indicators'!AH92</f>
        <v>2</v>
      </c>
      <c r="I92" s="203">
        <f>'Core Indicators'!AP92</f>
        <v>1</v>
      </c>
      <c r="J92" s="203">
        <f>'Core Indicators'!BN92</f>
        <v>1</v>
      </c>
      <c r="K92" s="203">
        <f t="shared" si="34"/>
        <v>1</v>
      </c>
      <c r="L92" s="249">
        <f t="shared" si="35"/>
        <v>1.5</v>
      </c>
      <c r="M92" s="272">
        <f t="shared" si="36"/>
        <v>1.2</v>
      </c>
      <c r="N92" s="204">
        <f>'Core Indicators'!DJ92</f>
        <v>2</v>
      </c>
      <c r="O92" s="204">
        <f>'Core Indicators'!DR92</f>
        <v>1</v>
      </c>
      <c r="P92" s="204">
        <f>'Core Indicators'!DZ92</f>
        <v>1</v>
      </c>
      <c r="Q92" s="204">
        <f>'Core Indicators'!EH92</f>
        <v>1</v>
      </c>
      <c r="R92" s="204">
        <f>'Core Indicators'!EP92</f>
        <v>1</v>
      </c>
      <c r="S92" s="163">
        <f t="shared" si="37"/>
        <v>1.5</v>
      </c>
      <c r="T92" s="163">
        <f t="shared" si="38"/>
        <v>1</v>
      </c>
      <c r="U92" s="203">
        <v>1</v>
      </c>
      <c r="V92" s="203">
        <v>1</v>
      </c>
      <c r="W92" s="203">
        <f>'Core Indicators'!EX92</f>
        <v>1</v>
      </c>
      <c r="X92" s="163">
        <f t="shared" si="39"/>
        <v>1</v>
      </c>
      <c r="Y92" s="203">
        <v>1</v>
      </c>
      <c r="Z92" s="163">
        <f t="shared" si="40"/>
        <v>2</v>
      </c>
      <c r="AA92" s="203">
        <f>'Core Indicators'!FF92</f>
        <v>2</v>
      </c>
      <c r="AB92" s="203">
        <f t="shared" si="41"/>
        <v>2</v>
      </c>
      <c r="AC92" s="184">
        <f>'Core Indicators'!GD92</f>
        <v>2</v>
      </c>
      <c r="AD92" s="184">
        <f>'Core Indicators'!GL92</f>
        <v>2</v>
      </c>
      <c r="AE92" s="184">
        <f>'Core Indicators'!GT92</f>
        <v>2</v>
      </c>
      <c r="AF92" s="184">
        <f>'Core Indicators'!HB92</f>
        <v>2</v>
      </c>
      <c r="AG92" s="184">
        <f t="shared" si="42"/>
        <v>2</v>
      </c>
      <c r="AH92" s="184">
        <f>'Core Indicators'!HJ92</f>
        <v>2</v>
      </c>
      <c r="AI92" s="184">
        <f>'Core Indicators'!HR92</f>
        <v>2</v>
      </c>
      <c r="AJ92" s="184">
        <f t="shared" si="43"/>
        <v>2</v>
      </c>
      <c r="AK92" s="184">
        <f>'Core Indicators'!HZ92</f>
        <v>2</v>
      </c>
      <c r="AL92" s="184">
        <f>'Core Indicators'!IH92</f>
        <v>2</v>
      </c>
      <c r="AM92" s="184">
        <f>'Core Indicators'!IP92</f>
        <v>2</v>
      </c>
      <c r="AN92" s="184">
        <f t="shared" si="44"/>
        <v>2</v>
      </c>
    </row>
    <row r="93" spans="1:40" x14ac:dyDescent="0.25">
      <c r="A93" s="203" t="str">
        <f>Lists!C:C</f>
        <v>NER004</v>
      </c>
      <c r="B93" s="249">
        <f t="shared" si="30"/>
        <v>1.7</v>
      </c>
      <c r="C93" s="163">
        <f t="shared" si="31"/>
        <v>0</v>
      </c>
      <c r="D93" s="272">
        <f t="shared" si="32"/>
        <v>1.7</v>
      </c>
      <c r="E93" s="203">
        <f>'Core Indicators'!R93</f>
        <v>2</v>
      </c>
      <c r="F93" s="203">
        <f>'Core Indicators'!Z93</f>
        <v>2</v>
      </c>
      <c r="G93" s="163">
        <f t="shared" si="33"/>
        <v>2</v>
      </c>
      <c r="H93" s="203">
        <f>'Core Indicators'!AH93</f>
        <v>2</v>
      </c>
      <c r="I93" s="203">
        <f>'Core Indicators'!AP93</f>
        <v>1</v>
      </c>
      <c r="J93" s="203">
        <f>'Core Indicators'!BN93</f>
        <v>1</v>
      </c>
      <c r="K93" s="203">
        <f t="shared" si="34"/>
        <v>1</v>
      </c>
      <c r="L93" s="249">
        <f t="shared" si="35"/>
        <v>1.5</v>
      </c>
      <c r="M93" s="272">
        <f t="shared" si="36"/>
        <v>2</v>
      </c>
      <c r="N93" s="204">
        <f>'Core Indicators'!DJ93</f>
        <v>2</v>
      </c>
      <c r="O93" s="204">
        <f>'Core Indicators'!DR93</f>
        <v>2</v>
      </c>
      <c r="P93" s="204">
        <f>'Core Indicators'!DZ93</f>
        <v>2</v>
      </c>
      <c r="Q93" s="204">
        <f>'Core Indicators'!EH93</f>
        <v>2</v>
      </c>
      <c r="R93" s="204">
        <f>'Core Indicators'!EP93</f>
        <v>2</v>
      </c>
      <c r="S93" s="163">
        <f t="shared" si="37"/>
        <v>1.3</v>
      </c>
      <c r="T93" s="163">
        <f t="shared" si="38"/>
        <v>1</v>
      </c>
      <c r="U93" s="203">
        <v>1</v>
      </c>
      <c r="V93" s="203">
        <v>1</v>
      </c>
      <c r="W93" s="203">
        <f>'Core Indicators'!EX93</f>
        <v>1</v>
      </c>
      <c r="X93" s="163">
        <f t="shared" si="39"/>
        <v>1</v>
      </c>
      <c r="Y93" s="203">
        <v>1</v>
      </c>
      <c r="Z93" s="163">
        <f t="shared" si="40"/>
        <v>1.5</v>
      </c>
      <c r="AA93" s="203">
        <f>'Core Indicators'!FF93</f>
        <v>1</v>
      </c>
      <c r="AB93" s="203">
        <f t="shared" si="41"/>
        <v>2</v>
      </c>
      <c r="AC93" s="184">
        <f>'Core Indicators'!GD93</f>
        <v>2</v>
      </c>
      <c r="AD93" s="184">
        <f>'Core Indicators'!GL93</f>
        <v>2</v>
      </c>
      <c r="AE93" s="184">
        <f>'Core Indicators'!GT93</f>
        <v>2</v>
      </c>
      <c r="AF93" s="184">
        <f>'Core Indicators'!HB93</f>
        <v>2</v>
      </c>
      <c r="AG93" s="184">
        <f t="shared" si="42"/>
        <v>2</v>
      </c>
      <c r="AH93" s="184">
        <f>'Core Indicators'!HJ93</f>
        <v>2</v>
      </c>
      <c r="AI93" s="184">
        <f>'Core Indicators'!HR93</f>
        <v>2</v>
      </c>
      <c r="AJ93" s="184">
        <f t="shared" si="43"/>
        <v>2</v>
      </c>
      <c r="AK93" s="184">
        <f>'Core Indicators'!HZ93</f>
        <v>2</v>
      </c>
      <c r="AL93" s="184">
        <f>'Core Indicators'!IH93</f>
        <v>2</v>
      </c>
      <c r="AM93" s="184">
        <f>'Core Indicators'!IP93</f>
        <v>2</v>
      </c>
      <c r="AN93" s="184">
        <f t="shared" si="44"/>
        <v>2</v>
      </c>
    </row>
    <row r="94" spans="1:40" x14ac:dyDescent="0.25">
      <c r="A94" s="203" t="str">
        <f>Lists!C:C</f>
        <v>NGA001</v>
      </c>
      <c r="B94" s="249">
        <f t="shared" si="30"/>
        <v>2.5</v>
      </c>
      <c r="C94" s="163">
        <f t="shared" si="31"/>
        <v>0</v>
      </c>
      <c r="D94" s="272">
        <f t="shared" si="32"/>
        <v>2.6</v>
      </c>
      <c r="E94" s="203">
        <f>'Core Indicators'!R94</f>
        <v>2</v>
      </c>
      <c r="F94" s="203">
        <f>'Core Indicators'!Z94</f>
        <v>2</v>
      </c>
      <c r="G94" s="163">
        <f t="shared" si="33"/>
        <v>2</v>
      </c>
      <c r="H94" s="203">
        <f>'Core Indicators'!AH94</f>
        <v>3</v>
      </c>
      <c r="I94" s="203">
        <f>'Core Indicators'!AP94</f>
        <v>3</v>
      </c>
      <c r="J94" s="203">
        <f>'Core Indicators'!BN94</f>
        <v>2</v>
      </c>
      <c r="K94" s="203">
        <f t="shared" si="34"/>
        <v>2.5</v>
      </c>
      <c r="L94" s="249">
        <f t="shared" si="35"/>
        <v>2.8</v>
      </c>
      <c r="M94" s="272">
        <f t="shared" si="36"/>
        <v>3</v>
      </c>
      <c r="N94" s="204">
        <f>'Core Indicators'!DJ94</f>
        <v>3</v>
      </c>
      <c r="O94" s="204">
        <f>'Core Indicators'!DR94</f>
        <v>3</v>
      </c>
      <c r="P94" s="204">
        <f>'Core Indicators'!DZ94</f>
        <v>3</v>
      </c>
      <c r="Q94" s="204">
        <f>'Core Indicators'!EH94</f>
        <v>3</v>
      </c>
      <c r="R94" s="204">
        <f>'Core Indicators'!EP94</f>
        <v>3</v>
      </c>
      <c r="S94" s="163">
        <f t="shared" si="37"/>
        <v>1.6</v>
      </c>
      <c r="T94" s="163">
        <f t="shared" si="38"/>
        <v>1.1666666666666667</v>
      </c>
      <c r="U94" s="203">
        <v>1</v>
      </c>
      <c r="V94" s="203">
        <v>1</v>
      </c>
      <c r="W94" s="203">
        <f>'Core Indicators'!EX94</f>
        <v>2</v>
      </c>
      <c r="X94" s="163">
        <f t="shared" si="39"/>
        <v>1.5</v>
      </c>
      <c r="Y94" s="203">
        <v>1</v>
      </c>
      <c r="Z94" s="163">
        <f t="shared" si="40"/>
        <v>2</v>
      </c>
      <c r="AA94" s="203">
        <f>'Core Indicators'!FF94</f>
        <v>2</v>
      </c>
      <c r="AB94" s="203">
        <f t="shared" si="41"/>
        <v>2</v>
      </c>
      <c r="AC94" s="184">
        <f>'Core Indicators'!GD94</f>
        <v>2</v>
      </c>
      <c r="AD94" s="184">
        <f>'Core Indicators'!GL94</f>
        <v>2</v>
      </c>
      <c r="AE94" s="184">
        <f>'Core Indicators'!GT94</f>
        <v>2</v>
      </c>
      <c r="AF94" s="184">
        <f>'Core Indicators'!HB94</f>
        <v>2</v>
      </c>
      <c r="AG94" s="184">
        <f t="shared" si="42"/>
        <v>2</v>
      </c>
      <c r="AH94" s="184">
        <f>'Core Indicators'!HJ94</f>
        <v>2</v>
      </c>
      <c r="AI94" s="184">
        <f>'Core Indicators'!HR94</f>
        <v>2</v>
      </c>
      <c r="AJ94" s="184">
        <f t="shared" si="43"/>
        <v>2</v>
      </c>
      <c r="AK94" s="184">
        <f>'Core Indicators'!HZ94</f>
        <v>2</v>
      </c>
      <c r="AL94" s="184">
        <f>'Core Indicators'!IH94</f>
        <v>2</v>
      </c>
      <c r="AM94" s="184">
        <f>'Core Indicators'!IP94</f>
        <v>2</v>
      </c>
      <c r="AN94" s="184">
        <f t="shared" si="44"/>
        <v>2</v>
      </c>
    </row>
    <row r="95" spans="1:40" x14ac:dyDescent="0.25">
      <c r="A95" s="203" t="str">
        <f>Lists!C:C</f>
        <v>NGA003</v>
      </c>
      <c r="B95" s="249">
        <f t="shared" si="30"/>
        <v>2.5</v>
      </c>
      <c r="C95" s="163">
        <f t="shared" si="31"/>
        <v>0</v>
      </c>
      <c r="D95" s="272">
        <f t="shared" si="32"/>
        <v>2.6</v>
      </c>
      <c r="E95" s="203">
        <f>'Core Indicators'!R95</f>
        <v>2</v>
      </c>
      <c r="F95" s="203">
        <f>'Core Indicators'!Z95</f>
        <v>2</v>
      </c>
      <c r="G95" s="163">
        <f t="shared" si="33"/>
        <v>2</v>
      </c>
      <c r="H95" s="203">
        <f>'Core Indicators'!AH95</f>
        <v>3</v>
      </c>
      <c r="I95" s="203">
        <f>'Core Indicators'!AP95</f>
        <v>3</v>
      </c>
      <c r="J95" s="203">
        <f>'Core Indicators'!BN95</f>
        <v>2</v>
      </c>
      <c r="K95" s="203">
        <f t="shared" si="34"/>
        <v>2.5</v>
      </c>
      <c r="L95" s="249">
        <f t="shared" si="35"/>
        <v>2.8</v>
      </c>
      <c r="M95" s="272">
        <f t="shared" si="36"/>
        <v>3</v>
      </c>
      <c r="N95" s="204">
        <f>'Core Indicators'!DJ95</f>
        <v>3</v>
      </c>
      <c r="O95" s="204">
        <f>'Core Indicators'!DR95</f>
        <v>3</v>
      </c>
      <c r="P95" s="204">
        <f>'Core Indicators'!DZ95</f>
        <v>3</v>
      </c>
      <c r="Q95" s="204">
        <f>'Core Indicators'!EH95</f>
        <v>3</v>
      </c>
      <c r="R95" s="204">
        <f>'Core Indicators'!EP95</f>
        <v>3</v>
      </c>
      <c r="S95" s="163">
        <f t="shared" si="37"/>
        <v>1.6</v>
      </c>
      <c r="T95" s="163">
        <f t="shared" si="38"/>
        <v>1.1666666666666667</v>
      </c>
      <c r="U95" s="203">
        <v>1</v>
      </c>
      <c r="V95" s="203">
        <v>1</v>
      </c>
      <c r="W95" s="203">
        <f>'Core Indicators'!EX95</f>
        <v>2</v>
      </c>
      <c r="X95" s="163">
        <f t="shared" si="39"/>
        <v>1.5</v>
      </c>
      <c r="Y95" s="203">
        <v>1</v>
      </c>
      <c r="Z95" s="163">
        <f t="shared" si="40"/>
        <v>2</v>
      </c>
      <c r="AA95" s="203">
        <f>'Core Indicators'!FF95</f>
        <v>2</v>
      </c>
      <c r="AB95" s="203">
        <f t="shared" si="41"/>
        <v>2</v>
      </c>
      <c r="AC95" s="184">
        <f>'Core Indicators'!GD95</f>
        <v>2</v>
      </c>
      <c r="AD95" s="184">
        <f>'Core Indicators'!GL95</f>
        <v>2</v>
      </c>
      <c r="AE95" s="184">
        <f>'Core Indicators'!GT95</f>
        <v>2</v>
      </c>
      <c r="AF95" s="184">
        <f>'Core Indicators'!HB95</f>
        <v>2</v>
      </c>
      <c r="AG95" s="184">
        <f t="shared" si="42"/>
        <v>2</v>
      </c>
      <c r="AH95" s="184">
        <f>'Core Indicators'!HJ95</f>
        <v>2</v>
      </c>
      <c r="AI95" s="184">
        <f>'Core Indicators'!HR95</f>
        <v>2</v>
      </c>
      <c r="AJ95" s="184">
        <f t="shared" si="43"/>
        <v>2</v>
      </c>
      <c r="AK95" s="184">
        <f>'Core Indicators'!HZ95</f>
        <v>2</v>
      </c>
      <c r="AL95" s="184">
        <f>'Core Indicators'!IH95</f>
        <v>2</v>
      </c>
      <c r="AM95" s="184">
        <f>'Core Indicators'!IP95</f>
        <v>2</v>
      </c>
      <c r="AN95" s="184">
        <f t="shared" si="44"/>
        <v>2</v>
      </c>
    </row>
    <row r="96" spans="1:40" x14ac:dyDescent="0.25">
      <c r="A96" s="203" t="str">
        <f>Lists!C:C</f>
        <v>NGA004</v>
      </c>
      <c r="B96" s="249">
        <f t="shared" si="30"/>
        <v>2</v>
      </c>
      <c r="C96" s="163">
        <f t="shared" si="31"/>
        <v>1</v>
      </c>
      <c r="D96" s="272">
        <f t="shared" si="32"/>
        <v>2</v>
      </c>
      <c r="E96" s="203">
        <f>'Core Indicators'!R96</f>
        <v>2</v>
      </c>
      <c r="F96" s="203">
        <f>'Core Indicators'!Z96</f>
        <v>2</v>
      </c>
      <c r="G96" s="163">
        <f t="shared" si="33"/>
        <v>2</v>
      </c>
      <c r="H96" s="203">
        <f>'Core Indicators'!AH96</f>
        <v>2</v>
      </c>
      <c r="I96" s="203">
        <f>'Core Indicators'!AP96</f>
        <v>2</v>
      </c>
      <c r="J96" s="203">
        <f>'Core Indicators'!BN96</f>
        <v>2</v>
      </c>
      <c r="K96" s="203">
        <f t="shared" si="34"/>
        <v>2</v>
      </c>
      <c r="L96" s="249">
        <f t="shared" si="35"/>
        <v>2</v>
      </c>
      <c r="M96" s="272">
        <f t="shared" si="36"/>
        <v>2.2000000000000002</v>
      </c>
      <c r="N96" s="204">
        <f>'Core Indicators'!DJ96</f>
        <v>2</v>
      </c>
      <c r="O96" s="204">
        <f>'Core Indicators'!DR96</f>
        <v>2</v>
      </c>
      <c r="P96" s="204">
        <f>'Core Indicators'!DZ96</f>
        <v>2</v>
      </c>
      <c r="Q96" s="204">
        <f>'Core Indicators'!EH96</f>
        <v>2</v>
      </c>
      <c r="R96" s="204">
        <f>'Core Indicators'!EP96</f>
        <v>3</v>
      </c>
      <c r="S96" s="163">
        <f t="shared" si="37"/>
        <v>1.6</v>
      </c>
      <c r="T96" s="163">
        <f t="shared" si="38"/>
        <v>1.1666666666666667</v>
      </c>
      <c r="U96" s="203">
        <v>1</v>
      </c>
      <c r="V96" s="203">
        <v>1</v>
      </c>
      <c r="W96" s="203">
        <f>'Core Indicators'!EX96</f>
        <v>2</v>
      </c>
      <c r="X96" s="163">
        <f t="shared" si="39"/>
        <v>1.5</v>
      </c>
      <c r="Y96" s="203">
        <v>1</v>
      </c>
      <c r="Z96" s="163">
        <f t="shared" si="40"/>
        <v>2</v>
      </c>
      <c r="AA96" s="203" t="str">
        <f>'Core Indicators'!FF96</f>
        <v>x</v>
      </c>
      <c r="AB96" s="203">
        <f t="shared" si="41"/>
        <v>2</v>
      </c>
      <c r="AC96" s="184">
        <f>'Core Indicators'!GD96</f>
        <v>2</v>
      </c>
      <c r="AD96" s="184">
        <f>'Core Indicators'!GL96</f>
        <v>2</v>
      </c>
      <c r="AE96" s="184">
        <f>'Core Indicators'!GT96</f>
        <v>2</v>
      </c>
      <c r="AF96" s="184">
        <f>'Core Indicators'!HB96</f>
        <v>2</v>
      </c>
      <c r="AG96" s="184">
        <f t="shared" si="42"/>
        <v>2</v>
      </c>
      <c r="AH96" s="184">
        <f>'Core Indicators'!HJ96</f>
        <v>2</v>
      </c>
      <c r="AI96" s="184">
        <f>'Core Indicators'!HR96</f>
        <v>2</v>
      </c>
      <c r="AJ96" s="184">
        <f t="shared" si="43"/>
        <v>2</v>
      </c>
      <c r="AK96" s="184">
        <f>'Core Indicators'!HZ96</f>
        <v>2</v>
      </c>
      <c r="AL96" s="184">
        <f>'Core Indicators'!IH96</f>
        <v>2</v>
      </c>
      <c r="AM96" s="184">
        <f>'Core Indicators'!IP96</f>
        <v>2</v>
      </c>
      <c r="AN96" s="184">
        <f t="shared" si="44"/>
        <v>2</v>
      </c>
    </row>
    <row r="97" spans="1:40" x14ac:dyDescent="0.25">
      <c r="A97" s="203" t="str">
        <f>Lists!C:C</f>
        <v>NGA007</v>
      </c>
      <c r="B97" s="249">
        <f t="shared" si="30"/>
        <v>1.8</v>
      </c>
      <c r="C97" s="163">
        <f t="shared" si="31"/>
        <v>0</v>
      </c>
      <c r="D97" s="272">
        <f t="shared" si="32"/>
        <v>2</v>
      </c>
      <c r="E97" s="203">
        <f>'Core Indicators'!R97</f>
        <v>2</v>
      </c>
      <c r="F97" s="203">
        <f>'Core Indicators'!Z97</f>
        <v>2</v>
      </c>
      <c r="G97" s="163">
        <f t="shared" si="33"/>
        <v>2</v>
      </c>
      <c r="H97" s="203">
        <f>'Core Indicators'!AH97</f>
        <v>2</v>
      </c>
      <c r="I97" s="203">
        <f>'Core Indicators'!AP97</f>
        <v>2</v>
      </c>
      <c r="J97" s="203">
        <f>'Core Indicators'!BN97</f>
        <v>2</v>
      </c>
      <c r="K97" s="203">
        <f t="shared" si="34"/>
        <v>2</v>
      </c>
      <c r="L97" s="249">
        <f t="shared" si="35"/>
        <v>2</v>
      </c>
      <c r="M97" s="272">
        <f t="shared" si="36"/>
        <v>2</v>
      </c>
      <c r="N97" s="204">
        <f>'Core Indicators'!DJ97</f>
        <v>2</v>
      </c>
      <c r="O97" s="204">
        <f>'Core Indicators'!DR97</f>
        <v>2</v>
      </c>
      <c r="P97" s="204">
        <f>'Core Indicators'!DZ97</f>
        <v>2</v>
      </c>
      <c r="Q97" s="204">
        <f>'Core Indicators'!EH97</f>
        <v>2</v>
      </c>
      <c r="R97" s="204">
        <f>'Core Indicators'!EP97</f>
        <v>2</v>
      </c>
      <c r="S97" s="163">
        <f t="shared" si="37"/>
        <v>1.3</v>
      </c>
      <c r="T97" s="163">
        <f t="shared" si="38"/>
        <v>1.1666666666666667</v>
      </c>
      <c r="U97" s="203">
        <v>1</v>
      </c>
      <c r="V97" s="203">
        <v>1</v>
      </c>
      <c r="W97" s="203">
        <f>'Core Indicators'!EX97</f>
        <v>2</v>
      </c>
      <c r="X97" s="163">
        <f t="shared" si="39"/>
        <v>1.5</v>
      </c>
      <c r="Y97" s="203">
        <v>1</v>
      </c>
      <c r="Z97" s="163">
        <f t="shared" si="40"/>
        <v>1.5</v>
      </c>
      <c r="AA97" s="203">
        <f>'Core Indicators'!FF97</f>
        <v>1</v>
      </c>
      <c r="AB97" s="203">
        <f t="shared" si="41"/>
        <v>2</v>
      </c>
      <c r="AC97" s="184">
        <f>'Core Indicators'!GD97</f>
        <v>2</v>
      </c>
      <c r="AD97" s="184">
        <f>'Core Indicators'!GL97</f>
        <v>2</v>
      </c>
      <c r="AE97" s="184">
        <f>'Core Indicators'!GT97</f>
        <v>2</v>
      </c>
      <c r="AF97" s="184">
        <f>'Core Indicators'!HB97</f>
        <v>2</v>
      </c>
      <c r="AG97" s="184">
        <f t="shared" si="42"/>
        <v>2</v>
      </c>
      <c r="AH97" s="184">
        <f>'Core Indicators'!HJ97</f>
        <v>2</v>
      </c>
      <c r="AI97" s="184">
        <f>'Core Indicators'!HR97</f>
        <v>2</v>
      </c>
      <c r="AJ97" s="184">
        <f t="shared" si="43"/>
        <v>2</v>
      </c>
      <c r="AK97" s="184">
        <f>'Core Indicators'!HZ97</f>
        <v>2</v>
      </c>
      <c r="AL97" s="184">
        <f>'Core Indicators'!IH97</f>
        <v>2</v>
      </c>
      <c r="AM97" s="184">
        <f>'Core Indicators'!IP97</f>
        <v>2</v>
      </c>
      <c r="AN97" s="184">
        <f t="shared" si="44"/>
        <v>2</v>
      </c>
    </row>
    <row r="98" spans="1:40" x14ac:dyDescent="0.25">
      <c r="A98" s="203" t="str">
        <f>Lists!C:C</f>
        <v>NGA008</v>
      </c>
      <c r="B98" s="249">
        <f t="shared" si="30"/>
        <v>1.9</v>
      </c>
      <c r="C98" s="163">
        <f t="shared" si="31"/>
        <v>1</v>
      </c>
      <c r="D98" s="272">
        <f t="shared" si="32"/>
        <v>2.2000000000000002</v>
      </c>
      <c r="E98" s="203">
        <f>'Core Indicators'!R98</f>
        <v>2</v>
      </c>
      <c r="F98" s="203">
        <f>'Core Indicators'!Z98</f>
        <v>3</v>
      </c>
      <c r="G98" s="163">
        <f t="shared" si="33"/>
        <v>2.5</v>
      </c>
      <c r="H98" s="203">
        <f>'Core Indicators'!AH98</f>
        <v>2</v>
      </c>
      <c r="I98" s="203">
        <f>'Core Indicators'!AP98</f>
        <v>2</v>
      </c>
      <c r="J98" s="203" t="str">
        <f>'Core Indicators'!BN98</f>
        <v>x</v>
      </c>
      <c r="K98" s="203">
        <f t="shared" si="34"/>
        <v>2</v>
      </c>
      <c r="L98" s="249">
        <f t="shared" si="35"/>
        <v>2</v>
      </c>
      <c r="M98" s="272">
        <f t="shared" si="36"/>
        <v>2</v>
      </c>
      <c r="N98" s="204">
        <f>'Core Indicators'!DJ98</f>
        <v>2</v>
      </c>
      <c r="O98" s="204">
        <f>'Core Indicators'!DR98</f>
        <v>2</v>
      </c>
      <c r="P98" s="204">
        <f>'Core Indicators'!DZ98</f>
        <v>2</v>
      </c>
      <c r="Q98" s="204" t="str">
        <f>'Core Indicators'!EH98</f>
        <v>x</v>
      </c>
      <c r="R98" s="204" t="str">
        <f>'Core Indicators'!EP98</f>
        <v>x</v>
      </c>
      <c r="S98" s="163">
        <f t="shared" si="37"/>
        <v>1.6</v>
      </c>
      <c r="T98" s="163">
        <f t="shared" si="38"/>
        <v>1.1666666666666667</v>
      </c>
      <c r="U98" s="203">
        <v>1</v>
      </c>
      <c r="V98" s="203">
        <v>1</v>
      </c>
      <c r="W98" s="203">
        <f>'Core Indicators'!EX98</f>
        <v>2</v>
      </c>
      <c r="X98" s="163">
        <f t="shared" si="39"/>
        <v>1.5</v>
      </c>
      <c r="Y98" s="203">
        <v>1</v>
      </c>
      <c r="Z98" s="163">
        <f t="shared" si="40"/>
        <v>2</v>
      </c>
      <c r="AA98" s="203">
        <f>'Core Indicators'!FF98</f>
        <v>2</v>
      </c>
      <c r="AB98" s="203">
        <f t="shared" si="41"/>
        <v>2</v>
      </c>
      <c r="AC98" s="184">
        <f>'Core Indicators'!GD98</f>
        <v>2</v>
      </c>
      <c r="AD98" s="184">
        <f>'Core Indicators'!GL98</f>
        <v>2</v>
      </c>
      <c r="AE98" s="184">
        <f>'Core Indicators'!GT98</f>
        <v>2</v>
      </c>
      <c r="AF98" s="184">
        <f>'Core Indicators'!HB98</f>
        <v>2</v>
      </c>
      <c r="AG98" s="184">
        <f t="shared" si="42"/>
        <v>2</v>
      </c>
      <c r="AH98" s="184">
        <f>'Core Indicators'!HJ98</f>
        <v>2</v>
      </c>
      <c r="AI98" s="184">
        <f>'Core Indicators'!HR98</f>
        <v>2</v>
      </c>
      <c r="AJ98" s="184">
        <f t="shared" si="43"/>
        <v>2</v>
      </c>
      <c r="AK98" s="184">
        <f>'Core Indicators'!HZ98</f>
        <v>2</v>
      </c>
      <c r="AL98" s="184">
        <f>'Core Indicators'!IH98</f>
        <v>2</v>
      </c>
      <c r="AM98" s="184">
        <f>'Core Indicators'!IP98</f>
        <v>2</v>
      </c>
      <c r="AN98" s="184">
        <f t="shared" si="44"/>
        <v>2</v>
      </c>
    </row>
    <row r="99" spans="1:40" x14ac:dyDescent="0.25">
      <c r="A99" s="203" t="str">
        <f>Lists!C:C</f>
        <v>NIC001</v>
      </c>
      <c r="B99" s="249">
        <f t="shared" ref="B99:B130" si="45">IF(OR(M99="x",D99="x"),"x",ROUND((5-GEOMEAN(((5-D99)/5*4+1),((5-M99)/5*4+1),((5-M99)/5*4+1)))/4*3.5+S99*0.3,1))</f>
        <v>1.9</v>
      </c>
      <c r="C99" s="163">
        <f t="shared" ref="C99:C130" si="46">COUNTIF(E99:F99,"x")+COUNTIF(H99:I99,"x")+COUNTIF(J99:J99,"x")+COUNTIF(M99,"x")+COUNTIF(U99:W99,"x")+COUNTIF(Y99:AB99,"x")</f>
        <v>1</v>
      </c>
      <c r="D99" s="272">
        <f t="shared" ref="D99:D130" si="47">IF(OR(L99="x",G99="x"),"x",ROUND((5-GEOMEAN(((5-L99)/5*4+1),((5-L99)/5*4+1),((5-G99)/5*4+1)))/4*5,1))</f>
        <v>2</v>
      </c>
      <c r="E99" s="203">
        <f>'Core Indicators'!R99</f>
        <v>2</v>
      </c>
      <c r="F99" s="203">
        <f>'Core Indicators'!Z99</f>
        <v>2</v>
      </c>
      <c r="G99" s="163">
        <f t="shared" ref="G99:G130" si="48">IF(AND(F99="x",E99="x"),"x",IF(OR(F99="x",E99="x"),AVERAGE(E99,F99),ROUND((10-GEOMEAN(((10-E99)/10*9+1),((10-F99)/10*9+1)))/9*10,1)))</f>
        <v>2</v>
      </c>
      <c r="H99" s="203">
        <f>'Core Indicators'!AH99</f>
        <v>2</v>
      </c>
      <c r="I99" s="203">
        <f>'Core Indicators'!AP99</f>
        <v>2</v>
      </c>
      <c r="J99" s="203">
        <f>'Core Indicators'!BN99</f>
        <v>2</v>
      </c>
      <c r="K99" s="203">
        <f t="shared" ref="K99:K130" si="49">IF(AND(J99="x",I99="x"),"x",IF(OR(J99="x",I99="x"),AVERAGE(I99,J99),ROUND((10-GEOMEAN(((10-I99)/10*9+1),((10-J99)/10*9+1)))/9*10,1)))</f>
        <v>2</v>
      </c>
      <c r="L99" s="249">
        <f t="shared" ref="L99:L130" si="50">IF(AND(H99="x",K99="x"),"x",IF(OR(H99="x",K99="x"),AVERAGE(H99,K99),ROUND((10-GEOMEAN(((10-H99)/10*9+1),((10-K99)/10*9+1)))/9*10,1)))</f>
        <v>2</v>
      </c>
      <c r="M99" s="272">
        <f t="shared" ref="M99:M130" si="51">IF(N99="x","x",AVERAGE(N99:R99))</f>
        <v>2</v>
      </c>
      <c r="N99" s="204">
        <f>'Core Indicators'!DJ99</f>
        <v>2</v>
      </c>
      <c r="O99" s="204">
        <f>'Core Indicators'!DR99</f>
        <v>2</v>
      </c>
      <c r="P99" s="204" t="str">
        <f>'Core Indicators'!DZ99</f>
        <v>x</v>
      </c>
      <c r="Q99" s="204" t="str">
        <f>'Core Indicators'!EH99</f>
        <v>x</v>
      </c>
      <c r="R99" s="204" t="str">
        <f>'Core Indicators'!EP99</f>
        <v>x</v>
      </c>
      <c r="S99" s="163">
        <f t="shared" ref="S99:S130" si="52">IF(OR(Z99="x",T99="x"),T99,ROUND((10-GEOMEAN(((10-T99)/10*9+1),((10-Z99)/10*9+1)))/9*10,1))</f>
        <v>1.6</v>
      </c>
      <c r="T99" s="163">
        <f t="shared" ref="T99:T130" si="53">AVERAGE(U99,X99,Y99)</f>
        <v>1.1666666666666667</v>
      </c>
      <c r="U99" s="203">
        <v>1</v>
      </c>
      <c r="V99" s="203">
        <v>1</v>
      </c>
      <c r="W99" s="203">
        <f>'Core Indicators'!EX99</f>
        <v>2</v>
      </c>
      <c r="X99" s="163">
        <f t="shared" ref="X99:X130" si="54">AVERAGE(V99:W99)</f>
        <v>1.5</v>
      </c>
      <c r="Y99" s="203">
        <v>1</v>
      </c>
      <c r="Z99" s="163">
        <f t="shared" ref="Z99:Z130" si="55">IF(AND(AA99="x",AB99="x"),"x",AVERAGE(AA99:AB99))</f>
        <v>2</v>
      </c>
      <c r="AA99" s="203" t="str">
        <f>'Core Indicators'!FF99</f>
        <v>x</v>
      </c>
      <c r="AB99" s="203">
        <f t="shared" ref="AB99:AB130" si="56">IF(AND(AJ99="x",AN99="x",AG99="x"),"x",(AVERAGE(AJ99,AN99,AG99)))</f>
        <v>2</v>
      </c>
      <c r="AC99" s="184">
        <f>'Core Indicators'!GD99</f>
        <v>2</v>
      </c>
      <c r="AD99" s="184">
        <f>'Core Indicators'!GL99</f>
        <v>2</v>
      </c>
      <c r="AE99" s="184">
        <f>'Core Indicators'!GT99</f>
        <v>2</v>
      </c>
      <c r="AF99" s="184">
        <f>'Core Indicators'!HB99</f>
        <v>2</v>
      </c>
      <c r="AG99" s="184">
        <f t="shared" ref="AG99:AG130" si="57">IF(AND(AC99="x",AD99="x",AE99="x",AF99="x"),"x",AVERAGE(AC99:AF99))</f>
        <v>2</v>
      </c>
      <c r="AH99" s="184">
        <f>'Core Indicators'!HJ99</f>
        <v>2</v>
      </c>
      <c r="AI99" s="184">
        <f>'Core Indicators'!HR99</f>
        <v>2</v>
      </c>
      <c r="AJ99" s="184">
        <f t="shared" ref="AJ99:AJ130" si="58">IF(AND(AH99="x",AI99="x"),"x",AVERAGE(AH99:AI99))</f>
        <v>2</v>
      </c>
      <c r="AK99" s="184">
        <f>'Core Indicators'!HZ99</f>
        <v>2</v>
      </c>
      <c r="AL99" s="184">
        <f>'Core Indicators'!IH99</f>
        <v>2</v>
      </c>
      <c r="AM99" s="184">
        <f>'Core Indicators'!IP99</f>
        <v>2</v>
      </c>
      <c r="AN99" s="184">
        <f t="shared" ref="AN99:AN130" si="59">IF(AND(AK99="x",AL99="x",AM99="x"),"x",AVERAGE(AK99:AM99))</f>
        <v>2</v>
      </c>
    </row>
    <row r="100" spans="1:40" x14ac:dyDescent="0.25">
      <c r="A100" s="203" t="str">
        <f>Lists!C:C</f>
        <v>PAK001</v>
      </c>
      <c r="B100" s="249">
        <f t="shared" si="45"/>
        <v>1.7</v>
      </c>
      <c r="C100" s="163">
        <f t="shared" si="46"/>
        <v>0</v>
      </c>
      <c r="D100" s="272">
        <f t="shared" si="47"/>
        <v>1.8</v>
      </c>
      <c r="E100" s="203">
        <f>'Core Indicators'!R100</f>
        <v>1</v>
      </c>
      <c r="F100" s="203">
        <f>'Core Indicators'!Z100</f>
        <v>2</v>
      </c>
      <c r="G100" s="163">
        <f t="shared" si="48"/>
        <v>1.5</v>
      </c>
      <c r="H100" s="203">
        <f>'Core Indicators'!AH100</f>
        <v>2</v>
      </c>
      <c r="I100" s="203">
        <f>'Core Indicators'!AP100</f>
        <v>2</v>
      </c>
      <c r="J100" s="203">
        <f>'Core Indicators'!BN100</f>
        <v>2</v>
      </c>
      <c r="K100" s="203">
        <f t="shared" si="49"/>
        <v>2</v>
      </c>
      <c r="L100" s="249">
        <f t="shared" si="50"/>
        <v>2</v>
      </c>
      <c r="M100" s="272">
        <f t="shared" si="51"/>
        <v>2</v>
      </c>
      <c r="N100" s="204">
        <f>'Core Indicators'!DJ100</f>
        <v>2</v>
      </c>
      <c r="O100" s="204">
        <f>'Core Indicators'!DR100</f>
        <v>2</v>
      </c>
      <c r="P100" s="204">
        <f>'Core Indicators'!DZ100</f>
        <v>2</v>
      </c>
      <c r="Q100" s="204">
        <f>'Core Indicators'!EH100</f>
        <v>2</v>
      </c>
      <c r="R100" s="204">
        <f>'Core Indicators'!EP100</f>
        <v>2</v>
      </c>
      <c r="S100" s="163">
        <f t="shared" si="52"/>
        <v>1.3</v>
      </c>
      <c r="T100" s="163">
        <f t="shared" si="53"/>
        <v>1.1666666666666667</v>
      </c>
      <c r="U100" s="203">
        <v>1</v>
      </c>
      <c r="V100" s="203">
        <v>1</v>
      </c>
      <c r="W100" s="203">
        <f>'Core Indicators'!EX100</f>
        <v>2</v>
      </c>
      <c r="X100" s="163">
        <f t="shared" si="54"/>
        <v>1.5</v>
      </c>
      <c r="Y100" s="203">
        <v>1</v>
      </c>
      <c r="Z100" s="163">
        <f t="shared" si="55"/>
        <v>1.5</v>
      </c>
      <c r="AA100" s="203">
        <f>'Core Indicators'!FF100</f>
        <v>1</v>
      </c>
      <c r="AB100" s="203">
        <f t="shared" si="56"/>
        <v>2</v>
      </c>
      <c r="AC100" s="184">
        <f>'Core Indicators'!GD100</f>
        <v>2</v>
      </c>
      <c r="AD100" s="184">
        <f>'Core Indicators'!GL100</f>
        <v>2</v>
      </c>
      <c r="AE100" s="184">
        <f>'Core Indicators'!GT100</f>
        <v>2</v>
      </c>
      <c r="AF100" s="184">
        <f>'Core Indicators'!HB100</f>
        <v>2</v>
      </c>
      <c r="AG100" s="184">
        <f t="shared" si="57"/>
        <v>2</v>
      </c>
      <c r="AH100" s="184">
        <f>'Core Indicators'!HJ100</f>
        <v>2</v>
      </c>
      <c r="AI100" s="184">
        <f>'Core Indicators'!HR100</f>
        <v>2</v>
      </c>
      <c r="AJ100" s="184">
        <f t="shared" si="58"/>
        <v>2</v>
      </c>
      <c r="AK100" s="184">
        <f>'Core Indicators'!HZ100</f>
        <v>2</v>
      </c>
      <c r="AL100" s="184">
        <f>'Core Indicators'!IH100</f>
        <v>2</v>
      </c>
      <c r="AM100" s="184">
        <f>'Core Indicators'!IP100</f>
        <v>2</v>
      </c>
      <c r="AN100" s="184">
        <f t="shared" si="59"/>
        <v>2</v>
      </c>
    </row>
    <row r="101" spans="1:40" x14ac:dyDescent="0.25">
      <c r="A101" s="203" t="str">
        <f>Lists!C:C</f>
        <v>PAK004</v>
      </c>
      <c r="B101" s="249" t="str">
        <f t="shared" si="45"/>
        <v>x</v>
      </c>
      <c r="C101" s="163">
        <f t="shared" si="46"/>
        <v>3</v>
      </c>
      <c r="D101" s="272">
        <f t="shared" si="47"/>
        <v>2.4</v>
      </c>
      <c r="E101" s="203">
        <f>'Core Indicators'!R101</f>
        <v>1</v>
      </c>
      <c r="F101" s="203">
        <f>'Core Indicators'!Z101</f>
        <v>1</v>
      </c>
      <c r="G101" s="163">
        <f t="shared" si="48"/>
        <v>1</v>
      </c>
      <c r="H101" s="203" t="str">
        <f>'Core Indicators'!AH101</f>
        <v>x</v>
      </c>
      <c r="I101" s="203" t="str">
        <f>'Core Indicators'!AP101</f>
        <v>x</v>
      </c>
      <c r="J101" s="203">
        <f>'Core Indicators'!BN101</f>
        <v>3</v>
      </c>
      <c r="K101" s="203">
        <f t="shared" si="49"/>
        <v>3</v>
      </c>
      <c r="L101" s="249">
        <f t="shared" si="50"/>
        <v>3</v>
      </c>
      <c r="M101" s="272" t="str">
        <f t="shared" si="51"/>
        <v>x</v>
      </c>
      <c r="N101" s="204" t="str">
        <f>'Core Indicators'!DJ101</f>
        <v>x</v>
      </c>
      <c r="O101" s="204" t="str">
        <f>'Core Indicators'!DR101</f>
        <v>x</v>
      </c>
      <c r="P101" s="204" t="str">
        <f>'Core Indicators'!DZ101</f>
        <v>x</v>
      </c>
      <c r="Q101" s="204" t="str">
        <f>'Core Indicators'!EH101</f>
        <v>x</v>
      </c>
      <c r="R101" s="204" t="str">
        <f>'Core Indicators'!EP101</f>
        <v>x</v>
      </c>
      <c r="S101" s="163">
        <f t="shared" si="52"/>
        <v>1.6</v>
      </c>
      <c r="T101" s="163">
        <f t="shared" si="53"/>
        <v>1.1666666666666667</v>
      </c>
      <c r="U101" s="203">
        <v>1</v>
      </c>
      <c r="V101" s="203">
        <v>1</v>
      </c>
      <c r="W101" s="203">
        <f>'Core Indicators'!EX101</f>
        <v>2</v>
      </c>
      <c r="X101" s="163">
        <f t="shared" si="54"/>
        <v>1.5</v>
      </c>
      <c r="Y101" s="203">
        <v>1</v>
      </c>
      <c r="Z101" s="163">
        <f t="shared" si="55"/>
        <v>2</v>
      </c>
      <c r="AA101" s="203">
        <f>'Core Indicators'!FF101</f>
        <v>2</v>
      </c>
      <c r="AB101" s="203">
        <f t="shared" si="56"/>
        <v>2</v>
      </c>
      <c r="AC101" s="184">
        <f>'Core Indicators'!GD101</f>
        <v>2</v>
      </c>
      <c r="AD101" s="184">
        <f>'Core Indicators'!GL101</f>
        <v>2</v>
      </c>
      <c r="AE101" s="184">
        <f>'Core Indicators'!GT101</f>
        <v>2</v>
      </c>
      <c r="AF101" s="184">
        <f>'Core Indicators'!HB101</f>
        <v>2</v>
      </c>
      <c r="AG101" s="184">
        <f t="shared" si="57"/>
        <v>2</v>
      </c>
      <c r="AH101" s="184">
        <f>'Core Indicators'!HJ101</f>
        <v>2</v>
      </c>
      <c r="AI101" s="184">
        <f>'Core Indicators'!HR101</f>
        <v>2</v>
      </c>
      <c r="AJ101" s="184">
        <f t="shared" si="58"/>
        <v>2</v>
      </c>
      <c r="AK101" s="184">
        <f>'Core Indicators'!HZ101</f>
        <v>2</v>
      </c>
      <c r="AL101" s="184">
        <f>'Core Indicators'!IH101</f>
        <v>2</v>
      </c>
      <c r="AM101" s="184">
        <f>'Core Indicators'!IP101</f>
        <v>2</v>
      </c>
      <c r="AN101" s="184">
        <f t="shared" si="59"/>
        <v>2</v>
      </c>
    </row>
    <row r="102" spans="1:40" x14ac:dyDescent="0.25">
      <c r="A102" s="203" t="str">
        <f>Lists!C:C</f>
        <v>PAK005</v>
      </c>
      <c r="B102" s="249">
        <f t="shared" si="45"/>
        <v>1.9</v>
      </c>
      <c r="C102" s="163">
        <f t="shared" si="46"/>
        <v>0</v>
      </c>
      <c r="D102" s="272">
        <f t="shared" si="47"/>
        <v>1.9</v>
      </c>
      <c r="E102" s="203">
        <f>'Core Indicators'!R102</f>
        <v>1</v>
      </c>
      <c r="F102" s="203">
        <f>'Core Indicators'!Z102</f>
        <v>3</v>
      </c>
      <c r="G102" s="163">
        <f t="shared" si="48"/>
        <v>2.1</v>
      </c>
      <c r="H102" s="203">
        <f>'Core Indicators'!AH102</f>
        <v>2</v>
      </c>
      <c r="I102" s="203">
        <f>'Core Indicators'!AP102</f>
        <v>1</v>
      </c>
      <c r="J102" s="203">
        <f>'Core Indicators'!BN102</f>
        <v>2</v>
      </c>
      <c r="K102" s="203">
        <f t="shared" si="49"/>
        <v>1.5</v>
      </c>
      <c r="L102" s="249">
        <f t="shared" si="50"/>
        <v>1.8</v>
      </c>
      <c r="M102" s="272">
        <f t="shared" si="51"/>
        <v>2</v>
      </c>
      <c r="N102" s="204">
        <f>'Core Indicators'!DJ102</f>
        <v>2</v>
      </c>
      <c r="O102" s="204">
        <f>'Core Indicators'!DR102</f>
        <v>2</v>
      </c>
      <c r="P102" s="204">
        <f>'Core Indicators'!DZ102</f>
        <v>2</v>
      </c>
      <c r="Q102" s="204">
        <f>'Core Indicators'!EH102</f>
        <v>2</v>
      </c>
      <c r="R102" s="204">
        <f>'Core Indicators'!EP102</f>
        <v>2</v>
      </c>
      <c r="S102" s="163">
        <f t="shared" si="52"/>
        <v>1.6</v>
      </c>
      <c r="T102" s="163">
        <f t="shared" si="53"/>
        <v>1.1666666666666667</v>
      </c>
      <c r="U102" s="203">
        <v>1</v>
      </c>
      <c r="V102" s="203">
        <v>1</v>
      </c>
      <c r="W102" s="203">
        <f>'Core Indicators'!EX102</f>
        <v>2</v>
      </c>
      <c r="X102" s="163">
        <f t="shared" si="54"/>
        <v>1.5</v>
      </c>
      <c r="Y102" s="203">
        <v>1</v>
      </c>
      <c r="Z102" s="163">
        <f t="shared" si="55"/>
        <v>2</v>
      </c>
      <c r="AA102" s="203">
        <f>'Core Indicators'!FF102</f>
        <v>2</v>
      </c>
      <c r="AB102" s="203">
        <f t="shared" si="56"/>
        <v>2</v>
      </c>
      <c r="AC102" s="184">
        <f>'Core Indicators'!GD102</f>
        <v>2</v>
      </c>
      <c r="AD102" s="184">
        <f>'Core Indicators'!GL102</f>
        <v>2</v>
      </c>
      <c r="AE102" s="184">
        <f>'Core Indicators'!GT102</f>
        <v>2</v>
      </c>
      <c r="AF102" s="184">
        <f>'Core Indicators'!HB102</f>
        <v>2</v>
      </c>
      <c r="AG102" s="184">
        <f t="shared" si="57"/>
        <v>2</v>
      </c>
      <c r="AH102" s="184">
        <f>'Core Indicators'!HJ102</f>
        <v>2</v>
      </c>
      <c r="AI102" s="184">
        <f>'Core Indicators'!HR102</f>
        <v>2</v>
      </c>
      <c r="AJ102" s="184">
        <f t="shared" si="58"/>
        <v>2</v>
      </c>
      <c r="AK102" s="184">
        <f>'Core Indicators'!HZ102</f>
        <v>2</v>
      </c>
      <c r="AL102" s="184">
        <f>'Core Indicators'!IH102</f>
        <v>2</v>
      </c>
      <c r="AM102" s="184">
        <f>'Core Indicators'!IP102</f>
        <v>2</v>
      </c>
      <c r="AN102" s="184">
        <f t="shared" si="59"/>
        <v>2</v>
      </c>
    </row>
    <row r="103" spans="1:40" x14ac:dyDescent="0.25">
      <c r="A103" s="203" t="str">
        <f>Lists!C:C</f>
        <v>PAN002</v>
      </c>
      <c r="B103" s="249">
        <f t="shared" si="45"/>
        <v>2.1</v>
      </c>
      <c r="C103" s="163">
        <f t="shared" si="46"/>
        <v>0</v>
      </c>
      <c r="D103" s="272">
        <f t="shared" si="47"/>
        <v>2.6</v>
      </c>
      <c r="E103" s="203">
        <f>'Core Indicators'!R103</f>
        <v>2</v>
      </c>
      <c r="F103" s="203">
        <f>'Core Indicators'!Z103</f>
        <v>2</v>
      </c>
      <c r="G103" s="163">
        <f t="shared" si="48"/>
        <v>2</v>
      </c>
      <c r="H103" s="203">
        <f>'Core Indicators'!AH103</f>
        <v>3</v>
      </c>
      <c r="I103" s="203">
        <f>'Core Indicators'!AP103</f>
        <v>2</v>
      </c>
      <c r="J103" s="203">
        <f>'Core Indicators'!BN103</f>
        <v>3</v>
      </c>
      <c r="K103" s="203">
        <f t="shared" si="49"/>
        <v>2.5</v>
      </c>
      <c r="L103" s="249">
        <f t="shared" si="50"/>
        <v>2.8</v>
      </c>
      <c r="M103" s="272">
        <f t="shared" si="51"/>
        <v>2</v>
      </c>
      <c r="N103" s="204">
        <f>'Core Indicators'!DJ103</f>
        <v>2</v>
      </c>
      <c r="O103" s="204">
        <f>'Core Indicators'!DR103</f>
        <v>2</v>
      </c>
      <c r="P103" s="204">
        <f>'Core Indicators'!DZ103</f>
        <v>2</v>
      </c>
      <c r="Q103" s="204" t="str">
        <f>'Core Indicators'!EH103</f>
        <v>x</v>
      </c>
      <c r="R103" s="204" t="str">
        <f>'Core Indicators'!EP103</f>
        <v>x</v>
      </c>
      <c r="S103" s="163">
        <f t="shared" si="52"/>
        <v>1.7</v>
      </c>
      <c r="T103" s="163">
        <f t="shared" si="53"/>
        <v>1.3333333333333333</v>
      </c>
      <c r="U103" s="203">
        <v>1</v>
      </c>
      <c r="V103" s="203">
        <v>1</v>
      </c>
      <c r="W103" s="203">
        <f>'Core Indicators'!EX103</f>
        <v>3</v>
      </c>
      <c r="X103" s="163">
        <f t="shared" si="54"/>
        <v>2</v>
      </c>
      <c r="Y103" s="203">
        <v>1</v>
      </c>
      <c r="Z103" s="163">
        <f t="shared" si="55"/>
        <v>2</v>
      </c>
      <c r="AA103" s="203">
        <f>'Core Indicators'!FF103</f>
        <v>2</v>
      </c>
      <c r="AB103" s="203">
        <f t="shared" si="56"/>
        <v>2</v>
      </c>
      <c r="AC103" s="184">
        <f>'Core Indicators'!GD103</f>
        <v>2</v>
      </c>
      <c r="AD103" s="184">
        <f>'Core Indicators'!GL103</f>
        <v>2</v>
      </c>
      <c r="AE103" s="184">
        <f>'Core Indicators'!GT103</f>
        <v>2</v>
      </c>
      <c r="AF103" s="184">
        <f>'Core Indicators'!HB103</f>
        <v>2</v>
      </c>
      <c r="AG103" s="184">
        <f t="shared" si="57"/>
        <v>2</v>
      </c>
      <c r="AH103" s="184">
        <f>'Core Indicators'!HJ103</f>
        <v>2</v>
      </c>
      <c r="AI103" s="184">
        <f>'Core Indicators'!HR103</f>
        <v>2</v>
      </c>
      <c r="AJ103" s="184">
        <f t="shared" si="58"/>
        <v>2</v>
      </c>
      <c r="AK103" s="184">
        <f>'Core Indicators'!HZ103</f>
        <v>2</v>
      </c>
      <c r="AL103" s="184">
        <f>'Core Indicators'!IH103</f>
        <v>2</v>
      </c>
      <c r="AM103" s="184">
        <f>'Core Indicators'!IP103</f>
        <v>2</v>
      </c>
      <c r="AN103" s="184">
        <f t="shared" si="59"/>
        <v>2</v>
      </c>
    </row>
    <row r="104" spans="1:40" x14ac:dyDescent="0.25">
      <c r="A104" s="203" t="str">
        <f>Lists!C:C</f>
        <v>PER002</v>
      </c>
      <c r="B104" s="249">
        <f t="shared" si="45"/>
        <v>1.7</v>
      </c>
      <c r="C104" s="163">
        <f t="shared" si="46"/>
        <v>0</v>
      </c>
      <c r="D104" s="272">
        <f t="shared" si="47"/>
        <v>1.7</v>
      </c>
      <c r="E104" s="203">
        <f>'Core Indicators'!R104</f>
        <v>1</v>
      </c>
      <c r="F104" s="203">
        <f>'Core Indicators'!Z104</f>
        <v>2</v>
      </c>
      <c r="G104" s="163">
        <f t="shared" si="48"/>
        <v>1.5</v>
      </c>
      <c r="H104" s="203">
        <f>'Core Indicators'!AH104</f>
        <v>2</v>
      </c>
      <c r="I104" s="203">
        <f>'Core Indicators'!AP104</f>
        <v>2</v>
      </c>
      <c r="J104" s="203">
        <f>'Core Indicators'!BN104</f>
        <v>1</v>
      </c>
      <c r="K104" s="203">
        <f t="shared" si="49"/>
        <v>1.5</v>
      </c>
      <c r="L104" s="249">
        <f t="shared" si="50"/>
        <v>1.8</v>
      </c>
      <c r="M104" s="272">
        <f t="shared" si="51"/>
        <v>2</v>
      </c>
      <c r="N104" s="204">
        <f>'Core Indicators'!DJ104</f>
        <v>2</v>
      </c>
      <c r="O104" s="204">
        <f>'Core Indicators'!DR104</f>
        <v>2</v>
      </c>
      <c r="P104" s="204">
        <f>'Core Indicators'!DZ104</f>
        <v>2</v>
      </c>
      <c r="Q104" s="204" t="str">
        <f>'Core Indicators'!EH104</f>
        <v>x</v>
      </c>
      <c r="R104" s="204" t="str">
        <f>'Core Indicators'!EP104</f>
        <v>x</v>
      </c>
      <c r="S104" s="163">
        <f t="shared" si="52"/>
        <v>1.3</v>
      </c>
      <c r="T104" s="163">
        <f t="shared" si="53"/>
        <v>1</v>
      </c>
      <c r="U104" s="203">
        <v>1</v>
      </c>
      <c r="V104" s="203">
        <v>1</v>
      </c>
      <c r="W104" s="203">
        <f>'Core Indicators'!EX104</f>
        <v>1</v>
      </c>
      <c r="X104" s="163">
        <f t="shared" si="54"/>
        <v>1</v>
      </c>
      <c r="Y104" s="203">
        <v>1</v>
      </c>
      <c r="Z104" s="163">
        <f t="shared" si="55"/>
        <v>1.5</v>
      </c>
      <c r="AA104" s="203">
        <f>'Core Indicators'!FF104</f>
        <v>1</v>
      </c>
      <c r="AB104" s="203">
        <f t="shared" si="56"/>
        <v>2</v>
      </c>
      <c r="AC104" s="184">
        <f>'Core Indicators'!GD104</f>
        <v>2</v>
      </c>
      <c r="AD104" s="184">
        <f>'Core Indicators'!GL104</f>
        <v>2</v>
      </c>
      <c r="AE104" s="184">
        <f>'Core Indicators'!GT104</f>
        <v>2</v>
      </c>
      <c r="AF104" s="184">
        <f>'Core Indicators'!HB104</f>
        <v>2</v>
      </c>
      <c r="AG104" s="184">
        <f t="shared" si="57"/>
        <v>2</v>
      </c>
      <c r="AH104" s="184">
        <f>'Core Indicators'!HJ104</f>
        <v>2</v>
      </c>
      <c r="AI104" s="184">
        <f>'Core Indicators'!HR104</f>
        <v>2</v>
      </c>
      <c r="AJ104" s="184">
        <f t="shared" si="58"/>
        <v>2</v>
      </c>
      <c r="AK104" s="184">
        <f>'Core Indicators'!HZ104</f>
        <v>2</v>
      </c>
      <c r="AL104" s="184">
        <f>'Core Indicators'!IH104</f>
        <v>2</v>
      </c>
      <c r="AM104" s="184">
        <f>'Core Indicators'!IP104</f>
        <v>2</v>
      </c>
      <c r="AN104" s="184">
        <f t="shared" si="59"/>
        <v>2</v>
      </c>
    </row>
    <row r="105" spans="1:40" x14ac:dyDescent="0.25">
      <c r="A105" s="203" t="str">
        <f>Lists!C:C</f>
        <v>PHL001</v>
      </c>
      <c r="B105" s="249">
        <f t="shared" si="45"/>
        <v>2.2999999999999998</v>
      </c>
      <c r="C105" s="163">
        <f t="shared" si="46"/>
        <v>0</v>
      </c>
      <c r="D105" s="272">
        <f t="shared" si="47"/>
        <v>1.8</v>
      </c>
      <c r="E105" s="203">
        <f>'Core Indicators'!R105</f>
        <v>1</v>
      </c>
      <c r="F105" s="203">
        <f>'Core Indicators'!Z105</f>
        <v>2</v>
      </c>
      <c r="G105" s="163">
        <f t="shared" si="48"/>
        <v>1.5</v>
      </c>
      <c r="H105" s="203">
        <f>'Core Indicators'!AH105</f>
        <v>2</v>
      </c>
      <c r="I105" s="203">
        <f>'Core Indicators'!AP105</f>
        <v>2</v>
      </c>
      <c r="J105" s="203">
        <f>'Core Indicators'!BN105</f>
        <v>2</v>
      </c>
      <c r="K105" s="203">
        <f t="shared" si="49"/>
        <v>2</v>
      </c>
      <c r="L105" s="249">
        <f t="shared" si="50"/>
        <v>2</v>
      </c>
      <c r="M105" s="272">
        <f t="shared" si="51"/>
        <v>3</v>
      </c>
      <c r="N105" s="204">
        <f>'Core Indicators'!DJ105</f>
        <v>3</v>
      </c>
      <c r="O105" s="204">
        <f>'Core Indicators'!DR105</f>
        <v>3</v>
      </c>
      <c r="P105" s="204">
        <f>'Core Indicators'!DZ105</f>
        <v>3</v>
      </c>
      <c r="Q105" s="204">
        <f>'Core Indicators'!EH105</f>
        <v>3</v>
      </c>
      <c r="R105" s="204">
        <f>'Core Indicators'!EP105</f>
        <v>3</v>
      </c>
      <c r="S105" s="163">
        <f t="shared" si="52"/>
        <v>1.6</v>
      </c>
      <c r="T105" s="163">
        <f t="shared" si="53"/>
        <v>1.1666666666666667</v>
      </c>
      <c r="U105" s="203">
        <v>1</v>
      </c>
      <c r="V105" s="203">
        <v>1</v>
      </c>
      <c r="W105" s="203">
        <f>'Core Indicators'!EX105</f>
        <v>2</v>
      </c>
      <c r="X105" s="163">
        <f t="shared" si="54"/>
        <v>1.5</v>
      </c>
      <c r="Y105" s="203">
        <v>1</v>
      </c>
      <c r="Z105" s="163">
        <f t="shared" si="55"/>
        <v>2</v>
      </c>
      <c r="AA105" s="203">
        <f>'Core Indicators'!FF105</f>
        <v>2</v>
      </c>
      <c r="AB105" s="203">
        <f t="shared" si="56"/>
        <v>2</v>
      </c>
      <c r="AC105" s="184">
        <f>'Core Indicators'!GD105</f>
        <v>2</v>
      </c>
      <c r="AD105" s="184">
        <f>'Core Indicators'!GL105</f>
        <v>2</v>
      </c>
      <c r="AE105" s="184">
        <f>'Core Indicators'!GT105</f>
        <v>2</v>
      </c>
      <c r="AF105" s="184">
        <f>'Core Indicators'!HB105</f>
        <v>2</v>
      </c>
      <c r="AG105" s="184">
        <f t="shared" si="57"/>
        <v>2</v>
      </c>
      <c r="AH105" s="184">
        <f>'Core Indicators'!HJ105</f>
        <v>2</v>
      </c>
      <c r="AI105" s="184">
        <f>'Core Indicators'!HR105</f>
        <v>2</v>
      </c>
      <c r="AJ105" s="184">
        <f t="shared" si="58"/>
        <v>2</v>
      </c>
      <c r="AK105" s="184">
        <f>'Core Indicators'!HZ105</f>
        <v>2</v>
      </c>
      <c r="AL105" s="184">
        <f>'Core Indicators'!IH105</f>
        <v>2</v>
      </c>
      <c r="AM105" s="184">
        <f>'Core Indicators'!IP105</f>
        <v>2</v>
      </c>
      <c r="AN105" s="184">
        <f t="shared" si="59"/>
        <v>2</v>
      </c>
    </row>
    <row r="106" spans="1:40" x14ac:dyDescent="0.25">
      <c r="A106" s="203" t="str">
        <f>Lists!C:C</f>
        <v>PHL003</v>
      </c>
      <c r="B106" s="249">
        <f t="shared" si="45"/>
        <v>2.2000000000000002</v>
      </c>
      <c r="C106" s="163">
        <f t="shared" si="46"/>
        <v>0</v>
      </c>
      <c r="D106" s="272">
        <f t="shared" si="47"/>
        <v>2.6</v>
      </c>
      <c r="E106" s="203">
        <f>'Core Indicators'!R106</f>
        <v>2</v>
      </c>
      <c r="F106" s="203">
        <f>'Core Indicators'!Z106</f>
        <v>2</v>
      </c>
      <c r="G106" s="163">
        <f t="shared" si="48"/>
        <v>2</v>
      </c>
      <c r="H106" s="203">
        <f>'Core Indicators'!AH106</f>
        <v>3</v>
      </c>
      <c r="I106" s="203">
        <f>'Core Indicators'!AP106</f>
        <v>2</v>
      </c>
      <c r="J106" s="203">
        <f>'Core Indicators'!BN106</f>
        <v>3</v>
      </c>
      <c r="K106" s="203">
        <f t="shared" si="49"/>
        <v>2.5</v>
      </c>
      <c r="L106" s="249">
        <f t="shared" si="50"/>
        <v>2.8</v>
      </c>
      <c r="M106" s="272">
        <f t="shared" si="51"/>
        <v>2.4</v>
      </c>
      <c r="N106" s="204">
        <f>'Core Indicators'!DJ106</f>
        <v>3</v>
      </c>
      <c r="O106" s="204">
        <f>'Core Indicators'!DR106</f>
        <v>2</v>
      </c>
      <c r="P106" s="204">
        <f>'Core Indicators'!DZ106</f>
        <v>3</v>
      </c>
      <c r="Q106" s="204">
        <f>'Core Indicators'!EH106</f>
        <v>2</v>
      </c>
      <c r="R106" s="204">
        <f>'Core Indicators'!EP106</f>
        <v>2</v>
      </c>
      <c r="S106" s="163">
        <f t="shared" si="52"/>
        <v>1.6</v>
      </c>
      <c r="T106" s="163">
        <f t="shared" si="53"/>
        <v>1.1666666666666667</v>
      </c>
      <c r="U106" s="203">
        <v>1</v>
      </c>
      <c r="V106" s="203">
        <v>1</v>
      </c>
      <c r="W106" s="203">
        <f>'Core Indicators'!EX106</f>
        <v>2</v>
      </c>
      <c r="X106" s="163">
        <f t="shared" si="54"/>
        <v>1.5</v>
      </c>
      <c r="Y106" s="203">
        <v>1</v>
      </c>
      <c r="Z106" s="163">
        <f t="shared" si="55"/>
        <v>2</v>
      </c>
      <c r="AA106" s="203">
        <f>'Core Indicators'!FF106</f>
        <v>2</v>
      </c>
      <c r="AB106" s="203">
        <f t="shared" si="56"/>
        <v>2</v>
      </c>
      <c r="AC106" s="184">
        <f>'Core Indicators'!GD106</f>
        <v>2</v>
      </c>
      <c r="AD106" s="184">
        <f>'Core Indicators'!GL106</f>
        <v>2</v>
      </c>
      <c r="AE106" s="184">
        <f>'Core Indicators'!GT106</f>
        <v>2</v>
      </c>
      <c r="AF106" s="184">
        <f>'Core Indicators'!HB106</f>
        <v>2</v>
      </c>
      <c r="AG106" s="184">
        <f t="shared" si="57"/>
        <v>2</v>
      </c>
      <c r="AH106" s="184">
        <f>'Core Indicators'!HJ106</f>
        <v>2</v>
      </c>
      <c r="AI106" s="184">
        <f>'Core Indicators'!HR106</f>
        <v>2</v>
      </c>
      <c r="AJ106" s="184">
        <f t="shared" si="58"/>
        <v>2</v>
      </c>
      <c r="AK106" s="184">
        <f>'Core Indicators'!HZ106</f>
        <v>2</v>
      </c>
      <c r="AL106" s="184">
        <f>'Core Indicators'!IH106</f>
        <v>2</v>
      </c>
      <c r="AM106" s="184">
        <f>'Core Indicators'!IP106</f>
        <v>2</v>
      </c>
      <c r="AN106" s="184">
        <f t="shared" si="59"/>
        <v>2</v>
      </c>
    </row>
    <row r="107" spans="1:40" x14ac:dyDescent="0.25">
      <c r="A107" s="203" t="str">
        <f>Lists!C:C</f>
        <v>PHL010</v>
      </c>
      <c r="B107" s="249">
        <f t="shared" si="45"/>
        <v>2.2000000000000002</v>
      </c>
      <c r="C107" s="163">
        <f t="shared" si="46"/>
        <v>2</v>
      </c>
      <c r="D107" s="272">
        <f t="shared" si="47"/>
        <v>2</v>
      </c>
      <c r="E107" s="203">
        <f>'Core Indicators'!R107</f>
        <v>2</v>
      </c>
      <c r="F107" s="203">
        <f>'Core Indicators'!Z107</f>
        <v>2</v>
      </c>
      <c r="G107" s="163">
        <f t="shared" si="48"/>
        <v>2</v>
      </c>
      <c r="H107" s="203">
        <f>'Core Indicators'!AH107</f>
        <v>2</v>
      </c>
      <c r="I107" s="203">
        <f>'Core Indicators'!AP107</f>
        <v>2</v>
      </c>
      <c r="J107" s="203" t="str">
        <f>'Core Indicators'!BN107</f>
        <v>x</v>
      </c>
      <c r="K107" s="203">
        <f t="shared" si="49"/>
        <v>2</v>
      </c>
      <c r="L107" s="249">
        <f t="shared" si="50"/>
        <v>2</v>
      </c>
      <c r="M107" s="272">
        <f t="shared" si="51"/>
        <v>2.6666666666666665</v>
      </c>
      <c r="N107" s="204">
        <f>'Core Indicators'!DJ107</f>
        <v>3</v>
      </c>
      <c r="O107" s="204">
        <f>'Core Indicators'!DR107</f>
        <v>3</v>
      </c>
      <c r="P107" s="204">
        <f>'Core Indicators'!DZ107</f>
        <v>2</v>
      </c>
      <c r="Q107" s="204" t="str">
        <f>'Core Indicators'!EH107</f>
        <v>x</v>
      </c>
      <c r="R107" s="204" t="str">
        <f>'Core Indicators'!EP107</f>
        <v>x</v>
      </c>
      <c r="S107" s="163">
        <f t="shared" si="52"/>
        <v>1.6</v>
      </c>
      <c r="T107" s="163">
        <f t="shared" si="53"/>
        <v>1.1666666666666667</v>
      </c>
      <c r="U107" s="203">
        <v>1</v>
      </c>
      <c r="V107" s="203">
        <v>1</v>
      </c>
      <c r="W107" s="203">
        <f>'Core Indicators'!EX107</f>
        <v>2</v>
      </c>
      <c r="X107" s="163">
        <f t="shared" si="54"/>
        <v>1.5</v>
      </c>
      <c r="Y107" s="203">
        <v>1</v>
      </c>
      <c r="Z107" s="163">
        <f t="shared" si="55"/>
        <v>2</v>
      </c>
      <c r="AA107" s="203" t="str">
        <f>'Core Indicators'!FF107</f>
        <v>x</v>
      </c>
      <c r="AB107" s="203">
        <f t="shared" si="56"/>
        <v>2</v>
      </c>
      <c r="AC107" s="184">
        <f>'Core Indicators'!GD107</f>
        <v>2</v>
      </c>
      <c r="AD107" s="184">
        <f>'Core Indicators'!GL107</f>
        <v>2</v>
      </c>
      <c r="AE107" s="184">
        <f>'Core Indicators'!GT107</f>
        <v>2</v>
      </c>
      <c r="AF107" s="184">
        <f>'Core Indicators'!HB107</f>
        <v>2</v>
      </c>
      <c r="AG107" s="184">
        <f t="shared" si="57"/>
        <v>2</v>
      </c>
      <c r="AH107" s="184">
        <f>'Core Indicators'!HJ107</f>
        <v>2</v>
      </c>
      <c r="AI107" s="184">
        <f>'Core Indicators'!HR107</f>
        <v>2</v>
      </c>
      <c r="AJ107" s="184">
        <f t="shared" si="58"/>
        <v>2</v>
      </c>
      <c r="AK107" s="184">
        <f>'Core Indicators'!HZ107</f>
        <v>2</v>
      </c>
      <c r="AL107" s="184">
        <f>'Core Indicators'!IH107</f>
        <v>2</v>
      </c>
      <c r="AM107" s="184">
        <f>'Core Indicators'!IP107</f>
        <v>2</v>
      </c>
      <c r="AN107" s="184">
        <f t="shared" si="59"/>
        <v>2</v>
      </c>
    </row>
    <row r="108" spans="1:40" x14ac:dyDescent="0.25">
      <c r="A108" s="203" t="str">
        <f>Lists!C:C</f>
        <v>PHL011</v>
      </c>
      <c r="B108" s="249">
        <f t="shared" si="45"/>
        <v>1.9</v>
      </c>
      <c r="C108" s="163">
        <f t="shared" si="46"/>
        <v>0</v>
      </c>
      <c r="D108" s="272">
        <f t="shared" si="47"/>
        <v>1.7</v>
      </c>
      <c r="E108" s="203">
        <f>'Core Indicators'!R108</f>
        <v>1</v>
      </c>
      <c r="F108" s="203">
        <f>'Core Indicators'!Z108</f>
        <v>2</v>
      </c>
      <c r="G108" s="163">
        <f t="shared" si="48"/>
        <v>1.5</v>
      </c>
      <c r="H108" s="203">
        <f>'Core Indicators'!AH108</f>
        <v>2</v>
      </c>
      <c r="I108" s="203">
        <f>'Core Indicators'!AP108</f>
        <v>1</v>
      </c>
      <c r="J108" s="203">
        <f>'Core Indicators'!BN108</f>
        <v>2</v>
      </c>
      <c r="K108" s="203">
        <f t="shared" si="49"/>
        <v>1.5</v>
      </c>
      <c r="L108" s="249">
        <f t="shared" si="50"/>
        <v>1.8</v>
      </c>
      <c r="M108" s="272">
        <f t="shared" si="51"/>
        <v>2</v>
      </c>
      <c r="N108" s="204">
        <f>'Core Indicators'!DJ108</f>
        <v>2</v>
      </c>
      <c r="O108" s="204">
        <f>'Core Indicators'!DR108</f>
        <v>2</v>
      </c>
      <c r="P108" s="204">
        <f>'Core Indicators'!DZ108</f>
        <v>2</v>
      </c>
      <c r="Q108" s="204">
        <f>'Core Indicators'!EH108</f>
        <v>2</v>
      </c>
      <c r="R108" s="204">
        <f>'Core Indicators'!EP108</f>
        <v>2</v>
      </c>
      <c r="S108" s="163">
        <f t="shared" si="52"/>
        <v>1.9</v>
      </c>
      <c r="T108" s="163">
        <f t="shared" si="53"/>
        <v>1.1666666666666667</v>
      </c>
      <c r="U108" s="203">
        <v>1</v>
      </c>
      <c r="V108" s="203">
        <v>1</v>
      </c>
      <c r="W108" s="203">
        <f>'Core Indicators'!EX108</f>
        <v>2</v>
      </c>
      <c r="X108" s="163">
        <f t="shared" si="54"/>
        <v>1.5</v>
      </c>
      <c r="Y108" s="203">
        <v>1</v>
      </c>
      <c r="Z108" s="163">
        <f t="shared" si="55"/>
        <v>2.5</v>
      </c>
      <c r="AA108" s="203">
        <f>'Core Indicators'!FF108</f>
        <v>3</v>
      </c>
      <c r="AB108" s="203">
        <f t="shared" si="56"/>
        <v>2</v>
      </c>
      <c r="AC108" s="184">
        <f>'Core Indicators'!GD108</f>
        <v>2</v>
      </c>
      <c r="AD108" s="184">
        <f>'Core Indicators'!GL108</f>
        <v>2</v>
      </c>
      <c r="AE108" s="184">
        <f>'Core Indicators'!GT108</f>
        <v>2</v>
      </c>
      <c r="AF108" s="184">
        <f>'Core Indicators'!HB108</f>
        <v>2</v>
      </c>
      <c r="AG108" s="184">
        <f t="shared" si="57"/>
        <v>2</v>
      </c>
      <c r="AH108" s="184">
        <f>'Core Indicators'!HJ108</f>
        <v>2</v>
      </c>
      <c r="AI108" s="184">
        <f>'Core Indicators'!HR108</f>
        <v>2</v>
      </c>
      <c r="AJ108" s="184">
        <f t="shared" si="58"/>
        <v>2</v>
      </c>
      <c r="AK108" s="184">
        <f>'Core Indicators'!HZ108</f>
        <v>2</v>
      </c>
      <c r="AL108" s="184">
        <f>'Core Indicators'!IH108</f>
        <v>2</v>
      </c>
      <c r="AM108" s="184">
        <f>'Core Indicators'!IP108</f>
        <v>2</v>
      </c>
      <c r="AN108" s="184">
        <f t="shared" si="59"/>
        <v>2</v>
      </c>
    </row>
    <row r="109" spans="1:40" x14ac:dyDescent="0.25">
      <c r="A109" s="203" t="str">
        <f>Lists!C:C</f>
        <v>PHL012</v>
      </c>
      <c r="B109" s="249">
        <f t="shared" si="45"/>
        <v>1.8</v>
      </c>
      <c r="C109" s="163">
        <f t="shared" si="46"/>
        <v>0</v>
      </c>
      <c r="D109" s="272">
        <f t="shared" si="47"/>
        <v>1.7</v>
      </c>
      <c r="E109" s="203">
        <f>'Core Indicators'!R109</f>
        <v>1</v>
      </c>
      <c r="F109" s="203">
        <f>'Core Indicators'!Z109</f>
        <v>2</v>
      </c>
      <c r="G109" s="163">
        <f t="shared" si="48"/>
        <v>1.5</v>
      </c>
      <c r="H109" s="203">
        <f>'Core Indicators'!AH109</f>
        <v>2</v>
      </c>
      <c r="I109" s="203">
        <f>'Core Indicators'!AP109</f>
        <v>1</v>
      </c>
      <c r="J109" s="203">
        <f>'Core Indicators'!BN109</f>
        <v>2</v>
      </c>
      <c r="K109" s="203">
        <f t="shared" si="49"/>
        <v>1.5</v>
      </c>
      <c r="L109" s="249">
        <f t="shared" si="50"/>
        <v>1.8</v>
      </c>
      <c r="M109" s="272">
        <f t="shared" si="51"/>
        <v>2</v>
      </c>
      <c r="N109" s="204">
        <f>'Core Indicators'!DJ109</f>
        <v>2</v>
      </c>
      <c r="O109" s="204">
        <f>'Core Indicators'!DR109</f>
        <v>2</v>
      </c>
      <c r="P109" s="204">
        <f>'Core Indicators'!DZ109</f>
        <v>2</v>
      </c>
      <c r="Q109" s="204" t="str">
        <f>'Core Indicators'!EH109</f>
        <v>x</v>
      </c>
      <c r="R109" s="204" t="str">
        <f>'Core Indicators'!EP109</f>
        <v>x</v>
      </c>
      <c r="S109" s="163">
        <f t="shared" si="52"/>
        <v>1.6</v>
      </c>
      <c r="T109" s="163">
        <f t="shared" si="53"/>
        <v>1.1666666666666667</v>
      </c>
      <c r="U109" s="203">
        <v>1</v>
      </c>
      <c r="V109" s="203">
        <v>1</v>
      </c>
      <c r="W109" s="203">
        <f>'Core Indicators'!EX109</f>
        <v>2</v>
      </c>
      <c r="X109" s="163">
        <f t="shared" si="54"/>
        <v>1.5</v>
      </c>
      <c r="Y109" s="203">
        <v>1</v>
      </c>
      <c r="Z109" s="163">
        <f t="shared" si="55"/>
        <v>2</v>
      </c>
      <c r="AA109" s="203">
        <f>'Core Indicators'!FF109</f>
        <v>2</v>
      </c>
      <c r="AB109" s="203">
        <f t="shared" si="56"/>
        <v>2</v>
      </c>
      <c r="AC109" s="184">
        <f>'Core Indicators'!GD109</f>
        <v>2</v>
      </c>
      <c r="AD109" s="184">
        <f>'Core Indicators'!GL109</f>
        <v>2</v>
      </c>
      <c r="AE109" s="184">
        <f>'Core Indicators'!GT109</f>
        <v>2</v>
      </c>
      <c r="AF109" s="184">
        <f>'Core Indicators'!HB109</f>
        <v>2</v>
      </c>
      <c r="AG109" s="184">
        <f t="shared" si="57"/>
        <v>2</v>
      </c>
      <c r="AH109" s="184">
        <f>'Core Indicators'!HJ109</f>
        <v>2</v>
      </c>
      <c r="AI109" s="184">
        <f>'Core Indicators'!HR109</f>
        <v>2</v>
      </c>
      <c r="AJ109" s="184">
        <f t="shared" si="58"/>
        <v>2</v>
      </c>
      <c r="AK109" s="184">
        <f>'Core Indicators'!HZ109</f>
        <v>2</v>
      </c>
      <c r="AL109" s="184">
        <f>'Core Indicators'!IH109</f>
        <v>2</v>
      </c>
      <c r="AM109" s="184">
        <f>'Core Indicators'!IP109</f>
        <v>2</v>
      </c>
      <c r="AN109" s="184">
        <f t="shared" si="59"/>
        <v>2</v>
      </c>
    </row>
    <row r="110" spans="1:40" x14ac:dyDescent="0.25">
      <c r="A110" s="203" t="str">
        <f>Lists!C:C</f>
        <v>PNG003</v>
      </c>
      <c r="B110" s="249">
        <f t="shared" si="45"/>
        <v>1.6</v>
      </c>
      <c r="C110" s="163">
        <f t="shared" si="46"/>
        <v>0</v>
      </c>
      <c r="D110" s="272">
        <f t="shared" si="47"/>
        <v>1.9</v>
      </c>
      <c r="E110" s="203">
        <f>'Core Indicators'!R110</f>
        <v>2</v>
      </c>
      <c r="F110" s="203">
        <f>'Core Indicators'!Z110</f>
        <v>2</v>
      </c>
      <c r="G110" s="163">
        <f t="shared" si="48"/>
        <v>2</v>
      </c>
      <c r="H110" s="203">
        <f>'Core Indicators'!AH110</f>
        <v>2</v>
      </c>
      <c r="I110" s="203">
        <f>'Core Indicators'!AP110</f>
        <v>1</v>
      </c>
      <c r="J110" s="203">
        <f>'Core Indicators'!BN110</f>
        <v>2</v>
      </c>
      <c r="K110" s="203">
        <f t="shared" si="49"/>
        <v>1.5</v>
      </c>
      <c r="L110" s="249">
        <f t="shared" si="50"/>
        <v>1.8</v>
      </c>
      <c r="M110" s="272">
        <f t="shared" si="51"/>
        <v>1.6666666666666667</v>
      </c>
      <c r="N110" s="204">
        <f>'Core Indicators'!DJ110</f>
        <v>2</v>
      </c>
      <c r="O110" s="204" t="str">
        <f>'Core Indicators'!DR110</f>
        <v>x</v>
      </c>
      <c r="P110" s="204">
        <f>'Core Indicators'!DZ110</f>
        <v>2</v>
      </c>
      <c r="Q110" s="204">
        <f>'Core Indicators'!EH110</f>
        <v>1</v>
      </c>
      <c r="R110" s="204" t="str">
        <f>'Core Indicators'!EP110</f>
        <v>x</v>
      </c>
      <c r="S110" s="163">
        <f t="shared" si="52"/>
        <v>1.3</v>
      </c>
      <c r="T110" s="163">
        <f t="shared" si="53"/>
        <v>1.1666666666666667</v>
      </c>
      <c r="U110" s="203">
        <v>1</v>
      </c>
      <c r="V110" s="203">
        <v>1</v>
      </c>
      <c r="W110" s="203">
        <f>'Core Indicators'!EX110</f>
        <v>2</v>
      </c>
      <c r="X110" s="163">
        <f t="shared" si="54"/>
        <v>1.5</v>
      </c>
      <c r="Y110" s="203">
        <v>1</v>
      </c>
      <c r="Z110" s="163">
        <f t="shared" si="55"/>
        <v>1.5</v>
      </c>
      <c r="AA110" s="203">
        <f>'Core Indicators'!FF110</f>
        <v>1</v>
      </c>
      <c r="AB110" s="203">
        <f t="shared" si="56"/>
        <v>2</v>
      </c>
      <c r="AC110" s="184">
        <f>'Core Indicators'!GD110</f>
        <v>2</v>
      </c>
      <c r="AD110" s="184">
        <f>'Core Indicators'!GL110</f>
        <v>2</v>
      </c>
      <c r="AE110" s="184">
        <f>'Core Indicators'!GT110</f>
        <v>2</v>
      </c>
      <c r="AF110" s="184">
        <f>'Core Indicators'!HB110</f>
        <v>2</v>
      </c>
      <c r="AG110" s="184">
        <f t="shared" si="57"/>
        <v>2</v>
      </c>
      <c r="AH110" s="184">
        <f>'Core Indicators'!HJ110</f>
        <v>2</v>
      </c>
      <c r="AI110" s="184">
        <f>'Core Indicators'!HR110</f>
        <v>2</v>
      </c>
      <c r="AJ110" s="184">
        <f t="shared" si="58"/>
        <v>2</v>
      </c>
      <c r="AK110" s="184">
        <f>'Core Indicators'!HZ110</f>
        <v>2</v>
      </c>
      <c r="AL110" s="184">
        <f>'Core Indicators'!IH110</f>
        <v>2</v>
      </c>
      <c r="AM110" s="184">
        <f>'Core Indicators'!IP110</f>
        <v>2</v>
      </c>
      <c r="AN110" s="184">
        <f t="shared" si="59"/>
        <v>2</v>
      </c>
    </row>
    <row r="111" spans="1:40" x14ac:dyDescent="0.25">
      <c r="A111" s="203" t="str">
        <f>Lists!C:C</f>
        <v>POL002</v>
      </c>
      <c r="B111" s="249">
        <f t="shared" si="45"/>
        <v>1.8</v>
      </c>
      <c r="C111" s="163">
        <f t="shared" si="46"/>
        <v>0</v>
      </c>
      <c r="D111" s="272">
        <f t="shared" si="47"/>
        <v>1.7</v>
      </c>
      <c r="E111" s="203">
        <f>'Core Indicators'!R111</f>
        <v>1</v>
      </c>
      <c r="F111" s="203">
        <f>'Core Indicators'!Z111</f>
        <v>1</v>
      </c>
      <c r="G111" s="163">
        <f t="shared" si="48"/>
        <v>1</v>
      </c>
      <c r="H111" s="203">
        <f>'Core Indicators'!AH111</f>
        <v>2</v>
      </c>
      <c r="I111" s="203">
        <f>'Core Indicators'!AP111</f>
        <v>2</v>
      </c>
      <c r="J111" s="203">
        <f>'Core Indicators'!BN111</f>
        <v>2</v>
      </c>
      <c r="K111" s="203">
        <f t="shared" si="49"/>
        <v>2</v>
      </c>
      <c r="L111" s="249">
        <f t="shared" si="50"/>
        <v>2</v>
      </c>
      <c r="M111" s="272">
        <f t="shared" si="51"/>
        <v>2</v>
      </c>
      <c r="N111" s="204">
        <f>'Core Indicators'!DJ111</f>
        <v>2</v>
      </c>
      <c r="O111" s="204">
        <f>'Core Indicators'!DR111</f>
        <v>2</v>
      </c>
      <c r="P111" s="204">
        <f>'Core Indicators'!DZ111</f>
        <v>2</v>
      </c>
      <c r="Q111" s="204">
        <f>'Core Indicators'!EH111</f>
        <v>2</v>
      </c>
      <c r="R111" s="204">
        <f>'Core Indicators'!EP111</f>
        <v>2</v>
      </c>
      <c r="S111" s="163">
        <f t="shared" si="52"/>
        <v>1.6</v>
      </c>
      <c r="T111" s="163">
        <f t="shared" si="53"/>
        <v>1.1666666666666667</v>
      </c>
      <c r="U111" s="203">
        <v>1</v>
      </c>
      <c r="V111" s="203">
        <v>1</v>
      </c>
      <c r="W111" s="203">
        <f>'Core Indicators'!EX111</f>
        <v>2</v>
      </c>
      <c r="X111" s="163">
        <f t="shared" si="54"/>
        <v>1.5</v>
      </c>
      <c r="Y111" s="203">
        <v>1</v>
      </c>
      <c r="Z111" s="163">
        <f t="shared" si="55"/>
        <v>2</v>
      </c>
      <c r="AA111" s="203">
        <f>'Core Indicators'!FF111</f>
        <v>2</v>
      </c>
      <c r="AB111" s="203">
        <f t="shared" si="56"/>
        <v>2</v>
      </c>
      <c r="AC111" s="184">
        <f>'Core Indicators'!GD111</f>
        <v>2</v>
      </c>
      <c r="AD111" s="184">
        <f>'Core Indicators'!GL111</f>
        <v>2</v>
      </c>
      <c r="AE111" s="184">
        <f>'Core Indicators'!GT111</f>
        <v>2</v>
      </c>
      <c r="AF111" s="184">
        <f>'Core Indicators'!HB111</f>
        <v>2</v>
      </c>
      <c r="AG111" s="184">
        <f t="shared" si="57"/>
        <v>2</v>
      </c>
      <c r="AH111" s="184">
        <f>'Core Indicators'!HJ111</f>
        <v>2</v>
      </c>
      <c r="AI111" s="184">
        <f>'Core Indicators'!HR111</f>
        <v>2</v>
      </c>
      <c r="AJ111" s="184">
        <f t="shared" si="58"/>
        <v>2</v>
      </c>
      <c r="AK111" s="184">
        <f>'Core Indicators'!HZ111</f>
        <v>2</v>
      </c>
      <c r="AL111" s="184">
        <f>'Core Indicators'!IH111</f>
        <v>2</v>
      </c>
      <c r="AM111" s="184">
        <f>'Core Indicators'!IP111</f>
        <v>2</v>
      </c>
      <c r="AN111" s="184">
        <f t="shared" si="59"/>
        <v>2</v>
      </c>
    </row>
    <row r="112" spans="1:40" x14ac:dyDescent="0.25">
      <c r="A112" s="203" t="str">
        <f>Lists!C:C</f>
        <v>PRK001</v>
      </c>
      <c r="B112" s="249">
        <f t="shared" si="45"/>
        <v>2</v>
      </c>
      <c r="C112" s="163">
        <f t="shared" si="46"/>
        <v>0</v>
      </c>
      <c r="D112" s="272">
        <f t="shared" si="47"/>
        <v>2.2999999999999998</v>
      </c>
      <c r="E112" s="203">
        <f>'Core Indicators'!R112</f>
        <v>2</v>
      </c>
      <c r="F112" s="203">
        <f>'Core Indicators'!Z112</f>
        <v>2</v>
      </c>
      <c r="G112" s="163">
        <f t="shared" si="48"/>
        <v>2</v>
      </c>
      <c r="H112" s="203">
        <f>'Core Indicators'!AH112</f>
        <v>2</v>
      </c>
      <c r="I112" s="203">
        <f>'Core Indicators'!AP112</f>
        <v>3</v>
      </c>
      <c r="J112" s="203">
        <f>'Core Indicators'!BN112</f>
        <v>3</v>
      </c>
      <c r="K112" s="203">
        <f t="shared" si="49"/>
        <v>3</v>
      </c>
      <c r="L112" s="249">
        <f t="shared" si="50"/>
        <v>2.5</v>
      </c>
      <c r="M112" s="272">
        <f t="shared" si="51"/>
        <v>2</v>
      </c>
      <c r="N112" s="204">
        <f>'Core Indicators'!DJ112</f>
        <v>2</v>
      </c>
      <c r="O112" s="204">
        <f>'Core Indicators'!DR112</f>
        <v>2</v>
      </c>
      <c r="P112" s="204">
        <f>'Core Indicators'!DZ112</f>
        <v>2</v>
      </c>
      <c r="Q112" s="204">
        <f>'Core Indicators'!EH112</f>
        <v>2</v>
      </c>
      <c r="R112" s="204">
        <f>'Core Indicators'!EP112</f>
        <v>2</v>
      </c>
      <c r="S112" s="163">
        <f t="shared" si="52"/>
        <v>1.7</v>
      </c>
      <c r="T112" s="163">
        <f t="shared" si="53"/>
        <v>1.3333333333333333</v>
      </c>
      <c r="U112" s="203">
        <v>1</v>
      </c>
      <c r="V112" s="203">
        <v>1</v>
      </c>
      <c r="W112" s="203">
        <f>'Core Indicators'!EX112</f>
        <v>3</v>
      </c>
      <c r="X112" s="163">
        <f t="shared" si="54"/>
        <v>2</v>
      </c>
      <c r="Y112" s="203">
        <v>1</v>
      </c>
      <c r="Z112" s="163">
        <f t="shared" si="55"/>
        <v>2</v>
      </c>
      <c r="AA112" s="203">
        <f>'Core Indicators'!FF112</f>
        <v>2</v>
      </c>
      <c r="AB112" s="203">
        <f t="shared" si="56"/>
        <v>2</v>
      </c>
      <c r="AC112" s="184">
        <f>'Core Indicators'!GD112</f>
        <v>2</v>
      </c>
      <c r="AD112" s="184">
        <f>'Core Indicators'!GL112</f>
        <v>2</v>
      </c>
      <c r="AE112" s="184">
        <f>'Core Indicators'!GT112</f>
        <v>2</v>
      </c>
      <c r="AF112" s="184">
        <f>'Core Indicators'!HB112</f>
        <v>2</v>
      </c>
      <c r="AG112" s="184">
        <f t="shared" si="57"/>
        <v>2</v>
      </c>
      <c r="AH112" s="184">
        <f>'Core Indicators'!HJ112</f>
        <v>2</v>
      </c>
      <c r="AI112" s="184">
        <f>'Core Indicators'!HR112</f>
        <v>2</v>
      </c>
      <c r="AJ112" s="184">
        <f t="shared" si="58"/>
        <v>2</v>
      </c>
      <c r="AK112" s="184">
        <f>'Core Indicators'!HZ112</f>
        <v>2</v>
      </c>
      <c r="AL112" s="184">
        <f>'Core Indicators'!IH112</f>
        <v>2</v>
      </c>
      <c r="AM112" s="184">
        <f>'Core Indicators'!IP112</f>
        <v>2</v>
      </c>
      <c r="AN112" s="184">
        <f t="shared" si="59"/>
        <v>2</v>
      </c>
    </row>
    <row r="113" spans="1:40" x14ac:dyDescent="0.25">
      <c r="A113" s="203" t="str">
        <f>Lists!C:C</f>
        <v>PSE002</v>
      </c>
      <c r="B113" s="249">
        <f t="shared" si="45"/>
        <v>1.3</v>
      </c>
      <c r="C113" s="163">
        <f t="shared" si="46"/>
        <v>0</v>
      </c>
      <c r="D113" s="272">
        <f t="shared" si="47"/>
        <v>1.5</v>
      </c>
      <c r="E113" s="203">
        <f>'Core Indicators'!R113</f>
        <v>1</v>
      </c>
      <c r="F113" s="203">
        <f>'Core Indicators'!Z113</f>
        <v>1</v>
      </c>
      <c r="G113" s="163">
        <f t="shared" si="48"/>
        <v>1</v>
      </c>
      <c r="H113" s="203">
        <f>'Core Indicators'!AH113</f>
        <v>1</v>
      </c>
      <c r="I113" s="203">
        <f>'Core Indicators'!AP113</f>
        <v>3</v>
      </c>
      <c r="J113" s="203">
        <f>'Core Indicators'!BN113</f>
        <v>2</v>
      </c>
      <c r="K113" s="203">
        <f t="shared" si="49"/>
        <v>2.5</v>
      </c>
      <c r="L113" s="249">
        <f t="shared" si="50"/>
        <v>1.8</v>
      </c>
      <c r="M113" s="272">
        <f t="shared" si="51"/>
        <v>1</v>
      </c>
      <c r="N113" s="204">
        <f>'Core Indicators'!DJ113</f>
        <v>1</v>
      </c>
      <c r="O113" s="204">
        <f>'Core Indicators'!DR113</f>
        <v>1</v>
      </c>
      <c r="P113" s="204">
        <f>'Core Indicators'!DZ113</f>
        <v>1</v>
      </c>
      <c r="Q113" s="204">
        <f>'Core Indicators'!EH113</f>
        <v>1</v>
      </c>
      <c r="R113" s="204">
        <f>'Core Indicators'!EP113</f>
        <v>1</v>
      </c>
      <c r="S113" s="163">
        <f t="shared" si="52"/>
        <v>1.6</v>
      </c>
      <c r="T113" s="163">
        <f t="shared" si="53"/>
        <v>1.1666666666666667</v>
      </c>
      <c r="U113" s="203">
        <v>1</v>
      </c>
      <c r="V113" s="203">
        <v>1</v>
      </c>
      <c r="W113" s="203">
        <f>'Core Indicators'!EX113</f>
        <v>2</v>
      </c>
      <c r="X113" s="163">
        <f t="shared" si="54"/>
        <v>1.5</v>
      </c>
      <c r="Y113" s="203">
        <v>1</v>
      </c>
      <c r="Z113" s="163">
        <f t="shared" si="55"/>
        <v>2</v>
      </c>
      <c r="AA113" s="203">
        <f>'Core Indicators'!FF113</f>
        <v>2</v>
      </c>
      <c r="AB113" s="203">
        <f t="shared" si="56"/>
        <v>2</v>
      </c>
      <c r="AC113" s="184">
        <f>'Core Indicators'!GD113</f>
        <v>2</v>
      </c>
      <c r="AD113" s="184">
        <f>'Core Indicators'!GL113</f>
        <v>2</v>
      </c>
      <c r="AE113" s="184">
        <f>'Core Indicators'!GT113</f>
        <v>2</v>
      </c>
      <c r="AF113" s="184">
        <f>'Core Indicators'!HB113</f>
        <v>2</v>
      </c>
      <c r="AG113" s="184">
        <f t="shared" si="57"/>
        <v>2</v>
      </c>
      <c r="AH113" s="184">
        <f>'Core Indicators'!HJ113</f>
        <v>2</v>
      </c>
      <c r="AI113" s="184">
        <f>'Core Indicators'!HR113</f>
        <v>2</v>
      </c>
      <c r="AJ113" s="184">
        <f t="shared" si="58"/>
        <v>2</v>
      </c>
      <c r="AK113" s="184">
        <f>'Core Indicators'!HZ113</f>
        <v>2</v>
      </c>
      <c r="AL113" s="184">
        <f>'Core Indicators'!IH113</f>
        <v>2</v>
      </c>
      <c r="AM113" s="184">
        <f>'Core Indicators'!IP113</f>
        <v>2</v>
      </c>
      <c r="AN113" s="184">
        <f t="shared" si="59"/>
        <v>2</v>
      </c>
    </row>
    <row r="114" spans="1:40" x14ac:dyDescent="0.25">
      <c r="A114" s="203" t="str">
        <f>Lists!C:C</f>
        <v>REG001</v>
      </c>
      <c r="B114" s="249">
        <f t="shared" si="45"/>
        <v>1.9</v>
      </c>
      <c r="C114" s="163">
        <f t="shared" si="46"/>
        <v>0</v>
      </c>
      <c r="D114" s="272">
        <f t="shared" si="47"/>
        <v>1.9</v>
      </c>
      <c r="E114" s="203">
        <f>'Core Indicators'!R114</f>
        <v>2</v>
      </c>
      <c r="F114" s="203">
        <f>'Core Indicators'!Z114</f>
        <v>2</v>
      </c>
      <c r="G114" s="163">
        <f t="shared" si="48"/>
        <v>2</v>
      </c>
      <c r="H114" s="203">
        <f>'Core Indicators'!AH114</f>
        <v>2</v>
      </c>
      <c r="I114" s="203">
        <f>'Core Indicators'!AP114</f>
        <v>2</v>
      </c>
      <c r="J114" s="203">
        <f>'Core Indicators'!BN114</f>
        <v>1</v>
      </c>
      <c r="K114" s="203">
        <f t="shared" si="49"/>
        <v>1.5</v>
      </c>
      <c r="L114" s="249">
        <f t="shared" si="50"/>
        <v>1.8</v>
      </c>
      <c r="M114" s="272">
        <f t="shared" si="51"/>
        <v>2</v>
      </c>
      <c r="N114" s="204">
        <f>'Core Indicators'!DJ114</f>
        <v>2</v>
      </c>
      <c r="O114" s="204">
        <f>'Core Indicators'!DR114</f>
        <v>2</v>
      </c>
      <c r="P114" s="204">
        <f>'Core Indicators'!DZ114</f>
        <v>2</v>
      </c>
      <c r="Q114" s="204">
        <f>'Core Indicators'!EH114</f>
        <v>2</v>
      </c>
      <c r="R114" s="204">
        <f>'Core Indicators'!EP114</f>
        <v>2</v>
      </c>
      <c r="S114" s="163">
        <f t="shared" si="52"/>
        <v>1.6</v>
      </c>
      <c r="T114" s="163">
        <f t="shared" si="53"/>
        <v>1.1666666666666667</v>
      </c>
      <c r="U114" s="203">
        <v>1</v>
      </c>
      <c r="V114" s="203">
        <v>1</v>
      </c>
      <c r="W114" s="203">
        <f>'Core Indicators'!EX114</f>
        <v>2</v>
      </c>
      <c r="X114" s="163">
        <f t="shared" si="54"/>
        <v>1.5</v>
      </c>
      <c r="Y114" s="203">
        <v>1</v>
      </c>
      <c r="Z114" s="163">
        <f t="shared" si="55"/>
        <v>2</v>
      </c>
      <c r="AA114" s="203">
        <f>'Core Indicators'!FF114</f>
        <v>2</v>
      </c>
      <c r="AB114" s="203">
        <f t="shared" si="56"/>
        <v>2</v>
      </c>
      <c r="AC114" s="184">
        <f>'Core Indicators'!GD114</f>
        <v>2</v>
      </c>
      <c r="AD114" s="184">
        <f>'Core Indicators'!GL114</f>
        <v>2</v>
      </c>
      <c r="AE114" s="184">
        <f>'Core Indicators'!GT114</f>
        <v>2</v>
      </c>
      <c r="AF114" s="184">
        <f>'Core Indicators'!HB114</f>
        <v>2</v>
      </c>
      <c r="AG114" s="184">
        <f t="shared" si="57"/>
        <v>2</v>
      </c>
      <c r="AH114" s="184">
        <f>'Core Indicators'!HJ114</f>
        <v>2</v>
      </c>
      <c r="AI114" s="184">
        <f>'Core Indicators'!HR114</f>
        <v>2</v>
      </c>
      <c r="AJ114" s="184">
        <f t="shared" si="58"/>
        <v>2</v>
      </c>
      <c r="AK114" s="184">
        <f>'Core Indicators'!HZ114</f>
        <v>2</v>
      </c>
      <c r="AL114" s="184">
        <f>'Core Indicators'!IH114</f>
        <v>2</v>
      </c>
      <c r="AM114" s="184">
        <f>'Core Indicators'!IP114</f>
        <v>2</v>
      </c>
      <c r="AN114" s="184">
        <f t="shared" si="59"/>
        <v>2</v>
      </c>
    </row>
    <row r="115" spans="1:40" x14ac:dyDescent="0.25">
      <c r="A115" s="203" t="str">
        <f>Lists!C:C</f>
        <v>REG002</v>
      </c>
      <c r="B115" s="249">
        <f t="shared" si="45"/>
        <v>2.1</v>
      </c>
      <c r="C115" s="163">
        <f t="shared" si="46"/>
        <v>0</v>
      </c>
      <c r="D115" s="272">
        <f t="shared" si="47"/>
        <v>2</v>
      </c>
      <c r="E115" s="203">
        <f>'Core Indicators'!R115</f>
        <v>2</v>
      </c>
      <c r="F115" s="203">
        <f>'Core Indicators'!Z115</f>
        <v>2</v>
      </c>
      <c r="G115" s="163">
        <f t="shared" si="48"/>
        <v>2</v>
      </c>
      <c r="H115" s="203">
        <f>'Core Indicators'!AH115</f>
        <v>2</v>
      </c>
      <c r="I115" s="203">
        <f>'Core Indicators'!AP115</f>
        <v>2</v>
      </c>
      <c r="J115" s="203">
        <f>'Core Indicators'!BN115</f>
        <v>2</v>
      </c>
      <c r="K115" s="203">
        <f t="shared" si="49"/>
        <v>2</v>
      </c>
      <c r="L115" s="249">
        <f t="shared" si="50"/>
        <v>2</v>
      </c>
      <c r="M115" s="272">
        <f t="shared" si="51"/>
        <v>2.4</v>
      </c>
      <c r="N115" s="204">
        <f>'Core Indicators'!DJ115</f>
        <v>2</v>
      </c>
      <c r="O115" s="204">
        <f>'Core Indicators'!DR115</f>
        <v>2</v>
      </c>
      <c r="P115" s="204">
        <f>'Core Indicators'!DZ115</f>
        <v>2</v>
      </c>
      <c r="Q115" s="204">
        <f>'Core Indicators'!EH115</f>
        <v>3</v>
      </c>
      <c r="R115" s="204">
        <f>'Core Indicators'!EP115</f>
        <v>3</v>
      </c>
      <c r="S115" s="163">
        <f t="shared" si="52"/>
        <v>1.6</v>
      </c>
      <c r="T115" s="163">
        <f t="shared" si="53"/>
        <v>1.1666666666666667</v>
      </c>
      <c r="U115" s="203">
        <v>1</v>
      </c>
      <c r="V115" s="203">
        <v>1</v>
      </c>
      <c r="W115" s="203">
        <f>'Core Indicators'!EX115</f>
        <v>2</v>
      </c>
      <c r="X115" s="163">
        <f t="shared" si="54"/>
        <v>1.5</v>
      </c>
      <c r="Y115" s="203">
        <v>1</v>
      </c>
      <c r="Z115" s="163">
        <f t="shared" si="55"/>
        <v>2</v>
      </c>
      <c r="AA115" s="203">
        <f>'Core Indicators'!FF115</f>
        <v>2</v>
      </c>
      <c r="AB115" s="203">
        <f t="shared" si="56"/>
        <v>2</v>
      </c>
      <c r="AC115" s="184">
        <f>'Core Indicators'!GD115</f>
        <v>2</v>
      </c>
      <c r="AD115" s="184">
        <f>'Core Indicators'!GL115</f>
        <v>2</v>
      </c>
      <c r="AE115" s="184">
        <f>'Core Indicators'!GT115</f>
        <v>2</v>
      </c>
      <c r="AF115" s="184">
        <f>'Core Indicators'!HB115</f>
        <v>2</v>
      </c>
      <c r="AG115" s="184">
        <f t="shared" si="57"/>
        <v>2</v>
      </c>
      <c r="AH115" s="184">
        <f>'Core Indicators'!HJ115</f>
        <v>2</v>
      </c>
      <c r="AI115" s="184">
        <f>'Core Indicators'!HR115</f>
        <v>2</v>
      </c>
      <c r="AJ115" s="184">
        <f t="shared" si="58"/>
        <v>2</v>
      </c>
      <c r="AK115" s="184">
        <f>'Core Indicators'!HZ115</f>
        <v>2</v>
      </c>
      <c r="AL115" s="184">
        <f>'Core Indicators'!IH115</f>
        <v>2</v>
      </c>
      <c r="AM115" s="184">
        <f>'Core Indicators'!IP115</f>
        <v>2</v>
      </c>
      <c r="AN115" s="184">
        <f t="shared" si="59"/>
        <v>2</v>
      </c>
    </row>
    <row r="116" spans="1:40" x14ac:dyDescent="0.25">
      <c r="A116" s="203" t="str">
        <f>Lists!C:C</f>
        <v>REG003</v>
      </c>
      <c r="B116" s="249" t="str">
        <f t="shared" si="45"/>
        <v>x</v>
      </c>
      <c r="C116" s="163">
        <f t="shared" si="46"/>
        <v>2</v>
      </c>
      <c r="D116" s="272">
        <f t="shared" si="47"/>
        <v>2.5</v>
      </c>
      <c r="E116" s="203">
        <f>'Core Indicators'!R116</f>
        <v>2</v>
      </c>
      <c r="F116" s="203">
        <f>'Core Indicators'!Z116</f>
        <v>3</v>
      </c>
      <c r="G116" s="163">
        <f t="shared" si="48"/>
        <v>2.5</v>
      </c>
      <c r="H116" s="203">
        <f>'Core Indicators'!AH116</f>
        <v>2</v>
      </c>
      <c r="I116" s="203" t="str">
        <f>'Core Indicators'!AP116</f>
        <v>x</v>
      </c>
      <c r="J116" s="203">
        <f>'Core Indicators'!BN116</f>
        <v>3</v>
      </c>
      <c r="K116" s="203">
        <f t="shared" si="49"/>
        <v>3</v>
      </c>
      <c r="L116" s="249">
        <f t="shared" si="50"/>
        <v>2.5</v>
      </c>
      <c r="M116" s="272" t="str">
        <f t="shared" si="51"/>
        <v>x</v>
      </c>
      <c r="N116" s="204" t="str">
        <f>'Core Indicators'!DJ116</f>
        <v>x</v>
      </c>
      <c r="O116" s="204">
        <f>'Core Indicators'!DR116</f>
        <v>3</v>
      </c>
      <c r="P116" s="204">
        <f>'Core Indicators'!DZ116</f>
        <v>3</v>
      </c>
      <c r="Q116" s="204">
        <f>'Core Indicators'!EH116</f>
        <v>3</v>
      </c>
      <c r="R116" s="204">
        <f>'Core Indicators'!EP116</f>
        <v>3</v>
      </c>
      <c r="S116" s="163">
        <f t="shared" si="52"/>
        <v>1.7</v>
      </c>
      <c r="T116" s="163">
        <f t="shared" si="53"/>
        <v>1.3333333333333333</v>
      </c>
      <c r="U116" s="203">
        <v>1</v>
      </c>
      <c r="V116" s="203">
        <v>1</v>
      </c>
      <c r="W116" s="203">
        <f>'Core Indicators'!EX116</f>
        <v>3</v>
      </c>
      <c r="X116" s="163">
        <f t="shared" si="54"/>
        <v>2</v>
      </c>
      <c r="Y116" s="203">
        <v>1</v>
      </c>
      <c r="Z116" s="163">
        <f t="shared" si="55"/>
        <v>2</v>
      </c>
      <c r="AA116" s="203">
        <f>'Core Indicators'!FF116</f>
        <v>2</v>
      </c>
      <c r="AB116" s="203">
        <f t="shared" si="56"/>
        <v>2</v>
      </c>
      <c r="AC116" s="184">
        <f>'Core Indicators'!GD116</f>
        <v>2</v>
      </c>
      <c r="AD116" s="184">
        <f>'Core Indicators'!GL116</f>
        <v>2</v>
      </c>
      <c r="AE116" s="184">
        <f>'Core Indicators'!GT116</f>
        <v>2</v>
      </c>
      <c r="AF116" s="184">
        <f>'Core Indicators'!HB116</f>
        <v>2</v>
      </c>
      <c r="AG116" s="184">
        <f t="shared" si="57"/>
        <v>2</v>
      </c>
      <c r="AH116" s="184">
        <f>'Core Indicators'!HJ116</f>
        <v>2</v>
      </c>
      <c r="AI116" s="184">
        <f>'Core Indicators'!HR116</f>
        <v>2</v>
      </c>
      <c r="AJ116" s="184">
        <f t="shared" si="58"/>
        <v>2</v>
      </c>
      <c r="AK116" s="184">
        <f>'Core Indicators'!HZ116</f>
        <v>2</v>
      </c>
      <c r="AL116" s="184">
        <f>'Core Indicators'!IH116</f>
        <v>2</v>
      </c>
      <c r="AM116" s="184">
        <f>'Core Indicators'!IP116</f>
        <v>2</v>
      </c>
      <c r="AN116" s="184">
        <f t="shared" si="59"/>
        <v>2</v>
      </c>
    </row>
    <row r="117" spans="1:40" x14ac:dyDescent="0.25">
      <c r="A117" s="203" t="str">
        <f>Lists!C:C</f>
        <v>REG004</v>
      </c>
      <c r="B117" s="249">
        <f t="shared" si="45"/>
        <v>2</v>
      </c>
      <c r="C117" s="163">
        <f t="shared" si="46"/>
        <v>0</v>
      </c>
      <c r="D117" s="272">
        <f t="shared" si="47"/>
        <v>2.2999999999999998</v>
      </c>
      <c r="E117" s="203">
        <f>'Core Indicators'!R117</f>
        <v>2</v>
      </c>
      <c r="F117" s="203">
        <f>'Core Indicators'!Z117</f>
        <v>2</v>
      </c>
      <c r="G117" s="163">
        <f t="shared" si="48"/>
        <v>2</v>
      </c>
      <c r="H117" s="203">
        <f>'Core Indicators'!AH117</f>
        <v>2</v>
      </c>
      <c r="I117" s="203">
        <f>'Core Indicators'!AP117</f>
        <v>3</v>
      </c>
      <c r="J117" s="203">
        <f>'Core Indicators'!BN117</f>
        <v>3</v>
      </c>
      <c r="K117" s="203">
        <f t="shared" si="49"/>
        <v>3</v>
      </c>
      <c r="L117" s="249">
        <f t="shared" si="50"/>
        <v>2.5</v>
      </c>
      <c r="M117" s="272">
        <f t="shared" si="51"/>
        <v>2</v>
      </c>
      <c r="N117" s="204">
        <f>'Core Indicators'!DJ117</f>
        <v>2</v>
      </c>
      <c r="O117" s="204">
        <f>'Core Indicators'!DR117</f>
        <v>2</v>
      </c>
      <c r="P117" s="204">
        <f>'Core Indicators'!DZ117</f>
        <v>2</v>
      </c>
      <c r="Q117" s="204">
        <f>'Core Indicators'!EH117</f>
        <v>2</v>
      </c>
      <c r="R117" s="204">
        <f>'Core Indicators'!EP117</f>
        <v>2</v>
      </c>
      <c r="S117" s="163">
        <f t="shared" si="52"/>
        <v>1.7</v>
      </c>
      <c r="T117" s="163">
        <f t="shared" si="53"/>
        <v>1.3333333333333333</v>
      </c>
      <c r="U117" s="203">
        <v>1</v>
      </c>
      <c r="V117" s="203">
        <v>1</v>
      </c>
      <c r="W117" s="203">
        <f>'Core Indicators'!EX117</f>
        <v>3</v>
      </c>
      <c r="X117" s="163">
        <f t="shared" si="54"/>
        <v>2</v>
      </c>
      <c r="Y117" s="203">
        <v>1</v>
      </c>
      <c r="Z117" s="163">
        <f t="shared" si="55"/>
        <v>2</v>
      </c>
      <c r="AA117" s="203">
        <f>'Core Indicators'!FF117</f>
        <v>2</v>
      </c>
      <c r="AB117" s="203">
        <f t="shared" si="56"/>
        <v>2</v>
      </c>
      <c r="AC117" s="184">
        <f>'Core Indicators'!GD117</f>
        <v>2</v>
      </c>
      <c r="AD117" s="184">
        <f>'Core Indicators'!GL117</f>
        <v>2</v>
      </c>
      <c r="AE117" s="184">
        <f>'Core Indicators'!GT117</f>
        <v>2</v>
      </c>
      <c r="AF117" s="184">
        <f>'Core Indicators'!HB117</f>
        <v>2</v>
      </c>
      <c r="AG117" s="184">
        <f t="shared" si="57"/>
        <v>2</v>
      </c>
      <c r="AH117" s="184">
        <f>'Core Indicators'!HJ117</f>
        <v>2</v>
      </c>
      <c r="AI117" s="184">
        <f>'Core Indicators'!HR117</f>
        <v>2</v>
      </c>
      <c r="AJ117" s="184">
        <f t="shared" si="58"/>
        <v>2</v>
      </c>
      <c r="AK117" s="184">
        <f>'Core Indicators'!HZ117</f>
        <v>2</v>
      </c>
      <c r="AL117" s="184">
        <f>'Core Indicators'!IH117</f>
        <v>2</v>
      </c>
      <c r="AM117" s="184">
        <f>'Core Indicators'!IP117</f>
        <v>2</v>
      </c>
      <c r="AN117" s="184">
        <f t="shared" si="59"/>
        <v>2</v>
      </c>
    </row>
    <row r="118" spans="1:40" x14ac:dyDescent="0.25">
      <c r="A118" s="203" t="str">
        <f>Lists!C:C</f>
        <v>REG006</v>
      </c>
      <c r="B118" s="249">
        <f t="shared" si="45"/>
        <v>2.4</v>
      </c>
      <c r="C118" s="163">
        <f t="shared" si="46"/>
        <v>1</v>
      </c>
      <c r="D118" s="272">
        <f t="shared" si="47"/>
        <v>2.2000000000000002</v>
      </c>
      <c r="E118" s="203">
        <f>'Core Indicators'!R118</f>
        <v>2</v>
      </c>
      <c r="F118" s="203">
        <f>'Core Indicators'!Z118</f>
        <v>2</v>
      </c>
      <c r="G118" s="163">
        <f t="shared" si="48"/>
        <v>2</v>
      </c>
      <c r="H118" s="203">
        <f>'Core Indicators'!AH118</f>
        <v>2</v>
      </c>
      <c r="I118" s="203">
        <f>'Core Indicators'!AP118</f>
        <v>2</v>
      </c>
      <c r="J118" s="203">
        <f>'Core Indicators'!BN118</f>
        <v>3</v>
      </c>
      <c r="K118" s="203">
        <f t="shared" si="49"/>
        <v>2.5</v>
      </c>
      <c r="L118" s="249">
        <f t="shared" si="50"/>
        <v>2.2999999999999998</v>
      </c>
      <c r="M118" s="272">
        <f t="shared" si="51"/>
        <v>3</v>
      </c>
      <c r="N118" s="204">
        <f>'Core Indicators'!DJ118</f>
        <v>3</v>
      </c>
      <c r="O118" s="204">
        <f>'Core Indicators'!DR118</f>
        <v>3</v>
      </c>
      <c r="P118" s="204">
        <f>'Core Indicators'!DZ118</f>
        <v>3</v>
      </c>
      <c r="Q118" s="204">
        <f>'Core Indicators'!EH118</f>
        <v>3</v>
      </c>
      <c r="R118" s="204">
        <f>'Core Indicators'!EP118</f>
        <v>3</v>
      </c>
      <c r="S118" s="163">
        <f t="shared" si="52"/>
        <v>1.7</v>
      </c>
      <c r="T118" s="163">
        <f t="shared" si="53"/>
        <v>1.3333333333333333</v>
      </c>
      <c r="U118" s="203">
        <v>1</v>
      </c>
      <c r="V118" s="203">
        <v>1</v>
      </c>
      <c r="W118" s="203">
        <f>'Core Indicators'!EX118</f>
        <v>3</v>
      </c>
      <c r="X118" s="163">
        <f t="shared" si="54"/>
        <v>2</v>
      </c>
      <c r="Y118" s="203">
        <v>1</v>
      </c>
      <c r="Z118" s="163">
        <f t="shared" si="55"/>
        <v>2</v>
      </c>
      <c r="AA118" s="203" t="str">
        <f>'Core Indicators'!FF118</f>
        <v>x</v>
      </c>
      <c r="AB118" s="203">
        <f t="shared" si="56"/>
        <v>2</v>
      </c>
      <c r="AC118" s="184">
        <f>'Core Indicators'!GD118</f>
        <v>2</v>
      </c>
      <c r="AD118" s="184">
        <f>'Core Indicators'!GL118</f>
        <v>2</v>
      </c>
      <c r="AE118" s="184">
        <f>'Core Indicators'!GT118</f>
        <v>2</v>
      </c>
      <c r="AF118" s="184">
        <f>'Core Indicators'!HB118</f>
        <v>2</v>
      </c>
      <c r="AG118" s="184">
        <f t="shared" si="57"/>
        <v>2</v>
      </c>
      <c r="AH118" s="184">
        <f>'Core Indicators'!HJ118</f>
        <v>2</v>
      </c>
      <c r="AI118" s="184">
        <f>'Core Indicators'!HR118</f>
        <v>2</v>
      </c>
      <c r="AJ118" s="184">
        <f t="shared" si="58"/>
        <v>2</v>
      </c>
      <c r="AK118" s="184">
        <f>'Core Indicators'!HZ118</f>
        <v>2</v>
      </c>
      <c r="AL118" s="184">
        <f>'Core Indicators'!IH118</f>
        <v>2</v>
      </c>
      <c r="AM118" s="184">
        <f>'Core Indicators'!IP118</f>
        <v>2</v>
      </c>
      <c r="AN118" s="184">
        <f t="shared" si="59"/>
        <v>2</v>
      </c>
    </row>
    <row r="119" spans="1:40" x14ac:dyDescent="0.25">
      <c r="A119" s="203" t="str">
        <f>Lists!C:C</f>
        <v>REG007</v>
      </c>
      <c r="B119" s="249">
        <f t="shared" si="45"/>
        <v>1.9</v>
      </c>
      <c r="C119" s="163">
        <f t="shared" si="46"/>
        <v>0</v>
      </c>
      <c r="D119" s="272">
        <f t="shared" si="47"/>
        <v>2.2000000000000002</v>
      </c>
      <c r="E119" s="203">
        <f>'Core Indicators'!R119</f>
        <v>2</v>
      </c>
      <c r="F119" s="203">
        <f>'Core Indicators'!Z119</f>
        <v>2</v>
      </c>
      <c r="G119" s="163">
        <f t="shared" si="48"/>
        <v>2</v>
      </c>
      <c r="H119" s="203">
        <f>'Core Indicators'!AH119</f>
        <v>2</v>
      </c>
      <c r="I119" s="203">
        <f>'Core Indicators'!AP119</f>
        <v>2</v>
      </c>
      <c r="J119" s="203">
        <f>'Core Indicators'!BN119</f>
        <v>3</v>
      </c>
      <c r="K119" s="203">
        <f t="shared" si="49"/>
        <v>2.5</v>
      </c>
      <c r="L119" s="249">
        <f t="shared" si="50"/>
        <v>2.2999999999999998</v>
      </c>
      <c r="M119" s="272">
        <f t="shared" si="51"/>
        <v>2</v>
      </c>
      <c r="N119" s="204">
        <f>'Core Indicators'!DJ119</f>
        <v>2</v>
      </c>
      <c r="O119" s="204">
        <f>'Core Indicators'!DR119</f>
        <v>2</v>
      </c>
      <c r="P119" s="204">
        <f>'Core Indicators'!DZ119</f>
        <v>2</v>
      </c>
      <c r="Q119" s="204">
        <f>'Core Indicators'!EH119</f>
        <v>2</v>
      </c>
      <c r="R119" s="204">
        <f>'Core Indicators'!EP119</f>
        <v>2</v>
      </c>
      <c r="S119" s="163">
        <f t="shared" si="52"/>
        <v>1.4</v>
      </c>
      <c r="T119" s="163">
        <f t="shared" si="53"/>
        <v>1.3333333333333333</v>
      </c>
      <c r="U119" s="203">
        <v>1</v>
      </c>
      <c r="V119" s="203">
        <v>1</v>
      </c>
      <c r="W119" s="203">
        <f>'Core Indicators'!EX119</f>
        <v>3</v>
      </c>
      <c r="X119" s="163">
        <f t="shared" si="54"/>
        <v>2</v>
      </c>
      <c r="Y119" s="203">
        <v>1</v>
      </c>
      <c r="Z119" s="163">
        <f t="shared" si="55"/>
        <v>1.5</v>
      </c>
      <c r="AA119" s="203">
        <f>'Core Indicators'!FF119</f>
        <v>1</v>
      </c>
      <c r="AB119" s="203">
        <f t="shared" si="56"/>
        <v>2</v>
      </c>
      <c r="AC119" s="184">
        <f>'Core Indicators'!GD119</f>
        <v>2</v>
      </c>
      <c r="AD119" s="184">
        <f>'Core Indicators'!GL119</f>
        <v>2</v>
      </c>
      <c r="AE119" s="184">
        <f>'Core Indicators'!GT119</f>
        <v>2</v>
      </c>
      <c r="AF119" s="184">
        <f>'Core Indicators'!HB119</f>
        <v>2</v>
      </c>
      <c r="AG119" s="184">
        <f t="shared" si="57"/>
        <v>2</v>
      </c>
      <c r="AH119" s="184">
        <f>'Core Indicators'!HJ119</f>
        <v>2</v>
      </c>
      <c r="AI119" s="184">
        <f>'Core Indicators'!HR119</f>
        <v>2</v>
      </c>
      <c r="AJ119" s="184">
        <f t="shared" si="58"/>
        <v>2</v>
      </c>
      <c r="AK119" s="184">
        <f>'Core Indicators'!HZ119</f>
        <v>2</v>
      </c>
      <c r="AL119" s="184">
        <f>'Core Indicators'!IH119</f>
        <v>2</v>
      </c>
      <c r="AM119" s="184">
        <f>'Core Indicators'!IP119</f>
        <v>2</v>
      </c>
      <c r="AN119" s="184">
        <f t="shared" si="59"/>
        <v>2</v>
      </c>
    </row>
    <row r="120" spans="1:40" x14ac:dyDescent="0.25">
      <c r="A120" s="203" t="str">
        <f>Lists!C:C</f>
        <v>REG008</v>
      </c>
      <c r="B120" s="249">
        <f t="shared" si="45"/>
        <v>1.9</v>
      </c>
      <c r="C120" s="163">
        <f t="shared" si="46"/>
        <v>0</v>
      </c>
      <c r="D120" s="272">
        <f t="shared" si="47"/>
        <v>2.2000000000000002</v>
      </c>
      <c r="E120" s="203">
        <f>'Core Indicators'!R120</f>
        <v>2</v>
      </c>
      <c r="F120" s="203">
        <f>'Core Indicators'!Z120</f>
        <v>2</v>
      </c>
      <c r="G120" s="163">
        <f t="shared" si="48"/>
        <v>2</v>
      </c>
      <c r="H120" s="203">
        <f>'Core Indicators'!AH120</f>
        <v>2</v>
      </c>
      <c r="I120" s="203">
        <f>'Core Indicators'!AP120</f>
        <v>2</v>
      </c>
      <c r="J120" s="203">
        <f>'Core Indicators'!BN120</f>
        <v>3</v>
      </c>
      <c r="K120" s="203">
        <f t="shared" si="49"/>
        <v>2.5</v>
      </c>
      <c r="L120" s="249">
        <f t="shared" si="50"/>
        <v>2.2999999999999998</v>
      </c>
      <c r="M120" s="272">
        <f t="shared" si="51"/>
        <v>2</v>
      </c>
      <c r="N120" s="204">
        <f>'Core Indicators'!DJ120</f>
        <v>2</v>
      </c>
      <c r="O120" s="204">
        <f>'Core Indicators'!DR120</f>
        <v>2</v>
      </c>
      <c r="P120" s="204">
        <f>'Core Indicators'!DZ120</f>
        <v>2</v>
      </c>
      <c r="Q120" s="204">
        <f>'Core Indicators'!EH120</f>
        <v>2</v>
      </c>
      <c r="R120" s="204">
        <f>'Core Indicators'!EP120</f>
        <v>2</v>
      </c>
      <c r="S120" s="163">
        <f t="shared" si="52"/>
        <v>1.4</v>
      </c>
      <c r="T120" s="163">
        <f t="shared" si="53"/>
        <v>1.3333333333333333</v>
      </c>
      <c r="U120" s="203">
        <v>1</v>
      </c>
      <c r="V120" s="203">
        <v>1</v>
      </c>
      <c r="W120" s="203">
        <f>'Core Indicators'!EX120</f>
        <v>3</v>
      </c>
      <c r="X120" s="163">
        <f t="shared" si="54"/>
        <v>2</v>
      </c>
      <c r="Y120" s="203">
        <v>1</v>
      </c>
      <c r="Z120" s="163">
        <f t="shared" si="55"/>
        <v>1.5</v>
      </c>
      <c r="AA120" s="203">
        <f>'Core Indicators'!FF120</f>
        <v>1</v>
      </c>
      <c r="AB120" s="203">
        <f t="shared" si="56"/>
        <v>2</v>
      </c>
      <c r="AC120" s="184">
        <f>'Core Indicators'!GD120</f>
        <v>2</v>
      </c>
      <c r="AD120" s="184">
        <f>'Core Indicators'!GL120</f>
        <v>2</v>
      </c>
      <c r="AE120" s="184">
        <f>'Core Indicators'!GT120</f>
        <v>2</v>
      </c>
      <c r="AF120" s="184">
        <f>'Core Indicators'!HB120</f>
        <v>2</v>
      </c>
      <c r="AG120" s="184">
        <f t="shared" si="57"/>
        <v>2</v>
      </c>
      <c r="AH120" s="184">
        <f>'Core Indicators'!HJ120</f>
        <v>2</v>
      </c>
      <c r="AI120" s="184">
        <f>'Core Indicators'!HR120</f>
        <v>2</v>
      </c>
      <c r="AJ120" s="184">
        <f t="shared" si="58"/>
        <v>2</v>
      </c>
      <c r="AK120" s="184">
        <f>'Core Indicators'!HZ120</f>
        <v>2</v>
      </c>
      <c r="AL120" s="184">
        <f>'Core Indicators'!IH120</f>
        <v>2</v>
      </c>
      <c r="AM120" s="184">
        <f>'Core Indicators'!IP120</f>
        <v>2</v>
      </c>
      <c r="AN120" s="184">
        <f t="shared" si="59"/>
        <v>2</v>
      </c>
    </row>
    <row r="121" spans="1:40" x14ac:dyDescent="0.25">
      <c r="A121" s="203" t="str">
        <f>Lists!C:C</f>
        <v>REG011</v>
      </c>
      <c r="B121" s="249">
        <f t="shared" si="45"/>
        <v>1.9</v>
      </c>
      <c r="C121" s="163">
        <f t="shared" si="46"/>
        <v>0</v>
      </c>
      <c r="D121" s="272">
        <f t="shared" si="47"/>
        <v>2</v>
      </c>
      <c r="E121" s="203">
        <f>'Core Indicators'!R121</f>
        <v>2</v>
      </c>
      <c r="F121" s="203">
        <f>'Core Indicators'!Z121</f>
        <v>2</v>
      </c>
      <c r="G121" s="163">
        <f t="shared" si="48"/>
        <v>2</v>
      </c>
      <c r="H121" s="203">
        <f>'Core Indicators'!AH121</f>
        <v>2</v>
      </c>
      <c r="I121" s="203">
        <f>'Core Indicators'!AP121</f>
        <v>2</v>
      </c>
      <c r="J121" s="203">
        <f>'Core Indicators'!BN121</f>
        <v>2</v>
      </c>
      <c r="K121" s="203">
        <f t="shared" si="49"/>
        <v>2</v>
      </c>
      <c r="L121" s="249">
        <f t="shared" si="50"/>
        <v>2</v>
      </c>
      <c r="M121" s="272">
        <f t="shared" si="51"/>
        <v>2</v>
      </c>
      <c r="N121" s="204">
        <f>'Core Indicators'!DJ121</f>
        <v>2</v>
      </c>
      <c r="O121" s="204">
        <f>'Core Indicators'!DR121</f>
        <v>2</v>
      </c>
      <c r="P121" s="204">
        <f>'Core Indicators'!DZ121</f>
        <v>2</v>
      </c>
      <c r="Q121" s="204">
        <f>'Core Indicators'!EH121</f>
        <v>2</v>
      </c>
      <c r="R121" s="204" t="str">
        <f>'Core Indicators'!EP121</f>
        <v>x</v>
      </c>
      <c r="S121" s="163">
        <f t="shared" si="52"/>
        <v>1.6</v>
      </c>
      <c r="T121" s="163">
        <f t="shared" si="53"/>
        <v>1.1666666666666667</v>
      </c>
      <c r="U121" s="203">
        <v>1</v>
      </c>
      <c r="V121" s="203">
        <v>1</v>
      </c>
      <c r="W121" s="203">
        <f>'Core Indicators'!EX121</f>
        <v>2</v>
      </c>
      <c r="X121" s="163">
        <f t="shared" si="54"/>
        <v>1.5</v>
      </c>
      <c r="Y121" s="203">
        <v>1</v>
      </c>
      <c r="Z121" s="163">
        <f t="shared" si="55"/>
        <v>2</v>
      </c>
      <c r="AA121" s="203">
        <f>'Core Indicators'!FF121</f>
        <v>2</v>
      </c>
      <c r="AB121" s="203">
        <f t="shared" si="56"/>
        <v>2</v>
      </c>
      <c r="AC121" s="184">
        <f>'Core Indicators'!GD121</f>
        <v>2</v>
      </c>
      <c r="AD121" s="184">
        <f>'Core Indicators'!GL121</f>
        <v>2</v>
      </c>
      <c r="AE121" s="184">
        <f>'Core Indicators'!GT121</f>
        <v>2</v>
      </c>
      <c r="AF121" s="184">
        <f>'Core Indicators'!HB121</f>
        <v>2</v>
      </c>
      <c r="AG121" s="184">
        <f t="shared" si="57"/>
        <v>2</v>
      </c>
      <c r="AH121" s="184">
        <f>'Core Indicators'!HJ121</f>
        <v>2</v>
      </c>
      <c r="AI121" s="184">
        <f>'Core Indicators'!HR121</f>
        <v>2</v>
      </c>
      <c r="AJ121" s="184">
        <f t="shared" si="58"/>
        <v>2</v>
      </c>
      <c r="AK121" s="184">
        <f>'Core Indicators'!HZ121</f>
        <v>2</v>
      </c>
      <c r="AL121" s="184">
        <f>'Core Indicators'!IH121</f>
        <v>2</v>
      </c>
      <c r="AM121" s="184">
        <f>'Core Indicators'!IP121</f>
        <v>2</v>
      </c>
      <c r="AN121" s="184">
        <f t="shared" si="59"/>
        <v>2</v>
      </c>
    </row>
    <row r="122" spans="1:40" x14ac:dyDescent="0.25">
      <c r="A122" s="203" t="str">
        <f>Lists!C:C</f>
        <v>REG012</v>
      </c>
      <c r="B122" s="249">
        <f t="shared" si="45"/>
        <v>1</v>
      </c>
      <c r="C122" s="163">
        <f t="shared" si="46"/>
        <v>0</v>
      </c>
      <c r="D122" s="272">
        <f t="shared" si="47"/>
        <v>2</v>
      </c>
      <c r="E122" s="203">
        <f>'Core Indicators'!R122</f>
        <v>2</v>
      </c>
      <c r="F122" s="203">
        <f>'Core Indicators'!Z122</f>
        <v>2</v>
      </c>
      <c r="G122" s="163">
        <f t="shared" si="48"/>
        <v>2</v>
      </c>
      <c r="H122" s="203">
        <f>'Core Indicators'!AH122</f>
        <v>2</v>
      </c>
      <c r="I122" s="203">
        <f>'Core Indicators'!AP122</f>
        <v>2</v>
      </c>
      <c r="J122" s="203">
        <f>'Core Indicators'!BN122</f>
        <v>2</v>
      </c>
      <c r="K122" s="203">
        <f t="shared" si="49"/>
        <v>2</v>
      </c>
      <c r="L122" s="249">
        <f t="shared" si="50"/>
        <v>2</v>
      </c>
      <c r="M122" s="272">
        <f t="shared" si="51"/>
        <v>0.4</v>
      </c>
      <c r="N122" s="204">
        <f>'Core Indicators'!DJ122</f>
        <v>2</v>
      </c>
      <c r="O122" s="204">
        <f>'Core Indicators'!DR122</f>
        <v>0</v>
      </c>
      <c r="P122" s="204">
        <f>'Core Indicators'!DZ122</f>
        <v>0</v>
      </c>
      <c r="Q122" s="204">
        <f>'Core Indicators'!EH122</f>
        <v>0</v>
      </c>
      <c r="R122" s="204">
        <f>'Core Indicators'!EP122</f>
        <v>0</v>
      </c>
      <c r="S122" s="163">
        <f t="shared" si="52"/>
        <v>1.1000000000000001</v>
      </c>
      <c r="T122" s="163">
        <f t="shared" si="53"/>
        <v>1.1666666666666667</v>
      </c>
      <c r="U122" s="203">
        <v>1</v>
      </c>
      <c r="V122" s="203">
        <v>1</v>
      </c>
      <c r="W122" s="203">
        <f>'Core Indicators'!EX122</f>
        <v>2</v>
      </c>
      <c r="X122" s="163">
        <f t="shared" si="54"/>
        <v>1.5</v>
      </c>
      <c r="Y122" s="203">
        <v>1</v>
      </c>
      <c r="Z122" s="163">
        <f t="shared" si="55"/>
        <v>1</v>
      </c>
      <c r="AA122" s="203">
        <f>'Core Indicators'!FF122</f>
        <v>0</v>
      </c>
      <c r="AB122" s="203">
        <f t="shared" si="56"/>
        <v>2</v>
      </c>
      <c r="AC122" s="184">
        <f>'Core Indicators'!GD122</f>
        <v>2</v>
      </c>
      <c r="AD122" s="184">
        <f>'Core Indicators'!GL122</f>
        <v>2</v>
      </c>
      <c r="AE122" s="184">
        <f>'Core Indicators'!GT122</f>
        <v>2</v>
      </c>
      <c r="AF122" s="184">
        <f>'Core Indicators'!HB122</f>
        <v>2</v>
      </c>
      <c r="AG122" s="184">
        <f t="shared" si="57"/>
        <v>2</v>
      </c>
      <c r="AH122" s="184">
        <f>'Core Indicators'!HJ122</f>
        <v>2</v>
      </c>
      <c r="AI122" s="184">
        <f>'Core Indicators'!HR122</f>
        <v>2</v>
      </c>
      <c r="AJ122" s="184">
        <f t="shared" si="58"/>
        <v>2</v>
      </c>
      <c r="AK122" s="184">
        <f>'Core Indicators'!HZ122</f>
        <v>2</v>
      </c>
      <c r="AL122" s="184">
        <f>'Core Indicators'!IH122</f>
        <v>2</v>
      </c>
      <c r="AM122" s="184">
        <f>'Core Indicators'!IP122</f>
        <v>2</v>
      </c>
      <c r="AN122" s="184">
        <f t="shared" si="59"/>
        <v>2</v>
      </c>
    </row>
    <row r="123" spans="1:40" x14ac:dyDescent="0.25">
      <c r="A123" s="203" t="str">
        <f>Lists!C:C</f>
        <v>REG013</v>
      </c>
      <c r="B123" s="249">
        <f t="shared" si="45"/>
        <v>2.2999999999999998</v>
      </c>
      <c r="C123" s="163">
        <f t="shared" si="46"/>
        <v>0</v>
      </c>
      <c r="D123" s="272">
        <f t="shared" si="47"/>
        <v>2.6</v>
      </c>
      <c r="E123" s="203">
        <f>'Core Indicators'!R123</f>
        <v>2</v>
      </c>
      <c r="F123" s="203">
        <f>'Core Indicators'!Z123</f>
        <v>2</v>
      </c>
      <c r="G123" s="163">
        <f t="shared" si="48"/>
        <v>2</v>
      </c>
      <c r="H123" s="203">
        <f>'Core Indicators'!AH123</f>
        <v>3</v>
      </c>
      <c r="I123" s="203">
        <f>'Core Indicators'!AP123</f>
        <v>3</v>
      </c>
      <c r="J123" s="203">
        <f>'Core Indicators'!BN123</f>
        <v>2</v>
      </c>
      <c r="K123" s="203">
        <f t="shared" si="49"/>
        <v>2.5</v>
      </c>
      <c r="L123" s="249">
        <f t="shared" si="50"/>
        <v>2.8</v>
      </c>
      <c r="M123" s="272">
        <f t="shared" si="51"/>
        <v>2.3333333333333335</v>
      </c>
      <c r="N123" s="204">
        <f>'Core Indicators'!DJ123</f>
        <v>2</v>
      </c>
      <c r="O123" s="204">
        <f>'Core Indicators'!DR123</f>
        <v>3</v>
      </c>
      <c r="P123" s="204">
        <f>'Core Indicators'!DZ123</f>
        <v>2</v>
      </c>
      <c r="Q123" s="204" t="str">
        <f>'Core Indicators'!EH123</f>
        <v>x</v>
      </c>
      <c r="R123" s="204" t="str">
        <f>'Core Indicators'!EP123</f>
        <v>x</v>
      </c>
      <c r="S123" s="163">
        <f t="shared" si="52"/>
        <v>1.9</v>
      </c>
      <c r="T123" s="163">
        <f t="shared" si="53"/>
        <v>1.1666666666666667</v>
      </c>
      <c r="U123" s="203">
        <v>1</v>
      </c>
      <c r="V123" s="203">
        <v>1</v>
      </c>
      <c r="W123" s="203">
        <f>'Core Indicators'!EX123</f>
        <v>2</v>
      </c>
      <c r="X123" s="163">
        <f t="shared" si="54"/>
        <v>1.5</v>
      </c>
      <c r="Y123" s="203">
        <v>1</v>
      </c>
      <c r="Z123" s="163">
        <f t="shared" si="55"/>
        <v>2.5</v>
      </c>
      <c r="AA123" s="203">
        <f>'Core Indicators'!FF123</f>
        <v>3</v>
      </c>
      <c r="AB123" s="203">
        <f t="shared" si="56"/>
        <v>2</v>
      </c>
      <c r="AC123" s="184">
        <f>'Core Indicators'!GD123</f>
        <v>2</v>
      </c>
      <c r="AD123" s="184">
        <f>'Core Indicators'!GL123</f>
        <v>2</v>
      </c>
      <c r="AE123" s="184">
        <f>'Core Indicators'!GT123</f>
        <v>2</v>
      </c>
      <c r="AF123" s="184">
        <f>'Core Indicators'!HB123</f>
        <v>2</v>
      </c>
      <c r="AG123" s="184">
        <f t="shared" si="57"/>
        <v>2</v>
      </c>
      <c r="AH123" s="184">
        <f>'Core Indicators'!HJ123</f>
        <v>2</v>
      </c>
      <c r="AI123" s="184">
        <f>'Core Indicators'!HR123</f>
        <v>2</v>
      </c>
      <c r="AJ123" s="184">
        <f t="shared" si="58"/>
        <v>2</v>
      </c>
      <c r="AK123" s="184">
        <f>'Core Indicators'!HZ123</f>
        <v>2</v>
      </c>
      <c r="AL123" s="184">
        <f>'Core Indicators'!IH123</f>
        <v>2</v>
      </c>
      <c r="AM123" s="184">
        <f>'Core Indicators'!IP123</f>
        <v>2</v>
      </c>
      <c r="AN123" s="184">
        <f t="shared" si="59"/>
        <v>2</v>
      </c>
    </row>
    <row r="124" spans="1:40" x14ac:dyDescent="0.25">
      <c r="A124" s="203" t="str">
        <f>Lists!C:C</f>
        <v>REG014</v>
      </c>
      <c r="B124" s="249">
        <f t="shared" si="45"/>
        <v>2.4</v>
      </c>
      <c r="C124" s="163">
        <f t="shared" si="46"/>
        <v>0</v>
      </c>
      <c r="D124" s="272">
        <f t="shared" si="47"/>
        <v>2.2000000000000002</v>
      </c>
      <c r="E124" s="203">
        <f>'Core Indicators'!R124</f>
        <v>2</v>
      </c>
      <c r="F124" s="203">
        <f>'Core Indicators'!Z124</f>
        <v>2</v>
      </c>
      <c r="G124" s="163">
        <f t="shared" si="48"/>
        <v>2</v>
      </c>
      <c r="H124" s="203">
        <f>'Core Indicators'!AH124</f>
        <v>2</v>
      </c>
      <c r="I124" s="203">
        <f>'Core Indicators'!AP124</f>
        <v>3</v>
      </c>
      <c r="J124" s="203">
        <f>'Core Indicators'!BN124</f>
        <v>2</v>
      </c>
      <c r="K124" s="203">
        <f t="shared" si="49"/>
        <v>2.5</v>
      </c>
      <c r="L124" s="249">
        <f t="shared" si="50"/>
        <v>2.2999999999999998</v>
      </c>
      <c r="M124" s="272">
        <f t="shared" si="51"/>
        <v>3</v>
      </c>
      <c r="N124" s="204">
        <f>'Core Indicators'!DJ124</f>
        <v>3</v>
      </c>
      <c r="O124" s="204">
        <f>'Core Indicators'!DR124</f>
        <v>3</v>
      </c>
      <c r="P124" s="204">
        <f>'Core Indicators'!DZ124</f>
        <v>3</v>
      </c>
      <c r="Q124" s="204">
        <f>'Core Indicators'!EH124</f>
        <v>3</v>
      </c>
      <c r="R124" s="204">
        <f>'Core Indicators'!EP124</f>
        <v>3</v>
      </c>
      <c r="S124" s="163">
        <f t="shared" si="52"/>
        <v>1.6</v>
      </c>
      <c r="T124" s="163">
        <f t="shared" si="53"/>
        <v>1.1666666666666667</v>
      </c>
      <c r="U124" s="203">
        <v>1</v>
      </c>
      <c r="V124" s="203">
        <v>1</v>
      </c>
      <c r="W124" s="203">
        <f>'Core Indicators'!EX124</f>
        <v>2</v>
      </c>
      <c r="X124" s="163">
        <f t="shared" si="54"/>
        <v>1.5</v>
      </c>
      <c r="Y124" s="203">
        <v>1</v>
      </c>
      <c r="Z124" s="163">
        <f t="shared" si="55"/>
        <v>2</v>
      </c>
      <c r="AA124" s="203">
        <f>'Core Indicators'!FF124</f>
        <v>2</v>
      </c>
      <c r="AB124" s="203">
        <f t="shared" si="56"/>
        <v>2</v>
      </c>
      <c r="AC124" s="184">
        <f>'Core Indicators'!GD124</f>
        <v>2</v>
      </c>
      <c r="AD124" s="184">
        <f>'Core Indicators'!GL124</f>
        <v>2</v>
      </c>
      <c r="AE124" s="184">
        <f>'Core Indicators'!GT124</f>
        <v>2</v>
      </c>
      <c r="AF124" s="184">
        <f>'Core Indicators'!HB124</f>
        <v>2</v>
      </c>
      <c r="AG124" s="184">
        <f t="shared" si="57"/>
        <v>2</v>
      </c>
      <c r="AH124" s="184">
        <f>'Core Indicators'!HJ124</f>
        <v>2</v>
      </c>
      <c r="AI124" s="184">
        <f>'Core Indicators'!HR124</f>
        <v>2</v>
      </c>
      <c r="AJ124" s="184">
        <f t="shared" si="58"/>
        <v>2</v>
      </c>
      <c r="AK124" s="184">
        <f>'Core Indicators'!HZ124</f>
        <v>2</v>
      </c>
      <c r="AL124" s="184">
        <f>'Core Indicators'!IH124</f>
        <v>2</v>
      </c>
      <c r="AM124" s="184">
        <f>'Core Indicators'!IP124</f>
        <v>2</v>
      </c>
      <c r="AN124" s="184">
        <f t="shared" si="59"/>
        <v>2</v>
      </c>
    </row>
    <row r="125" spans="1:40" x14ac:dyDescent="0.25">
      <c r="A125" s="203" t="str">
        <f>Lists!C:C</f>
        <v>ROU002</v>
      </c>
      <c r="B125" s="249">
        <f t="shared" si="45"/>
        <v>1.9</v>
      </c>
      <c r="C125" s="163">
        <f t="shared" si="46"/>
        <v>0</v>
      </c>
      <c r="D125" s="272">
        <f t="shared" si="47"/>
        <v>2</v>
      </c>
      <c r="E125" s="203">
        <f>'Core Indicators'!R125</f>
        <v>2</v>
      </c>
      <c r="F125" s="203">
        <f>'Core Indicators'!Z125</f>
        <v>2</v>
      </c>
      <c r="G125" s="163">
        <f t="shared" si="48"/>
        <v>2</v>
      </c>
      <c r="H125" s="203">
        <f>'Core Indicators'!AH125</f>
        <v>2</v>
      </c>
      <c r="I125" s="203">
        <f>'Core Indicators'!AP125</f>
        <v>2</v>
      </c>
      <c r="J125" s="203">
        <f>'Core Indicators'!BN125</f>
        <v>2</v>
      </c>
      <c r="K125" s="203">
        <f t="shared" si="49"/>
        <v>2</v>
      </c>
      <c r="L125" s="249">
        <f t="shared" si="50"/>
        <v>2</v>
      </c>
      <c r="M125" s="272">
        <f t="shared" si="51"/>
        <v>2</v>
      </c>
      <c r="N125" s="204">
        <f>'Core Indicators'!DJ125</f>
        <v>2</v>
      </c>
      <c r="O125" s="204">
        <f>'Core Indicators'!DR125</f>
        <v>2</v>
      </c>
      <c r="P125" s="204">
        <f>'Core Indicators'!DZ125</f>
        <v>2</v>
      </c>
      <c r="Q125" s="204">
        <f>'Core Indicators'!EH125</f>
        <v>2</v>
      </c>
      <c r="R125" s="204">
        <f>'Core Indicators'!EP125</f>
        <v>2</v>
      </c>
      <c r="S125" s="163">
        <f t="shared" si="52"/>
        <v>1.6</v>
      </c>
      <c r="T125" s="163">
        <f t="shared" si="53"/>
        <v>1.1666666666666667</v>
      </c>
      <c r="U125" s="203">
        <v>1</v>
      </c>
      <c r="V125" s="203">
        <v>1</v>
      </c>
      <c r="W125" s="203">
        <f>'Core Indicators'!EX125</f>
        <v>2</v>
      </c>
      <c r="X125" s="163">
        <f t="shared" si="54"/>
        <v>1.5</v>
      </c>
      <c r="Y125" s="203">
        <v>1</v>
      </c>
      <c r="Z125" s="163">
        <f t="shared" si="55"/>
        <v>2</v>
      </c>
      <c r="AA125" s="203">
        <f>'Core Indicators'!FF125</f>
        <v>2</v>
      </c>
      <c r="AB125" s="203">
        <f t="shared" si="56"/>
        <v>2</v>
      </c>
      <c r="AC125" s="184">
        <f>'Core Indicators'!GD125</f>
        <v>2</v>
      </c>
      <c r="AD125" s="184">
        <f>'Core Indicators'!GL125</f>
        <v>2</v>
      </c>
      <c r="AE125" s="184">
        <f>'Core Indicators'!GT125</f>
        <v>2</v>
      </c>
      <c r="AF125" s="184">
        <f>'Core Indicators'!HB125</f>
        <v>2</v>
      </c>
      <c r="AG125" s="184">
        <f t="shared" si="57"/>
        <v>2</v>
      </c>
      <c r="AH125" s="184">
        <f>'Core Indicators'!HJ125</f>
        <v>2</v>
      </c>
      <c r="AI125" s="184">
        <f>'Core Indicators'!HR125</f>
        <v>2</v>
      </c>
      <c r="AJ125" s="184">
        <f t="shared" si="58"/>
        <v>2</v>
      </c>
      <c r="AK125" s="184">
        <f>'Core Indicators'!HZ125</f>
        <v>2</v>
      </c>
      <c r="AL125" s="184">
        <f>'Core Indicators'!IH125</f>
        <v>2</v>
      </c>
      <c r="AM125" s="184">
        <f>'Core Indicators'!IP125</f>
        <v>2</v>
      </c>
      <c r="AN125" s="184">
        <f t="shared" si="59"/>
        <v>2</v>
      </c>
    </row>
    <row r="126" spans="1:40" x14ac:dyDescent="0.25">
      <c r="A126" s="203" t="str">
        <f>Lists!C:C</f>
        <v>RWA002</v>
      </c>
      <c r="B126" s="249">
        <f t="shared" si="45"/>
        <v>2</v>
      </c>
      <c r="C126" s="163">
        <f t="shared" si="46"/>
        <v>2</v>
      </c>
      <c r="D126" s="272">
        <f t="shared" si="47"/>
        <v>2</v>
      </c>
      <c r="E126" s="203">
        <f>'Core Indicators'!R126</f>
        <v>2</v>
      </c>
      <c r="F126" s="203">
        <f>'Core Indicators'!Z126</f>
        <v>2</v>
      </c>
      <c r="G126" s="163">
        <f t="shared" si="48"/>
        <v>2</v>
      </c>
      <c r="H126" s="203">
        <f>'Core Indicators'!AH126</f>
        <v>2</v>
      </c>
      <c r="I126" s="203">
        <f>'Core Indicators'!AP126</f>
        <v>2</v>
      </c>
      <c r="J126" s="203" t="str">
        <f>'Core Indicators'!BN126</f>
        <v>x</v>
      </c>
      <c r="K126" s="203">
        <f t="shared" si="49"/>
        <v>2</v>
      </c>
      <c r="L126" s="249">
        <f t="shared" si="50"/>
        <v>2</v>
      </c>
      <c r="M126" s="272">
        <f t="shared" si="51"/>
        <v>2.4</v>
      </c>
      <c r="N126" s="204">
        <f>'Core Indicators'!DJ126</f>
        <v>2</v>
      </c>
      <c r="O126" s="204">
        <f>'Core Indicators'!DR126</f>
        <v>2</v>
      </c>
      <c r="P126" s="204">
        <f>'Core Indicators'!DZ126</f>
        <v>2</v>
      </c>
      <c r="Q126" s="204">
        <f>'Core Indicators'!EH126</f>
        <v>3</v>
      </c>
      <c r="R126" s="204">
        <f>'Core Indicators'!EP126</f>
        <v>3</v>
      </c>
      <c r="S126" s="163">
        <f t="shared" si="52"/>
        <v>1.5</v>
      </c>
      <c r="T126" s="163">
        <f t="shared" si="53"/>
        <v>1</v>
      </c>
      <c r="U126" s="203">
        <v>1</v>
      </c>
      <c r="V126" s="203">
        <v>1</v>
      </c>
      <c r="W126" s="203" t="str">
        <f>'Core Indicators'!EX126</f>
        <v>x</v>
      </c>
      <c r="X126" s="163">
        <f t="shared" si="54"/>
        <v>1</v>
      </c>
      <c r="Y126" s="203">
        <v>1</v>
      </c>
      <c r="Z126" s="163">
        <f t="shared" si="55"/>
        <v>2</v>
      </c>
      <c r="AA126" s="203">
        <f>'Core Indicators'!FF126</f>
        <v>2</v>
      </c>
      <c r="AB126" s="203">
        <f t="shared" si="56"/>
        <v>2</v>
      </c>
      <c r="AC126" s="184">
        <f>'Core Indicators'!GD126</f>
        <v>2</v>
      </c>
      <c r="AD126" s="184">
        <f>'Core Indicators'!GL126</f>
        <v>2</v>
      </c>
      <c r="AE126" s="184">
        <f>'Core Indicators'!GT126</f>
        <v>2</v>
      </c>
      <c r="AF126" s="184">
        <f>'Core Indicators'!HB126</f>
        <v>2</v>
      </c>
      <c r="AG126" s="184">
        <f t="shared" si="57"/>
        <v>2</v>
      </c>
      <c r="AH126" s="184">
        <f>'Core Indicators'!HJ126</f>
        <v>2</v>
      </c>
      <c r="AI126" s="184">
        <f>'Core Indicators'!HR126</f>
        <v>2</v>
      </c>
      <c r="AJ126" s="184">
        <f t="shared" si="58"/>
        <v>2</v>
      </c>
      <c r="AK126" s="184">
        <f>'Core Indicators'!HZ126</f>
        <v>2</v>
      </c>
      <c r="AL126" s="184">
        <f>'Core Indicators'!IH126</f>
        <v>2</v>
      </c>
      <c r="AM126" s="184">
        <f>'Core Indicators'!IP126</f>
        <v>2</v>
      </c>
      <c r="AN126" s="184">
        <f t="shared" si="59"/>
        <v>2</v>
      </c>
    </row>
    <row r="127" spans="1:40" x14ac:dyDescent="0.25">
      <c r="A127" s="203" t="str">
        <f>Lists!C:C</f>
        <v>SDN001</v>
      </c>
      <c r="B127" s="249">
        <f t="shared" si="45"/>
        <v>1.3</v>
      </c>
      <c r="C127" s="163">
        <f t="shared" si="46"/>
        <v>0</v>
      </c>
      <c r="D127" s="272">
        <f t="shared" si="47"/>
        <v>1.4</v>
      </c>
      <c r="E127" s="203">
        <f>'Core Indicators'!R127</f>
        <v>2</v>
      </c>
      <c r="F127" s="203">
        <f>'Core Indicators'!Z127</f>
        <v>1</v>
      </c>
      <c r="G127" s="163">
        <f t="shared" si="48"/>
        <v>1.5</v>
      </c>
      <c r="H127" s="203">
        <f>'Core Indicators'!AH127</f>
        <v>1</v>
      </c>
      <c r="I127" s="203">
        <f>'Core Indicators'!AP127</f>
        <v>1</v>
      </c>
      <c r="J127" s="203">
        <f>'Core Indicators'!BN127</f>
        <v>2</v>
      </c>
      <c r="K127" s="203">
        <f t="shared" si="49"/>
        <v>1.5</v>
      </c>
      <c r="L127" s="249">
        <f t="shared" si="50"/>
        <v>1.3</v>
      </c>
      <c r="M127" s="272">
        <f t="shared" si="51"/>
        <v>1</v>
      </c>
      <c r="N127" s="204">
        <f>'Core Indicators'!DJ127</f>
        <v>1</v>
      </c>
      <c r="O127" s="204">
        <f>'Core Indicators'!DR127</f>
        <v>1</v>
      </c>
      <c r="P127" s="204">
        <f>'Core Indicators'!DZ127</f>
        <v>1</v>
      </c>
      <c r="Q127" s="204">
        <f>'Core Indicators'!EH127</f>
        <v>1</v>
      </c>
      <c r="R127" s="204">
        <f>'Core Indicators'!EP127</f>
        <v>1</v>
      </c>
      <c r="S127" s="163">
        <f t="shared" si="52"/>
        <v>1.6</v>
      </c>
      <c r="T127" s="163">
        <f t="shared" si="53"/>
        <v>1.1666666666666667</v>
      </c>
      <c r="U127" s="203">
        <v>1</v>
      </c>
      <c r="V127" s="203">
        <v>1</v>
      </c>
      <c r="W127" s="203">
        <f>'Core Indicators'!EX127</f>
        <v>2</v>
      </c>
      <c r="X127" s="163">
        <f t="shared" si="54"/>
        <v>1.5</v>
      </c>
      <c r="Y127" s="203">
        <v>1</v>
      </c>
      <c r="Z127" s="163">
        <f t="shared" si="55"/>
        <v>2</v>
      </c>
      <c r="AA127" s="203">
        <f>'Core Indicators'!FF127</f>
        <v>2</v>
      </c>
      <c r="AB127" s="203">
        <f t="shared" si="56"/>
        <v>2</v>
      </c>
      <c r="AC127" s="184">
        <f>'Core Indicators'!GD127</f>
        <v>2</v>
      </c>
      <c r="AD127" s="184">
        <f>'Core Indicators'!GL127</f>
        <v>2</v>
      </c>
      <c r="AE127" s="184">
        <f>'Core Indicators'!GT127</f>
        <v>2</v>
      </c>
      <c r="AF127" s="184">
        <f>'Core Indicators'!HB127</f>
        <v>2</v>
      </c>
      <c r="AG127" s="184">
        <f t="shared" si="57"/>
        <v>2</v>
      </c>
      <c r="AH127" s="184">
        <f>'Core Indicators'!HJ127</f>
        <v>2</v>
      </c>
      <c r="AI127" s="184">
        <f>'Core Indicators'!HR127</f>
        <v>2</v>
      </c>
      <c r="AJ127" s="184">
        <f t="shared" si="58"/>
        <v>2</v>
      </c>
      <c r="AK127" s="184">
        <f>'Core Indicators'!HZ127</f>
        <v>2</v>
      </c>
      <c r="AL127" s="184">
        <f>'Core Indicators'!IH127</f>
        <v>2</v>
      </c>
      <c r="AM127" s="184">
        <f>'Core Indicators'!IP127</f>
        <v>2</v>
      </c>
      <c r="AN127" s="184">
        <f t="shared" si="59"/>
        <v>2</v>
      </c>
    </row>
    <row r="128" spans="1:40" x14ac:dyDescent="0.25">
      <c r="A128" s="203" t="str">
        <f>Lists!C:C</f>
        <v>SDN005</v>
      </c>
      <c r="B128" s="249">
        <f t="shared" si="45"/>
        <v>1.9</v>
      </c>
      <c r="C128" s="163">
        <f t="shared" si="46"/>
        <v>0</v>
      </c>
      <c r="D128" s="272">
        <f t="shared" si="47"/>
        <v>2</v>
      </c>
      <c r="E128" s="203">
        <f>'Core Indicators'!R128</f>
        <v>2</v>
      </c>
      <c r="F128" s="203">
        <f>'Core Indicators'!Z128</f>
        <v>2</v>
      </c>
      <c r="G128" s="163">
        <f t="shared" si="48"/>
        <v>2</v>
      </c>
      <c r="H128" s="203">
        <f>'Core Indicators'!AH128</f>
        <v>2</v>
      </c>
      <c r="I128" s="203">
        <f>'Core Indicators'!AP128</f>
        <v>2</v>
      </c>
      <c r="J128" s="203">
        <f>'Core Indicators'!BN128</f>
        <v>2</v>
      </c>
      <c r="K128" s="203">
        <f t="shared" si="49"/>
        <v>2</v>
      </c>
      <c r="L128" s="249">
        <f t="shared" si="50"/>
        <v>2</v>
      </c>
      <c r="M128" s="272">
        <f t="shared" si="51"/>
        <v>2</v>
      </c>
      <c r="N128" s="204">
        <f>'Core Indicators'!DJ128</f>
        <v>2</v>
      </c>
      <c r="O128" s="204">
        <f>'Core Indicators'!DR128</f>
        <v>2</v>
      </c>
      <c r="P128" s="204">
        <f>'Core Indicators'!DZ128</f>
        <v>2</v>
      </c>
      <c r="Q128" s="204">
        <f>'Core Indicators'!EH128</f>
        <v>2</v>
      </c>
      <c r="R128" s="204">
        <f>'Core Indicators'!EP128</f>
        <v>2</v>
      </c>
      <c r="S128" s="163">
        <f t="shared" si="52"/>
        <v>1.6</v>
      </c>
      <c r="T128" s="163">
        <f t="shared" si="53"/>
        <v>1.1666666666666667</v>
      </c>
      <c r="U128" s="203">
        <v>1</v>
      </c>
      <c r="V128" s="203">
        <v>1</v>
      </c>
      <c r="W128" s="203">
        <f>'Core Indicators'!EX128</f>
        <v>2</v>
      </c>
      <c r="X128" s="163">
        <f t="shared" si="54"/>
        <v>1.5</v>
      </c>
      <c r="Y128" s="203">
        <v>1</v>
      </c>
      <c r="Z128" s="163">
        <f t="shared" si="55"/>
        <v>2</v>
      </c>
      <c r="AA128" s="203">
        <f>'Core Indicators'!FF128</f>
        <v>2</v>
      </c>
      <c r="AB128" s="203">
        <f t="shared" si="56"/>
        <v>2</v>
      </c>
      <c r="AC128" s="184">
        <f>'Core Indicators'!GD128</f>
        <v>2</v>
      </c>
      <c r="AD128" s="184">
        <f>'Core Indicators'!GL128</f>
        <v>2</v>
      </c>
      <c r="AE128" s="184">
        <f>'Core Indicators'!GT128</f>
        <v>2</v>
      </c>
      <c r="AF128" s="184">
        <f>'Core Indicators'!HB128</f>
        <v>2</v>
      </c>
      <c r="AG128" s="184">
        <f t="shared" si="57"/>
        <v>2</v>
      </c>
      <c r="AH128" s="184">
        <f>'Core Indicators'!HJ128</f>
        <v>2</v>
      </c>
      <c r="AI128" s="184">
        <f>'Core Indicators'!HR128</f>
        <v>2</v>
      </c>
      <c r="AJ128" s="184">
        <f t="shared" si="58"/>
        <v>2</v>
      </c>
      <c r="AK128" s="184">
        <f>'Core Indicators'!HZ128</f>
        <v>2</v>
      </c>
      <c r="AL128" s="184">
        <f>'Core Indicators'!IH128</f>
        <v>2</v>
      </c>
      <c r="AM128" s="184">
        <f>'Core Indicators'!IP128</f>
        <v>2</v>
      </c>
      <c r="AN128" s="184">
        <f t="shared" si="59"/>
        <v>2</v>
      </c>
    </row>
    <row r="129" spans="1:40" x14ac:dyDescent="0.25">
      <c r="A129" s="203" t="str">
        <f>Lists!C:C</f>
        <v>SDN006</v>
      </c>
      <c r="B129" s="249">
        <f t="shared" si="45"/>
        <v>1.8</v>
      </c>
      <c r="C129" s="163">
        <f t="shared" si="46"/>
        <v>0</v>
      </c>
      <c r="D129" s="272">
        <f t="shared" si="47"/>
        <v>1.8</v>
      </c>
      <c r="E129" s="203">
        <f>'Core Indicators'!R129</f>
        <v>2</v>
      </c>
      <c r="F129" s="203">
        <f>'Core Indicators'!Z129</f>
        <v>1</v>
      </c>
      <c r="G129" s="163">
        <f t="shared" si="48"/>
        <v>1.5</v>
      </c>
      <c r="H129" s="203">
        <f>'Core Indicators'!AH129</f>
        <v>2</v>
      </c>
      <c r="I129" s="203">
        <f>'Core Indicators'!AP129</f>
        <v>2</v>
      </c>
      <c r="J129" s="203">
        <f>'Core Indicators'!BN129</f>
        <v>2</v>
      </c>
      <c r="K129" s="203">
        <f t="shared" si="49"/>
        <v>2</v>
      </c>
      <c r="L129" s="249">
        <f t="shared" si="50"/>
        <v>2</v>
      </c>
      <c r="M129" s="272">
        <f t="shared" si="51"/>
        <v>2</v>
      </c>
      <c r="N129" s="204">
        <f>'Core Indicators'!DJ129</f>
        <v>2</v>
      </c>
      <c r="O129" s="204">
        <f>'Core Indicators'!DR129</f>
        <v>2</v>
      </c>
      <c r="P129" s="204">
        <f>'Core Indicators'!DZ129</f>
        <v>2</v>
      </c>
      <c r="Q129" s="204">
        <f>'Core Indicators'!EH129</f>
        <v>2</v>
      </c>
      <c r="R129" s="204">
        <f>'Core Indicators'!EP129</f>
        <v>2</v>
      </c>
      <c r="S129" s="163">
        <f t="shared" si="52"/>
        <v>1.6</v>
      </c>
      <c r="T129" s="163">
        <f t="shared" si="53"/>
        <v>1.1666666666666667</v>
      </c>
      <c r="U129" s="203">
        <v>1</v>
      </c>
      <c r="V129" s="203">
        <v>1</v>
      </c>
      <c r="W129" s="203">
        <f>'Core Indicators'!EX129</f>
        <v>2</v>
      </c>
      <c r="X129" s="163">
        <f t="shared" si="54"/>
        <v>1.5</v>
      </c>
      <c r="Y129" s="203">
        <v>1</v>
      </c>
      <c r="Z129" s="163">
        <f t="shared" si="55"/>
        <v>2</v>
      </c>
      <c r="AA129" s="203">
        <f>'Core Indicators'!FF129</f>
        <v>2</v>
      </c>
      <c r="AB129" s="203">
        <f t="shared" si="56"/>
        <v>2</v>
      </c>
      <c r="AC129" s="184">
        <f>'Core Indicators'!GD129</f>
        <v>2</v>
      </c>
      <c r="AD129" s="184">
        <f>'Core Indicators'!GL129</f>
        <v>2</v>
      </c>
      <c r="AE129" s="184">
        <f>'Core Indicators'!GT129</f>
        <v>2</v>
      </c>
      <c r="AF129" s="184">
        <f>'Core Indicators'!HB129</f>
        <v>2</v>
      </c>
      <c r="AG129" s="184">
        <f t="shared" si="57"/>
        <v>2</v>
      </c>
      <c r="AH129" s="184">
        <f>'Core Indicators'!HJ129</f>
        <v>2</v>
      </c>
      <c r="AI129" s="184">
        <f>'Core Indicators'!HR129</f>
        <v>2</v>
      </c>
      <c r="AJ129" s="184">
        <f t="shared" si="58"/>
        <v>2</v>
      </c>
      <c r="AK129" s="184">
        <f>'Core Indicators'!HZ129</f>
        <v>2</v>
      </c>
      <c r="AL129" s="184">
        <f>'Core Indicators'!IH129</f>
        <v>2</v>
      </c>
      <c r="AM129" s="184">
        <f>'Core Indicators'!IP129</f>
        <v>2</v>
      </c>
      <c r="AN129" s="184">
        <f t="shared" si="59"/>
        <v>2</v>
      </c>
    </row>
    <row r="130" spans="1:40" x14ac:dyDescent="0.25">
      <c r="A130" s="203" t="str">
        <f>Lists!C:C</f>
        <v>SDN008</v>
      </c>
      <c r="B130" s="249">
        <f t="shared" si="45"/>
        <v>1.6</v>
      </c>
      <c r="C130" s="163">
        <f t="shared" si="46"/>
        <v>0</v>
      </c>
      <c r="D130" s="272">
        <f t="shared" si="47"/>
        <v>2</v>
      </c>
      <c r="E130" s="203">
        <f>'Core Indicators'!R130</f>
        <v>2</v>
      </c>
      <c r="F130" s="203">
        <f>'Core Indicators'!Z130</f>
        <v>2</v>
      </c>
      <c r="G130" s="163">
        <f t="shared" si="48"/>
        <v>2</v>
      </c>
      <c r="H130" s="203">
        <f>'Core Indicators'!AH130</f>
        <v>2</v>
      </c>
      <c r="I130" s="203">
        <f>'Core Indicators'!AP130</f>
        <v>2</v>
      </c>
      <c r="J130" s="203">
        <f>'Core Indicators'!BN130</f>
        <v>2</v>
      </c>
      <c r="K130" s="203">
        <f t="shared" si="49"/>
        <v>2</v>
      </c>
      <c r="L130" s="249">
        <f t="shared" si="50"/>
        <v>2</v>
      </c>
      <c r="M130" s="272">
        <f t="shared" si="51"/>
        <v>1.4</v>
      </c>
      <c r="N130" s="204">
        <f>'Core Indicators'!DJ130</f>
        <v>2</v>
      </c>
      <c r="O130" s="204">
        <f>'Core Indicators'!DR130</f>
        <v>2</v>
      </c>
      <c r="P130" s="204">
        <f>'Core Indicators'!DZ130</f>
        <v>1</v>
      </c>
      <c r="Q130" s="204">
        <f>'Core Indicators'!EH130</f>
        <v>1</v>
      </c>
      <c r="R130" s="204">
        <f>'Core Indicators'!EP130</f>
        <v>1</v>
      </c>
      <c r="S130" s="163">
        <f t="shared" si="52"/>
        <v>1.6</v>
      </c>
      <c r="T130" s="163">
        <f t="shared" si="53"/>
        <v>1.1666666666666667</v>
      </c>
      <c r="U130" s="203">
        <v>1</v>
      </c>
      <c r="V130" s="203">
        <v>1</v>
      </c>
      <c r="W130" s="203">
        <f>'Core Indicators'!EX130</f>
        <v>2</v>
      </c>
      <c r="X130" s="163">
        <f t="shared" si="54"/>
        <v>1.5</v>
      </c>
      <c r="Y130" s="203">
        <v>1</v>
      </c>
      <c r="Z130" s="163">
        <f t="shared" si="55"/>
        <v>2</v>
      </c>
      <c r="AA130" s="203">
        <f>'Core Indicators'!FF130</f>
        <v>2</v>
      </c>
      <c r="AB130" s="203">
        <f t="shared" si="56"/>
        <v>2</v>
      </c>
      <c r="AC130" s="184">
        <f>'Core Indicators'!GD130</f>
        <v>2</v>
      </c>
      <c r="AD130" s="184">
        <f>'Core Indicators'!GL130</f>
        <v>2</v>
      </c>
      <c r="AE130" s="184">
        <f>'Core Indicators'!GT130</f>
        <v>2</v>
      </c>
      <c r="AF130" s="184">
        <f>'Core Indicators'!HB130</f>
        <v>2</v>
      </c>
      <c r="AG130" s="184">
        <f t="shared" si="57"/>
        <v>2</v>
      </c>
      <c r="AH130" s="184">
        <f>'Core Indicators'!HJ130</f>
        <v>2</v>
      </c>
      <c r="AI130" s="184">
        <f>'Core Indicators'!HR130</f>
        <v>2</v>
      </c>
      <c r="AJ130" s="184">
        <f t="shared" si="58"/>
        <v>2</v>
      </c>
      <c r="AK130" s="184">
        <f>'Core Indicators'!HZ130</f>
        <v>2</v>
      </c>
      <c r="AL130" s="184">
        <f>'Core Indicators'!IH130</f>
        <v>2</v>
      </c>
      <c r="AM130" s="184">
        <f>'Core Indicators'!IP130</f>
        <v>2</v>
      </c>
      <c r="AN130" s="184">
        <f t="shared" si="59"/>
        <v>2</v>
      </c>
    </row>
    <row r="131" spans="1:40" x14ac:dyDescent="0.25">
      <c r="A131" s="203" t="str">
        <f>Lists!C:C</f>
        <v>SEN002</v>
      </c>
      <c r="B131" s="249">
        <f t="shared" ref="B131:B166" si="60">IF(OR(M131="x",D131="x"),"x",ROUND((5-GEOMEAN(((5-D131)/5*4+1),((5-M131)/5*4+1),((5-M131)/5*4+1)))/4*3.5+S131*0.3,1))</f>
        <v>1.1000000000000001</v>
      </c>
      <c r="C131" s="163">
        <f t="shared" ref="C131:C166" si="61">COUNTIF(E131:F131,"x")+COUNTIF(H131:I131,"x")+COUNTIF(J131:J131,"x")+COUNTIF(M131,"x")+COUNTIF(U131:W131,"x")+COUNTIF(Y131:AB131,"x")</f>
        <v>0</v>
      </c>
      <c r="D131" s="272">
        <f t="shared" ref="D131:D166" si="62">IF(OR(L131="x",G131="x"),"x",ROUND((5-GEOMEAN(((5-L131)/5*4+1),((5-L131)/5*4+1),((5-G131)/5*4+1)))/4*5,1))</f>
        <v>1.2</v>
      </c>
      <c r="E131" s="203">
        <f>'Core Indicators'!R131</f>
        <v>2</v>
      </c>
      <c r="F131" s="203">
        <f>'Core Indicators'!Z131</f>
        <v>1</v>
      </c>
      <c r="G131" s="163">
        <f t="shared" ref="G131:G162" si="63">IF(AND(F131="x",E131="x"),"x",IF(OR(F131="x",E131="x"),AVERAGE(E131,F131),ROUND((10-GEOMEAN(((10-E131)/10*9+1),((10-F131)/10*9+1)))/9*10,1)))</f>
        <v>1.5</v>
      </c>
      <c r="H131" s="203">
        <f>'Core Indicators'!AH131</f>
        <v>1</v>
      </c>
      <c r="I131" s="203">
        <f>'Core Indicators'!AP131</f>
        <v>1</v>
      </c>
      <c r="J131" s="203">
        <f>'Core Indicators'!BN131</f>
        <v>1</v>
      </c>
      <c r="K131" s="203">
        <f t="shared" ref="K131:K162" si="64">IF(AND(J131="x",I131="x"),"x",IF(OR(J131="x",I131="x"),AVERAGE(I131,J131),ROUND((10-GEOMEAN(((10-I131)/10*9+1),((10-J131)/10*9+1)))/9*10,1)))</f>
        <v>1</v>
      </c>
      <c r="L131" s="249">
        <f t="shared" ref="L131:L162" si="65">IF(AND(H131="x",K131="x"),"x",IF(OR(H131="x",K131="x"),AVERAGE(H131,K131),ROUND((10-GEOMEAN(((10-H131)/10*9+1),((10-K131)/10*9+1)))/9*10,1)))</f>
        <v>1</v>
      </c>
      <c r="M131" s="272">
        <f t="shared" ref="M131:M162" si="66">IF(N131="x","x",AVERAGE(N131:R131))</f>
        <v>1</v>
      </c>
      <c r="N131" s="204">
        <f>'Core Indicators'!DJ131</f>
        <v>1</v>
      </c>
      <c r="O131" s="204">
        <f>'Core Indicators'!DR131</f>
        <v>1</v>
      </c>
      <c r="P131" s="204">
        <f>'Core Indicators'!DZ131</f>
        <v>1</v>
      </c>
      <c r="Q131" s="204">
        <f>'Core Indicators'!EH131</f>
        <v>1</v>
      </c>
      <c r="R131" s="204">
        <f>'Core Indicators'!EP131</f>
        <v>1</v>
      </c>
      <c r="S131" s="163">
        <f t="shared" ref="S131:S162" si="67">IF(OR(Z131="x",T131="x"),T131,ROUND((10-GEOMEAN(((10-T131)/10*9+1),((10-Z131)/10*9+1)))/9*10,1))</f>
        <v>1.3</v>
      </c>
      <c r="T131" s="163">
        <f t="shared" ref="T131:T162" si="68">AVERAGE(U131,X131,Y131)</f>
        <v>1</v>
      </c>
      <c r="U131" s="203">
        <v>1</v>
      </c>
      <c r="V131" s="203">
        <v>1</v>
      </c>
      <c r="W131" s="203">
        <f>'Core Indicators'!EX131</f>
        <v>1</v>
      </c>
      <c r="X131" s="163">
        <f t="shared" ref="X131:X162" si="69">AVERAGE(V131:W131)</f>
        <v>1</v>
      </c>
      <c r="Y131" s="203">
        <v>1</v>
      </c>
      <c r="Z131" s="163">
        <f t="shared" ref="Z131:Z162" si="70">IF(AND(AA131="x",AB131="x"),"x",AVERAGE(AA131:AB131))</f>
        <v>1.5</v>
      </c>
      <c r="AA131" s="203">
        <f>'Core Indicators'!FF131</f>
        <v>1</v>
      </c>
      <c r="AB131" s="203">
        <f t="shared" ref="AB131:AB166" si="71">IF(AND(AJ131="x",AN131="x",AG131="x"),"x",(AVERAGE(AJ131,AN131,AG131)))</f>
        <v>2</v>
      </c>
      <c r="AC131" s="184">
        <f>'Core Indicators'!GD131</f>
        <v>2</v>
      </c>
      <c r="AD131" s="184">
        <f>'Core Indicators'!GL131</f>
        <v>2</v>
      </c>
      <c r="AE131" s="184">
        <f>'Core Indicators'!GT131</f>
        <v>2</v>
      </c>
      <c r="AF131" s="184">
        <f>'Core Indicators'!HB131</f>
        <v>2</v>
      </c>
      <c r="AG131" s="184">
        <f t="shared" ref="AG131:AG162" si="72">IF(AND(AC131="x",AD131="x",AE131="x",AF131="x"),"x",AVERAGE(AC131:AF131))</f>
        <v>2</v>
      </c>
      <c r="AH131" s="184">
        <f>'Core Indicators'!HJ131</f>
        <v>2</v>
      </c>
      <c r="AI131" s="184">
        <f>'Core Indicators'!HR131</f>
        <v>2</v>
      </c>
      <c r="AJ131" s="184">
        <f t="shared" ref="AJ131:AJ162" si="73">IF(AND(AH131="x",AI131="x"),"x",AVERAGE(AH131:AI131))</f>
        <v>2</v>
      </c>
      <c r="AK131" s="184">
        <f>'Core Indicators'!HZ131</f>
        <v>2</v>
      </c>
      <c r="AL131" s="184">
        <f>'Core Indicators'!IH131</f>
        <v>2</v>
      </c>
      <c r="AM131" s="184">
        <f>'Core Indicators'!IP131</f>
        <v>2</v>
      </c>
      <c r="AN131" s="184">
        <f t="shared" ref="AN131:AN162" si="74">IF(AND(AK131="x",AL131="x",AM131="x"),"x",AVERAGE(AK131:AM131))</f>
        <v>2</v>
      </c>
    </row>
    <row r="132" spans="1:40" x14ac:dyDescent="0.25">
      <c r="A132" s="203" t="str">
        <f>Lists!C:C</f>
        <v>SLV001</v>
      </c>
      <c r="B132" s="249">
        <f t="shared" si="60"/>
        <v>1.9</v>
      </c>
      <c r="C132" s="163">
        <f t="shared" si="61"/>
        <v>0</v>
      </c>
      <c r="D132" s="272">
        <f t="shared" si="62"/>
        <v>2.2000000000000002</v>
      </c>
      <c r="E132" s="203">
        <f>'Core Indicators'!R132</f>
        <v>2</v>
      </c>
      <c r="F132" s="203">
        <f>'Core Indicators'!Z132</f>
        <v>2</v>
      </c>
      <c r="G132" s="163">
        <f t="shared" si="63"/>
        <v>2</v>
      </c>
      <c r="H132" s="203">
        <f>'Core Indicators'!AH132</f>
        <v>2</v>
      </c>
      <c r="I132" s="203">
        <f>'Core Indicators'!AP132</f>
        <v>3</v>
      </c>
      <c r="J132" s="203">
        <f>'Core Indicators'!BN132</f>
        <v>2</v>
      </c>
      <c r="K132" s="203">
        <f t="shared" si="64"/>
        <v>2.5</v>
      </c>
      <c r="L132" s="249">
        <f t="shared" si="65"/>
        <v>2.2999999999999998</v>
      </c>
      <c r="M132" s="272">
        <f t="shared" si="66"/>
        <v>2</v>
      </c>
      <c r="N132" s="204">
        <f>'Core Indicators'!DJ132</f>
        <v>2</v>
      </c>
      <c r="O132" s="204">
        <f>'Core Indicators'!DR132</f>
        <v>2</v>
      </c>
      <c r="P132" s="204">
        <f>'Core Indicators'!DZ132</f>
        <v>2</v>
      </c>
      <c r="Q132" s="204" t="str">
        <f>'Core Indicators'!EH132</f>
        <v>x</v>
      </c>
      <c r="R132" s="204" t="str">
        <f>'Core Indicators'!EP132</f>
        <v>x</v>
      </c>
      <c r="S132" s="163">
        <f t="shared" si="67"/>
        <v>1.6</v>
      </c>
      <c r="T132" s="163">
        <f t="shared" si="68"/>
        <v>1.1666666666666667</v>
      </c>
      <c r="U132" s="203">
        <v>1</v>
      </c>
      <c r="V132" s="203">
        <v>1</v>
      </c>
      <c r="W132" s="203">
        <f>'Core Indicators'!EX132</f>
        <v>2</v>
      </c>
      <c r="X132" s="163">
        <f t="shared" si="69"/>
        <v>1.5</v>
      </c>
      <c r="Y132" s="203">
        <v>1</v>
      </c>
      <c r="Z132" s="163">
        <f t="shared" si="70"/>
        <v>2</v>
      </c>
      <c r="AA132" s="203">
        <f>'Core Indicators'!FF132</f>
        <v>2</v>
      </c>
      <c r="AB132" s="203">
        <f t="shared" si="71"/>
        <v>2</v>
      </c>
      <c r="AC132" s="184">
        <f>'Core Indicators'!GD132</f>
        <v>2</v>
      </c>
      <c r="AD132" s="184">
        <f>'Core Indicators'!GL132</f>
        <v>2</v>
      </c>
      <c r="AE132" s="184">
        <f>'Core Indicators'!GT132</f>
        <v>2</v>
      </c>
      <c r="AF132" s="184">
        <f>'Core Indicators'!HB132</f>
        <v>2</v>
      </c>
      <c r="AG132" s="184">
        <f t="shared" si="72"/>
        <v>2</v>
      </c>
      <c r="AH132" s="184">
        <f>'Core Indicators'!HJ132</f>
        <v>2</v>
      </c>
      <c r="AI132" s="184">
        <f>'Core Indicators'!HR132</f>
        <v>2</v>
      </c>
      <c r="AJ132" s="184">
        <f t="shared" si="73"/>
        <v>2</v>
      </c>
      <c r="AK132" s="184">
        <f>'Core Indicators'!HZ132</f>
        <v>2</v>
      </c>
      <c r="AL132" s="184">
        <f>'Core Indicators'!IH132</f>
        <v>2</v>
      </c>
      <c r="AM132" s="184">
        <f>'Core Indicators'!IP132</f>
        <v>2</v>
      </c>
      <c r="AN132" s="184">
        <f t="shared" si="74"/>
        <v>2</v>
      </c>
    </row>
    <row r="133" spans="1:40" x14ac:dyDescent="0.25">
      <c r="A133" s="203" t="str">
        <f>Lists!C:C</f>
        <v>SOM001</v>
      </c>
      <c r="B133" s="249">
        <f t="shared" si="60"/>
        <v>1.7</v>
      </c>
      <c r="C133" s="163">
        <f t="shared" si="61"/>
        <v>0</v>
      </c>
      <c r="D133" s="272">
        <f t="shared" si="62"/>
        <v>1.8</v>
      </c>
      <c r="E133" s="203">
        <f>'Core Indicators'!R133</f>
        <v>1</v>
      </c>
      <c r="F133" s="203">
        <f>'Core Indicators'!Z133</f>
        <v>2</v>
      </c>
      <c r="G133" s="163">
        <f t="shared" si="63"/>
        <v>1.5</v>
      </c>
      <c r="H133" s="203">
        <f>'Core Indicators'!AH133</f>
        <v>2</v>
      </c>
      <c r="I133" s="203">
        <f>'Core Indicators'!AP133</f>
        <v>2</v>
      </c>
      <c r="J133" s="203">
        <f>'Core Indicators'!BN133</f>
        <v>2</v>
      </c>
      <c r="K133" s="203">
        <f t="shared" si="64"/>
        <v>2</v>
      </c>
      <c r="L133" s="249">
        <f t="shared" si="65"/>
        <v>2</v>
      </c>
      <c r="M133" s="272">
        <f t="shared" si="66"/>
        <v>2</v>
      </c>
      <c r="N133" s="204">
        <f>'Core Indicators'!DJ133</f>
        <v>2</v>
      </c>
      <c r="O133" s="204">
        <f>'Core Indicators'!DR133</f>
        <v>2</v>
      </c>
      <c r="P133" s="204">
        <f>'Core Indicators'!DZ133</f>
        <v>2</v>
      </c>
      <c r="Q133" s="204">
        <f>'Core Indicators'!EH133</f>
        <v>2</v>
      </c>
      <c r="R133" s="204">
        <f>'Core Indicators'!EP133</f>
        <v>2</v>
      </c>
      <c r="S133" s="163">
        <f t="shared" si="67"/>
        <v>1.3</v>
      </c>
      <c r="T133" s="163">
        <f t="shared" si="68"/>
        <v>1.1666666666666667</v>
      </c>
      <c r="U133" s="203">
        <v>1</v>
      </c>
      <c r="V133" s="203">
        <v>1</v>
      </c>
      <c r="W133" s="203">
        <f>'Core Indicators'!EX133</f>
        <v>2</v>
      </c>
      <c r="X133" s="163">
        <f t="shared" si="69"/>
        <v>1.5</v>
      </c>
      <c r="Y133" s="203">
        <v>1</v>
      </c>
      <c r="Z133" s="163">
        <f t="shared" si="70"/>
        <v>1.5</v>
      </c>
      <c r="AA133" s="203">
        <f>'Core Indicators'!FF133</f>
        <v>1</v>
      </c>
      <c r="AB133" s="203">
        <f t="shared" si="71"/>
        <v>2</v>
      </c>
      <c r="AC133" s="184">
        <f>'Core Indicators'!GD133</f>
        <v>2</v>
      </c>
      <c r="AD133" s="184">
        <f>'Core Indicators'!GL133</f>
        <v>2</v>
      </c>
      <c r="AE133" s="184">
        <f>'Core Indicators'!GT133</f>
        <v>2</v>
      </c>
      <c r="AF133" s="184">
        <f>'Core Indicators'!HB133</f>
        <v>2</v>
      </c>
      <c r="AG133" s="184">
        <f t="shared" si="72"/>
        <v>2</v>
      </c>
      <c r="AH133" s="184">
        <f>'Core Indicators'!HJ133</f>
        <v>2</v>
      </c>
      <c r="AI133" s="184">
        <f>'Core Indicators'!HR133</f>
        <v>2</v>
      </c>
      <c r="AJ133" s="184">
        <f t="shared" si="73"/>
        <v>2</v>
      </c>
      <c r="AK133" s="184">
        <f>'Core Indicators'!HZ133</f>
        <v>2</v>
      </c>
      <c r="AL133" s="184">
        <f>'Core Indicators'!IH133</f>
        <v>2</v>
      </c>
      <c r="AM133" s="184">
        <f>'Core Indicators'!IP133</f>
        <v>2</v>
      </c>
      <c r="AN133" s="184">
        <f t="shared" si="74"/>
        <v>2</v>
      </c>
    </row>
    <row r="134" spans="1:40" x14ac:dyDescent="0.25">
      <c r="A134" s="203" t="str">
        <f>Lists!C:C</f>
        <v>SOM002</v>
      </c>
      <c r="B134" s="249">
        <f t="shared" si="60"/>
        <v>1.8</v>
      </c>
      <c r="C134" s="163">
        <f t="shared" si="61"/>
        <v>0</v>
      </c>
      <c r="D134" s="272">
        <f t="shared" si="62"/>
        <v>1.7</v>
      </c>
      <c r="E134" s="203">
        <f>'Core Indicators'!R134</f>
        <v>1</v>
      </c>
      <c r="F134" s="203">
        <f>'Core Indicators'!Z134</f>
        <v>3</v>
      </c>
      <c r="G134" s="163">
        <f t="shared" si="63"/>
        <v>2.1</v>
      </c>
      <c r="H134" s="203">
        <f>'Core Indicators'!AH134</f>
        <v>2</v>
      </c>
      <c r="I134" s="203">
        <f>'Core Indicators'!AP134</f>
        <v>2</v>
      </c>
      <c r="J134" s="203">
        <f>'Core Indicators'!BN134</f>
        <v>0</v>
      </c>
      <c r="K134" s="203">
        <f t="shared" si="64"/>
        <v>1</v>
      </c>
      <c r="L134" s="249">
        <f t="shared" si="65"/>
        <v>1.5</v>
      </c>
      <c r="M134" s="272">
        <f t="shared" si="66"/>
        <v>2</v>
      </c>
      <c r="N134" s="204">
        <f>'Core Indicators'!DJ134</f>
        <v>2</v>
      </c>
      <c r="O134" s="204">
        <f>'Core Indicators'!DR134</f>
        <v>2</v>
      </c>
      <c r="P134" s="204">
        <f>'Core Indicators'!DZ134</f>
        <v>2</v>
      </c>
      <c r="Q134" s="204">
        <f>'Core Indicators'!EH134</f>
        <v>2</v>
      </c>
      <c r="R134" s="204">
        <f>'Core Indicators'!EP134</f>
        <v>2</v>
      </c>
      <c r="S134" s="163">
        <f t="shared" si="67"/>
        <v>1.6</v>
      </c>
      <c r="T134" s="163">
        <f t="shared" si="68"/>
        <v>1.1666666666666667</v>
      </c>
      <c r="U134" s="203">
        <v>1</v>
      </c>
      <c r="V134" s="203">
        <v>1</v>
      </c>
      <c r="W134" s="203">
        <f>'Core Indicators'!EX134</f>
        <v>2</v>
      </c>
      <c r="X134" s="163">
        <f t="shared" si="69"/>
        <v>1.5</v>
      </c>
      <c r="Y134" s="203">
        <v>1</v>
      </c>
      <c r="Z134" s="163">
        <f t="shared" si="70"/>
        <v>2</v>
      </c>
      <c r="AA134" s="203">
        <f>'Core Indicators'!FF134</f>
        <v>2</v>
      </c>
      <c r="AB134" s="203">
        <f t="shared" si="71"/>
        <v>2</v>
      </c>
      <c r="AC134" s="184">
        <f>'Core Indicators'!GD134</f>
        <v>2</v>
      </c>
      <c r="AD134" s="184">
        <f>'Core Indicators'!GL134</f>
        <v>2</v>
      </c>
      <c r="AE134" s="184">
        <f>'Core Indicators'!GT134</f>
        <v>2</v>
      </c>
      <c r="AF134" s="184">
        <f>'Core Indicators'!HB134</f>
        <v>2</v>
      </c>
      <c r="AG134" s="184">
        <f t="shared" si="72"/>
        <v>2</v>
      </c>
      <c r="AH134" s="184">
        <f>'Core Indicators'!HJ134</f>
        <v>2</v>
      </c>
      <c r="AI134" s="184">
        <f>'Core Indicators'!HR134</f>
        <v>2</v>
      </c>
      <c r="AJ134" s="184">
        <f t="shared" si="73"/>
        <v>2</v>
      </c>
      <c r="AK134" s="184">
        <f>'Core Indicators'!HZ134</f>
        <v>2</v>
      </c>
      <c r="AL134" s="184">
        <f>'Core Indicators'!IH134</f>
        <v>2</v>
      </c>
      <c r="AM134" s="184">
        <f>'Core Indicators'!IP134</f>
        <v>2</v>
      </c>
      <c r="AN134" s="184">
        <f t="shared" si="74"/>
        <v>2</v>
      </c>
    </row>
    <row r="135" spans="1:40" x14ac:dyDescent="0.25">
      <c r="A135" s="203" t="str">
        <f>Lists!C:C</f>
        <v>SSD001</v>
      </c>
      <c r="B135" s="249">
        <f t="shared" si="60"/>
        <v>2</v>
      </c>
      <c r="C135" s="163">
        <f t="shared" si="61"/>
        <v>0</v>
      </c>
      <c r="D135" s="272">
        <f t="shared" si="62"/>
        <v>2.4</v>
      </c>
      <c r="E135" s="203">
        <f>'Core Indicators'!R135</f>
        <v>3</v>
      </c>
      <c r="F135" s="203">
        <f>'Core Indicators'!Z135</f>
        <v>2</v>
      </c>
      <c r="G135" s="163">
        <f t="shared" si="63"/>
        <v>2.5</v>
      </c>
      <c r="H135" s="203">
        <f>'Core Indicators'!AH135</f>
        <v>2</v>
      </c>
      <c r="I135" s="203">
        <f>'Core Indicators'!AP135</f>
        <v>2</v>
      </c>
      <c r="J135" s="203">
        <f>'Core Indicators'!BN135</f>
        <v>3</v>
      </c>
      <c r="K135" s="203">
        <f t="shared" si="64"/>
        <v>2.5</v>
      </c>
      <c r="L135" s="249">
        <f t="shared" si="65"/>
        <v>2.2999999999999998</v>
      </c>
      <c r="M135" s="272">
        <f t="shared" si="66"/>
        <v>2</v>
      </c>
      <c r="N135" s="204">
        <f>'Core Indicators'!DJ135</f>
        <v>2</v>
      </c>
      <c r="O135" s="204">
        <f>'Core Indicators'!DR135</f>
        <v>2</v>
      </c>
      <c r="P135" s="204">
        <f>'Core Indicators'!DZ135</f>
        <v>2</v>
      </c>
      <c r="Q135" s="204">
        <f>'Core Indicators'!EH135</f>
        <v>2</v>
      </c>
      <c r="R135" s="204">
        <f>'Core Indicators'!EP135</f>
        <v>2</v>
      </c>
      <c r="S135" s="163">
        <f t="shared" si="67"/>
        <v>1.7</v>
      </c>
      <c r="T135" s="163">
        <f t="shared" si="68"/>
        <v>1.3333333333333333</v>
      </c>
      <c r="U135" s="203">
        <v>1</v>
      </c>
      <c r="V135" s="203">
        <v>1</v>
      </c>
      <c r="W135" s="203">
        <f>'Core Indicators'!EX135</f>
        <v>3</v>
      </c>
      <c r="X135" s="163">
        <f t="shared" si="69"/>
        <v>2</v>
      </c>
      <c r="Y135" s="203">
        <v>1</v>
      </c>
      <c r="Z135" s="163">
        <f t="shared" si="70"/>
        <v>2</v>
      </c>
      <c r="AA135" s="203">
        <f>'Core Indicators'!FF135</f>
        <v>2</v>
      </c>
      <c r="AB135" s="203">
        <f t="shared" si="71"/>
        <v>2</v>
      </c>
      <c r="AC135" s="184">
        <f>'Core Indicators'!GD135</f>
        <v>2</v>
      </c>
      <c r="AD135" s="184">
        <f>'Core Indicators'!GL135</f>
        <v>2</v>
      </c>
      <c r="AE135" s="184">
        <f>'Core Indicators'!GT135</f>
        <v>2</v>
      </c>
      <c r="AF135" s="184">
        <f>'Core Indicators'!HB135</f>
        <v>2</v>
      </c>
      <c r="AG135" s="184">
        <f t="shared" si="72"/>
        <v>2</v>
      </c>
      <c r="AH135" s="184">
        <f>'Core Indicators'!HJ135</f>
        <v>2</v>
      </c>
      <c r="AI135" s="184">
        <f>'Core Indicators'!HR135</f>
        <v>2</v>
      </c>
      <c r="AJ135" s="184">
        <f t="shared" si="73"/>
        <v>2</v>
      </c>
      <c r="AK135" s="184">
        <f>'Core Indicators'!HZ135</f>
        <v>2</v>
      </c>
      <c r="AL135" s="184">
        <f>'Core Indicators'!IH135</f>
        <v>2</v>
      </c>
      <c r="AM135" s="184">
        <f>'Core Indicators'!IP135</f>
        <v>2</v>
      </c>
      <c r="AN135" s="184">
        <f t="shared" si="74"/>
        <v>2</v>
      </c>
    </row>
    <row r="136" spans="1:40" x14ac:dyDescent="0.25">
      <c r="A136" s="203" t="str">
        <f>Lists!C:C</f>
        <v>SSD003</v>
      </c>
      <c r="B136" s="249">
        <f t="shared" si="60"/>
        <v>2.4</v>
      </c>
      <c r="C136" s="163">
        <f t="shared" si="61"/>
        <v>0</v>
      </c>
      <c r="D136" s="272">
        <f t="shared" si="62"/>
        <v>2.7</v>
      </c>
      <c r="E136" s="203">
        <f>'Core Indicators'!R136</f>
        <v>3</v>
      </c>
      <c r="F136" s="203">
        <f>'Core Indicators'!Z136</f>
        <v>3</v>
      </c>
      <c r="G136" s="163">
        <f t="shared" si="63"/>
        <v>3</v>
      </c>
      <c r="H136" s="203">
        <f>'Core Indicators'!AH136</f>
        <v>2</v>
      </c>
      <c r="I136" s="203">
        <f>'Core Indicators'!AP136</f>
        <v>3</v>
      </c>
      <c r="J136" s="203">
        <f>'Core Indicators'!BN136</f>
        <v>3</v>
      </c>
      <c r="K136" s="203">
        <f t="shared" si="64"/>
        <v>3</v>
      </c>
      <c r="L136" s="249">
        <f t="shared" si="65"/>
        <v>2.5</v>
      </c>
      <c r="M136" s="272">
        <f t="shared" si="66"/>
        <v>2.8</v>
      </c>
      <c r="N136" s="204">
        <f>'Core Indicators'!DJ136</f>
        <v>3</v>
      </c>
      <c r="O136" s="204">
        <f>'Core Indicators'!DR136</f>
        <v>3</v>
      </c>
      <c r="P136" s="204">
        <f>'Core Indicators'!DZ136</f>
        <v>2</v>
      </c>
      <c r="Q136" s="204">
        <f>'Core Indicators'!EH136</f>
        <v>3</v>
      </c>
      <c r="R136" s="204">
        <f>'Core Indicators'!EP136</f>
        <v>3</v>
      </c>
      <c r="S136" s="163">
        <f t="shared" si="67"/>
        <v>1.4</v>
      </c>
      <c r="T136" s="163">
        <f t="shared" si="68"/>
        <v>1.3333333333333333</v>
      </c>
      <c r="U136" s="203">
        <v>1</v>
      </c>
      <c r="V136" s="203">
        <v>1</v>
      </c>
      <c r="W136" s="203">
        <f>'Core Indicators'!EX136</f>
        <v>3</v>
      </c>
      <c r="X136" s="163">
        <f t="shared" si="69"/>
        <v>2</v>
      </c>
      <c r="Y136" s="203">
        <v>1</v>
      </c>
      <c r="Z136" s="163">
        <f t="shared" si="70"/>
        <v>1.5</v>
      </c>
      <c r="AA136" s="203">
        <f>'Core Indicators'!FF136</f>
        <v>1</v>
      </c>
      <c r="AB136" s="203">
        <f t="shared" si="71"/>
        <v>2</v>
      </c>
      <c r="AC136" s="184">
        <f>'Core Indicators'!GD136</f>
        <v>2</v>
      </c>
      <c r="AD136" s="184">
        <f>'Core Indicators'!GL136</f>
        <v>2</v>
      </c>
      <c r="AE136" s="184">
        <f>'Core Indicators'!GT136</f>
        <v>2</v>
      </c>
      <c r="AF136" s="184">
        <f>'Core Indicators'!HB136</f>
        <v>2</v>
      </c>
      <c r="AG136" s="184">
        <f t="shared" si="72"/>
        <v>2</v>
      </c>
      <c r="AH136" s="184">
        <f>'Core Indicators'!HJ136</f>
        <v>2</v>
      </c>
      <c r="AI136" s="184">
        <f>'Core Indicators'!HR136</f>
        <v>2</v>
      </c>
      <c r="AJ136" s="184">
        <f t="shared" si="73"/>
        <v>2</v>
      </c>
      <c r="AK136" s="184">
        <f>'Core Indicators'!HZ136</f>
        <v>2</v>
      </c>
      <c r="AL136" s="184">
        <f>'Core Indicators'!IH136</f>
        <v>2</v>
      </c>
      <c r="AM136" s="184">
        <f>'Core Indicators'!IP136</f>
        <v>2</v>
      </c>
      <c r="AN136" s="184">
        <f t="shared" si="74"/>
        <v>2</v>
      </c>
    </row>
    <row r="137" spans="1:40" x14ac:dyDescent="0.25">
      <c r="A137" s="203" t="str">
        <f>Lists!C:C</f>
        <v>SVK002</v>
      </c>
      <c r="B137" s="249">
        <f t="shared" si="60"/>
        <v>1.9</v>
      </c>
      <c r="C137" s="163">
        <f t="shared" si="61"/>
        <v>0</v>
      </c>
      <c r="D137" s="272">
        <f t="shared" si="62"/>
        <v>2</v>
      </c>
      <c r="E137" s="203">
        <f>'Core Indicators'!R137</f>
        <v>2</v>
      </c>
      <c r="F137" s="203">
        <f>'Core Indicators'!Z137</f>
        <v>2</v>
      </c>
      <c r="G137" s="163">
        <f t="shared" si="63"/>
        <v>2</v>
      </c>
      <c r="H137" s="203">
        <f>'Core Indicators'!AH137</f>
        <v>2</v>
      </c>
      <c r="I137" s="203">
        <f>'Core Indicators'!AP137</f>
        <v>2</v>
      </c>
      <c r="J137" s="203">
        <f>'Core Indicators'!BN137</f>
        <v>2</v>
      </c>
      <c r="K137" s="203">
        <f t="shared" si="64"/>
        <v>2</v>
      </c>
      <c r="L137" s="249">
        <f t="shared" si="65"/>
        <v>2</v>
      </c>
      <c r="M137" s="272">
        <f t="shared" si="66"/>
        <v>2</v>
      </c>
      <c r="N137" s="204">
        <f>'Core Indicators'!DJ137</f>
        <v>2</v>
      </c>
      <c r="O137" s="204">
        <f>'Core Indicators'!DR137</f>
        <v>2</v>
      </c>
      <c r="P137" s="204">
        <f>'Core Indicators'!DZ137</f>
        <v>2</v>
      </c>
      <c r="Q137" s="204">
        <f>'Core Indicators'!EH137</f>
        <v>2</v>
      </c>
      <c r="R137" s="204">
        <f>'Core Indicators'!EP137</f>
        <v>2</v>
      </c>
      <c r="S137" s="163">
        <f t="shared" si="67"/>
        <v>1.6</v>
      </c>
      <c r="T137" s="163">
        <f t="shared" si="68"/>
        <v>1.1666666666666667</v>
      </c>
      <c r="U137" s="203">
        <v>1</v>
      </c>
      <c r="V137" s="203">
        <v>1</v>
      </c>
      <c r="W137" s="203">
        <f>'Core Indicators'!EX137</f>
        <v>2</v>
      </c>
      <c r="X137" s="163">
        <f t="shared" si="69"/>
        <v>1.5</v>
      </c>
      <c r="Y137" s="203">
        <v>1</v>
      </c>
      <c r="Z137" s="163">
        <f t="shared" si="70"/>
        <v>2</v>
      </c>
      <c r="AA137" s="203">
        <f>'Core Indicators'!FF137</f>
        <v>2</v>
      </c>
      <c r="AB137" s="203">
        <f t="shared" si="71"/>
        <v>2</v>
      </c>
      <c r="AC137" s="184">
        <f>'Core Indicators'!GD137</f>
        <v>2</v>
      </c>
      <c r="AD137" s="184">
        <f>'Core Indicators'!GL137</f>
        <v>2</v>
      </c>
      <c r="AE137" s="184">
        <f>'Core Indicators'!GT137</f>
        <v>2</v>
      </c>
      <c r="AF137" s="184">
        <f>'Core Indicators'!HB137</f>
        <v>2</v>
      </c>
      <c r="AG137" s="184">
        <f t="shared" si="72"/>
        <v>2</v>
      </c>
      <c r="AH137" s="184">
        <f>'Core Indicators'!HJ137</f>
        <v>2</v>
      </c>
      <c r="AI137" s="184">
        <f>'Core Indicators'!HR137</f>
        <v>2</v>
      </c>
      <c r="AJ137" s="184">
        <f t="shared" si="73"/>
        <v>2</v>
      </c>
      <c r="AK137" s="184">
        <f>'Core Indicators'!HZ137</f>
        <v>2</v>
      </c>
      <c r="AL137" s="184">
        <f>'Core Indicators'!IH137</f>
        <v>2</v>
      </c>
      <c r="AM137" s="184">
        <f>'Core Indicators'!IP137</f>
        <v>2</v>
      </c>
      <c r="AN137" s="184">
        <f t="shared" si="74"/>
        <v>2</v>
      </c>
    </row>
    <row r="138" spans="1:40" x14ac:dyDescent="0.25">
      <c r="A138" s="203" t="str">
        <f>Lists!C:C</f>
        <v>SWZ001</v>
      </c>
      <c r="B138" s="249">
        <f t="shared" si="60"/>
        <v>1.3</v>
      </c>
      <c r="C138" s="163">
        <f t="shared" si="61"/>
        <v>1</v>
      </c>
      <c r="D138" s="272">
        <f t="shared" si="62"/>
        <v>1.3</v>
      </c>
      <c r="E138" s="203">
        <f>'Core Indicators'!R138</f>
        <v>1</v>
      </c>
      <c r="F138" s="203">
        <f>'Core Indicators'!Z138</f>
        <v>1</v>
      </c>
      <c r="G138" s="163">
        <f t="shared" si="63"/>
        <v>1</v>
      </c>
      <c r="H138" s="203">
        <f>'Core Indicators'!AH138</f>
        <v>1</v>
      </c>
      <c r="I138" s="203" t="str">
        <f>'Core Indicators'!AP138</f>
        <v>x</v>
      </c>
      <c r="J138" s="203">
        <f>'Core Indicators'!BN138</f>
        <v>2</v>
      </c>
      <c r="K138" s="203">
        <f t="shared" si="64"/>
        <v>2</v>
      </c>
      <c r="L138" s="249">
        <f t="shared" si="65"/>
        <v>1.5</v>
      </c>
      <c r="M138" s="272">
        <f t="shared" si="66"/>
        <v>1</v>
      </c>
      <c r="N138" s="204">
        <f>'Core Indicators'!DJ138</f>
        <v>1</v>
      </c>
      <c r="O138" s="204">
        <f>'Core Indicators'!DR138</f>
        <v>1</v>
      </c>
      <c r="P138" s="204">
        <f>'Core Indicators'!DZ138</f>
        <v>1</v>
      </c>
      <c r="Q138" s="204">
        <f>'Core Indicators'!EH138</f>
        <v>1</v>
      </c>
      <c r="R138" s="204">
        <f>'Core Indicators'!EP138</f>
        <v>1</v>
      </c>
      <c r="S138" s="163">
        <f t="shared" si="67"/>
        <v>1.6</v>
      </c>
      <c r="T138" s="163">
        <f t="shared" si="68"/>
        <v>1.1666666666666667</v>
      </c>
      <c r="U138" s="203">
        <v>1</v>
      </c>
      <c r="V138" s="203">
        <v>1</v>
      </c>
      <c r="W138" s="203">
        <f>'Core Indicators'!EX138</f>
        <v>2</v>
      </c>
      <c r="X138" s="163">
        <f t="shared" si="69"/>
        <v>1.5</v>
      </c>
      <c r="Y138" s="203">
        <v>1</v>
      </c>
      <c r="Z138" s="163">
        <f t="shared" si="70"/>
        <v>2</v>
      </c>
      <c r="AA138" s="203">
        <f>'Core Indicators'!FF138</f>
        <v>2</v>
      </c>
      <c r="AB138" s="203">
        <f t="shared" si="71"/>
        <v>2</v>
      </c>
      <c r="AC138" s="184">
        <f>'Core Indicators'!GD138</f>
        <v>2</v>
      </c>
      <c r="AD138" s="184">
        <f>'Core Indicators'!GL138</f>
        <v>2</v>
      </c>
      <c r="AE138" s="184">
        <f>'Core Indicators'!GT138</f>
        <v>2</v>
      </c>
      <c r="AF138" s="184">
        <f>'Core Indicators'!HB138</f>
        <v>2</v>
      </c>
      <c r="AG138" s="184">
        <f t="shared" si="72"/>
        <v>2</v>
      </c>
      <c r="AH138" s="184">
        <f>'Core Indicators'!HJ138</f>
        <v>2</v>
      </c>
      <c r="AI138" s="184">
        <f>'Core Indicators'!HR138</f>
        <v>2</v>
      </c>
      <c r="AJ138" s="184">
        <f t="shared" si="73"/>
        <v>2</v>
      </c>
      <c r="AK138" s="184">
        <f>'Core Indicators'!HZ138</f>
        <v>2</v>
      </c>
      <c r="AL138" s="184">
        <f>'Core Indicators'!IH138</f>
        <v>2</v>
      </c>
      <c r="AM138" s="184">
        <f>'Core Indicators'!IP138</f>
        <v>2</v>
      </c>
      <c r="AN138" s="184">
        <f t="shared" si="74"/>
        <v>2</v>
      </c>
    </row>
    <row r="139" spans="1:40" x14ac:dyDescent="0.25">
      <c r="A139" s="203" t="str">
        <f>Lists!C:C</f>
        <v>SYR001</v>
      </c>
      <c r="B139" s="249">
        <f t="shared" si="60"/>
        <v>1.3</v>
      </c>
      <c r="C139" s="163">
        <f t="shared" si="61"/>
        <v>0</v>
      </c>
      <c r="D139" s="272">
        <f t="shared" si="62"/>
        <v>1.9</v>
      </c>
      <c r="E139" s="203">
        <f>'Core Indicators'!R139</f>
        <v>2</v>
      </c>
      <c r="F139" s="203">
        <f>'Core Indicators'!Z139</f>
        <v>1</v>
      </c>
      <c r="G139" s="163">
        <f t="shared" si="63"/>
        <v>1.5</v>
      </c>
      <c r="H139" s="203">
        <f>'Core Indicators'!AH139</f>
        <v>1</v>
      </c>
      <c r="I139" s="203">
        <f>'Core Indicators'!AP139</f>
        <v>3</v>
      </c>
      <c r="J139" s="203">
        <f>'Core Indicators'!BN139</f>
        <v>3</v>
      </c>
      <c r="K139" s="203">
        <f t="shared" si="64"/>
        <v>3</v>
      </c>
      <c r="L139" s="249">
        <f t="shared" si="65"/>
        <v>2.1</v>
      </c>
      <c r="M139" s="272">
        <f t="shared" si="66"/>
        <v>1</v>
      </c>
      <c r="N139" s="204">
        <f>'Core Indicators'!DJ139</f>
        <v>1</v>
      </c>
      <c r="O139" s="204">
        <f>'Core Indicators'!DR139</f>
        <v>1</v>
      </c>
      <c r="P139" s="204">
        <f>'Core Indicators'!DZ139</f>
        <v>1</v>
      </c>
      <c r="Q139" s="204">
        <f>'Core Indicators'!EH139</f>
        <v>1</v>
      </c>
      <c r="R139" s="204">
        <f>'Core Indicators'!EP139</f>
        <v>1</v>
      </c>
      <c r="S139" s="163">
        <f t="shared" si="67"/>
        <v>1.4</v>
      </c>
      <c r="T139" s="163">
        <f t="shared" si="68"/>
        <v>1.3333333333333333</v>
      </c>
      <c r="U139" s="203">
        <v>1</v>
      </c>
      <c r="V139" s="203">
        <v>1</v>
      </c>
      <c r="W139" s="203">
        <f>'Core Indicators'!EX139</f>
        <v>3</v>
      </c>
      <c r="X139" s="163">
        <f t="shared" si="69"/>
        <v>2</v>
      </c>
      <c r="Y139" s="203">
        <v>1</v>
      </c>
      <c r="Z139" s="163">
        <f t="shared" si="70"/>
        <v>1.5</v>
      </c>
      <c r="AA139" s="203">
        <f>'Core Indicators'!FF139</f>
        <v>1</v>
      </c>
      <c r="AB139" s="203">
        <f t="shared" si="71"/>
        <v>2</v>
      </c>
      <c r="AC139" s="184">
        <f>'Core Indicators'!GD139</f>
        <v>2</v>
      </c>
      <c r="AD139" s="184">
        <f>'Core Indicators'!GL139</f>
        <v>2</v>
      </c>
      <c r="AE139" s="184">
        <f>'Core Indicators'!GT139</f>
        <v>2</v>
      </c>
      <c r="AF139" s="184">
        <f>'Core Indicators'!HB139</f>
        <v>2</v>
      </c>
      <c r="AG139" s="184">
        <f t="shared" si="72"/>
        <v>2</v>
      </c>
      <c r="AH139" s="184">
        <f>'Core Indicators'!HJ139</f>
        <v>2</v>
      </c>
      <c r="AI139" s="184">
        <f>'Core Indicators'!HR139</f>
        <v>2</v>
      </c>
      <c r="AJ139" s="184">
        <f t="shared" si="73"/>
        <v>2</v>
      </c>
      <c r="AK139" s="184">
        <f>'Core Indicators'!HZ139</f>
        <v>2</v>
      </c>
      <c r="AL139" s="184">
        <f>'Core Indicators'!IH139</f>
        <v>2</v>
      </c>
      <c r="AM139" s="184">
        <f>'Core Indicators'!IP139</f>
        <v>2</v>
      </c>
      <c r="AN139" s="184">
        <f t="shared" si="74"/>
        <v>2</v>
      </c>
    </row>
    <row r="140" spans="1:40" x14ac:dyDescent="0.25">
      <c r="A140" s="203" t="str">
        <f>Lists!C:C</f>
        <v>TCD001</v>
      </c>
      <c r="B140" s="249">
        <f t="shared" si="60"/>
        <v>2.4</v>
      </c>
      <c r="C140" s="163">
        <f t="shared" si="61"/>
        <v>0</v>
      </c>
      <c r="D140" s="272">
        <f t="shared" si="62"/>
        <v>2.2999999999999998</v>
      </c>
      <c r="E140" s="203">
        <f>'Core Indicators'!R140</f>
        <v>1</v>
      </c>
      <c r="F140" s="203">
        <f>'Core Indicators'!Z140</f>
        <v>2</v>
      </c>
      <c r="G140" s="163">
        <f t="shared" si="63"/>
        <v>1.5</v>
      </c>
      <c r="H140" s="203">
        <f>'Core Indicators'!AH140</f>
        <v>3</v>
      </c>
      <c r="I140" s="203">
        <f>'Core Indicators'!AP140</f>
        <v>1</v>
      </c>
      <c r="J140" s="203">
        <f>'Core Indicators'!BN140</f>
        <v>3</v>
      </c>
      <c r="K140" s="203">
        <f t="shared" si="64"/>
        <v>2.1</v>
      </c>
      <c r="L140" s="249">
        <f t="shared" si="65"/>
        <v>2.6</v>
      </c>
      <c r="M140" s="272">
        <f t="shared" si="66"/>
        <v>3</v>
      </c>
      <c r="N140" s="204">
        <f>'Core Indicators'!DJ140</f>
        <v>3</v>
      </c>
      <c r="O140" s="204">
        <f>'Core Indicators'!DR140</f>
        <v>3</v>
      </c>
      <c r="P140" s="204">
        <f>'Core Indicators'!DZ140</f>
        <v>3</v>
      </c>
      <c r="Q140" s="204">
        <f>'Core Indicators'!EH140</f>
        <v>3</v>
      </c>
      <c r="R140" s="204">
        <f>'Core Indicators'!EP140</f>
        <v>3</v>
      </c>
      <c r="S140" s="163">
        <f t="shared" si="67"/>
        <v>1.4</v>
      </c>
      <c r="T140" s="163">
        <f t="shared" si="68"/>
        <v>1.3333333333333333</v>
      </c>
      <c r="U140" s="203">
        <v>1</v>
      </c>
      <c r="V140" s="203">
        <v>1</v>
      </c>
      <c r="W140" s="203">
        <f>'Core Indicators'!EX140</f>
        <v>3</v>
      </c>
      <c r="X140" s="163">
        <f t="shared" si="69"/>
        <v>2</v>
      </c>
      <c r="Y140" s="203">
        <v>1</v>
      </c>
      <c r="Z140" s="163">
        <f t="shared" si="70"/>
        <v>1.5</v>
      </c>
      <c r="AA140" s="203">
        <f>'Core Indicators'!FF140</f>
        <v>1</v>
      </c>
      <c r="AB140" s="203">
        <f t="shared" si="71"/>
        <v>2</v>
      </c>
      <c r="AC140" s="184">
        <f>'Core Indicators'!GD140</f>
        <v>2</v>
      </c>
      <c r="AD140" s="184">
        <f>'Core Indicators'!GL140</f>
        <v>2</v>
      </c>
      <c r="AE140" s="184">
        <f>'Core Indicators'!GT140</f>
        <v>2</v>
      </c>
      <c r="AF140" s="184">
        <f>'Core Indicators'!HB140</f>
        <v>2</v>
      </c>
      <c r="AG140" s="184">
        <f t="shared" si="72"/>
        <v>2</v>
      </c>
      <c r="AH140" s="184">
        <f>'Core Indicators'!HJ140</f>
        <v>2</v>
      </c>
      <c r="AI140" s="184">
        <f>'Core Indicators'!HR140</f>
        <v>2</v>
      </c>
      <c r="AJ140" s="184">
        <f t="shared" si="73"/>
        <v>2</v>
      </c>
      <c r="AK140" s="184">
        <f>'Core Indicators'!HZ140</f>
        <v>2</v>
      </c>
      <c r="AL140" s="184">
        <f>'Core Indicators'!IH140</f>
        <v>2</v>
      </c>
      <c r="AM140" s="184">
        <f>'Core Indicators'!IP140</f>
        <v>2</v>
      </c>
      <c r="AN140" s="184">
        <f t="shared" si="74"/>
        <v>2</v>
      </c>
    </row>
    <row r="141" spans="1:40" x14ac:dyDescent="0.25">
      <c r="A141" s="203" t="str">
        <f>Lists!C:C</f>
        <v>TCD003</v>
      </c>
      <c r="B141" s="249">
        <f t="shared" si="60"/>
        <v>2.4</v>
      </c>
      <c r="C141" s="163">
        <f t="shared" si="61"/>
        <v>0</v>
      </c>
      <c r="D141" s="272">
        <f t="shared" si="62"/>
        <v>2.2000000000000002</v>
      </c>
      <c r="E141" s="203">
        <f>'Core Indicators'!R141</f>
        <v>2</v>
      </c>
      <c r="F141" s="203">
        <f>'Core Indicators'!Z141</f>
        <v>2</v>
      </c>
      <c r="G141" s="163">
        <f t="shared" si="63"/>
        <v>2</v>
      </c>
      <c r="H141" s="203">
        <f>'Core Indicators'!AH141</f>
        <v>2</v>
      </c>
      <c r="I141" s="203">
        <f>'Core Indicators'!AP141</f>
        <v>2</v>
      </c>
      <c r="J141" s="203">
        <f>'Core Indicators'!BN141</f>
        <v>3</v>
      </c>
      <c r="K141" s="203">
        <f t="shared" si="64"/>
        <v>2.5</v>
      </c>
      <c r="L141" s="249">
        <f t="shared" si="65"/>
        <v>2.2999999999999998</v>
      </c>
      <c r="M141" s="272">
        <f t="shared" si="66"/>
        <v>3</v>
      </c>
      <c r="N141" s="204">
        <f>'Core Indicators'!DJ141</f>
        <v>3</v>
      </c>
      <c r="O141" s="204">
        <f>'Core Indicators'!DR141</f>
        <v>3</v>
      </c>
      <c r="P141" s="204">
        <f>'Core Indicators'!DZ141</f>
        <v>3</v>
      </c>
      <c r="Q141" s="204">
        <f>'Core Indicators'!EH141</f>
        <v>3</v>
      </c>
      <c r="R141" s="204">
        <f>'Core Indicators'!EP141</f>
        <v>3</v>
      </c>
      <c r="S141" s="163">
        <f t="shared" si="67"/>
        <v>1.7</v>
      </c>
      <c r="T141" s="163">
        <f t="shared" si="68"/>
        <v>1.3333333333333333</v>
      </c>
      <c r="U141" s="203">
        <v>1</v>
      </c>
      <c r="V141" s="203">
        <v>1</v>
      </c>
      <c r="W141" s="203">
        <f>'Core Indicators'!EX141</f>
        <v>3</v>
      </c>
      <c r="X141" s="163">
        <f t="shared" si="69"/>
        <v>2</v>
      </c>
      <c r="Y141" s="203">
        <v>1</v>
      </c>
      <c r="Z141" s="163">
        <f t="shared" si="70"/>
        <v>2</v>
      </c>
      <c r="AA141" s="203">
        <f>'Core Indicators'!FF141</f>
        <v>2</v>
      </c>
      <c r="AB141" s="203">
        <f t="shared" si="71"/>
        <v>2</v>
      </c>
      <c r="AC141" s="184">
        <f>'Core Indicators'!GD141</f>
        <v>2</v>
      </c>
      <c r="AD141" s="184">
        <f>'Core Indicators'!GL141</f>
        <v>2</v>
      </c>
      <c r="AE141" s="184">
        <f>'Core Indicators'!GT141</f>
        <v>2</v>
      </c>
      <c r="AF141" s="184">
        <f>'Core Indicators'!HB141</f>
        <v>2</v>
      </c>
      <c r="AG141" s="184">
        <f t="shared" si="72"/>
        <v>2</v>
      </c>
      <c r="AH141" s="184">
        <f>'Core Indicators'!HJ141</f>
        <v>2</v>
      </c>
      <c r="AI141" s="184">
        <f>'Core Indicators'!HR141</f>
        <v>2</v>
      </c>
      <c r="AJ141" s="184">
        <f t="shared" si="73"/>
        <v>2</v>
      </c>
      <c r="AK141" s="184">
        <f>'Core Indicators'!HZ141</f>
        <v>2</v>
      </c>
      <c r="AL141" s="184">
        <f>'Core Indicators'!IH141</f>
        <v>2</v>
      </c>
      <c r="AM141" s="184">
        <f>'Core Indicators'!IP141</f>
        <v>2</v>
      </c>
      <c r="AN141" s="184">
        <f t="shared" si="74"/>
        <v>2</v>
      </c>
    </row>
    <row r="142" spans="1:40" x14ac:dyDescent="0.25">
      <c r="A142" s="203" t="str">
        <f>Lists!C:C</f>
        <v>TCD004</v>
      </c>
      <c r="B142" s="249">
        <f t="shared" si="60"/>
        <v>2.1</v>
      </c>
      <c r="C142" s="163">
        <f t="shared" si="61"/>
        <v>0</v>
      </c>
      <c r="D142" s="272">
        <f t="shared" si="62"/>
        <v>2.2000000000000002</v>
      </c>
      <c r="E142" s="203">
        <f>'Core Indicators'!R142</f>
        <v>2</v>
      </c>
      <c r="F142" s="203">
        <f>'Core Indicators'!Z142</f>
        <v>2</v>
      </c>
      <c r="G142" s="163">
        <f t="shared" si="63"/>
        <v>2</v>
      </c>
      <c r="H142" s="203">
        <f>'Core Indicators'!AH142</f>
        <v>2</v>
      </c>
      <c r="I142" s="203">
        <f>'Core Indicators'!AP142</f>
        <v>2</v>
      </c>
      <c r="J142" s="203">
        <f>'Core Indicators'!BN142</f>
        <v>3</v>
      </c>
      <c r="K142" s="203">
        <f t="shared" si="64"/>
        <v>2.5</v>
      </c>
      <c r="L142" s="249">
        <f t="shared" si="65"/>
        <v>2.2999999999999998</v>
      </c>
      <c r="M142" s="272">
        <f t="shared" si="66"/>
        <v>2.2000000000000002</v>
      </c>
      <c r="N142" s="204">
        <f>'Core Indicators'!DJ142</f>
        <v>3</v>
      </c>
      <c r="O142" s="204">
        <f>'Core Indicators'!DR142</f>
        <v>2</v>
      </c>
      <c r="P142" s="204">
        <f>'Core Indicators'!DZ142</f>
        <v>2</v>
      </c>
      <c r="Q142" s="204">
        <f>'Core Indicators'!EH142</f>
        <v>2</v>
      </c>
      <c r="R142" s="204">
        <f>'Core Indicators'!EP142</f>
        <v>2</v>
      </c>
      <c r="S142" s="163">
        <f t="shared" si="67"/>
        <v>1.7</v>
      </c>
      <c r="T142" s="163">
        <f t="shared" si="68"/>
        <v>1.3333333333333333</v>
      </c>
      <c r="U142" s="203">
        <v>1</v>
      </c>
      <c r="V142" s="203">
        <v>1</v>
      </c>
      <c r="W142" s="203">
        <f>'Core Indicators'!EX142</f>
        <v>3</v>
      </c>
      <c r="X142" s="163">
        <f t="shared" si="69"/>
        <v>2</v>
      </c>
      <c r="Y142" s="203">
        <v>1</v>
      </c>
      <c r="Z142" s="163">
        <f t="shared" si="70"/>
        <v>2</v>
      </c>
      <c r="AA142" s="203">
        <f>'Core Indicators'!FF142</f>
        <v>2</v>
      </c>
      <c r="AB142" s="203">
        <f t="shared" si="71"/>
        <v>2</v>
      </c>
      <c r="AC142" s="184">
        <f>'Core Indicators'!GD142</f>
        <v>2</v>
      </c>
      <c r="AD142" s="184">
        <f>'Core Indicators'!GL142</f>
        <v>2</v>
      </c>
      <c r="AE142" s="184">
        <f>'Core Indicators'!GT142</f>
        <v>2</v>
      </c>
      <c r="AF142" s="184">
        <f>'Core Indicators'!HB142</f>
        <v>2</v>
      </c>
      <c r="AG142" s="184">
        <f t="shared" si="72"/>
        <v>2</v>
      </c>
      <c r="AH142" s="184">
        <f>'Core Indicators'!HJ142</f>
        <v>2</v>
      </c>
      <c r="AI142" s="184">
        <f>'Core Indicators'!HR142</f>
        <v>2</v>
      </c>
      <c r="AJ142" s="184">
        <f t="shared" si="73"/>
        <v>2</v>
      </c>
      <c r="AK142" s="184">
        <f>'Core Indicators'!HZ142</f>
        <v>2</v>
      </c>
      <c r="AL142" s="184">
        <f>'Core Indicators'!IH142</f>
        <v>2</v>
      </c>
      <c r="AM142" s="184">
        <f>'Core Indicators'!IP142</f>
        <v>2</v>
      </c>
      <c r="AN142" s="184">
        <f t="shared" si="74"/>
        <v>2</v>
      </c>
    </row>
    <row r="143" spans="1:40" x14ac:dyDescent="0.25">
      <c r="A143" s="203" t="str">
        <f>Lists!C:C</f>
        <v>TCD005</v>
      </c>
      <c r="B143" s="249">
        <f t="shared" si="60"/>
        <v>1.6</v>
      </c>
      <c r="C143" s="163">
        <f t="shared" si="61"/>
        <v>0</v>
      </c>
      <c r="D143" s="272">
        <f t="shared" si="62"/>
        <v>2.2000000000000002</v>
      </c>
      <c r="E143" s="203">
        <f>'Core Indicators'!R143</f>
        <v>2</v>
      </c>
      <c r="F143" s="203">
        <f>'Core Indicators'!Z143</f>
        <v>2</v>
      </c>
      <c r="G143" s="163">
        <f t="shared" si="63"/>
        <v>2</v>
      </c>
      <c r="H143" s="203">
        <f>'Core Indicators'!AH143</f>
        <v>2</v>
      </c>
      <c r="I143" s="203">
        <f>'Core Indicators'!AP143</f>
        <v>2</v>
      </c>
      <c r="J143" s="203">
        <f>'Core Indicators'!BN143</f>
        <v>3</v>
      </c>
      <c r="K143" s="203">
        <f t="shared" si="64"/>
        <v>2.5</v>
      </c>
      <c r="L143" s="249">
        <f t="shared" si="65"/>
        <v>2.2999999999999998</v>
      </c>
      <c r="M143" s="272">
        <f t="shared" si="66"/>
        <v>1.4</v>
      </c>
      <c r="N143" s="204">
        <f>'Core Indicators'!DJ143</f>
        <v>3</v>
      </c>
      <c r="O143" s="204">
        <f>'Core Indicators'!DR143</f>
        <v>2</v>
      </c>
      <c r="P143" s="204">
        <f>'Core Indicators'!DZ143</f>
        <v>2</v>
      </c>
      <c r="Q143" s="204">
        <f>'Core Indicators'!EH143</f>
        <v>0</v>
      </c>
      <c r="R143" s="204">
        <f>'Core Indicators'!EP143</f>
        <v>0</v>
      </c>
      <c r="S143" s="163">
        <f t="shared" si="67"/>
        <v>1.4</v>
      </c>
      <c r="T143" s="163">
        <f t="shared" si="68"/>
        <v>1.3333333333333333</v>
      </c>
      <c r="U143" s="203">
        <v>1</v>
      </c>
      <c r="V143" s="203">
        <v>1</v>
      </c>
      <c r="W143" s="203">
        <f>'Core Indicators'!EX143</f>
        <v>3</v>
      </c>
      <c r="X143" s="163">
        <f t="shared" si="69"/>
        <v>2</v>
      </c>
      <c r="Y143" s="203">
        <v>1</v>
      </c>
      <c r="Z143" s="163">
        <f t="shared" si="70"/>
        <v>1.5</v>
      </c>
      <c r="AA143" s="203">
        <f>'Core Indicators'!FF143</f>
        <v>1</v>
      </c>
      <c r="AB143" s="203">
        <f t="shared" si="71"/>
        <v>2</v>
      </c>
      <c r="AC143" s="184">
        <f>'Core Indicators'!GD143</f>
        <v>2</v>
      </c>
      <c r="AD143" s="184">
        <f>'Core Indicators'!GL143</f>
        <v>2</v>
      </c>
      <c r="AE143" s="184">
        <f>'Core Indicators'!GT143</f>
        <v>2</v>
      </c>
      <c r="AF143" s="184">
        <f>'Core Indicators'!HB143</f>
        <v>2</v>
      </c>
      <c r="AG143" s="184">
        <f t="shared" si="72"/>
        <v>2</v>
      </c>
      <c r="AH143" s="184">
        <f>'Core Indicators'!HJ143</f>
        <v>2</v>
      </c>
      <c r="AI143" s="184">
        <f>'Core Indicators'!HR143</f>
        <v>2</v>
      </c>
      <c r="AJ143" s="184">
        <f t="shared" si="73"/>
        <v>2</v>
      </c>
      <c r="AK143" s="184">
        <f>'Core Indicators'!HZ143</f>
        <v>2</v>
      </c>
      <c r="AL143" s="184">
        <f>'Core Indicators'!IH143</f>
        <v>2</v>
      </c>
      <c r="AM143" s="184">
        <f>'Core Indicators'!IP143</f>
        <v>2</v>
      </c>
      <c r="AN143" s="184">
        <f t="shared" si="74"/>
        <v>2</v>
      </c>
    </row>
    <row r="144" spans="1:40" x14ac:dyDescent="0.25">
      <c r="A144" s="203" t="str">
        <f>Lists!C:C</f>
        <v>TCD006</v>
      </c>
      <c r="B144" s="249">
        <f t="shared" si="60"/>
        <v>2.5</v>
      </c>
      <c r="C144" s="163">
        <f t="shared" si="61"/>
        <v>0</v>
      </c>
      <c r="D144" s="272">
        <f t="shared" si="62"/>
        <v>2.7</v>
      </c>
      <c r="E144" s="203">
        <f>'Core Indicators'!R144</f>
        <v>2</v>
      </c>
      <c r="F144" s="203">
        <f>'Core Indicators'!Z144</f>
        <v>3</v>
      </c>
      <c r="G144" s="163">
        <f t="shared" si="63"/>
        <v>2.5</v>
      </c>
      <c r="H144" s="203">
        <f>'Core Indicators'!AH144</f>
        <v>3</v>
      </c>
      <c r="I144" s="203">
        <f>'Core Indicators'!AP144</f>
        <v>2</v>
      </c>
      <c r="J144" s="203">
        <f>'Core Indicators'!BN144</f>
        <v>3</v>
      </c>
      <c r="K144" s="203">
        <f t="shared" si="64"/>
        <v>2.5</v>
      </c>
      <c r="L144" s="249">
        <f t="shared" si="65"/>
        <v>2.8</v>
      </c>
      <c r="M144" s="272">
        <f t="shared" si="66"/>
        <v>3</v>
      </c>
      <c r="N144" s="204">
        <f>'Core Indicators'!DJ144</f>
        <v>3</v>
      </c>
      <c r="O144" s="204">
        <f>'Core Indicators'!DR144</f>
        <v>3</v>
      </c>
      <c r="P144" s="204">
        <f>'Core Indicators'!DZ144</f>
        <v>3</v>
      </c>
      <c r="Q144" s="204">
        <f>'Core Indicators'!EH144</f>
        <v>3</v>
      </c>
      <c r="R144" s="204">
        <f>'Core Indicators'!EP144</f>
        <v>3</v>
      </c>
      <c r="S144" s="163">
        <f t="shared" si="67"/>
        <v>1.4</v>
      </c>
      <c r="T144" s="163">
        <f t="shared" si="68"/>
        <v>1.3333333333333333</v>
      </c>
      <c r="U144" s="203">
        <v>1</v>
      </c>
      <c r="V144" s="203">
        <v>1</v>
      </c>
      <c r="W144" s="203">
        <f>'Core Indicators'!EX144</f>
        <v>3</v>
      </c>
      <c r="X144" s="163">
        <f t="shared" si="69"/>
        <v>2</v>
      </c>
      <c r="Y144" s="203">
        <v>1</v>
      </c>
      <c r="Z144" s="163">
        <f t="shared" si="70"/>
        <v>1.5</v>
      </c>
      <c r="AA144" s="203">
        <f>'Core Indicators'!FF144</f>
        <v>1</v>
      </c>
      <c r="AB144" s="203">
        <f t="shared" si="71"/>
        <v>2</v>
      </c>
      <c r="AC144" s="184">
        <f>'Core Indicators'!GD144</f>
        <v>2</v>
      </c>
      <c r="AD144" s="184">
        <f>'Core Indicators'!GL144</f>
        <v>2</v>
      </c>
      <c r="AE144" s="184">
        <f>'Core Indicators'!GT144</f>
        <v>2</v>
      </c>
      <c r="AF144" s="184">
        <f>'Core Indicators'!HB144</f>
        <v>2</v>
      </c>
      <c r="AG144" s="184">
        <f t="shared" si="72"/>
        <v>2</v>
      </c>
      <c r="AH144" s="184">
        <f>'Core Indicators'!HJ144</f>
        <v>2</v>
      </c>
      <c r="AI144" s="184">
        <f>'Core Indicators'!HR144</f>
        <v>2</v>
      </c>
      <c r="AJ144" s="184">
        <f t="shared" si="73"/>
        <v>2</v>
      </c>
      <c r="AK144" s="184">
        <f>'Core Indicators'!HZ144</f>
        <v>2</v>
      </c>
      <c r="AL144" s="184">
        <f>'Core Indicators'!IH144</f>
        <v>2</v>
      </c>
      <c r="AM144" s="184">
        <f>'Core Indicators'!IP144</f>
        <v>2</v>
      </c>
      <c r="AN144" s="184">
        <f t="shared" si="74"/>
        <v>2</v>
      </c>
    </row>
    <row r="145" spans="1:40" x14ac:dyDescent="0.25">
      <c r="A145" s="203" t="str">
        <f>Lists!C:C</f>
        <v>THA001</v>
      </c>
      <c r="B145" s="249">
        <f t="shared" si="60"/>
        <v>2</v>
      </c>
      <c r="C145" s="163">
        <f t="shared" si="61"/>
        <v>0</v>
      </c>
      <c r="D145" s="272">
        <f t="shared" si="62"/>
        <v>2</v>
      </c>
      <c r="E145" s="203">
        <f>'Core Indicators'!R145</f>
        <v>2</v>
      </c>
      <c r="F145" s="203">
        <f>'Core Indicators'!Z145</f>
        <v>2</v>
      </c>
      <c r="G145" s="163">
        <f t="shared" si="63"/>
        <v>2</v>
      </c>
      <c r="H145" s="203">
        <f>'Core Indicators'!AH145</f>
        <v>2</v>
      </c>
      <c r="I145" s="203">
        <f>'Core Indicators'!AP145</f>
        <v>2</v>
      </c>
      <c r="J145" s="203">
        <f>'Core Indicators'!BN145</f>
        <v>2</v>
      </c>
      <c r="K145" s="203">
        <f t="shared" si="64"/>
        <v>2</v>
      </c>
      <c r="L145" s="249">
        <f t="shared" si="65"/>
        <v>2</v>
      </c>
      <c r="M145" s="272">
        <f t="shared" si="66"/>
        <v>2.2000000000000002</v>
      </c>
      <c r="N145" s="204">
        <f>'Core Indicators'!DJ145</f>
        <v>3</v>
      </c>
      <c r="O145" s="204">
        <f>'Core Indicators'!DR145</f>
        <v>2</v>
      </c>
      <c r="P145" s="204">
        <f>'Core Indicators'!DZ145</f>
        <v>2</v>
      </c>
      <c r="Q145" s="204">
        <f>'Core Indicators'!EH145</f>
        <v>2</v>
      </c>
      <c r="R145" s="204">
        <f>'Core Indicators'!EP145</f>
        <v>2</v>
      </c>
      <c r="S145" s="163">
        <f t="shared" si="67"/>
        <v>1.6</v>
      </c>
      <c r="T145" s="163">
        <f t="shared" si="68"/>
        <v>1.1666666666666667</v>
      </c>
      <c r="U145" s="203">
        <v>1</v>
      </c>
      <c r="V145" s="203">
        <v>1</v>
      </c>
      <c r="W145" s="203">
        <f>'Core Indicators'!EX145</f>
        <v>2</v>
      </c>
      <c r="X145" s="163">
        <f t="shared" si="69"/>
        <v>1.5</v>
      </c>
      <c r="Y145" s="203">
        <v>1</v>
      </c>
      <c r="Z145" s="163">
        <f t="shared" si="70"/>
        <v>2</v>
      </c>
      <c r="AA145" s="203">
        <f>'Core Indicators'!FF145</f>
        <v>2</v>
      </c>
      <c r="AB145" s="203">
        <f t="shared" si="71"/>
        <v>2</v>
      </c>
      <c r="AC145" s="184">
        <f>'Core Indicators'!GD145</f>
        <v>2</v>
      </c>
      <c r="AD145" s="184">
        <f>'Core Indicators'!GL145</f>
        <v>2</v>
      </c>
      <c r="AE145" s="184">
        <f>'Core Indicators'!GT145</f>
        <v>2</v>
      </c>
      <c r="AF145" s="184">
        <f>'Core Indicators'!HB145</f>
        <v>2</v>
      </c>
      <c r="AG145" s="184">
        <f t="shared" si="72"/>
        <v>2</v>
      </c>
      <c r="AH145" s="184">
        <f>'Core Indicators'!HJ145</f>
        <v>2</v>
      </c>
      <c r="AI145" s="184">
        <f>'Core Indicators'!HR145</f>
        <v>2</v>
      </c>
      <c r="AJ145" s="184">
        <f t="shared" si="73"/>
        <v>2</v>
      </c>
      <c r="AK145" s="184">
        <f>'Core Indicators'!HZ145</f>
        <v>2</v>
      </c>
      <c r="AL145" s="184">
        <f>'Core Indicators'!IH145</f>
        <v>2</v>
      </c>
      <c r="AM145" s="184">
        <f>'Core Indicators'!IP145</f>
        <v>2</v>
      </c>
      <c r="AN145" s="184">
        <f t="shared" si="74"/>
        <v>2</v>
      </c>
    </row>
    <row r="146" spans="1:40" x14ac:dyDescent="0.25">
      <c r="A146" s="203" t="str">
        <f>Lists!C:C</f>
        <v>THA002</v>
      </c>
      <c r="B146" s="249">
        <f t="shared" si="60"/>
        <v>1.9</v>
      </c>
      <c r="C146" s="163">
        <f t="shared" si="61"/>
        <v>2</v>
      </c>
      <c r="D146" s="272">
        <f t="shared" si="62"/>
        <v>2</v>
      </c>
      <c r="E146" s="203">
        <f>'Core Indicators'!R146</f>
        <v>2</v>
      </c>
      <c r="F146" s="203">
        <f>'Core Indicators'!Z146</f>
        <v>2</v>
      </c>
      <c r="G146" s="163">
        <f t="shared" si="63"/>
        <v>2</v>
      </c>
      <c r="H146" s="203" t="str">
        <f>'Core Indicators'!AH146</f>
        <v>x</v>
      </c>
      <c r="I146" s="203" t="str">
        <f>'Core Indicators'!AP146</f>
        <v>x</v>
      </c>
      <c r="J146" s="203">
        <f>'Core Indicators'!BN146</f>
        <v>2</v>
      </c>
      <c r="K146" s="203">
        <f t="shared" si="64"/>
        <v>2</v>
      </c>
      <c r="L146" s="249">
        <f t="shared" si="65"/>
        <v>2</v>
      </c>
      <c r="M146" s="272">
        <f t="shared" si="66"/>
        <v>2</v>
      </c>
      <c r="N146" s="204">
        <f>'Core Indicators'!DJ146</f>
        <v>2</v>
      </c>
      <c r="O146" s="204" t="str">
        <f>'Core Indicators'!DR146</f>
        <v>x</v>
      </c>
      <c r="P146" s="204" t="str">
        <f>'Core Indicators'!DZ146</f>
        <v>x</v>
      </c>
      <c r="Q146" s="204" t="str">
        <f>'Core Indicators'!EH146</f>
        <v>x</v>
      </c>
      <c r="R146" s="204" t="str">
        <f>'Core Indicators'!EP146</f>
        <v>x</v>
      </c>
      <c r="S146" s="163">
        <f t="shared" si="67"/>
        <v>1.6</v>
      </c>
      <c r="T146" s="163">
        <f t="shared" si="68"/>
        <v>1.1666666666666667</v>
      </c>
      <c r="U146" s="203">
        <v>1</v>
      </c>
      <c r="V146" s="203">
        <v>1</v>
      </c>
      <c r="W146" s="203">
        <f>'Core Indicators'!EX146</f>
        <v>2</v>
      </c>
      <c r="X146" s="163">
        <f t="shared" si="69"/>
        <v>1.5</v>
      </c>
      <c r="Y146" s="203">
        <v>1</v>
      </c>
      <c r="Z146" s="163">
        <f t="shared" si="70"/>
        <v>2</v>
      </c>
      <c r="AA146" s="203">
        <f>'Core Indicators'!FF146</f>
        <v>2</v>
      </c>
      <c r="AB146" s="203">
        <f t="shared" si="71"/>
        <v>2</v>
      </c>
      <c r="AC146" s="184">
        <f>'Core Indicators'!GD146</f>
        <v>2</v>
      </c>
      <c r="AD146" s="184">
        <f>'Core Indicators'!GL146</f>
        <v>2</v>
      </c>
      <c r="AE146" s="184">
        <f>'Core Indicators'!GT146</f>
        <v>2</v>
      </c>
      <c r="AF146" s="184">
        <f>'Core Indicators'!HB146</f>
        <v>2</v>
      </c>
      <c r="AG146" s="184">
        <f t="shared" si="72"/>
        <v>2</v>
      </c>
      <c r="AH146" s="184">
        <f>'Core Indicators'!HJ146</f>
        <v>2</v>
      </c>
      <c r="AI146" s="184">
        <f>'Core Indicators'!HR146</f>
        <v>2</v>
      </c>
      <c r="AJ146" s="184">
        <f t="shared" si="73"/>
        <v>2</v>
      </c>
      <c r="AK146" s="184">
        <f>'Core Indicators'!HZ146</f>
        <v>2</v>
      </c>
      <c r="AL146" s="184">
        <f>'Core Indicators'!IH146</f>
        <v>2</v>
      </c>
      <c r="AM146" s="184">
        <f>'Core Indicators'!IP146</f>
        <v>2</v>
      </c>
      <c r="AN146" s="184">
        <f t="shared" si="74"/>
        <v>2</v>
      </c>
    </row>
    <row r="147" spans="1:40" x14ac:dyDescent="0.25">
      <c r="A147" s="203" t="str">
        <f>Lists!C:C</f>
        <v>THA003</v>
      </c>
      <c r="B147" s="249">
        <f t="shared" si="60"/>
        <v>1.9</v>
      </c>
      <c r="C147" s="163">
        <f t="shared" si="61"/>
        <v>1</v>
      </c>
      <c r="D147" s="272">
        <f t="shared" si="62"/>
        <v>2</v>
      </c>
      <c r="E147" s="203">
        <f>'Core Indicators'!R147</f>
        <v>2</v>
      </c>
      <c r="F147" s="203">
        <f>'Core Indicators'!Z147</f>
        <v>2</v>
      </c>
      <c r="G147" s="163">
        <f t="shared" si="63"/>
        <v>2</v>
      </c>
      <c r="H147" s="203">
        <f>'Core Indicators'!AH147</f>
        <v>2</v>
      </c>
      <c r="I147" s="203">
        <f>'Core Indicators'!AP147</f>
        <v>2</v>
      </c>
      <c r="J147" s="203" t="str">
        <f>'Core Indicators'!BN147</f>
        <v>x</v>
      </c>
      <c r="K147" s="203">
        <f t="shared" si="64"/>
        <v>2</v>
      </c>
      <c r="L147" s="249">
        <f t="shared" si="65"/>
        <v>2</v>
      </c>
      <c r="M147" s="272">
        <f t="shared" si="66"/>
        <v>2</v>
      </c>
      <c r="N147" s="204">
        <f>'Core Indicators'!DJ147</f>
        <v>2</v>
      </c>
      <c r="O147" s="204">
        <f>'Core Indicators'!DR147</f>
        <v>2</v>
      </c>
      <c r="P147" s="204">
        <f>'Core Indicators'!DZ147</f>
        <v>2</v>
      </c>
      <c r="Q147" s="204">
        <f>'Core Indicators'!EH147</f>
        <v>2</v>
      </c>
      <c r="R147" s="204">
        <f>'Core Indicators'!EP147</f>
        <v>2</v>
      </c>
      <c r="S147" s="163">
        <f t="shared" si="67"/>
        <v>1.6</v>
      </c>
      <c r="T147" s="163">
        <f t="shared" si="68"/>
        <v>1.1666666666666667</v>
      </c>
      <c r="U147" s="203">
        <v>1</v>
      </c>
      <c r="V147" s="203">
        <v>1</v>
      </c>
      <c r="W147" s="203">
        <f>'Core Indicators'!EX147</f>
        <v>2</v>
      </c>
      <c r="X147" s="163">
        <f t="shared" si="69"/>
        <v>1.5</v>
      </c>
      <c r="Y147" s="203">
        <v>1</v>
      </c>
      <c r="Z147" s="163">
        <f t="shared" si="70"/>
        <v>2</v>
      </c>
      <c r="AA147" s="203">
        <f>'Core Indicators'!FF147</f>
        <v>2</v>
      </c>
      <c r="AB147" s="203">
        <f t="shared" si="71"/>
        <v>2</v>
      </c>
      <c r="AC147" s="184">
        <f>'Core Indicators'!GD147</f>
        <v>2</v>
      </c>
      <c r="AD147" s="184">
        <f>'Core Indicators'!GL147</f>
        <v>2</v>
      </c>
      <c r="AE147" s="184">
        <f>'Core Indicators'!GT147</f>
        <v>2</v>
      </c>
      <c r="AF147" s="184">
        <f>'Core Indicators'!HB147</f>
        <v>2</v>
      </c>
      <c r="AG147" s="184">
        <f t="shared" si="72"/>
        <v>2</v>
      </c>
      <c r="AH147" s="184">
        <f>'Core Indicators'!HJ147</f>
        <v>2</v>
      </c>
      <c r="AI147" s="184">
        <f>'Core Indicators'!HR147</f>
        <v>2</v>
      </c>
      <c r="AJ147" s="184">
        <f t="shared" si="73"/>
        <v>2</v>
      </c>
      <c r="AK147" s="184">
        <f>'Core Indicators'!HZ147</f>
        <v>2</v>
      </c>
      <c r="AL147" s="184">
        <f>'Core Indicators'!IH147</f>
        <v>2</v>
      </c>
      <c r="AM147" s="184">
        <f>'Core Indicators'!IP147</f>
        <v>2</v>
      </c>
      <c r="AN147" s="184">
        <f t="shared" si="74"/>
        <v>2</v>
      </c>
    </row>
    <row r="148" spans="1:40" x14ac:dyDescent="0.25">
      <c r="A148" s="203" t="str">
        <f>Lists!C:C</f>
        <v>TON002</v>
      </c>
      <c r="B148" s="249">
        <f t="shared" si="60"/>
        <v>1.2</v>
      </c>
      <c r="C148" s="163">
        <f t="shared" si="61"/>
        <v>2</v>
      </c>
      <c r="D148" s="272">
        <f t="shared" si="62"/>
        <v>1</v>
      </c>
      <c r="E148" s="203">
        <f>'Core Indicators'!R148</f>
        <v>1</v>
      </c>
      <c r="F148" s="203">
        <f>'Core Indicators'!Z148</f>
        <v>1</v>
      </c>
      <c r="G148" s="163">
        <f t="shared" si="63"/>
        <v>1</v>
      </c>
      <c r="H148" s="203">
        <f>'Core Indicators'!AH148</f>
        <v>1</v>
      </c>
      <c r="I148" s="203">
        <f>'Core Indicators'!AP148</f>
        <v>1</v>
      </c>
      <c r="J148" s="203" t="str">
        <f>'Core Indicators'!BN148</f>
        <v>x</v>
      </c>
      <c r="K148" s="203">
        <f t="shared" si="64"/>
        <v>1</v>
      </c>
      <c r="L148" s="249">
        <f t="shared" si="65"/>
        <v>1</v>
      </c>
      <c r="M148" s="272">
        <f t="shared" si="66"/>
        <v>1</v>
      </c>
      <c r="N148" s="204">
        <f>'Core Indicators'!DJ148</f>
        <v>1</v>
      </c>
      <c r="O148" s="204">
        <f>'Core Indicators'!DR148</f>
        <v>1</v>
      </c>
      <c r="P148" s="204">
        <f>'Core Indicators'!DZ148</f>
        <v>1</v>
      </c>
      <c r="Q148" s="204">
        <f>'Core Indicators'!EH148</f>
        <v>1</v>
      </c>
      <c r="R148" s="204">
        <f>'Core Indicators'!EP148</f>
        <v>1</v>
      </c>
      <c r="S148" s="163">
        <f t="shared" si="67"/>
        <v>1.5</v>
      </c>
      <c r="T148" s="163">
        <f t="shared" si="68"/>
        <v>1</v>
      </c>
      <c r="U148" s="203">
        <v>1</v>
      </c>
      <c r="V148" s="203">
        <v>1</v>
      </c>
      <c r="W148" s="203" t="str">
        <f>'Core Indicators'!EX148</f>
        <v>x</v>
      </c>
      <c r="X148" s="163">
        <f t="shared" si="69"/>
        <v>1</v>
      </c>
      <c r="Y148" s="203">
        <v>1</v>
      </c>
      <c r="Z148" s="163">
        <f t="shared" si="70"/>
        <v>2</v>
      </c>
      <c r="AA148" s="203">
        <f>'Core Indicators'!FF148</f>
        <v>2</v>
      </c>
      <c r="AB148" s="203">
        <f t="shared" si="71"/>
        <v>2</v>
      </c>
      <c r="AC148" s="184">
        <f>'Core Indicators'!GD148</f>
        <v>2</v>
      </c>
      <c r="AD148" s="184">
        <f>'Core Indicators'!GL148</f>
        <v>2</v>
      </c>
      <c r="AE148" s="184">
        <f>'Core Indicators'!GT148</f>
        <v>2</v>
      </c>
      <c r="AF148" s="184">
        <f>'Core Indicators'!HB148</f>
        <v>2</v>
      </c>
      <c r="AG148" s="184">
        <f t="shared" si="72"/>
        <v>2</v>
      </c>
      <c r="AH148" s="184">
        <f>'Core Indicators'!HJ148</f>
        <v>2</v>
      </c>
      <c r="AI148" s="184">
        <f>'Core Indicators'!HR148</f>
        <v>2</v>
      </c>
      <c r="AJ148" s="184">
        <f t="shared" si="73"/>
        <v>2</v>
      </c>
      <c r="AK148" s="184">
        <f>'Core Indicators'!HZ148</f>
        <v>2</v>
      </c>
      <c r="AL148" s="184">
        <f>'Core Indicators'!IH148</f>
        <v>2</v>
      </c>
      <c r="AM148" s="184">
        <f>'Core Indicators'!IP148</f>
        <v>2</v>
      </c>
      <c r="AN148" s="184">
        <f t="shared" si="74"/>
        <v>2</v>
      </c>
    </row>
    <row r="149" spans="1:40" x14ac:dyDescent="0.25">
      <c r="A149" s="203" t="str">
        <f>Lists!C:C</f>
        <v>TTO002</v>
      </c>
      <c r="B149" s="249">
        <f t="shared" si="60"/>
        <v>1.7</v>
      </c>
      <c r="C149" s="163">
        <f t="shared" si="61"/>
        <v>0</v>
      </c>
      <c r="D149" s="272">
        <f t="shared" si="62"/>
        <v>1.7</v>
      </c>
      <c r="E149" s="203">
        <f>'Core Indicators'!R149</f>
        <v>1</v>
      </c>
      <c r="F149" s="203">
        <f>'Core Indicators'!Z149</f>
        <v>2</v>
      </c>
      <c r="G149" s="163">
        <f t="shared" si="63"/>
        <v>1.5</v>
      </c>
      <c r="H149" s="203">
        <f>'Core Indicators'!AH149</f>
        <v>2</v>
      </c>
      <c r="I149" s="203">
        <f>'Core Indicators'!AP149</f>
        <v>2</v>
      </c>
      <c r="J149" s="203">
        <f>'Core Indicators'!BN149</f>
        <v>1</v>
      </c>
      <c r="K149" s="203">
        <f t="shared" si="64"/>
        <v>1.5</v>
      </c>
      <c r="L149" s="249">
        <f t="shared" si="65"/>
        <v>1.8</v>
      </c>
      <c r="M149" s="272">
        <f t="shared" si="66"/>
        <v>2</v>
      </c>
      <c r="N149" s="204">
        <f>'Core Indicators'!DJ149</f>
        <v>2</v>
      </c>
      <c r="O149" s="204">
        <f>'Core Indicators'!DR149</f>
        <v>2</v>
      </c>
      <c r="P149" s="204">
        <f>'Core Indicators'!DZ149</f>
        <v>2</v>
      </c>
      <c r="Q149" s="204" t="str">
        <f>'Core Indicators'!EH149</f>
        <v>x</v>
      </c>
      <c r="R149" s="204" t="str">
        <f>'Core Indicators'!EP149</f>
        <v>x</v>
      </c>
      <c r="S149" s="163">
        <f t="shared" si="67"/>
        <v>1.3</v>
      </c>
      <c r="T149" s="163">
        <f t="shared" si="68"/>
        <v>1</v>
      </c>
      <c r="U149" s="203">
        <v>1</v>
      </c>
      <c r="V149" s="203">
        <v>1</v>
      </c>
      <c r="W149" s="203">
        <f>'Core Indicators'!EX149</f>
        <v>1</v>
      </c>
      <c r="X149" s="163">
        <f t="shared" si="69"/>
        <v>1</v>
      </c>
      <c r="Y149" s="203">
        <v>1</v>
      </c>
      <c r="Z149" s="163">
        <f t="shared" si="70"/>
        <v>1.5</v>
      </c>
      <c r="AA149" s="203">
        <f>'Core Indicators'!FF149</f>
        <v>1</v>
      </c>
      <c r="AB149" s="203">
        <f t="shared" si="71"/>
        <v>2</v>
      </c>
      <c r="AC149" s="184">
        <f>'Core Indicators'!GD149</f>
        <v>2</v>
      </c>
      <c r="AD149" s="184">
        <f>'Core Indicators'!GL149</f>
        <v>2</v>
      </c>
      <c r="AE149" s="184">
        <f>'Core Indicators'!GT149</f>
        <v>2</v>
      </c>
      <c r="AF149" s="184">
        <f>'Core Indicators'!HB149</f>
        <v>2</v>
      </c>
      <c r="AG149" s="184">
        <f t="shared" si="72"/>
        <v>2</v>
      </c>
      <c r="AH149" s="184">
        <f>'Core Indicators'!HJ149</f>
        <v>2</v>
      </c>
      <c r="AI149" s="184">
        <f>'Core Indicators'!HR149</f>
        <v>2</v>
      </c>
      <c r="AJ149" s="184">
        <f t="shared" si="73"/>
        <v>2</v>
      </c>
      <c r="AK149" s="184">
        <f>'Core Indicators'!HZ149</f>
        <v>2</v>
      </c>
      <c r="AL149" s="184">
        <f>'Core Indicators'!IH149</f>
        <v>2</v>
      </c>
      <c r="AM149" s="184">
        <f>'Core Indicators'!IP149</f>
        <v>2</v>
      </c>
      <c r="AN149" s="184">
        <f t="shared" si="74"/>
        <v>2</v>
      </c>
    </row>
    <row r="150" spans="1:40" x14ac:dyDescent="0.25">
      <c r="A150" s="203" t="str">
        <f>Lists!C:C</f>
        <v>TUN002</v>
      </c>
      <c r="B150" s="249">
        <f t="shared" si="60"/>
        <v>2</v>
      </c>
      <c r="C150" s="163">
        <f t="shared" si="61"/>
        <v>0</v>
      </c>
      <c r="D150" s="272">
        <f t="shared" si="62"/>
        <v>2</v>
      </c>
      <c r="E150" s="203">
        <f>'Core Indicators'!R150</f>
        <v>2</v>
      </c>
      <c r="F150" s="203">
        <f>'Core Indicators'!Z150</f>
        <v>1</v>
      </c>
      <c r="G150" s="163">
        <f t="shared" si="63"/>
        <v>1.5</v>
      </c>
      <c r="H150" s="203">
        <f>'Core Indicators'!AH150</f>
        <v>2</v>
      </c>
      <c r="I150" s="203">
        <f>'Core Indicators'!AP150</f>
        <v>2</v>
      </c>
      <c r="J150" s="203">
        <f>'Core Indicators'!BN150</f>
        <v>3</v>
      </c>
      <c r="K150" s="203">
        <f t="shared" si="64"/>
        <v>2.5</v>
      </c>
      <c r="L150" s="249">
        <f t="shared" si="65"/>
        <v>2.2999999999999998</v>
      </c>
      <c r="M150" s="272">
        <f t="shared" si="66"/>
        <v>2</v>
      </c>
      <c r="N150" s="204">
        <f>'Core Indicators'!DJ150</f>
        <v>2</v>
      </c>
      <c r="O150" s="204">
        <f>'Core Indicators'!DR150</f>
        <v>2</v>
      </c>
      <c r="P150" s="204">
        <f>'Core Indicators'!DZ150</f>
        <v>2</v>
      </c>
      <c r="Q150" s="204">
        <f>'Core Indicators'!EH150</f>
        <v>2</v>
      </c>
      <c r="R150" s="204">
        <f>'Core Indicators'!EP150</f>
        <v>2</v>
      </c>
      <c r="S150" s="163">
        <f t="shared" si="67"/>
        <v>1.9</v>
      </c>
      <c r="T150" s="163">
        <f t="shared" si="68"/>
        <v>1.3333333333333333</v>
      </c>
      <c r="U150" s="203">
        <v>1</v>
      </c>
      <c r="V150" s="203">
        <v>1</v>
      </c>
      <c r="W150" s="203">
        <f>'Core Indicators'!EX150</f>
        <v>3</v>
      </c>
      <c r="X150" s="163">
        <f t="shared" si="69"/>
        <v>2</v>
      </c>
      <c r="Y150" s="203">
        <v>1</v>
      </c>
      <c r="Z150" s="163">
        <f t="shared" si="70"/>
        <v>2.5</v>
      </c>
      <c r="AA150" s="203">
        <f>'Core Indicators'!FF150</f>
        <v>3</v>
      </c>
      <c r="AB150" s="203">
        <f t="shared" si="71"/>
        <v>2</v>
      </c>
      <c r="AC150" s="184">
        <f>'Core Indicators'!GD150</f>
        <v>2</v>
      </c>
      <c r="AD150" s="184">
        <f>'Core Indicators'!GL150</f>
        <v>2</v>
      </c>
      <c r="AE150" s="184">
        <f>'Core Indicators'!GT150</f>
        <v>2</v>
      </c>
      <c r="AF150" s="184">
        <f>'Core Indicators'!HB150</f>
        <v>2</v>
      </c>
      <c r="AG150" s="184">
        <f t="shared" si="72"/>
        <v>2</v>
      </c>
      <c r="AH150" s="184">
        <f>'Core Indicators'!HJ150</f>
        <v>2</v>
      </c>
      <c r="AI150" s="184">
        <f>'Core Indicators'!HR150</f>
        <v>2</v>
      </c>
      <c r="AJ150" s="184">
        <f t="shared" si="73"/>
        <v>2</v>
      </c>
      <c r="AK150" s="184">
        <f>'Core Indicators'!HZ150</f>
        <v>2</v>
      </c>
      <c r="AL150" s="184">
        <f>'Core Indicators'!IH150</f>
        <v>2</v>
      </c>
      <c r="AM150" s="184">
        <f>'Core Indicators'!IP150</f>
        <v>2</v>
      </c>
      <c r="AN150" s="184">
        <f t="shared" si="74"/>
        <v>2</v>
      </c>
    </row>
    <row r="151" spans="1:40" x14ac:dyDescent="0.25">
      <c r="A151" s="203" t="str">
        <f>Lists!C:C</f>
        <v>TUR001</v>
      </c>
      <c r="B151" s="249">
        <f t="shared" si="60"/>
        <v>2</v>
      </c>
      <c r="C151" s="163">
        <f t="shared" si="61"/>
        <v>0</v>
      </c>
      <c r="D151" s="272">
        <f t="shared" si="62"/>
        <v>2.2000000000000002</v>
      </c>
      <c r="E151" s="203">
        <f>'Core Indicators'!R151</f>
        <v>2</v>
      </c>
      <c r="F151" s="203">
        <f>'Core Indicators'!Z151</f>
        <v>2</v>
      </c>
      <c r="G151" s="163">
        <f t="shared" si="63"/>
        <v>2</v>
      </c>
      <c r="H151" s="203">
        <f>'Core Indicators'!AH151</f>
        <v>2</v>
      </c>
      <c r="I151" s="203">
        <f>'Core Indicators'!AP151</f>
        <v>2</v>
      </c>
      <c r="J151" s="203">
        <f>'Core Indicators'!BN151</f>
        <v>3</v>
      </c>
      <c r="K151" s="203">
        <f t="shared" si="64"/>
        <v>2.5</v>
      </c>
      <c r="L151" s="249">
        <f t="shared" si="65"/>
        <v>2.2999999999999998</v>
      </c>
      <c r="M151" s="272">
        <f t="shared" si="66"/>
        <v>2</v>
      </c>
      <c r="N151" s="204">
        <f>'Core Indicators'!DJ151</f>
        <v>2</v>
      </c>
      <c r="O151" s="204">
        <f>'Core Indicators'!DR151</f>
        <v>2</v>
      </c>
      <c r="P151" s="204">
        <f>'Core Indicators'!DZ151</f>
        <v>2</v>
      </c>
      <c r="Q151" s="204">
        <f>'Core Indicators'!EH151</f>
        <v>2</v>
      </c>
      <c r="R151" s="204">
        <f>'Core Indicators'!EP151</f>
        <v>2</v>
      </c>
      <c r="S151" s="163">
        <f t="shared" si="67"/>
        <v>1.7</v>
      </c>
      <c r="T151" s="163">
        <f t="shared" si="68"/>
        <v>1.3333333333333333</v>
      </c>
      <c r="U151" s="203">
        <v>1</v>
      </c>
      <c r="V151" s="203">
        <v>1</v>
      </c>
      <c r="W151" s="203">
        <f>'Core Indicators'!EX151</f>
        <v>3</v>
      </c>
      <c r="X151" s="163">
        <f t="shared" si="69"/>
        <v>2</v>
      </c>
      <c r="Y151" s="203">
        <v>1</v>
      </c>
      <c r="Z151" s="163">
        <f t="shared" si="70"/>
        <v>2</v>
      </c>
      <c r="AA151" s="203">
        <f>'Core Indicators'!FF151</f>
        <v>2</v>
      </c>
      <c r="AB151" s="203">
        <f t="shared" si="71"/>
        <v>2</v>
      </c>
      <c r="AC151" s="184">
        <f>'Core Indicators'!GD151</f>
        <v>2</v>
      </c>
      <c r="AD151" s="184">
        <f>'Core Indicators'!GL151</f>
        <v>2</v>
      </c>
      <c r="AE151" s="184">
        <f>'Core Indicators'!GT151</f>
        <v>2</v>
      </c>
      <c r="AF151" s="184">
        <f>'Core Indicators'!HB151</f>
        <v>2</v>
      </c>
      <c r="AG151" s="184">
        <f t="shared" si="72"/>
        <v>2</v>
      </c>
      <c r="AH151" s="184">
        <f>'Core Indicators'!HJ151</f>
        <v>2</v>
      </c>
      <c r="AI151" s="184">
        <f>'Core Indicators'!HR151</f>
        <v>2</v>
      </c>
      <c r="AJ151" s="184">
        <f t="shared" si="73"/>
        <v>2</v>
      </c>
      <c r="AK151" s="184">
        <f>'Core Indicators'!HZ151</f>
        <v>2</v>
      </c>
      <c r="AL151" s="184">
        <f>'Core Indicators'!IH151</f>
        <v>2</v>
      </c>
      <c r="AM151" s="184">
        <f>'Core Indicators'!IP151</f>
        <v>2</v>
      </c>
      <c r="AN151" s="184">
        <f t="shared" si="74"/>
        <v>2</v>
      </c>
    </row>
    <row r="152" spans="1:40" x14ac:dyDescent="0.25">
      <c r="A152" s="203" t="str">
        <f>Lists!C:C</f>
        <v>TUR002</v>
      </c>
      <c r="B152" s="249">
        <f t="shared" si="60"/>
        <v>1.9</v>
      </c>
      <c r="C152" s="163">
        <f t="shared" si="61"/>
        <v>1</v>
      </c>
      <c r="D152" s="272">
        <f t="shared" si="62"/>
        <v>2</v>
      </c>
      <c r="E152" s="203">
        <f>'Core Indicators'!R152</f>
        <v>2</v>
      </c>
      <c r="F152" s="203">
        <f>'Core Indicators'!Z152</f>
        <v>2</v>
      </c>
      <c r="G152" s="163">
        <f t="shared" si="63"/>
        <v>2</v>
      </c>
      <c r="H152" s="203">
        <f>'Core Indicators'!AH152</f>
        <v>2</v>
      </c>
      <c r="I152" s="203">
        <f>'Core Indicators'!AP152</f>
        <v>2</v>
      </c>
      <c r="J152" s="203" t="str">
        <f>'Core Indicators'!BN152</f>
        <v>x</v>
      </c>
      <c r="K152" s="203">
        <f t="shared" si="64"/>
        <v>2</v>
      </c>
      <c r="L152" s="249">
        <f t="shared" si="65"/>
        <v>2</v>
      </c>
      <c r="M152" s="272">
        <f t="shared" si="66"/>
        <v>2</v>
      </c>
      <c r="N152" s="204">
        <f>'Core Indicators'!DJ152</f>
        <v>2</v>
      </c>
      <c r="O152" s="204">
        <f>'Core Indicators'!DR152</f>
        <v>2</v>
      </c>
      <c r="P152" s="204">
        <f>'Core Indicators'!DZ152</f>
        <v>2</v>
      </c>
      <c r="Q152" s="204">
        <f>'Core Indicators'!EH152</f>
        <v>2</v>
      </c>
      <c r="R152" s="204">
        <f>'Core Indicators'!EP152</f>
        <v>2</v>
      </c>
      <c r="S152" s="163">
        <f t="shared" si="67"/>
        <v>1.7</v>
      </c>
      <c r="T152" s="163">
        <f t="shared" si="68"/>
        <v>1.3333333333333333</v>
      </c>
      <c r="U152" s="203">
        <v>1</v>
      </c>
      <c r="V152" s="203">
        <v>1</v>
      </c>
      <c r="W152" s="203">
        <f>'Core Indicators'!EX152</f>
        <v>3</v>
      </c>
      <c r="X152" s="163">
        <f t="shared" si="69"/>
        <v>2</v>
      </c>
      <c r="Y152" s="203">
        <v>1</v>
      </c>
      <c r="Z152" s="163">
        <f t="shared" si="70"/>
        <v>2</v>
      </c>
      <c r="AA152" s="203">
        <f>'Core Indicators'!FF152</f>
        <v>2</v>
      </c>
      <c r="AB152" s="203">
        <f t="shared" si="71"/>
        <v>2</v>
      </c>
      <c r="AC152" s="184">
        <f>'Core Indicators'!GD152</f>
        <v>2</v>
      </c>
      <c r="AD152" s="184">
        <f>'Core Indicators'!GL152</f>
        <v>2</v>
      </c>
      <c r="AE152" s="184">
        <f>'Core Indicators'!GT152</f>
        <v>2</v>
      </c>
      <c r="AF152" s="184">
        <f>'Core Indicators'!HB152</f>
        <v>2</v>
      </c>
      <c r="AG152" s="184">
        <f t="shared" si="72"/>
        <v>2</v>
      </c>
      <c r="AH152" s="184">
        <f>'Core Indicators'!HJ152</f>
        <v>2</v>
      </c>
      <c r="AI152" s="184">
        <f>'Core Indicators'!HR152</f>
        <v>2</v>
      </c>
      <c r="AJ152" s="184">
        <f t="shared" si="73"/>
        <v>2</v>
      </c>
      <c r="AK152" s="184">
        <f>'Core Indicators'!HZ152</f>
        <v>2</v>
      </c>
      <c r="AL152" s="184">
        <f>'Core Indicators'!IH152</f>
        <v>2</v>
      </c>
      <c r="AM152" s="184">
        <f>'Core Indicators'!IP152</f>
        <v>2</v>
      </c>
      <c r="AN152" s="184">
        <f t="shared" si="74"/>
        <v>2</v>
      </c>
    </row>
    <row r="153" spans="1:40" x14ac:dyDescent="0.25">
      <c r="A153" s="203" t="str">
        <f>Lists!C:C</f>
        <v>TUR003</v>
      </c>
      <c r="B153" s="249">
        <f t="shared" si="60"/>
        <v>2</v>
      </c>
      <c r="C153" s="163">
        <f t="shared" si="61"/>
        <v>0</v>
      </c>
      <c r="D153" s="272">
        <f t="shared" si="62"/>
        <v>2.2000000000000002</v>
      </c>
      <c r="E153" s="203">
        <f>'Core Indicators'!R153</f>
        <v>2</v>
      </c>
      <c r="F153" s="203">
        <f>'Core Indicators'!Z153</f>
        <v>2</v>
      </c>
      <c r="G153" s="163">
        <f t="shared" si="63"/>
        <v>2</v>
      </c>
      <c r="H153" s="203">
        <f>'Core Indicators'!AH153</f>
        <v>2</v>
      </c>
      <c r="I153" s="203">
        <f>'Core Indicators'!AP153</f>
        <v>2</v>
      </c>
      <c r="J153" s="203">
        <f>'Core Indicators'!BN153</f>
        <v>3</v>
      </c>
      <c r="K153" s="203">
        <f t="shared" si="64"/>
        <v>2.5</v>
      </c>
      <c r="L153" s="249">
        <f t="shared" si="65"/>
        <v>2.2999999999999998</v>
      </c>
      <c r="M153" s="272">
        <f t="shared" si="66"/>
        <v>2</v>
      </c>
      <c r="N153" s="204">
        <f>'Core Indicators'!DJ153</f>
        <v>2</v>
      </c>
      <c r="O153" s="204">
        <f>'Core Indicators'!DR153</f>
        <v>2</v>
      </c>
      <c r="P153" s="204">
        <f>'Core Indicators'!DZ153</f>
        <v>2</v>
      </c>
      <c r="Q153" s="204">
        <f>'Core Indicators'!EH153</f>
        <v>2</v>
      </c>
      <c r="R153" s="204">
        <f>'Core Indicators'!EP153</f>
        <v>2</v>
      </c>
      <c r="S153" s="163">
        <f t="shared" si="67"/>
        <v>1.7</v>
      </c>
      <c r="T153" s="163">
        <f t="shared" si="68"/>
        <v>1.3333333333333333</v>
      </c>
      <c r="U153" s="203">
        <v>1</v>
      </c>
      <c r="V153" s="203">
        <v>1</v>
      </c>
      <c r="W153" s="203">
        <f>'Core Indicators'!EX153</f>
        <v>3</v>
      </c>
      <c r="X153" s="163">
        <f t="shared" si="69"/>
        <v>2</v>
      </c>
      <c r="Y153" s="203">
        <v>1</v>
      </c>
      <c r="Z153" s="163">
        <f t="shared" si="70"/>
        <v>2</v>
      </c>
      <c r="AA153" s="203">
        <f>'Core Indicators'!FF153</f>
        <v>2</v>
      </c>
      <c r="AB153" s="203">
        <f t="shared" si="71"/>
        <v>2</v>
      </c>
      <c r="AC153" s="184">
        <f>'Core Indicators'!GD153</f>
        <v>2</v>
      </c>
      <c r="AD153" s="184">
        <f>'Core Indicators'!GL153</f>
        <v>2</v>
      </c>
      <c r="AE153" s="184">
        <f>'Core Indicators'!GT153</f>
        <v>2</v>
      </c>
      <c r="AF153" s="184">
        <f>'Core Indicators'!HB153</f>
        <v>2</v>
      </c>
      <c r="AG153" s="184">
        <f t="shared" si="72"/>
        <v>2</v>
      </c>
      <c r="AH153" s="184">
        <f>'Core Indicators'!HJ153</f>
        <v>2</v>
      </c>
      <c r="AI153" s="184">
        <f>'Core Indicators'!HR153</f>
        <v>2</v>
      </c>
      <c r="AJ153" s="184">
        <f t="shared" si="73"/>
        <v>2</v>
      </c>
      <c r="AK153" s="184">
        <f>'Core Indicators'!HZ153</f>
        <v>2</v>
      </c>
      <c r="AL153" s="184">
        <f>'Core Indicators'!IH153</f>
        <v>2</v>
      </c>
      <c r="AM153" s="184">
        <f>'Core Indicators'!IP153</f>
        <v>2</v>
      </c>
      <c r="AN153" s="184">
        <f t="shared" si="74"/>
        <v>2</v>
      </c>
    </row>
    <row r="154" spans="1:40" x14ac:dyDescent="0.25">
      <c r="A154" s="203" t="str">
        <f>Lists!C:C</f>
        <v>TUR004</v>
      </c>
      <c r="B154" s="249">
        <f t="shared" si="60"/>
        <v>2</v>
      </c>
      <c r="C154" s="163">
        <f t="shared" si="61"/>
        <v>0</v>
      </c>
      <c r="D154" s="272">
        <f t="shared" si="62"/>
        <v>2.2000000000000002</v>
      </c>
      <c r="E154" s="203">
        <f>'Core Indicators'!R154</f>
        <v>2</v>
      </c>
      <c r="F154" s="203">
        <f>'Core Indicators'!Z154</f>
        <v>2</v>
      </c>
      <c r="G154" s="163">
        <f t="shared" si="63"/>
        <v>2</v>
      </c>
      <c r="H154" s="203">
        <f>'Core Indicators'!AH154</f>
        <v>2</v>
      </c>
      <c r="I154" s="203">
        <f>'Core Indicators'!AP154</f>
        <v>2</v>
      </c>
      <c r="J154" s="203">
        <f>'Core Indicators'!BN154</f>
        <v>3</v>
      </c>
      <c r="K154" s="203">
        <f t="shared" si="64"/>
        <v>2.5</v>
      </c>
      <c r="L154" s="249">
        <f t="shared" si="65"/>
        <v>2.2999999999999998</v>
      </c>
      <c r="M154" s="272">
        <f t="shared" si="66"/>
        <v>2</v>
      </c>
      <c r="N154" s="204">
        <f>'Core Indicators'!DJ154</f>
        <v>2</v>
      </c>
      <c r="O154" s="204">
        <f>'Core Indicators'!DR154</f>
        <v>2</v>
      </c>
      <c r="P154" s="204">
        <f>'Core Indicators'!DZ154</f>
        <v>2</v>
      </c>
      <c r="Q154" s="204">
        <f>'Core Indicators'!EH154</f>
        <v>2</v>
      </c>
      <c r="R154" s="204">
        <f>'Core Indicators'!EP154</f>
        <v>2</v>
      </c>
      <c r="S154" s="163">
        <f t="shared" si="67"/>
        <v>1.7</v>
      </c>
      <c r="T154" s="163">
        <f t="shared" si="68"/>
        <v>1.3333333333333333</v>
      </c>
      <c r="U154" s="203">
        <v>1</v>
      </c>
      <c r="V154" s="203">
        <v>1</v>
      </c>
      <c r="W154" s="203">
        <f>'Core Indicators'!EX154</f>
        <v>3</v>
      </c>
      <c r="X154" s="163">
        <f t="shared" si="69"/>
        <v>2</v>
      </c>
      <c r="Y154" s="203">
        <v>1</v>
      </c>
      <c r="Z154" s="163">
        <f t="shared" si="70"/>
        <v>2</v>
      </c>
      <c r="AA154" s="203">
        <f>'Core Indicators'!FF154</f>
        <v>2</v>
      </c>
      <c r="AB154" s="203">
        <f t="shared" si="71"/>
        <v>2</v>
      </c>
      <c r="AC154" s="184">
        <f>'Core Indicators'!GD154</f>
        <v>2</v>
      </c>
      <c r="AD154" s="184">
        <f>'Core Indicators'!GL154</f>
        <v>2</v>
      </c>
      <c r="AE154" s="184">
        <f>'Core Indicators'!GT154</f>
        <v>2</v>
      </c>
      <c r="AF154" s="184">
        <f>'Core Indicators'!HB154</f>
        <v>2</v>
      </c>
      <c r="AG154" s="184">
        <f t="shared" si="72"/>
        <v>2</v>
      </c>
      <c r="AH154" s="184">
        <f>'Core Indicators'!HJ154</f>
        <v>2</v>
      </c>
      <c r="AI154" s="184">
        <f>'Core Indicators'!HR154</f>
        <v>2</v>
      </c>
      <c r="AJ154" s="184">
        <f t="shared" si="73"/>
        <v>2</v>
      </c>
      <c r="AK154" s="184">
        <f>'Core Indicators'!HZ154</f>
        <v>2</v>
      </c>
      <c r="AL154" s="184">
        <f>'Core Indicators'!IH154</f>
        <v>2</v>
      </c>
      <c r="AM154" s="184">
        <f>'Core Indicators'!IP154</f>
        <v>2</v>
      </c>
      <c r="AN154" s="184">
        <f t="shared" si="74"/>
        <v>2</v>
      </c>
    </row>
    <row r="155" spans="1:40" x14ac:dyDescent="0.25">
      <c r="A155" s="203" t="str">
        <f>Lists!C:C</f>
        <v>TZA001</v>
      </c>
      <c r="B155" s="249">
        <f t="shared" si="60"/>
        <v>1.9</v>
      </c>
      <c r="C155" s="163">
        <f t="shared" si="61"/>
        <v>0</v>
      </c>
      <c r="D155" s="272">
        <f t="shared" si="62"/>
        <v>1.9</v>
      </c>
      <c r="E155" s="203">
        <f>'Core Indicators'!R155</f>
        <v>2</v>
      </c>
      <c r="F155" s="203">
        <f>'Core Indicators'!Z155</f>
        <v>2</v>
      </c>
      <c r="G155" s="163">
        <f t="shared" si="63"/>
        <v>2</v>
      </c>
      <c r="H155" s="203">
        <f>'Core Indicators'!AH155</f>
        <v>2</v>
      </c>
      <c r="I155" s="203">
        <f>'Core Indicators'!AP155</f>
        <v>1</v>
      </c>
      <c r="J155" s="203">
        <f>'Core Indicators'!BN155</f>
        <v>2</v>
      </c>
      <c r="K155" s="203">
        <f t="shared" si="64"/>
        <v>1.5</v>
      </c>
      <c r="L155" s="249">
        <f t="shared" si="65"/>
        <v>1.8</v>
      </c>
      <c r="M155" s="272">
        <f t="shared" si="66"/>
        <v>2</v>
      </c>
      <c r="N155" s="204">
        <f>'Core Indicators'!DJ155</f>
        <v>2</v>
      </c>
      <c r="O155" s="204">
        <f>'Core Indicators'!DR155</f>
        <v>2</v>
      </c>
      <c r="P155" s="204">
        <f>'Core Indicators'!DZ155</f>
        <v>2</v>
      </c>
      <c r="Q155" s="204">
        <f>'Core Indicators'!EH155</f>
        <v>2</v>
      </c>
      <c r="R155" s="204">
        <f>'Core Indicators'!EP155</f>
        <v>2</v>
      </c>
      <c r="S155" s="163">
        <f t="shared" si="67"/>
        <v>1.6</v>
      </c>
      <c r="T155" s="163">
        <f t="shared" si="68"/>
        <v>1.1666666666666667</v>
      </c>
      <c r="U155" s="203">
        <v>1</v>
      </c>
      <c r="V155" s="203">
        <v>1</v>
      </c>
      <c r="W155" s="203">
        <f>'Core Indicators'!EX155</f>
        <v>2</v>
      </c>
      <c r="X155" s="163">
        <f t="shared" si="69"/>
        <v>1.5</v>
      </c>
      <c r="Y155" s="203">
        <v>1</v>
      </c>
      <c r="Z155" s="163">
        <f t="shared" si="70"/>
        <v>2</v>
      </c>
      <c r="AA155" s="203">
        <f>'Core Indicators'!FF155</f>
        <v>2</v>
      </c>
      <c r="AB155" s="203">
        <f t="shared" si="71"/>
        <v>2</v>
      </c>
      <c r="AC155" s="184">
        <f>'Core Indicators'!GD155</f>
        <v>2</v>
      </c>
      <c r="AD155" s="184">
        <f>'Core Indicators'!GL155</f>
        <v>2</v>
      </c>
      <c r="AE155" s="184">
        <f>'Core Indicators'!GT155</f>
        <v>2</v>
      </c>
      <c r="AF155" s="184">
        <f>'Core Indicators'!HB155</f>
        <v>2</v>
      </c>
      <c r="AG155" s="184">
        <f t="shared" si="72"/>
        <v>2</v>
      </c>
      <c r="AH155" s="184">
        <f>'Core Indicators'!HJ155</f>
        <v>2</v>
      </c>
      <c r="AI155" s="184">
        <f>'Core Indicators'!HR155</f>
        <v>2</v>
      </c>
      <c r="AJ155" s="184">
        <f t="shared" si="73"/>
        <v>2</v>
      </c>
      <c r="AK155" s="184">
        <f>'Core Indicators'!HZ155</f>
        <v>2</v>
      </c>
      <c r="AL155" s="184">
        <f>'Core Indicators'!IH155</f>
        <v>2</v>
      </c>
      <c r="AM155" s="184">
        <f>'Core Indicators'!IP155</f>
        <v>2</v>
      </c>
      <c r="AN155" s="184">
        <f t="shared" si="74"/>
        <v>2</v>
      </c>
    </row>
    <row r="156" spans="1:40" x14ac:dyDescent="0.25">
      <c r="A156" s="203" t="str">
        <f>Lists!C:C</f>
        <v>TZA002</v>
      </c>
      <c r="B156" s="249">
        <f t="shared" si="60"/>
        <v>1.2</v>
      </c>
      <c r="C156" s="163">
        <f t="shared" si="61"/>
        <v>0</v>
      </c>
      <c r="D156" s="272">
        <f t="shared" si="62"/>
        <v>1.2</v>
      </c>
      <c r="E156" s="203">
        <f>'Core Indicators'!R156</f>
        <v>1</v>
      </c>
      <c r="F156" s="203">
        <f>'Core Indicators'!Z156</f>
        <v>1</v>
      </c>
      <c r="G156" s="163">
        <f t="shared" si="63"/>
        <v>1</v>
      </c>
      <c r="H156" s="203">
        <f>'Core Indicators'!AH156</f>
        <v>1</v>
      </c>
      <c r="I156" s="203">
        <f>'Core Indicators'!AP156</f>
        <v>1</v>
      </c>
      <c r="J156" s="203">
        <f>'Core Indicators'!BN156</f>
        <v>2</v>
      </c>
      <c r="K156" s="203">
        <f t="shared" si="64"/>
        <v>1.5</v>
      </c>
      <c r="L156" s="249">
        <f t="shared" si="65"/>
        <v>1.3</v>
      </c>
      <c r="M156" s="272">
        <f t="shared" si="66"/>
        <v>1</v>
      </c>
      <c r="N156" s="204">
        <f>'Core Indicators'!DJ156</f>
        <v>1</v>
      </c>
      <c r="O156" s="204">
        <f>'Core Indicators'!DR156</f>
        <v>1</v>
      </c>
      <c r="P156" s="204">
        <f>'Core Indicators'!DZ156</f>
        <v>1</v>
      </c>
      <c r="Q156" s="204">
        <f>'Core Indicators'!EH156</f>
        <v>1</v>
      </c>
      <c r="R156" s="204">
        <f>'Core Indicators'!EP156</f>
        <v>1</v>
      </c>
      <c r="S156" s="163">
        <f t="shared" si="67"/>
        <v>1.6</v>
      </c>
      <c r="T156" s="163">
        <f t="shared" si="68"/>
        <v>1.1666666666666667</v>
      </c>
      <c r="U156" s="203">
        <v>1</v>
      </c>
      <c r="V156" s="203">
        <v>1</v>
      </c>
      <c r="W156" s="203">
        <f>'Core Indicators'!EX156</f>
        <v>2</v>
      </c>
      <c r="X156" s="163">
        <f t="shared" si="69"/>
        <v>1.5</v>
      </c>
      <c r="Y156" s="203">
        <v>1</v>
      </c>
      <c r="Z156" s="163">
        <f t="shared" si="70"/>
        <v>2</v>
      </c>
      <c r="AA156" s="203">
        <f>'Core Indicators'!FF156</f>
        <v>2</v>
      </c>
      <c r="AB156" s="203">
        <f t="shared" si="71"/>
        <v>2</v>
      </c>
      <c r="AC156" s="184">
        <f>'Core Indicators'!GD156</f>
        <v>2</v>
      </c>
      <c r="AD156" s="184">
        <f>'Core Indicators'!GL156</f>
        <v>2</v>
      </c>
      <c r="AE156" s="184">
        <f>'Core Indicators'!GT156</f>
        <v>2</v>
      </c>
      <c r="AF156" s="184">
        <f>'Core Indicators'!HB156</f>
        <v>2</v>
      </c>
      <c r="AG156" s="184">
        <f t="shared" si="72"/>
        <v>2</v>
      </c>
      <c r="AH156" s="184">
        <f>'Core Indicators'!HJ156</f>
        <v>2</v>
      </c>
      <c r="AI156" s="184">
        <f>'Core Indicators'!HR156</f>
        <v>2</v>
      </c>
      <c r="AJ156" s="184">
        <f t="shared" si="73"/>
        <v>2</v>
      </c>
      <c r="AK156" s="184">
        <f>'Core Indicators'!HZ156</f>
        <v>2</v>
      </c>
      <c r="AL156" s="184">
        <f>'Core Indicators'!IH156</f>
        <v>2</v>
      </c>
      <c r="AM156" s="184">
        <f>'Core Indicators'!IP156</f>
        <v>2</v>
      </c>
      <c r="AN156" s="184">
        <f t="shared" si="74"/>
        <v>2</v>
      </c>
    </row>
    <row r="157" spans="1:40" x14ac:dyDescent="0.25">
      <c r="A157" s="203" t="str">
        <f>Lists!C:C</f>
        <v>TZA003</v>
      </c>
      <c r="B157" s="249">
        <f t="shared" si="60"/>
        <v>1.4</v>
      </c>
      <c r="C157" s="163">
        <f t="shared" si="61"/>
        <v>0</v>
      </c>
      <c r="D157" s="272">
        <f t="shared" si="62"/>
        <v>1.7</v>
      </c>
      <c r="E157" s="203">
        <f>'Core Indicators'!R157</f>
        <v>2</v>
      </c>
      <c r="F157" s="203">
        <f>'Core Indicators'!Z157</f>
        <v>1</v>
      </c>
      <c r="G157" s="163">
        <f t="shared" si="63"/>
        <v>1.5</v>
      </c>
      <c r="H157" s="203">
        <f>'Core Indicators'!AH157</f>
        <v>1</v>
      </c>
      <c r="I157" s="203">
        <f>'Core Indicators'!AP157</f>
        <v>3</v>
      </c>
      <c r="J157" s="203">
        <f>'Core Indicators'!BN157</f>
        <v>2</v>
      </c>
      <c r="K157" s="203">
        <f t="shared" si="64"/>
        <v>2.5</v>
      </c>
      <c r="L157" s="249">
        <f t="shared" si="65"/>
        <v>1.8</v>
      </c>
      <c r="M157" s="272">
        <f t="shared" si="66"/>
        <v>1</v>
      </c>
      <c r="N157" s="204">
        <f>'Core Indicators'!DJ157</f>
        <v>1</v>
      </c>
      <c r="O157" s="204">
        <f>'Core Indicators'!DR157</f>
        <v>1</v>
      </c>
      <c r="P157" s="204">
        <f>'Core Indicators'!DZ157</f>
        <v>1</v>
      </c>
      <c r="Q157" s="204">
        <f>'Core Indicators'!EH157</f>
        <v>1</v>
      </c>
      <c r="R157" s="204">
        <f>'Core Indicators'!EP157</f>
        <v>1</v>
      </c>
      <c r="S157" s="163">
        <f t="shared" si="67"/>
        <v>1.9</v>
      </c>
      <c r="T157" s="163">
        <f t="shared" si="68"/>
        <v>1.1666666666666667</v>
      </c>
      <c r="U157" s="203">
        <v>1</v>
      </c>
      <c r="V157" s="203">
        <v>1</v>
      </c>
      <c r="W157" s="203">
        <f>'Core Indicators'!EX157</f>
        <v>2</v>
      </c>
      <c r="X157" s="163">
        <f t="shared" si="69"/>
        <v>1.5</v>
      </c>
      <c r="Y157" s="203">
        <v>1</v>
      </c>
      <c r="Z157" s="163">
        <f t="shared" si="70"/>
        <v>2.5</v>
      </c>
      <c r="AA157" s="203">
        <f>'Core Indicators'!FF157</f>
        <v>3</v>
      </c>
      <c r="AB157" s="203">
        <f t="shared" si="71"/>
        <v>2</v>
      </c>
      <c r="AC157" s="184">
        <f>'Core Indicators'!GD157</f>
        <v>2</v>
      </c>
      <c r="AD157" s="184">
        <f>'Core Indicators'!GL157</f>
        <v>2</v>
      </c>
      <c r="AE157" s="184">
        <f>'Core Indicators'!GT157</f>
        <v>2</v>
      </c>
      <c r="AF157" s="184">
        <f>'Core Indicators'!HB157</f>
        <v>2</v>
      </c>
      <c r="AG157" s="184">
        <f t="shared" si="72"/>
        <v>2</v>
      </c>
      <c r="AH157" s="184">
        <f>'Core Indicators'!HJ157</f>
        <v>2</v>
      </c>
      <c r="AI157" s="184">
        <f>'Core Indicators'!HR157</f>
        <v>2</v>
      </c>
      <c r="AJ157" s="184">
        <f t="shared" si="73"/>
        <v>2</v>
      </c>
      <c r="AK157" s="184">
        <f>'Core Indicators'!HZ157</f>
        <v>2</v>
      </c>
      <c r="AL157" s="184">
        <f>'Core Indicators'!IH157</f>
        <v>2</v>
      </c>
      <c r="AM157" s="184">
        <f>'Core Indicators'!IP157</f>
        <v>2</v>
      </c>
      <c r="AN157" s="184">
        <f t="shared" si="74"/>
        <v>2</v>
      </c>
    </row>
    <row r="158" spans="1:40" x14ac:dyDescent="0.25">
      <c r="A158" s="203" t="str">
        <f>Lists!C:C</f>
        <v>UGA001</v>
      </c>
      <c r="B158" s="249">
        <f t="shared" si="60"/>
        <v>1.9</v>
      </c>
      <c r="C158" s="163">
        <f t="shared" si="61"/>
        <v>0</v>
      </c>
      <c r="D158" s="272">
        <f t="shared" si="62"/>
        <v>2.2000000000000002</v>
      </c>
      <c r="E158" s="203">
        <f>'Core Indicators'!R158</f>
        <v>2</v>
      </c>
      <c r="F158" s="203">
        <f>'Core Indicators'!Z158</f>
        <v>3</v>
      </c>
      <c r="G158" s="163">
        <f t="shared" si="63"/>
        <v>2.5</v>
      </c>
      <c r="H158" s="203">
        <f>'Core Indicators'!AH158</f>
        <v>2</v>
      </c>
      <c r="I158" s="203">
        <f>'Core Indicators'!AP158</f>
        <v>2</v>
      </c>
      <c r="J158" s="203">
        <f>'Core Indicators'!BN158</f>
        <v>2</v>
      </c>
      <c r="K158" s="203">
        <f t="shared" si="64"/>
        <v>2</v>
      </c>
      <c r="L158" s="249">
        <f t="shared" si="65"/>
        <v>2</v>
      </c>
      <c r="M158" s="272">
        <f t="shared" si="66"/>
        <v>2</v>
      </c>
      <c r="N158" s="204">
        <f>'Core Indicators'!DJ158</f>
        <v>2</v>
      </c>
      <c r="O158" s="204">
        <f>'Core Indicators'!DR158</f>
        <v>2</v>
      </c>
      <c r="P158" s="204">
        <f>'Core Indicators'!DZ158</f>
        <v>2</v>
      </c>
      <c r="Q158" s="204">
        <f>'Core Indicators'!EH158</f>
        <v>2</v>
      </c>
      <c r="R158" s="204">
        <f>'Core Indicators'!EP158</f>
        <v>2</v>
      </c>
      <c r="S158" s="163">
        <f t="shared" si="67"/>
        <v>1.6</v>
      </c>
      <c r="T158" s="163">
        <f t="shared" si="68"/>
        <v>1.1666666666666667</v>
      </c>
      <c r="U158" s="203">
        <v>1</v>
      </c>
      <c r="V158" s="203">
        <v>1</v>
      </c>
      <c r="W158" s="203">
        <f>'Core Indicators'!EX158</f>
        <v>2</v>
      </c>
      <c r="X158" s="163">
        <f t="shared" si="69"/>
        <v>1.5</v>
      </c>
      <c r="Y158" s="203">
        <v>1</v>
      </c>
      <c r="Z158" s="163">
        <f t="shared" si="70"/>
        <v>2</v>
      </c>
      <c r="AA158" s="203">
        <f>'Core Indicators'!FF158</f>
        <v>2</v>
      </c>
      <c r="AB158" s="203">
        <f t="shared" si="71"/>
        <v>2</v>
      </c>
      <c r="AC158" s="184">
        <f>'Core Indicators'!GD158</f>
        <v>2</v>
      </c>
      <c r="AD158" s="184">
        <f>'Core Indicators'!GL158</f>
        <v>2</v>
      </c>
      <c r="AE158" s="184">
        <f>'Core Indicators'!GT158</f>
        <v>2</v>
      </c>
      <c r="AF158" s="184">
        <f>'Core Indicators'!HB158</f>
        <v>2</v>
      </c>
      <c r="AG158" s="184">
        <f t="shared" si="72"/>
        <v>2</v>
      </c>
      <c r="AH158" s="184">
        <f>'Core Indicators'!HJ158</f>
        <v>2</v>
      </c>
      <c r="AI158" s="184">
        <f>'Core Indicators'!HR158</f>
        <v>2</v>
      </c>
      <c r="AJ158" s="184">
        <f t="shared" si="73"/>
        <v>2</v>
      </c>
      <c r="AK158" s="184">
        <f>'Core Indicators'!HZ158</f>
        <v>2</v>
      </c>
      <c r="AL158" s="184">
        <f>'Core Indicators'!IH158</f>
        <v>2</v>
      </c>
      <c r="AM158" s="184">
        <f>'Core Indicators'!IP158</f>
        <v>2</v>
      </c>
      <c r="AN158" s="184">
        <f t="shared" si="74"/>
        <v>2</v>
      </c>
    </row>
    <row r="159" spans="1:40" x14ac:dyDescent="0.25">
      <c r="A159" s="203" t="str">
        <f>Lists!C:C</f>
        <v>UGA005</v>
      </c>
      <c r="B159" s="249">
        <f t="shared" si="60"/>
        <v>2.1</v>
      </c>
      <c r="C159" s="163">
        <f t="shared" si="61"/>
        <v>1</v>
      </c>
      <c r="D159" s="272">
        <f t="shared" si="62"/>
        <v>2.2000000000000002</v>
      </c>
      <c r="E159" s="203">
        <f>'Core Indicators'!R159</f>
        <v>2</v>
      </c>
      <c r="F159" s="203">
        <f>'Core Indicators'!Z159</f>
        <v>3</v>
      </c>
      <c r="G159" s="163">
        <f t="shared" si="63"/>
        <v>2.5</v>
      </c>
      <c r="H159" s="203">
        <f>'Core Indicators'!AH159</f>
        <v>2</v>
      </c>
      <c r="I159" s="203">
        <f>'Core Indicators'!AP159</f>
        <v>2</v>
      </c>
      <c r="J159" s="203" t="str">
        <f>'Core Indicators'!BN159</f>
        <v>x</v>
      </c>
      <c r="K159" s="203">
        <f t="shared" si="64"/>
        <v>2</v>
      </c>
      <c r="L159" s="249">
        <f t="shared" si="65"/>
        <v>2</v>
      </c>
      <c r="M159" s="272">
        <f t="shared" si="66"/>
        <v>2.4</v>
      </c>
      <c r="N159" s="204">
        <f>'Core Indicators'!DJ159</f>
        <v>2</v>
      </c>
      <c r="O159" s="204">
        <f>'Core Indicators'!DR159</f>
        <v>2</v>
      </c>
      <c r="P159" s="204">
        <f>'Core Indicators'!DZ159</f>
        <v>2</v>
      </c>
      <c r="Q159" s="204">
        <f>'Core Indicators'!EH159</f>
        <v>3</v>
      </c>
      <c r="R159" s="204">
        <f>'Core Indicators'!EP159</f>
        <v>3</v>
      </c>
      <c r="S159" s="163">
        <f t="shared" si="67"/>
        <v>1.6</v>
      </c>
      <c r="T159" s="163">
        <f t="shared" si="68"/>
        <v>1.1666666666666667</v>
      </c>
      <c r="U159" s="203">
        <v>1</v>
      </c>
      <c r="V159" s="203">
        <v>1</v>
      </c>
      <c r="W159" s="203">
        <f>'Core Indicators'!EX159</f>
        <v>2</v>
      </c>
      <c r="X159" s="163">
        <f t="shared" si="69"/>
        <v>1.5</v>
      </c>
      <c r="Y159" s="203">
        <v>1</v>
      </c>
      <c r="Z159" s="163">
        <f t="shared" si="70"/>
        <v>2</v>
      </c>
      <c r="AA159" s="203">
        <f>'Core Indicators'!FF159</f>
        <v>2</v>
      </c>
      <c r="AB159" s="203">
        <f t="shared" si="71"/>
        <v>2</v>
      </c>
      <c r="AC159" s="184">
        <f>'Core Indicators'!GD159</f>
        <v>2</v>
      </c>
      <c r="AD159" s="184">
        <f>'Core Indicators'!GL159</f>
        <v>2</v>
      </c>
      <c r="AE159" s="184">
        <f>'Core Indicators'!GT159</f>
        <v>2</v>
      </c>
      <c r="AF159" s="184">
        <f>'Core Indicators'!HB159</f>
        <v>2</v>
      </c>
      <c r="AG159" s="184">
        <f t="shared" si="72"/>
        <v>2</v>
      </c>
      <c r="AH159" s="184">
        <f>'Core Indicators'!HJ159</f>
        <v>2</v>
      </c>
      <c r="AI159" s="184">
        <f>'Core Indicators'!HR159</f>
        <v>2</v>
      </c>
      <c r="AJ159" s="184">
        <f t="shared" si="73"/>
        <v>2</v>
      </c>
      <c r="AK159" s="184">
        <f>'Core Indicators'!HZ159</f>
        <v>2</v>
      </c>
      <c r="AL159" s="184">
        <f>'Core Indicators'!IH159</f>
        <v>2</v>
      </c>
      <c r="AM159" s="184">
        <f>'Core Indicators'!IP159</f>
        <v>2</v>
      </c>
      <c r="AN159" s="184">
        <f t="shared" si="74"/>
        <v>2</v>
      </c>
    </row>
    <row r="160" spans="1:40" x14ac:dyDescent="0.25">
      <c r="A160" s="203" t="str">
        <f>Lists!C:C</f>
        <v>UGA007</v>
      </c>
      <c r="B160" s="249">
        <f t="shared" si="60"/>
        <v>1.9</v>
      </c>
      <c r="C160" s="163">
        <f t="shared" si="61"/>
        <v>1</v>
      </c>
      <c r="D160" s="272">
        <f t="shared" si="62"/>
        <v>2</v>
      </c>
      <c r="E160" s="203">
        <f>'Core Indicators'!R160</f>
        <v>2</v>
      </c>
      <c r="F160" s="203">
        <f>'Core Indicators'!Z160</f>
        <v>2</v>
      </c>
      <c r="G160" s="163">
        <f t="shared" si="63"/>
        <v>2</v>
      </c>
      <c r="H160" s="203">
        <f>'Core Indicators'!AH160</f>
        <v>2</v>
      </c>
      <c r="I160" s="203" t="str">
        <f>'Core Indicators'!AP160</f>
        <v>x</v>
      </c>
      <c r="J160" s="203">
        <f>'Core Indicators'!BN160</f>
        <v>2</v>
      </c>
      <c r="K160" s="203">
        <f t="shared" si="64"/>
        <v>2</v>
      </c>
      <c r="L160" s="249">
        <f t="shared" si="65"/>
        <v>2</v>
      </c>
      <c r="M160" s="272">
        <f t="shared" si="66"/>
        <v>2</v>
      </c>
      <c r="N160" s="204">
        <f>'Core Indicators'!DJ160</f>
        <v>2</v>
      </c>
      <c r="O160" s="204">
        <f>'Core Indicators'!DR160</f>
        <v>2</v>
      </c>
      <c r="P160" s="204">
        <f>'Core Indicators'!DZ160</f>
        <v>2</v>
      </c>
      <c r="Q160" s="204">
        <f>'Core Indicators'!EH160</f>
        <v>2</v>
      </c>
      <c r="R160" s="204">
        <f>'Core Indicators'!EP160</f>
        <v>2</v>
      </c>
      <c r="S160" s="163">
        <f t="shared" si="67"/>
        <v>1.6</v>
      </c>
      <c r="T160" s="163">
        <f t="shared" si="68"/>
        <v>1.1666666666666667</v>
      </c>
      <c r="U160" s="203">
        <v>1</v>
      </c>
      <c r="V160" s="203">
        <v>1</v>
      </c>
      <c r="W160" s="203">
        <f>'Core Indicators'!EX160</f>
        <v>2</v>
      </c>
      <c r="X160" s="163">
        <f t="shared" si="69"/>
        <v>1.5</v>
      </c>
      <c r="Y160" s="203">
        <v>1</v>
      </c>
      <c r="Z160" s="163">
        <f t="shared" si="70"/>
        <v>2</v>
      </c>
      <c r="AA160" s="203">
        <f>'Core Indicators'!FF160</f>
        <v>2</v>
      </c>
      <c r="AB160" s="203">
        <f t="shared" si="71"/>
        <v>2</v>
      </c>
      <c r="AC160" s="184">
        <f>'Core Indicators'!GD160</f>
        <v>2</v>
      </c>
      <c r="AD160" s="184">
        <f>'Core Indicators'!GL160</f>
        <v>2</v>
      </c>
      <c r="AE160" s="184">
        <f>'Core Indicators'!GT160</f>
        <v>2</v>
      </c>
      <c r="AF160" s="184">
        <f>'Core Indicators'!HB160</f>
        <v>2</v>
      </c>
      <c r="AG160" s="184">
        <f t="shared" si="72"/>
        <v>2</v>
      </c>
      <c r="AH160" s="184">
        <f>'Core Indicators'!HJ160</f>
        <v>2</v>
      </c>
      <c r="AI160" s="184">
        <f>'Core Indicators'!HR160</f>
        <v>2</v>
      </c>
      <c r="AJ160" s="184">
        <f t="shared" si="73"/>
        <v>2</v>
      </c>
      <c r="AK160" s="184">
        <f>'Core Indicators'!HZ160</f>
        <v>2</v>
      </c>
      <c r="AL160" s="184">
        <f>'Core Indicators'!IH160</f>
        <v>2</v>
      </c>
      <c r="AM160" s="184">
        <f>'Core Indicators'!IP160</f>
        <v>2</v>
      </c>
      <c r="AN160" s="184">
        <f t="shared" si="74"/>
        <v>2</v>
      </c>
    </row>
    <row r="161" spans="1:40" x14ac:dyDescent="0.25">
      <c r="A161" s="203" t="str">
        <f>Lists!C:C</f>
        <v>UKR002</v>
      </c>
      <c r="B161" s="249">
        <f t="shared" si="60"/>
        <v>1.7</v>
      </c>
      <c r="C161" s="163">
        <f t="shared" si="61"/>
        <v>0</v>
      </c>
      <c r="D161" s="272">
        <f t="shared" si="62"/>
        <v>1.7</v>
      </c>
      <c r="E161" s="203">
        <f>'Core Indicators'!R161</f>
        <v>1</v>
      </c>
      <c r="F161" s="203">
        <f>'Core Indicators'!Z161</f>
        <v>1</v>
      </c>
      <c r="G161" s="163">
        <f t="shared" si="63"/>
        <v>1</v>
      </c>
      <c r="H161" s="203">
        <f>'Core Indicators'!AH161</f>
        <v>2</v>
      </c>
      <c r="I161" s="203">
        <f>'Core Indicators'!AP161</f>
        <v>2</v>
      </c>
      <c r="J161" s="203">
        <f>'Core Indicators'!BN161</f>
        <v>2</v>
      </c>
      <c r="K161" s="203">
        <f t="shared" si="64"/>
        <v>2</v>
      </c>
      <c r="L161" s="249">
        <f t="shared" si="65"/>
        <v>2</v>
      </c>
      <c r="M161" s="272">
        <f t="shared" si="66"/>
        <v>2</v>
      </c>
      <c r="N161" s="204">
        <f>'Core Indicators'!DJ161</f>
        <v>2</v>
      </c>
      <c r="O161" s="204">
        <f>'Core Indicators'!DR161</f>
        <v>2</v>
      </c>
      <c r="P161" s="204">
        <f>'Core Indicators'!DZ161</f>
        <v>2</v>
      </c>
      <c r="Q161" s="204">
        <f>'Core Indicators'!EH161</f>
        <v>2</v>
      </c>
      <c r="R161" s="204">
        <f>'Core Indicators'!EP161</f>
        <v>2</v>
      </c>
      <c r="S161" s="163">
        <f t="shared" si="67"/>
        <v>1.3</v>
      </c>
      <c r="T161" s="163">
        <f t="shared" si="68"/>
        <v>1.1666666666666667</v>
      </c>
      <c r="U161" s="203">
        <v>1</v>
      </c>
      <c r="V161" s="203">
        <v>1</v>
      </c>
      <c r="W161" s="203">
        <f>'Core Indicators'!EX161</f>
        <v>2</v>
      </c>
      <c r="X161" s="163">
        <f t="shared" si="69"/>
        <v>1.5</v>
      </c>
      <c r="Y161" s="203">
        <v>1</v>
      </c>
      <c r="Z161" s="163">
        <f t="shared" si="70"/>
        <v>1.5</v>
      </c>
      <c r="AA161" s="203">
        <f>'Core Indicators'!FF161</f>
        <v>1</v>
      </c>
      <c r="AB161" s="203">
        <f t="shared" si="71"/>
        <v>2</v>
      </c>
      <c r="AC161" s="184">
        <f>'Core Indicators'!GD161</f>
        <v>2</v>
      </c>
      <c r="AD161" s="184">
        <f>'Core Indicators'!GL161</f>
        <v>2</v>
      </c>
      <c r="AE161" s="184">
        <f>'Core Indicators'!GT161</f>
        <v>2</v>
      </c>
      <c r="AF161" s="184">
        <f>'Core Indicators'!HB161</f>
        <v>2</v>
      </c>
      <c r="AG161" s="184">
        <f t="shared" si="72"/>
        <v>2</v>
      </c>
      <c r="AH161" s="184">
        <f>'Core Indicators'!HJ161</f>
        <v>2</v>
      </c>
      <c r="AI161" s="184">
        <f>'Core Indicators'!HR161</f>
        <v>2</v>
      </c>
      <c r="AJ161" s="184">
        <f t="shared" si="73"/>
        <v>2</v>
      </c>
      <c r="AK161" s="184">
        <f>'Core Indicators'!HZ161</f>
        <v>2</v>
      </c>
      <c r="AL161" s="184">
        <f>'Core Indicators'!IH161</f>
        <v>2</v>
      </c>
      <c r="AM161" s="184">
        <f>'Core Indicators'!IP161</f>
        <v>2</v>
      </c>
      <c r="AN161" s="184">
        <f t="shared" si="74"/>
        <v>2</v>
      </c>
    </row>
    <row r="162" spans="1:40" x14ac:dyDescent="0.25">
      <c r="A162" s="203" t="str">
        <f>Lists!C:C</f>
        <v>VEN001</v>
      </c>
      <c r="B162" s="249">
        <f t="shared" si="60"/>
        <v>2.2000000000000002</v>
      </c>
      <c r="C162" s="163">
        <f t="shared" si="61"/>
        <v>0</v>
      </c>
      <c r="D162" s="272">
        <f t="shared" si="62"/>
        <v>1.8</v>
      </c>
      <c r="E162" s="203">
        <f>'Core Indicators'!R162</f>
        <v>1</v>
      </c>
      <c r="F162" s="203">
        <f>'Core Indicators'!Z162</f>
        <v>1</v>
      </c>
      <c r="G162" s="163">
        <f t="shared" si="63"/>
        <v>1</v>
      </c>
      <c r="H162" s="203">
        <f>'Core Indicators'!AH162</f>
        <v>3</v>
      </c>
      <c r="I162" s="203">
        <f>'Core Indicators'!AP162</f>
        <v>1</v>
      </c>
      <c r="J162" s="203">
        <f>'Core Indicators'!BN162</f>
        <v>1</v>
      </c>
      <c r="K162" s="203">
        <f t="shared" si="64"/>
        <v>1</v>
      </c>
      <c r="L162" s="249">
        <f t="shared" si="65"/>
        <v>2.1</v>
      </c>
      <c r="M162" s="272">
        <f t="shared" si="66"/>
        <v>3</v>
      </c>
      <c r="N162" s="204">
        <f>'Core Indicators'!DJ162</f>
        <v>3</v>
      </c>
      <c r="O162" s="204">
        <f>'Core Indicators'!DR162</f>
        <v>3</v>
      </c>
      <c r="P162" s="204">
        <f>'Core Indicators'!DZ162</f>
        <v>3</v>
      </c>
      <c r="Q162" s="204" t="str">
        <f>'Core Indicators'!EH162</f>
        <v>x</v>
      </c>
      <c r="R162" s="204" t="str">
        <f>'Core Indicators'!EP162</f>
        <v>x</v>
      </c>
      <c r="S162" s="163">
        <f t="shared" si="67"/>
        <v>1.3</v>
      </c>
      <c r="T162" s="163">
        <f t="shared" si="68"/>
        <v>1</v>
      </c>
      <c r="U162" s="203">
        <v>1</v>
      </c>
      <c r="V162" s="203">
        <v>1</v>
      </c>
      <c r="W162" s="203">
        <f>'Core Indicators'!EX162</f>
        <v>1</v>
      </c>
      <c r="X162" s="163">
        <f t="shared" si="69"/>
        <v>1</v>
      </c>
      <c r="Y162" s="203">
        <v>1</v>
      </c>
      <c r="Z162" s="163">
        <f t="shared" si="70"/>
        <v>1.5</v>
      </c>
      <c r="AA162" s="203">
        <f>'Core Indicators'!FF162</f>
        <v>1</v>
      </c>
      <c r="AB162" s="203">
        <f t="shared" si="71"/>
        <v>2</v>
      </c>
      <c r="AC162" s="184">
        <f>'Core Indicators'!GD162</f>
        <v>2</v>
      </c>
      <c r="AD162" s="184">
        <f>'Core Indicators'!GL162</f>
        <v>2</v>
      </c>
      <c r="AE162" s="184">
        <f>'Core Indicators'!GT162</f>
        <v>2</v>
      </c>
      <c r="AF162" s="184">
        <f>'Core Indicators'!HB162</f>
        <v>2</v>
      </c>
      <c r="AG162" s="184">
        <f t="shared" si="72"/>
        <v>2</v>
      </c>
      <c r="AH162" s="184">
        <f>'Core Indicators'!HJ162</f>
        <v>2</v>
      </c>
      <c r="AI162" s="184">
        <f>'Core Indicators'!HR162</f>
        <v>2</v>
      </c>
      <c r="AJ162" s="184">
        <f t="shared" si="73"/>
        <v>2</v>
      </c>
      <c r="AK162" s="184">
        <f>'Core Indicators'!HZ162</f>
        <v>2</v>
      </c>
      <c r="AL162" s="184">
        <f>'Core Indicators'!IH162</f>
        <v>2</v>
      </c>
      <c r="AM162" s="184">
        <f>'Core Indicators'!IP162</f>
        <v>2</v>
      </c>
      <c r="AN162" s="184">
        <f t="shared" si="74"/>
        <v>2</v>
      </c>
    </row>
    <row r="163" spans="1:40" x14ac:dyDescent="0.25">
      <c r="A163" s="203" t="str">
        <f>Lists!C:C</f>
        <v>YEM001</v>
      </c>
      <c r="B163" s="249">
        <f t="shared" si="60"/>
        <v>1.9</v>
      </c>
      <c r="C163" s="163">
        <f t="shared" si="61"/>
        <v>0</v>
      </c>
      <c r="D163" s="272">
        <f t="shared" si="62"/>
        <v>1.8</v>
      </c>
      <c r="E163" s="203">
        <f>'Core Indicators'!R163</f>
        <v>1</v>
      </c>
      <c r="F163" s="203">
        <f>'Core Indicators'!Z163</f>
        <v>1</v>
      </c>
      <c r="G163" s="163">
        <f t="shared" ref="G163:G166" si="75">IF(AND(F163="x",E163="x"),"x",IF(OR(F163="x",E163="x"),AVERAGE(E163,F163),ROUND((10-GEOMEAN(((10-E163)/10*9+1),((10-F163)/10*9+1)))/9*10,1)))</f>
        <v>1</v>
      </c>
      <c r="H163" s="203">
        <f>'Core Indicators'!AH163</f>
        <v>1</v>
      </c>
      <c r="I163" s="203">
        <f>'Core Indicators'!AP163</f>
        <v>3</v>
      </c>
      <c r="J163" s="203">
        <f>'Core Indicators'!BN163</f>
        <v>3</v>
      </c>
      <c r="K163" s="203">
        <f t="shared" ref="K163:K166" si="76">IF(AND(J163="x",I163="x"),"x",IF(OR(J163="x",I163="x"),AVERAGE(I163,J163),ROUND((10-GEOMEAN(((10-I163)/10*9+1),((10-J163)/10*9+1)))/9*10,1)))</f>
        <v>3</v>
      </c>
      <c r="L163" s="249">
        <f t="shared" ref="L163:L166" si="77">IF(AND(H163="x",K163="x"),"x",IF(OR(H163="x",K163="x"),AVERAGE(H163,K163),ROUND((10-GEOMEAN(((10-H163)/10*9+1),((10-K163)/10*9+1)))/9*10,1)))</f>
        <v>2.1</v>
      </c>
      <c r="M163" s="272">
        <f t="shared" ref="M163:M166" si="78">IF(N163="x","x",AVERAGE(N163:R163))</f>
        <v>2</v>
      </c>
      <c r="N163" s="204">
        <f>'Core Indicators'!DJ163</f>
        <v>2</v>
      </c>
      <c r="O163" s="204">
        <f>'Core Indicators'!DR163</f>
        <v>2</v>
      </c>
      <c r="P163" s="204">
        <f>'Core Indicators'!DZ163</f>
        <v>2</v>
      </c>
      <c r="Q163" s="204">
        <f>'Core Indicators'!EH163</f>
        <v>2</v>
      </c>
      <c r="R163" s="204">
        <f>'Core Indicators'!EP163</f>
        <v>2</v>
      </c>
      <c r="S163" s="163">
        <f t="shared" ref="S163:S166" si="79">IF(OR(Z163="x",T163="x"),T163,ROUND((10-GEOMEAN(((10-T163)/10*9+1),((10-Z163)/10*9+1)))/9*10,1))</f>
        <v>1.7</v>
      </c>
      <c r="T163" s="163">
        <f t="shared" ref="T163:T166" si="80">AVERAGE(U163,X163,Y163)</f>
        <v>1.3333333333333333</v>
      </c>
      <c r="U163" s="203">
        <v>1</v>
      </c>
      <c r="V163" s="203">
        <v>1</v>
      </c>
      <c r="W163" s="203">
        <f>'Core Indicators'!EX163</f>
        <v>3</v>
      </c>
      <c r="X163" s="163">
        <f t="shared" ref="X163:X166" si="81">AVERAGE(V163:W163)</f>
        <v>2</v>
      </c>
      <c r="Y163" s="203">
        <v>1</v>
      </c>
      <c r="Z163" s="163">
        <f t="shared" ref="Z163:Z166" si="82">IF(AND(AA163="x",AB163="x"),"x",AVERAGE(AA163:AB163))</f>
        <v>2</v>
      </c>
      <c r="AA163" s="203">
        <f>'Core Indicators'!FF163</f>
        <v>2</v>
      </c>
      <c r="AB163" s="203">
        <f t="shared" si="71"/>
        <v>2</v>
      </c>
      <c r="AC163" s="184">
        <f>'Core Indicators'!GD163</f>
        <v>2</v>
      </c>
      <c r="AD163" s="184">
        <f>'Core Indicators'!GL163</f>
        <v>2</v>
      </c>
      <c r="AE163" s="184">
        <f>'Core Indicators'!GT163</f>
        <v>2</v>
      </c>
      <c r="AF163" s="184">
        <f>'Core Indicators'!HB163</f>
        <v>2</v>
      </c>
      <c r="AG163" s="184">
        <f t="shared" ref="AG163:AG166" si="83">IF(AND(AC163="x",AD163="x",AE163="x",AF163="x"),"x",AVERAGE(AC163:AF163))</f>
        <v>2</v>
      </c>
      <c r="AH163" s="184">
        <f>'Core Indicators'!HJ163</f>
        <v>2</v>
      </c>
      <c r="AI163" s="184">
        <f>'Core Indicators'!HR163</f>
        <v>2</v>
      </c>
      <c r="AJ163" s="184">
        <f t="shared" ref="AJ163:AJ166" si="84">IF(AND(AH163="x",AI163="x"),"x",AVERAGE(AH163:AI163))</f>
        <v>2</v>
      </c>
      <c r="AK163" s="184">
        <f>'Core Indicators'!HZ163</f>
        <v>2</v>
      </c>
      <c r="AL163" s="184">
        <f>'Core Indicators'!IH163</f>
        <v>2</v>
      </c>
      <c r="AM163" s="184">
        <f>'Core Indicators'!IP163</f>
        <v>2</v>
      </c>
      <c r="AN163" s="184">
        <f t="shared" ref="AN163:AN166" si="85">IF(AND(AK163="x",AL163="x",AM163="x"),"x",AVERAGE(AK163:AM163))</f>
        <v>2</v>
      </c>
    </row>
    <row r="164" spans="1:40" x14ac:dyDescent="0.25">
      <c r="A164" s="203" t="str">
        <f>Lists!C:C</f>
        <v>YEM002</v>
      </c>
      <c r="B164" s="249">
        <f t="shared" si="60"/>
        <v>2.4</v>
      </c>
      <c r="C164" s="163">
        <f t="shared" si="61"/>
        <v>1</v>
      </c>
      <c r="D164" s="272">
        <f t="shared" si="62"/>
        <v>2.2000000000000002</v>
      </c>
      <c r="E164" s="203">
        <f>'Core Indicators'!R164</f>
        <v>2</v>
      </c>
      <c r="F164" s="203">
        <f>'Core Indicators'!Z164</f>
        <v>3</v>
      </c>
      <c r="G164" s="163">
        <f t="shared" si="75"/>
        <v>2.5</v>
      </c>
      <c r="H164" s="203">
        <f>'Core Indicators'!AH164</f>
        <v>2</v>
      </c>
      <c r="I164" s="203">
        <f>'Core Indicators'!AP164</f>
        <v>2</v>
      </c>
      <c r="J164" s="203" t="str">
        <f>'Core Indicators'!BN164</f>
        <v>x</v>
      </c>
      <c r="K164" s="203">
        <f t="shared" si="76"/>
        <v>2</v>
      </c>
      <c r="L164" s="249">
        <f t="shared" si="77"/>
        <v>2</v>
      </c>
      <c r="M164" s="272">
        <f t="shared" si="78"/>
        <v>3</v>
      </c>
      <c r="N164" s="204">
        <f>'Core Indicators'!DJ164</f>
        <v>3</v>
      </c>
      <c r="O164" s="204">
        <f>'Core Indicators'!DR164</f>
        <v>3</v>
      </c>
      <c r="P164" s="204">
        <f>'Core Indicators'!DZ164</f>
        <v>3</v>
      </c>
      <c r="Q164" s="204">
        <f>'Core Indicators'!EH164</f>
        <v>3</v>
      </c>
      <c r="R164" s="204">
        <f>'Core Indicators'!EP164</f>
        <v>3</v>
      </c>
      <c r="S164" s="163">
        <f t="shared" si="79"/>
        <v>1.7</v>
      </c>
      <c r="T164" s="163">
        <f t="shared" si="80"/>
        <v>1.3333333333333333</v>
      </c>
      <c r="U164" s="203">
        <v>1</v>
      </c>
      <c r="V164" s="203">
        <v>1</v>
      </c>
      <c r="W164" s="203">
        <f>'Core Indicators'!EX164</f>
        <v>3</v>
      </c>
      <c r="X164" s="163">
        <f t="shared" si="81"/>
        <v>2</v>
      </c>
      <c r="Y164" s="203">
        <v>1</v>
      </c>
      <c r="Z164" s="163">
        <f t="shared" si="82"/>
        <v>2</v>
      </c>
      <c r="AA164" s="203">
        <f>'Core Indicators'!FF164</f>
        <v>2</v>
      </c>
      <c r="AB164" s="203">
        <f t="shared" si="71"/>
        <v>2</v>
      </c>
      <c r="AC164" s="184">
        <f>'Core Indicators'!GD164</f>
        <v>2</v>
      </c>
      <c r="AD164" s="184">
        <f>'Core Indicators'!GL164</f>
        <v>2</v>
      </c>
      <c r="AE164" s="184">
        <f>'Core Indicators'!GT164</f>
        <v>2</v>
      </c>
      <c r="AF164" s="184">
        <f>'Core Indicators'!HB164</f>
        <v>2</v>
      </c>
      <c r="AG164" s="184">
        <f t="shared" si="83"/>
        <v>2</v>
      </c>
      <c r="AH164" s="184">
        <f>'Core Indicators'!HJ164</f>
        <v>2</v>
      </c>
      <c r="AI164" s="184">
        <f>'Core Indicators'!HR164</f>
        <v>2</v>
      </c>
      <c r="AJ164" s="184">
        <f t="shared" si="84"/>
        <v>2</v>
      </c>
      <c r="AK164" s="184">
        <f>'Core Indicators'!HZ164</f>
        <v>2</v>
      </c>
      <c r="AL164" s="184">
        <f>'Core Indicators'!IH164</f>
        <v>2</v>
      </c>
      <c r="AM164" s="184">
        <f>'Core Indicators'!IP164</f>
        <v>2</v>
      </c>
      <c r="AN164" s="184">
        <f t="shared" si="85"/>
        <v>2</v>
      </c>
    </row>
    <row r="165" spans="1:40" x14ac:dyDescent="0.25">
      <c r="A165" s="203" t="str">
        <f>Lists!C:C</f>
        <v>ZMB002</v>
      </c>
      <c r="B165" s="249">
        <f t="shared" si="60"/>
        <v>1.2</v>
      </c>
      <c r="C165" s="163">
        <f t="shared" si="61"/>
        <v>0</v>
      </c>
      <c r="D165" s="272">
        <f t="shared" si="62"/>
        <v>1.5</v>
      </c>
      <c r="E165" s="203">
        <f>'Core Indicators'!R165</f>
        <v>2</v>
      </c>
      <c r="F165" s="203">
        <f>'Core Indicators'!Z165</f>
        <v>1</v>
      </c>
      <c r="G165" s="163">
        <f t="shared" si="75"/>
        <v>1.5</v>
      </c>
      <c r="H165" s="203">
        <f>'Core Indicators'!AH165</f>
        <v>1</v>
      </c>
      <c r="I165" s="203">
        <f>'Core Indicators'!AP165</f>
        <v>2</v>
      </c>
      <c r="J165" s="203">
        <f>'Core Indicators'!BN165</f>
        <v>2</v>
      </c>
      <c r="K165" s="203">
        <f t="shared" si="76"/>
        <v>2</v>
      </c>
      <c r="L165" s="249">
        <f t="shared" si="77"/>
        <v>1.5</v>
      </c>
      <c r="M165" s="272">
        <f t="shared" si="78"/>
        <v>1</v>
      </c>
      <c r="N165" s="204">
        <f>'Core Indicators'!DJ165</f>
        <v>1</v>
      </c>
      <c r="O165" s="204">
        <f>'Core Indicators'!DR165</f>
        <v>1</v>
      </c>
      <c r="P165" s="204">
        <f>'Core Indicators'!DZ165</f>
        <v>1</v>
      </c>
      <c r="Q165" s="204">
        <f>'Core Indicators'!EH165</f>
        <v>1</v>
      </c>
      <c r="R165" s="204">
        <f>'Core Indicators'!EP165</f>
        <v>1</v>
      </c>
      <c r="S165" s="163">
        <f t="shared" si="79"/>
        <v>1.3</v>
      </c>
      <c r="T165" s="163">
        <f t="shared" si="80"/>
        <v>1.1666666666666667</v>
      </c>
      <c r="U165" s="203">
        <v>1</v>
      </c>
      <c r="V165" s="203">
        <v>1</v>
      </c>
      <c r="W165" s="203">
        <f>'Core Indicators'!EX165</f>
        <v>2</v>
      </c>
      <c r="X165" s="163">
        <f t="shared" si="81"/>
        <v>1.5</v>
      </c>
      <c r="Y165" s="203">
        <v>1</v>
      </c>
      <c r="Z165" s="163">
        <f t="shared" si="82"/>
        <v>1.5</v>
      </c>
      <c r="AA165" s="203">
        <f>'Core Indicators'!FF165</f>
        <v>1</v>
      </c>
      <c r="AB165" s="203">
        <f t="shared" si="71"/>
        <v>2</v>
      </c>
      <c r="AC165" s="184">
        <f>'Core Indicators'!GD165</f>
        <v>2</v>
      </c>
      <c r="AD165" s="184">
        <f>'Core Indicators'!GL165</f>
        <v>2</v>
      </c>
      <c r="AE165" s="184">
        <f>'Core Indicators'!GT165</f>
        <v>2</v>
      </c>
      <c r="AF165" s="184">
        <f>'Core Indicators'!HB165</f>
        <v>2</v>
      </c>
      <c r="AG165" s="184">
        <f t="shared" si="83"/>
        <v>2</v>
      </c>
      <c r="AH165" s="184">
        <f>'Core Indicators'!HJ165</f>
        <v>2</v>
      </c>
      <c r="AI165" s="184">
        <f>'Core Indicators'!HR165</f>
        <v>2</v>
      </c>
      <c r="AJ165" s="184">
        <f t="shared" si="84"/>
        <v>2</v>
      </c>
      <c r="AK165" s="184">
        <f>'Core Indicators'!HZ165</f>
        <v>2</v>
      </c>
      <c r="AL165" s="184">
        <f>'Core Indicators'!IH165</f>
        <v>2</v>
      </c>
      <c r="AM165" s="184">
        <f>'Core Indicators'!IP165</f>
        <v>2</v>
      </c>
      <c r="AN165" s="184">
        <f t="shared" si="85"/>
        <v>2</v>
      </c>
    </row>
    <row r="166" spans="1:40" x14ac:dyDescent="0.25">
      <c r="A166" s="203" t="str">
        <f>Lists!C:C</f>
        <v>ZWE001</v>
      </c>
      <c r="B166" s="249">
        <f t="shared" si="60"/>
        <v>1.8</v>
      </c>
      <c r="C166" s="163">
        <f t="shared" si="61"/>
        <v>0</v>
      </c>
      <c r="D166" s="272">
        <f t="shared" si="62"/>
        <v>1.8</v>
      </c>
      <c r="E166" s="203">
        <f>'Core Indicators'!R166</f>
        <v>1</v>
      </c>
      <c r="F166" s="203">
        <f>'Core Indicators'!Z166</f>
        <v>2</v>
      </c>
      <c r="G166" s="163">
        <f t="shared" si="75"/>
        <v>1.5</v>
      </c>
      <c r="H166" s="203">
        <f>'Core Indicators'!AH166</f>
        <v>2</v>
      </c>
      <c r="I166" s="203">
        <f>'Core Indicators'!AP166</f>
        <v>2</v>
      </c>
      <c r="J166" s="203">
        <f>'Core Indicators'!BN166</f>
        <v>2</v>
      </c>
      <c r="K166" s="203">
        <f t="shared" si="76"/>
        <v>2</v>
      </c>
      <c r="L166" s="249">
        <f t="shared" si="77"/>
        <v>2</v>
      </c>
      <c r="M166" s="272">
        <f t="shared" si="78"/>
        <v>2</v>
      </c>
      <c r="N166" s="204">
        <f>'Core Indicators'!DJ166</f>
        <v>2</v>
      </c>
      <c r="O166" s="204">
        <f>'Core Indicators'!DR166</f>
        <v>2</v>
      </c>
      <c r="P166" s="204">
        <f>'Core Indicators'!DZ166</f>
        <v>2</v>
      </c>
      <c r="Q166" s="204">
        <f>'Core Indicators'!EH166</f>
        <v>2</v>
      </c>
      <c r="R166" s="204">
        <f>'Core Indicators'!EP166</f>
        <v>2</v>
      </c>
      <c r="S166" s="163">
        <f t="shared" si="79"/>
        <v>1.6</v>
      </c>
      <c r="T166" s="163">
        <f t="shared" si="80"/>
        <v>1.1666666666666667</v>
      </c>
      <c r="U166" s="203">
        <v>1</v>
      </c>
      <c r="V166" s="203">
        <v>1</v>
      </c>
      <c r="W166" s="203">
        <f>'Core Indicators'!EX166</f>
        <v>2</v>
      </c>
      <c r="X166" s="163">
        <f t="shared" si="81"/>
        <v>1.5</v>
      </c>
      <c r="Y166" s="203">
        <v>1</v>
      </c>
      <c r="Z166" s="163">
        <f t="shared" si="82"/>
        <v>2</v>
      </c>
      <c r="AA166" s="203">
        <f>'Core Indicators'!FF166</f>
        <v>2</v>
      </c>
      <c r="AB166" s="203">
        <f t="shared" si="71"/>
        <v>2</v>
      </c>
      <c r="AC166" s="184">
        <f>'Core Indicators'!GD166</f>
        <v>2</v>
      </c>
      <c r="AD166" s="184">
        <f>'Core Indicators'!GL166</f>
        <v>2</v>
      </c>
      <c r="AE166" s="184">
        <f>'Core Indicators'!GT166</f>
        <v>2</v>
      </c>
      <c r="AF166" s="184">
        <f>'Core Indicators'!HB166</f>
        <v>2</v>
      </c>
      <c r="AG166" s="184">
        <f t="shared" si="83"/>
        <v>2</v>
      </c>
      <c r="AH166" s="184">
        <f>'Core Indicators'!HJ166</f>
        <v>2</v>
      </c>
      <c r="AI166" s="184">
        <f>'Core Indicators'!HR166</f>
        <v>2</v>
      </c>
      <c r="AJ166" s="184">
        <f t="shared" si="84"/>
        <v>2</v>
      </c>
      <c r="AK166" s="184">
        <f>'Core Indicators'!HZ166</f>
        <v>2</v>
      </c>
      <c r="AL166" s="184">
        <f>'Core Indicators'!IH166</f>
        <v>2</v>
      </c>
      <c r="AM166" s="184">
        <f>'Core Indicators'!IP166</f>
        <v>2</v>
      </c>
      <c r="AN166" s="184">
        <f t="shared" si="85"/>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69"/>
  <sheetViews>
    <sheetView zoomScale="80" zoomScaleNormal="80" workbookViewId="0">
      <selection activeCell="A2" sqref="A2"/>
    </sheetView>
  </sheetViews>
  <sheetFormatPr defaultRowHeight="15" x14ac:dyDescent="0.25"/>
  <cols>
    <col min="2" max="2" width="10.5703125" style="214" bestFit="1" customWidth="1"/>
    <col min="3" max="3" width="9.5703125" style="214" customWidth="1"/>
  </cols>
  <sheetData>
    <row r="1" spans="1:22" x14ac:dyDescent="0.25">
      <c r="A1" s="315"/>
      <c r="B1" s="295"/>
      <c r="C1" s="295"/>
      <c r="D1" s="295"/>
      <c r="E1" s="295"/>
      <c r="F1" s="295"/>
      <c r="G1" s="295"/>
      <c r="H1" s="295"/>
      <c r="I1" s="295"/>
      <c r="J1" s="295"/>
      <c r="K1" s="295"/>
      <c r="L1" s="295"/>
      <c r="M1" s="295"/>
      <c r="N1" s="295"/>
      <c r="O1" s="295"/>
      <c r="P1" s="295"/>
      <c r="Q1" s="295"/>
      <c r="R1" s="295"/>
      <c r="S1" s="295"/>
      <c r="T1" s="295"/>
      <c r="U1" s="295"/>
      <c r="V1" s="295"/>
    </row>
    <row r="2" spans="1:22" x14ac:dyDescent="0.25">
      <c r="A2" s="205" t="s">
        <v>1</v>
      </c>
      <c r="B2" s="206" t="s">
        <v>9105</v>
      </c>
      <c r="C2" s="206" t="s">
        <v>8729</v>
      </c>
      <c r="D2" s="206" t="s">
        <v>8730</v>
      </c>
      <c r="E2" s="206" t="s">
        <v>8731</v>
      </c>
      <c r="F2" s="206" t="s">
        <v>8734</v>
      </c>
      <c r="G2" s="206" t="s">
        <v>8739</v>
      </c>
      <c r="H2" s="206" t="s">
        <v>8740</v>
      </c>
      <c r="I2" s="206" t="s">
        <v>8741</v>
      </c>
      <c r="J2" s="206" t="s">
        <v>8742</v>
      </c>
      <c r="K2" s="206" t="s">
        <v>8743</v>
      </c>
      <c r="L2" s="206" t="s">
        <v>8685</v>
      </c>
      <c r="M2" s="206" t="s">
        <v>3961</v>
      </c>
      <c r="N2" s="206" t="s">
        <v>3967</v>
      </c>
      <c r="O2" s="206" t="s">
        <v>3963</v>
      </c>
      <c r="P2" s="206" t="s">
        <v>3992</v>
      </c>
      <c r="Q2" s="206" t="s">
        <v>3958</v>
      </c>
      <c r="R2" s="206" t="s">
        <v>3965</v>
      </c>
      <c r="S2" s="206" t="s">
        <v>3988</v>
      </c>
      <c r="T2" s="206" t="s">
        <v>8689</v>
      </c>
      <c r="U2" s="206" t="s">
        <v>3998</v>
      </c>
      <c r="V2" s="206" t="s">
        <v>9106</v>
      </c>
    </row>
    <row r="3" spans="1:22" x14ac:dyDescent="0.25">
      <c r="A3" s="206" t="str">
        <f>Lists!C:C</f>
        <v>AFG001</v>
      </c>
      <c r="B3" s="207">
        <f>_xlfn.DAYS(About!$A$3,'Core Indicators'!U3)</f>
        <v>324</v>
      </c>
      <c r="C3" s="207">
        <f>_xlfn.DAYS(About!$A$3,'Core Indicators'!AC3)</f>
        <v>324</v>
      </c>
      <c r="D3" s="207">
        <f>_xlfn.DAYS(About!$A$3,'Core Indicators'!AK3)</f>
        <v>324</v>
      </c>
      <c r="E3" s="207">
        <f>_xlfn.DAYS(About!$A$3,'Core Indicators'!AS3)</f>
        <v>6</v>
      </c>
      <c r="F3" s="207">
        <f>_xlfn.DAYS(About!$A$3,'Core Indicators'!BQ3)</f>
        <v>6</v>
      </c>
      <c r="G3" s="207">
        <f>_xlfn.DAYS(About!$A$3,'Core Indicators'!DM3)</f>
        <v>238</v>
      </c>
      <c r="H3" s="207">
        <f>_xlfn.DAYS(About!$A$3,'Core Indicators'!DU3)</f>
        <v>238</v>
      </c>
      <c r="I3" s="207">
        <f>_xlfn.DAYS(About!$A$3,'Core Indicators'!EC3)</f>
        <v>238</v>
      </c>
      <c r="J3" s="207">
        <f>_xlfn.DAYS(About!$A$3,'Core Indicators'!EK3)</f>
        <v>238</v>
      </c>
      <c r="K3" s="207">
        <f>_xlfn.DAYS(About!$A$3,'Core Indicators'!ES3)</f>
        <v>183</v>
      </c>
      <c r="L3" s="207">
        <f>_xlfn.DAYS(About!$A$3,'Core Indicators'!FI3)</f>
        <v>672</v>
      </c>
      <c r="M3" s="207">
        <f>_xlfn.DAYS(About!$A$3,'Core Indicators'!GG3)</f>
        <v>38</v>
      </c>
      <c r="N3" s="207">
        <f>_xlfn.DAYS(About!$A$3,'Core Indicators'!GO3)</f>
        <v>38</v>
      </c>
      <c r="O3" s="207">
        <f>_xlfn.DAYS(About!$A$3,'Core Indicators'!GW3)</f>
        <v>38</v>
      </c>
      <c r="P3" s="207">
        <f>_xlfn.DAYS(About!$A$3,'Core Indicators'!HE3)</f>
        <v>37</v>
      </c>
      <c r="Q3" s="207">
        <f>_xlfn.DAYS(About!$A$3,'Core Indicators'!HM3)</f>
        <v>41</v>
      </c>
      <c r="R3" s="207">
        <f>_xlfn.DAYS(About!$A$3,'Core Indicators'!HU3)</f>
        <v>38</v>
      </c>
      <c r="S3" s="207">
        <f>_xlfn.DAYS(About!$A$3,'Core Indicators'!IC3)</f>
        <v>37</v>
      </c>
      <c r="T3" s="207">
        <f>_xlfn.DAYS(About!$A$3,'Core Indicators'!IK3)</f>
        <v>37</v>
      </c>
      <c r="U3" s="207">
        <f>_xlfn.DAYS(About!$A$3,'Core Indicators'!IS3)</f>
        <v>36</v>
      </c>
      <c r="V3" s="207">
        <f t="shared" ref="V3:V34" si="0">AVERAGE(D3:M3)</f>
        <v>218.1</v>
      </c>
    </row>
    <row r="4" spans="1:22" x14ac:dyDescent="0.25">
      <c r="A4" s="206" t="str">
        <f>Lists!C:C</f>
        <v>AFG005</v>
      </c>
      <c r="B4" s="207">
        <f>_xlfn.DAYS(About!$A$3,'Core Indicators'!U4)</f>
        <v>154</v>
      </c>
      <c r="C4" s="207">
        <f>_xlfn.DAYS(About!$A$3,'Core Indicators'!AC4)</f>
        <v>154</v>
      </c>
      <c r="D4" s="207">
        <f>_xlfn.DAYS(About!$A$3,'Core Indicators'!AK4)</f>
        <v>154</v>
      </c>
      <c r="E4" s="207">
        <f>_xlfn.DAYS(About!$A$3,'Core Indicators'!AS4)</f>
        <v>154</v>
      </c>
      <c r="F4" s="207">
        <f>_xlfn.DAYS(About!$A$3,'Core Indicators'!BQ4)</f>
        <v>154</v>
      </c>
      <c r="G4" s="207">
        <f>_xlfn.DAYS(About!$A$3,'Core Indicators'!DM4)</f>
        <v>154</v>
      </c>
      <c r="H4" s="207">
        <f>_xlfn.DAYS(About!$A$3,'Core Indicators'!DU4)</f>
        <v>154</v>
      </c>
      <c r="I4" s="207">
        <f>_xlfn.DAYS(About!$A$3,'Core Indicators'!EC4)</f>
        <v>154</v>
      </c>
      <c r="J4" s="207">
        <f>_xlfn.DAYS(About!$A$3,'Core Indicators'!EK4)</f>
        <v>154</v>
      </c>
      <c r="K4" s="207">
        <f>_xlfn.DAYS(About!$A$3,'Core Indicators'!ES4)</f>
        <v>154</v>
      </c>
      <c r="L4" s="207">
        <f>_xlfn.DAYS(About!$A$3,'Core Indicators'!FI4)</f>
        <v>154</v>
      </c>
      <c r="M4" s="207">
        <f>_xlfn.DAYS(About!$A$3,'Core Indicators'!GG4)</f>
        <v>29</v>
      </c>
      <c r="N4" s="207">
        <f>_xlfn.DAYS(About!$A$3,'Core Indicators'!GO4)</f>
        <v>29</v>
      </c>
      <c r="O4" s="207">
        <f>_xlfn.DAYS(About!$A$3,'Core Indicators'!GW4)</f>
        <v>29</v>
      </c>
      <c r="P4" s="207">
        <f>_xlfn.DAYS(About!$A$3,'Core Indicators'!HE4)</f>
        <v>29</v>
      </c>
      <c r="Q4" s="207">
        <f>_xlfn.DAYS(About!$A$3,'Core Indicators'!HM4)</f>
        <v>29</v>
      </c>
      <c r="R4" s="207">
        <f>_xlfn.DAYS(About!$A$3,'Core Indicators'!HU4)</f>
        <v>29</v>
      </c>
      <c r="S4" s="207">
        <f>_xlfn.DAYS(About!$A$3,'Core Indicators'!IC4)</f>
        <v>29</v>
      </c>
      <c r="T4" s="207">
        <f>_xlfn.DAYS(About!$A$3,'Core Indicators'!IK4)</f>
        <v>29</v>
      </c>
      <c r="U4" s="207">
        <f>_xlfn.DAYS(About!$A$3,'Core Indicators'!IS4)</f>
        <v>29</v>
      </c>
      <c r="V4" s="207">
        <f t="shared" si="0"/>
        <v>141.5</v>
      </c>
    </row>
    <row r="5" spans="1:22" x14ac:dyDescent="0.25">
      <c r="A5" s="206" t="str">
        <f>Lists!C:C</f>
        <v>AGO002</v>
      </c>
      <c r="B5" s="207">
        <f>_xlfn.DAYS(About!$A$3,'Core Indicators'!U5)</f>
        <v>91</v>
      </c>
      <c r="C5" s="207">
        <f>_xlfn.DAYS(About!$A$3,'Core Indicators'!AC5)</f>
        <v>153</v>
      </c>
      <c r="D5" s="207">
        <f>_xlfn.DAYS(About!$A$3,'Core Indicators'!AK5)</f>
        <v>153</v>
      </c>
      <c r="E5" s="207">
        <f>_xlfn.DAYS(About!$A$3,'Core Indicators'!AS5)</f>
        <v>26</v>
      </c>
      <c r="F5" s="207">
        <f>_xlfn.DAYS(About!$A$3,'Core Indicators'!BQ5)</f>
        <v>349</v>
      </c>
      <c r="G5" s="207">
        <f>_xlfn.DAYS(About!$A$3,'Core Indicators'!DM5)</f>
        <v>153</v>
      </c>
      <c r="H5" s="207">
        <f>_xlfn.DAYS(About!$A$3,'Core Indicators'!DU5)</f>
        <v>153</v>
      </c>
      <c r="I5" s="207">
        <f>_xlfn.DAYS(About!$A$3,'Core Indicators'!EC5)</f>
        <v>153</v>
      </c>
      <c r="J5" s="207">
        <f>_xlfn.DAYS(About!$A$3,'Core Indicators'!EK5)</f>
        <v>153</v>
      </c>
      <c r="K5" s="207">
        <f>_xlfn.DAYS(About!$A$3,'Core Indicators'!ES5)</f>
        <v>153</v>
      </c>
      <c r="L5" s="207">
        <f>_xlfn.DAYS(About!$A$3,'Core Indicators'!FI5)</f>
        <v>26</v>
      </c>
      <c r="M5" s="207">
        <f>_xlfn.DAYS(About!$A$3,'Core Indicators'!GG5)</f>
        <v>32</v>
      </c>
      <c r="N5" s="207">
        <f>_xlfn.DAYS(About!$A$3,'Core Indicators'!GO5)</f>
        <v>32</v>
      </c>
      <c r="O5" s="207">
        <f>_xlfn.DAYS(About!$A$3,'Core Indicators'!GW5)</f>
        <v>32</v>
      </c>
      <c r="P5" s="207">
        <f>_xlfn.DAYS(About!$A$3,'Core Indicators'!HE5)</f>
        <v>32</v>
      </c>
      <c r="Q5" s="207">
        <f>_xlfn.DAYS(About!$A$3,'Core Indicators'!HM5)</f>
        <v>32</v>
      </c>
      <c r="R5" s="207">
        <f>_xlfn.DAYS(About!$A$3,'Core Indicators'!HU5)</f>
        <v>32</v>
      </c>
      <c r="S5" s="207">
        <f>_xlfn.DAYS(About!$A$3,'Core Indicators'!IC5)</f>
        <v>32</v>
      </c>
      <c r="T5" s="207">
        <f>_xlfn.DAYS(About!$A$3,'Core Indicators'!IK5)</f>
        <v>32</v>
      </c>
      <c r="U5" s="207">
        <f>_xlfn.DAYS(About!$A$3,'Core Indicators'!IS5)</f>
        <v>32</v>
      </c>
      <c r="V5" s="207">
        <f t="shared" si="0"/>
        <v>135.1</v>
      </c>
    </row>
    <row r="6" spans="1:22" x14ac:dyDescent="0.25">
      <c r="A6" s="206" t="str">
        <f>Lists!C:C</f>
        <v>ARM002</v>
      </c>
      <c r="B6" s="207">
        <f>_xlfn.DAYS(About!$A$3,'Core Indicators'!U6)</f>
        <v>175</v>
      </c>
      <c r="C6" s="207">
        <f>_xlfn.DAYS(About!$A$3,'Core Indicators'!AC6)</f>
        <v>175</v>
      </c>
      <c r="D6" s="207">
        <f>_xlfn.DAYS(About!$A$3,'Core Indicators'!AK6)</f>
        <v>175</v>
      </c>
      <c r="E6" s="207">
        <f>_xlfn.DAYS(About!$A$3,'Core Indicators'!AS6)</f>
        <v>175</v>
      </c>
      <c r="F6" s="207">
        <f>_xlfn.DAYS(About!$A$3,'Core Indicators'!BQ6)</f>
        <v>34</v>
      </c>
      <c r="G6" s="207">
        <f>_xlfn.DAYS(About!$A$3,'Core Indicators'!DM6)</f>
        <v>175</v>
      </c>
      <c r="H6" s="207">
        <f>_xlfn.DAYS(About!$A$3,'Core Indicators'!DU6)</f>
        <v>175</v>
      </c>
      <c r="I6" s="207">
        <f>_xlfn.DAYS(About!$A$3,'Core Indicators'!EC6)</f>
        <v>175</v>
      </c>
      <c r="J6" s="207">
        <f>_xlfn.DAYS(About!$A$3,'Core Indicators'!EK6)</f>
        <v>672</v>
      </c>
      <c r="K6" s="207">
        <f>_xlfn.DAYS(About!$A$3,'Core Indicators'!ES6)</f>
        <v>672</v>
      </c>
      <c r="L6" s="207">
        <f>_xlfn.DAYS(About!$A$3,'Core Indicators'!FI6)</f>
        <v>672</v>
      </c>
      <c r="M6" s="207">
        <f>_xlfn.DAYS(About!$A$3,'Core Indicators'!GG6)</f>
        <v>31</v>
      </c>
      <c r="N6" s="207">
        <f>_xlfn.DAYS(About!$A$3,'Core Indicators'!GO6)</f>
        <v>31</v>
      </c>
      <c r="O6" s="207">
        <f>_xlfn.DAYS(About!$A$3,'Core Indicators'!GW6)</f>
        <v>31</v>
      </c>
      <c r="P6" s="207">
        <f>_xlfn.DAYS(About!$A$3,'Core Indicators'!HE6)</f>
        <v>31</v>
      </c>
      <c r="Q6" s="207">
        <f>_xlfn.DAYS(About!$A$3,'Core Indicators'!HM6)</f>
        <v>31</v>
      </c>
      <c r="R6" s="207">
        <f>_xlfn.DAYS(About!$A$3,'Core Indicators'!HU6)</f>
        <v>31</v>
      </c>
      <c r="S6" s="207">
        <f>_xlfn.DAYS(About!$A$3,'Core Indicators'!IC6)</f>
        <v>31</v>
      </c>
      <c r="T6" s="207">
        <f>_xlfn.DAYS(About!$A$3,'Core Indicators'!IK6)</f>
        <v>31</v>
      </c>
      <c r="U6" s="207">
        <f>_xlfn.DAYS(About!$A$3,'Core Indicators'!IS6)</f>
        <v>31</v>
      </c>
      <c r="V6" s="207">
        <f t="shared" si="0"/>
        <v>295.60000000000002</v>
      </c>
    </row>
    <row r="7" spans="1:22" x14ac:dyDescent="0.25">
      <c r="A7" s="206" t="str">
        <f>Lists!C:C</f>
        <v>AZE002</v>
      </c>
      <c r="B7" s="207">
        <f>_xlfn.DAYS(About!$A$3,'Core Indicators'!U7)</f>
        <v>128</v>
      </c>
      <c r="C7" s="207">
        <f>_xlfn.DAYS(About!$A$3,'Core Indicators'!AC7)</f>
        <v>148</v>
      </c>
      <c r="D7" s="207">
        <f>_xlfn.DAYS(About!$A$3,'Core Indicators'!AK7)</f>
        <v>148</v>
      </c>
      <c r="E7" s="207">
        <f>_xlfn.DAYS(About!$A$3,'Core Indicators'!AS7)</f>
        <v>626</v>
      </c>
      <c r="F7" s="207">
        <f>_xlfn.DAYS(About!$A$3,'Core Indicators'!BQ7)</f>
        <v>34</v>
      </c>
      <c r="G7" s="207">
        <f>_xlfn.DAYS(About!$A$3,'Core Indicators'!DM7)</f>
        <v>148</v>
      </c>
      <c r="H7" s="207">
        <f>_xlfn.DAYS(About!$A$3,'Core Indicators'!DU7)</f>
        <v>153</v>
      </c>
      <c r="I7" s="207">
        <f>_xlfn.DAYS(About!$A$3,'Core Indicators'!EC7)</f>
        <v>148</v>
      </c>
      <c r="J7" s="207">
        <f>_xlfn.DAYS(About!$A$3,'Core Indicators'!EK7)</f>
        <v>148</v>
      </c>
      <c r="K7" s="207">
        <f>_xlfn.DAYS(About!$A$3,'Core Indicators'!ES7)</f>
        <v>148</v>
      </c>
      <c r="L7" s="207">
        <f>_xlfn.DAYS(About!$A$3,'Core Indicators'!FI7)</f>
        <v>756</v>
      </c>
      <c r="M7" s="207">
        <f>_xlfn.DAYS(About!$A$3,'Core Indicators'!GG7)</f>
        <v>30</v>
      </c>
      <c r="N7" s="207">
        <f>_xlfn.DAYS(About!$A$3,'Core Indicators'!GO7)</f>
        <v>30</v>
      </c>
      <c r="O7" s="207">
        <f>_xlfn.DAYS(About!$A$3,'Core Indicators'!GW7)</f>
        <v>30</v>
      </c>
      <c r="P7" s="207">
        <f>_xlfn.DAYS(About!$A$3,'Core Indicators'!HE7)</f>
        <v>30</v>
      </c>
      <c r="Q7" s="207">
        <f>_xlfn.DAYS(About!$A$3,'Core Indicators'!HM7)</f>
        <v>30</v>
      </c>
      <c r="R7" s="207">
        <f>_xlfn.DAYS(About!$A$3,'Core Indicators'!HU7)</f>
        <v>30</v>
      </c>
      <c r="S7" s="207">
        <f>_xlfn.DAYS(About!$A$3,'Core Indicators'!IC7)</f>
        <v>30</v>
      </c>
      <c r="T7" s="207">
        <f>_xlfn.DAYS(About!$A$3,'Core Indicators'!IK7)</f>
        <v>30</v>
      </c>
      <c r="U7" s="207">
        <f>_xlfn.DAYS(About!$A$3,'Core Indicators'!IS7)</f>
        <v>30</v>
      </c>
      <c r="V7" s="207">
        <f t="shared" si="0"/>
        <v>233.9</v>
      </c>
    </row>
    <row r="8" spans="1:22" x14ac:dyDescent="0.25">
      <c r="A8" s="206" t="str">
        <f>Lists!C:C</f>
        <v>BDI001</v>
      </c>
      <c r="B8" s="207">
        <f>_xlfn.DAYS(About!$A$3,'Core Indicators'!U8)</f>
        <v>184</v>
      </c>
      <c r="C8" s="207">
        <f>_xlfn.DAYS(About!$A$3,'Core Indicators'!AC8)</f>
        <v>184</v>
      </c>
      <c r="D8" s="207">
        <f>_xlfn.DAYS(About!$A$3,'Core Indicators'!AK8)</f>
        <v>184</v>
      </c>
      <c r="E8" s="207">
        <f>_xlfn.DAYS(About!$A$3,'Core Indicators'!AS8)</f>
        <v>20</v>
      </c>
      <c r="F8" s="207">
        <f>_xlfn.DAYS(About!$A$3,'Core Indicators'!BQ8)</f>
        <v>20</v>
      </c>
      <c r="G8" s="207">
        <f>_xlfn.DAYS(About!$A$3,'Core Indicators'!DM8)</f>
        <v>184</v>
      </c>
      <c r="H8" s="207">
        <f>_xlfn.DAYS(About!$A$3,'Core Indicators'!DU8)</f>
        <v>184</v>
      </c>
      <c r="I8" s="207">
        <f>_xlfn.DAYS(About!$A$3,'Core Indicators'!EC8)</f>
        <v>184</v>
      </c>
      <c r="J8" s="207">
        <f>_xlfn.DAYS(About!$A$3,'Core Indicators'!EK8)</f>
        <v>184</v>
      </c>
      <c r="K8" s="207">
        <f>_xlfn.DAYS(About!$A$3,'Core Indicators'!ES8)</f>
        <v>184</v>
      </c>
      <c r="L8" s="207">
        <f>_xlfn.DAYS(About!$A$3,'Core Indicators'!FI8)</f>
        <v>184</v>
      </c>
      <c r="M8" s="207">
        <f>_xlfn.DAYS(About!$A$3,'Core Indicators'!GG8)</f>
        <v>30</v>
      </c>
      <c r="N8" s="207">
        <f>_xlfn.DAYS(About!$A$3,'Core Indicators'!GO8)</f>
        <v>30</v>
      </c>
      <c r="O8" s="207">
        <f>_xlfn.DAYS(About!$A$3,'Core Indicators'!GW8)</f>
        <v>30</v>
      </c>
      <c r="P8" s="207">
        <f>_xlfn.DAYS(About!$A$3,'Core Indicators'!HE8)</f>
        <v>30</v>
      </c>
      <c r="Q8" s="207">
        <f>_xlfn.DAYS(About!$A$3,'Core Indicators'!HM8)</f>
        <v>30</v>
      </c>
      <c r="R8" s="207">
        <f>_xlfn.DAYS(About!$A$3,'Core Indicators'!HU8)</f>
        <v>30</v>
      </c>
      <c r="S8" s="207">
        <f>_xlfn.DAYS(About!$A$3,'Core Indicators'!IC8)</f>
        <v>30</v>
      </c>
      <c r="T8" s="207">
        <f>_xlfn.DAYS(About!$A$3,'Core Indicators'!IK8)</f>
        <v>30</v>
      </c>
      <c r="U8" s="207">
        <f>_xlfn.DAYS(About!$A$3,'Core Indicators'!IS8)</f>
        <v>30</v>
      </c>
      <c r="V8" s="207">
        <f t="shared" si="0"/>
        <v>135.80000000000001</v>
      </c>
    </row>
    <row r="9" spans="1:22" x14ac:dyDescent="0.25">
      <c r="A9" s="206" t="str">
        <f>Lists!C:C</f>
        <v>BFA002</v>
      </c>
      <c r="B9" s="207">
        <f>_xlfn.DAYS(About!$A$3,'Core Indicators'!U9)</f>
        <v>79</v>
      </c>
      <c r="C9" s="207">
        <f>_xlfn.DAYS(About!$A$3,'Core Indicators'!AC9)</f>
        <v>79</v>
      </c>
      <c r="D9" s="207">
        <f>_xlfn.DAYS(About!$A$3,'Core Indicators'!AK9)</f>
        <v>79</v>
      </c>
      <c r="E9" s="207">
        <f>_xlfn.DAYS(About!$A$3,'Core Indicators'!AS9)</f>
        <v>79</v>
      </c>
      <c r="F9" s="207">
        <f>_xlfn.DAYS(About!$A$3,'Core Indicators'!BQ9)</f>
        <v>79</v>
      </c>
      <c r="G9" s="207">
        <f>_xlfn.DAYS(About!$A$3,'Core Indicators'!DM9)</f>
        <v>79</v>
      </c>
      <c r="H9" s="207">
        <f>_xlfn.DAYS(About!$A$3,'Core Indicators'!DU9)</f>
        <v>79</v>
      </c>
      <c r="I9" s="207">
        <f>_xlfn.DAYS(About!$A$3,'Core Indicators'!EC9)</f>
        <v>79</v>
      </c>
      <c r="J9" s="207">
        <f>_xlfn.DAYS(About!$A$3,'Core Indicators'!EK9)</f>
        <v>79</v>
      </c>
      <c r="K9" s="207">
        <f>_xlfn.DAYS(About!$A$3,'Core Indicators'!ES9)</f>
        <v>79</v>
      </c>
      <c r="L9" s="207">
        <f>_xlfn.DAYS(About!$A$3,'Core Indicators'!FI9)</f>
        <v>1384</v>
      </c>
      <c r="M9" s="207">
        <f>_xlfn.DAYS(About!$A$3,'Core Indicators'!GG9)</f>
        <v>32</v>
      </c>
      <c r="N9" s="207">
        <f>_xlfn.DAYS(About!$A$3,'Core Indicators'!GO9)</f>
        <v>32</v>
      </c>
      <c r="O9" s="207">
        <f>_xlfn.DAYS(About!$A$3,'Core Indicators'!GW9)</f>
        <v>32</v>
      </c>
      <c r="P9" s="207">
        <f>_xlfn.DAYS(About!$A$3,'Core Indicators'!HE9)</f>
        <v>32</v>
      </c>
      <c r="Q9" s="207">
        <f>_xlfn.DAYS(About!$A$3,'Core Indicators'!HM9)</f>
        <v>32</v>
      </c>
      <c r="R9" s="207">
        <f>_xlfn.DAYS(About!$A$3,'Core Indicators'!HU9)</f>
        <v>32</v>
      </c>
      <c r="S9" s="207">
        <f>_xlfn.DAYS(About!$A$3,'Core Indicators'!IC9)</f>
        <v>32</v>
      </c>
      <c r="T9" s="207">
        <f>_xlfn.DAYS(About!$A$3,'Core Indicators'!IK9)</f>
        <v>32</v>
      </c>
      <c r="U9" s="207">
        <f>_xlfn.DAYS(About!$A$3,'Core Indicators'!IS9)</f>
        <v>32</v>
      </c>
      <c r="V9" s="207">
        <f t="shared" si="0"/>
        <v>204.8</v>
      </c>
    </row>
    <row r="10" spans="1:22" x14ac:dyDescent="0.25">
      <c r="A10" s="206" t="str">
        <f>Lists!C:C</f>
        <v>BGD001</v>
      </c>
      <c r="B10" s="207">
        <f>_xlfn.DAYS(About!$A$3,'Core Indicators'!U10)</f>
        <v>154</v>
      </c>
      <c r="C10" s="207">
        <f>_xlfn.DAYS(About!$A$3,'Core Indicators'!AC10)</f>
        <v>0</v>
      </c>
      <c r="D10" s="207">
        <f>_xlfn.DAYS(About!$A$3,'Core Indicators'!AK10)</f>
        <v>0</v>
      </c>
      <c r="E10" s="207">
        <f>_xlfn.DAYS(About!$A$3,'Core Indicators'!AS10)</f>
        <v>0</v>
      </c>
      <c r="F10" s="207">
        <f>_xlfn.DAYS(About!$A$3,'Core Indicators'!BQ10)</f>
        <v>0</v>
      </c>
      <c r="G10" s="207">
        <f>_xlfn.DAYS(About!$A$3,'Core Indicators'!DM10)</f>
        <v>154</v>
      </c>
      <c r="H10" s="207">
        <f>_xlfn.DAYS(About!$A$3,'Core Indicators'!DU10)</f>
        <v>154</v>
      </c>
      <c r="I10" s="207">
        <f>_xlfn.DAYS(About!$A$3,'Core Indicators'!EC10)</f>
        <v>0</v>
      </c>
      <c r="J10" s="207">
        <f>_xlfn.DAYS(About!$A$3,'Core Indicators'!EK10)</f>
        <v>154</v>
      </c>
      <c r="K10" s="207">
        <f>_xlfn.DAYS(About!$A$3,'Core Indicators'!ES10)</f>
        <v>154</v>
      </c>
      <c r="L10" s="207">
        <f>_xlfn.DAYS(About!$A$3,'Core Indicators'!FI10)</f>
        <v>154</v>
      </c>
      <c r="M10" s="207">
        <f>_xlfn.DAYS(About!$A$3,'Core Indicators'!GG10)</f>
        <v>30</v>
      </c>
      <c r="N10" s="207">
        <f>_xlfn.DAYS(About!$A$3,'Core Indicators'!GO10)</f>
        <v>30</v>
      </c>
      <c r="O10" s="207">
        <f>_xlfn.DAYS(About!$A$3,'Core Indicators'!GW10)</f>
        <v>30</v>
      </c>
      <c r="P10" s="207">
        <f>_xlfn.DAYS(About!$A$3,'Core Indicators'!HE10)</f>
        <v>30</v>
      </c>
      <c r="Q10" s="207">
        <f>_xlfn.DAYS(About!$A$3,'Core Indicators'!HM10)</f>
        <v>30</v>
      </c>
      <c r="R10" s="207">
        <f>_xlfn.DAYS(About!$A$3,'Core Indicators'!HU10)</f>
        <v>30</v>
      </c>
      <c r="S10" s="207">
        <f>_xlfn.DAYS(About!$A$3,'Core Indicators'!IC10)</f>
        <v>30</v>
      </c>
      <c r="T10" s="207">
        <f>_xlfn.DAYS(About!$A$3,'Core Indicators'!IK10)</f>
        <v>30</v>
      </c>
      <c r="U10" s="207">
        <f>_xlfn.DAYS(About!$A$3,'Core Indicators'!IS10)</f>
        <v>30</v>
      </c>
      <c r="V10" s="207">
        <f t="shared" si="0"/>
        <v>80</v>
      </c>
    </row>
    <row r="11" spans="1:22" x14ac:dyDescent="0.25">
      <c r="A11" s="206" t="str">
        <f>Lists!C:C</f>
        <v>BGD002</v>
      </c>
      <c r="B11" s="207">
        <f>_xlfn.DAYS(About!$A$3,'Core Indicators'!U11)</f>
        <v>212</v>
      </c>
      <c r="C11" s="207">
        <f>_xlfn.DAYS(About!$A$3,'Core Indicators'!AC11)</f>
        <v>0</v>
      </c>
      <c r="D11" s="207">
        <f>_xlfn.DAYS(About!$A$3,'Core Indicators'!AK11)</f>
        <v>0</v>
      </c>
      <c r="E11" s="207">
        <f>_xlfn.DAYS(About!$A$3,'Core Indicators'!AS11)</f>
        <v>0</v>
      </c>
      <c r="F11" s="207">
        <f>_xlfn.DAYS(About!$A$3,'Core Indicators'!BQ11)</f>
        <v>0</v>
      </c>
      <c r="G11" s="207">
        <f>_xlfn.DAYS(About!$A$3,'Core Indicators'!DM11)</f>
        <v>147</v>
      </c>
      <c r="H11" s="207">
        <f>_xlfn.DAYS(About!$A$3,'Core Indicators'!DU11)</f>
        <v>147</v>
      </c>
      <c r="I11" s="207">
        <f>_xlfn.DAYS(About!$A$3,'Core Indicators'!EC11)</f>
        <v>0</v>
      </c>
      <c r="J11" s="207">
        <f>_xlfn.DAYS(About!$A$3,'Core Indicators'!EK11)</f>
        <v>147</v>
      </c>
      <c r="K11" s="207">
        <f>_xlfn.DAYS(About!$A$3,'Core Indicators'!ES11)</f>
        <v>147</v>
      </c>
      <c r="L11" s="207">
        <f>_xlfn.DAYS(About!$A$3,'Core Indicators'!FI11)</f>
        <v>975</v>
      </c>
      <c r="M11" s="207">
        <f>_xlfn.DAYS(About!$A$3,'Core Indicators'!GG11)</f>
        <v>30</v>
      </c>
      <c r="N11" s="207">
        <f>_xlfn.DAYS(About!$A$3,'Core Indicators'!GO11)</f>
        <v>30</v>
      </c>
      <c r="O11" s="207">
        <f>_xlfn.DAYS(About!$A$3,'Core Indicators'!GW11)</f>
        <v>30</v>
      </c>
      <c r="P11" s="207">
        <f>_xlfn.DAYS(About!$A$3,'Core Indicators'!HE11)</f>
        <v>30</v>
      </c>
      <c r="Q11" s="207">
        <f>_xlfn.DAYS(About!$A$3,'Core Indicators'!HM11)</f>
        <v>30</v>
      </c>
      <c r="R11" s="207">
        <f>_xlfn.DAYS(About!$A$3,'Core Indicators'!HU11)</f>
        <v>30</v>
      </c>
      <c r="S11" s="207">
        <f>_xlfn.DAYS(About!$A$3,'Core Indicators'!IC11)</f>
        <v>30</v>
      </c>
      <c r="T11" s="207">
        <f>_xlfn.DAYS(About!$A$3,'Core Indicators'!IK11)</f>
        <v>30</v>
      </c>
      <c r="U11" s="207">
        <f>_xlfn.DAYS(About!$A$3,'Core Indicators'!IS11)</f>
        <v>30</v>
      </c>
      <c r="V11" s="207">
        <f t="shared" si="0"/>
        <v>159.30000000000001</v>
      </c>
    </row>
    <row r="12" spans="1:22" x14ac:dyDescent="0.25">
      <c r="A12" s="206" t="str">
        <f>Lists!C:C</f>
        <v>BGD008</v>
      </c>
      <c r="B12" s="207">
        <f>_xlfn.DAYS(About!$A$3,'Core Indicators'!U12)</f>
        <v>154</v>
      </c>
      <c r="C12" s="207">
        <f>_xlfn.DAYS(About!$A$3,'Core Indicators'!AC12)</f>
        <v>154</v>
      </c>
      <c r="D12" s="207">
        <f>_xlfn.DAYS(About!$A$3,'Core Indicators'!AK12)</f>
        <v>154</v>
      </c>
      <c r="E12" s="207">
        <f>_xlfn.DAYS(About!$A$3,'Core Indicators'!AS12)</f>
        <v>97</v>
      </c>
      <c r="F12" s="207">
        <f>_xlfn.DAYS(About!$A$3,'Core Indicators'!BQ12)</f>
        <v>97</v>
      </c>
      <c r="G12" s="207">
        <f>_xlfn.DAYS(About!$A$3,'Core Indicators'!DM12)</f>
        <v>154</v>
      </c>
      <c r="H12" s="207">
        <f>_xlfn.DAYS(About!$A$3,'Core Indicators'!DU12)</f>
        <v>154</v>
      </c>
      <c r="I12" s="207">
        <f>_xlfn.DAYS(About!$A$3,'Core Indicators'!EC12)</f>
        <v>154</v>
      </c>
      <c r="J12" s="207">
        <f>_xlfn.DAYS(About!$A$3,'Core Indicators'!EK12)</f>
        <v>154</v>
      </c>
      <c r="K12" s="207">
        <f>_xlfn.DAYS(About!$A$3,'Core Indicators'!ES12)</f>
        <v>154</v>
      </c>
      <c r="L12" s="207">
        <f>_xlfn.DAYS(About!$A$3,'Core Indicators'!FI12)</f>
        <v>154</v>
      </c>
      <c r="M12" s="207">
        <f>_xlfn.DAYS(About!$A$3,'Core Indicators'!GG12)</f>
        <v>30</v>
      </c>
      <c r="N12" s="207">
        <f>_xlfn.DAYS(About!$A$3,'Core Indicators'!GO12)</f>
        <v>30</v>
      </c>
      <c r="O12" s="207">
        <f>_xlfn.DAYS(About!$A$3,'Core Indicators'!GW12)</f>
        <v>30</v>
      </c>
      <c r="P12" s="207">
        <f>_xlfn.DAYS(About!$A$3,'Core Indicators'!HE12)</f>
        <v>30</v>
      </c>
      <c r="Q12" s="207">
        <f>_xlfn.DAYS(About!$A$3,'Core Indicators'!HM12)</f>
        <v>30</v>
      </c>
      <c r="R12" s="207">
        <f>_xlfn.DAYS(About!$A$3,'Core Indicators'!HU12)</f>
        <v>30</v>
      </c>
      <c r="S12" s="207">
        <f>_xlfn.DAYS(About!$A$3,'Core Indicators'!IC12)</f>
        <v>30</v>
      </c>
      <c r="T12" s="207">
        <f>_xlfn.DAYS(About!$A$3,'Core Indicators'!IK12)</f>
        <v>30</v>
      </c>
      <c r="U12" s="207">
        <f>_xlfn.DAYS(About!$A$3,'Core Indicators'!IS12)</f>
        <v>30</v>
      </c>
      <c r="V12" s="207">
        <f t="shared" si="0"/>
        <v>130.19999999999999</v>
      </c>
    </row>
    <row r="13" spans="1:22" x14ac:dyDescent="0.25">
      <c r="A13" s="206" t="str">
        <f>Lists!C:C</f>
        <v>BRA001</v>
      </c>
      <c r="B13" s="207">
        <f>_xlfn.DAYS(About!$A$3,'Core Indicators'!U13)</f>
        <v>0</v>
      </c>
      <c r="C13" s="207">
        <f>_xlfn.DAYS(About!$A$3,'Core Indicators'!AC13)</f>
        <v>0</v>
      </c>
      <c r="D13" s="207">
        <f>_xlfn.DAYS(About!$A$3,'Core Indicators'!AK13)</f>
        <v>0</v>
      </c>
      <c r="E13" s="207">
        <f>_xlfn.DAYS(About!$A$3,'Core Indicators'!AS13)</f>
        <v>0</v>
      </c>
      <c r="F13" s="207">
        <f>_xlfn.DAYS(About!$A$3,'Core Indicators'!BQ13)</f>
        <v>0</v>
      </c>
      <c r="G13" s="207">
        <f>_xlfn.DAYS(About!$A$3,'Core Indicators'!DM13)</f>
        <v>0</v>
      </c>
      <c r="H13" s="207">
        <f>_xlfn.DAYS(About!$A$3,'Core Indicators'!DU13)</f>
        <v>0</v>
      </c>
      <c r="I13" s="207">
        <f>_xlfn.DAYS(About!$A$3,'Core Indicators'!EC13)</f>
        <v>0</v>
      </c>
      <c r="J13" s="207">
        <f>_xlfn.DAYS(About!$A$3,'Core Indicators'!EK13)</f>
        <v>0</v>
      </c>
      <c r="K13" s="207">
        <f>_xlfn.DAYS(About!$A$3,'Core Indicators'!ES13)</f>
        <v>0</v>
      </c>
      <c r="L13" s="207">
        <f>_xlfn.DAYS(About!$A$3,'Core Indicators'!FI13)</f>
        <v>0</v>
      </c>
      <c r="M13" s="207">
        <f>_xlfn.DAYS(About!$A$3,'Core Indicators'!GG13)</f>
        <v>32</v>
      </c>
      <c r="N13" s="207">
        <f>_xlfn.DAYS(About!$A$3,'Core Indicators'!GO13)</f>
        <v>32</v>
      </c>
      <c r="O13" s="207">
        <f>_xlfn.DAYS(About!$A$3,'Core Indicators'!GW13)</f>
        <v>32</v>
      </c>
      <c r="P13" s="207">
        <f>_xlfn.DAYS(About!$A$3,'Core Indicators'!HE13)</f>
        <v>32</v>
      </c>
      <c r="Q13" s="207">
        <f>_xlfn.DAYS(About!$A$3,'Core Indicators'!HM13)</f>
        <v>32</v>
      </c>
      <c r="R13" s="207">
        <f>_xlfn.DAYS(About!$A$3,'Core Indicators'!HU13)</f>
        <v>32</v>
      </c>
      <c r="S13" s="207">
        <f>_xlfn.DAYS(About!$A$3,'Core Indicators'!IC13)</f>
        <v>32</v>
      </c>
      <c r="T13" s="207">
        <f>_xlfn.DAYS(About!$A$3,'Core Indicators'!IK13)</f>
        <v>32</v>
      </c>
      <c r="U13" s="207">
        <f>_xlfn.DAYS(About!$A$3,'Core Indicators'!IS13)</f>
        <v>32</v>
      </c>
      <c r="V13" s="207">
        <f t="shared" si="0"/>
        <v>3.2</v>
      </c>
    </row>
    <row r="14" spans="1:22" x14ac:dyDescent="0.25">
      <c r="A14" s="206" t="str">
        <f>Lists!C:C</f>
        <v>BRA002</v>
      </c>
      <c r="B14" s="207">
        <f>_xlfn.DAYS(About!$A$3,'Core Indicators'!U14)</f>
        <v>0</v>
      </c>
      <c r="C14" s="207">
        <f>_xlfn.DAYS(About!$A$3,'Core Indicators'!AC14)</f>
        <v>0</v>
      </c>
      <c r="D14" s="207">
        <f>_xlfn.DAYS(About!$A$3,'Core Indicators'!AK14)</f>
        <v>0</v>
      </c>
      <c r="E14" s="207">
        <f>_xlfn.DAYS(About!$A$3,'Core Indicators'!AS14)</f>
        <v>0</v>
      </c>
      <c r="F14" s="207">
        <f>_xlfn.DAYS(About!$A$3,'Core Indicators'!BQ14)</f>
        <v>0</v>
      </c>
      <c r="G14" s="207">
        <f>_xlfn.DAYS(About!$A$3,'Core Indicators'!DM14)</f>
        <v>0</v>
      </c>
      <c r="H14" s="207">
        <f>_xlfn.DAYS(About!$A$3,'Core Indicators'!DU14)</f>
        <v>0</v>
      </c>
      <c r="I14" s="207">
        <f>_xlfn.DAYS(About!$A$3,'Core Indicators'!EC14)</f>
        <v>0</v>
      </c>
      <c r="J14" s="207">
        <f>_xlfn.DAYS(About!$A$3,'Core Indicators'!EK14)</f>
        <v>0</v>
      </c>
      <c r="K14" s="207">
        <f>_xlfn.DAYS(About!$A$3,'Core Indicators'!ES14)</f>
        <v>0</v>
      </c>
      <c r="L14" s="207">
        <f>_xlfn.DAYS(About!$A$3,'Core Indicators'!FI14)</f>
        <v>0</v>
      </c>
      <c r="M14" s="207">
        <f>_xlfn.DAYS(About!$A$3,'Core Indicators'!GG14)</f>
        <v>32</v>
      </c>
      <c r="N14" s="207">
        <f>_xlfn.DAYS(About!$A$3,'Core Indicators'!GO14)</f>
        <v>32</v>
      </c>
      <c r="O14" s="207">
        <f>_xlfn.DAYS(About!$A$3,'Core Indicators'!GW14)</f>
        <v>32</v>
      </c>
      <c r="P14" s="207">
        <f>_xlfn.DAYS(About!$A$3,'Core Indicators'!HE14)</f>
        <v>32</v>
      </c>
      <c r="Q14" s="207">
        <f>_xlfn.DAYS(About!$A$3,'Core Indicators'!HM14)</f>
        <v>32</v>
      </c>
      <c r="R14" s="207">
        <f>_xlfn.DAYS(About!$A$3,'Core Indicators'!HU14)</f>
        <v>32</v>
      </c>
      <c r="S14" s="207">
        <f>_xlfn.DAYS(About!$A$3,'Core Indicators'!IC14)</f>
        <v>32</v>
      </c>
      <c r="T14" s="207">
        <f>_xlfn.DAYS(About!$A$3,'Core Indicators'!IK14)</f>
        <v>32</v>
      </c>
      <c r="U14" s="207">
        <f>_xlfn.DAYS(About!$A$3,'Core Indicators'!IS14)</f>
        <v>32</v>
      </c>
      <c r="V14" s="207">
        <f t="shared" si="0"/>
        <v>3.2</v>
      </c>
    </row>
    <row r="15" spans="1:22" x14ac:dyDescent="0.25">
      <c r="A15" s="206" t="str">
        <f>Lists!C:C</f>
        <v>BRA003</v>
      </c>
      <c r="B15" s="207">
        <f>_xlfn.DAYS(About!$A$3,'Core Indicators'!U15)</f>
        <v>0</v>
      </c>
      <c r="C15" s="207">
        <f>_xlfn.DAYS(About!$A$3,'Core Indicators'!AC15)</f>
        <v>0</v>
      </c>
      <c r="D15" s="207">
        <f>_xlfn.DAYS(About!$A$3,'Core Indicators'!AK15)</f>
        <v>0</v>
      </c>
      <c r="E15" s="207">
        <f>_xlfn.DAYS(About!$A$3,'Core Indicators'!AS15)</f>
        <v>0</v>
      </c>
      <c r="F15" s="207">
        <f>_xlfn.DAYS(About!$A$3,'Core Indicators'!BQ15)</f>
        <v>0</v>
      </c>
      <c r="G15" s="207">
        <f>_xlfn.DAYS(About!$A$3,'Core Indicators'!DM15)</f>
        <v>0</v>
      </c>
      <c r="H15" s="207">
        <f>_xlfn.DAYS(About!$A$3,'Core Indicators'!DU15)</f>
        <v>0</v>
      </c>
      <c r="I15" s="207">
        <f>_xlfn.DAYS(About!$A$3,'Core Indicators'!EC15)</f>
        <v>0</v>
      </c>
      <c r="J15" s="207">
        <f>_xlfn.DAYS(About!$A$3,'Core Indicators'!EK15)</f>
        <v>0</v>
      </c>
      <c r="K15" s="207">
        <f>_xlfn.DAYS(About!$A$3,'Core Indicators'!ES15)</f>
        <v>0</v>
      </c>
      <c r="L15" s="207">
        <f>_xlfn.DAYS(About!$A$3,'Core Indicators'!FI15)</f>
        <v>0</v>
      </c>
      <c r="M15" s="207">
        <f>_xlfn.DAYS(About!$A$3,'Core Indicators'!GG15)</f>
        <v>32</v>
      </c>
      <c r="N15" s="207">
        <f>_xlfn.DAYS(About!$A$3,'Core Indicators'!GO15)</f>
        <v>32</v>
      </c>
      <c r="O15" s="207">
        <f>_xlfn.DAYS(About!$A$3,'Core Indicators'!GW15)</f>
        <v>32</v>
      </c>
      <c r="P15" s="207">
        <f>_xlfn.DAYS(About!$A$3,'Core Indicators'!HE15)</f>
        <v>32</v>
      </c>
      <c r="Q15" s="207">
        <f>_xlfn.DAYS(About!$A$3,'Core Indicators'!HM15)</f>
        <v>32</v>
      </c>
      <c r="R15" s="207">
        <f>_xlfn.DAYS(About!$A$3,'Core Indicators'!HU15)</f>
        <v>32</v>
      </c>
      <c r="S15" s="207">
        <f>_xlfn.DAYS(About!$A$3,'Core Indicators'!IC15)</f>
        <v>32</v>
      </c>
      <c r="T15" s="207">
        <f>_xlfn.DAYS(About!$A$3,'Core Indicators'!IK15)</f>
        <v>32</v>
      </c>
      <c r="U15" s="207">
        <f>_xlfn.DAYS(About!$A$3,'Core Indicators'!IS15)</f>
        <v>32</v>
      </c>
      <c r="V15" s="207">
        <f t="shared" si="0"/>
        <v>3.2</v>
      </c>
    </row>
    <row r="16" spans="1:22" x14ac:dyDescent="0.25">
      <c r="A16" s="206" t="str">
        <f>Lists!C:C</f>
        <v>CAF001</v>
      </c>
      <c r="B16" s="207">
        <f>_xlfn.DAYS(About!$A$3,'Core Indicators'!U16)</f>
        <v>1387</v>
      </c>
      <c r="C16" s="207">
        <f>_xlfn.DAYS(About!$A$3,'Core Indicators'!AC16)</f>
        <v>0</v>
      </c>
      <c r="D16" s="207">
        <f>_xlfn.DAYS(About!$A$3,'Core Indicators'!AK16)</f>
        <v>126</v>
      </c>
      <c r="E16" s="207">
        <f>_xlfn.DAYS(About!$A$3,'Core Indicators'!AS16)</f>
        <v>0</v>
      </c>
      <c r="F16" s="207">
        <f>_xlfn.DAYS(About!$A$3,'Core Indicators'!BQ16)</f>
        <v>126</v>
      </c>
      <c r="G16" s="207">
        <f>_xlfn.DAYS(About!$A$3,'Core Indicators'!DM16)</f>
        <v>0</v>
      </c>
      <c r="H16" s="207">
        <f>_xlfn.DAYS(About!$A$3,'Core Indicators'!DU16)</f>
        <v>121</v>
      </c>
      <c r="I16" s="207">
        <f>_xlfn.DAYS(About!$A$3,'Core Indicators'!EC16)</f>
        <v>121</v>
      </c>
      <c r="J16" s="207">
        <f>_xlfn.DAYS(About!$A$3,'Core Indicators'!EK16)</f>
        <v>121</v>
      </c>
      <c r="K16" s="207">
        <f>_xlfn.DAYS(About!$A$3,'Core Indicators'!ES16)</f>
        <v>121</v>
      </c>
      <c r="L16" s="207">
        <f>_xlfn.DAYS(About!$A$3,'Core Indicators'!FI16)</f>
        <v>975</v>
      </c>
      <c r="M16" s="207">
        <f>_xlfn.DAYS(About!$A$3,'Core Indicators'!GG16)</f>
        <v>32</v>
      </c>
      <c r="N16" s="207">
        <f>_xlfn.DAYS(About!$A$3,'Core Indicators'!GO16)</f>
        <v>32</v>
      </c>
      <c r="O16" s="207">
        <f>_xlfn.DAYS(About!$A$3,'Core Indicators'!GW16)</f>
        <v>32</v>
      </c>
      <c r="P16" s="207">
        <f>_xlfn.DAYS(About!$A$3,'Core Indicators'!HE16)</f>
        <v>32</v>
      </c>
      <c r="Q16" s="207">
        <f>_xlfn.DAYS(About!$A$3,'Core Indicators'!HM16)</f>
        <v>32</v>
      </c>
      <c r="R16" s="207">
        <f>_xlfn.DAYS(About!$A$3,'Core Indicators'!HU16)</f>
        <v>32</v>
      </c>
      <c r="S16" s="207">
        <f>_xlfn.DAYS(About!$A$3,'Core Indicators'!IC16)</f>
        <v>32</v>
      </c>
      <c r="T16" s="207">
        <f>_xlfn.DAYS(About!$A$3,'Core Indicators'!IK16)</f>
        <v>32</v>
      </c>
      <c r="U16" s="207">
        <f>_xlfn.DAYS(About!$A$3,'Core Indicators'!IS16)</f>
        <v>32</v>
      </c>
      <c r="V16" s="207">
        <f t="shared" si="0"/>
        <v>174.3</v>
      </c>
    </row>
    <row r="17" spans="1:22" x14ac:dyDescent="0.25">
      <c r="A17" s="206" t="str">
        <f>Lists!C:C</f>
        <v>CHL002</v>
      </c>
      <c r="B17" s="207">
        <f>_xlfn.DAYS(About!$A$3,'Core Indicators'!U17)</f>
        <v>0</v>
      </c>
      <c r="C17" s="207">
        <f>_xlfn.DAYS(About!$A$3,'Core Indicators'!AC17)</f>
        <v>0</v>
      </c>
      <c r="D17" s="207">
        <f>_xlfn.DAYS(About!$A$3,'Core Indicators'!AK17)</f>
        <v>0</v>
      </c>
      <c r="E17" s="207">
        <f>_xlfn.DAYS(About!$A$3,'Core Indicators'!AS17)</f>
        <v>0</v>
      </c>
      <c r="F17" s="207">
        <f>_xlfn.DAYS(About!$A$3,'Core Indicators'!BQ17)</f>
        <v>0</v>
      </c>
      <c r="G17" s="207">
        <f>_xlfn.DAYS(About!$A$3,'Core Indicators'!DM17)</f>
        <v>0</v>
      </c>
      <c r="H17" s="207">
        <f>_xlfn.DAYS(About!$A$3,'Core Indicators'!DU17)</f>
        <v>0</v>
      </c>
      <c r="I17" s="207">
        <f>_xlfn.DAYS(About!$A$3,'Core Indicators'!EC17)</f>
        <v>0</v>
      </c>
      <c r="J17" s="207">
        <f>_xlfn.DAYS(About!$A$3,'Core Indicators'!EK17)</f>
        <v>0</v>
      </c>
      <c r="K17" s="207">
        <f>_xlfn.DAYS(About!$A$3,'Core Indicators'!ES17)</f>
        <v>0</v>
      </c>
      <c r="L17" s="207">
        <f>_xlfn.DAYS(About!$A$3,'Core Indicators'!FI17)</f>
        <v>0</v>
      </c>
      <c r="M17" s="207">
        <f>_xlfn.DAYS(About!$A$3,'Core Indicators'!GG17)</f>
        <v>32</v>
      </c>
      <c r="N17" s="207">
        <f>_xlfn.DAYS(About!$A$3,'Core Indicators'!GO17)</f>
        <v>32</v>
      </c>
      <c r="O17" s="207">
        <f>_xlfn.DAYS(About!$A$3,'Core Indicators'!GW17)</f>
        <v>32</v>
      </c>
      <c r="P17" s="207">
        <f>_xlfn.DAYS(About!$A$3,'Core Indicators'!HE17)</f>
        <v>32</v>
      </c>
      <c r="Q17" s="207">
        <f>_xlfn.DAYS(About!$A$3,'Core Indicators'!HM17)</f>
        <v>32</v>
      </c>
      <c r="R17" s="207">
        <f>_xlfn.DAYS(About!$A$3,'Core Indicators'!HU17)</f>
        <v>32</v>
      </c>
      <c r="S17" s="207">
        <f>_xlfn.DAYS(About!$A$3,'Core Indicators'!IC17)</f>
        <v>32</v>
      </c>
      <c r="T17" s="207">
        <f>_xlfn.DAYS(About!$A$3,'Core Indicators'!IK17)</f>
        <v>32</v>
      </c>
      <c r="U17" s="207">
        <f>_xlfn.DAYS(About!$A$3,'Core Indicators'!IS17)</f>
        <v>32</v>
      </c>
      <c r="V17" s="207">
        <f t="shared" si="0"/>
        <v>3.2</v>
      </c>
    </row>
    <row r="18" spans="1:22" x14ac:dyDescent="0.25">
      <c r="A18" s="206" t="str">
        <f>Lists!C:C</f>
        <v>CMR001</v>
      </c>
      <c r="B18" s="207">
        <f>_xlfn.DAYS(About!$A$3,'Core Indicators'!U18)</f>
        <v>549</v>
      </c>
      <c r="C18" s="207">
        <f>_xlfn.DAYS(About!$A$3,'Core Indicators'!AC18)</f>
        <v>153</v>
      </c>
      <c r="D18" s="207">
        <f>_xlfn.DAYS(About!$A$3,'Core Indicators'!AK18)</f>
        <v>70</v>
      </c>
      <c r="E18" s="207">
        <f>_xlfn.DAYS(About!$A$3,'Core Indicators'!AS18)</f>
        <v>153</v>
      </c>
      <c r="F18" s="207">
        <f>_xlfn.DAYS(About!$A$3,'Core Indicators'!BQ18)</f>
        <v>153</v>
      </c>
      <c r="G18" s="207">
        <f>_xlfn.DAYS(About!$A$3,'Core Indicators'!DM18)</f>
        <v>70</v>
      </c>
      <c r="H18" s="207">
        <f>_xlfn.DAYS(About!$A$3,'Core Indicators'!DU18)</f>
        <v>70</v>
      </c>
      <c r="I18" s="207">
        <f>_xlfn.DAYS(About!$A$3,'Core Indicators'!EC18)</f>
        <v>70</v>
      </c>
      <c r="J18" s="207">
        <f>_xlfn.DAYS(About!$A$3,'Core Indicators'!EK18)</f>
        <v>70</v>
      </c>
      <c r="K18" s="207">
        <f>_xlfn.DAYS(About!$A$3,'Core Indicators'!ES18)</f>
        <v>70</v>
      </c>
      <c r="L18" s="207">
        <f>_xlfn.DAYS(About!$A$3,'Core Indicators'!FI18)</f>
        <v>153</v>
      </c>
      <c r="M18" s="207">
        <f>_xlfn.DAYS(About!$A$3,'Core Indicators'!GG18)</f>
        <v>32</v>
      </c>
      <c r="N18" s="207">
        <f>_xlfn.DAYS(About!$A$3,'Core Indicators'!GO18)</f>
        <v>32</v>
      </c>
      <c r="O18" s="207">
        <f>_xlfn.DAYS(About!$A$3,'Core Indicators'!GW18)</f>
        <v>32</v>
      </c>
      <c r="P18" s="207">
        <f>_xlfn.DAYS(About!$A$3,'Core Indicators'!HE18)</f>
        <v>32</v>
      </c>
      <c r="Q18" s="207">
        <f>_xlfn.DAYS(About!$A$3,'Core Indicators'!HM18)</f>
        <v>32</v>
      </c>
      <c r="R18" s="207">
        <f>_xlfn.DAYS(About!$A$3,'Core Indicators'!HU18)</f>
        <v>32</v>
      </c>
      <c r="S18" s="207">
        <f>_xlfn.DAYS(About!$A$3,'Core Indicators'!IC18)</f>
        <v>32</v>
      </c>
      <c r="T18" s="207">
        <f>_xlfn.DAYS(About!$A$3,'Core Indicators'!IK18)</f>
        <v>32</v>
      </c>
      <c r="U18" s="207">
        <f>_xlfn.DAYS(About!$A$3,'Core Indicators'!IS18)</f>
        <v>32</v>
      </c>
      <c r="V18" s="207">
        <f t="shared" si="0"/>
        <v>91.1</v>
      </c>
    </row>
    <row r="19" spans="1:22" x14ac:dyDescent="0.25">
      <c r="A19" s="206" t="str">
        <f>Lists!C:C</f>
        <v>CMR002</v>
      </c>
      <c r="B19" s="207">
        <f>_xlfn.DAYS(About!$A$3,'Core Indicators'!U19)</f>
        <v>1198</v>
      </c>
      <c r="C19" s="207">
        <f>_xlfn.DAYS(About!$A$3,'Core Indicators'!AC19)</f>
        <v>131</v>
      </c>
      <c r="D19" s="207">
        <f>_xlfn.DAYS(About!$A$3,'Core Indicators'!AK19)</f>
        <v>131</v>
      </c>
      <c r="E19" s="207">
        <f>_xlfn.DAYS(About!$A$3,'Core Indicators'!AS19)</f>
        <v>131</v>
      </c>
      <c r="F19" s="207">
        <f>_xlfn.DAYS(About!$A$3,'Core Indicators'!BQ19)</f>
        <v>131</v>
      </c>
      <c r="G19" s="207">
        <f>_xlfn.DAYS(About!$A$3,'Core Indicators'!DM19)</f>
        <v>131</v>
      </c>
      <c r="H19" s="207">
        <f>_xlfn.DAYS(About!$A$3,'Core Indicators'!DU19)</f>
        <v>131</v>
      </c>
      <c r="I19" s="207">
        <f>_xlfn.DAYS(About!$A$3,'Core Indicators'!EC19)</f>
        <v>131</v>
      </c>
      <c r="J19" s="207">
        <f>_xlfn.DAYS(About!$A$3,'Core Indicators'!EK19)</f>
        <v>131</v>
      </c>
      <c r="K19" s="207">
        <f>_xlfn.DAYS(About!$A$3,'Core Indicators'!ES19)</f>
        <v>131</v>
      </c>
      <c r="L19" s="207">
        <f>_xlfn.DAYS(About!$A$3,'Core Indicators'!FI19)</f>
        <v>92</v>
      </c>
      <c r="M19" s="207">
        <f>_xlfn.DAYS(About!$A$3,'Core Indicators'!GG19)</f>
        <v>32</v>
      </c>
      <c r="N19" s="207">
        <f>_xlfn.DAYS(About!$A$3,'Core Indicators'!GO19)</f>
        <v>32</v>
      </c>
      <c r="O19" s="207">
        <f>_xlfn.DAYS(About!$A$3,'Core Indicators'!GW19)</f>
        <v>32</v>
      </c>
      <c r="P19" s="207">
        <f>_xlfn.DAYS(About!$A$3,'Core Indicators'!HE19)</f>
        <v>32</v>
      </c>
      <c r="Q19" s="207">
        <f>_xlfn.DAYS(About!$A$3,'Core Indicators'!HM19)</f>
        <v>32</v>
      </c>
      <c r="R19" s="207">
        <f>_xlfn.DAYS(About!$A$3,'Core Indicators'!HU19)</f>
        <v>32</v>
      </c>
      <c r="S19" s="207">
        <f>_xlfn.DAYS(About!$A$3,'Core Indicators'!IC19)</f>
        <v>32</v>
      </c>
      <c r="T19" s="207">
        <f>_xlfn.DAYS(About!$A$3,'Core Indicators'!IK19)</f>
        <v>32</v>
      </c>
      <c r="U19" s="207">
        <f>_xlfn.DAYS(About!$A$3,'Core Indicators'!IS19)</f>
        <v>32</v>
      </c>
      <c r="V19" s="207">
        <f t="shared" si="0"/>
        <v>117.2</v>
      </c>
    </row>
    <row r="20" spans="1:22" x14ac:dyDescent="0.25">
      <c r="A20" s="206" t="str">
        <f>Lists!C:C</f>
        <v>CMR003</v>
      </c>
      <c r="B20" s="207">
        <f>_xlfn.DAYS(About!$A$3,'Core Indicators'!U20)</f>
        <v>254</v>
      </c>
      <c r="C20" s="207">
        <f>_xlfn.DAYS(About!$A$3,'Core Indicators'!AC20)</f>
        <v>131</v>
      </c>
      <c r="D20" s="207">
        <f>_xlfn.DAYS(About!$A$3,'Core Indicators'!AK20)</f>
        <v>131</v>
      </c>
      <c r="E20" s="207">
        <f>_xlfn.DAYS(About!$A$3,'Core Indicators'!AS20)</f>
        <v>131</v>
      </c>
      <c r="F20" s="207">
        <f>_xlfn.DAYS(About!$A$3,'Core Indicators'!BQ20)</f>
        <v>131</v>
      </c>
      <c r="G20" s="207">
        <f>_xlfn.DAYS(About!$A$3,'Core Indicators'!DM20)</f>
        <v>131</v>
      </c>
      <c r="H20" s="207">
        <f>_xlfn.DAYS(About!$A$3,'Core Indicators'!DU20)</f>
        <v>131</v>
      </c>
      <c r="I20" s="207">
        <f>_xlfn.DAYS(About!$A$3,'Core Indicators'!EC20)</f>
        <v>131</v>
      </c>
      <c r="J20" s="207">
        <f>_xlfn.DAYS(About!$A$3,'Core Indicators'!EK20)</f>
        <v>131</v>
      </c>
      <c r="K20" s="207">
        <f>_xlfn.DAYS(About!$A$3,'Core Indicators'!ES20)</f>
        <v>131</v>
      </c>
      <c r="L20" s="207">
        <f>_xlfn.DAYS(About!$A$3,'Core Indicators'!FI20)</f>
        <v>92</v>
      </c>
      <c r="M20" s="207">
        <f>_xlfn.DAYS(About!$A$3,'Core Indicators'!GG20)</f>
        <v>32</v>
      </c>
      <c r="N20" s="207">
        <f>_xlfn.DAYS(About!$A$3,'Core Indicators'!GO20)</f>
        <v>32</v>
      </c>
      <c r="O20" s="207">
        <f>_xlfn.DAYS(About!$A$3,'Core Indicators'!GW20)</f>
        <v>32</v>
      </c>
      <c r="P20" s="207">
        <f>_xlfn.DAYS(About!$A$3,'Core Indicators'!HE20)</f>
        <v>32</v>
      </c>
      <c r="Q20" s="207">
        <f>_xlfn.DAYS(About!$A$3,'Core Indicators'!HM20)</f>
        <v>32</v>
      </c>
      <c r="R20" s="207">
        <f>_xlfn.DAYS(About!$A$3,'Core Indicators'!HU20)</f>
        <v>32</v>
      </c>
      <c r="S20" s="207">
        <f>_xlfn.DAYS(About!$A$3,'Core Indicators'!IC20)</f>
        <v>32</v>
      </c>
      <c r="T20" s="207">
        <f>_xlfn.DAYS(About!$A$3,'Core Indicators'!IK20)</f>
        <v>32</v>
      </c>
      <c r="U20" s="207">
        <f>_xlfn.DAYS(About!$A$3,'Core Indicators'!IS20)</f>
        <v>32</v>
      </c>
      <c r="V20" s="207">
        <f t="shared" si="0"/>
        <v>117.2</v>
      </c>
    </row>
    <row r="21" spans="1:22" x14ac:dyDescent="0.25">
      <c r="A21" s="206" t="str">
        <f>Lists!C:C</f>
        <v>CMR004</v>
      </c>
      <c r="B21" s="207">
        <f>_xlfn.DAYS(About!$A$3,'Core Indicators'!U21)</f>
        <v>254</v>
      </c>
      <c r="C21" s="207">
        <f>_xlfn.DAYS(About!$A$3,'Core Indicators'!AC21)</f>
        <v>131</v>
      </c>
      <c r="D21" s="207">
        <f>_xlfn.DAYS(About!$A$3,'Core Indicators'!AK21)</f>
        <v>131</v>
      </c>
      <c r="E21" s="207">
        <f>_xlfn.DAYS(About!$A$3,'Core Indicators'!AS21)</f>
        <v>131</v>
      </c>
      <c r="F21" s="207">
        <f>_xlfn.DAYS(About!$A$3,'Core Indicators'!BQ21)</f>
        <v>131</v>
      </c>
      <c r="G21" s="207">
        <f>_xlfn.DAYS(About!$A$3,'Core Indicators'!DM21)</f>
        <v>131</v>
      </c>
      <c r="H21" s="207">
        <f>_xlfn.DAYS(About!$A$3,'Core Indicators'!DU21)</f>
        <v>131</v>
      </c>
      <c r="I21" s="207">
        <f>_xlfn.DAYS(About!$A$3,'Core Indicators'!EC21)</f>
        <v>131</v>
      </c>
      <c r="J21" s="207">
        <f>_xlfn.DAYS(About!$A$3,'Core Indicators'!EK21)</f>
        <v>131</v>
      </c>
      <c r="K21" s="207">
        <f>_xlfn.DAYS(About!$A$3,'Core Indicators'!ES21)</f>
        <v>131</v>
      </c>
      <c r="L21" s="207">
        <f>_xlfn.DAYS(About!$A$3,'Core Indicators'!FI21)</f>
        <v>1386</v>
      </c>
      <c r="M21" s="207">
        <f>_xlfn.DAYS(About!$A$3,'Core Indicators'!GG21)</f>
        <v>32</v>
      </c>
      <c r="N21" s="207">
        <f>_xlfn.DAYS(About!$A$3,'Core Indicators'!GO21)</f>
        <v>32</v>
      </c>
      <c r="O21" s="207">
        <f>_xlfn.DAYS(About!$A$3,'Core Indicators'!GW21)</f>
        <v>32</v>
      </c>
      <c r="P21" s="207">
        <f>_xlfn.DAYS(About!$A$3,'Core Indicators'!HE21)</f>
        <v>32</v>
      </c>
      <c r="Q21" s="207">
        <f>_xlfn.DAYS(About!$A$3,'Core Indicators'!HM21)</f>
        <v>32</v>
      </c>
      <c r="R21" s="207">
        <f>_xlfn.DAYS(About!$A$3,'Core Indicators'!HU21)</f>
        <v>32</v>
      </c>
      <c r="S21" s="207">
        <f>_xlfn.DAYS(About!$A$3,'Core Indicators'!IC21)</f>
        <v>32</v>
      </c>
      <c r="T21" s="207">
        <f>_xlfn.DAYS(About!$A$3,'Core Indicators'!IK21)</f>
        <v>32</v>
      </c>
      <c r="U21" s="207">
        <f>_xlfn.DAYS(About!$A$3,'Core Indicators'!IS21)</f>
        <v>32</v>
      </c>
      <c r="V21" s="207">
        <f t="shared" si="0"/>
        <v>246.6</v>
      </c>
    </row>
    <row r="22" spans="1:22" x14ac:dyDescent="0.25">
      <c r="A22" s="206" t="str">
        <f>Lists!C:C</f>
        <v>COD001</v>
      </c>
      <c r="B22" s="207">
        <f>_xlfn.DAYS(About!$A$3,'Core Indicators'!U22)</f>
        <v>786</v>
      </c>
      <c r="C22" s="207">
        <f>_xlfn.DAYS(About!$A$3,'Core Indicators'!AC22)</f>
        <v>0</v>
      </c>
      <c r="D22" s="207">
        <f>_xlfn.DAYS(About!$A$3,'Core Indicators'!AK22)</f>
        <v>132</v>
      </c>
      <c r="E22" s="207">
        <f>_xlfn.DAYS(About!$A$3,'Core Indicators'!AS22)</f>
        <v>0</v>
      </c>
      <c r="F22" s="207">
        <f>_xlfn.DAYS(About!$A$3,'Core Indicators'!BQ22)</f>
        <v>0</v>
      </c>
      <c r="G22" s="207">
        <f>_xlfn.DAYS(About!$A$3,'Core Indicators'!DM22)</f>
        <v>0</v>
      </c>
      <c r="H22" s="207">
        <f>_xlfn.DAYS(About!$A$3,'Core Indicators'!DU22)</f>
        <v>148</v>
      </c>
      <c r="I22" s="207">
        <f>_xlfn.DAYS(About!$A$3,'Core Indicators'!EC22)</f>
        <v>148</v>
      </c>
      <c r="J22" s="207">
        <f>_xlfn.DAYS(About!$A$3,'Core Indicators'!EK22)</f>
        <v>148</v>
      </c>
      <c r="K22" s="207">
        <f>_xlfn.DAYS(About!$A$3,'Core Indicators'!ES22)</f>
        <v>148</v>
      </c>
      <c r="L22" s="207">
        <f>_xlfn.DAYS(About!$A$3,'Core Indicators'!FI22)</f>
        <v>1386</v>
      </c>
      <c r="M22" s="207">
        <f>_xlfn.DAYS(About!$A$3,'Core Indicators'!GG22)</f>
        <v>32</v>
      </c>
      <c r="N22" s="207">
        <f>_xlfn.DAYS(About!$A$3,'Core Indicators'!GO22)</f>
        <v>32</v>
      </c>
      <c r="O22" s="207">
        <f>_xlfn.DAYS(About!$A$3,'Core Indicators'!GW22)</f>
        <v>32</v>
      </c>
      <c r="P22" s="207">
        <f>_xlfn.DAYS(About!$A$3,'Core Indicators'!HE22)</f>
        <v>32</v>
      </c>
      <c r="Q22" s="207">
        <f>_xlfn.DAYS(About!$A$3,'Core Indicators'!HM22)</f>
        <v>32</v>
      </c>
      <c r="R22" s="207">
        <f>_xlfn.DAYS(About!$A$3,'Core Indicators'!HU22)</f>
        <v>32</v>
      </c>
      <c r="S22" s="207">
        <f>_xlfn.DAYS(About!$A$3,'Core Indicators'!IC22)</f>
        <v>32</v>
      </c>
      <c r="T22" s="207">
        <f>_xlfn.DAYS(About!$A$3,'Core Indicators'!IK22)</f>
        <v>32</v>
      </c>
      <c r="U22" s="207">
        <f>_xlfn.DAYS(About!$A$3,'Core Indicators'!IS22)</f>
        <v>32</v>
      </c>
      <c r="V22" s="207">
        <f t="shared" si="0"/>
        <v>214.2</v>
      </c>
    </row>
    <row r="23" spans="1:22" x14ac:dyDescent="0.25">
      <c r="A23" s="206" t="str">
        <f>Lists!C:C</f>
        <v>COG001</v>
      </c>
      <c r="B23" s="207">
        <f>_xlfn.DAYS(About!$A$3,'Core Indicators'!U23)</f>
        <v>91</v>
      </c>
      <c r="C23" s="207">
        <f>_xlfn.DAYS(About!$A$3,'Core Indicators'!AC23)</f>
        <v>154</v>
      </c>
      <c r="D23" s="207">
        <f>_xlfn.DAYS(About!$A$3,'Core Indicators'!AK23)</f>
        <v>154</v>
      </c>
      <c r="E23" s="207">
        <f>_xlfn.DAYS(About!$A$3,'Core Indicators'!AS23)</f>
        <v>91</v>
      </c>
      <c r="F23" s="207">
        <f>_xlfn.DAYS(About!$A$3,'Core Indicators'!BQ23)</f>
        <v>26</v>
      </c>
      <c r="G23" s="207">
        <f>_xlfn.DAYS(About!$A$3,'Core Indicators'!DM23)</f>
        <v>154</v>
      </c>
      <c r="H23" s="207">
        <f>_xlfn.DAYS(About!$A$3,'Core Indicators'!DU23)</f>
        <v>154</v>
      </c>
      <c r="I23" s="207">
        <f>_xlfn.DAYS(About!$A$3,'Core Indicators'!EC23)</f>
        <v>154</v>
      </c>
      <c r="J23" s="207">
        <f>_xlfn.DAYS(About!$A$3,'Core Indicators'!EK23)</f>
        <v>154</v>
      </c>
      <c r="K23" s="207">
        <f>_xlfn.DAYS(About!$A$3,'Core Indicators'!ES23)</f>
        <v>692</v>
      </c>
      <c r="L23" s="207">
        <f>_xlfn.DAYS(About!$A$3,'Core Indicators'!FI23)</f>
        <v>91</v>
      </c>
      <c r="M23" s="207">
        <f>_xlfn.DAYS(About!$A$3,'Core Indicators'!GG23)</f>
        <v>32</v>
      </c>
      <c r="N23" s="207">
        <f>_xlfn.DAYS(About!$A$3,'Core Indicators'!GO23)</f>
        <v>32</v>
      </c>
      <c r="O23" s="207">
        <f>_xlfn.DAYS(About!$A$3,'Core Indicators'!GW23)</f>
        <v>32</v>
      </c>
      <c r="P23" s="207">
        <f>_xlfn.DAYS(About!$A$3,'Core Indicators'!HE23)</f>
        <v>32</v>
      </c>
      <c r="Q23" s="207">
        <f>_xlfn.DAYS(About!$A$3,'Core Indicators'!HM23)</f>
        <v>32</v>
      </c>
      <c r="R23" s="207">
        <f>_xlfn.DAYS(About!$A$3,'Core Indicators'!HU23)</f>
        <v>32</v>
      </c>
      <c r="S23" s="207">
        <f>_xlfn.DAYS(About!$A$3,'Core Indicators'!IC23)</f>
        <v>32</v>
      </c>
      <c r="T23" s="207">
        <f>_xlfn.DAYS(About!$A$3,'Core Indicators'!IK23)</f>
        <v>32</v>
      </c>
      <c r="U23" s="207">
        <f>_xlfn.DAYS(About!$A$3,'Core Indicators'!IS23)</f>
        <v>32</v>
      </c>
      <c r="V23" s="207">
        <f t="shared" si="0"/>
        <v>170.2</v>
      </c>
    </row>
    <row r="24" spans="1:22" x14ac:dyDescent="0.25">
      <c r="A24" s="206" t="str">
        <f>Lists!C:C</f>
        <v>COL001</v>
      </c>
      <c r="B24" s="207">
        <f>_xlfn.DAYS(About!$A$3,'Core Indicators'!U24)</f>
        <v>1</v>
      </c>
      <c r="C24" s="207">
        <f>_xlfn.DAYS(About!$A$3,'Core Indicators'!AC24)</f>
        <v>1</v>
      </c>
      <c r="D24" s="207">
        <f>_xlfn.DAYS(About!$A$3,'Core Indicators'!AK24)</f>
        <v>1</v>
      </c>
      <c r="E24" s="207">
        <f>_xlfn.DAYS(About!$A$3,'Core Indicators'!AS24)</f>
        <v>1</v>
      </c>
      <c r="F24" s="207">
        <f>_xlfn.DAYS(About!$A$3,'Core Indicators'!BQ24)</f>
        <v>1</v>
      </c>
      <c r="G24" s="207">
        <f>_xlfn.DAYS(About!$A$3,'Core Indicators'!DM24)</f>
        <v>1</v>
      </c>
      <c r="H24" s="207">
        <f>_xlfn.DAYS(About!$A$3,'Core Indicators'!DU24)</f>
        <v>1</v>
      </c>
      <c r="I24" s="207">
        <f>_xlfn.DAYS(About!$A$3,'Core Indicators'!EC24)</f>
        <v>1</v>
      </c>
      <c r="J24" s="207">
        <f>_xlfn.DAYS(About!$A$3,'Core Indicators'!EK24)</f>
        <v>1</v>
      </c>
      <c r="K24" s="207">
        <f>_xlfn.DAYS(About!$A$3,'Core Indicators'!ES24)</f>
        <v>1</v>
      </c>
      <c r="L24" s="207">
        <f>_xlfn.DAYS(About!$A$3,'Core Indicators'!FI24)</f>
        <v>1</v>
      </c>
      <c r="M24" s="207">
        <f>_xlfn.DAYS(About!$A$3,'Core Indicators'!GG24)</f>
        <v>32</v>
      </c>
      <c r="N24" s="207">
        <f>_xlfn.DAYS(About!$A$3,'Core Indicators'!GO24)</f>
        <v>32</v>
      </c>
      <c r="O24" s="207">
        <f>_xlfn.DAYS(About!$A$3,'Core Indicators'!GW24)</f>
        <v>32</v>
      </c>
      <c r="P24" s="207">
        <f>_xlfn.DAYS(About!$A$3,'Core Indicators'!HE24)</f>
        <v>32</v>
      </c>
      <c r="Q24" s="207">
        <f>_xlfn.DAYS(About!$A$3,'Core Indicators'!HM24)</f>
        <v>32</v>
      </c>
      <c r="R24" s="207">
        <f>_xlfn.DAYS(About!$A$3,'Core Indicators'!HU24)</f>
        <v>32</v>
      </c>
      <c r="S24" s="207">
        <f>_xlfn.DAYS(About!$A$3,'Core Indicators'!IC24)</f>
        <v>32</v>
      </c>
      <c r="T24" s="207">
        <f>_xlfn.DAYS(About!$A$3,'Core Indicators'!IK24)</f>
        <v>32</v>
      </c>
      <c r="U24" s="207">
        <f>_xlfn.DAYS(About!$A$3,'Core Indicators'!IS24)</f>
        <v>32</v>
      </c>
      <c r="V24" s="207">
        <f t="shared" si="0"/>
        <v>4.0999999999999996</v>
      </c>
    </row>
    <row r="25" spans="1:22" x14ac:dyDescent="0.25">
      <c r="A25" s="206" t="str">
        <f>Lists!C:C</f>
        <v>COL002</v>
      </c>
      <c r="B25" s="207">
        <f>_xlfn.DAYS(About!$A$3,'Core Indicators'!U25)</f>
        <v>1</v>
      </c>
      <c r="C25" s="207">
        <f>_xlfn.DAYS(About!$A$3,'Core Indicators'!AC25)</f>
        <v>1</v>
      </c>
      <c r="D25" s="207">
        <f>_xlfn.DAYS(About!$A$3,'Core Indicators'!AK25)</f>
        <v>1</v>
      </c>
      <c r="E25" s="207">
        <f>_xlfn.DAYS(About!$A$3,'Core Indicators'!AS25)</f>
        <v>1</v>
      </c>
      <c r="F25" s="207">
        <f>_xlfn.DAYS(About!$A$3,'Core Indicators'!BQ25)</f>
        <v>1</v>
      </c>
      <c r="G25" s="207">
        <f>_xlfn.DAYS(About!$A$3,'Core Indicators'!DM25)</f>
        <v>1</v>
      </c>
      <c r="H25" s="207">
        <f>_xlfn.DAYS(About!$A$3,'Core Indicators'!DU25)</f>
        <v>1</v>
      </c>
      <c r="I25" s="207">
        <f>_xlfn.DAYS(About!$A$3,'Core Indicators'!EC25)</f>
        <v>1</v>
      </c>
      <c r="J25" s="207">
        <f>_xlfn.DAYS(About!$A$3,'Core Indicators'!EK25)</f>
        <v>1</v>
      </c>
      <c r="K25" s="207">
        <f>_xlfn.DAYS(About!$A$3,'Core Indicators'!ES25)</f>
        <v>1</v>
      </c>
      <c r="L25" s="207">
        <f>_xlfn.DAYS(About!$A$3,'Core Indicators'!FI25)</f>
        <v>1</v>
      </c>
      <c r="M25" s="207">
        <f>_xlfn.DAYS(About!$A$3,'Core Indicators'!GG25)</f>
        <v>32</v>
      </c>
      <c r="N25" s="207">
        <f>_xlfn.DAYS(About!$A$3,'Core Indicators'!GO25)</f>
        <v>32</v>
      </c>
      <c r="O25" s="207">
        <f>_xlfn.DAYS(About!$A$3,'Core Indicators'!GW25)</f>
        <v>32</v>
      </c>
      <c r="P25" s="207">
        <f>_xlfn.DAYS(About!$A$3,'Core Indicators'!HE25)</f>
        <v>32</v>
      </c>
      <c r="Q25" s="207">
        <f>_xlfn.DAYS(About!$A$3,'Core Indicators'!HM25)</f>
        <v>32</v>
      </c>
      <c r="R25" s="207">
        <f>_xlfn.DAYS(About!$A$3,'Core Indicators'!HU25)</f>
        <v>32</v>
      </c>
      <c r="S25" s="207">
        <f>_xlfn.DAYS(About!$A$3,'Core Indicators'!IC25)</f>
        <v>32</v>
      </c>
      <c r="T25" s="207">
        <f>_xlfn.DAYS(About!$A$3,'Core Indicators'!IK25)</f>
        <v>32</v>
      </c>
      <c r="U25" s="207">
        <f>_xlfn.DAYS(About!$A$3,'Core Indicators'!IS25)</f>
        <v>32</v>
      </c>
      <c r="V25" s="207">
        <f t="shared" si="0"/>
        <v>4.0999999999999996</v>
      </c>
    </row>
    <row r="26" spans="1:22" x14ac:dyDescent="0.25">
      <c r="A26" s="206" t="str">
        <f>Lists!C:C</f>
        <v>CRI002</v>
      </c>
      <c r="B26" s="207">
        <f>_xlfn.DAYS(About!$A$3,'Core Indicators'!U26)</f>
        <v>6</v>
      </c>
      <c r="C26" s="207">
        <f>_xlfn.DAYS(About!$A$3,'Core Indicators'!AC26)</f>
        <v>6</v>
      </c>
      <c r="D26" s="207">
        <f>_xlfn.DAYS(About!$A$3,'Core Indicators'!AK26)</f>
        <v>6</v>
      </c>
      <c r="E26" s="207">
        <f>_xlfn.DAYS(About!$A$3,'Core Indicators'!AS26)</f>
        <v>6</v>
      </c>
      <c r="F26" s="207">
        <f>_xlfn.DAYS(About!$A$3,'Core Indicators'!BQ26)</f>
        <v>6</v>
      </c>
      <c r="G26" s="207">
        <f>_xlfn.DAYS(About!$A$3,'Core Indicators'!DM26)</f>
        <v>6</v>
      </c>
      <c r="H26" s="207">
        <f>_xlfn.DAYS(About!$A$3,'Core Indicators'!DU26)</f>
        <v>6</v>
      </c>
      <c r="I26" s="207">
        <f>_xlfn.DAYS(About!$A$3,'Core Indicators'!EC26)</f>
        <v>6</v>
      </c>
      <c r="J26" s="207">
        <f>_xlfn.DAYS(About!$A$3,'Core Indicators'!EK26)</f>
        <v>6</v>
      </c>
      <c r="K26" s="207">
        <f>_xlfn.DAYS(About!$A$3,'Core Indicators'!ES26)</f>
        <v>6</v>
      </c>
      <c r="L26" s="207">
        <f>_xlfn.DAYS(About!$A$3,'Core Indicators'!FI26)</f>
        <v>6</v>
      </c>
      <c r="M26" s="207">
        <f>_xlfn.DAYS(About!$A$3,'Core Indicators'!GG26)</f>
        <v>32</v>
      </c>
      <c r="N26" s="207">
        <f>_xlfn.DAYS(About!$A$3,'Core Indicators'!GO26)</f>
        <v>32</v>
      </c>
      <c r="O26" s="207">
        <f>_xlfn.DAYS(About!$A$3,'Core Indicators'!GW26)</f>
        <v>32</v>
      </c>
      <c r="P26" s="207">
        <f>_xlfn.DAYS(About!$A$3,'Core Indicators'!HE26)</f>
        <v>32</v>
      </c>
      <c r="Q26" s="207">
        <f>_xlfn.DAYS(About!$A$3,'Core Indicators'!HM26)</f>
        <v>32</v>
      </c>
      <c r="R26" s="207">
        <f>_xlfn.DAYS(About!$A$3,'Core Indicators'!HU26)</f>
        <v>32</v>
      </c>
      <c r="S26" s="207">
        <f>_xlfn.DAYS(About!$A$3,'Core Indicators'!IC26)</f>
        <v>32</v>
      </c>
      <c r="T26" s="207">
        <f>_xlfn.DAYS(About!$A$3,'Core Indicators'!IK26)</f>
        <v>32</v>
      </c>
      <c r="U26" s="207">
        <f>_xlfn.DAYS(About!$A$3,'Core Indicators'!IS26)</f>
        <v>32</v>
      </c>
      <c r="V26" s="207">
        <f t="shared" si="0"/>
        <v>8.6</v>
      </c>
    </row>
    <row r="27" spans="1:22" x14ac:dyDescent="0.25">
      <c r="A27" s="206" t="str">
        <f>Lists!C:C</f>
        <v>DJI001</v>
      </c>
      <c r="B27" s="207">
        <f>_xlfn.DAYS(About!$A$3,'Core Indicators'!U27)</f>
        <v>2</v>
      </c>
      <c r="C27" s="207">
        <f>_xlfn.DAYS(About!$A$3,'Core Indicators'!AC27)</f>
        <v>2</v>
      </c>
      <c r="D27" s="207">
        <f>_xlfn.DAYS(About!$A$3,'Core Indicators'!AK27)</f>
        <v>2</v>
      </c>
      <c r="E27" s="207">
        <f>_xlfn.DAYS(About!$A$3,'Core Indicators'!AS27)</f>
        <v>2</v>
      </c>
      <c r="F27" s="207">
        <f>_xlfn.DAYS(About!$A$3,'Core Indicators'!BQ27)</f>
        <v>2</v>
      </c>
      <c r="G27" s="207">
        <f>_xlfn.DAYS(About!$A$3,'Core Indicators'!DM27)</f>
        <v>2</v>
      </c>
      <c r="H27" s="207">
        <f>_xlfn.DAYS(About!$A$3,'Core Indicators'!DU27)</f>
        <v>2</v>
      </c>
      <c r="I27" s="207">
        <f>_xlfn.DAYS(About!$A$3,'Core Indicators'!EC27)</f>
        <v>2</v>
      </c>
      <c r="J27" s="207">
        <f>_xlfn.DAYS(About!$A$3,'Core Indicators'!EK27)</f>
        <v>2</v>
      </c>
      <c r="K27" s="207">
        <f>_xlfn.DAYS(About!$A$3,'Core Indicators'!ES27)</f>
        <v>2</v>
      </c>
      <c r="L27" s="207">
        <f>_xlfn.DAYS(About!$A$3,'Core Indicators'!FI27)</f>
        <v>2</v>
      </c>
      <c r="M27" s="207">
        <f>_xlfn.DAYS(About!$A$3,'Core Indicators'!GG27)</f>
        <v>30</v>
      </c>
      <c r="N27" s="207">
        <f>_xlfn.DAYS(About!$A$3,'Core Indicators'!GO27)</f>
        <v>30</v>
      </c>
      <c r="O27" s="207">
        <f>_xlfn.DAYS(About!$A$3,'Core Indicators'!GW27)</f>
        <v>30</v>
      </c>
      <c r="P27" s="207">
        <f>_xlfn.DAYS(About!$A$3,'Core Indicators'!HE27)</f>
        <v>30</v>
      </c>
      <c r="Q27" s="207">
        <f>_xlfn.DAYS(About!$A$3,'Core Indicators'!HM27)</f>
        <v>30</v>
      </c>
      <c r="R27" s="207">
        <f>_xlfn.DAYS(About!$A$3,'Core Indicators'!HU27)</f>
        <v>30</v>
      </c>
      <c r="S27" s="207">
        <f>_xlfn.DAYS(About!$A$3,'Core Indicators'!IC27)</f>
        <v>30</v>
      </c>
      <c r="T27" s="207">
        <f>_xlfn.DAYS(About!$A$3,'Core Indicators'!IK27)</f>
        <v>30</v>
      </c>
      <c r="U27" s="207">
        <f>_xlfn.DAYS(About!$A$3,'Core Indicators'!IS27)</f>
        <v>30</v>
      </c>
      <c r="V27" s="207">
        <f t="shared" si="0"/>
        <v>4.8</v>
      </c>
    </row>
    <row r="28" spans="1:22" x14ac:dyDescent="0.25">
      <c r="A28" s="206" t="str">
        <f>Lists!C:C</f>
        <v>DJI002</v>
      </c>
      <c r="B28" s="207">
        <f>_xlfn.DAYS(About!$A$3,'Core Indicators'!U28)</f>
        <v>2</v>
      </c>
      <c r="C28" s="207">
        <f>_xlfn.DAYS(About!$A$3,'Core Indicators'!AC28)</f>
        <v>2</v>
      </c>
      <c r="D28" s="207">
        <f>_xlfn.DAYS(About!$A$3,'Core Indicators'!AK28)</f>
        <v>2</v>
      </c>
      <c r="E28" s="207">
        <f>_xlfn.DAYS(About!$A$3,'Core Indicators'!AS28)</f>
        <v>2</v>
      </c>
      <c r="F28" s="207">
        <f>_xlfn.DAYS(About!$A$3,'Core Indicators'!BQ28)</f>
        <v>2</v>
      </c>
      <c r="G28" s="207">
        <f>_xlfn.DAYS(About!$A$3,'Core Indicators'!DM28)</f>
        <v>2</v>
      </c>
      <c r="H28" s="207">
        <f>_xlfn.DAYS(About!$A$3,'Core Indicators'!DU28)</f>
        <v>2</v>
      </c>
      <c r="I28" s="207">
        <f>_xlfn.DAYS(About!$A$3,'Core Indicators'!EC28)</f>
        <v>2</v>
      </c>
      <c r="J28" s="207">
        <f>_xlfn.DAYS(About!$A$3,'Core Indicators'!EK28)</f>
        <v>2</v>
      </c>
      <c r="K28" s="207">
        <f>_xlfn.DAYS(About!$A$3,'Core Indicators'!ES28)</f>
        <v>2</v>
      </c>
      <c r="L28" s="207">
        <f>_xlfn.DAYS(About!$A$3,'Core Indicators'!FI28)</f>
        <v>2</v>
      </c>
      <c r="M28" s="207">
        <f>_xlfn.DAYS(About!$A$3,'Core Indicators'!GG28)</f>
        <v>30</v>
      </c>
      <c r="N28" s="207">
        <f>_xlfn.DAYS(About!$A$3,'Core Indicators'!GO28)</f>
        <v>30</v>
      </c>
      <c r="O28" s="207">
        <f>_xlfn.DAYS(About!$A$3,'Core Indicators'!GW28)</f>
        <v>30</v>
      </c>
      <c r="P28" s="207">
        <f>_xlfn.DAYS(About!$A$3,'Core Indicators'!HE28)</f>
        <v>30</v>
      </c>
      <c r="Q28" s="207">
        <f>_xlfn.DAYS(About!$A$3,'Core Indicators'!HM28)</f>
        <v>30</v>
      </c>
      <c r="R28" s="207">
        <f>_xlfn.DAYS(About!$A$3,'Core Indicators'!HU28)</f>
        <v>30</v>
      </c>
      <c r="S28" s="207">
        <f>_xlfn.DAYS(About!$A$3,'Core Indicators'!IC28)</f>
        <v>30</v>
      </c>
      <c r="T28" s="207">
        <f>_xlfn.DAYS(About!$A$3,'Core Indicators'!IK28)</f>
        <v>30</v>
      </c>
      <c r="U28" s="207">
        <f>_xlfn.DAYS(About!$A$3,'Core Indicators'!IS28)</f>
        <v>30</v>
      </c>
      <c r="V28" s="207">
        <f t="shared" si="0"/>
        <v>4.8</v>
      </c>
    </row>
    <row r="29" spans="1:22" x14ac:dyDescent="0.25">
      <c r="A29" s="206" t="str">
        <f>Lists!C:C</f>
        <v>DJI003</v>
      </c>
      <c r="B29" s="207">
        <f>_xlfn.DAYS(About!$A$3,'Core Indicators'!U29)</f>
        <v>2</v>
      </c>
      <c r="C29" s="207">
        <f>_xlfn.DAYS(About!$A$3,'Core Indicators'!AC29)</f>
        <v>2</v>
      </c>
      <c r="D29" s="207">
        <f>_xlfn.DAYS(About!$A$3,'Core Indicators'!AK29)</f>
        <v>2</v>
      </c>
      <c r="E29" s="207">
        <f>_xlfn.DAYS(About!$A$3,'Core Indicators'!AS29)</f>
        <v>2</v>
      </c>
      <c r="F29" s="207">
        <f>_xlfn.DAYS(About!$A$3,'Core Indicators'!BQ29)</f>
        <v>2</v>
      </c>
      <c r="G29" s="207">
        <f>_xlfn.DAYS(About!$A$3,'Core Indicators'!DM29)</f>
        <v>2</v>
      </c>
      <c r="H29" s="207">
        <f>_xlfn.DAYS(About!$A$3,'Core Indicators'!DU29)</f>
        <v>2</v>
      </c>
      <c r="I29" s="207">
        <f>_xlfn.DAYS(About!$A$3,'Core Indicators'!EC29)</f>
        <v>2</v>
      </c>
      <c r="J29" s="207">
        <f>_xlfn.DAYS(About!$A$3,'Core Indicators'!EK29)</f>
        <v>2</v>
      </c>
      <c r="K29" s="207">
        <f>_xlfn.DAYS(About!$A$3,'Core Indicators'!ES29)</f>
        <v>2</v>
      </c>
      <c r="L29" s="207">
        <f>_xlfn.DAYS(About!$A$3,'Core Indicators'!FI29)</f>
        <v>2</v>
      </c>
      <c r="M29" s="207">
        <f>_xlfn.DAYS(About!$A$3,'Core Indicators'!GG29)</f>
        <v>30</v>
      </c>
      <c r="N29" s="207">
        <f>_xlfn.DAYS(About!$A$3,'Core Indicators'!GO29)</f>
        <v>30</v>
      </c>
      <c r="O29" s="207">
        <f>_xlfn.DAYS(About!$A$3,'Core Indicators'!GW29)</f>
        <v>30</v>
      </c>
      <c r="P29" s="207">
        <f>_xlfn.DAYS(About!$A$3,'Core Indicators'!HE29)</f>
        <v>30</v>
      </c>
      <c r="Q29" s="207">
        <f>_xlfn.DAYS(About!$A$3,'Core Indicators'!HM29)</f>
        <v>30</v>
      </c>
      <c r="R29" s="207">
        <f>_xlfn.DAYS(About!$A$3,'Core Indicators'!HU29)</f>
        <v>30</v>
      </c>
      <c r="S29" s="207">
        <f>_xlfn.DAYS(About!$A$3,'Core Indicators'!IC29)</f>
        <v>30</v>
      </c>
      <c r="T29" s="207">
        <f>_xlfn.DAYS(About!$A$3,'Core Indicators'!IK29)</f>
        <v>30</v>
      </c>
      <c r="U29" s="207">
        <f>_xlfn.DAYS(About!$A$3,'Core Indicators'!IS29)</f>
        <v>30</v>
      </c>
      <c r="V29" s="207">
        <f t="shared" si="0"/>
        <v>4.8</v>
      </c>
    </row>
    <row r="30" spans="1:22" x14ac:dyDescent="0.25">
      <c r="A30" s="206" t="str">
        <f>Lists!C:C</f>
        <v>DOM002</v>
      </c>
      <c r="B30" s="207">
        <f>_xlfn.DAYS(About!$A$3,'Core Indicators'!U30)</f>
        <v>6</v>
      </c>
      <c r="C30" s="207">
        <f>_xlfn.DAYS(About!$A$3,'Core Indicators'!AC30)</f>
        <v>6</v>
      </c>
      <c r="D30" s="207">
        <f>_xlfn.DAYS(About!$A$3,'Core Indicators'!AK30)</f>
        <v>6</v>
      </c>
      <c r="E30" s="207">
        <f>_xlfn.DAYS(About!$A$3,'Core Indicators'!AS30)</f>
        <v>6</v>
      </c>
      <c r="F30" s="207">
        <f>_xlfn.DAYS(About!$A$3,'Core Indicators'!BQ30)</f>
        <v>6</v>
      </c>
      <c r="G30" s="207">
        <f>_xlfn.DAYS(About!$A$3,'Core Indicators'!DM30)</f>
        <v>6</v>
      </c>
      <c r="H30" s="207">
        <f>_xlfn.DAYS(About!$A$3,'Core Indicators'!DU30)</f>
        <v>6</v>
      </c>
      <c r="I30" s="207">
        <f>_xlfn.DAYS(About!$A$3,'Core Indicators'!EC30)</f>
        <v>6</v>
      </c>
      <c r="J30" s="207">
        <f>_xlfn.DAYS(About!$A$3,'Core Indicators'!EK30)</f>
        <v>6</v>
      </c>
      <c r="K30" s="207">
        <f>_xlfn.DAYS(About!$A$3,'Core Indicators'!ES30)</f>
        <v>6</v>
      </c>
      <c r="L30" s="207">
        <f>_xlfn.DAYS(About!$A$3,'Core Indicators'!FI30)</f>
        <v>6</v>
      </c>
      <c r="M30" s="207">
        <f>_xlfn.DAYS(About!$A$3,'Core Indicators'!GG30)</f>
        <v>32</v>
      </c>
      <c r="N30" s="207">
        <f>_xlfn.DAYS(About!$A$3,'Core Indicators'!GO30)</f>
        <v>32</v>
      </c>
      <c r="O30" s="207">
        <f>_xlfn.DAYS(About!$A$3,'Core Indicators'!GW30)</f>
        <v>32</v>
      </c>
      <c r="P30" s="207">
        <f>_xlfn.DAYS(About!$A$3,'Core Indicators'!HE30)</f>
        <v>32</v>
      </c>
      <c r="Q30" s="207">
        <f>_xlfn.DAYS(About!$A$3,'Core Indicators'!HM30)</f>
        <v>32</v>
      </c>
      <c r="R30" s="207">
        <f>_xlfn.DAYS(About!$A$3,'Core Indicators'!HU30)</f>
        <v>32</v>
      </c>
      <c r="S30" s="207">
        <f>_xlfn.DAYS(About!$A$3,'Core Indicators'!IC30)</f>
        <v>32</v>
      </c>
      <c r="T30" s="207">
        <f>_xlfn.DAYS(About!$A$3,'Core Indicators'!IK30)</f>
        <v>32</v>
      </c>
      <c r="U30" s="207">
        <f>_xlfn.DAYS(About!$A$3,'Core Indicators'!IS30)</f>
        <v>32</v>
      </c>
      <c r="V30" s="207">
        <f t="shared" si="0"/>
        <v>8.6</v>
      </c>
    </row>
    <row r="31" spans="1:22" x14ac:dyDescent="0.25">
      <c r="A31" s="206" t="str">
        <f>Lists!C:C</f>
        <v>DZA002</v>
      </c>
      <c r="B31" s="207">
        <f>_xlfn.DAYS(About!$A$3,'Core Indicators'!U31)</f>
        <v>122</v>
      </c>
      <c r="C31" s="207">
        <f>_xlfn.DAYS(About!$A$3,'Core Indicators'!AC31)</f>
        <v>17</v>
      </c>
      <c r="D31" s="207">
        <f>_xlfn.DAYS(About!$A$3,'Core Indicators'!AK31)</f>
        <v>98</v>
      </c>
      <c r="E31" s="207">
        <f>_xlfn.DAYS(About!$A$3,'Core Indicators'!AS31)</f>
        <v>98</v>
      </c>
      <c r="F31" s="207">
        <f>_xlfn.DAYS(About!$A$3,'Core Indicators'!BQ31)</f>
        <v>17</v>
      </c>
      <c r="G31" s="207">
        <f>_xlfn.DAYS(About!$A$3,'Core Indicators'!DM31)</f>
        <v>17</v>
      </c>
      <c r="H31" s="207">
        <f>_xlfn.DAYS(About!$A$3,'Core Indicators'!DU31)</f>
        <v>98</v>
      </c>
      <c r="I31" s="207">
        <f>_xlfn.DAYS(About!$A$3,'Core Indicators'!EC31)</f>
        <v>98</v>
      </c>
      <c r="J31" s="207">
        <f>_xlfn.DAYS(About!$A$3,'Core Indicators'!EK31)</f>
        <v>98</v>
      </c>
      <c r="K31" s="207">
        <f>_xlfn.DAYS(About!$A$3,'Core Indicators'!ES31)</f>
        <v>98</v>
      </c>
      <c r="L31" s="207">
        <f>_xlfn.DAYS(About!$A$3,'Core Indicators'!FI31)</f>
        <v>122</v>
      </c>
      <c r="M31" s="207">
        <f>_xlfn.DAYS(About!$A$3,'Core Indicators'!GG31)</f>
        <v>37</v>
      </c>
      <c r="N31" s="207">
        <f>_xlfn.DAYS(About!$A$3,'Core Indicators'!GO31)</f>
        <v>37</v>
      </c>
      <c r="O31" s="207">
        <f>_xlfn.DAYS(About!$A$3,'Core Indicators'!GW31)</f>
        <v>37</v>
      </c>
      <c r="P31" s="207">
        <f>_xlfn.DAYS(About!$A$3,'Core Indicators'!HE31)</f>
        <v>37</v>
      </c>
      <c r="Q31" s="207">
        <f>_xlfn.DAYS(About!$A$3,'Core Indicators'!HM31)</f>
        <v>37</v>
      </c>
      <c r="R31" s="207">
        <f>_xlfn.DAYS(About!$A$3,'Core Indicators'!HU31)</f>
        <v>37</v>
      </c>
      <c r="S31" s="207">
        <f>_xlfn.DAYS(About!$A$3,'Core Indicators'!IC31)</f>
        <v>37</v>
      </c>
      <c r="T31" s="207">
        <f>_xlfn.DAYS(About!$A$3,'Core Indicators'!IK31)</f>
        <v>37</v>
      </c>
      <c r="U31" s="207">
        <f>_xlfn.DAYS(About!$A$3,'Core Indicators'!IS31)</f>
        <v>37</v>
      </c>
      <c r="V31" s="207">
        <f t="shared" si="0"/>
        <v>78.099999999999994</v>
      </c>
    </row>
    <row r="32" spans="1:22" x14ac:dyDescent="0.25">
      <c r="A32" s="206" t="str">
        <f>Lists!C:C</f>
        <v>DZA003</v>
      </c>
      <c r="B32" s="207">
        <f>_xlfn.DAYS(About!$A$3,'Core Indicators'!U32)</f>
        <v>122</v>
      </c>
      <c r="C32" s="207">
        <f>_xlfn.DAYS(About!$A$3,'Core Indicators'!AC32)</f>
        <v>122</v>
      </c>
      <c r="D32" s="207">
        <f>_xlfn.DAYS(About!$A$3,'Core Indicators'!AK32)</f>
        <v>122</v>
      </c>
      <c r="E32" s="207">
        <f>_xlfn.DAYS(About!$A$3,'Core Indicators'!AS32)</f>
        <v>98</v>
      </c>
      <c r="F32" s="207">
        <f>_xlfn.DAYS(About!$A$3,'Core Indicators'!BQ32)</f>
        <v>17</v>
      </c>
      <c r="G32" s="207">
        <f>_xlfn.DAYS(About!$A$3,'Core Indicators'!DM32)</f>
        <v>98</v>
      </c>
      <c r="H32" s="207">
        <f>_xlfn.DAYS(About!$A$3,'Core Indicators'!DU32)</f>
        <v>98</v>
      </c>
      <c r="I32" s="207">
        <f>_xlfn.DAYS(About!$A$3,'Core Indicators'!EC32)</f>
        <v>98</v>
      </c>
      <c r="J32" s="207">
        <f>_xlfn.DAYS(About!$A$3,'Core Indicators'!EK32)</f>
        <v>98</v>
      </c>
      <c r="K32" s="207">
        <f>_xlfn.DAYS(About!$A$3,'Core Indicators'!ES32)</f>
        <v>98</v>
      </c>
      <c r="L32" s="207">
        <f>_xlfn.DAYS(About!$A$3,'Core Indicators'!FI32)</f>
        <v>122</v>
      </c>
      <c r="M32" s="207">
        <f>_xlfn.DAYS(About!$A$3,'Core Indicators'!GG32)</f>
        <v>37</v>
      </c>
      <c r="N32" s="207">
        <f>_xlfn.DAYS(About!$A$3,'Core Indicators'!GO32)</f>
        <v>37</v>
      </c>
      <c r="O32" s="207">
        <f>_xlfn.DAYS(About!$A$3,'Core Indicators'!GW32)</f>
        <v>37</v>
      </c>
      <c r="P32" s="207">
        <f>_xlfn.DAYS(About!$A$3,'Core Indicators'!HE32)</f>
        <v>37</v>
      </c>
      <c r="Q32" s="207">
        <f>_xlfn.DAYS(About!$A$3,'Core Indicators'!HM32)</f>
        <v>37</v>
      </c>
      <c r="R32" s="207">
        <f>_xlfn.DAYS(About!$A$3,'Core Indicators'!HU32)</f>
        <v>37</v>
      </c>
      <c r="S32" s="207">
        <f>_xlfn.DAYS(About!$A$3,'Core Indicators'!IC32)</f>
        <v>37</v>
      </c>
      <c r="T32" s="207">
        <f>_xlfn.DAYS(About!$A$3,'Core Indicators'!IK32)</f>
        <v>37</v>
      </c>
      <c r="U32" s="207">
        <f>_xlfn.DAYS(About!$A$3,'Core Indicators'!IS32)</f>
        <v>37</v>
      </c>
      <c r="V32" s="207">
        <f t="shared" si="0"/>
        <v>88.6</v>
      </c>
    </row>
    <row r="33" spans="1:22" x14ac:dyDescent="0.25">
      <c r="A33" s="206" t="str">
        <f>Lists!C:C</f>
        <v>DZA004</v>
      </c>
      <c r="B33" s="207">
        <f>_xlfn.DAYS(About!$A$3,'Core Indicators'!U33)</f>
        <v>199</v>
      </c>
      <c r="C33" s="207">
        <f>_xlfn.DAYS(About!$A$3,'Core Indicators'!AC33)</f>
        <v>17</v>
      </c>
      <c r="D33" s="207">
        <f>_xlfn.DAYS(About!$A$3,'Core Indicators'!AK33)</f>
        <v>17</v>
      </c>
      <c r="E33" s="207">
        <f>_xlfn.DAYS(About!$A$3,'Core Indicators'!AS33)</f>
        <v>98</v>
      </c>
      <c r="F33" s="207">
        <f>_xlfn.DAYS(About!$A$3,'Core Indicators'!BQ33)</f>
        <v>17</v>
      </c>
      <c r="G33" s="207">
        <f>_xlfn.DAYS(About!$A$3,'Core Indicators'!DM33)</f>
        <v>17</v>
      </c>
      <c r="H33" s="207">
        <f>_xlfn.DAYS(About!$A$3,'Core Indicators'!DU33)</f>
        <v>17</v>
      </c>
      <c r="I33" s="207">
        <f>_xlfn.DAYS(About!$A$3,'Core Indicators'!EC33)</f>
        <v>17</v>
      </c>
      <c r="J33" s="207">
        <f>_xlfn.DAYS(About!$A$3,'Core Indicators'!EK33)</f>
        <v>17</v>
      </c>
      <c r="K33" s="207">
        <f>_xlfn.DAYS(About!$A$3,'Core Indicators'!ES33)</f>
        <v>17</v>
      </c>
      <c r="L33" s="207">
        <f>_xlfn.DAYS(About!$A$3,'Core Indicators'!FI33)</f>
        <v>199</v>
      </c>
      <c r="M33" s="207">
        <f>_xlfn.DAYS(About!$A$3,'Core Indicators'!GG33)</f>
        <v>37</v>
      </c>
      <c r="N33" s="207">
        <f>_xlfn.DAYS(About!$A$3,'Core Indicators'!GO33)</f>
        <v>37</v>
      </c>
      <c r="O33" s="207">
        <f>_xlfn.DAYS(About!$A$3,'Core Indicators'!GW33)</f>
        <v>37</v>
      </c>
      <c r="P33" s="207">
        <f>_xlfn.DAYS(About!$A$3,'Core Indicators'!HE33)</f>
        <v>37</v>
      </c>
      <c r="Q33" s="207">
        <f>_xlfn.DAYS(About!$A$3,'Core Indicators'!HM33)</f>
        <v>37</v>
      </c>
      <c r="R33" s="207">
        <f>_xlfn.DAYS(About!$A$3,'Core Indicators'!HU33)</f>
        <v>37</v>
      </c>
      <c r="S33" s="207">
        <f>_xlfn.DAYS(About!$A$3,'Core Indicators'!IC33)</f>
        <v>37</v>
      </c>
      <c r="T33" s="207">
        <f>_xlfn.DAYS(About!$A$3,'Core Indicators'!IK33)</f>
        <v>37</v>
      </c>
      <c r="U33" s="207">
        <f>_xlfn.DAYS(About!$A$3,'Core Indicators'!IS33)</f>
        <v>37</v>
      </c>
      <c r="V33" s="207">
        <f t="shared" si="0"/>
        <v>45.3</v>
      </c>
    </row>
    <row r="34" spans="1:22" x14ac:dyDescent="0.25">
      <c r="A34" s="206" t="str">
        <f>Lists!C:C</f>
        <v>ECU002</v>
      </c>
      <c r="B34" s="207">
        <f>_xlfn.DAYS(About!$A$3,'Core Indicators'!U34)</f>
        <v>0</v>
      </c>
      <c r="C34" s="207">
        <f>_xlfn.DAYS(About!$A$3,'Core Indicators'!AC34)</f>
        <v>0</v>
      </c>
      <c r="D34" s="207">
        <f>_xlfn.DAYS(About!$A$3,'Core Indicators'!AK34)</f>
        <v>0</v>
      </c>
      <c r="E34" s="207">
        <f>_xlfn.DAYS(About!$A$3,'Core Indicators'!AS34)</f>
        <v>0</v>
      </c>
      <c r="F34" s="207">
        <f>_xlfn.DAYS(About!$A$3,'Core Indicators'!BQ34)</f>
        <v>0</v>
      </c>
      <c r="G34" s="207">
        <f>_xlfn.DAYS(About!$A$3,'Core Indicators'!DM34)</f>
        <v>0</v>
      </c>
      <c r="H34" s="207">
        <f>_xlfn.DAYS(About!$A$3,'Core Indicators'!DU34)</f>
        <v>0</v>
      </c>
      <c r="I34" s="207">
        <f>_xlfn.DAYS(About!$A$3,'Core Indicators'!EC34)</f>
        <v>0</v>
      </c>
      <c r="J34" s="207">
        <f>_xlfn.DAYS(About!$A$3,'Core Indicators'!EK34)</f>
        <v>0</v>
      </c>
      <c r="K34" s="207">
        <f>_xlfn.DAYS(About!$A$3,'Core Indicators'!ES34)</f>
        <v>0</v>
      </c>
      <c r="L34" s="207">
        <f>_xlfn.DAYS(About!$A$3,'Core Indicators'!FI34)</f>
        <v>0</v>
      </c>
      <c r="M34" s="207">
        <f>_xlfn.DAYS(About!$A$3,'Core Indicators'!GG34)</f>
        <v>32</v>
      </c>
      <c r="N34" s="207">
        <f>_xlfn.DAYS(About!$A$3,'Core Indicators'!GO34)</f>
        <v>32</v>
      </c>
      <c r="O34" s="207">
        <f>_xlfn.DAYS(About!$A$3,'Core Indicators'!GW34)</f>
        <v>32</v>
      </c>
      <c r="P34" s="207">
        <f>_xlfn.DAYS(About!$A$3,'Core Indicators'!HE34)</f>
        <v>32</v>
      </c>
      <c r="Q34" s="207">
        <f>_xlfn.DAYS(About!$A$3,'Core Indicators'!HM34)</f>
        <v>32</v>
      </c>
      <c r="R34" s="207">
        <f>_xlfn.DAYS(About!$A$3,'Core Indicators'!HU34)</f>
        <v>32</v>
      </c>
      <c r="S34" s="207">
        <f>_xlfn.DAYS(About!$A$3,'Core Indicators'!IC34)</f>
        <v>32</v>
      </c>
      <c r="T34" s="207">
        <f>_xlfn.DAYS(About!$A$3,'Core Indicators'!IK34)</f>
        <v>32</v>
      </c>
      <c r="U34" s="207">
        <f>_xlfn.DAYS(About!$A$3,'Core Indicators'!IS34)</f>
        <v>32</v>
      </c>
      <c r="V34" s="207">
        <f t="shared" si="0"/>
        <v>3.2</v>
      </c>
    </row>
    <row r="35" spans="1:22" x14ac:dyDescent="0.25">
      <c r="A35" s="206" t="str">
        <f>Lists!C:C</f>
        <v>EGY002</v>
      </c>
      <c r="B35" s="207">
        <f>_xlfn.DAYS(About!$A$3,'Core Indicators'!U35)</f>
        <v>122</v>
      </c>
      <c r="C35" s="207">
        <f>_xlfn.DAYS(About!$A$3,'Core Indicators'!AC35)</f>
        <v>2</v>
      </c>
      <c r="D35" s="207">
        <f>_xlfn.DAYS(About!$A$3,'Core Indicators'!AK35)</f>
        <v>2</v>
      </c>
      <c r="E35" s="207">
        <f>_xlfn.DAYS(About!$A$3,'Core Indicators'!AS35)</f>
        <v>2</v>
      </c>
      <c r="F35" s="207">
        <f>_xlfn.DAYS(About!$A$3,'Core Indicators'!BQ35)</f>
        <v>2</v>
      </c>
      <c r="G35" s="207">
        <f>_xlfn.DAYS(About!$A$3,'Core Indicators'!DM35)</f>
        <v>2</v>
      </c>
      <c r="H35" s="207">
        <f>_xlfn.DAYS(About!$A$3,'Core Indicators'!DU35)</f>
        <v>2</v>
      </c>
      <c r="I35" s="207">
        <f>_xlfn.DAYS(About!$A$3,'Core Indicators'!EC35)</f>
        <v>2</v>
      </c>
      <c r="J35" s="207">
        <f>_xlfn.DAYS(About!$A$3,'Core Indicators'!EK35)</f>
        <v>2</v>
      </c>
      <c r="K35" s="207">
        <f>_xlfn.DAYS(About!$A$3,'Core Indicators'!ES35)</f>
        <v>2</v>
      </c>
      <c r="L35" s="207">
        <f>_xlfn.DAYS(About!$A$3,'Core Indicators'!FI35)</f>
        <v>122</v>
      </c>
      <c r="M35" s="207">
        <f>_xlfn.DAYS(About!$A$3,'Core Indicators'!GG35)</f>
        <v>37</v>
      </c>
      <c r="N35" s="207">
        <f>_xlfn.DAYS(About!$A$3,'Core Indicators'!GO35)</f>
        <v>37</v>
      </c>
      <c r="O35" s="207">
        <f>_xlfn.DAYS(About!$A$3,'Core Indicators'!GW35)</f>
        <v>37</v>
      </c>
      <c r="P35" s="207">
        <f>_xlfn.DAYS(About!$A$3,'Core Indicators'!HE35)</f>
        <v>37</v>
      </c>
      <c r="Q35" s="207">
        <f>_xlfn.DAYS(About!$A$3,'Core Indicators'!HM35)</f>
        <v>37</v>
      </c>
      <c r="R35" s="207">
        <f>_xlfn.DAYS(About!$A$3,'Core Indicators'!HU35)</f>
        <v>37</v>
      </c>
      <c r="S35" s="207">
        <f>_xlfn.DAYS(About!$A$3,'Core Indicators'!IC35)</f>
        <v>37</v>
      </c>
      <c r="T35" s="207">
        <f>_xlfn.DAYS(About!$A$3,'Core Indicators'!IK35)</f>
        <v>37</v>
      </c>
      <c r="U35" s="207">
        <f>_xlfn.DAYS(About!$A$3,'Core Indicators'!IS35)</f>
        <v>37</v>
      </c>
      <c r="V35" s="207">
        <f t="shared" ref="V35:V66" si="1">AVERAGE(D35:M35)</f>
        <v>17.5</v>
      </c>
    </row>
    <row r="36" spans="1:22" x14ac:dyDescent="0.25">
      <c r="A36" s="206" t="str">
        <f>Lists!C:C</f>
        <v>ERI001</v>
      </c>
      <c r="B36" s="207">
        <f>_xlfn.DAYS(About!$A$3,'Core Indicators'!U36)</f>
        <v>196</v>
      </c>
      <c r="C36" s="207">
        <f>_xlfn.DAYS(About!$A$3,'Core Indicators'!AC36)</f>
        <v>196</v>
      </c>
      <c r="D36" s="207">
        <f>_xlfn.DAYS(About!$A$3,'Core Indicators'!AK36)</f>
        <v>196</v>
      </c>
      <c r="E36" s="207">
        <f>_xlfn.DAYS(About!$A$3,'Core Indicators'!AS36)</f>
        <v>196</v>
      </c>
      <c r="F36" s="207">
        <f>_xlfn.DAYS(About!$A$3,'Core Indicators'!BQ36)</f>
        <v>68</v>
      </c>
      <c r="G36" s="207">
        <f>_xlfn.DAYS(About!$A$3,'Core Indicators'!DM36)</f>
        <v>196</v>
      </c>
      <c r="H36" s="207">
        <f>_xlfn.DAYS(About!$A$3,'Core Indicators'!DU36)</f>
        <v>196</v>
      </c>
      <c r="I36" s="207">
        <f>_xlfn.DAYS(About!$A$3,'Core Indicators'!EC36)</f>
        <v>196</v>
      </c>
      <c r="J36" s="207">
        <f>_xlfn.DAYS(About!$A$3,'Core Indicators'!EK36)</f>
        <v>196</v>
      </c>
      <c r="K36" s="207">
        <f>_xlfn.DAYS(About!$A$3,'Core Indicators'!ES36)</f>
        <v>196</v>
      </c>
      <c r="L36" s="207">
        <f>_xlfn.DAYS(About!$A$3,'Core Indicators'!FI36)</f>
        <v>196</v>
      </c>
      <c r="M36" s="207">
        <f>_xlfn.DAYS(About!$A$3,'Core Indicators'!GG36)</f>
        <v>30</v>
      </c>
      <c r="N36" s="207">
        <f>_xlfn.DAYS(About!$A$3,'Core Indicators'!GO36)</f>
        <v>30</v>
      </c>
      <c r="O36" s="207">
        <f>_xlfn.DAYS(About!$A$3,'Core Indicators'!GW36)</f>
        <v>30</v>
      </c>
      <c r="P36" s="207">
        <f>_xlfn.DAYS(About!$A$3,'Core Indicators'!HE36)</f>
        <v>30</v>
      </c>
      <c r="Q36" s="207">
        <f>_xlfn.DAYS(About!$A$3,'Core Indicators'!HM36)</f>
        <v>30</v>
      </c>
      <c r="R36" s="207">
        <f>_xlfn.DAYS(About!$A$3,'Core Indicators'!HU36)</f>
        <v>30</v>
      </c>
      <c r="S36" s="207">
        <f>_xlfn.DAYS(About!$A$3,'Core Indicators'!IC36)</f>
        <v>30</v>
      </c>
      <c r="T36" s="207">
        <f>_xlfn.DAYS(About!$A$3,'Core Indicators'!IK36)</f>
        <v>30</v>
      </c>
      <c r="U36" s="207">
        <f>_xlfn.DAYS(About!$A$3,'Core Indicators'!IS36)</f>
        <v>30</v>
      </c>
      <c r="V36" s="207">
        <f t="shared" si="1"/>
        <v>166.6</v>
      </c>
    </row>
    <row r="37" spans="1:22" x14ac:dyDescent="0.25">
      <c r="A37" s="206" t="str">
        <f>Lists!C:C</f>
        <v>ESP002</v>
      </c>
      <c r="B37" s="207">
        <f>_xlfn.DAYS(About!$A$3,'Core Indicators'!U37)</f>
        <v>122</v>
      </c>
      <c r="C37" s="207">
        <f>_xlfn.DAYS(About!$A$3,'Core Indicators'!AC37)</f>
        <v>17</v>
      </c>
      <c r="D37" s="207">
        <f>_xlfn.DAYS(About!$A$3,'Core Indicators'!AK37)</f>
        <v>17</v>
      </c>
      <c r="E37" s="207">
        <f>_xlfn.DAYS(About!$A$3,'Core Indicators'!AS37)</f>
        <v>17</v>
      </c>
      <c r="F37" s="207">
        <f>_xlfn.DAYS(About!$A$3,'Core Indicators'!BQ37)</f>
        <v>17</v>
      </c>
      <c r="G37" s="207">
        <f>_xlfn.DAYS(About!$A$3,'Core Indicators'!DM37)</f>
        <v>17</v>
      </c>
      <c r="H37" s="207">
        <f>_xlfn.DAYS(About!$A$3,'Core Indicators'!DU37)</f>
        <v>17</v>
      </c>
      <c r="I37" s="207">
        <f>_xlfn.DAYS(About!$A$3,'Core Indicators'!EC37)</f>
        <v>17</v>
      </c>
      <c r="J37" s="207">
        <f>_xlfn.DAYS(About!$A$3,'Core Indicators'!EK37)</f>
        <v>17</v>
      </c>
      <c r="K37" s="207">
        <f>_xlfn.DAYS(About!$A$3,'Core Indicators'!ES37)</f>
        <v>17</v>
      </c>
      <c r="L37" s="207">
        <f>_xlfn.DAYS(About!$A$3,'Core Indicators'!FI37)</f>
        <v>122</v>
      </c>
      <c r="M37" s="207">
        <f>_xlfn.DAYS(About!$A$3,'Core Indicators'!GG37)</f>
        <v>35</v>
      </c>
      <c r="N37" s="207">
        <f>_xlfn.DAYS(About!$A$3,'Core Indicators'!GO37)</f>
        <v>35</v>
      </c>
      <c r="O37" s="207">
        <f>_xlfn.DAYS(About!$A$3,'Core Indicators'!GW37)</f>
        <v>35</v>
      </c>
      <c r="P37" s="207">
        <f>_xlfn.DAYS(About!$A$3,'Core Indicators'!HE37)</f>
        <v>35</v>
      </c>
      <c r="Q37" s="207">
        <f>_xlfn.DAYS(About!$A$3,'Core Indicators'!HM37)</f>
        <v>35</v>
      </c>
      <c r="R37" s="207">
        <f>_xlfn.DAYS(About!$A$3,'Core Indicators'!HU37)</f>
        <v>35</v>
      </c>
      <c r="S37" s="207">
        <f>_xlfn.DAYS(About!$A$3,'Core Indicators'!IC37)</f>
        <v>35</v>
      </c>
      <c r="T37" s="207">
        <f>_xlfn.DAYS(About!$A$3,'Core Indicators'!IK37)</f>
        <v>35</v>
      </c>
      <c r="U37" s="207">
        <f>_xlfn.DAYS(About!$A$3,'Core Indicators'!IS37)</f>
        <v>35</v>
      </c>
      <c r="V37" s="207">
        <f t="shared" si="1"/>
        <v>29.3</v>
      </c>
    </row>
    <row r="38" spans="1:22" x14ac:dyDescent="0.25">
      <c r="A38" s="206" t="str">
        <f>Lists!C:C</f>
        <v>ETH001</v>
      </c>
      <c r="B38" s="207">
        <f>_xlfn.DAYS(About!$A$3,'Core Indicators'!U38)</f>
        <v>0</v>
      </c>
      <c r="C38" s="207">
        <f>_xlfn.DAYS(About!$A$3,'Core Indicators'!AC38)</f>
        <v>0</v>
      </c>
      <c r="D38" s="207">
        <f>_xlfn.DAYS(About!$A$3,'Core Indicators'!AK38)</f>
        <v>0</v>
      </c>
      <c r="E38" s="207">
        <f>_xlfn.DAYS(About!$A$3,'Core Indicators'!AS38)</f>
        <v>0</v>
      </c>
      <c r="F38" s="207">
        <f>_xlfn.DAYS(About!$A$3,'Core Indicators'!BQ38)</f>
        <v>0</v>
      </c>
      <c r="G38" s="207">
        <f>_xlfn.DAYS(About!$A$3,'Core Indicators'!DM38)</f>
        <v>0</v>
      </c>
      <c r="H38" s="207">
        <f>_xlfn.DAYS(About!$A$3,'Core Indicators'!DU38)</f>
        <v>0</v>
      </c>
      <c r="I38" s="207">
        <f>_xlfn.DAYS(About!$A$3,'Core Indicators'!EC38)</f>
        <v>0</v>
      </c>
      <c r="J38" s="207">
        <f>_xlfn.DAYS(About!$A$3,'Core Indicators'!EK38)</f>
        <v>0</v>
      </c>
      <c r="K38" s="207">
        <f>_xlfn.DAYS(About!$A$3,'Core Indicators'!ES38)</f>
        <v>0</v>
      </c>
      <c r="L38" s="207">
        <f>_xlfn.DAYS(About!$A$3,'Core Indicators'!FI38)</f>
        <v>159</v>
      </c>
      <c r="M38" s="207">
        <f>_xlfn.DAYS(About!$A$3,'Core Indicators'!GG38)</f>
        <v>24</v>
      </c>
      <c r="N38" s="207">
        <f>_xlfn.DAYS(About!$A$3,'Core Indicators'!GO38)</f>
        <v>24</v>
      </c>
      <c r="O38" s="207">
        <f>_xlfn.DAYS(About!$A$3,'Core Indicators'!GW38)</f>
        <v>24</v>
      </c>
      <c r="P38" s="207">
        <f>_xlfn.DAYS(About!$A$3,'Core Indicators'!HE38)</f>
        <v>24</v>
      </c>
      <c r="Q38" s="207">
        <f>_xlfn.DAYS(About!$A$3,'Core Indicators'!HM38)</f>
        <v>24</v>
      </c>
      <c r="R38" s="207">
        <f>_xlfn.DAYS(About!$A$3,'Core Indicators'!HU38)</f>
        <v>24</v>
      </c>
      <c r="S38" s="207">
        <f>_xlfn.DAYS(About!$A$3,'Core Indicators'!IC38)</f>
        <v>24</v>
      </c>
      <c r="T38" s="207">
        <f>_xlfn.DAYS(About!$A$3,'Core Indicators'!IK38)</f>
        <v>24</v>
      </c>
      <c r="U38" s="207">
        <f>_xlfn.DAYS(About!$A$3,'Core Indicators'!IS38)</f>
        <v>24</v>
      </c>
      <c r="V38" s="207">
        <f t="shared" si="1"/>
        <v>18.3</v>
      </c>
    </row>
    <row r="39" spans="1:22" x14ac:dyDescent="0.25">
      <c r="A39" s="206" t="str">
        <f>Lists!C:C</f>
        <v>ETH003</v>
      </c>
      <c r="B39" s="207">
        <f>_xlfn.DAYS(About!$A$3,'Core Indicators'!U39)</f>
        <v>0</v>
      </c>
      <c r="C39" s="207">
        <f>_xlfn.DAYS(About!$A$3,'Core Indicators'!AC39)</f>
        <v>0</v>
      </c>
      <c r="D39" s="207">
        <f>_xlfn.DAYS(About!$A$3,'Core Indicators'!AK39)</f>
        <v>0</v>
      </c>
      <c r="E39" s="207">
        <f>_xlfn.DAYS(About!$A$3,'Core Indicators'!AS39)</f>
        <v>0</v>
      </c>
      <c r="F39" s="207">
        <f>_xlfn.DAYS(About!$A$3,'Core Indicators'!BQ39)</f>
        <v>63</v>
      </c>
      <c r="G39" s="207">
        <f>_xlfn.DAYS(About!$A$3,'Core Indicators'!DM39)</f>
        <v>0</v>
      </c>
      <c r="H39" s="207">
        <f>_xlfn.DAYS(About!$A$3,'Core Indicators'!DU39)</f>
        <v>0</v>
      </c>
      <c r="I39" s="207">
        <f>_xlfn.DAYS(About!$A$3,'Core Indicators'!EC39)</f>
        <v>0</v>
      </c>
      <c r="J39" s="207">
        <f>_xlfn.DAYS(About!$A$3,'Core Indicators'!EK39)</f>
        <v>0</v>
      </c>
      <c r="K39" s="207">
        <f>_xlfn.DAYS(About!$A$3,'Core Indicators'!ES39)</f>
        <v>0</v>
      </c>
      <c r="L39" s="207">
        <f>_xlfn.DAYS(About!$A$3,'Core Indicators'!FI39)</f>
        <v>532</v>
      </c>
      <c r="M39" s="207">
        <f>_xlfn.DAYS(About!$A$3,'Core Indicators'!GG39)</f>
        <v>27</v>
      </c>
      <c r="N39" s="207">
        <f>_xlfn.DAYS(About!$A$3,'Core Indicators'!GO39)</f>
        <v>27</v>
      </c>
      <c r="O39" s="207">
        <f>_xlfn.DAYS(About!$A$3,'Core Indicators'!GW39)</f>
        <v>27</v>
      </c>
      <c r="P39" s="207">
        <f>_xlfn.DAYS(About!$A$3,'Core Indicators'!HE39)</f>
        <v>27</v>
      </c>
      <c r="Q39" s="207">
        <f>_xlfn.DAYS(About!$A$3,'Core Indicators'!HM39)</f>
        <v>27</v>
      </c>
      <c r="R39" s="207">
        <f>_xlfn.DAYS(About!$A$3,'Core Indicators'!HU39)</f>
        <v>27</v>
      </c>
      <c r="S39" s="207">
        <f>_xlfn.DAYS(About!$A$3,'Core Indicators'!IC39)</f>
        <v>27</v>
      </c>
      <c r="T39" s="207">
        <f>_xlfn.DAYS(About!$A$3,'Core Indicators'!IK39)</f>
        <v>27</v>
      </c>
      <c r="U39" s="207">
        <f>_xlfn.DAYS(About!$A$3,'Core Indicators'!IS39)</f>
        <v>27</v>
      </c>
      <c r="V39" s="207">
        <f t="shared" si="1"/>
        <v>62.2</v>
      </c>
    </row>
    <row r="40" spans="1:22" x14ac:dyDescent="0.25">
      <c r="A40" s="206" t="str">
        <f>Lists!C:C</f>
        <v>ETH004</v>
      </c>
      <c r="B40" s="207">
        <f>_xlfn.DAYS(About!$A$3,'Core Indicators'!U40)</f>
        <v>63</v>
      </c>
      <c r="C40" s="207">
        <f>_xlfn.DAYS(About!$A$3,'Core Indicators'!AC40)</f>
        <v>63</v>
      </c>
      <c r="D40" s="207">
        <f>_xlfn.DAYS(About!$A$3,'Core Indicators'!AK40)</f>
        <v>63</v>
      </c>
      <c r="E40" s="207">
        <f>_xlfn.DAYS(About!$A$3,'Core Indicators'!AS40)</f>
        <v>0</v>
      </c>
      <c r="F40" s="207">
        <f>_xlfn.DAYS(About!$A$3,'Core Indicators'!BQ40)</f>
        <v>0</v>
      </c>
      <c r="G40" s="207">
        <f>_xlfn.DAYS(About!$A$3,'Core Indicators'!DM40)</f>
        <v>41</v>
      </c>
      <c r="H40" s="207">
        <f>_xlfn.DAYS(About!$A$3,'Core Indicators'!DU40)</f>
        <v>41</v>
      </c>
      <c r="I40" s="207">
        <f>_xlfn.DAYS(About!$A$3,'Core Indicators'!EC40)</f>
        <v>41</v>
      </c>
      <c r="J40" s="207">
        <f>_xlfn.DAYS(About!$A$3,'Core Indicators'!EK40)</f>
        <v>41</v>
      </c>
      <c r="K40" s="207">
        <f>_xlfn.DAYS(About!$A$3,'Core Indicators'!ES40)</f>
        <v>41</v>
      </c>
      <c r="L40" s="207">
        <f>_xlfn.DAYS(About!$A$3,'Core Indicators'!FI40)</f>
        <v>381</v>
      </c>
      <c r="M40" s="207">
        <f>_xlfn.DAYS(About!$A$3,'Core Indicators'!GG40)</f>
        <v>26</v>
      </c>
      <c r="N40" s="207">
        <f>_xlfn.DAYS(About!$A$3,'Core Indicators'!GO40)</f>
        <v>26</v>
      </c>
      <c r="O40" s="207">
        <f>_xlfn.DAYS(About!$A$3,'Core Indicators'!GW40)</f>
        <v>26</v>
      </c>
      <c r="P40" s="207">
        <f>_xlfn.DAYS(About!$A$3,'Core Indicators'!HE40)</f>
        <v>26</v>
      </c>
      <c r="Q40" s="207">
        <f>_xlfn.DAYS(About!$A$3,'Core Indicators'!HM40)</f>
        <v>26</v>
      </c>
      <c r="R40" s="207">
        <f>_xlfn.DAYS(About!$A$3,'Core Indicators'!HU40)</f>
        <v>26</v>
      </c>
      <c r="S40" s="207">
        <f>_xlfn.DAYS(About!$A$3,'Core Indicators'!IC40)</f>
        <v>26</v>
      </c>
      <c r="T40" s="207">
        <f>_xlfn.DAYS(About!$A$3,'Core Indicators'!IK40)</f>
        <v>26</v>
      </c>
      <c r="U40" s="207">
        <f>_xlfn.DAYS(About!$A$3,'Core Indicators'!IS40)</f>
        <v>26</v>
      </c>
      <c r="V40" s="207">
        <f t="shared" si="1"/>
        <v>67.5</v>
      </c>
    </row>
    <row r="41" spans="1:22" x14ac:dyDescent="0.25">
      <c r="A41" s="206" t="str">
        <f>Lists!C:C</f>
        <v>ETH005</v>
      </c>
      <c r="B41" s="207">
        <f>_xlfn.DAYS(About!$A$3,'Core Indicators'!U41)</f>
        <v>63</v>
      </c>
      <c r="C41" s="207">
        <f>_xlfn.DAYS(About!$A$3,'Core Indicators'!AC41)</f>
        <v>0</v>
      </c>
      <c r="D41" s="207">
        <f>_xlfn.DAYS(About!$A$3,'Core Indicators'!AK41)</f>
        <v>0</v>
      </c>
      <c r="E41" s="207">
        <f>_xlfn.DAYS(About!$A$3,'Core Indicators'!AS41)</f>
        <v>41</v>
      </c>
      <c r="F41" s="207">
        <f>_xlfn.DAYS(About!$A$3,'Core Indicators'!BQ41)</f>
        <v>0</v>
      </c>
      <c r="G41" s="207">
        <f>_xlfn.DAYS(About!$A$3,'Core Indicators'!DM41)</f>
        <v>0</v>
      </c>
      <c r="H41" s="207">
        <f>_xlfn.DAYS(About!$A$3,'Core Indicators'!DU41)</f>
        <v>0</v>
      </c>
      <c r="I41" s="207">
        <f>_xlfn.DAYS(About!$A$3,'Core Indicators'!EC41)</f>
        <v>0</v>
      </c>
      <c r="J41" s="207">
        <f>_xlfn.DAYS(About!$A$3,'Core Indicators'!EK41)</f>
        <v>0</v>
      </c>
      <c r="K41" s="207">
        <f>_xlfn.DAYS(About!$A$3,'Core Indicators'!ES41)</f>
        <v>0</v>
      </c>
      <c r="L41" s="207">
        <f>_xlfn.DAYS(About!$A$3,'Core Indicators'!FI41)</f>
        <v>295</v>
      </c>
      <c r="M41" s="207">
        <f>_xlfn.DAYS(About!$A$3,'Core Indicators'!GG41)</f>
        <v>26</v>
      </c>
      <c r="N41" s="207">
        <f>_xlfn.DAYS(About!$A$3,'Core Indicators'!GO41)</f>
        <v>26</v>
      </c>
      <c r="O41" s="207">
        <f>_xlfn.DAYS(About!$A$3,'Core Indicators'!GW41)</f>
        <v>26</v>
      </c>
      <c r="P41" s="207">
        <f>_xlfn.DAYS(About!$A$3,'Core Indicators'!HE41)</f>
        <v>26</v>
      </c>
      <c r="Q41" s="207">
        <f>_xlfn.DAYS(About!$A$3,'Core Indicators'!HM41)</f>
        <v>26</v>
      </c>
      <c r="R41" s="207">
        <f>_xlfn.DAYS(About!$A$3,'Core Indicators'!HU41)</f>
        <v>26</v>
      </c>
      <c r="S41" s="207">
        <f>_xlfn.DAYS(About!$A$3,'Core Indicators'!IC41)</f>
        <v>26</v>
      </c>
      <c r="T41" s="207">
        <f>_xlfn.DAYS(About!$A$3,'Core Indicators'!IK41)</f>
        <v>26</v>
      </c>
      <c r="U41" s="207">
        <f>_xlfn.DAYS(About!$A$3,'Core Indicators'!IS41)</f>
        <v>26</v>
      </c>
      <c r="V41" s="207">
        <f t="shared" si="1"/>
        <v>36.200000000000003</v>
      </c>
    </row>
    <row r="42" spans="1:22" x14ac:dyDescent="0.25">
      <c r="A42" s="206" t="str">
        <f>Lists!C:C</f>
        <v>GMB002</v>
      </c>
      <c r="B42" s="207">
        <f>_xlfn.DAYS(About!$A$3,'Core Indicators'!U42)</f>
        <v>91</v>
      </c>
      <c r="C42" s="207">
        <f>_xlfn.DAYS(About!$A$3,'Core Indicators'!AC42)</f>
        <v>91</v>
      </c>
      <c r="D42" s="207">
        <f>_xlfn.DAYS(About!$A$3,'Core Indicators'!AK42)</f>
        <v>91</v>
      </c>
      <c r="E42" s="207">
        <f>_xlfn.DAYS(About!$A$3,'Core Indicators'!AS42)</f>
        <v>26</v>
      </c>
      <c r="F42" s="207">
        <f>_xlfn.DAYS(About!$A$3,'Core Indicators'!BQ42)</f>
        <v>91</v>
      </c>
      <c r="G42" s="207">
        <f>_xlfn.DAYS(About!$A$3,'Core Indicators'!DM42)</f>
        <v>91</v>
      </c>
      <c r="H42" s="207">
        <f>_xlfn.DAYS(About!$A$3,'Core Indicators'!DU42)</f>
        <v>91</v>
      </c>
      <c r="I42" s="207">
        <f>_xlfn.DAYS(About!$A$3,'Core Indicators'!EC42)</f>
        <v>91</v>
      </c>
      <c r="J42" s="207">
        <f>_xlfn.DAYS(About!$A$3,'Core Indicators'!EK42)</f>
        <v>91</v>
      </c>
      <c r="K42" s="207">
        <f>_xlfn.DAYS(About!$A$3,'Core Indicators'!ES42)</f>
        <v>91</v>
      </c>
      <c r="L42" s="207">
        <f>_xlfn.DAYS(About!$A$3,'Core Indicators'!FI42)</f>
        <v>26</v>
      </c>
      <c r="M42" s="207">
        <f>_xlfn.DAYS(About!$A$3,'Core Indicators'!GG42)</f>
        <v>32</v>
      </c>
      <c r="N42" s="207">
        <f>_xlfn.DAYS(About!$A$3,'Core Indicators'!GO42)</f>
        <v>32</v>
      </c>
      <c r="O42" s="207">
        <f>_xlfn.DAYS(About!$A$3,'Core Indicators'!GW42)</f>
        <v>32</v>
      </c>
      <c r="P42" s="207">
        <f>_xlfn.DAYS(About!$A$3,'Core Indicators'!HE42)</f>
        <v>32</v>
      </c>
      <c r="Q42" s="207">
        <f>_xlfn.DAYS(About!$A$3,'Core Indicators'!HM42)</f>
        <v>32</v>
      </c>
      <c r="R42" s="207">
        <f>_xlfn.DAYS(About!$A$3,'Core Indicators'!HU42)</f>
        <v>32</v>
      </c>
      <c r="S42" s="207">
        <f>_xlfn.DAYS(About!$A$3,'Core Indicators'!IC42)</f>
        <v>32</v>
      </c>
      <c r="T42" s="207">
        <f>_xlfn.DAYS(About!$A$3,'Core Indicators'!IK42)</f>
        <v>32</v>
      </c>
      <c r="U42" s="207">
        <f>_xlfn.DAYS(About!$A$3,'Core Indicators'!IS42)</f>
        <v>32</v>
      </c>
      <c r="V42" s="207">
        <f t="shared" si="1"/>
        <v>72.099999999999994</v>
      </c>
    </row>
    <row r="43" spans="1:22" x14ac:dyDescent="0.25">
      <c r="A43" s="206" t="str">
        <f>Lists!C:C</f>
        <v>GRC002</v>
      </c>
      <c r="B43" s="207">
        <f>_xlfn.DAYS(About!$A$3,'Core Indicators'!U43)</f>
        <v>1</v>
      </c>
      <c r="C43" s="207">
        <f>_xlfn.DAYS(About!$A$3,'Core Indicators'!AC43)</f>
        <v>1</v>
      </c>
      <c r="D43" s="207">
        <f>_xlfn.DAYS(About!$A$3,'Core Indicators'!AK43)</f>
        <v>1</v>
      </c>
      <c r="E43" s="207">
        <f>_xlfn.DAYS(About!$A$3,'Core Indicators'!AS43)</f>
        <v>1</v>
      </c>
      <c r="F43" s="207">
        <f>_xlfn.DAYS(About!$A$3,'Core Indicators'!BQ43)</f>
        <v>1</v>
      </c>
      <c r="G43" s="207">
        <f>_xlfn.DAYS(About!$A$3,'Core Indicators'!DM43)</f>
        <v>1</v>
      </c>
      <c r="H43" s="207">
        <f>_xlfn.DAYS(About!$A$3,'Core Indicators'!DU43)</f>
        <v>1</v>
      </c>
      <c r="I43" s="207">
        <f>_xlfn.DAYS(About!$A$3,'Core Indicators'!EC43)</f>
        <v>1</v>
      </c>
      <c r="J43" s="207">
        <f>_xlfn.DAYS(About!$A$3,'Core Indicators'!EK43)</f>
        <v>1</v>
      </c>
      <c r="K43" s="207">
        <f>_xlfn.DAYS(About!$A$3,'Core Indicators'!ES43)</f>
        <v>1</v>
      </c>
      <c r="L43" s="207">
        <f>_xlfn.DAYS(About!$A$3,'Core Indicators'!FI43)</f>
        <v>1394</v>
      </c>
      <c r="M43" s="207">
        <f>_xlfn.DAYS(About!$A$3,'Core Indicators'!GG43)</f>
        <v>30</v>
      </c>
      <c r="N43" s="207">
        <f>_xlfn.DAYS(About!$A$3,'Core Indicators'!GO43)</f>
        <v>30</v>
      </c>
      <c r="O43" s="207">
        <f>_xlfn.DAYS(About!$A$3,'Core Indicators'!GW43)</f>
        <v>30</v>
      </c>
      <c r="P43" s="207">
        <f>_xlfn.DAYS(About!$A$3,'Core Indicators'!HE43)</f>
        <v>30</v>
      </c>
      <c r="Q43" s="207">
        <f>_xlfn.DAYS(About!$A$3,'Core Indicators'!HM43)</f>
        <v>30</v>
      </c>
      <c r="R43" s="207">
        <f>_xlfn.DAYS(About!$A$3,'Core Indicators'!HU43)</f>
        <v>30</v>
      </c>
      <c r="S43" s="207">
        <f>_xlfn.DAYS(About!$A$3,'Core Indicators'!IC43)</f>
        <v>30</v>
      </c>
      <c r="T43" s="207">
        <f>_xlfn.DAYS(About!$A$3,'Core Indicators'!IK43)</f>
        <v>30</v>
      </c>
      <c r="U43" s="207">
        <f>_xlfn.DAYS(About!$A$3,'Core Indicators'!IS43)</f>
        <v>30</v>
      </c>
      <c r="V43" s="207">
        <f t="shared" si="1"/>
        <v>143.19999999999999</v>
      </c>
    </row>
    <row r="44" spans="1:22" x14ac:dyDescent="0.25">
      <c r="A44" s="206" t="str">
        <f>Lists!C:C</f>
        <v>GTM001</v>
      </c>
      <c r="B44" s="207">
        <f>_xlfn.DAYS(About!$A$3,'Core Indicators'!U44)</f>
        <v>6</v>
      </c>
      <c r="C44" s="207">
        <f>_xlfn.DAYS(About!$A$3,'Core Indicators'!AC44)</f>
        <v>6</v>
      </c>
      <c r="D44" s="207">
        <f>_xlfn.DAYS(About!$A$3,'Core Indicators'!AK44)</f>
        <v>6</v>
      </c>
      <c r="E44" s="207">
        <f>_xlfn.DAYS(About!$A$3,'Core Indicators'!AS44)</f>
        <v>6</v>
      </c>
      <c r="F44" s="207">
        <f>_xlfn.DAYS(About!$A$3,'Core Indicators'!BQ44)</f>
        <v>6</v>
      </c>
      <c r="G44" s="207">
        <f>_xlfn.DAYS(About!$A$3,'Core Indicators'!DM44)</f>
        <v>6</v>
      </c>
      <c r="H44" s="207">
        <f>_xlfn.DAYS(About!$A$3,'Core Indicators'!DU44)</f>
        <v>6</v>
      </c>
      <c r="I44" s="207">
        <f>_xlfn.DAYS(About!$A$3,'Core Indicators'!EC44)</f>
        <v>6</v>
      </c>
      <c r="J44" s="207">
        <f>_xlfn.DAYS(About!$A$3,'Core Indicators'!EK44)</f>
        <v>6</v>
      </c>
      <c r="K44" s="207">
        <f>_xlfn.DAYS(About!$A$3,'Core Indicators'!ES44)</f>
        <v>6</v>
      </c>
      <c r="L44" s="207">
        <f>_xlfn.DAYS(About!$A$3,'Core Indicators'!FI44)</f>
        <v>6</v>
      </c>
      <c r="M44" s="207">
        <f>_xlfn.DAYS(About!$A$3,'Core Indicators'!GG44)</f>
        <v>32</v>
      </c>
      <c r="N44" s="207">
        <f>_xlfn.DAYS(About!$A$3,'Core Indicators'!GO44)</f>
        <v>32</v>
      </c>
      <c r="O44" s="207">
        <f>_xlfn.DAYS(About!$A$3,'Core Indicators'!GW44)</f>
        <v>32</v>
      </c>
      <c r="P44" s="207">
        <f>_xlfn.DAYS(About!$A$3,'Core Indicators'!HE44)</f>
        <v>32</v>
      </c>
      <c r="Q44" s="207">
        <f>_xlfn.DAYS(About!$A$3,'Core Indicators'!HM44)</f>
        <v>32</v>
      </c>
      <c r="R44" s="207">
        <f>_xlfn.DAYS(About!$A$3,'Core Indicators'!HU44)</f>
        <v>32</v>
      </c>
      <c r="S44" s="207">
        <f>_xlfn.DAYS(About!$A$3,'Core Indicators'!IC44)</f>
        <v>32</v>
      </c>
      <c r="T44" s="207">
        <f>_xlfn.DAYS(About!$A$3,'Core Indicators'!IK44)</f>
        <v>32</v>
      </c>
      <c r="U44" s="207">
        <f>_xlfn.DAYS(About!$A$3,'Core Indicators'!IS44)</f>
        <v>32</v>
      </c>
      <c r="V44" s="207">
        <f t="shared" si="1"/>
        <v>8.6</v>
      </c>
    </row>
    <row r="45" spans="1:22" x14ac:dyDescent="0.25">
      <c r="A45" s="206" t="str">
        <f>Lists!C:C</f>
        <v>HND001</v>
      </c>
      <c r="B45" s="207">
        <f>_xlfn.DAYS(About!$A$3,'Core Indicators'!U45)</f>
        <v>6</v>
      </c>
      <c r="C45" s="207">
        <f>_xlfn.DAYS(About!$A$3,'Core Indicators'!AC45)</f>
        <v>6</v>
      </c>
      <c r="D45" s="207">
        <f>_xlfn.DAYS(About!$A$3,'Core Indicators'!AK45)</f>
        <v>6</v>
      </c>
      <c r="E45" s="207">
        <f>_xlfn.DAYS(About!$A$3,'Core Indicators'!AS45)</f>
        <v>6</v>
      </c>
      <c r="F45" s="207">
        <f>_xlfn.DAYS(About!$A$3,'Core Indicators'!BQ45)</f>
        <v>6</v>
      </c>
      <c r="G45" s="207">
        <f>_xlfn.DAYS(About!$A$3,'Core Indicators'!DM45)</f>
        <v>6</v>
      </c>
      <c r="H45" s="207">
        <f>_xlfn.DAYS(About!$A$3,'Core Indicators'!DU45)</f>
        <v>6</v>
      </c>
      <c r="I45" s="207">
        <f>_xlfn.DAYS(About!$A$3,'Core Indicators'!EC45)</f>
        <v>6</v>
      </c>
      <c r="J45" s="207">
        <f>_xlfn.DAYS(About!$A$3,'Core Indicators'!EK45)</f>
        <v>6</v>
      </c>
      <c r="K45" s="207">
        <f>_xlfn.DAYS(About!$A$3,'Core Indicators'!ES45)</f>
        <v>6</v>
      </c>
      <c r="L45" s="207">
        <f>_xlfn.DAYS(About!$A$3,'Core Indicators'!FI45)</f>
        <v>6</v>
      </c>
      <c r="M45" s="207">
        <f>_xlfn.DAYS(About!$A$3,'Core Indicators'!GG45)</f>
        <v>32</v>
      </c>
      <c r="N45" s="207">
        <f>_xlfn.DAYS(About!$A$3,'Core Indicators'!GO45)</f>
        <v>32</v>
      </c>
      <c r="O45" s="207">
        <f>_xlfn.DAYS(About!$A$3,'Core Indicators'!GW45)</f>
        <v>32</v>
      </c>
      <c r="P45" s="207">
        <f>_xlfn.DAYS(About!$A$3,'Core Indicators'!HE45)</f>
        <v>32</v>
      </c>
      <c r="Q45" s="207">
        <f>_xlfn.DAYS(About!$A$3,'Core Indicators'!HM45)</f>
        <v>32</v>
      </c>
      <c r="R45" s="207">
        <f>_xlfn.DAYS(About!$A$3,'Core Indicators'!HU45)</f>
        <v>32</v>
      </c>
      <c r="S45" s="207">
        <f>_xlfn.DAYS(About!$A$3,'Core Indicators'!IC45)</f>
        <v>32</v>
      </c>
      <c r="T45" s="207">
        <f>_xlfn.DAYS(About!$A$3,'Core Indicators'!IK45)</f>
        <v>32</v>
      </c>
      <c r="U45" s="207">
        <f>_xlfn.DAYS(About!$A$3,'Core Indicators'!IS45)</f>
        <v>32</v>
      </c>
      <c r="V45" s="207">
        <f t="shared" si="1"/>
        <v>8.6</v>
      </c>
    </row>
    <row r="46" spans="1:22" x14ac:dyDescent="0.25">
      <c r="A46" s="206" t="str">
        <f>Lists!C:C</f>
        <v>HTI001</v>
      </c>
      <c r="B46" s="207">
        <f>_xlfn.DAYS(About!$A$3,'Core Indicators'!U46)</f>
        <v>6</v>
      </c>
      <c r="C46" s="207">
        <f>_xlfn.DAYS(About!$A$3,'Core Indicators'!AC46)</f>
        <v>6</v>
      </c>
      <c r="D46" s="207">
        <f>_xlfn.DAYS(About!$A$3,'Core Indicators'!AK46)</f>
        <v>6</v>
      </c>
      <c r="E46" s="207">
        <f>_xlfn.DAYS(About!$A$3,'Core Indicators'!AS46)</f>
        <v>6</v>
      </c>
      <c r="F46" s="207">
        <f>_xlfn.DAYS(About!$A$3,'Core Indicators'!BQ46)</f>
        <v>6</v>
      </c>
      <c r="G46" s="207">
        <f>_xlfn.DAYS(About!$A$3,'Core Indicators'!DM46)</f>
        <v>6</v>
      </c>
      <c r="H46" s="207">
        <f>_xlfn.DAYS(About!$A$3,'Core Indicators'!DU46)</f>
        <v>6</v>
      </c>
      <c r="I46" s="207">
        <f>_xlfn.DAYS(About!$A$3,'Core Indicators'!EC46)</f>
        <v>6</v>
      </c>
      <c r="J46" s="207">
        <f>_xlfn.DAYS(About!$A$3,'Core Indicators'!EK46)</f>
        <v>6</v>
      </c>
      <c r="K46" s="207">
        <f>_xlfn.DAYS(About!$A$3,'Core Indicators'!ES46)</f>
        <v>6</v>
      </c>
      <c r="L46" s="207">
        <f>_xlfn.DAYS(About!$A$3,'Core Indicators'!FI46)</f>
        <v>6</v>
      </c>
      <c r="M46" s="207">
        <f>_xlfn.DAYS(About!$A$3,'Core Indicators'!GG46)</f>
        <v>32</v>
      </c>
      <c r="N46" s="207">
        <f>_xlfn.DAYS(About!$A$3,'Core Indicators'!GO46)</f>
        <v>32</v>
      </c>
      <c r="O46" s="207">
        <f>_xlfn.DAYS(About!$A$3,'Core Indicators'!GW46)</f>
        <v>32</v>
      </c>
      <c r="P46" s="207">
        <f>_xlfn.DAYS(About!$A$3,'Core Indicators'!HE46)</f>
        <v>32</v>
      </c>
      <c r="Q46" s="207">
        <f>_xlfn.DAYS(About!$A$3,'Core Indicators'!HM46)</f>
        <v>32</v>
      </c>
      <c r="R46" s="207">
        <f>_xlfn.DAYS(About!$A$3,'Core Indicators'!HU46)</f>
        <v>32</v>
      </c>
      <c r="S46" s="207">
        <f>_xlfn.DAYS(About!$A$3,'Core Indicators'!IC46)</f>
        <v>32</v>
      </c>
      <c r="T46" s="207">
        <f>_xlfn.DAYS(About!$A$3,'Core Indicators'!IK46)</f>
        <v>32</v>
      </c>
      <c r="U46" s="207">
        <f>_xlfn.DAYS(About!$A$3,'Core Indicators'!IS46)</f>
        <v>32</v>
      </c>
      <c r="V46" s="207">
        <f t="shared" si="1"/>
        <v>8.6</v>
      </c>
    </row>
    <row r="47" spans="1:22" x14ac:dyDescent="0.25">
      <c r="A47" s="206" t="str">
        <f>Lists!C:C</f>
        <v>HTI002</v>
      </c>
      <c r="B47" s="207">
        <f>_xlfn.DAYS(About!$A$3,'Core Indicators'!U47)</f>
        <v>6</v>
      </c>
      <c r="C47" s="207">
        <f>_xlfn.DAYS(About!$A$3,'Core Indicators'!AC47)</f>
        <v>6</v>
      </c>
      <c r="D47" s="207">
        <f>_xlfn.DAYS(About!$A$3,'Core Indicators'!AK47)</f>
        <v>6</v>
      </c>
      <c r="E47" s="207">
        <f>_xlfn.DAYS(About!$A$3,'Core Indicators'!AS47)</f>
        <v>6</v>
      </c>
      <c r="F47" s="207">
        <f>_xlfn.DAYS(About!$A$3,'Core Indicators'!BQ47)</f>
        <v>6</v>
      </c>
      <c r="G47" s="207">
        <f>_xlfn.DAYS(About!$A$3,'Core Indicators'!DM47)</f>
        <v>6</v>
      </c>
      <c r="H47" s="207">
        <f>_xlfn.DAYS(About!$A$3,'Core Indicators'!DU47)</f>
        <v>6</v>
      </c>
      <c r="I47" s="207">
        <f>_xlfn.DAYS(About!$A$3,'Core Indicators'!EC47)</f>
        <v>6</v>
      </c>
      <c r="J47" s="207">
        <f>_xlfn.DAYS(About!$A$3,'Core Indicators'!EK47)</f>
        <v>6</v>
      </c>
      <c r="K47" s="207">
        <f>_xlfn.DAYS(About!$A$3,'Core Indicators'!ES47)</f>
        <v>6</v>
      </c>
      <c r="L47" s="207">
        <f>_xlfn.DAYS(About!$A$3,'Core Indicators'!FI47)</f>
        <v>6</v>
      </c>
      <c r="M47" s="207">
        <f>_xlfn.DAYS(About!$A$3,'Core Indicators'!GG47)</f>
        <v>32</v>
      </c>
      <c r="N47" s="207">
        <f>_xlfn.DAYS(About!$A$3,'Core Indicators'!GO47)</f>
        <v>32</v>
      </c>
      <c r="O47" s="207">
        <f>_xlfn.DAYS(About!$A$3,'Core Indicators'!GW47)</f>
        <v>32</v>
      </c>
      <c r="P47" s="207">
        <f>_xlfn.DAYS(About!$A$3,'Core Indicators'!HE47)</f>
        <v>32</v>
      </c>
      <c r="Q47" s="207">
        <f>_xlfn.DAYS(About!$A$3,'Core Indicators'!HM47)</f>
        <v>32</v>
      </c>
      <c r="R47" s="207">
        <f>_xlfn.DAYS(About!$A$3,'Core Indicators'!HU47)</f>
        <v>32</v>
      </c>
      <c r="S47" s="207">
        <f>_xlfn.DAYS(About!$A$3,'Core Indicators'!IC47)</f>
        <v>32</v>
      </c>
      <c r="T47" s="207">
        <f>_xlfn.DAYS(About!$A$3,'Core Indicators'!IK47)</f>
        <v>32</v>
      </c>
      <c r="U47" s="207">
        <f>_xlfn.DAYS(About!$A$3,'Core Indicators'!IS47)</f>
        <v>32</v>
      </c>
      <c r="V47" s="207">
        <f t="shared" si="1"/>
        <v>8.6</v>
      </c>
    </row>
    <row r="48" spans="1:22" x14ac:dyDescent="0.25">
      <c r="A48" s="206" t="str">
        <f>Lists!C:C</f>
        <v>HUN002</v>
      </c>
      <c r="B48" s="207">
        <f>_xlfn.DAYS(About!$A$3,'Core Indicators'!U48)</f>
        <v>122</v>
      </c>
      <c r="C48" s="207">
        <f>_xlfn.DAYS(About!$A$3,'Core Indicators'!AC48)</f>
        <v>1</v>
      </c>
      <c r="D48" s="207">
        <f>_xlfn.DAYS(About!$A$3,'Core Indicators'!AK48)</f>
        <v>1</v>
      </c>
      <c r="E48" s="207">
        <f>_xlfn.DAYS(About!$A$3,'Core Indicators'!AS48)</f>
        <v>1</v>
      </c>
      <c r="F48" s="207">
        <f>_xlfn.DAYS(About!$A$3,'Core Indicators'!BQ48)</f>
        <v>1</v>
      </c>
      <c r="G48" s="207">
        <f>_xlfn.DAYS(About!$A$3,'Core Indicators'!DM48)</f>
        <v>1</v>
      </c>
      <c r="H48" s="207">
        <f>_xlfn.DAYS(About!$A$3,'Core Indicators'!DU48)</f>
        <v>1</v>
      </c>
      <c r="I48" s="207">
        <f>_xlfn.DAYS(About!$A$3,'Core Indicators'!EC48)</f>
        <v>1</v>
      </c>
      <c r="J48" s="207">
        <f>_xlfn.DAYS(About!$A$3,'Core Indicators'!EK48)</f>
        <v>1</v>
      </c>
      <c r="K48" s="207">
        <f>_xlfn.DAYS(About!$A$3,'Core Indicators'!ES48)</f>
        <v>1</v>
      </c>
      <c r="L48" s="207">
        <f>_xlfn.DAYS(About!$A$3,'Core Indicators'!FI48)</f>
        <v>122</v>
      </c>
      <c r="M48" s="207">
        <f>_xlfn.DAYS(About!$A$3,'Core Indicators'!GG48)</f>
        <v>33</v>
      </c>
      <c r="N48" s="207">
        <f>_xlfn.DAYS(About!$A$3,'Core Indicators'!GO48)</f>
        <v>33</v>
      </c>
      <c r="O48" s="207">
        <f>_xlfn.DAYS(About!$A$3,'Core Indicators'!GW48)</f>
        <v>33</v>
      </c>
      <c r="P48" s="207">
        <f>_xlfn.DAYS(About!$A$3,'Core Indicators'!HE48)</f>
        <v>33</v>
      </c>
      <c r="Q48" s="207">
        <f>_xlfn.DAYS(About!$A$3,'Core Indicators'!HM48)</f>
        <v>33</v>
      </c>
      <c r="R48" s="207">
        <f>_xlfn.DAYS(About!$A$3,'Core Indicators'!HU48)</f>
        <v>33</v>
      </c>
      <c r="S48" s="207">
        <f>_xlfn.DAYS(About!$A$3,'Core Indicators'!IC48)</f>
        <v>33</v>
      </c>
      <c r="T48" s="207">
        <f>_xlfn.DAYS(About!$A$3,'Core Indicators'!IK48)</f>
        <v>33</v>
      </c>
      <c r="U48" s="207">
        <f>_xlfn.DAYS(About!$A$3,'Core Indicators'!IS48)</f>
        <v>33</v>
      </c>
      <c r="V48" s="207">
        <f t="shared" si="1"/>
        <v>16.3</v>
      </c>
    </row>
    <row r="49" spans="1:22" x14ac:dyDescent="0.25">
      <c r="A49" s="206" t="str">
        <f>Lists!C:C</f>
        <v>IDN002</v>
      </c>
      <c r="B49" s="207">
        <f>_xlfn.DAYS(About!$A$3,'Core Indicators'!U49)</f>
        <v>212</v>
      </c>
      <c r="C49" s="207">
        <f>_xlfn.DAYS(About!$A$3,'Core Indicators'!AC49)</f>
        <v>212</v>
      </c>
      <c r="D49" s="207">
        <f>_xlfn.DAYS(About!$A$3,'Core Indicators'!AK49)</f>
        <v>212</v>
      </c>
      <c r="E49" s="207">
        <f>_xlfn.DAYS(About!$A$3,'Core Indicators'!AS49)</f>
        <v>267</v>
      </c>
      <c r="F49" s="207">
        <f>_xlfn.DAYS(About!$A$3,'Core Indicators'!BQ49)</f>
        <v>2</v>
      </c>
      <c r="G49" s="207">
        <f>_xlfn.DAYS(About!$A$3,'Core Indicators'!DM49)</f>
        <v>177</v>
      </c>
      <c r="H49" s="207">
        <f>_xlfn.DAYS(About!$A$3,'Core Indicators'!DU49)</f>
        <v>183</v>
      </c>
      <c r="I49" s="207">
        <f>_xlfn.DAYS(About!$A$3,'Core Indicators'!EC49)</f>
        <v>212</v>
      </c>
      <c r="J49" s="207">
        <f>_xlfn.DAYS(About!$A$3,'Core Indicators'!EK49)</f>
        <v>212</v>
      </c>
      <c r="K49" s="207">
        <f>_xlfn.DAYS(About!$A$3,'Core Indicators'!ES49)</f>
        <v>212</v>
      </c>
      <c r="L49" s="207">
        <f>_xlfn.DAYS(About!$A$3,'Core Indicators'!FI49)</f>
        <v>1219</v>
      </c>
      <c r="M49" s="207">
        <f>_xlfn.DAYS(About!$A$3,'Core Indicators'!GG49)</f>
        <v>30</v>
      </c>
      <c r="N49" s="207">
        <f>_xlfn.DAYS(About!$A$3,'Core Indicators'!GO49)</f>
        <v>30</v>
      </c>
      <c r="O49" s="207">
        <f>_xlfn.DAYS(About!$A$3,'Core Indicators'!GW49)</f>
        <v>30</v>
      </c>
      <c r="P49" s="207">
        <f>_xlfn.DAYS(About!$A$3,'Core Indicators'!HE49)</f>
        <v>30</v>
      </c>
      <c r="Q49" s="207">
        <f>_xlfn.DAYS(About!$A$3,'Core Indicators'!HM49)</f>
        <v>30</v>
      </c>
      <c r="R49" s="207">
        <f>_xlfn.DAYS(About!$A$3,'Core Indicators'!HU49)</f>
        <v>30</v>
      </c>
      <c r="S49" s="207">
        <f>_xlfn.DAYS(About!$A$3,'Core Indicators'!IC49)</f>
        <v>30</v>
      </c>
      <c r="T49" s="207">
        <f>_xlfn.DAYS(About!$A$3,'Core Indicators'!IK49)</f>
        <v>30</v>
      </c>
      <c r="U49" s="207">
        <f>_xlfn.DAYS(About!$A$3,'Core Indicators'!IS49)</f>
        <v>30</v>
      </c>
      <c r="V49" s="207">
        <f t="shared" si="1"/>
        <v>272.60000000000002</v>
      </c>
    </row>
    <row r="50" spans="1:22" x14ac:dyDescent="0.25">
      <c r="A50" s="206" t="str">
        <f>Lists!C:C</f>
        <v>IDN007</v>
      </c>
      <c r="B50" s="207">
        <f>_xlfn.DAYS(About!$A$3,'Core Indicators'!U50)</f>
        <v>2</v>
      </c>
      <c r="C50" s="207">
        <f>_xlfn.DAYS(About!$A$3,'Core Indicators'!AC50)</f>
        <v>2</v>
      </c>
      <c r="D50" s="207">
        <f>_xlfn.DAYS(About!$A$3,'Core Indicators'!AK50)</f>
        <v>2</v>
      </c>
      <c r="E50" s="207">
        <f>_xlfn.DAYS(About!$A$3,'Core Indicators'!AS50)</f>
        <v>2</v>
      </c>
      <c r="F50" s="207">
        <f>_xlfn.DAYS(About!$A$3,'Core Indicators'!BQ50)</f>
        <v>2</v>
      </c>
      <c r="G50" s="207">
        <f>_xlfn.DAYS(About!$A$3,'Core Indicators'!DM50)</f>
        <v>2</v>
      </c>
      <c r="H50" s="207">
        <f>_xlfn.DAYS(About!$A$3,'Core Indicators'!DU50)</f>
        <v>2</v>
      </c>
      <c r="I50" s="207">
        <f>_xlfn.DAYS(About!$A$3,'Core Indicators'!EC50)</f>
        <v>2</v>
      </c>
      <c r="J50" s="207">
        <f>_xlfn.DAYS(About!$A$3,'Core Indicators'!EK50)</f>
        <v>2</v>
      </c>
      <c r="K50" s="207">
        <f>_xlfn.DAYS(About!$A$3,'Core Indicators'!ES50)</f>
        <v>2</v>
      </c>
      <c r="L50" s="207">
        <f>_xlfn.DAYS(About!$A$3,'Core Indicators'!FI50)</f>
        <v>2</v>
      </c>
      <c r="M50" s="207">
        <f>_xlfn.DAYS(About!$A$3,'Core Indicators'!GG50)</f>
        <v>1</v>
      </c>
      <c r="N50" s="207">
        <f>_xlfn.DAYS(About!$A$3,'Core Indicators'!GO50)</f>
        <v>1</v>
      </c>
      <c r="O50" s="207">
        <f>_xlfn.DAYS(About!$A$3,'Core Indicators'!GW50)</f>
        <v>1</v>
      </c>
      <c r="P50" s="207">
        <f>_xlfn.DAYS(About!$A$3,'Core Indicators'!HE50)</f>
        <v>1</v>
      </c>
      <c r="Q50" s="207">
        <f>_xlfn.DAYS(About!$A$3,'Core Indicators'!HM50)</f>
        <v>1</v>
      </c>
      <c r="R50" s="207">
        <f>_xlfn.DAYS(About!$A$3,'Core Indicators'!HU50)</f>
        <v>1</v>
      </c>
      <c r="S50" s="207">
        <f>_xlfn.DAYS(About!$A$3,'Core Indicators'!IC50)</f>
        <v>1</v>
      </c>
      <c r="T50" s="207">
        <f>_xlfn.DAYS(About!$A$3,'Core Indicators'!IK50)</f>
        <v>1</v>
      </c>
      <c r="U50" s="207">
        <f>_xlfn.DAYS(About!$A$3,'Core Indicators'!IS50)</f>
        <v>1</v>
      </c>
      <c r="V50" s="207">
        <f t="shared" si="1"/>
        <v>1.9</v>
      </c>
    </row>
    <row r="51" spans="1:22" x14ac:dyDescent="0.25">
      <c r="A51" s="206" t="str">
        <f>Lists!C:C</f>
        <v>IDN008</v>
      </c>
      <c r="B51" s="207">
        <f>_xlfn.DAYS(About!$A$3,'Core Indicators'!U51)</f>
        <v>2</v>
      </c>
      <c r="C51" s="207">
        <f>_xlfn.DAYS(About!$A$3,'Core Indicators'!AC51)</f>
        <v>2</v>
      </c>
      <c r="D51" s="207">
        <f>_xlfn.DAYS(About!$A$3,'Core Indicators'!AK51)</f>
        <v>2</v>
      </c>
      <c r="E51" s="207">
        <f>_xlfn.DAYS(About!$A$3,'Core Indicators'!AS51)</f>
        <v>2</v>
      </c>
      <c r="F51" s="207">
        <f>_xlfn.DAYS(About!$A$3,'Core Indicators'!BQ51)</f>
        <v>2</v>
      </c>
      <c r="G51" s="207">
        <f>_xlfn.DAYS(About!$A$3,'Core Indicators'!DM51)</f>
        <v>2</v>
      </c>
      <c r="H51" s="207">
        <f>_xlfn.DAYS(About!$A$3,'Core Indicators'!DU51)</f>
        <v>2</v>
      </c>
      <c r="I51" s="207">
        <f>_xlfn.DAYS(About!$A$3,'Core Indicators'!EC51)</f>
        <v>2</v>
      </c>
      <c r="J51" s="207">
        <f>_xlfn.DAYS(About!$A$3,'Core Indicators'!EK51)</f>
        <v>2</v>
      </c>
      <c r="K51" s="207">
        <f>_xlfn.DAYS(About!$A$3,'Core Indicators'!ES51)</f>
        <v>2</v>
      </c>
      <c r="L51" s="207">
        <f>_xlfn.DAYS(About!$A$3,'Core Indicators'!FI51)</f>
        <v>2</v>
      </c>
      <c r="M51" s="207">
        <f>_xlfn.DAYS(About!$A$3,'Core Indicators'!GG51)</f>
        <v>1</v>
      </c>
      <c r="N51" s="207">
        <f>_xlfn.DAYS(About!$A$3,'Core Indicators'!GO51)</f>
        <v>1</v>
      </c>
      <c r="O51" s="207">
        <f>_xlfn.DAYS(About!$A$3,'Core Indicators'!GW51)</f>
        <v>1</v>
      </c>
      <c r="P51" s="207">
        <f>_xlfn.DAYS(About!$A$3,'Core Indicators'!HE51)</f>
        <v>1</v>
      </c>
      <c r="Q51" s="207">
        <f>_xlfn.DAYS(About!$A$3,'Core Indicators'!HM51)</f>
        <v>1</v>
      </c>
      <c r="R51" s="207">
        <f>_xlfn.DAYS(About!$A$3,'Core Indicators'!HU51)</f>
        <v>1</v>
      </c>
      <c r="S51" s="207">
        <f>_xlfn.DAYS(About!$A$3,'Core Indicators'!IC51)</f>
        <v>1</v>
      </c>
      <c r="T51" s="207">
        <f>_xlfn.DAYS(About!$A$3,'Core Indicators'!IK51)</f>
        <v>1</v>
      </c>
      <c r="U51" s="207">
        <f>_xlfn.DAYS(About!$A$3,'Core Indicators'!IS51)</f>
        <v>1</v>
      </c>
      <c r="V51" s="207">
        <f t="shared" si="1"/>
        <v>1.9</v>
      </c>
    </row>
    <row r="52" spans="1:22" x14ac:dyDescent="0.25">
      <c r="A52" s="206" t="str">
        <f>Lists!C:C</f>
        <v>IND002</v>
      </c>
      <c r="B52" s="207">
        <f>_xlfn.DAYS(About!$A$3,'Core Indicators'!U52)</f>
        <v>672</v>
      </c>
      <c r="C52" s="207">
        <f>_xlfn.DAYS(About!$A$3,'Core Indicators'!AC52)</f>
        <v>672</v>
      </c>
      <c r="D52" s="207">
        <f>_xlfn.DAYS(About!$A$3,'Core Indicators'!AK52)</f>
        <v>672</v>
      </c>
      <c r="E52" s="207">
        <f>_xlfn.DAYS(About!$A$3,'Core Indicators'!AS52)</f>
        <v>672</v>
      </c>
      <c r="F52" s="207">
        <f>_xlfn.DAYS(About!$A$3,'Core Indicators'!BQ52)</f>
        <v>0</v>
      </c>
      <c r="G52" s="207">
        <f>_xlfn.DAYS(About!$A$3,'Core Indicators'!DM52)</f>
        <v>672</v>
      </c>
      <c r="H52" s="207">
        <f>_xlfn.DAYS(About!$A$3,'Core Indicators'!DU52)</f>
        <v>672</v>
      </c>
      <c r="I52" s="207">
        <f>_xlfn.DAYS(About!$A$3,'Core Indicators'!EC52)</f>
        <v>672</v>
      </c>
      <c r="J52" s="207">
        <f>_xlfn.DAYS(About!$A$3,'Core Indicators'!EK52)</f>
        <v>672</v>
      </c>
      <c r="K52" s="207">
        <f>_xlfn.DAYS(About!$A$3,'Core Indicators'!ES52)</f>
        <v>672</v>
      </c>
      <c r="L52" s="207">
        <f>_xlfn.DAYS(About!$A$3,'Core Indicators'!FI52)</f>
        <v>1099</v>
      </c>
      <c r="M52" s="207">
        <f>_xlfn.DAYS(About!$A$3,'Core Indicators'!GG52)</f>
        <v>30</v>
      </c>
      <c r="N52" s="207">
        <f>_xlfn.DAYS(About!$A$3,'Core Indicators'!GO52)</f>
        <v>30</v>
      </c>
      <c r="O52" s="207">
        <f>_xlfn.DAYS(About!$A$3,'Core Indicators'!GW52)</f>
        <v>30</v>
      </c>
      <c r="P52" s="207">
        <f>_xlfn.DAYS(About!$A$3,'Core Indicators'!HE52)</f>
        <v>30</v>
      </c>
      <c r="Q52" s="207">
        <f>_xlfn.DAYS(About!$A$3,'Core Indicators'!HM52)</f>
        <v>30</v>
      </c>
      <c r="R52" s="207">
        <f>_xlfn.DAYS(About!$A$3,'Core Indicators'!HU52)</f>
        <v>30</v>
      </c>
      <c r="S52" s="207">
        <f>_xlfn.DAYS(About!$A$3,'Core Indicators'!IC52)</f>
        <v>30</v>
      </c>
      <c r="T52" s="207">
        <f>_xlfn.DAYS(About!$A$3,'Core Indicators'!IK52)</f>
        <v>30</v>
      </c>
      <c r="U52" s="207">
        <f>_xlfn.DAYS(About!$A$3,'Core Indicators'!IS52)</f>
        <v>30</v>
      </c>
      <c r="V52" s="207">
        <f t="shared" si="1"/>
        <v>583.29999999999995</v>
      </c>
    </row>
    <row r="53" spans="1:22" x14ac:dyDescent="0.25">
      <c r="A53" s="206" t="str">
        <f>Lists!C:C</f>
        <v>IRN004</v>
      </c>
      <c r="B53" s="207">
        <f>_xlfn.DAYS(About!$A$3,'Core Indicators'!U53)</f>
        <v>625</v>
      </c>
      <c r="C53" s="207">
        <f>_xlfn.DAYS(About!$A$3,'Core Indicators'!AC53)</f>
        <v>625</v>
      </c>
      <c r="D53" s="207">
        <f>_xlfn.DAYS(About!$A$3,'Core Indicators'!AK53)</f>
        <v>162</v>
      </c>
      <c r="E53" s="207">
        <f>_xlfn.DAYS(About!$A$3,'Core Indicators'!AS53)</f>
        <v>162</v>
      </c>
      <c r="F53" s="207">
        <f>_xlfn.DAYS(About!$A$3,'Core Indicators'!BQ53)</f>
        <v>238</v>
      </c>
      <c r="G53" s="207">
        <f>_xlfn.DAYS(About!$A$3,'Core Indicators'!DM53)</f>
        <v>162</v>
      </c>
      <c r="H53" s="207">
        <f>_xlfn.DAYS(About!$A$3,'Core Indicators'!DU53)</f>
        <v>238</v>
      </c>
      <c r="I53" s="207">
        <f>_xlfn.DAYS(About!$A$3,'Core Indicators'!EC53)</f>
        <v>162</v>
      </c>
      <c r="J53" s="207">
        <f>_xlfn.DAYS(About!$A$3,'Core Indicators'!EK53)</f>
        <v>162</v>
      </c>
      <c r="K53" s="207">
        <f>_xlfn.DAYS(About!$A$3,'Core Indicators'!ES53)</f>
        <v>238</v>
      </c>
      <c r="L53" s="207">
        <f>_xlfn.DAYS(About!$A$3,'Core Indicators'!FI53)</f>
        <v>625</v>
      </c>
      <c r="M53" s="207">
        <f>_xlfn.DAYS(About!$A$3,'Core Indicators'!GG53)</f>
        <v>30</v>
      </c>
      <c r="N53" s="207">
        <f>_xlfn.DAYS(About!$A$3,'Core Indicators'!GO53)</f>
        <v>30</v>
      </c>
      <c r="O53" s="207">
        <f>_xlfn.DAYS(About!$A$3,'Core Indicators'!GW53)</f>
        <v>30</v>
      </c>
      <c r="P53" s="207">
        <f>_xlfn.DAYS(About!$A$3,'Core Indicators'!HE53)</f>
        <v>30</v>
      </c>
      <c r="Q53" s="207">
        <f>_xlfn.DAYS(About!$A$3,'Core Indicators'!HM53)</f>
        <v>30</v>
      </c>
      <c r="R53" s="207">
        <f>_xlfn.DAYS(About!$A$3,'Core Indicators'!HU53)</f>
        <v>30</v>
      </c>
      <c r="S53" s="207">
        <f>_xlfn.DAYS(About!$A$3,'Core Indicators'!IC53)</f>
        <v>30</v>
      </c>
      <c r="T53" s="207">
        <f>_xlfn.DAYS(About!$A$3,'Core Indicators'!IK53)</f>
        <v>30</v>
      </c>
      <c r="U53" s="207">
        <f>_xlfn.DAYS(About!$A$3,'Core Indicators'!IS53)</f>
        <v>30</v>
      </c>
      <c r="V53" s="207">
        <f t="shared" si="1"/>
        <v>217.9</v>
      </c>
    </row>
    <row r="54" spans="1:22" x14ac:dyDescent="0.25">
      <c r="A54" s="206" t="str">
        <f>Lists!C:C</f>
        <v>IRQ001</v>
      </c>
      <c r="B54" s="207">
        <f>_xlfn.DAYS(About!$A$3,'Core Indicators'!U54)</f>
        <v>2</v>
      </c>
      <c r="C54" s="207">
        <f>_xlfn.DAYS(About!$A$3,'Core Indicators'!AC54)</f>
        <v>2</v>
      </c>
      <c r="D54" s="207">
        <f>_xlfn.DAYS(About!$A$3,'Core Indicators'!AK54)</f>
        <v>2</v>
      </c>
      <c r="E54" s="207">
        <f>_xlfn.DAYS(About!$A$3,'Core Indicators'!AS54)</f>
        <v>2</v>
      </c>
      <c r="F54" s="207">
        <f>_xlfn.DAYS(About!$A$3,'Core Indicators'!BQ54)</f>
        <v>2</v>
      </c>
      <c r="G54" s="207">
        <f>_xlfn.DAYS(About!$A$3,'Core Indicators'!DM54)</f>
        <v>2</v>
      </c>
      <c r="H54" s="207">
        <f>_xlfn.DAYS(About!$A$3,'Core Indicators'!DU54)</f>
        <v>2</v>
      </c>
      <c r="I54" s="207">
        <f>_xlfn.DAYS(About!$A$3,'Core Indicators'!EC54)</f>
        <v>2</v>
      </c>
      <c r="J54" s="207">
        <f>_xlfn.DAYS(About!$A$3,'Core Indicators'!EK54)</f>
        <v>2</v>
      </c>
      <c r="K54" s="207">
        <f>_xlfn.DAYS(About!$A$3,'Core Indicators'!ES54)</f>
        <v>2</v>
      </c>
      <c r="L54" s="207">
        <f>_xlfn.DAYS(About!$A$3,'Core Indicators'!FI54)</f>
        <v>945</v>
      </c>
      <c r="M54" s="207">
        <f>_xlfn.DAYS(About!$A$3,'Core Indicators'!GG54)</f>
        <v>30</v>
      </c>
      <c r="N54" s="207">
        <f>_xlfn.DAYS(About!$A$3,'Core Indicators'!GO54)</f>
        <v>30</v>
      </c>
      <c r="O54" s="207">
        <f>_xlfn.DAYS(About!$A$3,'Core Indicators'!GW54)</f>
        <v>30</v>
      </c>
      <c r="P54" s="207">
        <f>_xlfn.DAYS(About!$A$3,'Core Indicators'!HE54)</f>
        <v>30</v>
      </c>
      <c r="Q54" s="207">
        <f>_xlfn.DAYS(About!$A$3,'Core Indicators'!HM54)</f>
        <v>30</v>
      </c>
      <c r="R54" s="207">
        <f>_xlfn.DAYS(About!$A$3,'Core Indicators'!HU54)</f>
        <v>30</v>
      </c>
      <c r="S54" s="207">
        <f>_xlfn.DAYS(About!$A$3,'Core Indicators'!IC54)</f>
        <v>30</v>
      </c>
      <c r="T54" s="207">
        <f>_xlfn.DAYS(About!$A$3,'Core Indicators'!IK54)</f>
        <v>30</v>
      </c>
      <c r="U54" s="207">
        <f>_xlfn.DAYS(About!$A$3,'Core Indicators'!IS54)</f>
        <v>30</v>
      </c>
      <c r="V54" s="207">
        <f t="shared" si="1"/>
        <v>99.1</v>
      </c>
    </row>
    <row r="55" spans="1:22" x14ac:dyDescent="0.25">
      <c r="A55" s="206" t="str">
        <f>Lists!C:C</f>
        <v>IRQ002</v>
      </c>
      <c r="B55" s="207">
        <f>_xlfn.DAYS(About!$A$3,'Core Indicators'!U55)</f>
        <v>2</v>
      </c>
      <c r="C55" s="207">
        <f>_xlfn.DAYS(About!$A$3,'Core Indicators'!AC55)</f>
        <v>2</v>
      </c>
      <c r="D55" s="207">
        <f>_xlfn.DAYS(About!$A$3,'Core Indicators'!AK55)</f>
        <v>2</v>
      </c>
      <c r="E55" s="207">
        <f>_xlfn.DAYS(About!$A$3,'Core Indicators'!AS55)</f>
        <v>2</v>
      </c>
      <c r="F55" s="207">
        <f>_xlfn.DAYS(About!$A$3,'Core Indicators'!BQ55)</f>
        <v>2</v>
      </c>
      <c r="G55" s="207">
        <f>_xlfn.DAYS(About!$A$3,'Core Indicators'!DM55)</f>
        <v>2</v>
      </c>
      <c r="H55" s="207">
        <f>_xlfn.DAYS(About!$A$3,'Core Indicators'!DU55)</f>
        <v>2</v>
      </c>
      <c r="I55" s="207">
        <f>_xlfn.DAYS(About!$A$3,'Core Indicators'!EC55)</f>
        <v>2</v>
      </c>
      <c r="J55" s="207">
        <f>_xlfn.DAYS(About!$A$3,'Core Indicators'!EK55)</f>
        <v>239</v>
      </c>
      <c r="K55" s="207">
        <f>_xlfn.DAYS(About!$A$3,'Core Indicators'!ES55)</f>
        <v>2</v>
      </c>
      <c r="L55" s="207">
        <f>_xlfn.DAYS(About!$A$3,'Core Indicators'!FI55)</f>
        <v>1028</v>
      </c>
      <c r="M55" s="207">
        <f>_xlfn.DAYS(About!$A$3,'Core Indicators'!GG55)</f>
        <v>30</v>
      </c>
      <c r="N55" s="207">
        <f>_xlfn.DAYS(About!$A$3,'Core Indicators'!GO55)</f>
        <v>30</v>
      </c>
      <c r="O55" s="207">
        <f>_xlfn.DAYS(About!$A$3,'Core Indicators'!GW55)</f>
        <v>30</v>
      </c>
      <c r="P55" s="207">
        <f>_xlfn.DAYS(About!$A$3,'Core Indicators'!HE55)</f>
        <v>30</v>
      </c>
      <c r="Q55" s="207">
        <f>_xlfn.DAYS(About!$A$3,'Core Indicators'!HM55)</f>
        <v>30</v>
      </c>
      <c r="R55" s="207">
        <f>_xlfn.DAYS(About!$A$3,'Core Indicators'!HU55)</f>
        <v>30</v>
      </c>
      <c r="S55" s="207">
        <f>_xlfn.DAYS(About!$A$3,'Core Indicators'!IC55)</f>
        <v>30</v>
      </c>
      <c r="T55" s="207">
        <f>_xlfn.DAYS(About!$A$3,'Core Indicators'!IK55)</f>
        <v>30</v>
      </c>
      <c r="U55" s="207">
        <f>_xlfn.DAYS(About!$A$3,'Core Indicators'!IS55)</f>
        <v>30</v>
      </c>
      <c r="V55" s="207">
        <f t="shared" si="1"/>
        <v>131.1</v>
      </c>
    </row>
    <row r="56" spans="1:22" x14ac:dyDescent="0.25">
      <c r="A56" s="206" t="str">
        <f>Lists!C:C</f>
        <v>IRQ003</v>
      </c>
      <c r="B56" s="207">
        <f>_xlfn.DAYS(About!$A$3,'Core Indicators'!U56)</f>
        <v>2</v>
      </c>
      <c r="C56" s="207">
        <f>_xlfn.DAYS(About!$A$3,'Core Indicators'!AC56)</f>
        <v>2</v>
      </c>
      <c r="D56" s="207">
        <f>_xlfn.DAYS(About!$A$3,'Core Indicators'!AK56)</f>
        <v>2</v>
      </c>
      <c r="E56" s="207">
        <f>_xlfn.DAYS(About!$A$3,'Core Indicators'!AS56)</f>
        <v>2</v>
      </c>
      <c r="F56" s="207">
        <f>_xlfn.DAYS(About!$A$3,'Core Indicators'!BQ56)</f>
        <v>2</v>
      </c>
      <c r="G56" s="207">
        <f>_xlfn.DAYS(About!$A$3,'Core Indicators'!DM56)</f>
        <v>2</v>
      </c>
      <c r="H56" s="207">
        <f>_xlfn.DAYS(About!$A$3,'Core Indicators'!DU56)</f>
        <v>2</v>
      </c>
      <c r="I56" s="207">
        <f>_xlfn.DAYS(About!$A$3,'Core Indicators'!EC56)</f>
        <v>2</v>
      </c>
      <c r="J56" s="207">
        <f>_xlfn.DAYS(About!$A$3,'Core Indicators'!EK56)</f>
        <v>2</v>
      </c>
      <c r="K56" s="207">
        <f>_xlfn.DAYS(About!$A$3,'Core Indicators'!ES56)</f>
        <v>2</v>
      </c>
      <c r="L56" s="207">
        <f>_xlfn.DAYS(About!$A$3,'Core Indicators'!FI56)</f>
        <v>1384</v>
      </c>
      <c r="M56" s="207">
        <f>_xlfn.DAYS(About!$A$3,'Core Indicators'!GG56)</f>
        <v>30</v>
      </c>
      <c r="N56" s="207">
        <f>_xlfn.DAYS(About!$A$3,'Core Indicators'!GO56)</f>
        <v>30</v>
      </c>
      <c r="O56" s="207">
        <f>_xlfn.DAYS(About!$A$3,'Core Indicators'!GW56)</f>
        <v>30</v>
      </c>
      <c r="P56" s="207">
        <f>_xlfn.DAYS(About!$A$3,'Core Indicators'!HE56)</f>
        <v>30</v>
      </c>
      <c r="Q56" s="207">
        <f>_xlfn.DAYS(About!$A$3,'Core Indicators'!HM56)</f>
        <v>30</v>
      </c>
      <c r="R56" s="207">
        <f>_xlfn.DAYS(About!$A$3,'Core Indicators'!HU56)</f>
        <v>30</v>
      </c>
      <c r="S56" s="207">
        <f>_xlfn.DAYS(About!$A$3,'Core Indicators'!IC56)</f>
        <v>30</v>
      </c>
      <c r="T56" s="207">
        <f>_xlfn.DAYS(About!$A$3,'Core Indicators'!IK56)</f>
        <v>30</v>
      </c>
      <c r="U56" s="207">
        <f>_xlfn.DAYS(About!$A$3,'Core Indicators'!IS56)</f>
        <v>30</v>
      </c>
      <c r="V56" s="207">
        <f t="shared" si="1"/>
        <v>143</v>
      </c>
    </row>
    <row r="57" spans="1:22" x14ac:dyDescent="0.25">
      <c r="A57" s="206" t="str">
        <f>Lists!C:C</f>
        <v>ITA002</v>
      </c>
      <c r="B57" s="207">
        <f>_xlfn.DAYS(About!$A$3,'Core Indicators'!U57)</f>
        <v>122</v>
      </c>
      <c r="C57" s="207">
        <f>_xlfn.DAYS(About!$A$3,'Core Indicators'!AC57)</f>
        <v>2</v>
      </c>
      <c r="D57" s="207">
        <f>_xlfn.DAYS(About!$A$3,'Core Indicators'!AK57)</f>
        <v>2</v>
      </c>
      <c r="E57" s="207">
        <f>_xlfn.DAYS(About!$A$3,'Core Indicators'!AS57)</f>
        <v>2</v>
      </c>
      <c r="F57" s="207">
        <f>_xlfn.DAYS(About!$A$3,'Core Indicators'!BQ57)</f>
        <v>2</v>
      </c>
      <c r="G57" s="207">
        <f>_xlfn.DAYS(About!$A$3,'Core Indicators'!DM57)</f>
        <v>2</v>
      </c>
      <c r="H57" s="207">
        <f>_xlfn.DAYS(About!$A$3,'Core Indicators'!DU57)</f>
        <v>2</v>
      </c>
      <c r="I57" s="207">
        <f>_xlfn.DAYS(About!$A$3,'Core Indicators'!EC57)</f>
        <v>2</v>
      </c>
      <c r="J57" s="207">
        <f>_xlfn.DAYS(About!$A$3,'Core Indicators'!EK57)</f>
        <v>2</v>
      </c>
      <c r="K57" s="207">
        <f>_xlfn.DAYS(About!$A$3,'Core Indicators'!ES57)</f>
        <v>2</v>
      </c>
      <c r="L57" s="207">
        <f>_xlfn.DAYS(About!$A$3,'Core Indicators'!FI57)</f>
        <v>122</v>
      </c>
      <c r="M57" s="207">
        <f>_xlfn.DAYS(About!$A$3,'Core Indicators'!GG57)</f>
        <v>35</v>
      </c>
      <c r="N57" s="207">
        <f>_xlfn.DAYS(About!$A$3,'Core Indicators'!GO57)</f>
        <v>35</v>
      </c>
      <c r="O57" s="207">
        <f>_xlfn.DAYS(About!$A$3,'Core Indicators'!GW57)</f>
        <v>35</v>
      </c>
      <c r="P57" s="207">
        <f>_xlfn.DAYS(About!$A$3,'Core Indicators'!HE57)</f>
        <v>35</v>
      </c>
      <c r="Q57" s="207">
        <f>_xlfn.DAYS(About!$A$3,'Core Indicators'!HM57)</f>
        <v>35</v>
      </c>
      <c r="R57" s="207">
        <f>_xlfn.DAYS(About!$A$3,'Core Indicators'!HU57)</f>
        <v>35</v>
      </c>
      <c r="S57" s="207">
        <f>_xlfn.DAYS(About!$A$3,'Core Indicators'!IC57)</f>
        <v>35</v>
      </c>
      <c r="T57" s="207">
        <f>_xlfn.DAYS(About!$A$3,'Core Indicators'!IK57)</f>
        <v>35</v>
      </c>
      <c r="U57" s="207">
        <f>_xlfn.DAYS(About!$A$3,'Core Indicators'!IS57)</f>
        <v>35</v>
      </c>
      <c r="V57" s="207">
        <f t="shared" si="1"/>
        <v>17.3</v>
      </c>
    </row>
    <row r="58" spans="1:22" x14ac:dyDescent="0.25">
      <c r="A58" s="206" t="str">
        <f>Lists!C:C</f>
        <v>JOR002</v>
      </c>
      <c r="B58" s="207">
        <f>_xlfn.DAYS(About!$A$3,'Core Indicators'!U58)</f>
        <v>1</v>
      </c>
      <c r="C58" s="207">
        <f>_xlfn.DAYS(About!$A$3,'Core Indicators'!AC58)</f>
        <v>1</v>
      </c>
      <c r="D58" s="207">
        <f>_xlfn.DAYS(About!$A$3,'Core Indicators'!AK58)</f>
        <v>1</v>
      </c>
      <c r="E58" s="207">
        <f>_xlfn.DAYS(About!$A$3,'Core Indicators'!AS58)</f>
        <v>1</v>
      </c>
      <c r="F58" s="207">
        <f>_xlfn.DAYS(About!$A$3,'Core Indicators'!BQ58)</f>
        <v>730</v>
      </c>
      <c r="G58" s="207">
        <f>_xlfn.DAYS(About!$A$3,'Core Indicators'!DM58)</f>
        <v>1</v>
      </c>
      <c r="H58" s="207">
        <f>_xlfn.DAYS(About!$A$3,'Core Indicators'!DU58)</f>
        <v>1</v>
      </c>
      <c r="I58" s="207">
        <f>_xlfn.DAYS(About!$A$3,'Core Indicators'!EC58)</f>
        <v>1</v>
      </c>
      <c r="J58" s="207">
        <f>_xlfn.DAYS(About!$A$3,'Core Indicators'!EK58)</f>
        <v>1</v>
      </c>
      <c r="K58" s="207">
        <f>_xlfn.DAYS(About!$A$3,'Core Indicators'!ES58)</f>
        <v>1</v>
      </c>
      <c r="L58" s="207">
        <f>_xlfn.DAYS(About!$A$3,'Core Indicators'!FI58)</f>
        <v>880</v>
      </c>
      <c r="M58" s="207">
        <f>_xlfn.DAYS(About!$A$3,'Core Indicators'!GG58)</f>
        <v>30</v>
      </c>
      <c r="N58" s="207">
        <f>_xlfn.DAYS(About!$A$3,'Core Indicators'!GO58)</f>
        <v>30</v>
      </c>
      <c r="O58" s="207">
        <f>_xlfn.DAYS(About!$A$3,'Core Indicators'!GW58)</f>
        <v>30</v>
      </c>
      <c r="P58" s="207">
        <f>_xlfn.DAYS(About!$A$3,'Core Indicators'!HE58)</f>
        <v>30</v>
      </c>
      <c r="Q58" s="207">
        <f>_xlfn.DAYS(About!$A$3,'Core Indicators'!HM58)</f>
        <v>30</v>
      </c>
      <c r="R58" s="207">
        <f>_xlfn.DAYS(About!$A$3,'Core Indicators'!HU58)</f>
        <v>30</v>
      </c>
      <c r="S58" s="207">
        <f>_xlfn.DAYS(About!$A$3,'Core Indicators'!IC58)</f>
        <v>30</v>
      </c>
      <c r="T58" s="207">
        <f>_xlfn.DAYS(About!$A$3,'Core Indicators'!IK58)</f>
        <v>30</v>
      </c>
      <c r="U58" s="207">
        <f>_xlfn.DAYS(About!$A$3,'Core Indicators'!IS58)</f>
        <v>30</v>
      </c>
      <c r="V58" s="207">
        <f t="shared" si="1"/>
        <v>164.7</v>
      </c>
    </row>
    <row r="59" spans="1:22" x14ac:dyDescent="0.25">
      <c r="A59" s="206" t="str">
        <f>Lists!C:C</f>
        <v>KEN001</v>
      </c>
      <c r="B59" s="207">
        <f>_xlfn.DAYS(About!$A$3,'Core Indicators'!U59)</f>
        <v>159</v>
      </c>
      <c r="C59" s="207">
        <f>_xlfn.DAYS(About!$A$3,'Core Indicators'!AC59)</f>
        <v>58</v>
      </c>
      <c r="D59" s="207">
        <f>_xlfn.DAYS(About!$A$3,'Core Indicators'!AK59)</f>
        <v>58</v>
      </c>
      <c r="E59" s="207">
        <f>_xlfn.DAYS(About!$A$3,'Core Indicators'!AS59)</f>
        <v>86</v>
      </c>
      <c r="F59" s="207">
        <f>_xlfn.DAYS(About!$A$3,'Core Indicators'!BQ59)</f>
        <v>86</v>
      </c>
      <c r="G59" s="207">
        <f>_xlfn.DAYS(About!$A$3,'Core Indicators'!DM59)</f>
        <v>64</v>
      </c>
      <c r="H59" s="207">
        <f>_xlfn.DAYS(About!$A$3,'Core Indicators'!DU59)</f>
        <v>64</v>
      </c>
      <c r="I59" s="207">
        <f>_xlfn.DAYS(About!$A$3,'Core Indicators'!EC59)</f>
        <v>64</v>
      </c>
      <c r="J59" s="207">
        <f>_xlfn.DAYS(About!$A$3,'Core Indicators'!EK59)</f>
        <v>64</v>
      </c>
      <c r="K59" s="207">
        <f>_xlfn.DAYS(About!$A$3,'Core Indicators'!ES59)</f>
        <v>64</v>
      </c>
      <c r="L59" s="207">
        <f>_xlfn.DAYS(About!$A$3,'Core Indicators'!FI59)</f>
        <v>159</v>
      </c>
      <c r="M59" s="207">
        <f>_xlfn.DAYS(About!$A$3,'Core Indicators'!GG59)</f>
        <v>33</v>
      </c>
      <c r="N59" s="207">
        <f>_xlfn.DAYS(About!$A$3,'Core Indicators'!GO59)</f>
        <v>33</v>
      </c>
      <c r="O59" s="207">
        <f>_xlfn.DAYS(About!$A$3,'Core Indicators'!GW59)</f>
        <v>33</v>
      </c>
      <c r="P59" s="207">
        <f>_xlfn.DAYS(About!$A$3,'Core Indicators'!HE59)</f>
        <v>33</v>
      </c>
      <c r="Q59" s="207">
        <f>_xlfn.DAYS(About!$A$3,'Core Indicators'!HM59)</f>
        <v>33</v>
      </c>
      <c r="R59" s="207">
        <f>_xlfn.DAYS(About!$A$3,'Core Indicators'!HU59)</f>
        <v>33</v>
      </c>
      <c r="S59" s="207">
        <f>_xlfn.DAYS(About!$A$3,'Core Indicators'!IC59)</f>
        <v>33</v>
      </c>
      <c r="T59" s="207">
        <f>_xlfn.DAYS(About!$A$3,'Core Indicators'!IK59)</f>
        <v>33</v>
      </c>
      <c r="U59" s="207">
        <f>_xlfn.DAYS(About!$A$3,'Core Indicators'!IS59)</f>
        <v>33</v>
      </c>
      <c r="V59" s="207">
        <f t="shared" si="1"/>
        <v>74.2</v>
      </c>
    </row>
    <row r="60" spans="1:22" x14ac:dyDescent="0.25">
      <c r="A60" s="206" t="str">
        <f>Lists!C:C</f>
        <v>KEN002</v>
      </c>
      <c r="B60" s="207">
        <f>_xlfn.DAYS(About!$A$3,'Core Indicators'!U60)</f>
        <v>159</v>
      </c>
      <c r="C60" s="207">
        <f>_xlfn.DAYS(About!$A$3,'Core Indicators'!AC60)</f>
        <v>86</v>
      </c>
      <c r="D60" s="207">
        <f>_xlfn.DAYS(About!$A$3,'Core Indicators'!AK60)</f>
        <v>6</v>
      </c>
      <c r="E60" s="207">
        <f>_xlfn.DAYS(About!$A$3,'Core Indicators'!AS60)</f>
        <v>6</v>
      </c>
      <c r="F60" s="207">
        <f>_xlfn.DAYS(About!$A$3,'Core Indicators'!BQ60)</f>
        <v>159</v>
      </c>
      <c r="G60" s="207">
        <f>_xlfn.DAYS(About!$A$3,'Core Indicators'!DM60)</f>
        <v>86</v>
      </c>
      <c r="H60" s="207">
        <f>_xlfn.DAYS(About!$A$3,'Core Indicators'!DU60)</f>
        <v>86</v>
      </c>
      <c r="I60" s="207">
        <f>_xlfn.DAYS(About!$A$3,'Core Indicators'!EC60)</f>
        <v>86</v>
      </c>
      <c r="J60" s="207">
        <f>_xlfn.DAYS(About!$A$3,'Core Indicators'!EK60)</f>
        <v>86</v>
      </c>
      <c r="K60" s="207">
        <f>_xlfn.DAYS(About!$A$3,'Core Indicators'!ES60)</f>
        <v>86</v>
      </c>
      <c r="L60" s="207">
        <f>_xlfn.DAYS(About!$A$3,'Core Indicators'!FI60)</f>
        <v>159</v>
      </c>
      <c r="M60" s="207">
        <f>_xlfn.DAYS(About!$A$3,'Core Indicators'!GG60)</f>
        <v>33</v>
      </c>
      <c r="N60" s="207">
        <f>_xlfn.DAYS(About!$A$3,'Core Indicators'!GO60)</f>
        <v>33</v>
      </c>
      <c r="O60" s="207">
        <f>_xlfn.DAYS(About!$A$3,'Core Indicators'!GW60)</f>
        <v>33</v>
      </c>
      <c r="P60" s="207">
        <f>_xlfn.DAYS(About!$A$3,'Core Indicators'!HE60)</f>
        <v>33</v>
      </c>
      <c r="Q60" s="207">
        <f>_xlfn.DAYS(About!$A$3,'Core Indicators'!HM60)</f>
        <v>33</v>
      </c>
      <c r="R60" s="207">
        <f>_xlfn.DAYS(About!$A$3,'Core Indicators'!HU60)</f>
        <v>33</v>
      </c>
      <c r="S60" s="207">
        <f>_xlfn.DAYS(About!$A$3,'Core Indicators'!IC60)</f>
        <v>33</v>
      </c>
      <c r="T60" s="207">
        <f>_xlfn.DAYS(About!$A$3,'Core Indicators'!IK60)</f>
        <v>33</v>
      </c>
      <c r="U60" s="207">
        <f>_xlfn.DAYS(About!$A$3,'Core Indicators'!IS60)</f>
        <v>33</v>
      </c>
      <c r="V60" s="207">
        <f t="shared" si="1"/>
        <v>79.3</v>
      </c>
    </row>
    <row r="61" spans="1:22" x14ac:dyDescent="0.25">
      <c r="A61" s="206" t="str">
        <f>Lists!C:C</f>
        <v>KEN003</v>
      </c>
      <c r="B61" s="207">
        <f>_xlfn.DAYS(About!$A$3,'Core Indicators'!U61)</f>
        <v>159</v>
      </c>
      <c r="C61" s="207">
        <f>_xlfn.DAYS(About!$A$3,'Core Indicators'!AC61)</f>
        <v>1</v>
      </c>
      <c r="D61" s="207">
        <f>_xlfn.DAYS(About!$A$3,'Core Indicators'!AK61)</f>
        <v>1</v>
      </c>
      <c r="E61" s="207">
        <f>_xlfn.DAYS(About!$A$3,'Core Indicators'!AS61)</f>
        <v>159</v>
      </c>
      <c r="F61" s="207">
        <f>_xlfn.DAYS(About!$A$3,'Core Indicators'!BQ61)</f>
        <v>86</v>
      </c>
      <c r="G61" s="207">
        <f>_xlfn.DAYS(About!$A$3,'Core Indicators'!DM61)</f>
        <v>1</v>
      </c>
      <c r="H61" s="207">
        <f>_xlfn.DAYS(About!$A$3,'Core Indicators'!DU61)</f>
        <v>1</v>
      </c>
      <c r="I61" s="207">
        <f>_xlfn.DAYS(About!$A$3,'Core Indicators'!EC61)</f>
        <v>1</v>
      </c>
      <c r="J61" s="207">
        <f>_xlfn.DAYS(About!$A$3,'Core Indicators'!EK61)</f>
        <v>1</v>
      </c>
      <c r="K61" s="207">
        <f>_xlfn.DAYS(About!$A$3,'Core Indicators'!ES61)</f>
        <v>1</v>
      </c>
      <c r="L61" s="207">
        <f>_xlfn.DAYS(About!$A$3,'Core Indicators'!FI61)</f>
        <v>159</v>
      </c>
      <c r="M61" s="207">
        <f>_xlfn.DAYS(About!$A$3,'Core Indicators'!GG61)</f>
        <v>33</v>
      </c>
      <c r="N61" s="207">
        <f>_xlfn.DAYS(About!$A$3,'Core Indicators'!GO61)</f>
        <v>33</v>
      </c>
      <c r="O61" s="207">
        <f>_xlfn.DAYS(About!$A$3,'Core Indicators'!GW61)</f>
        <v>33</v>
      </c>
      <c r="P61" s="207">
        <f>_xlfn.DAYS(About!$A$3,'Core Indicators'!HE61)</f>
        <v>33</v>
      </c>
      <c r="Q61" s="207">
        <f>_xlfn.DAYS(About!$A$3,'Core Indicators'!HM61)</f>
        <v>33</v>
      </c>
      <c r="R61" s="207">
        <f>_xlfn.DAYS(About!$A$3,'Core Indicators'!HU61)</f>
        <v>33</v>
      </c>
      <c r="S61" s="207">
        <f>_xlfn.DAYS(About!$A$3,'Core Indicators'!IC61)</f>
        <v>33</v>
      </c>
      <c r="T61" s="207">
        <f>_xlfn.DAYS(About!$A$3,'Core Indicators'!IK61)</f>
        <v>33</v>
      </c>
      <c r="U61" s="207">
        <f>_xlfn.DAYS(About!$A$3,'Core Indicators'!IS61)</f>
        <v>33</v>
      </c>
      <c r="V61" s="207">
        <f t="shared" si="1"/>
        <v>44.3</v>
      </c>
    </row>
    <row r="62" spans="1:22" x14ac:dyDescent="0.25">
      <c r="A62" s="206" t="str">
        <f>Lists!C:C</f>
        <v>LBN002</v>
      </c>
      <c r="B62" s="207">
        <f>_xlfn.DAYS(About!$A$3,'Core Indicators'!U62)</f>
        <v>1</v>
      </c>
      <c r="C62" s="207">
        <f>_xlfn.DAYS(About!$A$3,'Core Indicators'!AC62)</f>
        <v>1</v>
      </c>
      <c r="D62" s="207">
        <f>_xlfn.DAYS(About!$A$3,'Core Indicators'!AK62)</f>
        <v>1</v>
      </c>
      <c r="E62" s="207">
        <f>_xlfn.DAYS(About!$A$3,'Core Indicators'!AS62)</f>
        <v>1</v>
      </c>
      <c r="F62" s="207">
        <f>_xlfn.DAYS(About!$A$3,'Core Indicators'!BQ62)</f>
        <v>231</v>
      </c>
      <c r="G62" s="207">
        <f>_xlfn.DAYS(About!$A$3,'Core Indicators'!DM62)</f>
        <v>1</v>
      </c>
      <c r="H62" s="207">
        <f>_xlfn.DAYS(About!$A$3,'Core Indicators'!DU62)</f>
        <v>1</v>
      </c>
      <c r="I62" s="207">
        <f>_xlfn.DAYS(About!$A$3,'Core Indicators'!EC62)</f>
        <v>231</v>
      </c>
      <c r="J62" s="207">
        <f>_xlfn.DAYS(About!$A$3,'Core Indicators'!EK62)</f>
        <v>231</v>
      </c>
      <c r="K62" s="207">
        <f>_xlfn.DAYS(About!$A$3,'Core Indicators'!ES62)</f>
        <v>1</v>
      </c>
      <c r="L62" s="207">
        <f>_xlfn.DAYS(About!$A$3,'Core Indicators'!FI62)</f>
        <v>908</v>
      </c>
      <c r="M62" s="207">
        <f>_xlfn.DAYS(About!$A$3,'Core Indicators'!GG62)</f>
        <v>30</v>
      </c>
      <c r="N62" s="207">
        <f>_xlfn.DAYS(About!$A$3,'Core Indicators'!GO62)</f>
        <v>30</v>
      </c>
      <c r="O62" s="207">
        <f>_xlfn.DAYS(About!$A$3,'Core Indicators'!GW62)</f>
        <v>30</v>
      </c>
      <c r="P62" s="207">
        <f>_xlfn.DAYS(About!$A$3,'Core Indicators'!HE62)</f>
        <v>30</v>
      </c>
      <c r="Q62" s="207">
        <f>_xlfn.DAYS(About!$A$3,'Core Indicators'!HM62)</f>
        <v>30</v>
      </c>
      <c r="R62" s="207">
        <f>_xlfn.DAYS(About!$A$3,'Core Indicators'!HU62)</f>
        <v>30</v>
      </c>
      <c r="S62" s="207">
        <f>_xlfn.DAYS(About!$A$3,'Core Indicators'!IC62)</f>
        <v>30</v>
      </c>
      <c r="T62" s="207">
        <f>_xlfn.DAYS(About!$A$3,'Core Indicators'!IK62)</f>
        <v>30</v>
      </c>
      <c r="U62" s="207">
        <f>_xlfn.DAYS(About!$A$3,'Core Indicators'!IS62)</f>
        <v>30</v>
      </c>
      <c r="V62" s="207">
        <f t="shared" si="1"/>
        <v>163.6</v>
      </c>
    </row>
    <row r="63" spans="1:22" x14ac:dyDescent="0.25">
      <c r="A63" s="206" t="str">
        <f>Lists!C:C</f>
        <v>LBN004</v>
      </c>
      <c r="B63" s="207">
        <f>_xlfn.DAYS(About!$A$3,'Core Indicators'!U63)</f>
        <v>1</v>
      </c>
      <c r="C63" s="207">
        <f>_xlfn.DAYS(About!$A$3,'Core Indicators'!AC63)</f>
        <v>1</v>
      </c>
      <c r="D63" s="207">
        <f>_xlfn.DAYS(About!$A$3,'Core Indicators'!AK63)</f>
        <v>1</v>
      </c>
      <c r="E63" s="207">
        <f>_xlfn.DAYS(About!$A$3,'Core Indicators'!AS63)</f>
        <v>231</v>
      </c>
      <c r="F63" s="207">
        <f>_xlfn.DAYS(About!$A$3,'Core Indicators'!BQ63)</f>
        <v>1</v>
      </c>
      <c r="G63" s="207">
        <f>_xlfn.DAYS(About!$A$3,'Core Indicators'!DM63)</f>
        <v>1</v>
      </c>
      <c r="H63" s="207">
        <f>_xlfn.DAYS(About!$A$3,'Core Indicators'!DU63)</f>
        <v>1</v>
      </c>
      <c r="I63" s="207">
        <f>_xlfn.DAYS(About!$A$3,'Core Indicators'!EC63)</f>
        <v>1</v>
      </c>
      <c r="J63" s="207">
        <f>_xlfn.DAYS(About!$A$3,'Core Indicators'!EK63)</f>
        <v>1</v>
      </c>
      <c r="K63" s="207">
        <f>_xlfn.DAYS(About!$A$3,'Core Indicators'!ES63)</f>
        <v>1</v>
      </c>
      <c r="L63" s="207">
        <f>_xlfn.DAYS(About!$A$3,'Core Indicators'!FI63)</f>
        <v>945</v>
      </c>
      <c r="M63" s="207">
        <f>_xlfn.DAYS(About!$A$3,'Core Indicators'!GG63)</f>
        <v>30</v>
      </c>
      <c r="N63" s="207">
        <f>_xlfn.DAYS(About!$A$3,'Core Indicators'!GO63)</f>
        <v>30</v>
      </c>
      <c r="O63" s="207">
        <f>_xlfn.DAYS(About!$A$3,'Core Indicators'!GW63)</f>
        <v>30</v>
      </c>
      <c r="P63" s="207">
        <f>_xlfn.DAYS(About!$A$3,'Core Indicators'!HE63)</f>
        <v>30</v>
      </c>
      <c r="Q63" s="207">
        <f>_xlfn.DAYS(About!$A$3,'Core Indicators'!HM63)</f>
        <v>30</v>
      </c>
      <c r="R63" s="207">
        <f>_xlfn.DAYS(About!$A$3,'Core Indicators'!HU63)</f>
        <v>30</v>
      </c>
      <c r="S63" s="207">
        <f>_xlfn.DAYS(About!$A$3,'Core Indicators'!IC63)</f>
        <v>30</v>
      </c>
      <c r="T63" s="207">
        <f>_xlfn.DAYS(About!$A$3,'Core Indicators'!IK63)</f>
        <v>30</v>
      </c>
      <c r="U63" s="207">
        <f>_xlfn.DAYS(About!$A$3,'Core Indicators'!IS63)</f>
        <v>30</v>
      </c>
      <c r="V63" s="207">
        <f t="shared" si="1"/>
        <v>121.3</v>
      </c>
    </row>
    <row r="64" spans="1:22" x14ac:dyDescent="0.25">
      <c r="A64" s="206" t="str">
        <f>Lists!C:C</f>
        <v>LBY001</v>
      </c>
      <c r="B64" s="207">
        <f>_xlfn.DAYS(About!$A$3,'Core Indicators'!U64)</f>
        <v>122</v>
      </c>
      <c r="C64" s="207">
        <f>_xlfn.DAYS(About!$A$3,'Core Indicators'!AC64)</f>
        <v>122</v>
      </c>
      <c r="D64" s="207">
        <f>_xlfn.DAYS(About!$A$3,'Core Indicators'!AK64)</f>
        <v>122</v>
      </c>
      <c r="E64" s="207">
        <f>_xlfn.DAYS(About!$A$3,'Core Indicators'!AS64)</f>
        <v>2</v>
      </c>
      <c r="F64" s="207">
        <f>_xlfn.DAYS(About!$A$3,'Core Indicators'!BQ64)</f>
        <v>2</v>
      </c>
      <c r="G64" s="207">
        <f>_xlfn.DAYS(About!$A$3,'Core Indicators'!DM64)</f>
        <v>122</v>
      </c>
      <c r="H64" s="207">
        <f>_xlfn.DAYS(About!$A$3,'Core Indicators'!DU64)</f>
        <v>122</v>
      </c>
      <c r="I64" s="207">
        <f>_xlfn.DAYS(About!$A$3,'Core Indicators'!EC64)</f>
        <v>122</v>
      </c>
      <c r="J64" s="207">
        <f>_xlfn.DAYS(About!$A$3,'Core Indicators'!EK64)</f>
        <v>122</v>
      </c>
      <c r="K64" s="207">
        <f>_xlfn.DAYS(About!$A$3,'Core Indicators'!ES64)</f>
        <v>122</v>
      </c>
      <c r="L64" s="207">
        <f>_xlfn.DAYS(About!$A$3,'Core Indicators'!FI64)</f>
        <v>122</v>
      </c>
      <c r="M64" s="207">
        <f>_xlfn.DAYS(About!$A$3,'Core Indicators'!GG64)</f>
        <v>35</v>
      </c>
      <c r="N64" s="207">
        <f>_xlfn.DAYS(About!$A$3,'Core Indicators'!GO64)</f>
        <v>35</v>
      </c>
      <c r="O64" s="207">
        <f>_xlfn.DAYS(About!$A$3,'Core Indicators'!GW64)</f>
        <v>35</v>
      </c>
      <c r="P64" s="207">
        <f>_xlfn.DAYS(About!$A$3,'Core Indicators'!HE64)</f>
        <v>35</v>
      </c>
      <c r="Q64" s="207">
        <f>_xlfn.DAYS(About!$A$3,'Core Indicators'!HM64)</f>
        <v>35</v>
      </c>
      <c r="R64" s="207">
        <f>_xlfn.DAYS(About!$A$3,'Core Indicators'!HU64)</f>
        <v>35</v>
      </c>
      <c r="S64" s="207">
        <f>_xlfn.DAYS(About!$A$3,'Core Indicators'!IC64)</f>
        <v>35</v>
      </c>
      <c r="T64" s="207">
        <f>_xlfn.DAYS(About!$A$3,'Core Indicators'!IK64)</f>
        <v>35</v>
      </c>
      <c r="U64" s="207">
        <f>_xlfn.DAYS(About!$A$3,'Core Indicators'!IS64)</f>
        <v>35</v>
      </c>
      <c r="V64" s="207">
        <f t="shared" si="1"/>
        <v>89.3</v>
      </c>
    </row>
    <row r="65" spans="1:22" x14ac:dyDescent="0.25">
      <c r="A65" s="206" t="str">
        <f>Lists!C:C</f>
        <v>LBY002</v>
      </c>
      <c r="B65" s="207">
        <f>_xlfn.DAYS(About!$A$3,'Core Indicators'!U65)</f>
        <v>122</v>
      </c>
      <c r="C65" s="207">
        <f>_xlfn.DAYS(About!$A$3,'Core Indicators'!AC65)</f>
        <v>122</v>
      </c>
      <c r="D65" s="207">
        <f>_xlfn.DAYS(About!$A$3,'Core Indicators'!AK65)</f>
        <v>2</v>
      </c>
      <c r="E65" s="207">
        <f>_xlfn.DAYS(About!$A$3,'Core Indicators'!AS65)</f>
        <v>2</v>
      </c>
      <c r="F65" s="207">
        <f>_xlfn.DAYS(About!$A$3,'Core Indicators'!BQ65)</f>
        <v>2</v>
      </c>
      <c r="G65" s="207">
        <f>_xlfn.DAYS(About!$A$3,'Core Indicators'!DM65)</f>
        <v>2</v>
      </c>
      <c r="H65" s="207">
        <f>_xlfn.DAYS(About!$A$3,'Core Indicators'!DU65)</f>
        <v>2</v>
      </c>
      <c r="I65" s="207">
        <f>_xlfn.DAYS(About!$A$3,'Core Indicators'!EC65)</f>
        <v>2</v>
      </c>
      <c r="J65" s="207">
        <f>_xlfn.DAYS(About!$A$3,'Core Indicators'!EK65)</f>
        <v>2</v>
      </c>
      <c r="K65" s="207">
        <f>_xlfn.DAYS(About!$A$3,'Core Indicators'!ES65)</f>
        <v>2</v>
      </c>
      <c r="L65" s="207">
        <f>_xlfn.DAYS(About!$A$3,'Core Indicators'!FI65)</f>
        <v>122</v>
      </c>
      <c r="M65" s="207">
        <f>_xlfn.DAYS(About!$A$3,'Core Indicators'!GG65)</f>
        <v>35</v>
      </c>
      <c r="N65" s="207">
        <f>_xlfn.DAYS(About!$A$3,'Core Indicators'!GO65)</f>
        <v>35</v>
      </c>
      <c r="O65" s="207">
        <f>_xlfn.DAYS(About!$A$3,'Core Indicators'!GW65)</f>
        <v>35</v>
      </c>
      <c r="P65" s="207">
        <f>_xlfn.DAYS(About!$A$3,'Core Indicators'!HE65)</f>
        <v>35</v>
      </c>
      <c r="Q65" s="207">
        <f>_xlfn.DAYS(About!$A$3,'Core Indicators'!HM65)</f>
        <v>35</v>
      </c>
      <c r="R65" s="207">
        <f>_xlfn.DAYS(About!$A$3,'Core Indicators'!HU65)</f>
        <v>35</v>
      </c>
      <c r="S65" s="207">
        <f>_xlfn.DAYS(About!$A$3,'Core Indicators'!IC65)</f>
        <v>35</v>
      </c>
      <c r="T65" s="207">
        <f>_xlfn.DAYS(About!$A$3,'Core Indicators'!IK65)</f>
        <v>35</v>
      </c>
      <c r="U65" s="207">
        <f>_xlfn.DAYS(About!$A$3,'Core Indicators'!IS65)</f>
        <v>35</v>
      </c>
      <c r="V65" s="207">
        <f t="shared" si="1"/>
        <v>17.3</v>
      </c>
    </row>
    <row r="66" spans="1:22" x14ac:dyDescent="0.25">
      <c r="A66" s="206" t="str">
        <f>Lists!C:C</f>
        <v>LKA002</v>
      </c>
      <c r="B66" s="207">
        <f>_xlfn.DAYS(About!$A$3,'Core Indicators'!U66)</f>
        <v>163</v>
      </c>
      <c r="C66" s="207">
        <f>_xlfn.DAYS(About!$A$3,'Core Indicators'!AC66)</f>
        <v>6</v>
      </c>
      <c r="D66" s="207">
        <f>_xlfn.DAYS(About!$A$3,'Core Indicators'!AK66)</f>
        <v>6</v>
      </c>
      <c r="E66" s="207">
        <f>_xlfn.DAYS(About!$A$3,'Core Indicators'!AS66)</f>
        <v>163</v>
      </c>
      <c r="F66" s="207">
        <f>_xlfn.DAYS(About!$A$3,'Core Indicators'!BQ66)</f>
        <v>6</v>
      </c>
      <c r="G66" s="207">
        <f>_xlfn.DAYS(About!$A$3,'Core Indicators'!DM66)</f>
        <v>163</v>
      </c>
      <c r="H66" s="207">
        <f>_xlfn.DAYS(About!$A$3,'Core Indicators'!DU66)</f>
        <v>6</v>
      </c>
      <c r="I66" s="207">
        <f>_xlfn.DAYS(About!$A$3,'Core Indicators'!EC66)</f>
        <v>6</v>
      </c>
      <c r="J66" s="207">
        <f>_xlfn.DAYS(About!$A$3,'Core Indicators'!EK66)</f>
        <v>6</v>
      </c>
      <c r="K66" s="207">
        <f>_xlfn.DAYS(About!$A$3,'Core Indicators'!ES66)</f>
        <v>6</v>
      </c>
      <c r="L66" s="207">
        <f>_xlfn.DAYS(About!$A$3,'Core Indicators'!FI66)</f>
        <v>163</v>
      </c>
      <c r="M66" s="207">
        <f>_xlfn.DAYS(About!$A$3,'Core Indicators'!GG66)</f>
        <v>30</v>
      </c>
      <c r="N66" s="207">
        <f>_xlfn.DAYS(About!$A$3,'Core Indicators'!GO66)</f>
        <v>30</v>
      </c>
      <c r="O66" s="207">
        <f>_xlfn.DAYS(About!$A$3,'Core Indicators'!GW66)</f>
        <v>30</v>
      </c>
      <c r="P66" s="207">
        <f>_xlfn.DAYS(About!$A$3,'Core Indicators'!HE66)</f>
        <v>30</v>
      </c>
      <c r="Q66" s="207">
        <f>_xlfn.DAYS(About!$A$3,'Core Indicators'!HM66)</f>
        <v>30</v>
      </c>
      <c r="R66" s="207">
        <f>_xlfn.DAYS(About!$A$3,'Core Indicators'!HU66)</f>
        <v>30</v>
      </c>
      <c r="S66" s="207">
        <f>_xlfn.DAYS(About!$A$3,'Core Indicators'!IC66)</f>
        <v>30</v>
      </c>
      <c r="T66" s="207">
        <f>_xlfn.DAYS(About!$A$3,'Core Indicators'!IK66)</f>
        <v>30</v>
      </c>
      <c r="U66" s="207">
        <f>_xlfn.DAYS(About!$A$3,'Core Indicators'!IS66)</f>
        <v>30</v>
      </c>
      <c r="V66" s="207">
        <f t="shared" si="1"/>
        <v>55.5</v>
      </c>
    </row>
    <row r="67" spans="1:22" x14ac:dyDescent="0.25">
      <c r="A67" s="206" t="str">
        <f>Lists!C:C</f>
        <v>LSO003</v>
      </c>
      <c r="B67" s="207">
        <f>_xlfn.DAYS(About!$A$3,'Core Indicators'!U67)</f>
        <v>2</v>
      </c>
      <c r="C67" s="207">
        <f>_xlfn.DAYS(About!$A$3,'Core Indicators'!AC67)</f>
        <v>2</v>
      </c>
      <c r="D67" s="207">
        <f>_xlfn.DAYS(About!$A$3,'Core Indicators'!AK67)</f>
        <v>2</v>
      </c>
      <c r="E67" s="207">
        <f>_xlfn.DAYS(About!$A$3,'Core Indicators'!AS67)</f>
        <v>2</v>
      </c>
      <c r="F67" s="207">
        <f>_xlfn.DAYS(About!$A$3,'Core Indicators'!BQ67)</f>
        <v>2</v>
      </c>
      <c r="G67" s="207">
        <f>_xlfn.DAYS(About!$A$3,'Core Indicators'!DM67)</f>
        <v>2</v>
      </c>
      <c r="H67" s="207">
        <f>_xlfn.DAYS(About!$A$3,'Core Indicators'!DU67)</f>
        <v>2</v>
      </c>
      <c r="I67" s="207">
        <f>_xlfn.DAYS(About!$A$3,'Core Indicators'!EC67)</f>
        <v>2</v>
      </c>
      <c r="J67" s="207">
        <f>_xlfn.DAYS(About!$A$3,'Core Indicators'!EK67)</f>
        <v>2</v>
      </c>
      <c r="K67" s="207">
        <f>_xlfn.DAYS(About!$A$3,'Core Indicators'!ES67)</f>
        <v>2</v>
      </c>
      <c r="L67" s="207">
        <f>_xlfn.DAYS(About!$A$3,'Core Indicators'!FI67)</f>
        <v>2</v>
      </c>
      <c r="M67" s="207">
        <f>_xlfn.DAYS(About!$A$3,'Core Indicators'!GG67)</f>
        <v>0</v>
      </c>
      <c r="N67" s="207">
        <f>_xlfn.DAYS(About!$A$3,'Core Indicators'!GO67)</f>
        <v>0</v>
      </c>
      <c r="O67" s="207">
        <f>_xlfn.DAYS(About!$A$3,'Core Indicators'!GW67)</f>
        <v>0</v>
      </c>
      <c r="P67" s="207">
        <f>_xlfn.DAYS(About!$A$3,'Core Indicators'!HE67)</f>
        <v>0</v>
      </c>
      <c r="Q67" s="207">
        <f>_xlfn.DAYS(About!$A$3,'Core Indicators'!HM67)</f>
        <v>0</v>
      </c>
      <c r="R67" s="207">
        <f>_xlfn.DAYS(About!$A$3,'Core Indicators'!HU67)</f>
        <v>0</v>
      </c>
      <c r="S67" s="207">
        <f>_xlfn.DAYS(About!$A$3,'Core Indicators'!IC67)</f>
        <v>0</v>
      </c>
      <c r="T67" s="207">
        <f>_xlfn.DAYS(About!$A$3,'Core Indicators'!IK67)</f>
        <v>0</v>
      </c>
      <c r="U67" s="207">
        <f>_xlfn.DAYS(About!$A$3,'Core Indicators'!IS67)</f>
        <v>0</v>
      </c>
      <c r="V67" s="207">
        <f t="shared" ref="V67:V98" si="2">AVERAGE(D67:M67)</f>
        <v>1.8</v>
      </c>
    </row>
    <row r="68" spans="1:22" x14ac:dyDescent="0.25">
      <c r="A68" s="206" t="str">
        <f>Lists!C:C</f>
        <v>MAR002</v>
      </c>
      <c r="B68" s="207">
        <f>_xlfn.DAYS(About!$A$3,'Core Indicators'!U68)</f>
        <v>122</v>
      </c>
      <c r="C68" s="207">
        <f>_xlfn.DAYS(About!$A$3,'Core Indicators'!AC68)</f>
        <v>17</v>
      </c>
      <c r="D68" s="207">
        <f>_xlfn.DAYS(About!$A$3,'Core Indicators'!AK68)</f>
        <v>122</v>
      </c>
      <c r="E68" s="207">
        <f>_xlfn.DAYS(About!$A$3,'Core Indicators'!AS68)</f>
        <v>122</v>
      </c>
      <c r="F68" s="207">
        <f>_xlfn.DAYS(About!$A$3,'Core Indicators'!BQ68)</f>
        <v>17</v>
      </c>
      <c r="G68" s="207">
        <f>_xlfn.DAYS(About!$A$3,'Core Indicators'!DM68)</f>
        <v>17</v>
      </c>
      <c r="H68" s="207">
        <f>_xlfn.DAYS(About!$A$3,'Core Indicators'!DU68)</f>
        <v>122</v>
      </c>
      <c r="I68" s="207">
        <f>_xlfn.DAYS(About!$A$3,'Core Indicators'!EC68)</f>
        <v>122</v>
      </c>
      <c r="J68" s="207">
        <f>_xlfn.DAYS(About!$A$3,'Core Indicators'!EK68)</f>
        <v>122</v>
      </c>
      <c r="K68" s="207">
        <f>_xlfn.DAYS(About!$A$3,'Core Indicators'!ES68)</f>
        <v>122</v>
      </c>
      <c r="L68" s="207">
        <f>_xlfn.DAYS(About!$A$3,'Core Indicators'!FI68)</f>
        <v>122</v>
      </c>
      <c r="M68" s="207">
        <f>_xlfn.DAYS(About!$A$3,'Core Indicators'!GG68)</f>
        <v>37</v>
      </c>
      <c r="N68" s="207">
        <f>_xlfn.DAYS(About!$A$3,'Core Indicators'!GO68)</f>
        <v>37</v>
      </c>
      <c r="O68" s="207">
        <f>_xlfn.DAYS(About!$A$3,'Core Indicators'!GW68)</f>
        <v>37</v>
      </c>
      <c r="P68" s="207">
        <f>_xlfn.DAYS(About!$A$3,'Core Indicators'!HE68)</f>
        <v>37</v>
      </c>
      <c r="Q68" s="207">
        <f>_xlfn.DAYS(About!$A$3,'Core Indicators'!HM68)</f>
        <v>37</v>
      </c>
      <c r="R68" s="207">
        <f>_xlfn.DAYS(About!$A$3,'Core Indicators'!HU68)</f>
        <v>37</v>
      </c>
      <c r="S68" s="207">
        <f>_xlfn.DAYS(About!$A$3,'Core Indicators'!IC68)</f>
        <v>37</v>
      </c>
      <c r="T68" s="207">
        <f>_xlfn.DAYS(About!$A$3,'Core Indicators'!IK68)</f>
        <v>37</v>
      </c>
      <c r="U68" s="207">
        <f>_xlfn.DAYS(About!$A$3,'Core Indicators'!IS68)</f>
        <v>37</v>
      </c>
      <c r="V68" s="207">
        <f t="shared" si="2"/>
        <v>92.5</v>
      </c>
    </row>
    <row r="69" spans="1:22" x14ac:dyDescent="0.25">
      <c r="A69" s="206" t="str">
        <f>Lists!C:C</f>
        <v>MDA002</v>
      </c>
      <c r="B69" s="207">
        <f>_xlfn.DAYS(About!$A$3,'Core Indicators'!U69)</f>
        <v>122</v>
      </c>
      <c r="C69" s="207">
        <f>_xlfn.DAYS(About!$A$3,'Core Indicators'!AC69)</f>
        <v>1</v>
      </c>
      <c r="D69" s="207">
        <f>_xlfn.DAYS(About!$A$3,'Core Indicators'!AK69)</f>
        <v>1</v>
      </c>
      <c r="E69" s="207">
        <f>_xlfn.DAYS(About!$A$3,'Core Indicators'!AS69)</f>
        <v>1</v>
      </c>
      <c r="F69" s="207">
        <f>_xlfn.DAYS(About!$A$3,'Core Indicators'!BQ69)</f>
        <v>1</v>
      </c>
      <c r="G69" s="207">
        <f>_xlfn.DAYS(About!$A$3,'Core Indicators'!DM69)</f>
        <v>1</v>
      </c>
      <c r="H69" s="207">
        <f>_xlfn.DAYS(About!$A$3,'Core Indicators'!DU69)</f>
        <v>1</v>
      </c>
      <c r="I69" s="207">
        <f>_xlfn.DAYS(About!$A$3,'Core Indicators'!EC69)</f>
        <v>1</v>
      </c>
      <c r="J69" s="207">
        <f>_xlfn.DAYS(About!$A$3,'Core Indicators'!EK69)</f>
        <v>1</v>
      </c>
      <c r="K69" s="207">
        <f>_xlfn.DAYS(About!$A$3,'Core Indicators'!ES69)</f>
        <v>1</v>
      </c>
      <c r="L69" s="207">
        <f>_xlfn.DAYS(About!$A$3,'Core Indicators'!FI69)</f>
        <v>122</v>
      </c>
      <c r="M69" s="207">
        <f>_xlfn.DAYS(About!$A$3,'Core Indicators'!GG69)</f>
        <v>33</v>
      </c>
      <c r="N69" s="207">
        <f>_xlfn.DAYS(About!$A$3,'Core Indicators'!GO69)</f>
        <v>33</v>
      </c>
      <c r="O69" s="207">
        <f>_xlfn.DAYS(About!$A$3,'Core Indicators'!GW69)</f>
        <v>33</v>
      </c>
      <c r="P69" s="207">
        <f>_xlfn.DAYS(About!$A$3,'Core Indicators'!HE69)</f>
        <v>33</v>
      </c>
      <c r="Q69" s="207">
        <f>_xlfn.DAYS(About!$A$3,'Core Indicators'!HM69)</f>
        <v>33</v>
      </c>
      <c r="R69" s="207">
        <f>_xlfn.DAYS(About!$A$3,'Core Indicators'!HU69)</f>
        <v>33</v>
      </c>
      <c r="S69" s="207">
        <f>_xlfn.DAYS(About!$A$3,'Core Indicators'!IC69)</f>
        <v>33</v>
      </c>
      <c r="T69" s="207">
        <f>_xlfn.DAYS(About!$A$3,'Core Indicators'!IK69)</f>
        <v>33</v>
      </c>
      <c r="U69" s="207">
        <f>_xlfn.DAYS(About!$A$3,'Core Indicators'!IS69)</f>
        <v>33</v>
      </c>
      <c r="V69" s="207">
        <f t="shared" si="2"/>
        <v>16.3</v>
      </c>
    </row>
    <row r="70" spans="1:22" x14ac:dyDescent="0.25">
      <c r="A70" s="206" t="str">
        <f>Lists!C:C</f>
        <v>MDG001</v>
      </c>
      <c r="B70" s="207">
        <f>_xlfn.DAYS(About!$A$3,'Core Indicators'!U70)</f>
        <v>64</v>
      </c>
      <c r="C70" s="207">
        <f>_xlfn.DAYS(About!$A$3,'Core Indicators'!AC70)</f>
        <v>64</v>
      </c>
      <c r="D70" s="207">
        <f>_xlfn.DAYS(About!$A$3,'Core Indicators'!AK70)</f>
        <v>2</v>
      </c>
      <c r="E70" s="207">
        <f>_xlfn.DAYS(About!$A$3,'Core Indicators'!AS70)</f>
        <v>64</v>
      </c>
      <c r="F70" s="207">
        <f>_xlfn.DAYS(About!$A$3,'Core Indicators'!BQ70)</f>
        <v>64</v>
      </c>
      <c r="G70" s="207">
        <f>_xlfn.DAYS(About!$A$3,'Core Indicators'!DM70)</f>
        <v>2</v>
      </c>
      <c r="H70" s="207">
        <f>_xlfn.DAYS(About!$A$3,'Core Indicators'!DU70)</f>
        <v>2</v>
      </c>
      <c r="I70" s="207">
        <f>_xlfn.DAYS(About!$A$3,'Core Indicators'!EC70)</f>
        <v>2</v>
      </c>
      <c r="J70" s="207">
        <f>_xlfn.DAYS(About!$A$3,'Core Indicators'!EK70)</f>
        <v>2</v>
      </c>
      <c r="K70" s="207">
        <f>_xlfn.DAYS(About!$A$3,'Core Indicators'!ES70)</f>
        <v>2</v>
      </c>
      <c r="L70" s="207">
        <f>_xlfn.DAYS(About!$A$3,'Core Indicators'!FI70)</f>
        <v>64</v>
      </c>
      <c r="M70" s="207">
        <f>_xlfn.DAYS(About!$A$3,'Core Indicators'!GG70)</f>
        <v>30</v>
      </c>
      <c r="N70" s="207">
        <f>_xlfn.DAYS(About!$A$3,'Core Indicators'!GO70)</f>
        <v>30</v>
      </c>
      <c r="O70" s="207">
        <f>_xlfn.DAYS(About!$A$3,'Core Indicators'!GW70)</f>
        <v>30</v>
      </c>
      <c r="P70" s="207">
        <f>_xlfn.DAYS(About!$A$3,'Core Indicators'!HE70)</f>
        <v>30</v>
      </c>
      <c r="Q70" s="207">
        <f>_xlfn.DAYS(About!$A$3,'Core Indicators'!HM70)</f>
        <v>30</v>
      </c>
      <c r="R70" s="207">
        <f>_xlfn.DAYS(About!$A$3,'Core Indicators'!HU70)</f>
        <v>30</v>
      </c>
      <c r="S70" s="207">
        <f>_xlfn.DAYS(About!$A$3,'Core Indicators'!IC70)</f>
        <v>30</v>
      </c>
      <c r="T70" s="207">
        <f>_xlfn.DAYS(About!$A$3,'Core Indicators'!IK70)</f>
        <v>30</v>
      </c>
      <c r="U70" s="207">
        <f>_xlfn.DAYS(About!$A$3,'Core Indicators'!IS70)</f>
        <v>30</v>
      </c>
      <c r="V70" s="207">
        <f t="shared" si="2"/>
        <v>23.4</v>
      </c>
    </row>
    <row r="71" spans="1:22" x14ac:dyDescent="0.25">
      <c r="A71" s="206" t="str">
        <f>Lists!C:C</f>
        <v>MDG002</v>
      </c>
      <c r="B71" s="207">
        <f>_xlfn.DAYS(About!$A$3,'Core Indicators'!U71)</f>
        <v>64</v>
      </c>
      <c r="C71" s="207">
        <f>_xlfn.DAYS(About!$A$3,'Core Indicators'!AC71)</f>
        <v>2</v>
      </c>
      <c r="D71" s="207">
        <f>_xlfn.DAYS(About!$A$3,'Core Indicators'!AK71)</f>
        <v>2</v>
      </c>
      <c r="E71" s="207">
        <f>_xlfn.DAYS(About!$A$3,'Core Indicators'!AS71)</f>
        <v>64</v>
      </c>
      <c r="F71" s="207">
        <f>_xlfn.DAYS(About!$A$3,'Core Indicators'!BQ71)</f>
        <v>64</v>
      </c>
      <c r="G71" s="207">
        <f>_xlfn.DAYS(About!$A$3,'Core Indicators'!DM71)</f>
        <v>2</v>
      </c>
      <c r="H71" s="207">
        <f>_xlfn.DAYS(About!$A$3,'Core Indicators'!DU71)</f>
        <v>2</v>
      </c>
      <c r="I71" s="207">
        <f>_xlfn.DAYS(About!$A$3,'Core Indicators'!EC71)</f>
        <v>2</v>
      </c>
      <c r="J71" s="207">
        <f>_xlfn.DAYS(About!$A$3,'Core Indicators'!EK71)</f>
        <v>2</v>
      </c>
      <c r="K71" s="207">
        <f>_xlfn.DAYS(About!$A$3,'Core Indicators'!ES71)</f>
        <v>2</v>
      </c>
      <c r="L71" s="207">
        <f>_xlfn.DAYS(About!$A$3,'Core Indicators'!FI71)</f>
        <v>64</v>
      </c>
      <c r="M71" s="207">
        <f>_xlfn.DAYS(About!$A$3,'Core Indicators'!GG71)</f>
        <v>30</v>
      </c>
      <c r="N71" s="207">
        <f>_xlfn.DAYS(About!$A$3,'Core Indicators'!GO71)</f>
        <v>30</v>
      </c>
      <c r="O71" s="207">
        <f>_xlfn.DAYS(About!$A$3,'Core Indicators'!GW71)</f>
        <v>30</v>
      </c>
      <c r="P71" s="207">
        <f>_xlfn.DAYS(About!$A$3,'Core Indicators'!HE71)</f>
        <v>30</v>
      </c>
      <c r="Q71" s="207">
        <f>_xlfn.DAYS(About!$A$3,'Core Indicators'!HM71)</f>
        <v>30</v>
      </c>
      <c r="R71" s="207">
        <f>_xlfn.DAYS(About!$A$3,'Core Indicators'!HU71)</f>
        <v>30</v>
      </c>
      <c r="S71" s="207">
        <f>_xlfn.DAYS(About!$A$3,'Core Indicators'!IC71)</f>
        <v>30</v>
      </c>
      <c r="T71" s="207">
        <f>_xlfn.DAYS(About!$A$3,'Core Indicators'!IK71)</f>
        <v>30</v>
      </c>
      <c r="U71" s="207">
        <f>_xlfn.DAYS(About!$A$3,'Core Indicators'!IS71)</f>
        <v>30</v>
      </c>
      <c r="V71" s="207">
        <f t="shared" si="2"/>
        <v>23.4</v>
      </c>
    </row>
    <row r="72" spans="1:22" x14ac:dyDescent="0.25">
      <c r="A72" s="206" t="str">
        <f>Lists!C:C</f>
        <v>MDG006</v>
      </c>
      <c r="B72" s="207">
        <f>_xlfn.DAYS(About!$A$3,'Core Indicators'!U72)</f>
        <v>64</v>
      </c>
      <c r="C72" s="207">
        <f>_xlfn.DAYS(About!$A$3,'Core Indicators'!AC72)</f>
        <v>64</v>
      </c>
      <c r="D72" s="207">
        <f>_xlfn.DAYS(About!$A$3,'Core Indicators'!AK72)</f>
        <v>64</v>
      </c>
      <c r="E72" s="207">
        <f>_xlfn.DAYS(About!$A$3,'Core Indicators'!AS72)</f>
        <v>64</v>
      </c>
      <c r="F72" s="207">
        <f>_xlfn.DAYS(About!$A$3,'Core Indicators'!BQ72)</f>
        <v>64</v>
      </c>
      <c r="G72" s="207">
        <f>_xlfn.DAYS(About!$A$3,'Core Indicators'!DM72)</f>
        <v>64</v>
      </c>
      <c r="H72" s="207">
        <f>_xlfn.DAYS(About!$A$3,'Core Indicators'!DU72)</f>
        <v>64</v>
      </c>
      <c r="I72" s="207">
        <f>_xlfn.DAYS(About!$A$3,'Core Indicators'!EC72)</f>
        <v>64</v>
      </c>
      <c r="J72" s="207">
        <f>_xlfn.DAYS(About!$A$3,'Core Indicators'!EK72)</f>
        <v>64</v>
      </c>
      <c r="K72" s="207">
        <f>_xlfn.DAYS(About!$A$3,'Core Indicators'!ES72)</f>
        <v>64</v>
      </c>
      <c r="L72" s="207">
        <f>_xlfn.DAYS(About!$A$3,'Core Indicators'!FI72)</f>
        <v>64</v>
      </c>
      <c r="M72" s="207">
        <f>_xlfn.DAYS(About!$A$3,'Core Indicators'!GG72)</f>
        <v>30</v>
      </c>
      <c r="N72" s="207">
        <f>_xlfn.DAYS(About!$A$3,'Core Indicators'!GO72)</f>
        <v>30</v>
      </c>
      <c r="O72" s="207">
        <f>_xlfn.DAYS(About!$A$3,'Core Indicators'!GW72)</f>
        <v>30</v>
      </c>
      <c r="P72" s="207">
        <f>_xlfn.DAYS(About!$A$3,'Core Indicators'!HE72)</f>
        <v>30</v>
      </c>
      <c r="Q72" s="207">
        <f>_xlfn.DAYS(About!$A$3,'Core Indicators'!HM72)</f>
        <v>30</v>
      </c>
      <c r="R72" s="207">
        <f>_xlfn.DAYS(About!$A$3,'Core Indicators'!HU72)</f>
        <v>30</v>
      </c>
      <c r="S72" s="207">
        <f>_xlfn.DAYS(About!$A$3,'Core Indicators'!IC72)</f>
        <v>30</v>
      </c>
      <c r="T72" s="207">
        <f>_xlfn.DAYS(About!$A$3,'Core Indicators'!IK72)</f>
        <v>30</v>
      </c>
      <c r="U72" s="207">
        <f>_xlfn.DAYS(About!$A$3,'Core Indicators'!IS72)</f>
        <v>30</v>
      </c>
      <c r="V72" s="207">
        <f t="shared" si="2"/>
        <v>60.6</v>
      </c>
    </row>
    <row r="73" spans="1:22" x14ac:dyDescent="0.25">
      <c r="A73" s="206" t="str">
        <f>Lists!C:C</f>
        <v>MEX001</v>
      </c>
      <c r="B73" s="207">
        <f>_xlfn.DAYS(About!$A$3,'Core Indicators'!U73)</f>
        <v>7</v>
      </c>
      <c r="C73" s="207">
        <f>_xlfn.DAYS(About!$A$3,'Core Indicators'!AC73)</f>
        <v>7</v>
      </c>
      <c r="D73" s="207">
        <f>_xlfn.DAYS(About!$A$3,'Core Indicators'!AK73)</f>
        <v>7</v>
      </c>
      <c r="E73" s="207">
        <f>_xlfn.DAYS(About!$A$3,'Core Indicators'!AS73)</f>
        <v>7</v>
      </c>
      <c r="F73" s="207">
        <f>_xlfn.DAYS(About!$A$3,'Core Indicators'!BQ73)</f>
        <v>7</v>
      </c>
      <c r="G73" s="207">
        <f>_xlfn.DAYS(About!$A$3,'Core Indicators'!DM73)</f>
        <v>7</v>
      </c>
      <c r="H73" s="207">
        <f>_xlfn.DAYS(About!$A$3,'Core Indicators'!DU73)</f>
        <v>7</v>
      </c>
      <c r="I73" s="207">
        <f>_xlfn.DAYS(About!$A$3,'Core Indicators'!EC73)</f>
        <v>7</v>
      </c>
      <c r="J73" s="207">
        <f>_xlfn.DAYS(About!$A$3,'Core Indicators'!EK73)</f>
        <v>7</v>
      </c>
      <c r="K73" s="207">
        <f>_xlfn.DAYS(About!$A$3,'Core Indicators'!ES73)</f>
        <v>7</v>
      </c>
      <c r="L73" s="207">
        <f>_xlfn.DAYS(About!$A$3,'Core Indicators'!FI73)</f>
        <v>7</v>
      </c>
      <c r="M73" s="207">
        <f>_xlfn.DAYS(About!$A$3,'Core Indicators'!GG73)</f>
        <v>32</v>
      </c>
      <c r="N73" s="207">
        <f>_xlfn.DAYS(About!$A$3,'Core Indicators'!GO73)</f>
        <v>32</v>
      </c>
      <c r="O73" s="207">
        <f>_xlfn.DAYS(About!$A$3,'Core Indicators'!GW73)</f>
        <v>32</v>
      </c>
      <c r="P73" s="207">
        <f>_xlfn.DAYS(About!$A$3,'Core Indicators'!HE73)</f>
        <v>32</v>
      </c>
      <c r="Q73" s="207">
        <f>_xlfn.DAYS(About!$A$3,'Core Indicators'!HM73)</f>
        <v>32</v>
      </c>
      <c r="R73" s="207">
        <f>_xlfn.DAYS(About!$A$3,'Core Indicators'!HU73)</f>
        <v>32</v>
      </c>
      <c r="S73" s="207">
        <f>_xlfn.DAYS(About!$A$3,'Core Indicators'!IC73)</f>
        <v>32</v>
      </c>
      <c r="T73" s="207">
        <f>_xlfn.DAYS(About!$A$3,'Core Indicators'!IK73)</f>
        <v>32</v>
      </c>
      <c r="U73" s="207">
        <f>_xlfn.DAYS(About!$A$3,'Core Indicators'!IS73)</f>
        <v>32</v>
      </c>
      <c r="V73" s="207">
        <f t="shared" si="2"/>
        <v>9.5</v>
      </c>
    </row>
    <row r="74" spans="1:22" x14ac:dyDescent="0.25">
      <c r="A74" s="206" t="str">
        <f>Lists!C:C</f>
        <v>MEX002</v>
      </c>
      <c r="B74" s="207">
        <f>_xlfn.DAYS(About!$A$3,'Core Indicators'!U74)</f>
        <v>7</v>
      </c>
      <c r="C74" s="207">
        <f>_xlfn.DAYS(About!$A$3,'Core Indicators'!AC74)</f>
        <v>7</v>
      </c>
      <c r="D74" s="207">
        <f>_xlfn.DAYS(About!$A$3,'Core Indicators'!AK74)</f>
        <v>7</v>
      </c>
      <c r="E74" s="207">
        <f>_xlfn.DAYS(About!$A$3,'Core Indicators'!AS74)</f>
        <v>7</v>
      </c>
      <c r="F74" s="207">
        <f>_xlfn.DAYS(About!$A$3,'Core Indicators'!BQ74)</f>
        <v>7</v>
      </c>
      <c r="G74" s="207">
        <f>_xlfn.DAYS(About!$A$3,'Core Indicators'!DM74)</f>
        <v>7</v>
      </c>
      <c r="H74" s="207">
        <f>_xlfn.DAYS(About!$A$3,'Core Indicators'!DU74)</f>
        <v>7</v>
      </c>
      <c r="I74" s="207">
        <f>_xlfn.DAYS(About!$A$3,'Core Indicators'!EC74)</f>
        <v>7</v>
      </c>
      <c r="J74" s="207">
        <f>_xlfn.DAYS(About!$A$3,'Core Indicators'!EK74)</f>
        <v>7</v>
      </c>
      <c r="K74" s="207">
        <f>_xlfn.DAYS(About!$A$3,'Core Indicators'!ES74)</f>
        <v>7</v>
      </c>
      <c r="L74" s="207">
        <f>_xlfn.DAYS(About!$A$3,'Core Indicators'!FI74)</f>
        <v>7</v>
      </c>
      <c r="M74" s="207">
        <f>_xlfn.DAYS(About!$A$3,'Core Indicators'!GG74)</f>
        <v>32</v>
      </c>
      <c r="N74" s="207">
        <f>_xlfn.DAYS(About!$A$3,'Core Indicators'!GO74)</f>
        <v>32</v>
      </c>
      <c r="O74" s="207">
        <f>_xlfn.DAYS(About!$A$3,'Core Indicators'!GW74)</f>
        <v>32</v>
      </c>
      <c r="P74" s="207">
        <f>_xlfn.DAYS(About!$A$3,'Core Indicators'!HE74)</f>
        <v>32</v>
      </c>
      <c r="Q74" s="207">
        <f>_xlfn.DAYS(About!$A$3,'Core Indicators'!HM74)</f>
        <v>32</v>
      </c>
      <c r="R74" s="207">
        <f>_xlfn.DAYS(About!$A$3,'Core Indicators'!HU74)</f>
        <v>32</v>
      </c>
      <c r="S74" s="207">
        <f>_xlfn.DAYS(About!$A$3,'Core Indicators'!IC74)</f>
        <v>32</v>
      </c>
      <c r="T74" s="207">
        <f>_xlfn.DAYS(About!$A$3,'Core Indicators'!IK74)</f>
        <v>32</v>
      </c>
      <c r="U74" s="207">
        <f>_xlfn.DAYS(About!$A$3,'Core Indicators'!IS74)</f>
        <v>32</v>
      </c>
      <c r="V74" s="207">
        <f t="shared" si="2"/>
        <v>9.5</v>
      </c>
    </row>
    <row r="75" spans="1:22" x14ac:dyDescent="0.25">
      <c r="A75" s="206" t="str">
        <f>Lists!C:C</f>
        <v>MEX003</v>
      </c>
      <c r="B75" s="207">
        <f>_xlfn.DAYS(About!$A$3,'Core Indicators'!U75)</f>
        <v>6</v>
      </c>
      <c r="C75" s="207">
        <f>_xlfn.DAYS(About!$A$3,'Core Indicators'!AC75)</f>
        <v>6</v>
      </c>
      <c r="D75" s="207">
        <f>_xlfn.DAYS(About!$A$3,'Core Indicators'!AK75)</f>
        <v>6</v>
      </c>
      <c r="E75" s="207">
        <f>_xlfn.DAYS(About!$A$3,'Core Indicators'!AS75)</f>
        <v>6</v>
      </c>
      <c r="F75" s="207">
        <f>_xlfn.DAYS(About!$A$3,'Core Indicators'!BQ75)</f>
        <v>6</v>
      </c>
      <c r="G75" s="207">
        <f>_xlfn.DAYS(About!$A$3,'Core Indicators'!DM75)</f>
        <v>6</v>
      </c>
      <c r="H75" s="207">
        <f>_xlfn.DAYS(About!$A$3,'Core Indicators'!DU75)</f>
        <v>6</v>
      </c>
      <c r="I75" s="207">
        <f>_xlfn.DAYS(About!$A$3,'Core Indicators'!EC75)</f>
        <v>6</v>
      </c>
      <c r="J75" s="207">
        <f>_xlfn.DAYS(About!$A$3,'Core Indicators'!EK75)</f>
        <v>6</v>
      </c>
      <c r="K75" s="207">
        <f>_xlfn.DAYS(About!$A$3,'Core Indicators'!ES75)</f>
        <v>6</v>
      </c>
      <c r="L75" s="207">
        <f>_xlfn.DAYS(About!$A$3,'Core Indicators'!FI75)</f>
        <v>6</v>
      </c>
      <c r="M75" s="207">
        <f>_xlfn.DAYS(About!$A$3,'Core Indicators'!GG75)</f>
        <v>32</v>
      </c>
      <c r="N75" s="207">
        <f>_xlfn.DAYS(About!$A$3,'Core Indicators'!GO75)</f>
        <v>32</v>
      </c>
      <c r="O75" s="207">
        <f>_xlfn.DAYS(About!$A$3,'Core Indicators'!GW75)</f>
        <v>32</v>
      </c>
      <c r="P75" s="207">
        <f>_xlfn.DAYS(About!$A$3,'Core Indicators'!HE75)</f>
        <v>32</v>
      </c>
      <c r="Q75" s="207">
        <f>_xlfn.DAYS(About!$A$3,'Core Indicators'!HM75)</f>
        <v>32</v>
      </c>
      <c r="R75" s="207">
        <f>_xlfn.DAYS(About!$A$3,'Core Indicators'!HU75)</f>
        <v>32</v>
      </c>
      <c r="S75" s="207">
        <f>_xlfn.DAYS(About!$A$3,'Core Indicators'!IC75)</f>
        <v>32</v>
      </c>
      <c r="T75" s="207">
        <f>_xlfn.DAYS(About!$A$3,'Core Indicators'!IK75)</f>
        <v>32</v>
      </c>
      <c r="U75" s="207">
        <f>_xlfn.DAYS(About!$A$3,'Core Indicators'!IS75)</f>
        <v>32</v>
      </c>
      <c r="V75" s="207">
        <f t="shared" si="2"/>
        <v>8.6</v>
      </c>
    </row>
    <row r="76" spans="1:22" x14ac:dyDescent="0.25">
      <c r="A76" s="206" t="str">
        <f>Lists!C:C</f>
        <v>MLI001</v>
      </c>
      <c r="B76" s="207">
        <f>_xlfn.DAYS(About!$A$3,'Core Indicators'!U76)</f>
        <v>91</v>
      </c>
      <c r="C76" s="207">
        <f>_xlfn.DAYS(About!$A$3,'Core Indicators'!AC76)</f>
        <v>86</v>
      </c>
      <c r="D76" s="207">
        <f>_xlfn.DAYS(About!$A$3,'Core Indicators'!AK76)</f>
        <v>79</v>
      </c>
      <c r="E76" s="207">
        <f>_xlfn.DAYS(About!$A$3,'Core Indicators'!AS76)</f>
        <v>26</v>
      </c>
      <c r="F76" s="207">
        <f>_xlfn.DAYS(About!$A$3,'Core Indicators'!BQ76)</f>
        <v>26</v>
      </c>
      <c r="G76" s="207">
        <f>_xlfn.DAYS(About!$A$3,'Core Indicators'!DM76)</f>
        <v>79</v>
      </c>
      <c r="H76" s="207">
        <f>_xlfn.DAYS(About!$A$3,'Core Indicators'!DU76)</f>
        <v>79</v>
      </c>
      <c r="I76" s="207">
        <f>_xlfn.DAYS(About!$A$3,'Core Indicators'!EC76)</f>
        <v>79</v>
      </c>
      <c r="J76" s="207">
        <f>_xlfn.DAYS(About!$A$3,'Core Indicators'!EK76)</f>
        <v>79</v>
      </c>
      <c r="K76" s="207">
        <f>_xlfn.DAYS(About!$A$3,'Core Indicators'!ES76)</f>
        <v>79</v>
      </c>
      <c r="L76" s="207">
        <f>_xlfn.DAYS(About!$A$3,'Core Indicators'!FI76)</f>
        <v>26</v>
      </c>
      <c r="M76" s="207">
        <f>_xlfn.DAYS(About!$A$3,'Core Indicators'!GG76)</f>
        <v>32</v>
      </c>
      <c r="N76" s="207">
        <f>_xlfn.DAYS(About!$A$3,'Core Indicators'!GO76)</f>
        <v>32</v>
      </c>
      <c r="O76" s="207">
        <f>_xlfn.DAYS(About!$A$3,'Core Indicators'!GW76)</f>
        <v>32</v>
      </c>
      <c r="P76" s="207">
        <f>_xlfn.DAYS(About!$A$3,'Core Indicators'!HE76)</f>
        <v>32</v>
      </c>
      <c r="Q76" s="207">
        <f>_xlfn.DAYS(About!$A$3,'Core Indicators'!HM76)</f>
        <v>32</v>
      </c>
      <c r="R76" s="207">
        <f>_xlfn.DAYS(About!$A$3,'Core Indicators'!HU76)</f>
        <v>32</v>
      </c>
      <c r="S76" s="207">
        <f>_xlfn.DAYS(About!$A$3,'Core Indicators'!IC76)</f>
        <v>32</v>
      </c>
      <c r="T76" s="207">
        <f>_xlfn.DAYS(About!$A$3,'Core Indicators'!IK76)</f>
        <v>32</v>
      </c>
      <c r="U76" s="207">
        <f>_xlfn.DAYS(About!$A$3,'Core Indicators'!IS76)</f>
        <v>32</v>
      </c>
      <c r="V76" s="207">
        <f t="shared" si="2"/>
        <v>58.4</v>
      </c>
    </row>
    <row r="77" spans="1:22" x14ac:dyDescent="0.25">
      <c r="A77" s="206" t="str">
        <f>Lists!C:C</f>
        <v>MMR001</v>
      </c>
      <c r="B77" s="207">
        <f>_xlfn.DAYS(About!$A$3,'Core Indicators'!U77)</f>
        <v>205</v>
      </c>
      <c r="C77" s="207">
        <f>_xlfn.DAYS(About!$A$3,'Core Indicators'!AC77)</f>
        <v>176</v>
      </c>
      <c r="D77" s="207">
        <f>_xlfn.DAYS(About!$A$3,'Core Indicators'!AK77)</f>
        <v>176</v>
      </c>
      <c r="E77" s="207">
        <f>_xlfn.DAYS(About!$A$3,'Core Indicators'!AS77)</f>
        <v>0</v>
      </c>
      <c r="F77" s="207">
        <f>_xlfn.DAYS(About!$A$3,'Core Indicators'!BQ77)</f>
        <v>0</v>
      </c>
      <c r="G77" s="207">
        <f>_xlfn.DAYS(About!$A$3,'Core Indicators'!DM77)</f>
        <v>176</v>
      </c>
      <c r="H77" s="207">
        <f>_xlfn.DAYS(About!$A$3,'Core Indicators'!DU77)</f>
        <v>205</v>
      </c>
      <c r="I77" s="207">
        <f>_xlfn.DAYS(About!$A$3,'Core Indicators'!EC77)</f>
        <v>205</v>
      </c>
      <c r="J77" s="207">
        <f>_xlfn.DAYS(About!$A$3,'Core Indicators'!EK77)</f>
        <v>176</v>
      </c>
      <c r="K77" s="207">
        <f>_xlfn.DAYS(About!$A$3,'Core Indicators'!ES77)</f>
        <v>205</v>
      </c>
      <c r="L77" s="207">
        <f>_xlfn.DAYS(About!$A$3,'Core Indicators'!FI77)</f>
        <v>667</v>
      </c>
      <c r="M77" s="207">
        <f>_xlfn.DAYS(About!$A$3,'Core Indicators'!GG77)</f>
        <v>30</v>
      </c>
      <c r="N77" s="207">
        <f>_xlfn.DAYS(About!$A$3,'Core Indicators'!GO77)</f>
        <v>30</v>
      </c>
      <c r="O77" s="207">
        <f>_xlfn.DAYS(About!$A$3,'Core Indicators'!GW77)</f>
        <v>30</v>
      </c>
      <c r="P77" s="207">
        <f>_xlfn.DAYS(About!$A$3,'Core Indicators'!HE77)</f>
        <v>30</v>
      </c>
      <c r="Q77" s="207">
        <f>_xlfn.DAYS(About!$A$3,'Core Indicators'!HM77)</f>
        <v>30</v>
      </c>
      <c r="R77" s="207">
        <f>_xlfn.DAYS(About!$A$3,'Core Indicators'!HU77)</f>
        <v>30</v>
      </c>
      <c r="S77" s="207">
        <f>_xlfn.DAYS(About!$A$3,'Core Indicators'!IC77)</f>
        <v>30</v>
      </c>
      <c r="T77" s="207">
        <f>_xlfn.DAYS(About!$A$3,'Core Indicators'!IK77)</f>
        <v>30</v>
      </c>
      <c r="U77" s="207">
        <f>_xlfn.DAYS(About!$A$3,'Core Indicators'!IS77)</f>
        <v>30</v>
      </c>
      <c r="V77" s="207">
        <f t="shared" si="2"/>
        <v>184</v>
      </c>
    </row>
    <row r="78" spans="1:22" x14ac:dyDescent="0.25">
      <c r="A78" s="206" t="str">
        <f>Lists!C:C</f>
        <v>MMR002</v>
      </c>
      <c r="B78" s="207">
        <f>_xlfn.DAYS(About!$A$3,'Core Indicators'!U78)</f>
        <v>205</v>
      </c>
      <c r="C78" s="207">
        <f>_xlfn.DAYS(About!$A$3,'Core Indicators'!AC78)</f>
        <v>176</v>
      </c>
      <c r="D78" s="207">
        <f>_xlfn.DAYS(About!$A$3,'Core Indicators'!AK78)</f>
        <v>176</v>
      </c>
      <c r="E78" s="207">
        <f>_xlfn.DAYS(About!$A$3,'Core Indicators'!AS78)</f>
        <v>0</v>
      </c>
      <c r="F78" s="207">
        <f>_xlfn.DAYS(About!$A$3,'Core Indicators'!BQ78)</f>
        <v>0</v>
      </c>
      <c r="G78" s="207">
        <f>_xlfn.DAYS(About!$A$3,'Core Indicators'!DM78)</f>
        <v>176</v>
      </c>
      <c r="H78" s="207">
        <f>_xlfn.DAYS(About!$A$3,'Core Indicators'!DU78)</f>
        <v>176</v>
      </c>
      <c r="I78" s="207">
        <f>_xlfn.DAYS(About!$A$3,'Core Indicators'!EC78)</f>
        <v>311</v>
      </c>
      <c r="J78" s="207">
        <f>_xlfn.DAYS(About!$A$3,'Core Indicators'!EK78)</f>
        <v>176</v>
      </c>
      <c r="K78" s="207">
        <f>_xlfn.DAYS(About!$A$3,'Core Indicators'!ES78)</f>
        <v>311</v>
      </c>
      <c r="L78" s="207">
        <f>_xlfn.DAYS(About!$A$3,'Core Indicators'!FI78)</f>
        <v>667</v>
      </c>
      <c r="M78" s="207">
        <f>_xlfn.DAYS(About!$A$3,'Core Indicators'!GG78)</f>
        <v>30</v>
      </c>
      <c r="N78" s="207">
        <f>_xlfn.DAYS(About!$A$3,'Core Indicators'!GO78)</f>
        <v>30</v>
      </c>
      <c r="O78" s="207">
        <f>_xlfn.DAYS(About!$A$3,'Core Indicators'!GW78)</f>
        <v>30</v>
      </c>
      <c r="P78" s="207">
        <f>_xlfn.DAYS(About!$A$3,'Core Indicators'!HE78)</f>
        <v>30</v>
      </c>
      <c r="Q78" s="207">
        <f>_xlfn.DAYS(About!$A$3,'Core Indicators'!HM78)</f>
        <v>30</v>
      </c>
      <c r="R78" s="207">
        <f>_xlfn.DAYS(About!$A$3,'Core Indicators'!HU78)</f>
        <v>30</v>
      </c>
      <c r="S78" s="207">
        <f>_xlfn.DAYS(About!$A$3,'Core Indicators'!IC78)</f>
        <v>30</v>
      </c>
      <c r="T78" s="207">
        <f>_xlfn.DAYS(About!$A$3,'Core Indicators'!IK78)</f>
        <v>30</v>
      </c>
      <c r="U78" s="207">
        <f>_xlfn.DAYS(About!$A$3,'Core Indicators'!IS78)</f>
        <v>30</v>
      </c>
      <c r="V78" s="207">
        <f t="shared" si="2"/>
        <v>202.3</v>
      </c>
    </row>
    <row r="79" spans="1:22" x14ac:dyDescent="0.25">
      <c r="A79" s="206" t="str">
        <f>Lists!C:C</f>
        <v>MMR003</v>
      </c>
      <c r="B79" s="207">
        <f>_xlfn.DAYS(About!$A$3,'Core Indicators'!U79)</f>
        <v>667</v>
      </c>
      <c r="C79" s="207">
        <f>_xlfn.DAYS(About!$A$3,'Core Indicators'!AC79)</f>
        <v>310</v>
      </c>
      <c r="D79" s="207">
        <f>_xlfn.DAYS(About!$A$3,'Core Indicators'!AK79)</f>
        <v>310</v>
      </c>
      <c r="E79" s="207">
        <f>_xlfn.DAYS(About!$A$3,'Core Indicators'!AS79)</f>
        <v>97</v>
      </c>
      <c r="F79" s="207">
        <f>_xlfn.DAYS(About!$A$3,'Core Indicators'!BQ79)</f>
        <v>0</v>
      </c>
      <c r="G79" s="207">
        <f>_xlfn.DAYS(About!$A$3,'Core Indicators'!DM79)</f>
        <v>310</v>
      </c>
      <c r="H79" s="207">
        <f>_xlfn.DAYS(About!$A$3,'Core Indicators'!DU79)</f>
        <v>310</v>
      </c>
      <c r="I79" s="207">
        <f>_xlfn.DAYS(About!$A$3,'Core Indicators'!EC79)</f>
        <v>310</v>
      </c>
      <c r="J79" s="207">
        <f>_xlfn.DAYS(About!$A$3,'Core Indicators'!EK79)</f>
        <v>310</v>
      </c>
      <c r="K79" s="207">
        <f>_xlfn.DAYS(About!$A$3,'Core Indicators'!ES79)</f>
        <v>310</v>
      </c>
      <c r="L79" s="207">
        <f>_xlfn.DAYS(About!$A$3,'Core Indicators'!FI79)</f>
        <v>667</v>
      </c>
      <c r="M79" s="207">
        <f>_xlfn.DAYS(About!$A$3,'Core Indicators'!GG79)</f>
        <v>30</v>
      </c>
      <c r="N79" s="207">
        <f>_xlfn.DAYS(About!$A$3,'Core Indicators'!GO79)</f>
        <v>30</v>
      </c>
      <c r="O79" s="207">
        <f>_xlfn.DAYS(About!$A$3,'Core Indicators'!GW79)</f>
        <v>30</v>
      </c>
      <c r="P79" s="207">
        <f>_xlfn.DAYS(About!$A$3,'Core Indicators'!HE79)</f>
        <v>30</v>
      </c>
      <c r="Q79" s="207">
        <f>_xlfn.DAYS(About!$A$3,'Core Indicators'!HM79)</f>
        <v>30</v>
      </c>
      <c r="R79" s="207">
        <f>_xlfn.DAYS(About!$A$3,'Core Indicators'!HU79)</f>
        <v>30</v>
      </c>
      <c r="S79" s="207">
        <f>_xlfn.DAYS(About!$A$3,'Core Indicators'!IC79)</f>
        <v>30</v>
      </c>
      <c r="T79" s="207">
        <f>_xlfn.DAYS(About!$A$3,'Core Indicators'!IK79)</f>
        <v>30</v>
      </c>
      <c r="U79" s="207">
        <f>_xlfn.DAYS(About!$A$3,'Core Indicators'!IS79)</f>
        <v>30</v>
      </c>
      <c r="V79" s="207">
        <f t="shared" si="2"/>
        <v>265.39999999999998</v>
      </c>
    </row>
    <row r="80" spans="1:22" x14ac:dyDescent="0.25">
      <c r="A80" s="206" t="str">
        <f>Lists!C:C</f>
        <v>MMR004</v>
      </c>
      <c r="B80" s="207">
        <f>_xlfn.DAYS(About!$A$3,'Core Indicators'!U80)</f>
        <v>205</v>
      </c>
      <c r="C80" s="207">
        <f>_xlfn.DAYS(About!$A$3,'Core Indicators'!AC80)</f>
        <v>176</v>
      </c>
      <c r="D80" s="207">
        <f>_xlfn.DAYS(About!$A$3,'Core Indicators'!AK80)</f>
        <v>205</v>
      </c>
      <c r="E80" s="207">
        <f>_xlfn.DAYS(About!$A$3,'Core Indicators'!AS80)</f>
        <v>0</v>
      </c>
      <c r="F80" s="207">
        <f>_xlfn.DAYS(About!$A$3,'Core Indicators'!BQ80)</f>
        <v>0</v>
      </c>
      <c r="G80" s="207">
        <f>_xlfn.DAYS(About!$A$3,'Core Indicators'!DM80)</f>
        <v>176</v>
      </c>
      <c r="H80" s="207">
        <f>_xlfn.DAYS(About!$A$3,'Core Indicators'!DU80)</f>
        <v>205</v>
      </c>
      <c r="I80" s="207">
        <f>_xlfn.DAYS(About!$A$3,'Core Indicators'!EC80)</f>
        <v>205</v>
      </c>
      <c r="J80" s="207">
        <f>_xlfn.DAYS(About!$A$3,'Core Indicators'!EK80)</f>
        <v>205</v>
      </c>
      <c r="K80" s="207">
        <f>_xlfn.DAYS(About!$A$3,'Core Indicators'!ES80)</f>
        <v>205</v>
      </c>
      <c r="L80" s="207">
        <f>_xlfn.DAYS(About!$A$3,'Core Indicators'!FI80)</f>
        <v>525</v>
      </c>
      <c r="M80" s="207">
        <f>_xlfn.DAYS(About!$A$3,'Core Indicators'!GG80)</f>
        <v>30</v>
      </c>
      <c r="N80" s="207">
        <f>_xlfn.DAYS(About!$A$3,'Core Indicators'!GO80)</f>
        <v>30</v>
      </c>
      <c r="O80" s="207">
        <f>_xlfn.DAYS(About!$A$3,'Core Indicators'!GW80)</f>
        <v>30</v>
      </c>
      <c r="P80" s="207">
        <f>_xlfn.DAYS(About!$A$3,'Core Indicators'!HE80)</f>
        <v>30</v>
      </c>
      <c r="Q80" s="207">
        <f>_xlfn.DAYS(About!$A$3,'Core Indicators'!HM80)</f>
        <v>30</v>
      </c>
      <c r="R80" s="207">
        <f>_xlfn.DAYS(About!$A$3,'Core Indicators'!HU80)</f>
        <v>30</v>
      </c>
      <c r="S80" s="207">
        <f>_xlfn.DAYS(About!$A$3,'Core Indicators'!IC80)</f>
        <v>30</v>
      </c>
      <c r="T80" s="207">
        <f>_xlfn.DAYS(About!$A$3,'Core Indicators'!IK80)</f>
        <v>30</v>
      </c>
      <c r="U80" s="207">
        <f>_xlfn.DAYS(About!$A$3,'Core Indicators'!IS80)</f>
        <v>30</v>
      </c>
      <c r="V80" s="207">
        <f t="shared" si="2"/>
        <v>175.6</v>
      </c>
    </row>
    <row r="81" spans="1:22" x14ac:dyDescent="0.25">
      <c r="A81" s="206" t="str">
        <f>Lists!C:C</f>
        <v>MOZ001</v>
      </c>
      <c r="B81" s="207">
        <f>_xlfn.DAYS(About!$A$3,'Core Indicators'!U81)</f>
        <v>29</v>
      </c>
      <c r="C81" s="207">
        <f>_xlfn.DAYS(About!$A$3,'Core Indicators'!AC81)</f>
        <v>29</v>
      </c>
      <c r="D81" s="207">
        <f>_xlfn.DAYS(About!$A$3,'Core Indicators'!AK81)</f>
        <v>29</v>
      </c>
      <c r="E81" s="207">
        <f>_xlfn.DAYS(About!$A$3,'Core Indicators'!AS81)</f>
        <v>29</v>
      </c>
      <c r="F81" s="207">
        <f>_xlfn.DAYS(About!$A$3,'Core Indicators'!BQ81)</f>
        <v>0</v>
      </c>
      <c r="G81" s="207">
        <f>_xlfn.DAYS(About!$A$3,'Core Indicators'!DM81)</f>
        <v>29</v>
      </c>
      <c r="H81" s="207">
        <f>_xlfn.DAYS(About!$A$3,'Core Indicators'!DU81)</f>
        <v>29</v>
      </c>
      <c r="I81" s="207">
        <f>_xlfn.DAYS(About!$A$3,'Core Indicators'!EC81)</f>
        <v>29</v>
      </c>
      <c r="J81" s="207">
        <f>_xlfn.DAYS(About!$A$3,'Core Indicators'!EK81)</f>
        <v>29</v>
      </c>
      <c r="K81" s="207">
        <f>_xlfn.DAYS(About!$A$3,'Core Indicators'!ES81)</f>
        <v>29</v>
      </c>
      <c r="L81" s="207">
        <f>_xlfn.DAYS(About!$A$3,'Core Indicators'!FI81)</f>
        <v>250</v>
      </c>
      <c r="M81" s="207">
        <f>_xlfn.DAYS(About!$A$3,'Core Indicators'!GG81)</f>
        <v>35</v>
      </c>
      <c r="N81" s="207">
        <f>_xlfn.DAYS(About!$A$3,'Core Indicators'!GO81)</f>
        <v>35</v>
      </c>
      <c r="O81" s="207">
        <f>_xlfn.DAYS(About!$A$3,'Core Indicators'!GW81)</f>
        <v>35</v>
      </c>
      <c r="P81" s="207">
        <f>_xlfn.DAYS(About!$A$3,'Core Indicators'!HE81)</f>
        <v>35</v>
      </c>
      <c r="Q81" s="207">
        <f>_xlfn.DAYS(About!$A$3,'Core Indicators'!HM81)</f>
        <v>35</v>
      </c>
      <c r="R81" s="207">
        <f>_xlfn.DAYS(About!$A$3,'Core Indicators'!HU81)</f>
        <v>35</v>
      </c>
      <c r="S81" s="207">
        <f>_xlfn.DAYS(About!$A$3,'Core Indicators'!IC81)</f>
        <v>35</v>
      </c>
      <c r="T81" s="207">
        <f>_xlfn.DAYS(About!$A$3,'Core Indicators'!IK81)</f>
        <v>35</v>
      </c>
      <c r="U81" s="207">
        <f>_xlfn.DAYS(About!$A$3,'Core Indicators'!IS81)</f>
        <v>35</v>
      </c>
      <c r="V81" s="207">
        <f t="shared" si="2"/>
        <v>48.8</v>
      </c>
    </row>
    <row r="82" spans="1:22" x14ac:dyDescent="0.25">
      <c r="A82" s="206" t="str">
        <f>Lists!C:C</f>
        <v>MOZ004</v>
      </c>
      <c r="B82" s="207">
        <f>_xlfn.DAYS(About!$A$3,'Core Indicators'!U82)</f>
        <v>29</v>
      </c>
      <c r="C82" s="207">
        <f>_xlfn.DAYS(About!$A$3,'Core Indicators'!AC82)</f>
        <v>29</v>
      </c>
      <c r="D82" s="207">
        <f>_xlfn.DAYS(About!$A$3,'Core Indicators'!AK82)</f>
        <v>29</v>
      </c>
      <c r="E82" s="207">
        <f>_xlfn.DAYS(About!$A$3,'Core Indicators'!AS82)</f>
        <v>29</v>
      </c>
      <c r="F82" s="207">
        <f>_xlfn.DAYS(About!$A$3,'Core Indicators'!BQ82)</f>
        <v>0</v>
      </c>
      <c r="G82" s="207">
        <f>_xlfn.DAYS(About!$A$3,'Core Indicators'!DM82)</f>
        <v>29</v>
      </c>
      <c r="H82" s="207">
        <f>_xlfn.DAYS(About!$A$3,'Core Indicators'!DU82)</f>
        <v>29</v>
      </c>
      <c r="I82" s="207">
        <f>_xlfn.DAYS(About!$A$3,'Core Indicators'!EC82)</f>
        <v>29</v>
      </c>
      <c r="J82" s="207">
        <f>_xlfn.DAYS(About!$A$3,'Core Indicators'!EK82)</f>
        <v>29</v>
      </c>
      <c r="K82" s="207">
        <f>_xlfn.DAYS(About!$A$3,'Core Indicators'!ES82)</f>
        <v>29</v>
      </c>
      <c r="L82" s="207">
        <f>_xlfn.DAYS(About!$A$3,'Core Indicators'!FI82)</f>
        <v>503</v>
      </c>
      <c r="M82" s="207">
        <f>_xlfn.DAYS(About!$A$3,'Core Indicators'!GG82)</f>
        <v>35</v>
      </c>
      <c r="N82" s="207">
        <f>_xlfn.DAYS(About!$A$3,'Core Indicators'!GO82)</f>
        <v>35</v>
      </c>
      <c r="O82" s="207">
        <f>_xlfn.DAYS(About!$A$3,'Core Indicators'!GW82)</f>
        <v>35</v>
      </c>
      <c r="P82" s="207">
        <f>_xlfn.DAYS(About!$A$3,'Core Indicators'!HE82)</f>
        <v>35</v>
      </c>
      <c r="Q82" s="207">
        <f>_xlfn.DAYS(About!$A$3,'Core Indicators'!HM82)</f>
        <v>35</v>
      </c>
      <c r="R82" s="207">
        <f>_xlfn.DAYS(About!$A$3,'Core Indicators'!HU82)</f>
        <v>35</v>
      </c>
      <c r="S82" s="207">
        <f>_xlfn.DAYS(About!$A$3,'Core Indicators'!IC82)</f>
        <v>35</v>
      </c>
      <c r="T82" s="207">
        <f>_xlfn.DAYS(About!$A$3,'Core Indicators'!IK82)</f>
        <v>35</v>
      </c>
      <c r="U82" s="207">
        <f>_xlfn.DAYS(About!$A$3,'Core Indicators'!IS82)</f>
        <v>35</v>
      </c>
      <c r="V82" s="207">
        <f t="shared" si="2"/>
        <v>74.099999999999994</v>
      </c>
    </row>
    <row r="83" spans="1:22" x14ac:dyDescent="0.25">
      <c r="A83" s="206" t="str">
        <f>Lists!C:C</f>
        <v>MOZ008</v>
      </c>
      <c r="B83" s="207">
        <f>_xlfn.DAYS(About!$A$3,'Core Indicators'!U83)</f>
        <v>29</v>
      </c>
      <c r="C83" s="207">
        <f>_xlfn.DAYS(About!$A$3,'Core Indicators'!AC83)</f>
        <v>29</v>
      </c>
      <c r="D83" s="207">
        <f>_xlfn.DAYS(About!$A$3,'Core Indicators'!AK83)</f>
        <v>29</v>
      </c>
      <c r="E83" s="207">
        <f>_xlfn.DAYS(About!$A$3,'Core Indicators'!AS83)</f>
        <v>29</v>
      </c>
      <c r="F83" s="207">
        <f>_xlfn.DAYS(About!$A$3,'Core Indicators'!BQ83)</f>
        <v>0</v>
      </c>
      <c r="G83" s="207">
        <f>_xlfn.DAYS(About!$A$3,'Core Indicators'!DM83)</f>
        <v>29</v>
      </c>
      <c r="H83" s="207">
        <f>_xlfn.DAYS(About!$A$3,'Core Indicators'!DU83)</f>
        <v>29</v>
      </c>
      <c r="I83" s="207">
        <f>_xlfn.DAYS(About!$A$3,'Core Indicators'!EC83)</f>
        <v>29</v>
      </c>
      <c r="J83" s="207">
        <f>_xlfn.DAYS(About!$A$3,'Core Indicators'!EK83)</f>
        <v>29</v>
      </c>
      <c r="K83" s="207">
        <f>_xlfn.DAYS(About!$A$3,'Core Indicators'!ES83)</f>
        <v>29</v>
      </c>
      <c r="L83" s="207">
        <f>_xlfn.DAYS(About!$A$3,'Core Indicators'!FI83)</f>
        <v>250</v>
      </c>
      <c r="M83" s="207">
        <f>_xlfn.DAYS(About!$A$3,'Core Indicators'!GG83)</f>
        <v>35</v>
      </c>
      <c r="N83" s="207">
        <f>_xlfn.DAYS(About!$A$3,'Core Indicators'!GO83)</f>
        <v>35</v>
      </c>
      <c r="O83" s="207">
        <f>_xlfn.DAYS(About!$A$3,'Core Indicators'!GW83)</f>
        <v>35</v>
      </c>
      <c r="P83" s="207">
        <f>_xlfn.DAYS(About!$A$3,'Core Indicators'!HE83)</f>
        <v>35</v>
      </c>
      <c r="Q83" s="207">
        <f>_xlfn.DAYS(About!$A$3,'Core Indicators'!HM83)</f>
        <v>35</v>
      </c>
      <c r="R83" s="207">
        <f>_xlfn.DAYS(About!$A$3,'Core Indicators'!HU83)</f>
        <v>35</v>
      </c>
      <c r="S83" s="207">
        <f>_xlfn.DAYS(About!$A$3,'Core Indicators'!IC83)</f>
        <v>35</v>
      </c>
      <c r="T83" s="207">
        <f>_xlfn.DAYS(About!$A$3,'Core Indicators'!IK83)</f>
        <v>35</v>
      </c>
      <c r="U83" s="207">
        <f>_xlfn.DAYS(About!$A$3,'Core Indicators'!IS83)</f>
        <v>35</v>
      </c>
      <c r="V83" s="207">
        <f t="shared" si="2"/>
        <v>48.8</v>
      </c>
    </row>
    <row r="84" spans="1:22" x14ac:dyDescent="0.25">
      <c r="A84" s="206" t="str">
        <f>Lists!C:C</f>
        <v>MRT002</v>
      </c>
      <c r="B84" s="207">
        <f>_xlfn.DAYS(About!$A$3,'Core Indicators'!U84)</f>
        <v>127</v>
      </c>
      <c r="C84" s="207">
        <f>_xlfn.DAYS(About!$A$3,'Core Indicators'!AC84)</f>
        <v>127</v>
      </c>
      <c r="D84" s="207">
        <f>_xlfn.DAYS(About!$A$3,'Core Indicators'!AK84)</f>
        <v>127</v>
      </c>
      <c r="E84" s="207">
        <f>_xlfn.DAYS(About!$A$3,'Core Indicators'!AS84)</f>
        <v>3</v>
      </c>
      <c r="F84" s="207">
        <f>_xlfn.DAYS(About!$A$3,'Core Indicators'!BQ84)</f>
        <v>3</v>
      </c>
      <c r="G84" s="207">
        <f>_xlfn.DAYS(About!$A$3,'Core Indicators'!DM84)</f>
        <v>3</v>
      </c>
      <c r="H84" s="207">
        <f>_xlfn.DAYS(About!$A$3,'Core Indicators'!DU84)</f>
        <v>3</v>
      </c>
      <c r="I84" s="207">
        <f>_xlfn.DAYS(About!$A$3,'Core Indicators'!EC84)</f>
        <v>3</v>
      </c>
      <c r="J84" s="207">
        <f>_xlfn.DAYS(About!$A$3,'Core Indicators'!EK84)</f>
        <v>3</v>
      </c>
      <c r="K84" s="207">
        <f>_xlfn.DAYS(About!$A$3,'Core Indicators'!ES84)</f>
        <v>3</v>
      </c>
      <c r="L84" s="207">
        <f>_xlfn.DAYS(About!$A$3,'Core Indicators'!FI84)</f>
        <v>72</v>
      </c>
      <c r="M84" s="207">
        <f>_xlfn.DAYS(About!$A$3,'Core Indicators'!GG84)</f>
        <v>35</v>
      </c>
      <c r="N84" s="207">
        <f>_xlfn.DAYS(About!$A$3,'Core Indicators'!GO84)</f>
        <v>35</v>
      </c>
      <c r="O84" s="207">
        <f>_xlfn.DAYS(About!$A$3,'Core Indicators'!GW84)</f>
        <v>35</v>
      </c>
      <c r="P84" s="207">
        <f>_xlfn.DAYS(About!$A$3,'Core Indicators'!HE84)</f>
        <v>35</v>
      </c>
      <c r="Q84" s="207">
        <f>_xlfn.DAYS(About!$A$3,'Core Indicators'!HM84)</f>
        <v>35</v>
      </c>
      <c r="R84" s="207">
        <f>_xlfn.DAYS(About!$A$3,'Core Indicators'!HU84)</f>
        <v>35</v>
      </c>
      <c r="S84" s="207">
        <f>_xlfn.DAYS(About!$A$3,'Core Indicators'!IC84)</f>
        <v>35</v>
      </c>
      <c r="T84" s="207">
        <f>_xlfn.DAYS(About!$A$3,'Core Indicators'!IK84)</f>
        <v>35</v>
      </c>
      <c r="U84" s="207">
        <f>_xlfn.DAYS(About!$A$3,'Core Indicators'!IS84)</f>
        <v>35</v>
      </c>
      <c r="V84" s="207">
        <f t="shared" si="2"/>
        <v>25.5</v>
      </c>
    </row>
    <row r="85" spans="1:22" x14ac:dyDescent="0.25">
      <c r="A85" s="206" t="str">
        <f>Lists!C:C</f>
        <v>MRT003</v>
      </c>
      <c r="B85" s="207">
        <f>_xlfn.DAYS(About!$A$3,'Core Indicators'!U85)</f>
        <v>793</v>
      </c>
      <c r="C85" s="207">
        <f>_xlfn.DAYS(About!$A$3,'Core Indicators'!AC85)</f>
        <v>127</v>
      </c>
      <c r="D85" s="207">
        <f>_xlfn.DAYS(About!$A$3,'Core Indicators'!AK85)</f>
        <v>127</v>
      </c>
      <c r="E85" s="207">
        <f>_xlfn.DAYS(About!$A$3,'Core Indicators'!AS85)</f>
        <v>826</v>
      </c>
      <c r="F85" s="207">
        <f>_xlfn.DAYS(About!$A$3,'Core Indicators'!BQ85)</f>
        <v>3</v>
      </c>
      <c r="G85" s="207">
        <f>_xlfn.DAYS(About!$A$3,'Core Indicators'!DM85)</f>
        <v>127</v>
      </c>
      <c r="H85" s="207">
        <f>_xlfn.DAYS(About!$A$3,'Core Indicators'!DU85)</f>
        <v>127</v>
      </c>
      <c r="I85" s="207">
        <f>_xlfn.DAYS(About!$A$3,'Core Indicators'!EC85)</f>
        <v>127</v>
      </c>
      <c r="J85" s="207">
        <f>_xlfn.DAYS(About!$A$3,'Core Indicators'!EK85)</f>
        <v>127</v>
      </c>
      <c r="K85" s="207">
        <f>_xlfn.DAYS(About!$A$3,'Core Indicators'!ES85)</f>
        <v>127</v>
      </c>
      <c r="L85" s="207">
        <f>_xlfn.DAYS(About!$A$3,'Core Indicators'!FI85)</f>
        <v>94</v>
      </c>
      <c r="M85" s="207">
        <f>_xlfn.DAYS(About!$A$3,'Core Indicators'!GG85)</f>
        <v>35</v>
      </c>
      <c r="N85" s="207">
        <f>_xlfn.DAYS(About!$A$3,'Core Indicators'!GO85)</f>
        <v>35</v>
      </c>
      <c r="O85" s="207">
        <f>_xlfn.DAYS(About!$A$3,'Core Indicators'!GW85)</f>
        <v>35</v>
      </c>
      <c r="P85" s="207">
        <f>_xlfn.DAYS(About!$A$3,'Core Indicators'!HE85)</f>
        <v>35</v>
      </c>
      <c r="Q85" s="207">
        <f>_xlfn.DAYS(About!$A$3,'Core Indicators'!HM85)</f>
        <v>35</v>
      </c>
      <c r="R85" s="207">
        <f>_xlfn.DAYS(About!$A$3,'Core Indicators'!HU85)</f>
        <v>35</v>
      </c>
      <c r="S85" s="207">
        <f>_xlfn.DAYS(About!$A$3,'Core Indicators'!IC85)</f>
        <v>35</v>
      </c>
      <c r="T85" s="207">
        <f>_xlfn.DAYS(About!$A$3,'Core Indicators'!IK85)</f>
        <v>35</v>
      </c>
      <c r="U85" s="207">
        <f>_xlfn.DAYS(About!$A$3,'Core Indicators'!IS85)</f>
        <v>35</v>
      </c>
      <c r="V85" s="207">
        <f t="shared" si="2"/>
        <v>172</v>
      </c>
    </row>
    <row r="86" spans="1:22" x14ac:dyDescent="0.25">
      <c r="A86" s="206" t="str">
        <f>Lists!C:C</f>
        <v>MWI002</v>
      </c>
      <c r="B86" s="207">
        <f>_xlfn.DAYS(About!$A$3,'Core Indicators'!U86)</f>
        <v>444</v>
      </c>
      <c r="C86" s="207">
        <f>_xlfn.DAYS(About!$A$3,'Core Indicators'!AC86)</f>
        <v>444</v>
      </c>
      <c r="D86" s="207">
        <f>_xlfn.DAYS(About!$A$3,'Core Indicators'!AK86)</f>
        <v>42</v>
      </c>
      <c r="E86" s="207">
        <f>_xlfn.DAYS(About!$A$3,'Core Indicators'!AS86)</f>
        <v>4</v>
      </c>
      <c r="F86" s="207">
        <f>_xlfn.DAYS(About!$A$3,'Core Indicators'!BQ86)</f>
        <v>4</v>
      </c>
      <c r="G86" s="207">
        <f>_xlfn.DAYS(About!$A$3,'Core Indicators'!DM86)</f>
        <v>42</v>
      </c>
      <c r="H86" s="207">
        <f>_xlfn.DAYS(About!$A$3,'Core Indicators'!DU86)</f>
        <v>42</v>
      </c>
      <c r="I86" s="207">
        <f>_xlfn.DAYS(About!$A$3,'Core Indicators'!EC86)</f>
        <v>42</v>
      </c>
      <c r="J86" s="207">
        <f>_xlfn.DAYS(About!$A$3,'Core Indicators'!EK86)</f>
        <v>42</v>
      </c>
      <c r="K86" s="207">
        <f>_xlfn.DAYS(About!$A$3,'Core Indicators'!ES86)</f>
        <v>42</v>
      </c>
      <c r="L86" s="207">
        <f>_xlfn.DAYS(About!$A$3,'Core Indicators'!FI86)</f>
        <v>280</v>
      </c>
      <c r="M86" s="207">
        <f>_xlfn.DAYS(About!$A$3,'Core Indicators'!GG86)</f>
        <v>30</v>
      </c>
      <c r="N86" s="207">
        <f>_xlfn.DAYS(About!$A$3,'Core Indicators'!GO86)</f>
        <v>30</v>
      </c>
      <c r="O86" s="207">
        <f>_xlfn.DAYS(About!$A$3,'Core Indicators'!GW86)</f>
        <v>30</v>
      </c>
      <c r="P86" s="207">
        <f>_xlfn.DAYS(About!$A$3,'Core Indicators'!HE86)</f>
        <v>30</v>
      </c>
      <c r="Q86" s="207">
        <f>_xlfn.DAYS(About!$A$3,'Core Indicators'!HM86)</f>
        <v>30</v>
      </c>
      <c r="R86" s="207">
        <f>_xlfn.DAYS(About!$A$3,'Core Indicators'!HU86)</f>
        <v>30</v>
      </c>
      <c r="S86" s="207">
        <f>_xlfn.DAYS(About!$A$3,'Core Indicators'!IC86)</f>
        <v>30</v>
      </c>
      <c r="T86" s="207">
        <f>_xlfn.DAYS(About!$A$3,'Core Indicators'!IK86)</f>
        <v>30</v>
      </c>
      <c r="U86" s="207">
        <f>_xlfn.DAYS(About!$A$3,'Core Indicators'!IS86)</f>
        <v>30</v>
      </c>
      <c r="V86" s="207">
        <f t="shared" si="2"/>
        <v>57</v>
      </c>
    </row>
    <row r="87" spans="1:22" x14ac:dyDescent="0.25">
      <c r="A87" s="206" t="str">
        <f>Lists!C:C</f>
        <v>MWI004</v>
      </c>
      <c r="B87" s="207">
        <f>_xlfn.DAYS(About!$A$3,'Core Indicators'!U87)</f>
        <v>303</v>
      </c>
      <c r="C87" s="207">
        <f>_xlfn.DAYS(About!$A$3,'Core Indicators'!AC87)</f>
        <v>303</v>
      </c>
      <c r="D87" s="207">
        <f>_xlfn.DAYS(About!$A$3,'Core Indicators'!AK87)</f>
        <v>92</v>
      </c>
      <c r="E87" s="207">
        <f>_xlfn.DAYS(About!$A$3,'Core Indicators'!AS87)</f>
        <v>101</v>
      </c>
      <c r="F87" s="207">
        <f>_xlfn.DAYS(About!$A$3,'Core Indicators'!BQ87)</f>
        <v>92</v>
      </c>
      <c r="G87" s="207">
        <f>_xlfn.DAYS(About!$A$3,'Core Indicators'!DM87)</f>
        <v>148</v>
      </c>
      <c r="H87" s="207">
        <f>_xlfn.DAYS(About!$A$3,'Core Indicators'!DU87)</f>
        <v>100</v>
      </c>
      <c r="I87" s="207">
        <f>_xlfn.DAYS(About!$A$3,'Core Indicators'!EC87)</f>
        <v>100</v>
      </c>
      <c r="J87" s="207">
        <f>_xlfn.DAYS(About!$A$3,'Core Indicators'!EK87)</f>
        <v>100</v>
      </c>
      <c r="K87" s="207">
        <f>_xlfn.DAYS(About!$A$3,'Core Indicators'!ES87)</f>
        <v>100</v>
      </c>
      <c r="L87" s="207">
        <f>_xlfn.DAYS(About!$A$3,'Core Indicators'!FI87)</f>
        <v>303</v>
      </c>
      <c r="M87" s="207">
        <f>_xlfn.DAYS(About!$A$3,'Core Indicators'!GG87)</f>
        <v>30</v>
      </c>
      <c r="N87" s="207">
        <f>_xlfn.DAYS(About!$A$3,'Core Indicators'!GO87)</f>
        <v>30</v>
      </c>
      <c r="O87" s="207">
        <f>_xlfn.DAYS(About!$A$3,'Core Indicators'!GW87)</f>
        <v>30</v>
      </c>
      <c r="P87" s="207">
        <f>_xlfn.DAYS(About!$A$3,'Core Indicators'!HE87)</f>
        <v>30</v>
      </c>
      <c r="Q87" s="207">
        <f>_xlfn.DAYS(About!$A$3,'Core Indicators'!HM87)</f>
        <v>30</v>
      </c>
      <c r="R87" s="207">
        <f>_xlfn.DAYS(About!$A$3,'Core Indicators'!HU87)</f>
        <v>30</v>
      </c>
      <c r="S87" s="207">
        <f>_xlfn.DAYS(About!$A$3,'Core Indicators'!IC87)</f>
        <v>30</v>
      </c>
      <c r="T87" s="207">
        <f>_xlfn.DAYS(About!$A$3,'Core Indicators'!IK87)</f>
        <v>30</v>
      </c>
      <c r="U87" s="207">
        <f>_xlfn.DAYS(About!$A$3,'Core Indicators'!IS87)</f>
        <v>30</v>
      </c>
      <c r="V87" s="207">
        <f t="shared" si="2"/>
        <v>116.6</v>
      </c>
    </row>
    <row r="88" spans="1:22" x14ac:dyDescent="0.25">
      <c r="A88" s="206" t="str">
        <f>Lists!C:C</f>
        <v>MYS001</v>
      </c>
      <c r="B88" s="207">
        <f>_xlfn.DAYS(About!$A$3,'Core Indicators'!U88)</f>
        <v>183</v>
      </c>
      <c r="C88" s="207">
        <f>_xlfn.DAYS(About!$A$3,'Core Indicators'!AC88)</f>
        <v>183</v>
      </c>
      <c r="D88" s="207">
        <f>_xlfn.DAYS(About!$A$3,'Core Indicators'!AK88)</f>
        <v>183</v>
      </c>
      <c r="E88" s="207">
        <f>_xlfn.DAYS(About!$A$3,'Core Indicators'!AS88)</f>
        <v>34</v>
      </c>
      <c r="F88" s="207">
        <f>_xlfn.DAYS(About!$A$3,'Core Indicators'!BQ88)</f>
        <v>0</v>
      </c>
      <c r="G88" s="207">
        <f>_xlfn.DAYS(About!$A$3,'Core Indicators'!DM88)</f>
        <v>231</v>
      </c>
      <c r="H88" s="207">
        <f>_xlfn.DAYS(About!$A$3,'Core Indicators'!DU88)</f>
        <v>34</v>
      </c>
      <c r="I88" s="207">
        <f>_xlfn.DAYS(About!$A$3,'Core Indicators'!EC88)</f>
        <v>34</v>
      </c>
      <c r="J88" s="207">
        <f>_xlfn.DAYS(About!$A$3,'Core Indicators'!EK88)</f>
        <v>231</v>
      </c>
      <c r="K88" s="207">
        <f>_xlfn.DAYS(About!$A$3,'Core Indicators'!ES88)</f>
        <v>231</v>
      </c>
      <c r="L88" s="207">
        <f>_xlfn.DAYS(About!$A$3,'Core Indicators'!FI88)</f>
        <v>611</v>
      </c>
      <c r="M88" s="207">
        <f>_xlfn.DAYS(About!$A$3,'Core Indicators'!GG88)</f>
        <v>30</v>
      </c>
      <c r="N88" s="207">
        <f>_xlfn.DAYS(About!$A$3,'Core Indicators'!GO88)</f>
        <v>30</v>
      </c>
      <c r="O88" s="207">
        <f>_xlfn.DAYS(About!$A$3,'Core Indicators'!GW88)</f>
        <v>30</v>
      </c>
      <c r="P88" s="207">
        <f>_xlfn.DAYS(About!$A$3,'Core Indicators'!HE88)</f>
        <v>30</v>
      </c>
      <c r="Q88" s="207">
        <f>_xlfn.DAYS(About!$A$3,'Core Indicators'!HM88)</f>
        <v>30</v>
      </c>
      <c r="R88" s="207">
        <f>_xlfn.DAYS(About!$A$3,'Core Indicators'!HU88)</f>
        <v>30</v>
      </c>
      <c r="S88" s="207">
        <f>_xlfn.DAYS(About!$A$3,'Core Indicators'!IC88)</f>
        <v>30</v>
      </c>
      <c r="T88" s="207">
        <f>_xlfn.DAYS(About!$A$3,'Core Indicators'!IK88)</f>
        <v>30</v>
      </c>
      <c r="U88" s="207">
        <f>_xlfn.DAYS(About!$A$3,'Core Indicators'!IS88)</f>
        <v>30</v>
      </c>
      <c r="V88" s="207">
        <f t="shared" si="2"/>
        <v>161.9</v>
      </c>
    </row>
    <row r="89" spans="1:22" x14ac:dyDescent="0.25">
      <c r="A89" s="206" t="str">
        <f>Lists!C:C</f>
        <v>NAM002</v>
      </c>
      <c r="B89" s="207">
        <f>_xlfn.DAYS(About!$A$3,'Core Indicators'!U89)</f>
        <v>72</v>
      </c>
      <c r="C89" s="207">
        <f>_xlfn.DAYS(About!$A$3,'Core Indicators'!AC89)</f>
        <v>338</v>
      </c>
      <c r="D89" s="207">
        <f>_xlfn.DAYS(About!$A$3,'Core Indicators'!AK89)</f>
        <v>338</v>
      </c>
      <c r="E89" s="207">
        <f>_xlfn.DAYS(About!$A$3,'Core Indicators'!AS89)</f>
        <v>1027</v>
      </c>
      <c r="F89" s="207">
        <f>_xlfn.DAYS(About!$A$3,'Core Indicators'!BQ89)</f>
        <v>4</v>
      </c>
      <c r="G89" s="207">
        <f>_xlfn.DAYS(About!$A$3,'Core Indicators'!DM89)</f>
        <v>338</v>
      </c>
      <c r="H89" s="207">
        <f>_xlfn.DAYS(About!$A$3,'Core Indicators'!DU89)</f>
        <v>338</v>
      </c>
      <c r="I89" s="207">
        <f>_xlfn.DAYS(About!$A$3,'Core Indicators'!EC89)</f>
        <v>338</v>
      </c>
      <c r="J89" s="207">
        <f>_xlfn.DAYS(About!$A$3,'Core Indicators'!EK89)</f>
        <v>338</v>
      </c>
      <c r="K89" s="207">
        <f>_xlfn.DAYS(About!$A$3,'Core Indicators'!ES89)</f>
        <v>338</v>
      </c>
      <c r="L89" s="207">
        <f>_xlfn.DAYS(About!$A$3,'Core Indicators'!FI89)</f>
        <v>507</v>
      </c>
      <c r="M89" s="207">
        <f>_xlfn.DAYS(About!$A$3,'Core Indicators'!GG89)</f>
        <v>34</v>
      </c>
      <c r="N89" s="207">
        <f>_xlfn.DAYS(About!$A$3,'Core Indicators'!GO89)</f>
        <v>34</v>
      </c>
      <c r="O89" s="207">
        <f>_xlfn.DAYS(About!$A$3,'Core Indicators'!GW89)</f>
        <v>34</v>
      </c>
      <c r="P89" s="207">
        <f>_xlfn.DAYS(About!$A$3,'Core Indicators'!HE89)</f>
        <v>34</v>
      </c>
      <c r="Q89" s="207">
        <f>_xlfn.DAYS(About!$A$3,'Core Indicators'!HM89)</f>
        <v>34</v>
      </c>
      <c r="R89" s="207">
        <f>_xlfn.DAYS(About!$A$3,'Core Indicators'!HU89)</f>
        <v>34</v>
      </c>
      <c r="S89" s="207">
        <f>_xlfn.DAYS(About!$A$3,'Core Indicators'!IC89)</f>
        <v>34</v>
      </c>
      <c r="T89" s="207">
        <f>_xlfn.DAYS(About!$A$3,'Core Indicators'!IK89)</f>
        <v>34</v>
      </c>
      <c r="U89" s="207">
        <f>_xlfn.DAYS(About!$A$3,'Core Indicators'!IS89)</f>
        <v>34</v>
      </c>
      <c r="V89" s="207">
        <f t="shared" si="2"/>
        <v>360</v>
      </c>
    </row>
    <row r="90" spans="1:22" x14ac:dyDescent="0.25">
      <c r="A90" s="206" t="str">
        <f>Lists!C:C</f>
        <v>NER001</v>
      </c>
      <c r="B90" s="207">
        <f>_xlfn.DAYS(About!$A$3,'Core Indicators'!U90)</f>
        <v>91</v>
      </c>
      <c r="C90" s="207">
        <f>_xlfn.DAYS(About!$A$3,'Core Indicators'!AC90)</f>
        <v>70</v>
      </c>
      <c r="D90" s="207">
        <f>_xlfn.DAYS(About!$A$3,'Core Indicators'!AK90)</f>
        <v>70</v>
      </c>
      <c r="E90" s="207">
        <f>_xlfn.DAYS(About!$A$3,'Core Indicators'!AS90)</f>
        <v>26</v>
      </c>
      <c r="F90" s="207">
        <f>_xlfn.DAYS(About!$A$3,'Core Indicators'!BQ90)</f>
        <v>26</v>
      </c>
      <c r="G90" s="207">
        <f>_xlfn.DAYS(About!$A$3,'Core Indicators'!DM90)</f>
        <v>70</v>
      </c>
      <c r="H90" s="207">
        <f>_xlfn.DAYS(About!$A$3,'Core Indicators'!DU90)</f>
        <v>70</v>
      </c>
      <c r="I90" s="207">
        <f>_xlfn.DAYS(About!$A$3,'Core Indicators'!EC90)</f>
        <v>70</v>
      </c>
      <c r="J90" s="207">
        <f>_xlfn.DAYS(About!$A$3,'Core Indicators'!EK90)</f>
        <v>70</v>
      </c>
      <c r="K90" s="207">
        <f>_xlfn.DAYS(About!$A$3,'Core Indicators'!ES90)</f>
        <v>70</v>
      </c>
      <c r="L90" s="207">
        <f>_xlfn.DAYS(About!$A$3,'Core Indicators'!FI90)</f>
        <v>57</v>
      </c>
      <c r="M90" s="207">
        <f>_xlfn.DAYS(About!$A$3,'Core Indicators'!GG90)</f>
        <v>32</v>
      </c>
      <c r="N90" s="207">
        <f>_xlfn.DAYS(About!$A$3,'Core Indicators'!GO90)</f>
        <v>32</v>
      </c>
      <c r="O90" s="207">
        <f>_xlfn.DAYS(About!$A$3,'Core Indicators'!GW90)</f>
        <v>32</v>
      </c>
      <c r="P90" s="207">
        <f>_xlfn.DAYS(About!$A$3,'Core Indicators'!HE90)</f>
        <v>32</v>
      </c>
      <c r="Q90" s="207">
        <f>_xlfn.DAYS(About!$A$3,'Core Indicators'!HM90)</f>
        <v>32</v>
      </c>
      <c r="R90" s="207">
        <f>_xlfn.DAYS(About!$A$3,'Core Indicators'!HU90)</f>
        <v>32</v>
      </c>
      <c r="S90" s="207">
        <f>_xlfn.DAYS(About!$A$3,'Core Indicators'!IC90)</f>
        <v>32</v>
      </c>
      <c r="T90" s="207">
        <f>_xlfn.DAYS(About!$A$3,'Core Indicators'!IK90)</f>
        <v>32</v>
      </c>
      <c r="U90" s="207">
        <f>_xlfn.DAYS(About!$A$3,'Core Indicators'!IS90)</f>
        <v>32</v>
      </c>
      <c r="V90" s="207">
        <f t="shared" si="2"/>
        <v>56.1</v>
      </c>
    </row>
    <row r="91" spans="1:22" x14ac:dyDescent="0.25">
      <c r="A91" s="206" t="str">
        <f>Lists!C:C</f>
        <v>NER002</v>
      </c>
      <c r="B91" s="207">
        <f>_xlfn.DAYS(About!$A$3,'Core Indicators'!U91)</f>
        <v>1387</v>
      </c>
      <c r="C91" s="207">
        <f>_xlfn.DAYS(About!$A$3,'Core Indicators'!AC91)</f>
        <v>92</v>
      </c>
      <c r="D91" s="207">
        <f>_xlfn.DAYS(About!$A$3,'Core Indicators'!AK91)</f>
        <v>92</v>
      </c>
      <c r="E91" s="207">
        <f>_xlfn.DAYS(About!$A$3,'Core Indicators'!AS91)</f>
        <v>92</v>
      </c>
      <c r="F91" s="207">
        <f>_xlfn.DAYS(About!$A$3,'Core Indicators'!BQ91)</f>
        <v>92</v>
      </c>
      <c r="G91" s="207">
        <f>_xlfn.DAYS(About!$A$3,'Core Indicators'!DM91)</f>
        <v>92</v>
      </c>
      <c r="H91" s="207">
        <f>_xlfn.DAYS(About!$A$3,'Core Indicators'!DU91)</f>
        <v>92</v>
      </c>
      <c r="I91" s="207">
        <f>_xlfn.DAYS(About!$A$3,'Core Indicators'!EC91)</f>
        <v>92</v>
      </c>
      <c r="J91" s="207">
        <f>_xlfn.DAYS(About!$A$3,'Core Indicators'!EK91)</f>
        <v>92</v>
      </c>
      <c r="K91" s="207">
        <f>_xlfn.DAYS(About!$A$3,'Core Indicators'!ES91)</f>
        <v>92</v>
      </c>
      <c r="L91" s="207">
        <f>_xlfn.DAYS(About!$A$3,'Core Indicators'!FI91)</f>
        <v>92</v>
      </c>
      <c r="M91" s="207">
        <f>_xlfn.DAYS(About!$A$3,'Core Indicators'!GG91)</f>
        <v>32</v>
      </c>
      <c r="N91" s="207">
        <f>_xlfn.DAYS(About!$A$3,'Core Indicators'!GO91)</f>
        <v>32</v>
      </c>
      <c r="O91" s="207">
        <f>_xlfn.DAYS(About!$A$3,'Core Indicators'!GW91)</f>
        <v>32</v>
      </c>
      <c r="P91" s="207">
        <f>_xlfn.DAYS(About!$A$3,'Core Indicators'!HE91)</f>
        <v>32</v>
      </c>
      <c r="Q91" s="207">
        <f>_xlfn.DAYS(About!$A$3,'Core Indicators'!HM91)</f>
        <v>32</v>
      </c>
      <c r="R91" s="207">
        <f>_xlfn.DAYS(About!$A$3,'Core Indicators'!HU91)</f>
        <v>32</v>
      </c>
      <c r="S91" s="207">
        <f>_xlfn.DAYS(About!$A$3,'Core Indicators'!IC91)</f>
        <v>32</v>
      </c>
      <c r="T91" s="207">
        <f>_xlfn.DAYS(About!$A$3,'Core Indicators'!IK91)</f>
        <v>32</v>
      </c>
      <c r="U91" s="207">
        <f>_xlfn.DAYS(About!$A$3,'Core Indicators'!IS91)</f>
        <v>32</v>
      </c>
      <c r="V91" s="207">
        <f t="shared" si="2"/>
        <v>86</v>
      </c>
    </row>
    <row r="92" spans="1:22" x14ac:dyDescent="0.25">
      <c r="A92" s="206" t="str">
        <f>Lists!C:C</f>
        <v>NER003</v>
      </c>
      <c r="B92" s="207">
        <f>_xlfn.DAYS(About!$A$3,'Core Indicators'!U92)</f>
        <v>1387</v>
      </c>
      <c r="C92" s="207">
        <f>_xlfn.DAYS(About!$A$3,'Core Indicators'!AC92)</f>
        <v>79</v>
      </c>
      <c r="D92" s="207">
        <f>_xlfn.DAYS(About!$A$3,'Core Indicators'!AK92)</f>
        <v>79</v>
      </c>
      <c r="E92" s="207">
        <f>_xlfn.DAYS(About!$A$3,'Core Indicators'!AS92)</f>
        <v>92</v>
      </c>
      <c r="F92" s="207">
        <f>_xlfn.DAYS(About!$A$3,'Core Indicators'!BQ92)</f>
        <v>26</v>
      </c>
      <c r="G92" s="207">
        <f>_xlfn.DAYS(About!$A$3,'Core Indicators'!DM92)</f>
        <v>79</v>
      </c>
      <c r="H92" s="207">
        <f>_xlfn.DAYS(About!$A$3,'Core Indicators'!DU92)</f>
        <v>92</v>
      </c>
      <c r="I92" s="207">
        <f>_xlfn.DAYS(About!$A$3,'Core Indicators'!EC92)</f>
        <v>92</v>
      </c>
      <c r="J92" s="207">
        <f>_xlfn.DAYS(About!$A$3,'Core Indicators'!EK92)</f>
        <v>92</v>
      </c>
      <c r="K92" s="207">
        <f>_xlfn.DAYS(About!$A$3,'Core Indicators'!ES92)</f>
        <v>92</v>
      </c>
      <c r="L92" s="207">
        <f>_xlfn.DAYS(About!$A$3,'Core Indicators'!FI92)</f>
        <v>1387</v>
      </c>
      <c r="M92" s="207">
        <f>_xlfn.DAYS(About!$A$3,'Core Indicators'!GG92)</f>
        <v>32</v>
      </c>
      <c r="N92" s="207">
        <f>_xlfn.DAYS(About!$A$3,'Core Indicators'!GO92)</f>
        <v>32</v>
      </c>
      <c r="O92" s="207">
        <f>_xlfn.DAYS(About!$A$3,'Core Indicators'!GW92)</f>
        <v>32</v>
      </c>
      <c r="P92" s="207">
        <f>_xlfn.DAYS(About!$A$3,'Core Indicators'!HE92)</f>
        <v>32</v>
      </c>
      <c r="Q92" s="207">
        <f>_xlfn.DAYS(About!$A$3,'Core Indicators'!HM92)</f>
        <v>32</v>
      </c>
      <c r="R92" s="207">
        <f>_xlfn.DAYS(About!$A$3,'Core Indicators'!HU92)</f>
        <v>32</v>
      </c>
      <c r="S92" s="207">
        <f>_xlfn.DAYS(About!$A$3,'Core Indicators'!IC92)</f>
        <v>32</v>
      </c>
      <c r="T92" s="207">
        <f>_xlfn.DAYS(About!$A$3,'Core Indicators'!IK92)</f>
        <v>32</v>
      </c>
      <c r="U92" s="207">
        <f>_xlfn.DAYS(About!$A$3,'Core Indicators'!IS92)</f>
        <v>32</v>
      </c>
      <c r="V92" s="207">
        <f t="shared" si="2"/>
        <v>206.3</v>
      </c>
    </row>
    <row r="93" spans="1:22" x14ac:dyDescent="0.25">
      <c r="A93" s="206" t="str">
        <f>Lists!C:C</f>
        <v>NER004</v>
      </c>
      <c r="B93" s="207">
        <f>_xlfn.DAYS(About!$A$3,'Core Indicators'!U93)</f>
        <v>670</v>
      </c>
      <c r="C93" s="207">
        <f>_xlfn.DAYS(About!$A$3,'Core Indicators'!AC93)</f>
        <v>79</v>
      </c>
      <c r="D93" s="207">
        <f>_xlfn.DAYS(About!$A$3,'Core Indicators'!AK93)</f>
        <v>72</v>
      </c>
      <c r="E93" s="207">
        <f>_xlfn.DAYS(About!$A$3,'Core Indicators'!AS93)</f>
        <v>92</v>
      </c>
      <c r="F93" s="207">
        <f>_xlfn.DAYS(About!$A$3,'Core Indicators'!BQ93)</f>
        <v>26</v>
      </c>
      <c r="G93" s="207">
        <f>_xlfn.DAYS(About!$A$3,'Core Indicators'!DM93)</f>
        <v>79</v>
      </c>
      <c r="H93" s="207">
        <f>_xlfn.DAYS(About!$A$3,'Core Indicators'!DU93)</f>
        <v>72</v>
      </c>
      <c r="I93" s="207">
        <f>_xlfn.DAYS(About!$A$3,'Core Indicators'!EC93)</f>
        <v>72</v>
      </c>
      <c r="J93" s="207">
        <f>_xlfn.DAYS(About!$A$3,'Core Indicators'!EK93)</f>
        <v>72</v>
      </c>
      <c r="K93" s="207">
        <f>_xlfn.DAYS(About!$A$3,'Core Indicators'!ES93)</f>
        <v>72</v>
      </c>
      <c r="L93" s="207">
        <f>_xlfn.DAYS(About!$A$3,'Core Indicators'!FI93)</f>
        <v>92</v>
      </c>
      <c r="M93" s="207">
        <f>_xlfn.DAYS(About!$A$3,'Core Indicators'!GG93)</f>
        <v>32</v>
      </c>
      <c r="N93" s="207">
        <f>_xlfn.DAYS(About!$A$3,'Core Indicators'!GO93)</f>
        <v>32</v>
      </c>
      <c r="O93" s="207">
        <f>_xlfn.DAYS(About!$A$3,'Core Indicators'!GW93)</f>
        <v>32</v>
      </c>
      <c r="P93" s="207">
        <f>_xlfn.DAYS(About!$A$3,'Core Indicators'!HE93)</f>
        <v>32</v>
      </c>
      <c r="Q93" s="207">
        <f>_xlfn.DAYS(About!$A$3,'Core Indicators'!HM93)</f>
        <v>32</v>
      </c>
      <c r="R93" s="207">
        <f>_xlfn.DAYS(About!$A$3,'Core Indicators'!HU93)</f>
        <v>32</v>
      </c>
      <c r="S93" s="207">
        <f>_xlfn.DAYS(About!$A$3,'Core Indicators'!IC93)</f>
        <v>32</v>
      </c>
      <c r="T93" s="207">
        <f>_xlfn.DAYS(About!$A$3,'Core Indicators'!IK93)</f>
        <v>32</v>
      </c>
      <c r="U93" s="207">
        <f>_xlfn.DAYS(About!$A$3,'Core Indicators'!IS93)</f>
        <v>32</v>
      </c>
      <c r="V93" s="207">
        <f t="shared" si="2"/>
        <v>68.099999999999994</v>
      </c>
    </row>
    <row r="94" spans="1:22" x14ac:dyDescent="0.25">
      <c r="A94" s="206" t="str">
        <f>Lists!C:C</f>
        <v>NGA001</v>
      </c>
      <c r="B94" s="207">
        <f>_xlfn.DAYS(About!$A$3,'Core Indicators'!U94)</f>
        <v>62</v>
      </c>
      <c r="C94" s="207">
        <f>_xlfn.DAYS(About!$A$3,'Core Indicators'!AC94)</f>
        <v>7</v>
      </c>
      <c r="D94" s="207">
        <f>_xlfn.DAYS(About!$A$3,'Core Indicators'!AK94)</f>
        <v>7</v>
      </c>
      <c r="E94" s="207">
        <f>_xlfn.DAYS(About!$A$3,'Core Indicators'!AS94)</f>
        <v>7</v>
      </c>
      <c r="F94" s="207">
        <f>_xlfn.DAYS(About!$A$3,'Core Indicators'!BQ94)</f>
        <v>7</v>
      </c>
      <c r="G94" s="207">
        <f>_xlfn.DAYS(About!$A$3,'Core Indicators'!DM94)</f>
        <v>7</v>
      </c>
      <c r="H94" s="207">
        <f>_xlfn.DAYS(About!$A$3,'Core Indicators'!DU94)</f>
        <v>7</v>
      </c>
      <c r="I94" s="207">
        <f>_xlfn.DAYS(About!$A$3,'Core Indicators'!EC94)</f>
        <v>7</v>
      </c>
      <c r="J94" s="207">
        <f>_xlfn.DAYS(About!$A$3,'Core Indicators'!EK94)</f>
        <v>7</v>
      </c>
      <c r="K94" s="207">
        <f>_xlfn.DAYS(About!$A$3,'Core Indicators'!ES94)</f>
        <v>7</v>
      </c>
      <c r="L94" s="207">
        <f>_xlfn.DAYS(About!$A$3,'Core Indicators'!FI94)</f>
        <v>1246</v>
      </c>
      <c r="M94" s="207">
        <f>_xlfn.DAYS(About!$A$3,'Core Indicators'!GG94)</f>
        <v>30</v>
      </c>
      <c r="N94" s="207">
        <f>_xlfn.DAYS(About!$A$3,'Core Indicators'!GO94)</f>
        <v>30</v>
      </c>
      <c r="O94" s="207">
        <f>_xlfn.DAYS(About!$A$3,'Core Indicators'!GW94)</f>
        <v>30</v>
      </c>
      <c r="P94" s="207">
        <f>_xlfn.DAYS(About!$A$3,'Core Indicators'!HE94)</f>
        <v>30</v>
      </c>
      <c r="Q94" s="207">
        <f>_xlfn.DAYS(About!$A$3,'Core Indicators'!HM94)</f>
        <v>30</v>
      </c>
      <c r="R94" s="207">
        <f>_xlfn.DAYS(About!$A$3,'Core Indicators'!HU94)</f>
        <v>30</v>
      </c>
      <c r="S94" s="207">
        <f>_xlfn.DAYS(About!$A$3,'Core Indicators'!IC94)</f>
        <v>30</v>
      </c>
      <c r="T94" s="207">
        <f>_xlfn.DAYS(About!$A$3,'Core Indicators'!IK94)</f>
        <v>30</v>
      </c>
      <c r="U94" s="207">
        <f>_xlfn.DAYS(About!$A$3,'Core Indicators'!IS94)</f>
        <v>30</v>
      </c>
      <c r="V94" s="207">
        <f t="shared" si="2"/>
        <v>133.19999999999999</v>
      </c>
    </row>
    <row r="95" spans="1:22" x14ac:dyDescent="0.25">
      <c r="A95" s="206" t="str">
        <f>Lists!C:C</f>
        <v>NGA003</v>
      </c>
      <c r="B95" s="207">
        <f>_xlfn.DAYS(About!$A$3,'Core Indicators'!U95)</f>
        <v>62</v>
      </c>
      <c r="C95" s="207">
        <f>_xlfn.DAYS(About!$A$3,'Core Indicators'!AC95)</f>
        <v>154</v>
      </c>
      <c r="D95" s="207">
        <f>_xlfn.DAYS(About!$A$3,'Core Indicators'!AK95)</f>
        <v>62</v>
      </c>
      <c r="E95" s="207">
        <f>_xlfn.DAYS(About!$A$3,'Core Indicators'!AS95)</f>
        <v>62</v>
      </c>
      <c r="F95" s="207">
        <f>_xlfn.DAYS(About!$A$3,'Core Indicators'!BQ95)</f>
        <v>7</v>
      </c>
      <c r="G95" s="207">
        <f>_xlfn.DAYS(About!$A$3,'Core Indicators'!DM95)</f>
        <v>62</v>
      </c>
      <c r="H95" s="207">
        <f>_xlfn.DAYS(About!$A$3,'Core Indicators'!DU95)</f>
        <v>62</v>
      </c>
      <c r="I95" s="207">
        <f>_xlfn.DAYS(About!$A$3,'Core Indicators'!EC95)</f>
        <v>62</v>
      </c>
      <c r="J95" s="207">
        <f>_xlfn.DAYS(About!$A$3,'Core Indicators'!EK95)</f>
        <v>62</v>
      </c>
      <c r="K95" s="207">
        <f>_xlfn.DAYS(About!$A$3,'Core Indicators'!ES95)</f>
        <v>62</v>
      </c>
      <c r="L95" s="207">
        <f>_xlfn.DAYS(About!$A$3,'Core Indicators'!FI95)</f>
        <v>1247</v>
      </c>
      <c r="M95" s="207">
        <f>_xlfn.DAYS(About!$A$3,'Core Indicators'!GG95)</f>
        <v>31</v>
      </c>
      <c r="N95" s="207">
        <f>_xlfn.DAYS(About!$A$3,'Core Indicators'!GO95)</f>
        <v>31</v>
      </c>
      <c r="O95" s="207">
        <f>_xlfn.DAYS(About!$A$3,'Core Indicators'!GW95)</f>
        <v>31</v>
      </c>
      <c r="P95" s="207">
        <f>_xlfn.DAYS(About!$A$3,'Core Indicators'!HE95)</f>
        <v>31</v>
      </c>
      <c r="Q95" s="207">
        <f>_xlfn.DAYS(About!$A$3,'Core Indicators'!HM95)</f>
        <v>31</v>
      </c>
      <c r="R95" s="207">
        <f>_xlfn.DAYS(About!$A$3,'Core Indicators'!HU95)</f>
        <v>31</v>
      </c>
      <c r="S95" s="207">
        <f>_xlfn.DAYS(About!$A$3,'Core Indicators'!IC95)</f>
        <v>31</v>
      </c>
      <c r="T95" s="207">
        <f>_xlfn.DAYS(About!$A$3,'Core Indicators'!IK95)</f>
        <v>31</v>
      </c>
      <c r="U95" s="207">
        <f>_xlfn.DAYS(About!$A$3,'Core Indicators'!IS95)</f>
        <v>31</v>
      </c>
      <c r="V95" s="207">
        <f t="shared" si="2"/>
        <v>171.9</v>
      </c>
    </row>
    <row r="96" spans="1:22" x14ac:dyDescent="0.25">
      <c r="A96" s="206" t="str">
        <f>Lists!C:C</f>
        <v>NGA004</v>
      </c>
      <c r="B96" s="207">
        <f>_xlfn.DAYS(About!$A$3,'Core Indicators'!U96)</f>
        <v>62</v>
      </c>
      <c r="C96" s="207">
        <f>_xlfn.DAYS(About!$A$3,'Core Indicators'!AC96)</f>
        <v>62</v>
      </c>
      <c r="D96" s="207">
        <f>_xlfn.DAYS(About!$A$3,'Core Indicators'!AK96)</f>
        <v>62</v>
      </c>
      <c r="E96" s="207">
        <f>_xlfn.DAYS(About!$A$3,'Core Indicators'!AS96)</f>
        <v>62</v>
      </c>
      <c r="F96" s="207">
        <f>_xlfn.DAYS(About!$A$3,'Core Indicators'!BQ96)</f>
        <v>7</v>
      </c>
      <c r="G96" s="207">
        <f>_xlfn.DAYS(About!$A$3,'Core Indicators'!DM96)</f>
        <v>62</v>
      </c>
      <c r="H96" s="207">
        <f>_xlfn.DAYS(About!$A$3,'Core Indicators'!DU96)</f>
        <v>62</v>
      </c>
      <c r="I96" s="207">
        <f>_xlfn.DAYS(About!$A$3,'Core Indicators'!EC96)</f>
        <v>62</v>
      </c>
      <c r="J96" s="207">
        <f>_xlfn.DAYS(About!$A$3,'Core Indicators'!EK96)</f>
        <v>62</v>
      </c>
      <c r="K96" s="207">
        <f>_xlfn.DAYS(About!$A$3,'Core Indicators'!ES96)</f>
        <v>62</v>
      </c>
      <c r="L96" s="207">
        <f>_xlfn.DAYS(About!$A$3,'Core Indicators'!FI96)</f>
        <v>1248</v>
      </c>
      <c r="M96" s="207">
        <f>_xlfn.DAYS(About!$A$3,'Core Indicators'!GG96)</f>
        <v>31</v>
      </c>
      <c r="N96" s="207">
        <f>_xlfn.DAYS(About!$A$3,'Core Indicators'!GO96)</f>
        <v>31</v>
      </c>
      <c r="O96" s="207">
        <f>_xlfn.DAYS(About!$A$3,'Core Indicators'!GW96)</f>
        <v>31</v>
      </c>
      <c r="P96" s="207">
        <f>_xlfn.DAYS(About!$A$3,'Core Indicators'!HE96)</f>
        <v>31</v>
      </c>
      <c r="Q96" s="207">
        <f>_xlfn.DAYS(About!$A$3,'Core Indicators'!HM96)</f>
        <v>31</v>
      </c>
      <c r="R96" s="207">
        <f>_xlfn.DAYS(About!$A$3,'Core Indicators'!HU96)</f>
        <v>31</v>
      </c>
      <c r="S96" s="207">
        <f>_xlfn.DAYS(About!$A$3,'Core Indicators'!IC96)</f>
        <v>31</v>
      </c>
      <c r="T96" s="207">
        <f>_xlfn.DAYS(About!$A$3,'Core Indicators'!IK96)</f>
        <v>31</v>
      </c>
      <c r="U96" s="207">
        <f>_xlfn.DAYS(About!$A$3,'Core Indicators'!IS96)</f>
        <v>31</v>
      </c>
      <c r="V96" s="207">
        <f t="shared" si="2"/>
        <v>172</v>
      </c>
    </row>
    <row r="97" spans="1:22" x14ac:dyDescent="0.25">
      <c r="A97" s="206" t="str">
        <f>Lists!C:C</f>
        <v>NGA007</v>
      </c>
      <c r="B97" s="207">
        <f>_xlfn.DAYS(About!$A$3,'Core Indicators'!U97)</f>
        <v>62</v>
      </c>
      <c r="C97" s="207">
        <f>_xlfn.DAYS(About!$A$3,'Core Indicators'!AC97)</f>
        <v>62</v>
      </c>
      <c r="D97" s="207">
        <f>_xlfn.DAYS(About!$A$3,'Core Indicators'!AK97)</f>
        <v>62</v>
      </c>
      <c r="E97" s="207">
        <f>_xlfn.DAYS(About!$A$3,'Core Indicators'!AS97)</f>
        <v>62</v>
      </c>
      <c r="F97" s="207">
        <f>_xlfn.DAYS(About!$A$3,'Core Indicators'!BQ97)</f>
        <v>7</v>
      </c>
      <c r="G97" s="207">
        <f>_xlfn.DAYS(About!$A$3,'Core Indicators'!DM97)</f>
        <v>62</v>
      </c>
      <c r="H97" s="207">
        <f>_xlfn.DAYS(About!$A$3,'Core Indicators'!DU97)</f>
        <v>62</v>
      </c>
      <c r="I97" s="207">
        <f>_xlfn.DAYS(About!$A$3,'Core Indicators'!EC97)</f>
        <v>62</v>
      </c>
      <c r="J97" s="207">
        <f>_xlfn.DAYS(About!$A$3,'Core Indicators'!EK97)</f>
        <v>62</v>
      </c>
      <c r="K97" s="207">
        <f>_xlfn.DAYS(About!$A$3,'Core Indicators'!ES97)</f>
        <v>62</v>
      </c>
      <c r="L97" s="207">
        <f>_xlfn.DAYS(About!$A$3,'Core Indicators'!FI97)</f>
        <v>1080</v>
      </c>
      <c r="M97" s="207">
        <f>_xlfn.DAYS(About!$A$3,'Core Indicators'!GG97)</f>
        <v>31</v>
      </c>
      <c r="N97" s="207">
        <f>_xlfn.DAYS(About!$A$3,'Core Indicators'!GO97)</f>
        <v>31</v>
      </c>
      <c r="O97" s="207">
        <f>_xlfn.DAYS(About!$A$3,'Core Indicators'!GW97)</f>
        <v>31</v>
      </c>
      <c r="P97" s="207">
        <f>_xlfn.DAYS(About!$A$3,'Core Indicators'!HE97)</f>
        <v>31</v>
      </c>
      <c r="Q97" s="207">
        <f>_xlfn.DAYS(About!$A$3,'Core Indicators'!HM97)</f>
        <v>31</v>
      </c>
      <c r="R97" s="207">
        <f>_xlfn.DAYS(About!$A$3,'Core Indicators'!HU97)</f>
        <v>31</v>
      </c>
      <c r="S97" s="207">
        <f>_xlfn.DAYS(About!$A$3,'Core Indicators'!IC97)</f>
        <v>31</v>
      </c>
      <c r="T97" s="207">
        <f>_xlfn.DAYS(About!$A$3,'Core Indicators'!IK97)</f>
        <v>31</v>
      </c>
      <c r="U97" s="207">
        <f>_xlfn.DAYS(About!$A$3,'Core Indicators'!IS97)</f>
        <v>31</v>
      </c>
      <c r="V97" s="207">
        <f t="shared" si="2"/>
        <v>155.19999999999999</v>
      </c>
    </row>
    <row r="98" spans="1:22" x14ac:dyDescent="0.25">
      <c r="A98" s="206" t="str">
        <f>Lists!C:C</f>
        <v>NGA008</v>
      </c>
      <c r="B98" s="207">
        <f>_xlfn.DAYS(About!$A$3,'Core Indicators'!U98)</f>
        <v>62</v>
      </c>
      <c r="C98" s="207">
        <f>_xlfn.DAYS(About!$A$3,'Core Indicators'!AC98)</f>
        <v>62</v>
      </c>
      <c r="D98" s="207">
        <f>_xlfn.DAYS(About!$A$3,'Core Indicators'!AK98)</f>
        <v>7</v>
      </c>
      <c r="E98" s="207">
        <f>_xlfn.DAYS(About!$A$3,'Core Indicators'!AS98)</f>
        <v>7</v>
      </c>
      <c r="F98" s="207">
        <f>_xlfn.DAYS(About!$A$3,'Core Indicators'!BQ98)</f>
        <v>128</v>
      </c>
      <c r="G98" s="207">
        <f>_xlfn.DAYS(About!$A$3,'Core Indicators'!DM98)</f>
        <v>7</v>
      </c>
      <c r="H98" s="207">
        <f>_xlfn.DAYS(About!$A$3,'Core Indicators'!DU98)</f>
        <v>7</v>
      </c>
      <c r="I98" s="207">
        <f>_xlfn.DAYS(About!$A$3,'Core Indicators'!EC98)</f>
        <v>7</v>
      </c>
      <c r="J98" s="207">
        <f>_xlfn.DAYS(About!$A$3,'Core Indicators'!EK98)</f>
        <v>7</v>
      </c>
      <c r="K98" s="207">
        <f>_xlfn.DAYS(About!$A$3,'Core Indicators'!ES98)</f>
        <v>7</v>
      </c>
      <c r="L98" s="207">
        <f>_xlfn.DAYS(About!$A$3,'Core Indicators'!FI98)</f>
        <v>1036</v>
      </c>
      <c r="M98" s="207">
        <f>_xlfn.DAYS(About!$A$3,'Core Indicators'!GG98)</f>
        <v>31</v>
      </c>
      <c r="N98" s="207">
        <f>_xlfn.DAYS(About!$A$3,'Core Indicators'!GO98)</f>
        <v>31</v>
      </c>
      <c r="O98" s="207">
        <f>_xlfn.DAYS(About!$A$3,'Core Indicators'!GW98)</f>
        <v>31</v>
      </c>
      <c r="P98" s="207">
        <f>_xlfn.DAYS(About!$A$3,'Core Indicators'!HE98)</f>
        <v>31</v>
      </c>
      <c r="Q98" s="207">
        <f>_xlfn.DAYS(About!$A$3,'Core Indicators'!HM98)</f>
        <v>31</v>
      </c>
      <c r="R98" s="207">
        <f>_xlfn.DAYS(About!$A$3,'Core Indicators'!HU98)</f>
        <v>31</v>
      </c>
      <c r="S98" s="207">
        <f>_xlfn.DAYS(About!$A$3,'Core Indicators'!IC98)</f>
        <v>31</v>
      </c>
      <c r="T98" s="207">
        <f>_xlfn.DAYS(About!$A$3,'Core Indicators'!IK98)</f>
        <v>31</v>
      </c>
      <c r="U98" s="207">
        <f>_xlfn.DAYS(About!$A$3,'Core Indicators'!IS98)</f>
        <v>31</v>
      </c>
      <c r="V98" s="207">
        <f t="shared" si="2"/>
        <v>124.4</v>
      </c>
    </row>
    <row r="99" spans="1:22" x14ac:dyDescent="0.25">
      <c r="A99" s="206" t="str">
        <f>Lists!C:C</f>
        <v>NIC001</v>
      </c>
      <c r="B99" s="207">
        <f>_xlfn.DAYS(About!$A$3,'Core Indicators'!U99)</f>
        <v>6</v>
      </c>
      <c r="C99" s="207">
        <f>_xlfn.DAYS(About!$A$3,'Core Indicators'!AC99)</f>
        <v>6</v>
      </c>
      <c r="D99" s="207">
        <f>_xlfn.DAYS(About!$A$3,'Core Indicators'!AK99)</f>
        <v>6</v>
      </c>
      <c r="E99" s="207">
        <f>_xlfn.DAYS(About!$A$3,'Core Indicators'!AS99)</f>
        <v>6</v>
      </c>
      <c r="F99" s="207">
        <f>_xlfn.DAYS(About!$A$3,'Core Indicators'!BQ99)</f>
        <v>6</v>
      </c>
      <c r="G99" s="207">
        <f>_xlfn.DAYS(About!$A$3,'Core Indicators'!DM99)</f>
        <v>6</v>
      </c>
      <c r="H99" s="207">
        <f>_xlfn.DAYS(About!$A$3,'Core Indicators'!DU99)</f>
        <v>6</v>
      </c>
      <c r="I99" s="207">
        <f>_xlfn.DAYS(About!$A$3,'Core Indicators'!EC99)</f>
        <v>6</v>
      </c>
      <c r="J99" s="207">
        <f>_xlfn.DAYS(About!$A$3,'Core Indicators'!EK99)</f>
        <v>6</v>
      </c>
      <c r="K99" s="207">
        <f>_xlfn.DAYS(About!$A$3,'Core Indicators'!ES99)</f>
        <v>6</v>
      </c>
      <c r="L99" s="207">
        <f>_xlfn.DAYS(About!$A$3,'Core Indicators'!FI99)</f>
        <v>6</v>
      </c>
      <c r="M99" s="207">
        <f>_xlfn.DAYS(About!$A$3,'Core Indicators'!GG99)</f>
        <v>32</v>
      </c>
      <c r="N99" s="207">
        <f>_xlfn.DAYS(About!$A$3,'Core Indicators'!GO99)</f>
        <v>32</v>
      </c>
      <c r="O99" s="207">
        <f>_xlfn.DAYS(About!$A$3,'Core Indicators'!GW99)</f>
        <v>32</v>
      </c>
      <c r="P99" s="207">
        <f>_xlfn.DAYS(About!$A$3,'Core Indicators'!HE99)</f>
        <v>32</v>
      </c>
      <c r="Q99" s="207">
        <f>_xlfn.DAYS(About!$A$3,'Core Indicators'!HM99)</f>
        <v>32</v>
      </c>
      <c r="R99" s="207">
        <f>_xlfn.DAYS(About!$A$3,'Core Indicators'!HU99)</f>
        <v>32</v>
      </c>
      <c r="S99" s="207">
        <f>_xlfn.DAYS(About!$A$3,'Core Indicators'!IC99)</f>
        <v>32</v>
      </c>
      <c r="T99" s="207">
        <f>_xlfn.DAYS(About!$A$3,'Core Indicators'!IK99)</f>
        <v>32</v>
      </c>
      <c r="U99" s="207">
        <f>_xlfn.DAYS(About!$A$3,'Core Indicators'!IS99)</f>
        <v>32</v>
      </c>
      <c r="V99" s="207">
        <f t="shared" ref="V99:V130" si="3">AVERAGE(D99:M99)</f>
        <v>8.6</v>
      </c>
    </row>
    <row r="100" spans="1:22" x14ac:dyDescent="0.25">
      <c r="A100" s="206" t="str">
        <f>Lists!C:C</f>
        <v>PAK001</v>
      </c>
      <c r="B100" s="207">
        <f>_xlfn.DAYS(About!$A$3,'Core Indicators'!U100)</f>
        <v>337</v>
      </c>
      <c r="C100" s="207">
        <f>_xlfn.DAYS(About!$A$3,'Core Indicators'!AC100)</f>
        <v>324</v>
      </c>
      <c r="D100" s="207">
        <f>_xlfn.DAYS(About!$A$3,'Core Indicators'!AK100)</f>
        <v>86</v>
      </c>
      <c r="E100" s="207">
        <f>_xlfn.DAYS(About!$A$3,'Core Indicators'!AS100)</f>
        <v>65</v>
      </c>
      <c r="F100" s="207">
        <f>_xlfn.DAYS(About!$A$3,'Core Indicators'!BQ100)</f>
        <v>6</v>
      </c>
      <c r="G100" s="207">
        <f>_xlfn.DAYS(About!$A$3,'Core Indicators'!DM100)</f>
        <v>30</v>
      </c>
      <c r="H100" s="207">
        <f>_xlfn.DAYS(About!$A$3,'Core Indicators'!DU100)</f>
        <v>30</v>
      </c>
      <c r="I100" s="207">
        <f>_xlfn.DAYS(About!$A$3,'Core Indicators'!EC100)</f>
        <v>30</v>
      </c>
      <c r="J100" s="207">
        <f>_xlfn.DAYS(About!$A$3,'Core Indicators'!EK100)</f>
        <v>86</v>
      </c>
      <c r="K100" s="207">
        <f>_xlfn.DAYS(About!$A$3,'Core Indicators'!ES100)</f>
        <v>86</v>
      </c>
      <c r="L100" s="207">
        <f>_xlfn.DAYS(About!$A$3,'Core Indicators'!FI100)</f>
        <v>1392</v>
      </c>
      <c r="M100" s="207">
        <f>_xlfn.DAYS(About!$A$3,'Core Indicators'!GG100)</f>
        <v>30</v>
      </c>
      <c r="N100" s="207">
        <f>_xlfn.DAYS(About!$A$3,'Core Indicators'!GO100)</f>
        <v>30</v>
      </c>
      <c r="O100" s="207">
        <f>_xlfn.DAYS(About!$A$3,'Core Indicators'!GW100)</f>
        <v>30</v>
      </c>
      <c r="P100" s="207">
        <f>_xlfn.DAYS(About!$A$3,'Core Indicators'!HE100)</f>
        <v>30</v>
      </c>
      <c r="Q100" s="207">
        <f>_xlfn.DAYS(About!$A$3,'Core Indicators'!HM100)</f>
        <v>30</v>
      </c>
      <c r="R100" s="207">
        <f>_xlfn.DAYS(About!$A$3,'Core Indicators'!HU100)</f>
        <v>30</v>
      </c>
      <c r="S100" s="207">
        <f>_xlfn.DAYS(About!$A$3,'Core Indicators'!IC100)</f>
        <v>30</v>
      </c>
      <c r="T100" s="207">
        <f>_xlfn.DAYS(About!$A$3,'Core Indicators'!IK100)</f>
        <v>30</v>
      </c>
      <c r="U100" s="207">
        <f>_xlfn.DAYS(About!$A$3,'Core Indicators'!IS100)</f>
        <v>30</v>
      </c>
      <c r="V100" s="207">
        <f t="shared" si="3"/>
        <v>184.1</v>
      </c>
    </row>
    <row r="101" spans="1:22" x14ac:dyDescent="0.25">
      <c r="A101" s="206" t="str">
        <f>Lists!C:C</f>
        <v>PAK004</v>
      </c>
      <c r="B101" s="207">
        <f>_xlfn.DAYS(About!$A$3,'Core Indicators'!U101)</f>
        <v>95</v>
      </c>
      <c r="C101" s="207">
        <f>_xlfn.DAYS(About!$A$3,'Core Indicators'!AC101)</f>
        <v>95</v>
      </c>
      <c r="D101" s="207">
        <f>_xlfn.DAYS(About!$A$3,'Core Indicators'!AK101)</f>
        <v>337</v>
      </c>
      <c r="E101" s="207">
        <f>_xlfn.DAYS(About!$A$3,'Core Indicators'!AS101)</f>
        <v>337</v>
      </c>
      <c r="F101" s="207">
        <f>_xlfn.DAYS(About!$A$3,'Core Indicators'!BQ101)</f>
        <v>238</v>
      </c>
      <c r="G101" s="207">
        <f>_xlfn.DAYS(About!$A$3,'Core Indicators'!DM101)</f>
        <v>337</v>
      </c>
      <c r="H101" s="207">
        <f>_xlfn.DAYS(About!$A$3,'Core Indicators'!DU101)</f>
        <v>337</v>
      </c>
      <c r="I101" s="207">
        <f>_xlfn.DAYS(About!$A$3,'Core Indicators'!EC101)</f>
        <v>337</v>
      </c>
      <c r="J101" s="207">
        <f>_xlfn.DAYS(About!$A$3,'Core Indicators'!EK101)</f>
        <v>337</v>
      </c>
      <c r="K101" s="207">
        <f>_xlfn.DAYS(About!$A$3,'Core Indicators'!ES101)</f>
        <v>337</v>
      </c>
      <c r="L101" s="207">
        <f>_xlfn.DAYS(About!$A$3,'Core Indicators'!FI101)</f>
        <v>1372</v>
      </c>
      <c r="M101" s="207">
        <f>_xlfn.DAYS(About!$A$3,'Core Indicators'!GG101)</f>
        <v>30</v>
      </c>
      <c r="N101" s="207">
        <f>_xlfn.DAYS(About!$A$3,'Core Indicators'!GO101)</f>
        <v>30</v>
      </c>
      <c r="O101" s="207">
        <f>_xlfn.DAYS(About!$A$3,'Core Indicators'!GW101)</f>
        <v>30</v>
      </c>
      <c r="P101" s="207">
        <f>_xlfn.DAYS(About!$A$3,'Core Indicators'!HE101)</f>
        <v>30</v>
      </c>
      <c r="Q101" s="207">
        <f>_xlfn.DAYS(About!$A$3,'Core Indicators'!HM101)</f>
        <v>30</v>
      </c>
      <c r="R101" s="207">
        <f>_xlfn.DAYS(About!$A$3,'Core Indicators'!HU101)</f>
        <v>30</v>
      </c>
      <c r="S101" s="207">
        <f>_xlfn.DAYS(About!$A$3,'Core Indicators'!IC101)</f>
        <v>30</v>
      </c>
      <c r="T101" s="207">
        <f>_xlfn.DAYS(About!$A$3,'Core Indicators'!IK101)</f>
        <v>30</v>
      </c>
      <c r="U101" s="207">
        <f>_xlfn.DAYS(About!$A$3,'Core Indicators'!IS101)</f>
        <v>30</v>
      </c>
      <c r="V101" s="207">
        <f t="shared" si="3"/>
        <v>399.9</v>
      </c>
    </row>
    <row r="102" spans="1:22" x14ac:dyDescent="0.25">
      <c r="A102" s="206" t="str">
        <f>Lists!C:C</f>
        <v>PAK005</v>
      </c>
      <c r="B102" s="207">
        <f>_xlfn.DAYS(About!$A$3,'Core Indicators'!U102)</f>
        <v>91</v>
      </c>
      <c r="C102" s="207">
        <f>_xlfn.DAYS(About!$A$3,'Core Indicators'!AC102)</f>
        <v>91</v>
      </c>
      <c r="D102" s="207">
        <f>_xlfn.DAYS(About!$A$3,'Core Indicators'!AK102)</f>
        <v>91</v>
      </c>
      <c r="E102" s="207">
        <f>_xlfn.DAYS(About!$A$3,'Core Indicators'!AS102)</f>
        <v>30</v>
      </c>
      <c r="F102" s="207">
        <f>_xlfn.DAYS(About!$A$3,'Core Indicators'!BQ102)</f>
        <v>0</v>
      </c>
      <c r="G102" s="207">
        <f>_xlfn.DAYS(About!$A$3,'Core Indicators'!DM102)</f>
        <v>91</v>
      </c>
      <c r="H102" s="207">
        <f>_xlfn.DAYS(About!$A$3,'Core Indicators'!DU102)</f>
        <v>30</v>
      </c>
      <c r="I102" s="207">
        <f>_xlfn.DAYS(About!$A$3,'Core Indicators'!EC102)</f>
        <v>30</v>
      </c>
      <c r="J102" s="207">
        <f>_xlfn.DAYS(About!$A$3,'Core Indicators'!EK102)</f>
        <v>91</v>
      </c>
      <c r="K102" s="207">
        <f>_xlfn.DAYS(About!$A$3,'Core Indicators'!ES102)</f>
        <v>125</v>
      </c>
      <c r="L102" s="207">
        <f>_xlfn.DAYS(About!$A$3,'Core Indicators'!FI102)</f>
        <v>125</v>
      </c>
      <c r="M102" s="207">
        <f>_xlfn.DAYS(About!$A$3,'Core Indicators'!GG102)</f>
        <v>30</v>
      </c>
      <c r="N102" s="207">
        <f>_xlfn.DAYS(About!$A$3,'Core Indicators'!GO102)</f>
        <v>30</v>
      </c>
      <c r="O102" s="207">
        <f>_xlfn.DAYS(About!$A$3,'Core Indicators'!GW102)</f>
        <v>30</v>
      </c>
      <c r="P102" s="207">
        <f>_xlfn.DAYS(About!$A$3,'Core Indicators'!HE102)</f>
        <v>30</v>
      </c>
      <c r="Q102" s="207">
        <f>_xlfn.DAYS(About!$A$3,'Core Indicators'!HM102)</f>
        <v>30</v>
      </c>
      <c r="R102" s="207">
        <f>_xlfn.DAYS(About!$A$3,'Core Indicators'!HU102)</f>
        <v>30</v>
      </c>
      <c r="S102" s="207">
        <f>_xlfn.DAYS(About!$A$3,'Core Indicators'!IC102)</f>
        <v>30</v>
      </c>
      <c r="T102" s="207">
        <f>_xlfn.DAYS(About!$A$3,'Core Indicators'!IK102)</f>
        <v>30</v>
      </c>
      <c r="U102" s="207">
        <f>_xlfn.DAYS(About!$A$3,'Core Indicators'!IS102)</f>
        <v>30</v>
      </c>
      <c r="V102" s="207">
        <f t="shared" si="3"/>
        <v>64.3</v>
      </c>
    </row>
    <row r="103" spans="1:22" x14ac:dyDescent="0.25">
      <c r="A103" s="206" t="str">
        <f>Lists!C:C</f>
        <v>PAN002</v>
      </c>
      <c r="B103" s="207">
        <f>_xlfn.DAYS(About!$A$3,'Core Indicators'!U103)</f>
        <v>6</v>
      </c>
      <c r="C103" s="207">
        <f>_xlfn.DAYS(About!$A$3,'Core Indicators'!AC103)</f>
        <v>6</v>
      </c>
      <c r="D103" s="207">
        <f>_xlfn.DAYS(About!$A$3,'Core Indicators'!AK103)</f>
        <v>6</v>
      </c>
      <c r="E103" s="207">
        <f>_xlfn.DAYS(About!$A$3,'Core Indicators'!AS103)</f>
        <v>6</v>
      </c>
      <c r="F103" s="207">
        <f>_xlfn.DAYS(About!$A$3,'Core Indicators'!BQ103)</f>
        <v>6</v>
      </c>
      <c r="G103" s="207">
        <f>_xlfn.DAYS(About!$A$3,'Core Indicators'!DM103)</f>
        <v>6</v>
      </c>
      <c r="H103" s="207">
        <f>_xlfn.DAYS(About!$A$3,'Core Indicators'!DU103)</f>
        <v>6</v>
      </c>
      <c r="I103" s="207">
        <f>_xlfn.DAYS(About!$A$3,'Core Indicators'!EC103)</f>
        <v>6</v>
      </c>
      <c r="J103" s="207">
        <f>_xlfn.DAYS(About!$A$3,'Core Indicators'!EK103)</f>
        <v>6</v>
      </c>
      <c r="K103" s="207">
        <f>_xlfn.DAYS(About!$A$3,'Core Indicators'!ES103)</f>
        <v>6</v>
      </c>
      <c r="L103" s="207">
        <f>_xlfn.DAYS(About!$A$3,'Core Indicators'!FI103)</f>
        <v>6</v>
      </c>
      <c r="M103" s="207">
        <f>_xlfn.DAYS(About!$A$3,'Core Indicators'!GG103)</f>
        <v>32</v>
      </c>
      <c r="N103" s="207">
        <f>_xlfn.DAYS(About!$A$3,'Core Indicators'!GO103)</f>
        <v>32</v>
      </c>
      <c r="O103" s="207">
        <f>_xlfn.DAYS(About!$A$3,'Core Indicators'!GW103)</f>
        <v>32</v>
      </c>
      <c r="P103" s="207">
        <f>_xlfn.DAYS(About!$A$3,'Core Indicators'!HE103)</f>
        <v>32</v>
      </c>
      <c r="Q103" s="207">
        <f>_xlfn.DAYS(About!$A$3,'Core Indicators'!HM103)</f>
        <v>32</v>
      </c>
      <c r="R103" s="207">
        <f>_xlfn.DAYS(About!$A$3,'Core Indicators'!HU103)</f>
        <v>32</v>
      </c>
      <c r="S103" s="207">
        <f>_xlfn.DAYS(About!$A$3,'Core Indicators'!IC103)</f>
        <v>32</v>
      </c>
      <c r="T103" s="207">
        <f>_xlfn.DAYS(About!$A$3,'Core Indicators'!IK103)</f>
        <v>32</v>
      </c>
      <c r="U103" s="207">
        <f>_xlfn.DAYS(About!$A$3,'Core Indicators'!IS103)</f>
        <v>32</v>
      </c>
      <c r="V103" s="207">
        <f t="shared" si="3"/>
        <v>8.6</v>
      </c>
    </row>
    <row r="104" spans="1:22" x14ac:dyDescent="0.25">
      <c r="A104" s="206" t="str">
        <f>Lists!C:C</f>
        <v>PER002</v>
      </c>
      <c r="B104" s="207">
        <f>_xlfn.DAYS(About!$A$3,'Core Indicators'!U104)</f>
        <v>0</v>
      </c>
      <c r="C104" s="207">
        <f>_xlfn.DAYS(About!$A$3,'Core Indicators'!AC104)</f>
        <v>0</v>
      </c>
      <c r="D104" s="207">
        <f>_xlfn.DAYS(About!$A$3,'Core Indicators'!AK104)</f>
        <v>0</v>
      </c>
      <c r="E104" s="207">
        <f>_xlfn.DAYS(About!$A$3,'Core Indicators'!AS104)</f>
        <v>0</v>
      </c>
      <c r="F104" s="207">
        <f>_xlfn.DAYS(About!$A$3,'Core Indicators'!BQ104)</f>
        <v>0</v>
      </c>
      <c r="G104" s="207">
        <f>_xlfn.DAYS(About!$A$3,'Core Indicators'!DM104)</f>
        <v>0</v>
      </c>
      <c r="H104" s="207">
        <f>_xlfn.DAYS(About!$A$3,'Core Indicators'!DU104)</f>
        <v>0</v>
      </c>
      <c r="I104" s="207">
        <f>_xlfn.DAYS(About!$A$3,'Core Indicators'!EC104)</f>
        <v>0</v>
      </c>
      <c r="J104" s="207">
        <f>_xlfn.DAYS(About!$A$3,'Core Indicators'!EK104)</f>
        <v>0</v>
      </c>
      <c r="K104" s="207">
        <f>_xlfn.DAYS(About!$A$3,'Core Indicators'!ES104)</f>
        <v>0</v>
      </c>
      <c r="L104" s="207">
        <f>_xlfn.DAYS(About!$A$3,'Core Indicators'!FI104)</f>
        <v>0</v>
      </c>
      <c r="M104" s="207">
        <f>_xlfn.DAYS(About!$A$3,'Core Indicators'!GG104)</f>
        <v>32</v>
      </c>
      <c r="N104" s="207">
        <f>_xlfn.DAYS(About!$A$3,'Core Indicators'!GO104)</f>
        <v>32</v>
      </c>
      <c r="O104" s="207">
        <f>_xlfn.DAYS(About!$A$3,'Core Indicators'!GW104)</f>
        <v>32</v>
      </c>
      <c r="P104" s="207">
        <f>_xlfn.DAYS(About!$A$3,'Core Indicators'!HE104)</f>
        <v>32</v>
      </c>
      <c r="Q104" s="207">
        <f>_xlfn.DAYS(About!$A$3,'Core Indicators'!HM104)</f>
        <v>32</v>
      </c>
      <c r="R104" s="207">
        <f>_xlfn.DAYS(About!$A$3,'Core Indicators'!HU104)</f>
        <v>32</v>
      </c>
      <c r="S104" s="207">
        <f>_xlfn.DAYS(About!$A$3,'Core Indicators'!IC104)</f>
        <v>32</v>
      </c>
      <c r="T104" s="207">
        <f>_xlfn.DAYS(About!$A$3,'Core Indicators'!IK104)</f>
        <v>32</v>
      </c>
      <c r="U104" s="207">
        <f>_xlfn.DAYS(About!$A$3,'Core Indicators'!IS104)</f>
        <v>32</v>
      </c>
      <c r="V104" s="207">
        <f t="shared" si="3"/>
        <v>3.2</v>
      </c>
    </row>
    <row r="105" spans="1:22" x14ac:dyDescent="0.25">
      <c r="A105" s="206" t="str">
        <f>Lists!C:C</f>
        <v>PHL001</v>
      </c>
      <c r="B105" s="207">
        <f>_xlfn.DAYS(About!$A$3,'Core Indicators'!U105)</f>
        <v>2</v>
      </c>
      <c r="C105" s="207">
        <f>_xlfn.DAYS(About!$A$3,'Core Indicators'!AC105)</f>
        <v>2</v>
      </c>
      <c r="D105" s="207">
        <f>_xlfn.DAYS(About!$A$3,'Core Indicators'!AK105)</f>
        <v>2</v>
      </c>
      <c r="E105" s="207">
        <f>_xlfn.DAYS(About!$A$3,'Core Indicators'!AS105)</f>
        <v>2</v>
      </c>
      <c r="F105" s="207">
        <f>_xlfn.DAYS(About!$A$3,'Core Indicators'!BQ105)</f>
        <v>2</v>
      </c>
      <c r="G105" s="207">
        <f>_xlfn.DAYS(About!$A$3,'Core Indicators'!DM105)</f>
        <v>2</v>
      </c>
      <c r="H105" s="207">
        <f>_xlfn.DAYS(About!$A$3,'Core Indicators'!DU105)</f>
        <v>2</v>
      </c>
      <c r="I105" s="207">
        <f>_xlfn.DAYS(About!$A$3,'Core Indicators'!EC105)</f>
        <v>2</v>
      </c>
      <c r="J105" s="207">
        <f>_xlfn.DAYS(About!$A$3,'Core Indicators'!EK105)</f>
        <v>2</v>
      </c>
      <c r="K105" s="207">
        <f>_xlfn.DAYS(About!$A$3,'Core Indicators'!ES105)</f>
        <v>2</v>
      </c>
      <c r="L105" s="207">
        <f>_xlfn.DAYS(About!$A$3,'Core Indicators'!FI105)</f>
        <v>2</v>
      </c>
      <c r="M105" s="207">
        <f>_xlfn.DAYS(About!$A$3,'Core Indicators'!GG105)</f>
        <v>0</v>
      </c>
      <c r="N105" s="207">
        <f>_xlfn.DAYS(About!$A$3,'Core Indicators'!GO105)</f>
        <v>0</v>
      </c>
      <c r="O105" s="207">
        <f>_xlfn.DAYS(About!$A$3,'Core Indicators'!GW105)</f>
        <v>0</v>
      </c>
      <c r="P105" s="207">
        <f>_xlfn.DAYS(About!$A$3,'Core Indicators'!HE105)</f>
        <v>0</v>
      </c>
      <c r="Q105" s="207">
        <f>_xlfn.DAYS(About!$A$3,'Core Indicators'!HM105)</f>
        <v>0</v>
      </c>
      <c r="R105" s="207">
        <f>_xlfn.DAYS(About!$A$3,'Core Indicators'!HU105)</f>
        <v>0</v>
      </c>
      <c r="S105" s="207">
        <f>_xlfn.DAYS(About!$A$3,'Core Indicators'!IC105)</f>
        <v>0</v>
      </c>
      <c r="T105" s="207">
        <f>_xlfn.DAYS(About!$A$3,'Core Indicators'!IK105)</f>
        <v>0</v>
      </c>
      <c r="U105" s="207">
        <f>_xlfn.DAYS(About!$A$3,'Core Indicators'!IS105)</f>
        <v>0</v>
      </c>
      <c r="V105" s="207">
        <f t="shared" si="3"/>
        <v>1.8</v>
      </c>
    </row>
    <row r="106" spans="1:22" x14ac:dyDescent="0.25">
      <c r="A106" s="206" t="str">
        <f>Lists!C:C</f>
        <v>PHL003</v>
      </c>
      <c r="B106" s="207">
        <f>_xlfn.DAYS(About!$A$3,'Core Indicators'!U106)</f>
        <v>1097</v>
      </c>
      <c r="C106" s="207">
        <f>_xlfn.DAYS(About!$A$3,'Core Indicators'!AC106)</f>
        <v>492</v>
      </c>
      <c r="D106" s="207">
        <f>_xlfn.DAYS(About!$A$3,'Core Indicators'!AK106)</f>
        <v>34</v>
      </c>
      <c r="E106" s="207">
        <f>_xlfn.DAYS(About!$A$3,'Core Indicators'!AS106)</f>
        <v>34</v>
      </c>
      <c r="F106" s="207">
        <f>_xlfn.DAYS(About!$A$3,'Core Indicators'!BQ106)</f>
        <v>2</v>
      </c>
      <c r="G106" s="207">
        <f>_xlfn.DAYS(About!$A$3,'Core Indicators'!DM106)</f>
        <v>34</v>
      </c>
      <c r="H106" s="207">
        <f>_xlfn.DAYS(About!$A$3,'Core Indicators'!DU106)</f>
        <v>637</v>
      </c>
      <c r="I106" s="207">
        <f>_xlfn.DAYS(About!$A$3,'Core Indicators'!EC106)</f>
        <v>34</v>
      </c>
      <c r="J106" s="207">
        <f>_xlfn.DAYS(About!$A$3,'Core Indicators'!EK106)</f>
        <v>637</v>
      </c>
      <c r="K106" s="207">
        <f>_xlfn.DAYS(About!$A$3,'Core Indicators'!ES106)</f>
        <v>637</v>
      </c>
      <c r="L106" s="207">
        <f>_xlfn.DAYS(About!$A$3,'Core Indicators'!FI106)</f>
        <v>1097</v>
      </c>
      <c r="M106" s="207">
        <f>_xlfn.DAYS(About!$A$3,'Core Indicators'!GG106)</f>
        <v>30</v>
      </c>
      <c r="N106" s="207">
        <f>_xlfn.DAYS(About!$A$3,'Core Indicators'!GO106)</f>
        <v>30</v>
      </c>
      <c r="O106" s="207">
        <f>_xlfn.DAYS(About!$A$3,'Core Indicators'!GW106)</f>
        <v>30</v>
      </c>
      <c r="P106" s="207">
        <f>_xlfn.DAYS(About!$A$3,'Core Indicators'!HE106)</f>
        <v>30</v>
      </c>
      <c r="Q106" s="207">
        <f>_xlfn.DAYS(About!$A$3,'Core Indicators'!HM106)</f>
        <v>30</v>
      </c>
      <c r="R106" s="207">
        <f>_xlfn.DAYS(About!$A$3,'Core Indicators'!HU106)</f>
        <v>30</v>
      </c>
      <c r="S106" s="207">
        <f>_xlfn.DAYS(About!$A$3,'Core Indicators'!IC106)</f>
        <v>30</v>
      </c>
      <c r="T106" s="207">
        <f>_xlfn.DAYS(About!$A$3,'Core Indicators'!IK106)</f>
        <v>30</v>
      </c>
      <c r="U106" s="207">
        <f>_xlfn.DAYS(About!$A$3,'Core Indicators'!IS106)</f>
        <v>30</v>
      </c>
      <c r="V106" s="207">
        <f t="shared" si="3"/>
        <v>317.60000000000002</v>
      </c>
    </row>
    <row r="107" spans="1:22" x14ac:dyDescent="0.25">
      <c r="A107" s="206" t="str">
        <f>Lists!C:C</f>
        <v>PHL010</v>
      </c>
      <c r="B107" s="207">
        <f>_xlfn.DAYS(About!$A$3,'Core Indicators'!U107)</f>
        <v>311</v>
      </c>
      <c r="C107" s="207">
        <f>_xlfn.DAYS(About!$A$3,'Core Indicators'!AC107)</f>
        <v>346</v>
      </c>
      <c r="D107" s="207">
        <f>_xlfn.DAYS(About!$A$3,'Core Indicators'!AK107)</f>
        <v>34</v>
      </c>
      <c r="E107" s="207">
        <f>_xlfn.DAYS(About!$A$3,'Core Indicators'!AS107)</f>
        <v>34</v>
      </c>
      <c r="F107" s="207">
        <f>_xlfn.DAYS(About!$A$3,'Core Indicators'!BQ107)</f>
        <v>129</v>
      </c>
      <c r="G107" s="207">
        <f>_xlfn.DAYS(About!$A$3,'Core Indicators'!DM107)</f>
        <v>34</v>
      </c>
      <c r="H107" s="207">
        <f>_xlfn.DAYS(About!$A$3,'Core Indicators'!DU107)</f>
        <v>34</v>
      </c>
      <c r="I107" s="207">
        <f>_xlfn.DAYS(About!$A$3,'Core Indicators'!EC107)</f>
        <v>346</v>
      </c>
      <c r="J107" s="207">
        <f>_xlfn.DAYS(About!$A$3,'Core Indicators'!EK107)</f>
        <v>346</v>
      </c>
      <c r="K107" s="207">
        <f>_xlfn.DAYS(About!$A$3,'Core Indicators'!ES107)</f>
        <v>346</v>
      </c>
      <c r="L107" s="207">
        <f>_xlfn.DAYS(About!$A$3,'Core Indicators'!FI107)</f>
        <v>346</v>
      </c>
      <c r="M107" s="207">
        <f>_xlfn.DAYS(About!$A$3,'Core Indicators'!GG107)</f>
        <v>30</v>
      </c>
      <c r="N107" s="207">
        <f>_xlfn.DAYS(About!$A$3,'Core Indicators'!GO107)</f>
        <v>30</v>
      </c>
      <c r="O107" s="207">
        <f>_xlfn.DAYS(About!$A$3,'Core Indicators'!GW107)</f>
        <v>30</v>
      </c>
      <c r="P107" s="207">
        <f>_xlfn.DAYS(About!$A$3,'Core Indicators'!HE107)</f>
        <v>30</v>
      </c>
      <c r="Q107" s="207">
        <f>_xlfn.DAYS(About!$A$3,'Core Indicators'!HM107)</f>
        <v>30</v>
      </c>
      <c r="R107" s="207">
        <f>_xlfn.DAYS(About!$A$3,'Core Indicators'!HU107)</f>
        <v>30</v>
      </c>
      <c r="S107" s="207">
        <f>_xlfn.DAYS(About!$A$3,'Core Indicators'!IC107)</f>
        <v>30</v>
      </c>
      <c r="T107" s="207">
        <f>_xlfn.DAYS(About!$A$3,'Core Indicators'!IK107)</f>
        <v>30</v>
      </c>
      <c r="U107" s="207">
        <f>_xlfn.DAYS(About!$A$3,'Core Indicators'!IS107)</f>
        <v>30</v>
      </c>
      <c r="V107" s="207">
        <f t="shared" si="3"/>
        <v>167.9</v>
      </c>
    </row>
    <row r="108" spans="1:22" x14ac:dyDescent="0.25">
      <c r="A108" s="206" t="str">
        <f>Lists!C:C</f>
        <v>PHL011</v>
      </c>
      <c r="B108" s="207">
        <f>_xlfn.DAYS(About!$A$3,'Core Indicators'!U108)</f>
        <v>73</v>
      </c>
      <c r="C108" s="207">
        <f>_xlfn.DAYS(About!$A$3,'Core Indicators'!AC108)</f>
        <v>73</v>
      </c>
      <c r="D108" s="207">
        <f>_xlfn.DAYS(About!$A$3,'Core Indicators'!AK108)</f>
        <v>73</v>
      </c>
      <c r="E108" s="207">
        <f>_xlfn.DAYS(About!$A$3,'Core Indicators'!AS108)</f>
        <v>73</v>
      </c>
      <c r="F108" s="207">
        <f>_xlfn.DAYS(About!$A$3,'Core Indicators'!BQ108)</f>
        <v>73</v>
      </c>
      <c r="G108" s="207">
        <f>_xlfn.DAYS(About!$A$3,'Core Indicators'!DM108)</f>
        <v>73</v>
      </c>
      <c r="H108" s="207">
        <f>_xlfn.DAYS(About!$A$3,'Core Indicators'!DU108)</f>
        <v>73</v>
      </c>
      <c r="I108" s="207">
        <f>_xlfn.DAYS(About!$A$3,'Core Indicators'!EC108)</f>
        <v>73</v>
      </c>
      <c r="J108" s="207">
        <f>_xlfn.DAYS(About!$A$3,'Core Indicators'!EK108)</f>
        <v>73</v>
      </c>
      <c r="K108" s="207">
        <f>_xlfn.DAYS(About!$A$3,'Core Indicators'!ES108)</f>
        <v>73</v>
      </c>
      <c r="L108" s="207">
        <f>_xlfn.DAYS(About!$A$3,'Core Indicators'!FI108)</f>
        <v>73</v>
      </c>
      <c r="M108" s="207">
        <f>_xlfn.DAYS(About!$A$3,'Core Indicators'!GG108)</f>
        <v>30</v>
      </c>
      <c r="N108" s="207">
        <f>_xlfn.DAYS(About!$A$3,'Core Indicators'!GO108)</f>
        <v>30</v>
      </c>
      <c r="O108" s="207">
        <f>_xlfn.DAYS(About!$A$3,'Core Indicators'!GW108)</f>
        <v>30</v>
      </c>
      <c r="P108" s="207">
        <f>_xlfn.DAYS(About!$A$3,'Core Indicators'!HE108)</f>
        <v>30</v>
      </c>
      <c r="Q108" s="207">
        <f>_xlfn.DAYS(About!$A$3,'Core Indicators'!HM108)</f>
        <v>30</v>
      </c>
      <c r="R108" s="207">
        <f>_xlfn.DAYS(About!$A$3,'Core Indicators'!HU108)</f>
        <v>30</v>
      </c>
      <c r="S108" s="207">
        <f>_xlfn.DAYS(About!$A$3,'Core Indicators'!IC108)</f>
        <v>30</v>
      </c>
      <c r="T108" s="207">
        <f>_xlfn.DAYS(About!$A$3,'Core Indicators'!IK108)</f>
        <v>30</v>
      </c>
      <c r="U108" s="207">
        <f>_xlfn.DAYS(About!$A$3,'Core Indicators'!IS108)</f>
        <v>30</v>
      </c>
      <c r="V108" s="207">
        <f t="shared" si="3"/>
        <v>68.7</v>
      </c>
    </row>
    <row r="109" spans="1:22" x14ac:dyDescent="0.25">
      <c r="A109" s="206" t="str">
        <f>Lists!C:C</f>
        <v>PHL012</v>
      </c>
      <c r="B109" s="207">
        <f>_xlfn.DAYS(About!$A$3,'Core Indicators'!U109)</f>
        <v>2</v>
      </c>
      <c r="C109" s="207">
        <f>_xlfn.DAYS(About!$A$3,'Core Indicators'!AC109)</f>
        <v>2</v>
      </c>
      <c r="D109" s="207">
        <f>_xlfn.DAYS(About!$A$3,'Core Indicators'!AK109)</f>
        <v>2</v>
      </c>
      <c r="E109" s="207">
        <f>_xlfn.DAYS(About!$A$3,'Core Indicators'!AS109)</f>
        <v>2</v>
      </c>
      <c r="F109" s="207">
        <f>_xlfn.DAYS(About!$A$3,'Core Indicators'!BQ109)</f>
        <v>2</v>
      </c>
      <c r="G109" s="207">
        <f>_xlfn.DAYS(About!$A$3,'Core Indicators'!DM109)</f>
        <v>2</v>
      </c>
      <c r="H109" s="207">
        <f>_xlfn.DAYS(About!$A$3,'Core Indicators'!DU109)</f>
        <v>2</v>
      </c>
      <c r="I109" s="207">
        <f>_xlfn.DAYS(About!$A$3,'Core Indicators'!EC109)</f>
        <v>2</v>
      </c>
      <c r="J109" s="207">
        <f>_xlfn.DAYS(About!$A$3,'Core Indicators'!EK109)</f>
        <v>2</v>
      </c>
      <c r="K109" s="207">
        <f>_xlfn.DAYS(About!$A$3,'Core Indicators'!ES109)</f>
        <v>2</v>
      </c>
      <c r="L109" s="207">
        <f>_xlfn.DAYS(About!$A$3,'Core Indicators'!FI109)</f>
        <v>2</v>
      </c>
      <c r="M109" s="207">
        <f>_xlfn.DAYS(About!$A$3,'Core Indicators'!GG109)</f>
        <v>0</v>
      </c>
      <c r="N109" s="207">
        <f>_xlfn.DAYS(About!$A$3,'Core Indicators'!GO109)</f>
        <v>0</v>
      </c>
      <c r="O109" s="207">
        <f>_xlfn.DAYS(About!$A$3,'Core Indicators'!GW109)</f>
        <v>0</v>
      </c>
      <c r="P109" s="207">
        <f>_xlfn.DAYS(About!$A$3,'Core Indicators'!HE109)</f>
        <v>0</v>
      </c>
      <c r="Q109" s="207">
        <f>_xlfn.DAYS(About!$A$3,'Core Indicators'!HM109)</f>
        <v>0</v>
      </c>
      <c r="R109" s="207">
        <f>_xlfn.DAYS(About!$A$3,'Core Indicators'!HU109)</f>
        <v>0</v>
      </c>
      <c r="S109" s="207">
        <f>_xlfn.DAYS(About!$A$3,'Core Indicators'!IC109)</f>
        <v>0</v>
      </c>
      <c r="T109" s="207">
        <f>_xlfn.DAYS(About!$A$3,'Core Indicators'!IK109)</f>
        <v>0</v>
      </c>
      <c r="U109" s="207">
        <f>_xlfn.DAYS(About!$A$3,'Core Indicators'!IS109)</f>
        <v>0</v>
      </c>
      <c r="V109" s="207">
        <f t="shared" si="3"/>
        <v>1.8</v>
      </c>
    </row>
    <row r="110" spans="1:22" x14ac:dyDescent="0.25">
      <c r="A110" s="206" t="str">
        <f>Lists!C:C</f>
        <v>PNG003</v>
      </c>
      <c r="B110" s="207">
        <f>_xlfn.DAYS(About!$A$3,'Core Indicators'!U110)</f>
        <v>34</v>
      </c>
      <c r="C110" s="207">
        <f>_xlfn.DAYS(About!$A$3,'Core Indicators'!AC110)</f>
        <v>34</v>
      </c>
      <c r="D110" s="207">
        <f>_xlfn.DAYS(About!$A$3,'Core Indicators'!AK110)</f>
        <v>73</v>
      </c>
      <c r="E110" s="207">
        <f>_xlfn.DAYS(About!$A$3,'Core Indicators'!AS110)</f>
        <v>73</v>
      </c>
      <c r="F110" s="207">
        <f>_xlfn.DAYS(About!$A$3,'Core Indicators'!BQ110)</f>
        <v>6</v>
      </c>
      <c r="G110" s="207">
        <f>_xlfn.DAYS(About!$A$3,'Core Indicators'!DM110)</f>
        <v>34</v>
      </c>
      <c r="H110" s="207">
        <f>_xlfn.DAYS(About!$A$3,'Core Indicators'!DU110)</f>
        <v>72</v>
      </c>
      <c r="I110" s="207">
        <f>_xlfn.DAYS(About!$A$3,'Core Indicators'!EC110)</f>
        <v>73</v>
      </c>
      <c r="J110" s="207">
        <f>_xlfn.DAYS(About!$A$3,'Core Indicators'!EK110)</f>
        <v>73</v>
      </c>
      <c r="K110" s="207">
        <f>_xlfn.DAYS(About!$A$3,'Core Indicators'!ES110)</f>
        <v>72</v>
      </c>
      <c r="L110" s="207">
        <f>_xlfn.DAYS(About!$A$3,'Core Indicators'!FI110)</f>
        <v>73</v>
      </c>
      <c r="M110" s="207">
        <f>_xlfn.DAYS(About!$A$3,'Core Indicators'!GG110)</f>
        <v>30</v>
      </c>
      <c r="N110" s="207">
        <f>_xlfn.DAYS(About!$A$3,'Core Indicators'!GO110)</f>
        <v>30</v>
      </c>
      <c r="O110" s="207">
        <f>_xlfn.DAYS(About!$A$3,'Core Indicators'!GW110)</f>
        <v>30</v>
      </c>
      <c r="P110" s="207">
        <f>_xlfn.DAYS(About!$A$3,'Core Indicators'!HE110)</f>
        <v>30</v>
      </c>
      <c r="Q110" s="207">
        <f>_xlfn.DAYS(About!$A$3,'Core Indicators'!HM110)</f>
        <v>30</v>
      </c>
      <c r="R110" s="207">
        <f>_xlfn.DAYS(About!$A$3,'Core Indicators'!HU110)</f>
        <v>30</v>
      </c>
      <c r="S110" s="207">
        <f>_xlfn.DAYS(About!$A$3,'Core Indicators'!IC110)</f>
        <v>30</v>
      </c>
      <c r="T110" s="207">
        <f>_xlfn.DAYS(About!$A$3,'Core Indicators'!IK110)</f>
        <v>30</v>
      </c>
      <c r="U110" s="207">
        <f>_xlfn.DAYS(About!$A$3,'Core Indicators'!IS110)</f>
        <v>30</v>
      </c>
      <c r="V110" s="207">
        <f t="shared" si="3"/>
        <v>57.9</v>
      </c>
    </row>
    <row r="111" spans="1:22" x14ac:dyDescent="0.25">
      <c r="A111" s="206" t="str">
        <f>Lists!C:C</f>
        <v>POL002</v>
      </c>
      <c r="B111" s="207">
        <f>_xlfn.DAYS(About!$A$3,'Core Indicators'!U111)</f>
        <v>122</v>
      </c>
      <c r="C111" s="207">
        <f>_xlfn.DAYS(About!$A$3,'Core Indicators'!AC111)</f>
        <v>2</v>
      </c>
      <c r="D111" s="207">
        <f>_xlfn.DAYS(About!$A$3,'Core Indicators'!AK111)</f>
        <v>2</v>
      </c>
      <c r="E111" s="207">
        <f>_xlfn.DAYS(About!$A$3,'Core Indicators'!AS111)</f>
        <v>2</v>
      </c>
      <c r="F111" s="207">
        <f>_xlfn.DAYS(About!$A$3,'Core Indicators'!BQ111)</f>
        <v>2</v>
      </c>
      <c r="G111" s="207">
        <f>_xlfn.DAYS(About!$A$3,'Core Indicators'!DM111)</f>
        <v>2</v>
      </c>
      <c r="H111" s="207">
        <f>_xlfn.DAYS(About!$A$3,'Core Indicators'!DU111)</f>
        <v>2</v>
      </c>
      <c r="I111" s="207">
        <f>_xlfn.DAYS(About!$A$3,'Core Indicators'!EC111)</f>
        <v>2</v>
      </c>
      <c r="J111" s="207">
        <f>_xlfn.DAYS(About!$A$3,'Core Indicators'!EK111)</f>
        <v>2</v>
      </c>
      <c r="K111" s="207">
        <f>_xlfn.DAYS(About!$A$3,'Core Indicators'!ES111)</f>
        <v>2</v>
      </c>
      <c r="L111" s="207">
        <f>_xlfn.DAYS(About!$A$3,'Core Indicators'!FI111)</f>
        <v>122</v>
      </c>
      <c r="M111" s="207">
        <f>_xlfn.DAYS(About!$A$3,'Core Indicators'!GG111)</f>
        <v>33</v>
      </c>
      <c r="N111" s="207">
        <f>_xlfn.DAYS(About!$A$3,'Core Indicators'!GO111)</f>
        <v>33</v>
      </c>
      <c r="O111" s="207">
        <f>_xlfn.DAYS(About!$A$3,'Core Indicators'!GW111)</f>
        <v>33</v>
      </c>
      <c r="P111" s="207">
        <f>_xlfn.DAYS(About!$A$3,'Core Indicators'!HE111)</f>
        <v>33</v>
      </c>
      <c r="Q111" s="207">
        <f>_xlfn.DAYS(About!$A$3,'Core Indicators'!HM111)</f>
        <v>33</v>
      </c>
      <c r="R111" s="207">
        <f>_xlfn.DAYS(About!$A$3,'Core Indicators'!HU111)</f>
        <v>33</v>
      </c>
      <c r="S111" s="207">
        <f>_xlfn.DAYS(About!$A$3,'Core Indicators'!IC111)</f>
        <v>33</v>
      </c>
      <c r="T111" s="207">
        <f>_xlfn.DAYS(About!$A$3,'Core Indicators'!IK111)</f>
        <v>33</v>
      </c>
      <c r="U111" s="207">
        <f>_xlfn.DAYS(About!$A$3,'Core Indicators'!IS111)</f>
        <v>33</v>
      </c>
      <c r="V111" s="207">
        <f t="shared" si="3"/>
        <v>17.100000000000001</v>
      </c>
    </row>
    <row r="112" spans="1:22" x14ac:dyDescent="0.25">
      <c r="A112" s="206" t="str">
        <f>Lists!C:C</f>
        <v>PRK001</v>
      </c>
      <c r="B112" s="207">
        <f>_xlfn.DAYS(About!$A$3,'Core Indicators'!U112)</f>
        <v>617</v>
      </c>
      <c r="C112" s="207">
        <f>_xlfn.DAYS(About!$A$3,'Core Indicators'!AC112)</f>
        <v>617</v>
      </c>
      <c r="D112" s="207">
        <f>_xlfn.DAYS(About!$A$3,'Core Indicators'!AK112)</f>
        <v>617</v>
      </c>
      <c r="E112" s="207">
        <f>_xlfn.DAYS(About!$A$3,'Core Indicators'!AS112)</f>
        <v>531</v>
      </c>
      <c r="F112" s="207">
        <f>_xlfn.DAYS(About!$A$3,'Core Indicators'!BQ112)</f>
        <v>6</v>
      </c>
      <c r="G112" s="207">
        <f>_xlfn.DAYS(About!$A$3,'Core Indicators'!DM112)</f>
        <v>975</v>
      </c>
      <c r="H112" s="207">
        <f>_xlfn.DAYS(About!$A$3,'Core Indicators'!DU112)</f>
        <v>975</v>
      </c>
      <c r="I112" s="207">
        <f>_xlfn.DAYS(About!$A$3,'Core Indicators'!EC112)</f>
        <v>975</v>
      </c>
      <c r="J112" s="207">
        <f>_xlfn.DAYS(About!$A$3,'Core Indicators'!EK112)</f>
        <v>975</v>
      </c>
      <c r="K112" s="207">
        <f>_xlfn.DAYS(About!$A$3,'Core Indicators'!ES112)</f>
        <v>975</v>
      </c>
      <c r="L112" s="207">
        <f>_xlfn.DAYS(About!$A$3,'Core Indicators'!FI112)</f>
        <v>1402</v>
      </c>
      <c r="M112" s="207">
        <f>_xlfn.DAYS(About!$A$3,'Core Indicators'!GG112)</f>
        <v>30</v>
      </c>
      <c r="N112" s="207">
        <f>_xlfn.DAYS(About!$A$3,'Core Indicators'!GO112)</f>
        <v>30</v>
      </c>
      <c r="O112" s="207">
        <f>_xlfn.DAYS(About!$A$3,'Core Indicators'!GW112)</f>
        <v>30</v>
      </c>
      <c r="P112" s="207">
        <f>_xlfn.DAYS(About!$A$3,'Core Indicators'!HE112)</f>
        <v>30</v>
      </c>
      <c r="Q112" s="207">
        <f>_xlfn.DAYS(About!$A$3,'Core Indicators'!HM112)</f>
        <v>30</v>
      </c>
      <c r="R112" s="207">
        <f>_xlfn.DAYS(About!$A$3,'Core Indicators'!HU112)</f>
        <v>30</v>
      </c>
      <c r="S112" s="207">
        <f>_xlfn.DAYS(About!$A$3,'Core Indicators'!IC112)</f>
        <v>30</v>
      </c>
      <c r="T112" s="207">
        <f>_xlfn.DAYS(About!$A$3,'Core Indicators'!IK112)</f>
        <v>30</v>
      </c>
      <c r="U112" s="207">
        <f>_xlfn.DAYS(About!$A$3,'Core Indicators'!IS112)</f>
        <v>30</v>
      </c>
      <c r="V112" s="207">
        <f t="shared" si="3"/>
        <v>746.1</v>
      </c>
    </row>
    <row r="113" spans="1:22" x14ac:dyDescent="0.25">
      <c r="A113" s="206" t="str">
        <f>Lists!C:C</f>
        <v>PSE002</v>
      </c>
      <c r="B113" s="207">
        <f>_xlfn.DAYS(About!$A$3,'Core Indicators'!U113)</f>
        <v>1</v>
      </c>
      <c r="C113" s="207">
        <f>_xlfn.DAYS(About!$A$3,'Core Indicators'!AC113)</f>
        <v>1</v>
      </c>
      <c r="D113" s="207">
        <f>_xlfn.DAYS(About!$A$3,'Core Indicators'!AK113)</f>
        <v>1</v>
      </c>
      <c r="E113" s="207">
        <f>_xlfn.DAYS(About!$A$3,'Core Indicators'!AS113)</f>
        <v>1</v>
      </c>
      <c r="F113" s="207">
        <f>_xlfn.DAYS(About!$A$3,'Core Indicators'!BQ113)</f>
        <v>1</v>
      </c>
      <c r="G113" s="207">
        <f>_xlfn.DAYS(About!$A$3,'Core Indicators'!DM113)</f>
        <v>1</v>
      </c>
      <c r="H113" s="207">
        <f>_xlfn.DAYS(About!$A$3,'Core Indicators'!DU113)</f>
        <v>1</v>
      </c>
      <c r="I113" s="207">
        <f>_xlfn.DAYS(About!$A$3,'Core Indicators'!EC113)</f>
        <v>1</v>
      </c>
      <c r="J113" s="207">
        <f>_xlfn.DAYS(About!$A$3,'Core Indicators'!EK113)</f>
        <v>33</v>
      </c>
      <c r="K113" s="207">
        <f>_xlfn.DAYS(About!$A$3,'Core Indicators'!ES113)</f>
        <v>239</v>
      </c>
      <c r="L113" s="207">
        <f>_xlfn.DAYS(About!$A$3,'Core Indicators'!FI113)</f>
        <v>1392</v>
      </c>
      <c r="M113" s="207">
        <f>_xlfn.DAYS(About!$A$3,'Core Indicators'!GG113)</f>
        <v>30</v>
      </c>
      <c r="N113" s="207">
        <f>_xlfn.DAYS(About!$A$3,'Core Indicators'!GO113)</f>
        <v>30</v>
      </c>
      <c r="O113" s="207">
        <f>_xlfn.DAYS(About!$A$3,'Core Indicators'!GW113)</f>
        <v>30</v>
      </c>
      <c r="P113" s="207">
        <f>_xlfn.DAYS(About!$A$3,'Core Indicators'!HE113)</f>
        <v>30</v>
      </c>
      <c r="Q113" s="207">
        <f>_xlfn.DAYS(About!$A$3,'Core Indicators'!HM113)</f>
        <v>30</v>
      </c>
      <c r="R113" s="207">
        <f>_xlfn.DAYS(About!$A$3,'Core Indicators'!HU113)</f>
        <v>30</v>
      </c>
      <c r="S113" s="207">
        <f>_xlfn.DAYS(About!$A$3,'Core Indicators'!IC113)</f>
        <v>30</v>
      </c>
      <c r="T113" s="207">
        <f>_xlfn.DAYS(About!$A$3,'Core Indicators'!IK113)</f>
        <v>30</v>
      </c>
      <c r="U113" s="207">
        <f>_xlfn.DAYS(About!$A$3,'Core Indicators'!IS113)</f>
        <v>30</v>
      </c>
      <c r="V113" s="207">
        <f t="shared" si="3"/>
        <v>170</v>
      </c>
    </row>
    <row r="114" spans="1:22" x14ac:dyDescent="0.25">
      <c r="A114" s="206" t="str">
        <f>Lists!C:C</f>
        <v>REG001</v>
      </c>
      <c r="B114" s="207">
        <f>_xlfn.DAYS(About!$A$3,'Core Indicators'!U114)</f>
        <v>916</v>
      </c>
      <c r="C114" s="207">
        <f>_xlfn.DAYS(About!$A$3,'Core Indicators'!AC114)</f>
        <v>92</v>
      </c>
      <c r="D114" s="207">
        <f>_xlfn.DAYS(About!$A$3,'Core Indicators'!AK114)</f>
        <v>92</v>
      </c>
      <c r="E114" s="207">
        <f>_xlfn.DAYS(About!$A$3,'Core Indicators'!AS114)</f>
        <v>92</v>
      </c>
      <c r="F114" s="207">
        <f>_xlfn.DAYS(About!$A$3,'Core Indicators'!BQ114)</f>
        <v>92</v>
      </c>
      <c r="G114" s="207">
        <f>_xlfn.DAYS(About!$A$3,'Core Indicators'!DM114)</f>
        <v>92</v>
      </c>
      <c r="H114" s="207">
        <f>_xlfn.DAYS(About!$A$3,'Core Indicators'!DU114)</f>
        <v>92</v>
      </c>
      <c r="I114" s="207">
        <f>_xlfn.DAYS(About!$A$3,'Core Indicators'!EC114)</f>
        <v>92</v>
      </c>
      <c r="J114" s="207">
        <f>_xlfn.DAYS(About!$A$3,'Core Indicators'!EK114)</f>
        <v>92</v>
      </c>
      <c r="K114" s="207">
        <f>_xlfn.DAYS(About!$A$3,'Core Indicators'!ES114)</f>
        <v>92</v>
      </c>
      <c r="L114" s="207">
        <f>_xlfn.DAYS(About!$A$3,'Core Indicators'!FI114)</f>
        <v>1309</v>
      </c>
      <c r="M114" s="207">
        <f>_xlfn.DAYS(About!$A$3,'Core Indicators'!GG114)</f>
        <v>32</v>
      </c>
      <c r="N114" s="207">
        <f>_xlfn.DAYS(About!$A$3,'Core Indicators'!GO114)</f>
        <v>32</v>
      </c>
      <c r="O114" s="207">
        <f>_xlfn.DAYS(About!$A$3,'Core Indicators'!GW114)</f>
        <v>32</v>
      </c>
      <c r="P114" s="207">
        <f>_xlfn.DAYS(About!$A$3,'Core Indicators'!HE114)</f>
        <v>32</v>
      </c>
      <c r="Q114" s="207">
        <f>_xlfn.DAYS(About!$A$3,'Core Indicators'!HM114)</f>
        <v>32</v>
      </c>
      <c r="R114" s="207">
        <f>_xlfn.DAYS(About!$A$3,'Core Indicators'!HU114)</f>
        <v>32</v>
      </c>
      <c r="S114" s="207">
        <f>_xlfn.DAYS(About!$A$3,'Core Indicators'!IC114)</f>
        <v>32</v>
      </c>
      <c r="T114" s="207">
        <f>_xlfn.DAYS(About!$A$3,'Core Indicators'!IK114)</f>
        <v>32</v>
      </c>
      <c r="U114" s="207">
        <f>_xlfn.DAYS(About!$A$3,'Core Indicators'!IS114)</f>
        <v>32</v>
      </c>
      <c r="V114" s="207">
        <f t="shared" si="3"/>
        <v>207.7</v>
      </c>
    </row>
    <row r="115" spans="1:22" x14ac:dyDescent="0.25">
      <c r="A115" s="206" t="str">
        <f>Lists!C:C</f>
        <v>REG002</v>
      </c>
      <c r="B115" s="207">
        <f>_xlfn.DAYS(About!$A$3,'Core Indicators'!U115)</f>
        <v>93</v>
      </c>
      <c r="C115" s="207">
        <f>_xlfn.DAYS(About!$A$3,'Core Indicators'!AC115)</f>
        <v>93</v>
      </c>
      <c r="D115" s="207">
        <f>_xlfn.DAYS(About!$A$3,'Core Indicators'!AK115)</f>
        <v>93</v>
      </c>
      <c r="E115" s="207">
        <f>_xlfn.DAYS(About!$A$3,'Core Indicators'!AS115)</f>
        <v>93</v>
      </c>
      <c r="F115" s="207">
        <f>_xlfn.DAYS(About!$A$3,'Core Indicators'!BQ115)</f>
        <v>93</v>
      </c>
      <c r="G115" s="207">
        <f>_xlfn.DAYS(About!$A$3,'Core Indicators'!DM115)</f>
        <v>93</v>
      </c>
      <c r="H115" s="207">
        <f>_xlfn.DAYS(About!$A$3,'Core Indicators'!DU115)</f>
        <v>93</v>
      </c>
      <c r="I115" s="207">
        <f>_xlfn.DAYS(About!$A$3,'Core Indicators'!EC115)</f>
        <v>93</v>
      </c>
      <c r="J115" s="207">
        <f>_xlfn.DAYS(About!$A$3,'Core Indicators'!EK115)</f>
        <v>93</v>
      </c>
      <c r="K115" s="207">
        <f>_xlfn.DAYS(About!$A$3,'Core Indicators'!ES115)</f>
        <v>261</v>
      </c>
      <c r="L115" s="207">
        <f>_xlfn.DAYS(About!$A$3,'Core Indicators'!FI115)</f>
        <v>93</v>
      </c>
      <c r="M115" s="207">
        <f>_xlfn.DAYS(About!$A$3,'Core Indicators'!GG115)</f>
        <v>30</v>
      </c>
      <c r="N115" s="207">
        <f>_xlfn.DAYS(About!$A$3,'Core Indicators'!GO115)</f>
        <v>30</v>
      </c>
      <c r="O115" s="207">
        <f>_xlfn.DAYS(About!$A$3,'Core Indicators'!GW115)</f>
        <v>30</v>
      </c>
      <c r="P115" s="207">
        <f>_xlfn.DAYS(About!$A$3,'Core Indicators'!HE115)</f>
        <v>30</v>
      </c>
      <c r="Q115" s="207">
        <f>_xlfn.DAYS(About!$A$3,'Core Indicators'!HM115)</f>
        <v>30</v>
      </c>
      <c r="R115" s="207">
        <f>_xlfn.DAYS(About!$A$3,'Core Indicators'!HU115)</f>
        <v>30</v>
      </c>
      <c r="S115" s="207">
        <f>_xlfn.DAYS(About!$A$3,'Core Indicators'!IC115)</f>
        <v>30</v>
      </c>
      <c r="T115" s="207">
        <f>_xlfn.DAYS(About!$A$3,'Core Indicators'!IK115)</f>
        <v>30</v>
      </c>
      <c r="U115" s="207">
        <f>_xlfn.DAYS(About!$A$3,'Core Indicators'!IS115)</f>
        <v>30</v>
      </c>
      <c r="V115" s="207">
        <f t="shared" si="3"/>
        <v>103.5</v>
      </c>
    </row>
    <row r="116" spans="1:22" x14ac:dyDescent="0.25">
      <c r="A116" s="206" t="str">
        <f>Lists!C:C</f>
        <v>REG003</v>
      </c>
      <c r="B116" s="207">
        <f>_xlfn.DAYS(About!$A$3,'Core Indicators'!U116)</f>
        <v>95</v>
      </c>
      <c r="C116" s="207">
        <f>_xlfn.DAYS(About!$A$3,'Core Indicators'!AC116)</f>
        <v>95</v>
      </c>
      <c r="D116" s="207">
        <f>_xlfn.DAYS(About!$A$3,'Core Indicators'!AK116)</f>
        <v>785</v>
      </c>
      <c r="E116" s="207">
        <f>_xlfn.DAYS(About!$A$3,'Core Indicators'!AS116)</f>
        <v>1108</v>
      </c>
      <c r="F116" s="207">
        <f>_xlfn.DAYS(About!$A$3,'Core Indicators'!BQ116)</f>
        <v>0</v>
      </c>
      <c r="G116" s="207">
        <f>_xlfn.DAYS(About!$A$3,'Core Indicators'!DM116)</f>
        <v>1108</v>
      </c>
      <c r="H116" s="207">
        <f>_xlfn.DAYS(About!$A$3,'Core Indicators'!DU116)</f>
        <v>1315</v>
      </c>
      <c r="I116" s="207">
        <f>_xlfn.DAYS(About!$A$3,'Core Indicators'!EC116)</f>
        <v>1315</v>
      </c>
      <c r="J116" s="207">
        <f>_xlfn.DAYS(About!$A$3,'Core Indicators'!EK116)</f>
        <v>1315</v>
      </c>
      <c r="K116" s="207">
        <f>_xlfn.DAYS(About!$A$3,'Core Indicators'!ES116)</f>
        <v>1315</v>
      </c>
      <c r="L116" s="207">
        <f>_xlfn.DAYS(About!$A$3,'Core Indicators'!FI116)</f>
        <v>1315</v>
      </c>
      <c r="M116" s="207">
        <f>_xlfn.DAYS(About!$A$3,'Core Indicators'!GG116)</f>
        <v>30</v>
      </c>
      <c r="N116" s="207">
        <f>_xlfn.DAYS(About!$A$3,'Core Indicators'!GO116)</f>
        <v>30</v>
      </c>
      <c r="O116" s="207">
        <f>_xlfn.DAYS(About!$A$3,'Core Indicators'!GW116)</f>
        <v>30</v>
      </c>
      <c r="P116" s="207">
        <f>_xlfn.DAYS(About!$A$3,'Core Indicators'!HE116)</f>
        <v>30</v>
      </c>
      <c r="Q116" s="207">
        <f>_xlfn.DAYS(About!$A$3,'Core Indicators'!HM116)</f>
        <v>30</v>
      </c>
      <c r="R116" s="207">
        <f>_xlfn.DAYS(About!$A$3,'Core Indicators'!HU116)</f>
        <v>30</v>
      </c>
      <c r="S116" s="207">
        <f>_xlfn.DAYS(About!$A$3,'Core Indicators'!IC116)</f>
        <v>30</v>
      </c>
      <c r="T116" s="207">
        <f>_xlfn.DAYS(About!$A$3,'Core Indicators'!IK116)</f>
        <v>30</v>
      </c>
      <c r="U116" s="207">
        <f>_xlfn.DAYS(About!$A$3,'Core Indicators'!IS116)</f>
        <v>30</v>
      </c>
      <c r="V116" s="207">
        <f t="shared" si="3"/>
        <v>960.6</v>
      </c>
    </row>
    <row r="117" spans="1:22" x14ac:dyDescent="0.25">
      <c r="A117" s="206" t="str">
        <f>Lists!C:C</f>
        <v>REG004</v>
      </c>
      <c r="B117" s="207">
        <f>_xlfn.DAYS(About!$A$3,'Core Indicators'!U117)</f>
        <v>0</v>
      </c>
      <c r="C117" s="207">
        <f>_xlfn.DAYS(About!$A$3,'Core Indicators'!AC117)</f>
        <v>0</v>
      </c>
      <c r="D117" s="207">
        <f>_xlfn.DAYS(About!$A$3,'Core Indicators'!AK117)</f>
        <v>0</v>
      </c>
      <c r="E117" s="207">
        <f>_xlfn.DAYS(About!$A$3,'Core Indicators'!AS117)</f>
        <v>0</v>
      </c>
      <c r="F117" s="207">
        <f>_xlfn.DAYS(About!$A$3,'Core Indicators'!BQ117)</f>
        <v>0</v>
      </c>
      <c r="G117" s="207">
        <f>_xlfn.DAYS(About!$A$3,'Core Indicators'!DM117)</f>
        <v>0</v>
      </c>
      <c r="H117" s="207">
        <f>_xlfn.DAYS(About!$A$3,'Core Indicators'!DU117)</f>
        <v>0</v>
      </c>
      <c r="I117" s="207">
        <f>_xlfn.DAYS(About!$A$3,'Core Indicators'!EC117)</f>
        <v>0</v>
      </c>
      <c r="J117" s="207">
        <f>_xlfn.DAYS(About!$A$3,'Core Indicators'!EK117)</f>
        <v>0</v>
      </c>
      <c r="K117" s="207">
        <f>_xlfn.DAYS(About!$A$3,'Core Indicators'!ES117)</f>
        <v>0</v>
      </c>
      <c r="L117" s="207">
        <f>_xlfn.DAYS(About!$A$3,'Core Indicators'!FI117)</f>
        <v>1289</v>
      </c>
      <c r="M117" s="207">
        <f>_xlfn.DAYS(About!$A$3,'Core Indicators'!GG117)</f>
        <v>30</v>
      </c>
      <c r="N117" s="207">
        <f>_xlfn.DAYS(About!$A$3,'Core Indicators'!GO117)</f>
        <v>30</v>
      </c>
      <c r="O117" s="207">
        <f>_xlfn.DAYS(About!$A$3,'Core Indicators'!GW117)</f>
        <v>30</v>
      </c>
      <c r="P117" s="207">
        <f>_xlfn.DAYS(About!$A$3,'Core Indicators'!HE117)</f>
        <v>30</v>
      </c>
      <c r="Q117" s="207">
        <f>_xlfn.DAYS(About!$A$3,'Core Indicators'!HM117)</f>
        <v>30</v>
      </c>
      <c r="R117" s="207">
        <f>_xlfn.DAYS(About!$A$3,'Core Indicators'!HU117)</f>
        <v>30</v>
      </c>
      <c r="S117" s="207">
        <f>_xlfn.DAYS(About!$A$3,'Core Indicators'!IC117)</f>
        <v>30</v>
      </c>
      <c r="T117" s="207">
        <f>_xlfn.DAYS(About!$A$3,'Core Indicators'!IK117)</f>
        <v>30</v>
      </c>
      <c r="U117" s="207">
        <f>_xlfn.DAYS(About!$A$3,'Core Indicators'!IS117)</f>
        <v>30</v>
      </c>
      <c r="V117" s="207">
        <f t="shared" si="3"/>
        <v>131.9</v>
      </c>
    </row>
    <row r="118" spans="1:22" x14ac:dyDescent="0.25">
      <c r="A118" s="206" t="str">
        <f>Lists!C:C</f>
        <v>REG006</v>
      </c>
      <c r="B118" s="207">
        <f>_xlfn.DAYS(About!$A$3,'Core Indicators'!U118)</f>
        <v>0</v>
      </c>
      <c r="C118" s="207">
        <f>_xlfn.DAYS(About!$A$3,'Core Indicators'!AC118)</f>
        <v>0</v>
      </c>
      <c r="D118" s="207">
        <f>_xlfn.DAYS(About!$A$3,'Core Indicators'!AK118)</f>
        <v>0</v>
      </c>
      <c r="E118" s="207">
        <f>_xlfn.DAYS(About!$A$3,'Core Indicators'!AS118)</f>
        <v>0</v>
      </c>
      <c r="F118" s="207">
        <f>_xlfn.DAYS(About!$A$3,'Core Indicators'!BQ118)</f>
        <v>0</v>
      </c>
      <c r="G118" s="207">
        <f>_xlfn.DAYS(About!$A$3,'Core Indicators'!DM118)</f>
        <v>0</v>
      </c>
      <c r="H118" s="207">
        <f>_xlfn.DAYS(About!$A$3,'Core Indicators'!DU118)</f>
        <v>0</v>
      </c>
      <c r="I118" s="207">
        <f>_xlfn.DAYS(About!$A$3,'Core Indicators'!EC118)</f>
        <v>0</v>
      </c>
      <c r="J118" s="207">
        <f>_xlfn.DAYS(About!$A$3,'Core Indicators'!EK118)</f>
        <v>0</v>
      </c>
      <c r="K118" s="207">
        <f>_xlfn.DAYS(About!$A$3,'Core Indicators'!ES118)</f>
        <v>0</v>
      </c>
      <c r="L118" s="207">
        <f>_xlfn.DAYS(About!$A$3,'Core Indicators'!FI118)</f>
        <v>1292</v>
      </c>
      <c r="M118" s="207">
        <f>_xlfn.DAYS(About!$A$3,'Core Indicators'!GG118)</f>
        <v>30</v>
      </c>
      <c r="N118" s="207">
        <f>_xlfn.DAYS(About!$A$3,'Core Indicators'!GO118)</f>
        <v>30</v>
      </c>
      <c r="O118" s="207">
        <f>_xlfn.DAYS(About!$A$3,'Core Indicators'!GW118)</f>
        <v>30</v>
      </c>
      <c r="P118" s="207">
        <f>_xlfn.DAYS(About!$A$3,'Core Indicators'!HE118)</f>
        <v>30</v>
      </c>
      <c r="Q118" s="207">
        <f>_xlfn.DAYS(About!$A$3,'Core Indicators'!HM118)</f>
        <v>30</v>
      </c>
      <c r="R118" s="207">
        <f>_xlfn.DAYS(About!$A$3,'Core Indicators'!HU118)</f>
        <v>30</v>
      </c>
      <c r="S118" s="207">
        <f>_xlfn.DAYS(About!$A$3,'Core Indicators'!IC118)</f>
        <v>30</v>
      </c>
      <c r="T118" s="207">
        <f>_xlfn.DAYS(About!$A$3,'Core Indicators'!IK118)</f>
        <v>30</v>
      </c>
      <c r="U118" s="207">
        <f>_xlfn.DAYS(About!$A$3,'Core Indicators'!IS118)</f>
        <v>30</v>
      </c>
      <c r="V118" s="207">
        <f t="shared" si="3"/>
        <v>132.19999999999999</v>
      </c>
    </row>
    <row r="119" spans="1:22" x14ac:dyDescent="0.25">
      <c r="A119" s="206" t="str">
        <f>Lists!C:C</f>
        <v>REG007</v>
      </c>
      <c r="B119" s="207">
        <f>_xlfn.DAYS(About!$A$3,'Core Indicators'!U119)</f>
        <v>2</v>
      </c>
      <c r="C119" s="207">
        <f>_xlfn.DAYS(About!$A$3,'Core Indicators'!AC119)</f>
        <v>2</v>
      </c>
      <c r="D119" s="207">
        <f>_xlfn.DAYS(About!$A$3,'Core Indicators'!AK119)</f>
        <v>2</v>
      </c>
      <c r="E119" s="207">
        <f>_xlfn.DAYS(About!$A$3,'Core Indicators'!AS119)</f>
        <v>2</v>
      </c>
      <c r="F119" s="207">
        <f>_xlfn.DAYS(About!$A$3,'Core Indicators'!BQ119)</f>
        <v>2</v>
      </c>
      <c r="G119" s="207">
        <f>_xlfn.DAYS(About!$A$3,'Core Indicators'!DM119)</f>
        <v>2</v>
      </c>
      <c r="H119" s="207">
        <f>_xlfn.DAYS(About!$A$3,'Core Indicators'!DU119)</f>
        <v>2</v>
      </c>
      <c r="I119" s="207">
        <f>_xlfn.DAYS(About!$A$3,'Core Indicators'!EC119)</f>
        <v>2</v>
      </c>
      <c r="J119" s="207">
        <f>_xlfn.DAYS(About!$A$3,'Core Indicators'!EK119)</f>
        <v>2</v>
      </c>
      <c r="K119" s="207">
        <f>_xlfn.DAYS(About!$A$3,'Core Indicators'!ES119)</f>
        <v>2</v>
      </c>
      <c r="L119" s="207">
        <f>_xlfn.DAYS(About!$A$3,'Core Indicators'!FI119)</f>
        <v>94</v>
      </c>
      <c r="M119" s="207">
        <f>_xlfn.DAYS(About!$A$3,'Core Indicators'!GG119)</f>
        <v>35</v>
      </c>
      <c r="N119" s="207">
        <f>_xlfn.DAYS(About!$A$3,'Core Indicators'!GO119)</f>
        <v>35</v>
      </c>
      <c r="O119" s="207">
        <f>_xlfn.DAYS(About!$A$3,'Core Indicators'!GW119)</f>
        <v>35</v>
      </c>
      <c r="P119" s="207">
        <f>_xlfn.DAYS(About!$A$3,'Core Indicators'!HE119)</f>
        <v>35</v>
      </c>
      <c r="Q119" s="207">
        <f>_xlfn.DAYS(About!$A$3,'Core Indicators'!HM119)</f>
        <v>35</v>
      </c>
      <c r="R119" s="207">
        <f>_xlfn.DAYS(About!$A$3,'Core Indicators'!HU119)</f>
        <v>35</v>
      </c>
      <c r="S119" s="207">
        <f>_xlfn.DAYS(About!$A$3,'Core Indicators'!IC119)</f>
        <v>35</v>
      </c>
      <c r="T119" s="207">
        <f>_xlfn.DAYS(About!$A$3,'Core Indicators'!IK119)</f>
        <v>35</v>
      </c>
      <c r="U119" s="207">
        <f>_xlfn.DAYS(About!$A$3,'Core Indicators'!IS119)</f>
        <v>35</v>
      </c>
      <c r="V119" s="207">
        <f t="shared" si="3"/>
        <v>14.5</v>
      </c>
    </row>
    <row r="120" spans="1:22" x14ac:dyDescent="0.25">
      <c r="A120" s="206" t="str">
        <f>Lists!C:C</f>
        <v>REG008</v>
      </c>
      <c r="B120" s="207">
        <f>_xlfn.DAYS(About!$A$3,'Core Indicators'!U120)</f>
        <v>17</v>
      </c>
      <c r="C120" s="207">
        <f>_xlfn.DAYS(About!$A$3,'Core Indicators'!AC120)</f>
        <v>17</v>
      </c>
      <c r="D120" s="207">
        <f>_xlfn.DAYS(About!$A$3,'Core Indicators'!AK120)</f>
        <v>17</v>
      </c>
      <c r="E120" s="207">
        <f>_xlfn.DAYS(About!$A$3,'Core Indicators'!AS120)</f>
        <v>17</v>
      </c>
      <c r="F120" s="207">
        <f>_xlfn.DAYS(About!$A$3,'Core Indicators'!BQ120)</f>
        <v>17</v>
      </c>
      <c r="G120" s="207">
        <f>_xlfn.DAYS(About!$A$3,'Core Indicators'!DM120)</f>
        <v>17</v>
      </c>
      <c r="H120" s="207">
        <f>_xlfn.DAYS(About!$A$3,'Core Indicators'!DU120)</f>
        <v>17</v>
      </c>
      <c r="I120" s="207">
        <f>_xlfn.DAYS(About!$A$3,'Core Indicators'!EC120)</f>
        <v>17</v>
      </c>
      <c r="J120" s="207">
        <f>_xlfn.DAYS(About!$A$3,'Core Indicators'!EK120)</f>
        <v>17</v>
      </c>
      <c r="K120" s="207">
        <f>_xlfn.DAYS(About!$A$3,'Core Indicators'!ES120)</f>
        <v>17</v>
      </c>
      <c r="L120" s="207">
        <f>_xlfn.DAYS(About!$A$3,'Core Indicators'!FI120)</f>
        <v>94</v>
      </c>
      <c r="M120" s="207">
        <f>_xlfn.DAYS(About!$A$3,'Core Indicators'!GG120)</f>
        <v>35</v>
      </c>
      <c r="N120" s="207">
        <f>_xlfn.DAYS(About!$A$3,'Core Indicators'!GO120)</f>
        <v>35</v>
      </c>
      <c r="O120" s="207">
        <f>_xlfn.DAYS(About!$A$3,'Core Indicators'!GW120)</f>
        <v>35</v>
      </c>
      <c r="P120" s="207">
        <f>_xlfn.DAYS(About!$A$3,'Core Indicators'!HE120)</f>
        <v>35</v>
      </c>
      <c r="Q120" s="207">
        <f>_xlfn.DAYS(About!$A$3,'Core Indicators'!HM120)</f>
        <v>35</v>
      </c>
      <c r="R120" s="207">
        <f>_xlfn.DAYS(About!$A$3,'Core Indicators'!HU120)</f>
        <v>35</v>
      </c>
      <c r="S120" s="207">
        <f>_xlfn.DAYS(About!$A$3,'Core Indicators'!IC120)</f>
        <v>35</v>
      </c>
      <c r="T120" s="207">
        <f>_xlfn.DAYS(About!$A$3,'Core Indicators'!IK120)</f>
        <v>35</v>
      </c>
      <c r="U120" s="207">
        <f>_xlfn.DAYS(About!$A$3,'Core Indicators'!IS120)</f>
        <v>35</v>
      </c>
      <c r="V120" s="207">
        <f t="shared" si="3"/>
        <v>26.5</v>
      </c>
    </row>
    <row r="121" spans="1:22" x14ac:dyDescent="0.25">
      <c r="A121" s="206" t="str">
        <f>Lists!C:C</f>
        <v>REG011</v>
      </c>
      <c r="B121" s="207">
        <f>_xlfn.DAYS(About!$A$3,'Core Indicators'!U121)</f>
        <v>625</v>
      </c>
      <c r="C121" s="207">
        <f>_xlfn.DAYS(About!$A$3,'Core Indicators'!AC121)</f>
        <v>0</v>
      </c>
      <c r="D121" s="207">
        <f>_xlfn.DAYS(About!$A$3,'Core Indicators'!AK121)</f>
        <v>0</v>
      </c>
      <c r="E121" s="207">
        <f>_xlfn.DAYS(About!$A$3,'Core Indicators'!AS121)</f>
        <v>0</v>
      </c>
      <c r="F121" s="207">
        <f>_xlfn.DAYS(About!$A$3,'Core Indicators'!BQ121)</f>
        <v>0</v>
      </c>
      <c r="G121" s="207">
        <f>_xlfn.DAYS(About!$A$3,'Core Indicators'!DM121)</f>
        <v>176</v>
      </c>
      <c r="H121" s="207">
        <f>_xlfn.DAYS(About!$A$3,'Core Indicators'!DU121)</f>
        <v>153</v>
      </c>
      <c r="I121" s="207">
        <f>_xlfn.DAYS(About!$A$3,'Core Indicators'!EC121)</f>
        <v>0</v>
      </c>
      <c r="J121" s="207">
        <f>_xlfn.DAYS(About!$A$3,'Core Indicators'!EK121)</f>
        <v>176</v>
      </c>
      <c r="K121" s="207">
        <f>_xlfn.DAYS(About!$A$3,'Core Indicators'!ES121)</f>
        <v>310</v>
      </c>
      <c r="L121" s="207">
        <f>_xlfn.DAYS(About!$A$3,'Core Indicators'!FI121)</f>
        <v>625</v>
      </c>
      <c r="M121" s="207">
        <f>_xlfn.DAYS(About!$A$3,'Core Indicators'!GG121)</f>
        <v>30</v>
      </c>
      <c r="N121" s="207">
        <f>_xlfn.DAYS(About!$A$3,'Core Indicators'!GO121)</f>
        <v>30</v>
      </c>
      <c r="O121" s="207">
        <f>_xlfn.DAYS(About!$A$3,'Core Indicators'!GW121)</f>
        <v>30</v>
      </c>
      <c r="P121" s="207">
        <f>_xlfn.DAYS(About!$A$3,'Core Indicators'!HE121)</f>
        <v>30</v>
      </c>
      <c r="Q121" s="207">
        <f>_xlfn.DAYS(About!$A$3,'Core Indicators'!HM121)</f>
        <v>30</v>
      </c>
      <c r="R121" s="207">
        <f>_xlfn.DAYS(About!$A$3,'Core Indicators'!HU121)</f>
        <v>30</v>
      </c>
      <c r="S121" s="207">
        <f>_xlfn.DAYS(About!$A$3,'Core Indicators'!IC121)</f>
        <v>30</v>
      </c>
      <c r="T121" s="207">
        <f>_xlfn.DAYS(About!$A$3,'Core Indicators'!IK121)</f>
        <v>30</v>
      </c>
      <c r="U121" s="207">
        <f>_xlfn.DAYS(About!$A$3,'Core Indicators'!IS121)</f>
        <v>30</v>
      </c>
      <c r="V121" s="207">
        <f t="shared" si="3"/>
        <v>147</v>
      </c>
    </row>
    <row r="122" spans="1:22" x14ac:dyDescent="0.25">
      <c r="A122" s="206" t="str">
        <f>Lists!C:C</f>
        <v>REG012</v>
      </c>
      <c r="B122" s="207">
        <f>_xlfn.DAYS(About!$A$3,'Core Indicators'!U122)</f>
        <v>0</v>
      </c>
      <c r="C122" s="207">
        <f>_xlfn.DAYS(About!$A$3,'Core Indicators'!AC122)</f>
        <v>0</v>
      </c>
      <c r="D122" s="207">
        <f>_xlfn.DAYS(About!$A$3,'Core Indicators'!AK122)</f>
        <v>0</v>
      </c>
      <c r="E122" s="207">
        <f>_xlfn.DAYS(About!$A$3,'Core Indicators'!AS122)</f>
        <v>0</v>
      </c>
      <c r="F122" s="207">
        <f>_xlfn.DAYS(About!$A$3,'Core Indicators'!BQ122)</f>
        <v>0</v>
      </c>
      <c r="G122" s="207">
        <f>_xlfn.DAYS(About!$A$3,'Core Indicators'!DM122)</f>
        <v>0</v>
      </c>
      <c r="H122" s="207">
        <f>_xlfn.DAYS(About!$A$3,'Core Indicators'!DU122)</f>
        <v>0</v>
      </c>
      <c r="I122" s="207">
        <f>_xlfn.DAYS(About!$A$3,'Core Indicators'!EC122)</f>
        <v>0</v>
      </c>
      <c r="J122" s="207">
        <f>_xlfn.DAYS(About!$A$3,'Core Indicators'!EK122)</f>
        <v>0</v>
      </c>
      <c r="K122" s="207">
        <f>_xlfn.DAYS(About!$A$3,'Core Indicators'!ES122)</f>
        <v>0</v>
      </c>
      <c r="L122" s="207">
        <f>_xlfn.DAYS(About!$A$3,'Core Indicators'!FI122)</f>
        <v>0</v>
      </c>
      <c r="M122" s="207">
        <f>_xlfn.DAYS(About!$A$3,'Core Indicators'!GG122)</f>
        <v>30</v>
      </c>
      <c r="N122" s="207">
        <f>_xlfn.DAYS(About!$A$3,'Core Indicators'!GO122)</f>
        <v>30</v>
      </c>
      <c r="O122" s="207">
        <f>_xlfn.DAYS(About!$A$3,'Core Indicators'!GW122)</f>
        <v>30</v>
      </c>
      <c r="P122" s="207">
        <f>_xlfn.DAYS(About!$A$3,'Core Indicators'!HE122)</f>
        <v>30</v>
      </c>
      <c r="Q122" s="207">
        <f>_xlfn.DAYS(About!$A$3,'Core Indicators'!HM122)</f>
        <v>30</v>
      </c>
      <c r="R122" s="207">
        <f>_xlfn.DAYS(About!$A$3,'Core Indicators'!HU122)</f>
        <v>30</v>
      </c>
      <c r="S122" s="207">
        <f>_xlfn.DAYS(About!$A$3,'Core Indicators'!IC122)</f>
        <v>30</v>
      </c>
      <c r="T122" s="207">
        <f>_xlfn.DAYS(About!$A$3,'Core Indicators'!IK122)</f>
        <v>30</v>
      </c>
      <c r="U122" s="207">
        <f>_xlfn.DAYS(About!$A$3,'Core Indicators'!IS122)</f>
        <v>30</v>
      </c>
      <c r="V122" s="207">
        <f t="shared" si="3"/>
        <v>3</v>
      </c>
    </row>
    <row r="123" spans="1:22" x14ac:dyDescent="0.25">
      <c r="A123" s="206" t="str">
        <f>Lists!C:C</f>
        <v>REG013</v>
      </c>
      <c r="B123" s="207">
        <f>_xlfn.DAYS(About!$A$3,'Core Indicators'!U123)</f>
        <v>156</v>
      </c>
      <c r="C123" s="207">
        <f>_xlfn.DAYS(About!$A$3,'Core Indicators'!AC123)</f>
        <v>156</v>
      </c>
      <c r="D123" s="207">
        <f>_xlfn.DAYS(About!$A$3,'Core Indicators'!AK123)</f>
        <v>156</v>
      </c>
      <c r="E123" s="207">
        <f>_xlfn.DAYS(About!$A$3,'Core Indicators'!AS123)</f>
        <v>156</v>
      </c>
      <c r="F123" s="207">
        <f>_xlfn.DAYS(About!$A$3,'Core Indicators'!BQ123)</f>
        <v>34</v>
      </c>
      <c r="G123" s="207">
        <f>_xlfn.DAYS(About!$A$3,'Core Indicators'!DM123)</f>
        <v>156</v>
      </c>
      <c r="H123" s="207">
        <f>_xlfn.DAYS(About!$A$3,'Core Indicators'!DU123)</f>
        <v>156</v>
      </c>
      <c r="I123" s="207">
        <f>_xlfn.DAYS(About!$A$3,'Core Indicators'!EC123)</f>
        <v>156</v>
      </c>
      <c r="J123" s="207">
        <f>_xlfn.DAYS(About!$A$3,'Core Indicators'!EK123)</f>
        <v>156</v>
      </c>
      <c r="K123" s="207">
        <f>_xlfn.DAYS(About!$A$3,'Core Indicators'!ES123)</f>
        <v>156</v>
      </c>
      <c r="L123" s="207">
        <f>_xlfn.DAYS(About!$A$3,'Core Indicators'!FI123)</f>
        <v>156</v>
      </c>
      <c r="M123" s="207">
        <f>_xlfn.DAYS(About!$A$3,'Core Indicators'!GG123)</f>
        <v>30</v>
      </c>
      <c r="N123" s="207">
        <f>_xlfn.DAYS(About!$A$3,'Core Indicators'!GO123)</f>
        <v>30</v>
      </c>
      <c r="O123" s="207">
        <f>_xlfn.DAYS(About!$A$3,'Core Indicators'!GW123)</f>
        <v>30</v>
      </c>
      <c r="P123" s="207">
        <f>_xlfn.DAYS(About!$A$3,'Core Indicators'!HE123)</f>
        <v>30</v>
      </c>
      <c r="Q123" s="207">
        <f>_xlfn.DAYS(About!$A$3,'Core Indicators'!HM123)</f>
        <v>30</v>
      </c>
      <c r="R123" s="207">
        <f>_xlfn.DAYS(About!$A$3,'Core Indicators'!HU123)</f>
        <v>30</v>
      </c>
      <c r="S123" s="207">
        <f>_xlfn.DAYS(About!$A$3,'Core Indicators'!IC123)</f>
        <v>30</v>
      </c>
      <c r="T123" s="207">
        <f>_xlfn.DAYS(About!$A$3,'Core Indicators'!IK123)</f>
        <v>30</v>
      </c>
      <c r="U123" s="207">
        <f>_xlfn.DAYS(About!$A$3,'Core Indicators'!IS123)</f>
        <v>30</v>
      </c>
      <c r="V123" s="207">
        <f t="shared" si="3"/>
        <v>131.19999999999999</v>
      </c>
    </row>
    <row r="124" spans="1:22" x14ac:dyDescent="0.25">
      <c r="A124" s="206" t="str">
        <f>Lists!C:C</f>
        <v>REG014</v>
      </c>
      <c r="B124" s="207">
        <f>_xlfn.DAYS(About!$A$3,'Core Indicators'!U124)</f>
        <v>90</v>
      </c>
      <c r="C124" s="207">
        <f>_xlfn.DAYS(About!$A$3,'Core Indicators'!AC124)</f>
        <v>62</v>
      </c>
      <c r="D124" s="207">
        <f>_xlfn.DAYS(About!$A$3,'Core Indicators'!AK124)</f>
        <v>62</v>
      </c>
      <c r="E124" s="207">
        <f>_xlfn.DAYS(About!$A$3,'Core Indicators'!AS124)</f>
        <v>90</v>
      </c>
      <c r="F124" s="207">
        <f>_xlfn.DAYS(About!$A$3,'Core Indicators'!BQ124)</f>
        <v>62</v>
      </c>
      <c r="G124" s="207">
        <f>_xlfn.DAYS(About!$A$3,'Core Indicators'!DM124)</f>
        <v>62</v>
      </c>
      <c r="H124" s="207">
        <f>_xlfn.DAYS(About!$A$3,'Core Indicators'!DU124)</f>
        <v>62</v>
      </c>
      <c r="I124" s="207">
        <f>_xlfn.DAYS(About!$A$3,'Core Indicators'!EC124)</f>
        <v>62</v>
      </c>
      <c r="J124" s="207">
        <f>_xlfn.DAYS(About!$A$3,'Core Indicators'!EK124)</f>
        <v>62</v>
      </c>
      <c r="K124" s="207">
        <f>_xlfn.DAYS(About!$A$3,'Core Indicators'!ES124)</f>
        <v>62</v>
      </c>
      <c r="L124" s="207">
        <f>_xlfn.DAYS(About!$A$3,'Core Indicators'!FI124)</f>
        <v>273</v>
      </c>
      <c r="M124" s="207">
        <f>_xlfn.DAYS(About!$A$3,'Core Indicators'!GG124)</f>
        <v>23</v>
      </c>
      <c r="N124" s="207">
        <f>_xlfn.DAYS(About!$A$3,'Core Indicators'!GO124)</f>
        <v>23</v>
      </c>
      <c r="O124" s="207">
        <f>_xlfn.DAYS(About!$A$3,'Core Indicators'!GW124)</f>
        <v>23</v>
      </c>
      <c r="P124" s="207">
        <f>_xlfn.DAYS(About!$A$3,'Core Indicators'!HE124)</f>
        <v>23</v>
      </c>
      <c r="Q124" s="207">
        <f>_xlfn.DAYS(About!$A$3,'Core Indicators'!HM124)</f>
        <v>23</v>
      </c>
      <c r="R124" s="207">
        <f>_xlfn.DAYS(About!$A$3,'Core Indicators'!HU124)</f>
        <v>23</v>
      </c>
      <c r="S124" s="207">
        <f>_xlfn.DAYS(About!$A$3,'Core Indicators'!IC124)</f>
        <v>23</v>
      </c>
      <c r="T124" s="207">
        <f>_xlfn.DAYS(About!$A$3,'Core Indicators'!IK124)</f>
        <v>23</v>
      </c>
      <c r="U124" s="207">
        <f>_xlfn.DAYS(About!$A$3,'Core Indicators'!IS124)</f>
        <v>23</v>
      </c>
      <c r="V124" s="207">
        <f t="shared" si="3"/>
        <v>82</v>
      </c>
    </row>
    <row r="125" spans="1:22" x14ac:dyDescent="0.25">
      <c r="A125" s="206" t="str">
        <f>Lists!C:C</f>
        <v>ROU002</v>
      </c>
      <c r="B125" s="207">
        <f>_xlfn.DAYS(About!$A$3,'Core Indicators'!U125)</f>
        <v>122</v>
      </c>
      <c r="C125" s="207">
        <f>_xlfn.DAYS(About!$A$3,'Core Indicators'!AC125)</f>
        <v>2</v>
      </c>
      <c r="D125" s="207">
        <f>_xlfn.DAYS(About!$A$3,'Core Indicators'!AK125)</f>
        <v>2</v>
      </c>
      <c r="E125" s="207">
        <f>_xlfn.DAYS(About!$A$3,'Core Indicators'!AS125)</f>
        <v>2</v>
      </c>
      <c r="F125" s="207">
        <f>_xlfn.DAYS(About!$A$3,'Core Indicators'!BQ125)</f>
        <v>2</v>
      </c>
      <c r="G125" s="207">
        <f>_xlfn.DAYS(About!$A$3,'Core Indicators'!DM125)</f>
        <v>2</v>
      </c>
      <c r="H125" s="207">
        <f>_xlfn.DAYS(About!$A$3,'Core Indicators'!DU125)</f>
        <v>2</v>
      </c>
      <c r="I125" s="207">
        <f>_xlfn.DAYS(About!$A$3,'Core Indicators'!EC125)</f>
        <v>2</v>
      </c>
      <c r="J125" s="207">
        <f>_xlfn.DAYS(About!$A$3,'Core Indicators'!EK125)</f>
        <v>2</v>
      </c>
      <c r="K125" s="207">
        <f>_xlfn.DAYS(About!$A$3,'Core Indicators'!ES125)</f>
        <v>2</v>
      </c>
      <c r="L125" s="207">
        <f>_xlfn.DAYS(About!$A$3,'Core Indicators'!FI125)</f>
        <v>122</v>
      </c>
      <c r="M125" s="207">
        <f>_xlfn.DAYS(About!$A$3,'Core Indicators'!GG125)</f>
        <v>33</v>
      </c>
      <c r="N125" s="207">
        <f>_xlfn.DAYS(About!$A$3,'Core Indicators'!GO125)</f>
        <v>33</v>
      </c>
      <c r="O125" s="207">
        <f>_xlfn.DAYS(About!$A$3,'Core Indicators'!GW125)</f>
        <v>33</v>
      </c>
      <c r="P125" s="207">
        <f>_xlfn.DAYS(About!$A$3,'Core Indicators'!HE125)</f>
        <v>33</v>
      </c>
      <c r="Q125" s="207">
        <f>_xlfn.DAYS(About!$A$3,'Core Indicators'!HM125)</f>
        <v>33</v>
      </c>
      <c r="R125" s="207">
        <f>_xlfn.DAYS(About!$A$3,'Core Indicators'!HU125)</f>
        <v>33</v>
      </c>
      <c r="S125" s="207">
        <f>_xlfn.DAYS(About!$A$3,'Core Indicators'!IC125)</f>
        <v>33</v>
      </c>
      <c r="T125" s="207">
        <f>_xlfn.DAYS(About!$A$3,'Core Indicators'!IK125)</f>
        <v>33</v>
      </c>
      <c r="U125" s="207">
        <f>_xlfn.DAYS(About!$A$3,'Core Indicators'!IS125)</f>
        <v>33</v>
      </c>
      <c r="V125" s="207">
        <f t="shared" si="3"/>
        <v>17.100000000000001</v>
      </c>
    </row>
    <row r="126" spans="1:22" x14ac:dyDescent="0.25">
      <c r="A126" s="206" t="str">
        <f>Lists!C:C</f>
        <v>RWA002</v>
      </c>
      <c r="B126" s="207">
        <f>_xlfn.DAYS(About!$A$3,'Core Indicators'!U126)</f>
        <v>245</v>
      </c>
      <c r="C126" s="207">
        <f>_xlfn.DAYS(About!$A$3,'Core Indicators'!AC126)</f>
        <v>245</v>
      </c>
      <c r="D126" s="207">
        <f>_xlfn.DAYS(About!$A$3,'Core Indicators'!AK126)</f>
        <v>77</v>
      </c>
      <c r="E126" s="207">
        <f>_xlfn.DAYS(About!$A$3,'Core Indicators'!AS126)</f>
        <v>77</v>
      </c>
      <c r="F126" s="207">
        <f>_xlfn.DAYS(About!$A$3,'Core Indicators'!BQ126)</f>
        <v>761</v>
      </c>
      <c r="G126" s="207">
        <f>_xlfn.DAYS(About!$A$3,'Core Indicators'!DM126)</f>
        <v>77</v>
      </c>
      <c r="H126" s="207">
        <f>_xlfn.DAYS(About!$A$3,'Core Indicators'!DU126)</f>
        <v>77</v>
      </c>
      <c r="I126" s="207">
        <f>_xlfn.DAYS(About!$A$3,'Core Indicators'!EC126)</f>
        <v>77</v>
      </c>
      <c r="J126" s="207">
        <f>_xlfn.DAYS(About!$A$3,'Core Indicators'!EK126)</f>
        <v>77</v>
      </c>
      <c r="K126" s="207">
        <f>_xlfn.DAYS(About!$A$3,'Core Indicators'!ES126)</f>
        <v>77</v>
      </c>
      <c r="L126" s="207">
        <f>_xlfn.DAYS(About!$A$3,'Core Indicators'!FI126)</f>
        <v>245</v>
      </c>
      <c r="M126" s="207">
        <f>_xlfn.DAYS(About!$A$3,'Core Indicators'!GG126)</f>
        <v>31</v>
      </c>
      <c r="N126" s="207">
        <f>_xlfn.DAYS(About!$A$3,'Core Indicators'!GO126)</f>
        <v>31</v>
      </c>
      <c r="O126" s="207">
        <f>_xlfn.DAYS(About!$A$3,'Core Indicators'!GW126)</f>
        <v>31</v>
      </c>
      <c r="P126" s="207">
        <f>_xlfn.DAYS(About!$A$3,'Core Indicators'!HE126)</f>
        <v>31</v>
      </c>
      <c r="Q126" s="207">
        <f>_xlfn.DAYS(About!$A$3,'Core Indicators'!HM126)</f>
        <v>31</v>
      </c>
      <c r="R126" s="207">
        <f>_xlfn.DAYS(About!$A$3,'Core Indicators'!HU126)</f>
        <v>31</v>
      </c>
      <c r="S126" s="207">
        <f>_xlfn.DAYS(About!$A$3,'Core Indicators'!IC126)</f>
        <v>31</v>
      </c>
      <c r="T126" s="207">
        <f>_xlfn.DAYS(About!$A$3,'Core Indicators'!IK126)</f>
        <v>31</v>
      </c>
      <c r="U126" s="207">
        <f>_xlfn.DAYS(About!$A$3,'Core Indicators'!IS126)</f>
        <v>31</v>
      </c>
      <c r="V126" s="207">
        <f t="shared" si="3"/>
        <v>157.6</v>
      </c>
    </row>
    <row r="127" spans="1:22" x14ac:dyDescent="0.25">
      <c r="A127" s="206" t="str">
        <f>Lists!C:C</f>
        <v>SDN001</v>
      </c>
      <c r="B127" s="207">
        <f>_xlfn.DAYS(About!$A$3,'Core Indicators'!U127)</f>
        <v>520</v>
      </c>
      <c r="C127" s="207">
        <f>_xlfn.DAYS(About!$A$3,'Core Indicators'!AC127)</f>
        <v>338</v>
      </c>
      <c r="D127" s="207">
        <f>_xlfn.DAYS(About!$A$3,'Core Indicators'!AK127)</f>
        <v>338</v>
      </c>
      <c r="E127" s="207">
        <f>_xlfn.DAYS(About!$A$3,'Core Indicators'!AS127)</f>
        <v>1</v>
      </c>
      <c r="F127" s="207">
        <f>_xlfn.DAYS(About!$A$3,'Core Indicators'!BQ127)</f>
        <v>1</v>
      </c>
      <c r="G127" s="207">
        <f>_xlfn.DAYS(About!$A$3,'Core Indicators'!DM127)</f>
        <v>1</v>
      </c>
      <c r="H127" s="207">
        <f>_xlfn.DAYS(About!$A$3,'Core Indicators'!DU127)</f>
        <v>1</v>
      </c>
      <c r="I127" s="207">
        <f>_xlfn.DAYS(About!$A$3,'Core Indicators'!EC127)</f>
        <v>1</v>
      </c>
      <c r="J127" s="207">
        <f>_xlfn.DAYS(About!$A$3,'Core Indicators'!EK127)</f>
        <v>1</v>
      </c>
      <c r="K127" s="207">
        <f>_xlfn.DAYS(About!$A$3,'Core Indicators'!ES127)</f>
        <v>1</v>
      </c>
      <c r="L127" s="207">
        <f>_xlfn.DAYS(About!$A$3,'Core Indicators'!FI127)</f>
        <v>1</v>
      </c>
      <c r="M127" s="207">
        <f>_xlfn.DAYS(About!$A$3,'Core Indicators'!GG127)</f>
        <v>36</v>
      </c>
      <c r="N127" s="207">
        <f>_xlfn.DAYS(About!$A$3,'Core Indicators'!GO127)</f>
        <v>36</v>
      </c>
      <c r="O127" s="207">
        <f>_xlfn.DAYS(About!$A$3,'Core Indicators'!GW127)</f>
        <v>36</v>
      </c>
      <c r="P127" s="207">
        <f>_xlfn.DAYS(About!$A$3,'Core Indicators'!HE127)</f>
        <v>36</v>
      </c>
      <c r="Q127" s="207">
        <f>_xlfn.DAYS(About!$A$3,'Core Indicators'!HM127)</f>
        <v>36</v>
      </c>
      <c r="R127" s="207">
        <f>_xlfn.DAYS(About!$A$3,'Core Indicators'!HU127)</f>
        <v>36</v>
      </c>
      <c r="S127" s="207">
        <f>_xlfn.DAYS(About!$A$3,'Core Indicators'!IC127)</f>
        <v>36</v>
      </c>
      <c r="T127" s="207">
        <f>_xlfn.DAYS(About!$A$3,'Core Indicators'!IK127)</f>
        <v>36</v>
      </c>
      <c r="U127" s="207">
        <f>_xlfn.DAYS(About!$A$3,'Core Indicators'!IS127)</f>
        <v>36</v>
      </c>
      <c r="V127" s="207">
        <f t="shared" si="3"/>
        <v>38.200000000000003</v>
      </c>
    </row>
    <row r="128" spans="1:22" x14ac:dyDescent="0.25">
      <c r="A128" s="206" t="str">
        <f>Lists!C:C</f>
        <v>SDN005</v>
      </c>
      <c r="B128" s="207">
        <f>_xlfn.DAYS(About!$A$3,'Core Indicators'!U128)</f>
        <v>520</v>
      </c>
      <c r="C128" s="207">
        <f>_xlfn.DAYS(About!$A$3,'Core Indicators'!AC128)</f>
        <v>1</v>
      </c>
      <c r="D128" s="207">
        <f>_xlfn.DAYS(About!$A$3,'Core Indicators'!AK128)</f>
        <v>1</v>
      </c>
      <c r="E128" s="207">
        <f>_xlfn.DAYS(About!$A$3,'Core Indicators'!AS128)</f>
        <v>1</v>
      </c>
      <c r="F128" s="207">
        <f>_xlfn.DAYS(About!$A$3,'Core Indicators'!BQ128)</f>
        <v>1</v>
      </c>
      <c r="G128" s="207">
        <f>_xlfn.DAYS(About!$A$3,'Core Indicators'!DM128)</f>
        <v>1</v>
      </c>
      <c r="H128" s="207">
        <f>_xlfn.DAYS(About!$A$3,'Core Indicators'!DU128)</f>
        <v>1</v>
      </c>
      <c r="I128" s="207">
        <f>_xlfn.DAYS(About!$A$3,'Core Indicators'!EC128)</f>
        <v>1</v>
      </c>
      <c r="J128" s="207">
        <f>_xlfn.DAYS(About!$A$3,'Core Indicators'!EK128)</f>
        <v>1</v>
      </c>
      <c r="K128" s="207">
        <f>_xlfn.DAYS(About!$A$3,'Core Indicators'!ES128)</f>
        <v>1</v>
      </c>
      <c r="L128" s="207">
        <f>_xlfn.DAYS(About!$A$3,'Core Indicators'!FI128)</f>
        <v>443</v>
      </c>
      <c r="M128" s="207">
        <f>_xlfn.DAYS(About!$A$3,'Core Indicators'!GG128)</f>
        <v>36</v>
      </c>
      <c r="N128" s="207">
        <f>_xlfn.DAYS(About!$A$3,'Core Indicators'!GO128)</f>
        <v>36</v>
      </c>
      <c r="O128" s="207">
        <f>_xlfn.DAYS(About!$A$3,'Core Indicators'!GW128)</f>
        <v>36</v>
      </c>
      <c r="P128" s="207">
        <f>_xlfn.DAYS(About!$A$3,'Core Indicators'!HE128)</f>
        <v>36</v>
      </c>
      <c r="Q128" s="207">
        <f>_xlfn.DAYS(About!$A$3,'Core Indicators'!HM128)</f>
        <v>36</v>
      </c>
      <c r="R128" s="207">
        <f>_xlfn.DAYS(About!$A$3,'Core Indicators'!HU128)</f>
        <v>36</v>
      </c>
      <c r="S128" s="207">
        <f>_xlfn.DAYS(About!$A$3,'Core Indicators'!IC128)</f>
        <v>36</v>
      </c>
      <c r="T128" s="207">
        <f>_xlfn.DAYS(About!$A$3,'Core Indicators'!IK128)</f>
        <v>36</v>
      </c>
      <c r="U128" s="207">
        <f>_xlfn.DAYS(About!$A$3,'Core Indicators'!IS128)</f>
        <v>36</v>
      </c>
      <c r="V128" s="207">
        <f t="shared" si="3"/>
        <v>48.7</v>
      </c>
    </row>
    <row r="129" spans="1:22" x14ac:dyDescent="0.25">
      <c r="A129" s="206" t="str">
        <f>Lists!C:C</f>
        <v>SDN006</v>
      </c>
      <c r="B129" s="207">
        <f>_xlfn.DAYS(About!$A$3,'Core Indicators'!U129)</f>
        <v>91</v>
      </c>
      <c r="C129" s="207">
        <f>_xlfn.DAYS(About!$A$3,'Core Indicators'!AC129)</f>
        <v>1</v>
      </c>
      <c r="D129" s="207">
        <f>_xlfn.DAYS(About!$A$3,'Core Indicators'!AK129)</f>
        <v>1</v>
      </c>
      <c r="E129" s="207">
        <f>_xlfn.DAYS(About!$A$3,'Core Indicators'!AS129)</f>
        <v>1</v>
      </c>
      <c r="F129" s="207">
        <f>_xlfn.DAYS(About!$A$3,'Core Indicators'!BQ129)</f>
        <v>44</v>
      </c>
      <c r="G129" s="207">
        <f>_xlfn.DAYS(About!$A$3,'Core Indicators'!DM129)</f>
        <v>1</v>
      </c>
      <c r="H129" s="207">
        <f>_xlfn.DAYS(About!$A$3,'Core Indicators'!DU129)</f>
        <v>1</v>
      </c>
      <c r="I129" s="207">
        <f>_xlfn.DAYS(About!$A$3,'Core Indicators'!EC129)</f>
        <v>1</v>
      </c>
      <c r="J129" s="207">
        <f>_xlfn.DAYS(About!$A$3,'Core Indicators'!EK129)</f>
        <v>1</v>
      </c>
      <c r="K129" s="207">
        <f>_xlfn.DAYS(About!$A$3,'Core Indicators'!ES129)</f>
        <v>1</v>
      </c>
      <c r="L129" s="207">
        <f>_xlfn.DAYS(About!$A$3,'Core Indicators'!FI129)</f>
        <v>91</v>
      </c>
      <c r="M129" s="207">
        <f>_xlfn.DAYS(About!$A$3,'Core Indicators'!GG129)</f>
        <v>36</v>
      </c>
      <c r="N129" s="207">
        <f>_xlfn.DAYS(About!$A$3,'Core Indicators'!GO129)</f>
        <v>36</v>
      </c>
      <c r="O129" s="207">
        <f>_xlfn.DAYS(About!$A$3,'Core Indicators'!GW129)</f>
        <v>36</v>
      </c>
      <c r="P129" s="207">
        <f>_xlfn.DAYS(About!$A$3,'Core Indicators'!HE129)</f>
        <v>36</v>
      </c>
      <c r="Q129" s="207">
        <f>_xlfn.DAYS(About!$A$3,'Core Indicators'!HM129)</f>
        <v>36</v>
      </c>
      <c r="R129" s="207">
        <f>_xlfn.DAYS(About!$A$3,'Core Indicators'!HU129)</f>
        <v>36</v>
      </c>
      <c r="S129" s="207">
        <f>_xlfn.DAYS(About!$A$3,'Core Indicators'!IC129)</f>
        <v>36</v>
      </c>
      <c r="T129" s="207">
        <f>_xlfn.DAYS(About!$A$3,'Core Indicators'!IK129)</f>
        <v>36</v>
      </c>
      <c r="U129" s="207">
        <f>_xlfn.DAYS(About!$A$3,'Core Indicators'!IS129)</f>
        <v>36</v>
      </c>
      <c r="V129" s="207">
        <f t="shared" si="3"/>
        <v>17.8</v>
      </c>
    </row>
    <row r="130" spans="1:22" x14ac:dyDescent="0.25">
      <c r="A130" s="206" t="str">
        <f>Lists!C:C</f>
        <v>SDN008</v>
      </c>
      <c r="B130" s="207">
        <f>_xlfn.DAYS(About!$A$3,'Core Indicators'!U130)</f>
        <v>157</v>
      </c>
      <c r="C130" s="207">
        <f>_xlfn.DAYS(About!$A$3,'Core Indicators'!AC130)</f>
        <v>1</v>
      </c>
      <c r="D130" s="207">
        <f>_xlfn.DAYS(About!$A$3,'Core Indicators'!AK130)</f>
        <v>1</v>
      </c>
      <c r="E130" s="207">
        <f>_xlfn.DAYS(About!$A$3,'Core Indicators'!AS130)</f>
        <v>1</v>
      </c>
      <c r="F130" s="207">
        <f>_xlfn.DAYS(About!$A$3,'Core Indicators'!BQ130)</f>
        <v>1</v>
      </c>
      <c r="G130" s="207">
        <f>_xlfn.DAYS(About!$A$3,'Core Indicators'!DM130)</f>
        <v>1</v>
      </c>
      <c r="H130" s="207">
        <f>_xlfn.DAYS(About!$A$3,'Core Indicators'!DU130)</f>
        <v>1</v>
      </c>
      <c r="I130" s="207">
        <f>_xlfn.DAYS(About!$A$3,'Core Indicators'!EC130)</f>
        <v>1</v>
      </c>
      <c r="J130" s="207">
        <f>_xlfn.DAYS(About!$A$3,'Core Indicators'!EK130)</f>
        <v>1</v>
      </c>
      <c r="K130" s="207">
        <f>_xlfn.DAYS(About!$A$3,'Core Indicators'!ES130)</f>
        <v>1</v>
      </c>
      <c r="L130" s="207">
        <f>_xlfn.DAYS(About!$A$3,'Core Indicators'!FI130)</f>
        <v>579</v>
      </c>
      <c r="M130" s="207">
        <f>_xlfn.DAYS(About!$A$3,'Core Indicators'!GG130)</f>
        <v>36</v>
      </c>
      <c r="N130" s="207">
        <f>_xlfn.DAYS(About!$A$3,'Core Indicators'!GO130)</f>
        <v>36</v>
      </c>
      <c r="O130" s="207">
        <f>_xlfn.DAYS(About!$A$3,'Core Indicators'!GW130)</f>
        <v>36</v>
      </c>
      <c r="P130" s="207">
        <f>_xlfn.DAYS(About!$A$3,'Core Indicators'!HE130)</f>
        <v>36</v>
      </c>
      <c r="Q130" s="207">
        <f>_xlfn.DAYS(About!$A$3,'Core Indicators'!HM130)</f>
        <v>36</v>
      </c>
      <c r="R130" s="207">
        <f>_xlfn.DAYS(About!$A$3,'Core Indicators'!HU130)</f>
        <v>36</v>
      </c>
      <c r="S130" s="207">
        <f>_xlfn.DAYS(About!$A$3,'Core Indicators'!IC130)</f>
        <v>36</v>
      </c>
      <c r="T130" s="207">
        <f>_xlfn.DAYS(About!$A$3,'Core Indicators'!IK130)</f>
        <v>36</v>
      </c>
      <c r="U130" s="207">
        <f>_xlfn.DAYS(About!$A$3,'Core Indicators'!IS130)</f>
        <v>36</v>
      </c>
      <c r="V130" s="207">
        <f t="shared" si="3"/>
        <v>62.3</v>
      </c>
    </row>
    <row r="131" spans="1:22" x14ac:dyDescent="0.25">
      <c r="A131" s="206" t="str">
        <f>Lists!C:C</f>
        <v>SEN002</v>
      </c>
      <c r="B131" s="207">
        <f>_xlfn.DAYS(About!$A$3,'Core Indicators'!U131)</f>
        <v>91</v>
      </c>
      <c r="C131" s="207">
        <f>_xlfn.DAYS(About!$A$3,'Core Indicators'!AC131)</f>
        <v>91</v>
      </c>
      <c r="D131" s="207">
        <f>_xlfn.DAYS(About!$A$3,'Core Indicators'!AK131)</f>
        <v>91</v>
      </c>
      <c r="E131" s="207">
        <f>_xlfn.DAYS(About!$A$3,'Core Indicators'!AS131)</f>
        <v>26</v>
      </c>
      <c r="F131" s="207">
        <f>_xlfn.DAYS(About!$A$3,'Core Indicators'!BQ131)</f>
        <v>91</v>
      </c>
      <c r="G131" s="207">
        <f>_xlfn.DAYS(About!$A$3,'Core Indicators'!DM131)</f>
        <v>91</v>
      </c>
      <c r="H131" s="207">
        <f>_xlfn.DAYS(About!$A$3,'Core Indicators'!DU131)</f>
        <v>91</v>
      </c>
      <c r="I131" s="207">
        <f>_xlfn.DAYS(About!$A$3,'Core Indicators'!EC131)</f>
        <v>91</v>
      </c>
      <c r="J131" s="207">
        <f>_xlfn.DAYS(About!$A$3,'Core Indicators'!EK131)</f>
        <v>91</v>
      </c>
      <c r="K131" s="207">
        <f>_xlfn.DAYS(About!$A$3,'Core Indicators'!ES131)</f>
        <v>91</v>
      </c>
      <c r="L131" s="207">
        <f>_xlfn.DAYS(About!$A$3,'Core Indicators'!FI131)</f>
        <v>26</v>
      </c>
      <c r="M131" s="207">
        <f>_xlfn.DAYS(About!$A$3,'Core Indicators'!GG131)</f>
        <v>32</v>
      </c>
      <c r="N131" s="207">
        <f>_xlfn.DAYS(About!$A$3,'Core Indicators'!GO131)</f>
        <v>32</v>
      </c>
      <c r="O131" s="207">
        <f>_xlfn.DAYS(About!$A$3,'Core Indicators'!GW131)</f>
        <v>32</v>
      </c>
      <c r="P131" s="207">
        <f>_xlfn.DAYS(About!$A$3,'Core Indicators'!HE131)</f>
        <v>32</v>
      </c>
      <c r="Q131" s="207">
        <f>_xlfn.DAYS(About!$A$3,'Core Indicators'!HM131)</f>
        <v>32</v>
      </c>
      <c r="R131" s="207">
        <f>_xlfn.DAYS(About!$A$3,'Core Indicators'!HU131)</f>
        <v>32</v>
      </c>
      <c r="S131" s="207">
        <f>_xlfn.DAYS(About!$A$3,'Core Indicators'!IC131)</f>
        <v>32</v>
      </c>
      <c r="T131" s="207">
        <f>_xlfn.DAYS(About!$A$3,'Core Indicators'!IK131)</f>
        <v>32</v>
      </c>
      <c r="U131" s="207">
        <f>_xlfn.DAYS(About!$A$3,'Core Indicators'!IS131)</f>
        <v>32</v>
      </c>
      <c r="V131" s="207">
        <f t="shared" ref="V131:V166" si="4">AVERAGE(D131:M131)</f>
        <v>72.099999999999994</v>
      </c>
    </row>
    <row r="132" spans="1:22" x14ac:dyDescent="0.25">
      <c r="A132" s="206" t="str">
        <f>Lists!C:C</f>
        <v>SLV001</v>
      </c>
      <c r="B132" s="207">
        <f>_xlfn.DAYS(About!$A$3,'Core Indicators'!U132)</f>
        <v>6</v>
      </c>
      <c r="C132" s="207">
        <f>_xlfn.DAYS(About!$A$3,'Core Indicators'!AC132)</f>
        <v>6</v>
      </c>
      <c r="D132" s="207">
        <f>_xlfn.DAYS(About!$A$3,'Core Indicators'!AK132)</f>
        <v>6</v>
      </c>
      <c r="E132" s="207">
        <f>_xlfn.DAYS(About!$A$3,'Core Indicators'!AS132)</f>
        <v>6</v>
      </c>
      <c r="F132" s="207">
        <f>_xlfn.DAYS(About!$A$3,'Core Indicators'!BQ132)</f>
        <v>6</v>
      </c>
      <c r="G132" s="207">
        <f>_xlfn.DAYS(About!$A$3,'Core Indicators'!DM132)</f>
        <v>6</v>
      </c>
      <c r="H132" s="207">
        <f>_xlfn.DAYS(About!$A$3,'Core Indicators'!DU132)</f>
        <v>6</v>
      </c>
      <c r="I132" s="207">
        <f>_xlfn.DAYS(About!$A$3,'Core Indicators'!EC132)</f>
        <v>6</v>
      </c>
      <c r="J132" s="207">
        <f>_xlfn.DAYS(About!$A$3,'Core Indicators'!EK132)</f>
        <v>6</v>
      </c>
      <c r="K132" s="207">
        <f>_xlfn.DAYS(About!$A$3,'Core Indicators'!ES132)</f>
        <v>6</v>
      </c>
      <c r="L132" s="207">
        <f>_xlfn.DAYS(About!$A$3,'Core Indicators'!FI132)</f>
        <v>6</v>
      </c>
      <c r="M132" s="207">
        <f>_xlfn.DAYS(About!$A$3,'Core Indicators'!GG132)</f>
        <v>32</v>
      </c>
      <c r="N132" s="207">
        <f>_xlfn.DAYS(About!$A$3,'Core Indicators'!GO132)</f>
        <v>32</v>
      </c>
      <c r="O132" s="207">
        <f>_xlfn.DAYS(About!$A$3,'Core Indicators'!GW132)</f>
        <v>32</v>
      </c>
      <c r="P132" s="207">
        <f>_xlfn.DAYS(About!$A$3,'Core Indicators'!HE132)</f>
        <v>32</v>
      </c>
      <c r="Q132" s="207">
        <f>_xlfn.DAYS(About!$A$3,'Core Indicators'!HM132)</f>
        <v>32</v>
      </c>
      <c r="R132" s="207">
        <f>_xlfn.DAYS(About!$A$3,'Core Indicators'!HU132)</f>
        <v>32</v>
      </c>
      <c r="S132" s="207">
        <f>_xlfn.DAYS(About!$A$3,'Core Indicators'!IC132)</f>
        <v>32</v>
      </c>
      <c r="T132" s="207">
        <f>_xlfn.DAYS(About!$A$3,'Core Indicators'!IK132)</f>
        <v>32</v>
      </c>
      <c r="U132" s="207">
        <f>_xlfn.DAYS(About!$A$3,'Core Indicators'!IS132)</f>
        <v>32</v>
      </c>
      <c r="V132" s="207">
        <f t="shared" si="4"/>
        <v>8.6</v>
      </c>
    </row>
    <row r="133" spans="1:22" x14ac:dyDescent="0.25">
      <c r="A133" s="206" t="str">
        <f>Lists!C:C</f>
        <v>SOM001</v>
      </c>
      <c r="B133" s="207">
        <f>_xlfn.DAYS(About!$A$3,'Core Indicators'!U133)</f>
        <v>1136</v>
      </c>
      <c r="C133" s="207">
        <f>_xlfn.DAYS(About!$A$3,'Core Indicators'!AC133)</f>
        <v>6</v>
      </c>
      <c r="D133" s="207">
        <f>_xlfn.DAYS(About!$A$3,'Core Indicators'!AK133)</f>
        <v>6</v>
      </c>
      <c r="E133" s="207">
        <f>_xlfn.DAYS(About!$A$3,'Core Indicators'!AS133)</f>
        <v>6</v>
      </c>
      <c r="F133" s="207">
        <f>_xlfn.DAYS(About!$A$3,'Core Indicators'!BQ133)</f>
        <v>6</v>
      </c>
      <c r="G133" s="207">
        <f>_xlfn.DAYS(About!$A$3,'Core Indicators'!DM133)</f>
        <v>6</v>
      </c>
      <c r="H133" s="207">
        <f>_xlfn.DAYS(About!$A$3,'Core Indicators'!DU133)</f>
        <v>6</v>
      </c>
      <c r="I133" s="207">
        <f>_xlfn.DAYS(About!$A$3,'Core Indicators'!EC133)</f>
        <v>6</v>
      </c>
      <c r="J133" s="207">
        <f>_xlfn.DAYS(About!$A$3,'Core Indicators'!EK133)</f>
        <v>6</v>
      </c>
      <c r="K133" s="207">
        <f>_xlfn.DAYS(About!$A$3,'Core Indicators'!ES133)</f>
        <v>6</v>
      </c>
      <c r="L133" s="207">
        <f>_xlfn.DAYS(About!$A$3,'Core Indicators'!FI133)</f>
        <v>1399</v>
      </c>
      <c r="M133" s="207">
        <f>_xlfn.DAYS(About!$A$3,'Core Indicators'!GG133)</f>
        <v>33</v>
      </c>
      <c r="N133" s="207">
        <f>_xlfn.DAYS(About!$A$3,'Core Indicators'!GO133)</f>
        <v>33</v>
      </c>
      <c r="O133" s="207">
        <f>_xlfn.DAYS(About!$A$3,'Core Indicators'!GW133)</f>
        <v>33</v>
      </c>
      <c r="P133" s="207">
        <f>_xlfn.DAYS(About!$A$3,'Core Indicators'!HE133)</f>
        <v>33</v>
      </c>
      <c r="Q133" s="207">
        <f>_xlfn.DAYS(About!$A$3,'Core Indicators'!HM133)</f>
        <v>33</v>
      </c>
      <c r="R133" s="207">
        <f>_xlfn.DAYS(About!$A$3,'Core Indicators'!HU133)</f>
        <v>33</v>
      </c>
      <c r="S133" s="207">
        <f>_xlfn.DAYS(About!$A$3,'Core Indicators'!IC133)</f>
        <v>33</v>
      </c>
      <c r="T133" s="207">
        <f>_xlfn.DAYS(About!$A$3,'Core Indicators'!IK133)</f>
        <v>33</v>
      </c>
      <c r="U133" s="207">
        <f>_xlfn.DAYS(About!$A$3,'Core Indicators'!IS133)</f>
        <v>33</v>
      </c>
      <c r="V133" s="207">
        <f t="shared" si="4"/>
        <v>148</v>
      </c>
    </row>
    <row r="134" spans="1:22" x14ac:dyDescent="0.25">
      <c r="A134" s="206" t="str">
        <f>Lists!C:C</f>
        <v>SOM002</v>
      </c>
      <c r="B134" s="207">
        <f>_xlfn.DAYS(About!$A$3,'Core Indicators'!U134)</f>
        <v>120</v>
      </c>
      <c r="C134" s="207">
        <f>_xlfn.DAYS(About!$A$3,'Core Indicators'!AC134)</f>
        <v>74</v>
      </c>
      <c r="D134" s="207">
        <f>_xlfn.DAYS(About!$A$3,'Core Indicators'!AK134)</f>
        <v>6</v>
      </c>
      <c r="E134" s="207">
        <f>_xlfn.DAYS(About!$A$3,'Core Indicators'!AS134)</f>
        <v>6</v>
      </c>
      <c r="F134" s="207">
        <f>_xlfn.DAYS(About!$A$3,'Core Indicators'!BQ134)</f>
        <v>6</v>
      </c>
      <c r="G134" s="207">
        <f>_xlfn.DAYS(About!$A$3,'Core Indicators'!DM134)</f>
        <v>6</v>
      </c>
      <c r="H134" s="207">
        <f>_xlfn.DAYS(About!$A$3,'Core Indicators'!DU134)</f>
        <v>6</v>
      </c>
      <c r="I134" s="207">
        <f>_xlfn.DAYS(About!$A$3,'Core Indicators'!EC134)</f>
        <v>6</v>
      </c>
      <c r="J134" s="207">
        <f>_xlfn.DAYS(About!$A$3,'Core Indicators'!EK134)</f>
        <v>6</v>
      </c>
      <c r="K134" s="207">
        <f>_xlfn.DAYS(About!$A$3,'Core Indicators'!ES134)</f>
        <v>6</v>
      </c>
      <c r="L134" s="207">
        <f>_xlfn.DAYS(About!$A$3,'Core Indicators'!FI134)</f>
        <v>555</v>
      </c>
      <c r="M134" s="207">
        <f>_xlfn.DAYS(About!$A$3,'Core Indicators'!GG134)</f>
        <v>33</v>
      </c>
      <c r="N134" s="207">
        <f>_xlfn.DAYS(About!$A$3,'Core Indicators'!GO134)</f>
        <v>33</v>
      </c>
      <c r="O134" s="207">
        <f>_xlfn.DAYS(About!$A$3,'Core Indicators'!GW134)</f>
        <v>33</v>
      </c>
      <c r="P134" s="207">
        <f>_xlfn.DAYS(About!$A$3,'Core Indicators'!HE134)</f>
        <v>33</v>
      </c>
      <c r="Q134" s="207">
        <f>_xlfn.DAYS(About!$A$3,'Core Indicators'!HM134)</f>
        <v>33</v>
      </c>
      <c r="R134" s="207">
        <f>_xlfn.DAYS(About!$A$3,'Core Indicators'!HU134)</f>
        <v>33</v>
      </c>
      <c r="S134" s="207">
        <f>_xlfn.DAYS(About!$A$3,'Core Indicators'!IC134)</f>
        <v>33</v>
      </c>
      <c r="T134" s="207">
        <f>_xlfn.DAYS(About!$A$3,'Core Indicators'!IK134)</f>
        <v>33</v>
      </c>
      <c r="U134" s="207">
        <f>_xlfn.DAYS(About!$A$3,'Core Indicators'!IS134)</f>
        <v>33</v>
      </c>
      <c r="V134" s="207">
        <f t="shared" si="4"/>
        <v>63.6</v>
      </c>
    </row>
    <row r="135" spans="1:22" x14ac:dyDescent="0.25">
      <c r="A135" s="206" t="str">
        <f>Lists!C:C</f>
        <v>SSD001</v>
      </c>
      <c r="B135" s="207">
        <f>_xlfn.DAYS(About!$A$3,'Core Indicators'!U135)</f>
        <v>2</v>
      </c>
      <c r="C135" s="207">
        <f>_xlfn.DAYS(About!$A$3,'Core Indicators'!AC135)</f>
        <v>2</v>
      </c>
      <c r="D135" s="207">
        <f>_xlfn.DAYS(About!$A$3,'Core Indicators'!AK135)</f>
        <v>2</v>
      </c>
      <c r="E135" s="207">
        <f>_xlfn.DAYS(About!$A$3,'Core Indicators'!AS135)</f>
        <v>2</v>
      </c>
      <c r="F135" s="207">
        <f>_xlfn.DAYS(About!$A$3,'Core Indicators'!BQ135)</f>
        <v>2</v>
      </c>
      <c r="G135" s="207">
        <f>_xlfn.DAYS(About!$A$3,'Core Indicators'!DM135)</f>
        <v>2</v>
      </c>
      <c r="H135" s="207">
        <f>_xlfn.DAYS(About!$A$3,'Core Indicators'!DU135)</f>
        <v>2</v>
      </c>
      <c r="I135" s="207">
        <f>_xlfn.DAYS(About!$A$3,'Core Indicators'!EC135)</f>
        <v>2</v>
      </c>
      <c r="J135" s="207">
        <f>_xlfn.DAYS(About!$A$3,'Core Indicators'!EK135)</f>
        <v>2</v>
      </c>
      <c r="K135" s="207">
        <f>_xlfn.DAYS(About!$A$3,'Core Indicators'!ES135)</f>
        <v>2</v>
      </c>
      <c r="L135" s="207">
        <f>_xlfn.DAYS(About!$A$3,'Core Indicators'!FI135)</f>
        <v>2</v>
      </c>
      <c r="M135" s="207">
        <f>_xlfn.DAYS(About!$A$3,'Core Indicators'!GG135)</f>
        <v>33</v>
      </c>
      <c r="N135" s="207">
        <f>_xlfn.DAYS(About!$A$3,'Core Indicators'!GO135)</f>
        <v>33</v>
      </c>
      <c r="O135" s="207">
        <f>_xlfn.DAYS(About!$A$3,'Core Indicators'!GW135)</f>
        <v>33</v>
      </c>
      <c r="P135" s="207">
        <f>_xlfn.DAYS(About!$A$3,'Core Indicators'!HE135)</f>
        <v>33</v>
      </c>
      <c r="Q135" s="207">
        <f>_xlfn.DAYS(About!$A$3,'Core Indicators'!HM135)</f>
        <v>33</v>
      </c>
      <c r="R135" s="207">
        <f>_xlfn.DAYS(About!$A$3,'Core Indicators'!HU135)</f>
        <v>33</v>
      </c>
      <c r="S135" s="207">
        <f>_xlfn.DAYS(About!$A$3,'Core Indicators'!IC135)</f>
        <v>33</v>
      </c>
      <c r="T135" s="207">
        <f>_xlfn.DAYS(About!$A$3,'Core Indicators'!IK135)</f>
        <v>33</v>
      </c>
      <c r="U135" s="207">
        <f>_xlfn.DAYS(About!$A$3,'Core Indicators'!IS135)</f>
        <v>33</v>
      </c>
      <c r="V135" s="207">
        <f t="shared" si="4"/>
        <v>5.0999999999999996</v>
      </c>
    </row>
    <row r="136" spans="1:22" x14ac:dyDescent="0.25">
      <c r="A136" s="206" t="str">
        <f>Lists!C:C</f>
        <v>SSD003</v>
      </c>
      <c r="B136" s="207">
        <f>_xlfn.DAYS(About!$A$3,'Core Indicators'!U136)</f>
        <v>2</v>
      </c>
      <c r="C136" s="207">
        <f>_xlfn.DAYS(About!$A$3,'Core Indicators'!AC136)</f>
        <v>2</v>
      </c>
      <c r="D136" s="207">
        <f>_xlfn.DAYS(About!$A$3,'Core Indicators'!AK136)</f>
        <v>2</v>
      </c>
      <c r="E136" s="207">
        <f>_xlfn.DAYS(About!$A$3,'Core Indicators'!AS136)</f>
        <v>37</v>
      </c>
      <c r="F136" s="207">
        <f>_xlfn.DAYS(About!$A$3,'Core Indicators'!BQ136)</f>
        <v>37</v>
      </c>
      <c r="G136" s="207">
        <f>_xlfn.DAYS(About!$A$3,'Core Indicators'!DM136)</f>
        <v>2</v>
      </c>
      <c r="H136" s="207">
        <f>_xlfn.DAYS(About!$A$3,'Core Indicators'!DU136)</f>
        <v>2</v>
      </c>
      <c r="I136" s="207">
        <f>_xlfn.DAYS(About!$A$3,'Core Indicators'!EC136)</f>
        <v>2</v>
      </c>
      <c r="J136" s="207">
        <f>_xlfn.DAYS(About!$A$3,'Core Indicators'!EK136)</f>
        <v>2</v>
      </c>
      <c r="K136" s="207">
        <f>_xlfn.DAYS(About!$A$3,'Core Indicators'!ES136)</f>
        <v>2</v>
      </c>
      <c r="L136" s="207">
        <f>_xlfn.DAYS(About!$A$3,'Core Indicators'!FI136)</f>
        <v>2</v>
      </c>
      <c r="M136" s="207">
        <f>_xlfn.DAYS(About!$A$3,'Core Indicators'!GG136)</f>
        <v>33</v>
      </c>
      <c r="N136" s="207">
        <f>_xlfn.DAYS(About!$A$3,'Core Indicators'!GO136)</f>
        <v>33</v>
      </c>
      <c r="O136" s="207">
        <f>_xlfn.DAYS(About!$A$3,'Core Indicators'!GW136)</f>
        <v>33</v>
      </c>
      <c r="P136" s="207">
        <f>_xlfn.DAYS(About!$A$3,'Core Indicators'!HE136)</f>
        <v>33</v>
      </c>
      <c r="Q136" s="207">
        <f>_xlfn.DAYS(About!$A$3,'Core Indicators'!HM136)</f>
        <v>33</v>
      </c>
      <c r="R136" s="207">
        <f>_xlfn.DAYS(About!$A$3,'Core Indicators'!HU136)</f>
        <v>33</v>
      </c>
      <c r="S136" s="207">
        <f>_xlfn.DAYS(About!$A$3,'Core Indicators'!IC136)</f>
        <v>33</v>
      </c>
      <c r="T136" s="207">
        <f>_xlfn.DAYS(About!$A$3,'Core Indicators'!IK136)</f>
        <v>33</v>
      </c>
      <c r="U136" s="207">
        <f>_xlfn.DAYS(About!$A$3,'Core Indicators'!IS136)</f>
        <v>33</v>
      </c>
      <c r="V136" s="207">
        <f t="shared" si="4"/>
        <v>12.1</v>
      </c>
    </row>
    <row r="137" spans="1:22" x14ac:dyDescent="0.25">
      <c r="A137" s="206" t="str">
        <f>Lists!C:C</f>
        <v>SVK002</v>
      </c>
      <c r="B137" s="207">
        <f>_xlfn.DAYS(About!$A$3,'Core Indicators'!U137)</f>
        <v>122</v>
      </c>
      <c r="C137" s="207">
        <f>_xlfn.DAYS(About!$A$3,'Core Indicators'!AC137)</f>
        <v>1</v>
      </c>
      <c r="D137" s="207">
        <f>_xlfn.DAYS(About!$A$3,'Core Indicators'!AK137)</f>
        <v>1</v>
      </c>
      <c r="E137" s="207">
        <f>_xlfn.DAYS(About!$A$3,'Core Indicators'!AS137)</f>
        <v>1</v>
      </c>
      <c r="F137" s="207">
        <f>_xlfn.DAYS(About!$A$3,'Core Indicators'!BQ137)</f>
        <v>1</v>
      </c>
      <c r="G137" s="207">
        <f>_xlfn.DAYS(About!$A$3,'Core Indicators'!DM137)</f>
        <v>1</v>
      </c>
      <c r="H137" s="207">
        <f>_xlfn.DAYS(About!$A$3,'Core Indicators'!DU137)</f>
        <v>1</v>
      </c>
      <c r="I137" s="207">
        <f>_xlfn.DAYS(About!$A$3,'Core Indicators'!EC137)</f>
        <v>1</v>
      </c>
      <c r="J137" s="207">
        <f>_xlfn.DAYS(About!$A$3,'Core Indicators'!EK137)</f>
        <v>1</v>
      </c>
      <c r="K137" s="207">
        <f>_xlfn.DAYS(About!$A$3,'Core Indicators'!ES137)</f>
        <v>1</v>
      </c>
      <c r="L137" s="207">
        <f>_xlfn.DAYS(About!$A$3,'Core Indicators'!FI137)</f>
        <v>122</v>
      </c>
      <c r="M137" s="207">
        <f>_xlfn.DAYS(About!$A$3,'Core Indicators'!GG137)</f>
        <v>33</v>
      </c>
      <c r="N137" s="207">
        <f>_xlfn.DAYS(About!$A$3,'Core Indicators'!GO137)</f>
        <v>33</v>
      </c>
      <c r="O137" s="207">
        <f>_xlfn.DAYS(About!$A$3,'Core Indicators'!GW137)</f>
        <v>33</v>
      </c>
      <c r="P137" s="207">
        <f>_xlfn.DAYS(About!$A$3,'Core Indicators'!HE137)</f>
        <v>33</v>
      </c>
      <c r="Q137" s="207">
        <f>_xlfn.DAYS(About!$A$3,'Core Indicators'!HM137)</f>
        <v>33</v>
      </c>
      <c r="R137" s="207">
        <f>_xlfn.DAYS(About!$A$3,'Core Indicators'!HU137)</f>
        <v>33</v>
      </c>
      <c r="S137" s="207">
        <f>_xlfn.DAYS(About!$A$3,'Core Indicators'!IC137)</f>
        <v>33</v>
      </c>
      <c r="T137" s="207">
        <f>_xlfn.DAYS(About!$A$3,'Core Indicators'!IK137)</f>
        <v>33</v>
      </c>
      <c r="U137" s="207">
        <f>_xlfn.DAYS(About!$A$3,'Core Indicators'!IS137)</f>
        <v>33</v>
      </c>
      <c r="V137" s="207">
        <f t="shared" si="4"/>
        <v>16.3</v>
      </c>
    </row>
    <row r="138" spans="1:22" x14ac:dyDescent="0.25">
      <c r="A138" s="206" t="str">
        <f>Lists!C:C</f>
        <v>SWZ001</v>
      </c>
      <c r="B138" s="207">
        <f>_xlfn.DAYS(About!$A$3,'Core Indicators'!U138)</f>
        <v>72</v>
      </c>
      <c r="C138" s="207">
        <f>_xlfn.DAYS(About!$A$3,'Core Indicators'!AC138)</f>
        <v>48</v>
      </c>
      <c r="D138" s="207">
        <f>_xlfn.DAYS(About!$A$3,'Core Indicators'!AK138)</f>
        <v>48</v>
      </c>
      <c r="E138" s="207">
        <f>_xlfn.DAYS(About!$A$3,'Core Indicators'!AS138)</f>
        <v>1021</v>
      </c>
      <c r="F138" s="207">
        <f>_xlfn.DAYS(About!$A$3,'Core Indicators'!BQ138)</f>
        <v>4</v>
      </c>
      <c r="G138" s="207">
        <f>_xlfn.DAYS(About!$A$3,'Core Indicators'!DM138)</f>
        <v>48</v>
      </c>
      <c r="H138" s="207">
        <f>_xlfn.DAYS(About!$A$3,'Core Indicators'!DU138)</f>
        <v>48</v>
      </c>
      <c r="I138" s="207">
        <f>_xlfn.DAYS(About!$A$3,'Core Indicators'!EC138)</f>
        <v>48</v>
      </c>
      <c r="J138" s="207">
        <f>_xlfn.DAYS(About!$A$3,'Core Indicators'!EK138)</f>
        <v>48</v>
      </c>
      <c r="K138" s="207">
        <f>_xlfn.DAYS(About!$A$3,'Core Indicators'!ES138)</f>
        <v>48</v>
      </c>
      <c r="L138" s="207">
        <f>_xlfn.DAYS(About!$A$3,'Core Indicators'!FI138)</f>
        <v>48</v>
      </c>
      <c r="M138" s="207">
        <f>_xlfn.DAYS(About!$A$3,'Core Indicators'!GG138)</f>
        <v>30</v>
      </c>
      <c r="N138" s="207">
        <f>_xlfn.DAYS(About!$A$3,'Core Indicators'!GO138)</f>
        <v>30</v>
      </c>
      <c r="O138" s="207">
        <f>_xlfn.DAYS(About!$A$3,'Core Indicators'!GW138)</f>
        <v>30</v>
      </c>
      <c r="P138" s="207">
        <f>_xlfn.DAYS(About!$A$3,'Core Indicators'!HE138)</f>
        <v>30</v>
      </c>
      <c r="Q138" s="207">
        <f>_xlfn.DAYS(About!$A$3,'Core Indicators'!HM138)</f>
        <v>30</v>
      </c>
      <c r="R138" s="207">
        <f>_xlfn.DAYS(About!$A$3,'Core Indicators'!HU138)</f>
        <v>30</v>
      </c>
      <c r="S138" s="207">
        <f>_xlfn.DAYS(About!$A$3,'Core Indicators'!IC138)</f>
        <v>30</v>
      </c>
      <c r="T138" s="207">
        <f>_xlfn.DAYS(About!$A$3,'Core Indicators'!IK138)</f>
        <v>30</v>
      </c>
      <c r="U138" s="207">
        <f>_xlfn.DAYS(About!$A$3,'Core Indicators'!IS138)</f>
        <v>30</v>
      </c>
      <c r="V138" s="207">
        <f t="shared" si="4"/>
        <v>139.1</v>
      </c>
    </row>
    <row r="139" spans="1:22" x14ac:dyDescent="0.25">
      <c r="A139" s="206" t="str">
        <f>Lists!C:C</f>
        <v>SYR001</v>
      </c>
      <c r="B139" s="207">
        <f>_xlfn.DAYS(About!$A$3,'Core Indicators'!U139)</f>
        <v>1</v>
      </c>
      <c r="C139" s="207">
        <f>_xlfn.DAYS(About!$A$3,'Core Indicators'!AC139)</f>
        <v>1</v>
      </c>
      <c r="D139" s="207">
        <f>_xlfn.DAYS(About!$A$3,'Core Indicators'!AK139)</f>
        <v>1</v>
      </c>
      <c r="E139" s="207">
        <f>_xlfn.DAYS(About!$A$3,'Core Indicators'!AS139)</f>
        <v>1</v>
      </c>
      <c r="F139" s="207">
        <f>_xlfn.DAYS(About!$A$3,'Core Indicators'!BQ139)</f>
        <v>1</v>
      </c>
      <c r="G139" s="207">
        <f>_xlfn.DAYS(About!$A$3,'Core Indicators'!DM139)</f>
        <v>1</v>
      </c>
      <c r="H139" s="207">
        <f>_xlfn.DAYS(About!$A$3,'Core Indicators'!DU139)</f>
        <v>1</v>
      </c>
      <c r="I139" s="207">
        <f>_xlfn.DAYS(About!$A$3,'Core Indicators'!EC139)</f>
        <v>1</v>
      </c>
      <c r="J139" s="207">
        <f>_xlfn.DAYS(About!$A$3,'Core Indicators'!EK139)</f>
        <v>1</v>
      </c>
      <c r="K139" s="207">
        <f>_xlfn.DAYS(About!$A$3,'Core Indicators'!ES139)</f>
        <v>1</v>
      </c>
      <c r="L139" s="207">
        <f>_xlfn.DAYS(About!$A$3,'Core Indicators'!FI139)</f>
        <v>1400</v>
      </c>
      <c r="M139" s="207">
        <f>_xlfn.DAYS(About!$A$3,'Core Indicators'!GG139)</f>
        <v>30</v>
      </c>
      <c r="N139" s="207">
        <f>_xlfn.DAYS(About!$A$3,'Core Indicators'!GO139)</f>
        <v>30</v>
      </c>
      <c r="O139" s="207">
        <f>_xlfn.DAYS(About!$A$3,'Core Indicators'!GW139)</f>
        <v>30</v>
      </c>
      <c r="P139" s="207">
        <f>_xlfn.DAYS(About!$A$3,'Core Indicators'!HE139)</f>
        <v>30</v>
      </c>
      <c r="Q139" s="207">
        <f>_xlfn.DAYS(About!$A$3,'Core Indicators'!HM139)</f>
        <v>30</v>
      </c>
      <c r="R139" s="207">
        <f>_xlfn.DAYS(About!$A$3,'Core Indicators'!HU139)</f>
        <v>30</v>
      </c>
      <c r="S139" s="207">
        <f>_xlfn.DAYS(About!$A$3,'Core Indicators'!IC139)</f>
        <v>30</v>
      </c>
      <c r="T139" s="207">
        <f>_xlfn.DAYS(About!$A$3,'Core Indicators'!IK139)</f>
        <v>30</v>
      </c>
      <c r="U139" s="207">
        <f>_xlfn.DAYS(About!$A$3,'Core Indicators'!IS139)</f>
        <v>30</v>
      </c>
      <c r="V139" s="207">
        <f t="shared" si="4"/>
        <v>143.80000000000001</v>
      </c>
    </row>
    <row r="140" spans="1:22" x14ac:dyDescent="0.25">
      <c r="A140" s="206" t="str">
        <f>Lists!C:C</f>
        <v>TCD001</v>
      </c>
      <c r="B140" s="207">
        <f>_xlfn.DAYS(About!$A$3,'Core Indicators'!U140)</f>
        <v>708</v>
      </c>
      <c r="C140" s="207">
        <f>_xlfn.DAYS(About!$A$3,'Core Indicators'!AC140)</f>
        <v>614</v>
      </c>
      <c r="D140" s="207">
        <f>_xlfn.DAYS(About!$A$3,'Core Indicators'!AK140)</f>
        <v>708</v>
      </c>
      <c r="E140" s="207">
        <f>_xlfn.DAYS(About!$A$3,'Core Indicators'!AS140)</f>
        <v>373</v>
      </c>
      <c r="F140" s="207">
        <f>_xlfn.DAYS(About!$A$3,'Core Indicators'!BQ140)</f>
        <v>126</v>
      </c>
      <c r="G140" s="207">
        <f>_xlfn.DAYS(About!$A$3,'Core Indicators'!DM140)</f>
        <v>708</v>
      </c>
      <c r="H140" s="207">
        <f>_xlfn.DAYS(About!$A$3,'Core Indicators'!DU140)</f>
        <v>708</v>
      </c>
      <c r="I140" s="207">
        <f>_xlfn.DAYS(About!$A$3,'Core Indicators'!EC140)</f>
        <v>126</v>
      </c>
      <c r="J140" s="207">
        <f>_xlfn.DAYS(About!$A$3,'Core Indicators'!EK140)</f>
        <v>126</v>
      </c>
      <c r="K140" s="207">
        <f>_xlfn.DAYS(About!$A$3,'Core Indicators'!ES140)</f>
        <v>126</v>
      </c>
      <c r="L140" s="207">
        <f>_xlfn.DAYS(About!$A$3,'Core Indicators'!FI140)</f>
        <v>708</v>
      </c>
      <c r="M140" s="207">
        <f>_xlfn.DAYS(About!$A$3,'Core Indicators'!GG140)</f>
        <v>32</v>
      </c>
      <c r="N140" s="207">
        <f>_xlfn.DAYS(About!$A$3,'Core Indicators'!GO140)</f>
        <v>32</v>
      </c>
      <c r="O140" s="207">
        <f>_xlfn.DAYS(About!$A$3,'Core Indicators'!GW140)</f>
        <v>32</v>
      </c>
      <c r="P140" s="207">
        <f>_xlfn.DAYS(About!$A$3,'Core Indicators'!HE140)</f>
        <v>32</v>
      </c>
      <c r="Q140" s="207">
        <f>_xlfn.DAYS(About!$A$3,'Core Indicators'!HM140)</f>
        <v>32</v>
      </c>
      <c r="R140" s="207">
        <f>_xlfn.DAYS(About!$A$3,'Core Indicators'!HU140)</f>
        <v>32</v>
      </c>
      <c r="S140" s="207">
        <f>_xlfn.DAYS(About!$A$3,'Core Indicators'!IC140)</f>
        <v>32</v>
      </c>
      <c r="T140" s="207">
        <f>_xlfn.DAYS(About!$A$3,'Core Indicators'!IK140)</f>
        <v>32</v>
      </c>
      <c r="U140" s="207">
        <f>_xlfn.DAYS(About!$A$3,'Core Indicators'!IS140)</f>
        <v>32</v>
      </c>
      <c r="V140" s="207">
        <f t="shared" si="4"/>
        <v>374.1</v>
      </c>
    </row>
    <row r="141" spans="1:22" x14ac:dyDescent="0.25">
      <c r="A141" s="206" t="str">
        <f>Lists!C:C</f>
        <v>TCD003</v>
      </c>
      <c r="B141" s="207">
        <f>_xlfn.DAYS(About!$A$3,'Core Indicators'!U141)</f>
        <v>1384</v>
      </c>
      <c r="C141" s="207">
        <f>_xlfn.DAYS(About!$A$3,'Core Indicators'!AC141)</f>
        <v>126</v>
      </c>
      <c r="D141" s="207">
        <f>_xlfn.DAYS(About!$A$3,'Core Indicators'!AK141)</f>
        <v>126</v>
      </c>
      <c r="E141" s="207">
        <f>_xlfn.DAYS(About!$A$3,'Core Indicators'!AS141)</f>
        <v>126</v>
      </c>
      <c r="F141" s="207">
        <f>_xlfn.DAYS(About!$A$3,'Core Indicators'!BQ141)</f>
        <v>126</v>
      </c>
      <c r="G141" s="207">
        <f>_xlfn.DAYS(About!$A$3,'Core Indicators'!DM141)</f>
        <v>126</v>
      </c>
      <c r="H141" s="207">
        <f>_xlfn.DAYS(About!$A$3,'Core Indicators'!DU141)</f>
        <v>126</v>
      </c>
      <c r="I141" s="207">
        <f>_xlfn.DAYS(About!$A$3,'Core Indicators'!EC141)</f>
        <v>126</v>
      </c>
      <c r="J141" s="207">
        <f>_xlfn.DAYS(About!$A$3,'Core Indicators'!EK141)</f>
        <v>126</v>
      </c>
      <c r="K141" s="207">
        <f>_xlfn.DAYS(About!$A$3,'Core Indicators'!ES141)</f>
        <v>126</v>
      </c>
      <c r="L141" s="207">
        <f>_xlfn.DAYS(About!$A$3,'Core Indicators'!FI141)</f>
        <v>1384</v>
      </c>
      <c r="M141" s="207">
        <f>_xlfn.DAYS(About!$A$3,'Core Indicators'!GG141)</f>
        <v>32</v>
      </c>
      <c r="N141" s="207">
        <f>_xlfn.DAYS(About!$A$3,'Core Indicators'!GO141)</f>
        <v>32</v>
      </c>
      <c r="O141" s="207">
        <f>_xlfn.DAYS(About!$A$3,'Core Indicators'!GW141)</f>
        <v>32</v>
      </c>
      <c r="P141" s="207">
        <f>_xlfn.DAYS(About!$A$3,'Core Indicators'!HE141)</f>
        <v>32</v>
      </c>
      <c r="Q141" s="207">
        <f>_xlfn.DAYS(About!$A$3,'Core Indicators'!HM141)</f>
        <v>32</v>
      </c>
      <c r="R141" s="207">
        <f>_xlfn.DAYS(About!$A$3,'Core Indicators'!HU141)</f>
        <v>32</v>
      </c>
      <c r="S141" s="207">
        <f>_xlfn.DAYS(About!$A$3,'Core Indicators'!IC141)</f>
        <v>32</v>
      </c>
      <c r="T141" s="207">
        <f>_xlfn.DAYS(About!$A$3,'Core Indicators'!IK141)</f>
        <v>32</v>
      </c>
      <c r="U141" s="207">
        <f>_xlfn.DAYS(About!$A$3,'Core Indicators'!IS141)</f>
        <v>32</v>
      </c>
      <c r="V141" s="207">
        <f t="shared" si="4"/>
        <v>242.4</v>
      </c>
    </row>
    <row r="142" spans="1:22" x14ac:dyDescent="0.25">
      <c r="A142" s="206" t="str">
        <f>Lists!C:C</f>
        <v>TCD004</v>
      </c>
      <c r="B142" s="207">
        <f>_xlfn.DAYS(About!$A$3,'Core Indicators'!U142)</f>
        <v>981</v>
      </c>
      <c r="C142" s="207">
        <f>_xlfn.DAYS(About!$A$3,'Core Indicators'!AC142)</f>
        <v>121</v>
      </c>
      <c r="D142" s="207">
        <f>_xlfn.DAYS(About!$A$3,'Core Indicators'!AK142)</f>
        <v>121</v>
      </c>
      <c r="E142" s="207">
        <f>_xlfn.DAYS(About!$A$3,'Core Indicators'!AS142)</f>
        <v>126</v>
      </c>
      <c r="F142" s="207">
        <f>_xlfn.DAYS(About!$A$3,'Core Indicators'!BQ142)</f>
        <v>126</v>
      </c>
      <c r="G142" s="207">
        <f>_xlfn.DAYS(About!$A$3,'Core Indicators'!DM142)</f>
        <v>126</v>
      </c>
      <c r="H142" s="207">
        <f>_xlfn.DAYS(About!$A$3,'Core Indicators'!DU142)</f>
        <v>121</v>
      </c>
      <c r="I142" s="207">
        <f>_xlfn.DAYS(About!$A$3,'Core Indicators'!EC142)</f>
        <v>121</v>
      </c>
      <c r="J142" s="207">
        <f>_xlfn.DAYS(About!$A$3,'Core Indicators'!EK142)</f>
        <v>121</v>
      </c>
      <c r="K142" s="207">
        <f>_xlfn.DAYS(About!$A$3,'Core Indicators'!ES142)</f>
        <v>121</v>
      </c>
      <c r="L142" s="207">
        <f>_xlfn.DAYS(About!$A$3,'Core Indicators'!FI142)</f>
        <v>1384</v>
      </c>
      <c r="M142" s="207">
        <f>_xlfn.DAYS(About!$A$3,'Core Indicators'!GG142)</f>
        <v>32</v>
      </c>
      <c r="N142" s="207">
        <f>_xlfn.DAYS(About!$A$3,'Core Indicators'!GO142)</f>
        <v>32</v>
      </c>
      <c r="O142" s="207">
        <f>_xlfn.DAYS(About!$A$3,'Core Indicators'!GW142)</f>
        <v>32</v>
      </c>
      <c r="P142" s="207">
        <f>_xlfn.DAYS(About!$A$3,'Core Indicators'!HE142)</f>
        <v>32</v>
      </c>
      <c r="Q142" s="207">
        <f>_xlfn.DAYS(About!$A$3,'Core Indicators'!HM142)</f>
        <v>32</v>
      </c>
      <c r="R142" s="207">
        <f>_xlfn.DAYS(About!$A$3,'Core Indicators'!HU142)</f>
        <v>32</v>
      </c>
      <c r="S142" s="207">
        <f>_xlfn.DAYS(About!$A$3,'Core Indicators'!IC142)</f>
        <v>32</v>
      </c>
      <c r="T142" s="207">
        <f>_xlfn.DAYS(About!$A$3,'Core Indicators'!IK142)</f>
        <v>32</v>
      </c>
      <c r="U142" s="207">
        <f>_xlfn.DAYS(About!$A$3,'Core Indicators'!IS142)</f>
        <v>32</v>
      </c>
      <c r="V142" s="207">
        <f t="shared" si="4"/>
        <v>239.9</v>
      </c>
    </row>
    <row r="143" spans="1:22" x14ac:dyDescent="0.25">
      <c r="A143" s="206" t="str">
        <f>Lists!C:C</f>
        <v>TCD005</v>
      </c>
      <c r="B143" s="207">
        <f>_xlfn.DAYS(About!$A$3,'Core Indicators'!U143)</f>
        <v>981</v>
      </c>
      <c r="C143" s="207">
        <f>_xlfn.DAYS(About!$A$3,'Core Indicators'!AC143)</f>
        <v>126</v>
      </c>
      <c r="D143" s="207">
        <f>_xlfn.DAYS(About!$A$3,'Core Indicators'!AK143)</f>
        <v>126</v>
      </c>
      <c r="E143" s="207">
        <f>_xlfn.DAYS(About!$A$3,'Core Indicators'!AS143)</f>
        <v>126</v>
      </c>
      <c r="F143" s="207">
        <f>_xlfn.DAYS(About!$A$3,'Core Indicators'!BQ143)</f>
        <v>126</v>
      </c>
      <c r="G143" s="207">
        <f>_xlfn.DAYS(About!$A$3,'Core Indicators'!DM143)</f>
        <v>126</v>
      </c>
      <c r="H143" s="207">
        <f>_xlfn.DAYS(About!$A$3,'Core Indicators'!DU143)</f>
        <v>121</v>
      </c>
      <c r="I143" s="207">
        <f>_xlfn.DAYS(About!$A$3,'Core Indicators'!EC143)</f>
        <v>121</v>
      </c>
      <c r="J143" s="207">
        <f>_xlfn.DAYS(About!$A$3,'Core Indicators'!EK143)</f>
        <v>126</v>
      </c>
      <c r="K143" s="207">
        <f>_xlfn.DAYS(About!$A$3,'Core Indicators'!ES143)</f>
        <v>126</v>
      </c>
      <c r="L143" s="207">
        <f>_xlfn.DAYS(About!$A$3,'Core Indicators'!FI143)</f>
        <v>92</v>
      </c>
      <c r="M143" s="207">
        <f>_xlfn.DAYS(About!$A$3,'Core Indicators'!GG143)</f>
        <v>32</v>
      </c>
      <c r="N143" s="207">
        <f>_xlfn.DAYS(About!$A$3,'Core Indicators'!GO143)</f>
        <v>32</v>
      </c>
      <c r="O143" s="207">
        <f>_xlfn.DAYS(About!$A$3,'Core Indicators'!GW143)</f>
        <v>32</v>
      </c>
      <c r="P143" s="207">
        <f>_xlfn.DAYS(About!$A$3,'Core Indicators'!HE143)</f>
        <v>32</v>
      </c>
      <c r="Q143" s="207">
        <f>_xlfn.DAYS(About!$A$3,'Core Indicators'!HM143)</f>
        <v>32</v>
      </c>
      <c r="R143" s="207">
        <f>_xlfn.DAYS(About!$A$3,'Core Indicators'!HU143)</f>
        <v>32</v>
      </c>
      <c r="S143" s="207">
        <f>_xlfn.DAYS(About!$A$3,'Core Indicators'!IC143)</f>
        <v>32</v>
      </c>
      <c r="T143" s="207">
        <f>_xlfn.DAYS(About!$A$3,'Core Indicators'!IK143)</f>
        <v>32</v>
      </c>
      <c r="U143" s="207">
        <f>_xlfn.DAYS(About!$A$3,'Core Indicators'!IS143)</f>
        <v>32</v>
      </c>
      <c r="V143" s="207">
        <f t="shared" si="4"/>
        <v>112.2</v>
      </c>
    </row>
    <row r="144" spans="1:22" x14ac:dyDescent="0.25">
      <c r="A144" s="206" t="str">
        <f>Lists!C:C</f>
        <v>TCD006</v>
      </c>
      <c r="B144" s="207">
        <f>_xlfn.DAYS(About!$A$3,'Core Indicators'!U144)</f>
        <v>1384</v>
      </c>
      <c r="C144" s="207">
        <f>_xlfn.DAYS(About!$A$3,'Core Indicators'!AC144)</f>
        <v>981</v>
      </c>
      <c r="D144" s="207">
        <f>_xlfn.DAYS(About!$A$3,'Core Indicators'!AK144)</f>
        <v>981</v>
      </c>
      <c r="E144" s="207">
        <f>_xlfn.DAYS(About!$A$3,'Core Indicators'!AS144)</f>
        <v>1384</v>
      </c>
      <c r="F144" s="207">
        <f>_xlfn.DAYS(About!$A$3,'Core Indicators'!BQ144)</f>
        <v>126</v>
      </c>
      <c r="G144" s="207">
        <f>_xlfn.DAYS(About!$A$3,'Core Indicators'!DM144)</f>
        <v>854</v>
      </c>
      <c r="H144" s="207">
        <f>_xlfn.DAYS(About!$A$3,'Core Indicators'!DU144)</f>
        <v>854</v>
      </c>
      <c r="I144" s="207">
        <f>_xlfn.DAYS(About!$A$3,'Core Indicators'!EC144)</f>
        <v>854</v>
      </c>
      <c r="J144" s="207">
        <f>_xlfn.DAYS(About!$A$3,'Core Indicators'!EK144)</f>
        <v>854</v>
      </c>
      <c r="K144" s="207">
        <f>_xlfn.DAYS(About!$A$3,'Core Indicators'!ES144)</f>
        <v>854</v>
      </c>
      <c r="L144" s="207">
        <f>_xlfn.DAYS(About!$A$3,'Core Indicators'!FI144)</f>
        <v>1126</v>
      </c>
      <c r="M144" s="207">
        <f>_xlfn.DAYS(About!$A$3,'Core Indicators'!GG144)</f>
        <v>32</v>
      </c>
      <c r="N144" s="207">
        <f>_xlfn.DAYS(About!$A$3,'Core Indicators'!GO144)</f>
        <v>32</v>
      </c>
      <c r="O144" s="207">
        <f>_xlfn.DAYS(About!$A$3,'Core Indicators'!GW144)</f>
        <v>32</v>
      </c>
      <c r="P144" s="207">
        <f>_xlfn.DAYS(About!$A$3,'Core Indicators'!HE144)</f>
        <v>32</v>
      </c>
      <c r="Q144" s="207">
        <f>_xlfn.DAYS(About!$A$3,'Core Indicators'!HM144)</f>
        <v>32</v>
      </c>
      <c r="R144" s="207">
        <f>_xlfn.DAYS(About!$A$3,'Core Indicators'!HU144)</f>
        <v>32</v>
      </c>
      <c r="S144" s="207">
        <f>_xlfn.DAYS(About!$A$3,'Core Indicators'!IC144)</f>
        <v>32</v>
      </c>
      <c r="T144" s="207">
        <f>_xlfn.DAYS(About!$A$3,'Core Indicators'!IK144)</f>
        <v>32</v>
      </c>
      <c r="U144" s="207">
        <f>_xlfn.DAYS(About!$A$3,'Core Indicators'!IS144)</f>
        <v>32</v>
      </c>
      <c r="V144" s="207">
        <f t="shared" si="4"/>
        <v>791.9</v>
      </c>
    </row>
    <row r="145" spans="1:22" x14ac:dyDescent="0.25">
      <c r="A145" s="206" t="str">
        <f>Lists!C:C</f>
        <v>THA001</v>
      </c>
      <c r="B145" s="207">
        <f>_xlfn.DAYS(About!$A$3,'Core Indicators'!U145)</f>
        <v>1219</v>
      </c>
      <c r="C145" s="207">
        <f>_xlfn.DAYS(About!$A$3,'Core Indicators'!AC145)</f>
        <v>34</v>
      </c>
      <c r="D145" s="207">
        <f>_xlfn.DAYS(About!$A$3,'Core Indicators'!AK145)</f>
        <v>34</v>
      </c>
      <c r="E145" s="207">
        <f>_xlfn.DAYS(About!$A$3,'Core Indicators'!AS145)</f>
        <v>34</v>
      </c>
      <c r="F145" s="207">
        <f>_xlfn.DAYS(About!$A$3,'Core Indicators'!BQ145)</f>
        <v>6</v>
      </c>
      <c r="G145" s="207">
        <f>_xlfn.DAYS(About!$A$3,'Core Indicators'!DM145)</f>
        <v>34</v>
      </c>
      <c r="H145" s="207">
        <f>_xlfn.DAYS(About!$A$3,'Core Indicators'!DU145)</f>
        <v>212</v>
      </c>
      <c r="I145" s="207">
        <f>_xlfn.DAYS(About!$A$3,'Core Indicators'!EC145)</f>
        <v>34</v>
      </c>
      <c r="J145" s="207">
        <f>_xlfn.DAYS(About!$A$3,'Core Indicators'!EK145)</f>
        <v>212</v>
      </c>
      <c r="K145" s="207">
        <f>_xlfn.DAYS(About!$A$3,'Core Indicators'!ES145)</f>
        <v>212</v>
      </c>
      <c r="L145" s="207">
        <f>_xlfn.DAYS(About!$A$3,'Core Indicators'!FI145)</f>
        <v>1386</v>
      </c>
      <c r="M145" s="207">
        <f>_xlfn.DAYS(About!$A$3,'Core Indicators'!GG145)</f>
        <v>30</v>
      </c>
      <c r="N145" s="207">
        <f>_xlfn.DAYS(About!$A$3,'Core Indicators'!GO145)</f>
        <v>30</v>
      </c>
      <c r="O145" s="207">
        <f>_xlfn.DAYS(About!$A$3,'Core Indicators'!GW145)</f>
        <v>30</v>
      </c>
      <c r="P145" s="207">
        <f>_xlfn.DAYS(About!$A$3,'Core Indicators'!HE145)</f>
        <v>30</v>
      </c>
      <c r="Q145" s="207">
        <f>_xlfn.DAYS(About!$A$3,'Core Indicators'!HM145)</f>
        <v>30</v>
      </c>
      <c r="R145" s="207">
        <f>_xlfn.DAYS(About!$A$3,'Core Indicators'!HU145)</f>
        <v>30</v>
      </c>
      <c r="S145" s="207">
        <f>_xlfn.DAYS(About!$A$3,'Core Indicators'!IC145)</f>
        <v>30</v>
      </c>
      <c r="T145" s="207">
        <f>_xlfn.DAYS(About!$A$3,'Core Indicators'!IK145)</f>
        <v>30</v>
      </c>
      <c r="U145" s="207">
        <f>_xlfn.DAYS(About!$A$3,'Core Indicators'!IS145)</f>
        <v>30</v>
      </c>
      <c r="V145" s="207">
        <f t="shared" si="4"/>
        <v>219.4</v>
      </c>
    </row>
    <row r="146" spans="1:22" x14ac:dyDescent="0.25">
      <c r="A146" s="206" t="str">
        <f>Lists!C:C</f>
        <v>THA002</v>
      </c>
      <c r="B146" s="207">
        <f>_xlfn.DAYS(About!$A$3,'Core Indicators'!U146)</f>
        <v>1219</v>
      </c>
      <c r="C146" s="207">
        <f>_xlfn.DAYS(About!$A$3,'Core Indicators'!AC146)</f>
        <v>1219</v>
      </c>
      <c r="D146" s="207">
        <f>_xlfn.DAYS(About!$A$3,'Core Indicators'!AK146)</f>
        <v>399</v>
      </c>
      <c r="E146" s="207">
        <f>_xlfn.DAYS(About!$A$3,'Core Indicators'!AS146)</f>
        <v>1219</v>
      </c>
      <c r="F146" s="207">
        <f>_xlfn.DAYS(About!$A$3,'Core Indicators'!BQ146)</f>
        <v>6</v>
      </c>
      <c r="G146" s="207">
        <f>_xlfn.DAYS(About!$A$3,'Core Indicators'!DM146)</f>
        <v>212</v>
      </c>
      <c r="H146" s="207">
        <f>_xlfn.DAYS(About!$A$3,'Core Indicators'!DU146)</f>
        <v>975</v>
      </c>
      <c r="I146" s="207">
        <f>_xlfn.DAYS(About!$A$3,'Core Indicators'!EC146)</f>
        <v>975</v>
      </c>
      <c r="J146" s="207">
        <f>_xlfn.DAYS(About!$A$3,'Core Indicators'!EK146)</f>
        <v>975</v>
      </c>
      <c r="K146" s="207">
        <f>_xlfn.DAYS(About!$A$3,'Core Indicators'!ES146)</f>
        <v>975</v>
      </c>
      <c r="L146" s="207">
        <f>_xlfn.DAYS(About!$A$3,'Core Indicators'!FI146)</f>
        <v>1386</v>
      </c>
      <c r="M146" s="207">
        <f>_xlfn.DAYS(About!$A$3,'Core Indicators'!GG146)</f>
        <v>30</v>
      </c>
      <c r="N146" s="207">
        <f>_xlfn.DAYS(About!$A$3,'Core Indicators'!GO146)</f>
        <v>30</v>
      </c>
      <c r="O146" s="207">
        <f>_xlfn.DAYS(About!$A$3,'Core Indicators'!GW146)</f>
        <v>30</v>
      </c>
      <c r="P146" s="207">
        <f>_xlfn.DAYS(About!$A$3,'Core Indicators'!HE146)</f>
        <v>30</v>
      </c>
      <c r="Q146" s="207">
        <f>_xlfn.DAYS(About!$A$3,'Core Indicators'!HM146)</f>
        <v>30</v>
      </c>
      <c r="R146" s="207">
        <f>_xlfn.DAYS(About!$A$3,'Core Indicators'!HU146)</f>
        <v>30</v>
      </c>
      <c r="S146" s="207">
        <f>_xlfn.DAYS(About!$A$3,'Core Indicators'!IC146)</f>
        <v>30</v>
      </c>
      <c r="T146" s="207">
        <f>_xlfn.DAYS(About!$A$3,'Core Indicators'!IK146)</f>
        <v>30</v>
      </c>
      <c r="U146" s="207">
        <f>_xlfn.DAYS(About!$A$3,'Core Indicators'!IS146)</f>
        <v>30</v>
      </c>
      <c r="V146" s="207">
        <f t="shared" si="4"/>
        <v>715.2</v>
      </c>
    </row>
    <row r="147" spans="1:22" x14ac:dyDescent="0.25">
      <c r="A147" s="206" t="str">
        <f>Lists!C:C</f>
        <v>THA003</v>
      </c>
      <c r="B147" s="207">
        <f>_xlfn.DAYS(About!$A$3,'Core Indicators'!U147)</f>
        <v>212</v>
      </c>
      <c r="C147" s="207">
        <f>_xlfn.DAYS(About!$A$3,'Core Indicators'!AC147)</f>
        <v>34</v>
      </c>
      <c r="D147" s="207">
        <f>_xlfn.DAYS(About!$A$3,'Core Indicators'!AK147)</f>
        <v>34</v>
      </c>
      <c r="E147" s="207">
        <f>_xlfn.DAYS(About!$A$3,'Core Indicators'!AS147)</f>
        <v>34</v>
      </c>
      <c r="F147" s="207">
        <f>_xlfn.DAYS(About!$A$3,'Core Indicators'!BQ147)</f>
        <v>671</v>
      </c>
      <c r="G147" s="207">
        <f>_xlfn.DAYS(About!$A$3,'Core Indicators'!DM147)</f>
        <v>34</v>
      </c>
      <c r="H147" s="207">
        <f>_xlfn.DAYS(About!$A$3,'Core Indicators'!DU147)</f>
        <v>212</v>
      </c>
      <c r="I147" s="207">
        <f>_xlfn.DAYS(About!$A$3,'Core Indicators'!EC147)</f>
        <v>34</v>
      </c>
      <c r="J147" s="207">
        <f>_xlfn.DAYS(About!$A$3,'Core Indicators'!EK147)</f>
        <v>212</v>
      </c>
      <c r="K147" s="207">
        <f>_xlfn.DAYS(About!$A$3,'Core Indicators'!ES147)</f>
        <v>212</v>
      </c>
      <c r="L147" s="207">
        <f>_xlfn.DAYS(About!$A$3,'Core Indicators'!FI147)</f>
        <v>1386</v>
      </c>
      <c r="M147" s="207">
        <f>_xlfn.DAYS(About!$A$3,'Core Indicators'!GG147)</f>
        <v>30</v>
      </c>
      <c r="N147" s="207">
        <f>_xlfn.DAYS(About!$A$3,'Core Indicators'!GO147)</f>
        <v>30</v>
      </c>
      <c r="O147" s="207">
        <f>_xlfn.DAYS(About!$A$3,'Core Indicators'!GW147)</f>
        <v>30</v>
      </c>
      <c r="P147" s="207">
        <f>_xlfn.DAYS(About!$A$3,'Core Indicators'!HE147)</f>
        <v>30</v>
      </c>
      <c r="Q147" s="207">
        <f>_xlfn.DAYS(About!$A$3,'Core Indicators'!HM147)</f>
        <v>30</v>
      </c>
      <c r="R147" s="207">
        <f>_xlfn.DAYS(About!$A$3,'Core Indicators'!HU147)</f>
        <v>30</v>
      </c>
      <c r="S147" s="207">
        <f>_xlfn.DAYS(About!$A$3,'Core Indicators'!IC147)</f>
        <v>30</v>
      </c>
      <c r="T147" s="207">
        <f>_xlfn.DAYS(About!$A$3,'Core Indicators'!IK147)</f>
        <v>30</v>
      </c>
      <c r="U147" s="207">
        <f>_xlfn.DAYS(About!$A$3,'Core Indicators'!IS147)</f>
        <v>30</v>
      </c>
      <c r="V147" s="207">
        <f t="shared" si="4"/>
        <v>285.89999999999998</v>
      </c>
    </row>
    <row r="148" spans="1:22" x14ac:dyDescent="0.25">
      <c r="A148" s="206" t="str">
        <f>Lists!C:C</f>
        <v>TON002</v>
      </c>
      <c r="B148" s="207">
        <f>_xlfn.DAYS(About!$A$3,'Core Indicators'!U148)</f>
        <v>315</v>
      </c>
      <c r="C148" s="207">
        <f>_xlfn.DAYS(About!$A$3,'Core Indicators'!AC148)</f>
        <v>315</v>
      </c>
      <c r="D148" s="207">
        <f>_xlfn.DAYS(About!$A$3,'Core Indicators'!AK148)</f>
        <v>247</v>
      </c>
      <c r="E148" s="207">
        <f>_xlfn.DAYS(About!$A$3,'Core Indicators'!AS148)</f>
        <v>68</v>
      </c>
      <c r="F148" s="207">
        <f>_xlfn.DAYS(About!$A$3,'Core Indicators'!BQ148)</f>
        <v>68</v>
      </c>
      <c r="G148" s="207">
        <f>_xlfn.DAYS(About!$A$3,'Core Indicators'!DM148)</f>
        <v>68</v>
      </c>
      <c r="H148" s="207">
        <f>_xlfn.DAYS(About!$A$3,'Core Indicators'!DU148)</f>
        <v>68</v>
      </c>
      <c r="I148" s="207">
        <f>_xlfn.DAYS(About!$A$3,'Core Indicators'!EC148)</f>
        <v>68</v>
      </c>
      <c r="J148" s="207">
        <f>_xlfn.DAYS(About!$A$3,'Core Indicators'!EK148)</f>
        <v>247</v>
      </c>
      <c r="K148" s="207">
        <f>_xlfn.DAYS(About!$A$3,'Core Indicators'!ES148)</f>
        <v>247</v>
      </c>
      <c r="L148" s="207">
        <f>_xlfn.DAYS(About!$A$3,'Core Indicators'!FI148)</f>
        <v>315</v>
      </c>
      <c r="M148" s="207">
        <f>_xlfn.DAYS(About!$A$3,'Core Indicators'!GG148)</f>
        <v>30</v>
      </c>
      <c r="N148" s="207">
        <f>_xlfn.DAYS(About!$A$3,'Core Indicators'!GO148)</f>
        <v>30</v>
      </c>
      <c r="O148" s="207">
        <f>_xlfn.DAYS(About!$A$3,'Core Indicators'!GW148)</f>
        <v>30</v>
      </c>
      <c r="P148" s="207">
        <f>_xlfn.DAYS(About!$A$3,'Core Indicators'!HE148)</f>
        <v>30</v>
      </c>
      <c r="Q148" s="207">
        <f>_xlfn.DAYS(About!$A$3,'Core Indicators'!HM148)</f>
        <v>30</v>
      </c>
      <c r="R148" s="207">
        <f>_xlfn.DAYS(About!$A$3,'Core Indicators'!HU148)</f>
        <v>30</v>
      </c>
      <c r="S148" s="207">
        <f>_xlfn.DAYS(About!$A$3,'Core Indicators'!IC148)</f>
        <v>30</v>
      </c>
      <c r="T148" s="207">
        <f>_xlfn.DAYS(About!$A$3,'Core Indicators'!IK148)</f>
        <v>30</v>
      </c>
      <c r="U148" s="207">
        <f>_xlfn.DAYS(About!$A$3,'Core Indicators'!IS148)</f>
        <v>30</v>
      </c>
      <c r="V148" s="207">
        <f t="shared" si="4"/>
        <v>142.6</v>
      </c>
    </row>
    <row r="149" spans="1:22" x14ac:dyDescent="0.25">
      <c r="A149" s="206" t="str">
        <f>Lists!C:C</f>
        <v>TTO002</v>
      </c>
      <c r="B149" s="207">
        <f>_xlfn.DAYS(About!$A$3,'Core Indicators'!U149)</f>
        <v>0</v>
      </c>
      <c r="C149" s="207">
        <f>_xlfn.DAYS(About!$A$3,'Core Indicators'!AC149)</f>
        <v>0</v>
      </c>
      <c r="D149" s="207">
        <f>_xlfn.DAYS(About!$A$3,'Core Indicators'!AK149)</f>
        <v>0</v>
      </c>
      <c r="E149" s="207">
        <f>_xlfn.DAYS(About!$A$3,'Core Indicators'!AS149)</f>
        <v>0</v>
      </c>
      <c r="F149" s="207">
        <f>_xlfn.DAYS(About!$A$3,'Core Indicators'!BQ149)</f>
        <v>0</v>
      </c>
      <c r="G149" s="207">
        <f>_xlfn.DAYS(About!$A$3,'Core Indicators'!DM149)</f>
        <v>0</v>
      </c>
      <c r="H149" s="207">
        <f>_xlfn.DAYS(About!$A$3,'Core Indicators'!DU149)</f>
        <v>0</v>
      </c>
      <c r="I149" s="207">
        <f>_xlfn.DAYS(About!$A$3,'Core Indicators'!EC149)</f>
        <v>0</v>
      </c>
      <c r="J149" s="207">
        <f>_xlfn.DAYS(About!$A$3,'Core Indicators'!EK149)</f>
        <v>0</v>
      </c>
      <c r="K149" s="207">
        <f>_xlfn.DAYS(About!$A$3,'Core Indicators'!ES149)</f>
        <v>0</v>
      </c>
      <c r="L149" s="207">
        <f>_xlfn.DAYS(About!$A$3,'Core Indicators'!FI149)</f>
        <v>0</v>
      </c>
      <c r="M149" s="207">
        <f>_xlfn.DAYS(About!$A$3,'Core Indicators'!GG149)</f>
        <v>32</v>
      </c>
      <c r="N149" s="207">
        <f>_xlfn.DAYS(About!$A$3,'Core Indicators'!GO149)</f>
        <v>32</v>
      </c>
      <c r="O149" s="207">
        <f>_xlfn.DAYS(About!$A$3,'Core Indicators'!GW149)</f>
        <v>32</v>
      </c>
      <c r="P149" s="207">
        <f>_xlfn.DAYS(About!$A$3,'Core Indicators'!HE149)</f>
        <v>32</v>
      </c>
      <c r="Q149" s="207">
        <f>_xlfn.DAYS(About!$A$3,'Core Indicators'!HM149)</f>
        <v>32</v>
      </c>
      <c r="R149" s="207">
        <f>_xlfn.DAYS(About!$A$3,'Core Indicators'!HU149)</f>
        <v>32</v>
      </c>
      <c r="S149" s="207">
        <f>_xlfn.DAYS(About!$A$3,'Core Indicators'!IC149)</f>
        <v>32</v>
      </c>
      <c r="T149" s="207">
        <f>_xlfn.DAYS(About!$A$3,'Core Indicators'!IK149)</f>
        <v>32</v>
      </c>
      <c r="U149" s="207">
        <f>_xlfn.DAYS(About!$A$3,'Core Indicators'!IS149)</f>
        <v>32</v>
      </c>
      <c r="V149" s="207">
        <f t="shared" si="4"/>
        <v>3.2</v>
      </c>
    </row>
    <row r="150" spans="1:22" x14ac:dyDescent="0.25">
      <c r="A150" s="206" t="str">
        <f>Lists!C:C</f>
        <v>TUN002</v>
      </c>
      <c r="B150" s="207">
        <f>_xlfn.DAYS(About!$A$3,'Core Indicators'!U150)</f>
        <v>122</v>
      </c>
      <c r="C150" s="207">
        <f>_xlfn.DAYS(About!$A$3,'Core Indicators'!AC150)</f>
        <v>2</v>
      </c>
      <c r="D150" s="207">
        <f>_xlfn.DAYS(About!$A$3,'Core Indicators'!AK150)</f>
        <v>2</v>
      </c>
      <c r="E150" s="207">
        <f>_xlfn.DAYS(About!$A$3,'Core Indicators'!AS150)</f>
        <v>2</v>
      </c>
      <c r="F150" s="207">
        <f>_xlfn.DAYS(About!$A$3,'Core Indicators'!BQ150)</f>
        <v>2</v>
      </c>
      <c r="G150" s="207">
        <f>_xlfn.DAYS(About!$A$3,'Core Indicators'!DM150)</f>
        <v>2</v>
      </c>
      <c r="H150" s="207">
        <f>_xlfn.DAYS(About!$A$3,'Core Indicators'!DU150)</f>
        <v>2</v>
      </c>
      <c r="I150" s="207">
        <f>_xlfn.DAYS(About!$A$3,'Core Indicators'!EC150)</f>
        <v>2</v>
      </c>
      <c r="J150" s="207">
        <f>_xlfn.DAYS(About!$A$3,'Core Indicators'!EK150)</f>
        <v>2</v>
      </c>
      <c r="K150" s="207">
        <f>_xlfn.DAYS(About!$A$3,'Core Indicators'!ES150)</f>
        <v>2</v>
      </c>
      <c r="L150" s="207">
        <f>_xlfn.DAYS(About!$A$3,'Core Indicators'!FI150)</f>
        <v>122</v>
      </c>
      <c r="M150" s="207">
        <f>_xlfn.DAYS(About!$A$3,'Core Indicators'!GG150)</f>
        <v>36</v>
      </c>
      <c r="N150" s="207">
        <f>_xlfn.DAYS(About!$A$3,'Core Indicators'!GO150)</f>
        <v>36</v>
      </c>
      <c r="O150" s="207">
        <f>_xlfn.DAYS(About!$A$3,'Core Indicators'!GW150)</f>
        <v>36</v>
      </c>
      <c r="P150" s="207">
        <f>_xlfn.DAYS(About!$A$3,'Core Indicators'!HE150)</f>
        <v>36</v>
      </c>
      <c r="Q150" s="207">
        <f>_xlfn.DAYS(About!$A$3,'Core Indicators'!HM150)</f>
        <v>36</v>
      </c>
      <c r="R150" s="207">
        <f>_xlfn.DAYS(About!$A$3,'Core Indicators'!HU150)</f>
        <v>36</v>
      </c>
      <c r="S150" s="207">
        <f>_xlfn.DAYS(About!$A$3,'Core Indicators'!IC150)</f>
        <v>36</v>
      </c>
      <c r="T150" s="207">
        <f>_xlfn.DAYS(About!$A$3,'Core Indicators'!IK150)</f>
        <v>36</v>
      </c>
      <c r="U150" s="207">
        <f>_xlfn.DAYS(About!$A$3,'Core Indicators'!IS150)</f>
        <v>36</v>
      </c>
      <c r="V150" s="207">
        <f t="shared" si="4"/>
        <v>17.399999999999999</v>
      </c>
    </row>
    <row r="151" spans="1:22" x14ac:dyDescent="0.25">
      <c r="A151" s="206" t="str">
        <f>Lists!C:C</f>
        <v>TUR001</v>
      </c>
      <c r="B151" s="207">
        <f>_xlfn.DAYS(About!$A$3,'Core Indicators'!U151)</f>
        <v>1</v>
      </c>
      <c r="C151" s="207">
        <f>_xlfn.DAYS(About!$A$3,'Core Indicators'!AC151)</f>
        <v>1</v>
      </c>
      <c r="D151" s="207">
        <f>_xlfn.DAYS(About!$A$3,'Core Indicators'!AK151)</f>
        <v>1</v>
      </c>
      <c r="E151" s="207">
        <f>_xlfn.DAYS(About!$A$3,'Core Indicators'!AS151)</f>
        <v>1</v>
      </c>
      <c r="F151" s="207">
        <f>_xlfn.DAYS(About!$A$3,'Core Indicators'!BQ151)</f>
        <v>1</v>
      </c>
      <c r="G151" s="207">
        <f>_xlfn.DAYS(About!$A$3,'Core Indicators'!DM151)</f>
        <v>1</v>
      </c>
      <c r="H151" s="207">
        <f>_xlfn.DAYS(About!$A$3,'Core Indicators'!DU151)</f>
        <v>1</v>
      </c>
      <c r="I151" s="207">
        <f>_xlfn.DAYS(About!$A$3,'Core Indicators'!EC151)</f>
        <v>1</v>
      </c>
      <c r="J151" s="207">
        <f>_xlfn.DAYS(About!$A$3,'Core Indicators'!EK151)</f>
        <v>1</v>
      </c>
      <c r="K151" s="207">
        <f>_xlfn.DAYS(About!$A$3,'Core Indicators'!ES151)</f>
        <v>1</v>
      </c>
      <c r="L151" s="207">
        <f>_xlfn.DAYS(About!$A$3,'Core Indicators'!FI151)</f>
        <v>1384</v>
      </c>
      <c r="M151" s="207">
        <f>_xlfn.DAYS(About!$A$3,'Core Indicators'!GG151)</f>
        <v>30</v>
      </c>
      <c r="N151" s="207">
        <f>_xlfn.DAYS(About!$A$3,'Core Indicators'!GO151)</f>
        <v>30</v>
      </c>
      <c r="O151" s="207">
        <f>_xlfn.DAYS(About!$A$3,'Core Indicators'!GW151)</f>
        <v>30</v>
      </c>
      <c r="P151" s="207">
        <f>_xlfn.DAYS(About!$A$3,'Core Indicators'!HE151)</f>
        <v>30</v>
      </c>
      <c r="Q151" s="207">
        <f>_xlfn.DAYS(About!$A$3,'Core Indicators'!HM151)</f>
        <v>30</v>
      </c>
      <c r="R151" s="207">
        <f>_xlfn.DAYS(About!$A$3,'Core Indicators'!HU151)</f>
        <v>30</v>
      </c>
      <c r="S151" s="207">
        <f>_xlfn.DAYS(About!$A$3,'Core Indicators'!IC151)</f>
        <v>30</v>
      </c>
      <c r="T151" s="207">
        <f>_xlfn.DAYS(About!$A$3,'Core Indicators'!IK151)</f>
        <v>30</v>
      </c>
      <c r="U151" s="207">
        <f>_xlfn.DAYS(About!$A$3,'Core Indicators'!IS151)</f>
        <v>30</v>
      </c>
      <c r="V151" s="207">
        <f t="shared" si="4"/>
        <v>142.19999999999999</v>
      </c>
    </row>
    <row r="152" spans="1:22" x14ac:dyDescent="0.25">
      <c r="A152" s="206" t="str">
        <f>Lists!C:C</f>
        <v>TUR002</v>
      </c>
      <c r="B152" s="207">
        <f>_xlfn.DAYS(About!$A$3,'Core Indicators'!U152)</f>
        <v>1</v>
      </c>
      <c r="C152" s="207">
        <f>_xlfn.DAYS(About!$A$3,'Core Indicators'!AC152)</f>
        <v>1</v>
      </c>
      <c r="D152" s="207">
        <f>_xlfn.DAYS(About!$A$3,'Core Indicators'!AK152)</f>
        <v>1</v>
      </c>
      <c r="E152" s="207">
        <f>_xlfn.DAYS(About!$A$3,'Core Indicators'!AS152)</f>
        <v>1</v>
      </c>
      <c r="F152" s="207">
        <f>_xlfn.DAYS(About!$A$3,'Core Indicators'!BQ152)</f>
        <v>224</v>
      </c>
      <c r="G152" s="207">
        <f>_xlfn.DAYS(About!$A$3,'Core Indicators'!DM152)</f>
        <v>1</v>
      </c>
      <c r="H152" s="207">
        <f>_xlfn.DAYS(About!$A$3,'Core Indicators'!DU152)</f>
        <v>1</v>
      </c>
      <c r="I152" s="207">
        <f>_xlfn.DAYS(About!$A$3,'Core Indicators'!EC152)</f>
        <v>1</v>
      </c>
      <c r="J152" s="207">
        <f>_xlfn.DAYS(About!$A$3,'Core Indicators'!EK152)</f>
        <v>1</v>
      </c>
      <c r="K152" s="207">
        <f>_xlfn.DAYS(About!$A$3,'Core Indicators'!ES152)</f>
        <v>1</v>
      </c>
      <c r="L152" s="207">
        <f>_xlfn.DAYS(About!$A$3,'Core Indicators'!FI152)</f>
        <v>1384</v>
      </c>
      <c r="M152" s="207">
        <f>_xlfn.DAYS(About!$A$3,'Core Indicators'!GG152)</f>
        <v>30</v>
      </c>
      <c r="N152" s="207">
        <f>_xlfn.DAYS(About!$A$3,'Core Indicators'!GO152)</f>
        <v>30</v>
      </c>
      <c r="O152" s="207">
        <f>_xlfn.DAYS(About!$A$3,'Core Indicators'!GW152)</f>
        <v>30</v>
      </c>
      <c r="P152" s="207">
        <f>_xlfn.DAYS(About!$A$3,'Core Indicators'!HE152)</f>
        <v>30</v>
      </c>
      <c r="Q152" s="207">
        <f>_xlfn.DAYS(About!$A$3,'Core Indicators'!HM152)</f>
        <v>30</v>
      </c>
      <c r="R152" s="207">
        <f>_xlfn.DAYS(About!$A$3,'Core Indicators'!HU152)</f>
        <v>30</v>
      </c>
      <c r="S152" s="207">
        <f>_xlfn.DAYS(About!$A$3,'Core Indicators'!IC152)</f>
        <v>30</v>
      </c>
      <c r="T152" s="207">
        <f>_xlfn.DAYS(About!$A$3,'Core Indicators'!IK152)</f>
        <v>30</v>
      </c>
      <c r="U152" s="207">
        <f>_xlfn.DAYS(About!$A$3,'Core Indicators'!IS152)</f>
        <v>30</v>
      </c>
      <c r="V152" s="207">
        <f t="shared" si="4"/>
        <v>164.5</v>
      </c>
    </row>
    <row r="153" spans="1:22" x14ac:dyDescent="0.25">
      <c r="A153" s="206" t="str">
        <f>Lists!C:C</f>
        <v>TUR003</v>
      </c>
      <c r="B153" s="207">
        <f>_xlfn.DAYS(About!$A$3,'Core Indicators'!U153)</f>
        <v>1</v>
      </c>
      <c r="C153" s="207">
        <f>_xlfn.DAYS(About!$A$3,'Core Indicators'!AC153)</f>
        <v>1</v>
      </c>
      <c r="D153" s="207">
        <f>_xlfn.DAYS(About!$A$3,'Core Indicators'!AK153)</f>
        <v>1</v>
      </c>
      <c r="E153" s="207">
        <f>_xlfn.DAYS(About!$A$3,'Core Indicators'!AS153)</f>
        <v>1</v>
      </c>
      <c r="F153" s="207">
        <f>_xlfn.DAYS(About!$A$3,'Core Indicators'!BQ153)</f>
        <v>1</v>
      </c>
      <c r="G153" s="207">
        <f>_xlfn.DAYS(About!$A$3,'Core Indicators'!DM153)</f>
        <v>1</v>
      </c>
      <c r="H153" s="207">
        <f>_xlfn.DAYS(About!$A$3,'Core Indicators'!DU153)</f>
        <v>1</v>
      </c>
      <c r="I153" s="207">
        <f>_xlfn.DAYS(About!$A$3,'Core Indicators'!EC153)</f>
        <v>1</v>
      </c>
      <c r="J153" s="207">
        <f>_xlfn.DAYS(About!$A$3,'Core Indicators'!EK153)</f>
        <v>1</v>
      </c>
      <c r="K153" s="207">
        <f>_xlfn.DAYS(About!$A$3,'Core Indicators'!ES153)</f>
        <v>1</v>
      </c>
      <c r="L153" s="207">
        <f>_xlfn.DAYS(About!$A$3,'Core Indicators'!FI153)</f>
        <v>1384</v>
      </c>
      <c r="M153" s="207">
        <f>_xlfn.DAYS(About!$A$3,'Core Indicators'!GG153)</f>
        <v>30</v>
      </c>
      <c r="N153" s="207">
        <f>_xlfn.DAYS(About!$A$3,'Core Indicators'!GO153)</f>
        <v>30</v>
      </c>
      <c r="O153" s="207">
        <f>_xlfn.DAYS(About!$A$3,'Core Indicators'!GW153)</f>
        <v>30</v>
      </c>
      <c r="P153" s="207">
        <f>_xlfn.DAYS(About!$A$3,'Core Indicators'!HE153)</f>
        <v>30</v>
      </c>
      <c r="Q153" s="207">
        <f>_xlfn.DAYS(About!$A$3,'Core Indicators'!HM153)</f>
        <v>30</v>
      </c>
      <c r="R153" s="207">
        <f>_xlfn.DAYS(About!$A$3,'Core Indicators'!HU153)</f>
        <v>30</v>
      </c>
      <c r="S153" s="207">
        <f>_xlfn.DAYS(About!$A$3,'Core Indicators'!IC153)</f>
        <v>30</v>
      </c>
      <c r="T153" s="207">
        <f>_xlfn.DAYS(About!$A$3,'Core Indicators'!IK153)</f>
        <v>30</v>
      </c>
      <c r="U153" s="207">
        <f>_xlfn.DAYS(About!$A$3,'Core Indicators'!IS153)</f>
        <v>30</v>
      </c>
      <c r="V153" s="207">
        <f t="shared" si="4"/>
        <v>142.19999999999999</v>
      </c>
    </row>
    <row r="154" spans="1:22" x14ac:dyDescent="0.25">
      <c r="A154" s="206" t="str">
        <f>Lists!C:C</f>
        <v>TUR004</v>
      </c>
      <c r="B154" s="207">
        <f>_xlfn.DAYS(About!$A$3,'Core Indicators'!U154)</f>
        <v>1</v>
      </c>
      <c r="C154" s="207">
        <f>_xlfn.DAYS(About!$A$3,'Core Indicators'!AC154)</f>
        <v>1</v>
      </c>
      <c r="D154" s="207">
        <f>_xlfn.DAYS(About!$A$3,'Core Indicators'!AK154)</f>
        <v>1384</v>
      </c>
      <c r="E154" s="207">
        <f>_xlfn.DAYS(About!$A$3,'Core Indicators'!AS154)</f>
        <v>1384</v>
      </c>
      <c r="F154" s="207">
        <f>_xlfn.DAYS(About!$A$3,'Core Indicators'!BQ154)</f>
        <v>91</v>
      </c>
      <c r="G154" s="207">
        <f>_xlfn.DAYS(About!$A$3,'Core Indicators'!DM154)</f>
        <v>1384</v>
      </c>
      <c r="H154" s="207">
        <f>_xlfn.DAYS(About!$A$3,'Core Indicators'!DU154)</f>
        <v>1384</v>
      </c>
      <c r="I154" s="207">
        <f>_xlfn.DAYS(About!$A$3,'Core Indicators'!EC154)</f>
        <v>1384</v>
      </c>
      <c r="J154" s="207">
        <f>_xlfn.DAYS(About!$A$3,'Core Indicators'!EK154)</f>
        <v>1384</v>
      </c>
      <c r="K154" s="207">
        <f>_xlfn.DAYS(About!$A$3,'Core Indicators'!ES154)</f>
        <v>1384</v>
      </c>
      <c r="L154" s="207">
        <f>_xlfn.DAYS(About!$A$3,'Core Indicators'!FI154)</f>
        <v>1384</v>
      </c>
      <c r="M154" s="207">
        <f>_xlfn.DAYS(About!$A$3,'Core Indicators'!GG154)</f>
        <v>30</v>
      </c>
      <c r="N154" s="207">
        <f>_xlfn.DAYS(About!$A$3,'Core Indicators'!GO154)</f>
        <v>30</v>
      </c>
      <c r="O154" s="207">
        <f>_xlfn.DAYS(About!$A$3,'Core Indicators'!GW154)</f>
        <v>30</v>
      </c>
      <c r="P154" s="207">
        <f>_xlfn.DAYS(About!$A$3,'Core Indicators'!HE154)</f>
        <v>30</v>
      </c>
      <c r="Q154" s="207">
        <f>_xlfn.DAYS(About!$A$3,'Core Indicators'!HM154)</f>
        <v>30</v>
      </c>
      <c r="R154" s="207">
        <f>_xlfn.DAYS(About!$A$3,'Core Indicators'!HU154)</f>
        <v>30</v>
      </c>
      <c r="S154" s="207">
        <f>_xlfn.DAYS(About!$A$3,'Core Indicators'!IC154)</f>
        <v>30</v>
      </c>
      <c r="T154" s="207">
        <f>_xlfn.DAYS(About!$A$3,'Core Indicators'!IK154)</f>
        <v>30</v>
      </c>
      <c r="U154" s="207">
        <f>_xlfn.DAYS(About!$A$3,'Core Indicators'!IS154)</f>
        <v>30</v>
      </c>
      <c r="V154" s="207">
        <f t="shared" si="4"/>
        <v>1119.3</v>
      </c>
    </row>
    <row r="155" spans="1:22" x14ac:dyDescent="0.25">
      <c r="A155" s="206" t="str">
        <f>Lists!C:C</f>
        <v>TZA001</v>
      </c>
      <c r="B155" s="207">
        <f>_xlfn.DAYS(About!$A$3,'Core Indicators'!U155)</f>
        <v>260</v>
      </c>
      <c r="C155" s="207">
        <f>_xlfn.DAYS(About!$A$3,'Core Indicators'!AC155)</f>
        <v>4</v>
      </c>
      <c r="D155" s="207">
        <f>_xlfn.DAYS(About!$A$3,'Core Indicators'!AK155)</f>
        <v>4</v>
      </c>
      <c r="E155" s="207">
        <f>_xlfn.DAYS(About!$A$3,'Core Indicators'!AS155)</f>
        <v>4</v>
      </c>
      <c r="F155" s="207">
        <f>_xlfn.DAYS(About!$A$3,'Core Indicators'!BQ155)</f>
        <v>4</v>
      </c>
      <c r="G155" s="207">
        <f>_xlfn.DAYS(About!$A$3,'Core Indicators'!DM155)</f>
        <v>4</v>
      </c>
      <c r="H155" s="207">
        <f>_xlfn.DAYS(About!$A$3,'Core Indicators'!DU155)</f>
        <v>4</v>
      </c>
      <c r="I155" s="207">
        <f>_xlfn.DAYS(About!$A$3,'Core Indicators'!EC155)</f>
        <v>4</v>
      </c>
      <c r="J155" s="207">
        <f>_xlfn.DAYS(About!$A$3,'Core Indicators'!EK155)</f>
        <v>4</v>
      </c>
      <c r="K155" s="207">
        <f>_xlfn.DAYS(About!$A$3,'Core Indicators'!ES155)</f>
        <v>4</v>
      </c>
      <c r="L155" s="207">
        <f>_xlfn.DAYS(About!$A$3,'Core Indicators'!FI155)</f>
        <v>92</v>
      </c>
      <c r="M155" s="207">
        <f>_xlfn.DAYS(About!$A$3,'Core Indicators'!GG155)</f>
        <v>30</v>
      </c>
      <c r="N155" s="207">
        <f>_xlfn.DAYS(About!$A$3,'Core Indicators'!GO155)</f>
        <v>30</v>
      </c>
      <c r="O155" s="207">
        <f>_xlfn.DAYS(About!$A$3,'Core Indicators'!GW155)</f>
        <v>30</v>
      </c>
      <c r="P155" s="207">
        <f>_xlfn.DAYS(About!$A$3,'Core Indicators'!HE155)</f>
        <v>30</v>
      </c>
      <c r="Q155" s="207">
        <f>_xlfn.DAYS(About!$A$3,'Core Indicators'!HM155)</f>
        <v>30</v>
      </c>
      <c r="R155" s="207">
        <f>_xlfn.DAYS(About!$A$3,'Core Indicators'!HU155)</f>
        <v>30</v>
      </c>
      <c r="S155" s="207">
        <f>_xlfn.DAYS(About!$A$3,'Core Indicators'!IC155)</f>
        <v>30</v>
      </c>
      <c r="T155" s="207">
        <f>_xlfn.DAYS(About!$A$3,'Core Indicators'!IK155)</f>
        <v>30</v>
      </c>
      <c r="U155" s="207">
        <f>_xlfn.DAYS(About!$A$3,'Core Indicators'!IS155)</f>
        <v>30</v>
      </c>
      <c r="V155" s="207">
        <f t="shared" si="4"/>
        <v>15.4</v>
      </c>
    </row>
    <row r="156" spans="1:22" x14ac:dyDescent="0.25">
      <c r="A156" s="206" t="str">
        <f>Lists!C:C</f>
        <v>TZA002</v>
      </c>
      <c r="B156" s="207">
        <f>_xlfn.DAYS(About!$A$3,'Core Indicators'!U156)</f>
        <v>280</v>
      </c>
      <c r="C156" s="207">
        <f>_xlfn.DAYS(About!$A$3,'Core Indicators'!AC156)</f>
        <v>507</v>
      </c>
      <c r="D156" s="207">
        <f>_xlfn.DAYS(About!$A$3,'Core Indicators'!AK156)</f>
        <v>507</v>
      </c>
      <c r="E156" s="207">
        <f>_xlfn.DAYS(About!$A$3,'Core Indicators'!AS156)</f>
        <v>4</v>
      </c>
      <c r="F156" s="207">
        <f>_xlfn.DAYS(About!$A$3,'Core Indicators'!BQ156)</f>
        <v>4</v>
      </c>
      <c r="G156" s="207">
        <f>_xlfn.DAYS(About!$A$3,'Core Indicators'!DM156)</f>
        <v>4</v>
      </c>
      <c r="H156" s="207">
        <f>_xlfn.DAYS(About!$A$3,'Core Indicators'!DU156)</f>
        <v>4</v>
      </c>
      <c r="I156" s="207">
        <f>_xlfn.DAYS(About!$A$3,'Core Indicators'!EC156)</f>
        <v>4</v>
      </c>
      <c r="J156" s="207">
        <f>_xlfn.DAYS(About!$A$3,'Core Indicators'!EK156)</f>
        <v>4</v>
      </c>
      <c r="K156" s="207">
        <f>_xlfn.DAYS(About!$A$3,'Core Indicators'!ES156)</f>
        <v>4</v>
      </c>
      <c r="L156" s="207">
        <f>_xlfn.DAYS(About!$A$3,'Core Indicators'!FI156)</f>
        <v>507</v>
      </c>
      <c r="M156" s="207">
        <f>_xlfn.DAYS(About!$A$3,'Core Indicators'!GG156)</f>
        <v>30</v>
      </c>
      <c r="N156" s="207">
        <f>_xlfn.DAYS(About!$A$3,'Core Indicators'!GO156)</f>
        <v>30</v>
      </c>
      <c r="O156" s="207">
        <f>_xlfn.DAYS(About!$A$3,'Core Indicators'!GW156)</f>
        <v>30</v>
      </c>
      <c r="P156" s="207">
        <f>_xlfn.DAYS(About!$A$3,'Core Indicators'!HE156)</f>
        <v>30</v>
      </c>
      <c r="Q156" s="207">
        <f>_xlfn.DAYS(About!$A$3,'Core Indicators'!HM156)</f>
        <v>30</v>
      </c>
      <c r="R156" s="207">
        <f>_xlfn.DAYS(About!$A$3,'Core Indicators'!HU156)</f>
        <v>30</v>
      </c>
      <c r="S156" s="207">
        <f>_xlfn.DAYS(About!$A$3,'Core Indicators'!IC156)</f>
        <v>30</v>
      </c>
      <c r="T156" s="207">
        <f>_xlfn.DAYS(About!$A$3,'Core Indicators'!IK156)</f>
        <v>30</v>
      </c>
      <c r="U156" s="207">
        <f>_xlfn.DAYS(About!$A$3,'Core Indicators'!IS156)</f>
        <v>30</v>
      </c>
      <c r="V156" s="207">
        <f t="shared" si="4"/>
        <v>107.2</v>
      </c>
    </row>
    <row r="157" spans="1:22" x14ac:dyDescent="0.25">
      <c r="A157" s="206" t="str">
        <f>Lists!C:C</f>
        <v>TZA003</v>
      </c>
      <c r="B157" s="207">
        <f>_xlfn.DAYS(About!$A$3,'Core Indicators'!U157)</f>
        <v>260</v>
      </c>
      <c r="C157" s="207">
        <f>_xlfn.DAYS(About!$A$3,'Core Indicators'!AC157)</f>
        <v>184</v>
      </c>
      <c r="D157" s="207">
        <f>_xlfn.DAYS(About!$A$3,'Core Indicators'!AK157)</f>
        <v>184</v>
      </c>
      <c r="E157" s="207">
        <f>_xlfn.DAYS(About!$A$3,'Core Indicators'!AS157)</f>
        <v>260</v>
      </c>
      <c r="F157" s="207">
        <f>_xlfn.DAYS(About!$A$3,'Core Indicators'!BQ157)</f>
        <v>4</v>
      </c>
      <c r="G157" s="207">
        <f>_xlfn.DAYS(About!$A$3,'Core Indicators'!DM157)</f>
        <v>184</v>
      </c>
      <c r="H157" s="207">
        <f>_xlfn.DAYS(About!$A$3,'Core Indicators'!DU157)</f>
        <v>184</v>
      </c>
      <c r="I157" s="207">
        <f>_xlfn.DAYS(About!$A$3,'Core Indicators'!EC157)</f>
        <v>184</v>
      </c>
      <c r="J157" s="207">
        <f>_xlfn.DAYS(About!$A$3,'Core Indicators'!EK157)</f>
        <v>184</v>
      </c>
      <c r="K157" s="207">
        <f>_xlfn.DAYS(About!$A$3,'Core Indicators'!ES157)</f>
        <v>184</v>
      </c>
      <c r="L157" s="207">
        <f>_xlfn.DAYS(About!$A$3,'Core Indicators'!FI157)</f>
        <v>260</v>
      </c>
      <c r="M157" s="207">
        <f>_xlfn.DAYS(About!$A$3,'Core Indicators'!GG157)</f>
        <v>30</v>
      </c>
      <c r="N157" s="207">
        <f>_xlfn.DAYS(About!$A$3,'Core Indicators'!GO157)</f>
        <v>30</v>
      </c>
      <c r="O157" s="207">
        <f>_xlfn.DAYS(About!$A$3,'Core Indicators'!GW157)</f>
        <v>30</v>
      </c>
      <c r="P157" s="207">
        <f>_xlfn.DAYS(About!$A$3,'Core Indicators'!HE157)</f>
        <v>30</v>
      </c>
      <c r="Q157" s="207">
        <f>_xlfn.DAYS(About!$A$3,'Core Indicators'!HM157)</f>
        <v>30</v>
      </c>
      <c r="R157" s="207">
        <f>_xlfn.DAYS(About!$A$3,'Core Indicators'!HU157)</f>
        <v>30</v>
      </c>
      <c r="S157" s="207">
        <f>_xlfn.DAYS(About!$A$3,'Core Indicators'!IC157)</f>
        <v>30</v>
      </c>
      <c r="T157" s="207">
        <f>_xlfn.DAYS(About!$A$3,'Core Indicators'!IK157)</f>
        <v>30</v>
      </c>
      <c r="U157" s="207">
        <f>_xlfn.DAYS(About!$A$3,'Core Indicators'!IS157)</f>
        <v>30</v>
      </c>
      <c r="V157" s="207">
        <f t="shared" si="4"/>
        <v>165.8</v>
      </c>
    </row>
    <row r="158" spans="1:22" x14ac:dyDescent="0.25">
      <c r="A158" s="206" t="str">
        <f>Lists!C:C</f>
        <v>UGA001</v>
      </c>
      <c r="B158" s="207">
        <f>_xlfn.DAYS(About!$A$3,'Core Indicators'!U158)</f>
        <v>126</v>
      </c>
      <c r="C158" s="207">
        <f>_xlfn.DAYS(About!$A$3,'Core Indicators'!AC158)</f>
        <v>64</v>
      </c>
      <c r="D158" s="207">
        <f>_xlfn.DAYS(About!$A$3,'Core Indicators'!AK158)</f>
        <v>7</v>
      </c>
      <c r="E158" s="207">
        <f>_xlfn.DAYS(About!$A$3,'Core Indicators'!AS158)</f>
        <v>7</v>
      </c>
      <c r="F158" s="207">
        <f>_xlfn.DAYS(About!$A$3,'Core Indicators'!BQ158)</f>
        <v>7</v>
      </c>
      <c r="G158" s="207">
        <f>_xlfn.DAYS(About!$A$3,'Core Indicators'!DM158)</f>
        <v>7</v>
      </c>
      <c r="H158" s="207">
        <f>_xlfn.DAYS(About!$A$3,'Core Indicators'!DU158)</f>
        <v>7</v>
      </c>
      <c r="I158" s="207">
        <f>_xlfn.DAYS(About!$A$3,'Core Indicators'!EC158)</f>
        <v>7</v>
      </c>
      <c r="J158" s="207">
        <f>_xlfn.DAYS(About!$A$3,'Core Indicators'!EK158)</f>
        <v>7</v>
      </c>
      <c r="K158" s="207">
        <f>_xlfn.DAYS(About!$A$3,'Core Indicators'!ES158)</f>
        <v>7</v>
      </c>
      <c r="L158" s="207">
        <f>_xlfn.DAYS(About!$A$3,'Core Indicators'!FI158)</f>
        <v>126</v>
      </c>
      <c r="M158" s="207">
        <f>_xlfn.DAYS(About!$A$3,'Core Indicators'!GG158)</f>
        <v>31</v>
      </c>
      <c r="N158" s="207">
        <f>_xlfn.DAYS(About!$A$3,'Core Indicators'!GO158)</f>
        <v>31</v>
      </c>
      <c r="O158" s="207">
        <f>_xlfn.DAYS(About!$A$3,'Core Indicators'!GW158)</f>
        <v>31</v>
      </c>
      <c r="P158" s="207">
        <f>_xlfn.DAYS(About!$A$3,'Core Indicators'!HE158)</f>
        <v>31</v>
      </c>
      <c r="Q158" s="207">
        <f>_xlfn.DAYS(About!$A$3,'Core Indicators'!HM158)</f>
        <v>31</v>
      </c>
      <c r="R158" s="207">
        <f>_xlfn.DAYS(About!$A$3,'Core Indicators'!HU158)</f>
        <v>31</v>
      </c>
      <c r="S158" s="207">
        <f>_xlfn.DAYS(About!$A$3,'Core Indicators'!IC158)</f>
        <v>31</v>
      </c>
      <c r="T158" s="207">
        <f>_xlfn.DAYS(About!$A$3,'Core Indicators'!IK158)</f>
        <v>31</v>
      </c>
      <c r="U158" s="207">
        <f>_xlfn.DAYS(About!$A$3,'Core Indicators'!IS158)</f>
        <v>31</v>
      </c>
      <c r="V158" s="207">
        <f t="shared" si="4"/>
        <v>21.3</v>
      </c>
    </row>
    <row r="159" spans="1:22" x14ac:dyDescent="0.25">
      <c r="A159" s="206" t="str">
        <f>Lists!C:C</f>
        <v>UGA005</v>
      </c>
      <c r="B159" s="207">
        <f>_xlfn.DAYS(About!$A$3,'Core Indicators'!U159)</f>
        <v>126</v>
      </c>
      <c r="C159" s="207">
        <f>_xlfn.DAYS(About!$A$3,'Core Indicators'!AC159)</f>
        <v>64</v>
      </c>
      <c r="D159" s="207">
        <f>_xlfn.DAYS(About!$A$3,'Core Indicators'!AK159)</f>
        <v>7</v>
      </c>
      <c r="E159" s="207">
        <f>_xlfn.DAYS(About!$A$3,'Core Indicators'!AS159)</f>
        <v>7</v>
      </c>
      <c r="F159" s="207">
        <f>_xlfn.DAYS(About!$A$3,'Core Indicators'!BQ159)</f>
        <v>908</v>
      </c>
      <c r="G159" s="207">
        <f>_xlfn.DAYS(About!$A$3,'Core Indicators'!DM159)</f>
        <v>7</v>
      </c>
      <c r="H159" s="207">
        <f>_xlfn.DAYS(About!$A$3,'Core Indicators'!DU159)</f>
        <v>7</v>
      </c>
      <c r="I159" s="207">
        <f>_xlfn.DAYS(About!$A$3,'Core Indicators'!EC159)</f>
        <v>7</v>
      </c>
      <c r="J159" s="207">
        <f>_xlfn.DAYS(About!$A$3,'Core Indicators'!EK159)</f>
        <v>7</v>
      </c>
      <c r="K159" s="207">
        <f>_xlfn.DAYS(About!$A$3,'Core Indicators'!ES159)</f>
        <v>7</v>
      </c>
      <c r="L159" s="207">
        <f>_xlfn.DAYS(About!$A$3,'Core Indicators'!FI159)</f>
        <v>856</v>
      </c>
      <c r="M159" s="207">
        <f>_xlfn.DAYS(About!$A$3,'Core Indicators'!GG159)</f>
        <v>31</v>
      </c>
      <c r="N159" s="207">
        <f>_xlfn.DAYS(About!$A$3,'Core Indicators'!GO159)</f>
        <v>31</v>
      </c>
      <c r="O159" s="207">
        <f>_xlfn.DAYS(About!$A$3,'Core Indicators'!GW159)</f>
        <v>31</v>
      </c>
      <c r="P159" s="207">
        <f>_xlfn.DAYS(About!$A$3,'Core Indicators'!HE159)</f>
        <v>31</v>
      </c>
      <c r="Q159" s="207">
        <f>_xlfn.DAYS(About!$A$3,'Core Indicators'!HM159)</f>
        <v>31</v>
      </c>
      <c r="R159" s="207">
        <f>_xlfn.DAYS(About!$A$3,'Core Indicators'!HU159)</f>
        <v>31</v>
      </c>
      <c r="S159" s="207">
        <f>_xlfn.DAYS(About!$A$3,'Core Indicators'!IC159)</f>
        <v>31</v>
      </c>
      <c r="T159" s="207">
        <f>_xlfn.DAYS(About!$A$3,'Core Indicators'!IK159)</f>
        <v>31</v>
      </c>
      <c r="U159" s="207">
        <f>_xlfn.DAYS(About!$A$3,'Core Indicators'!IS159)</f>
        <v>31</v>
      </c>
      <c r="V159" s="207">
        <f t="shared" si="4"/>
        <v>184.4</v>
      </c>
    </row>
    <row r="160" spans="1:22" x14ac:dyDescent="0.25">
      <c r="A160" s="206" t="str">
        <f>Lists!C:C</f>
        <v>UGA007</v>
      </c>
      <c r="B160" s="207">
        <f>_xlfn.DAYS(About!$A$3,'Core Indicators'!U160)</f>
        <v>126</v>
      </c>
      <c r="C160" s="207">
        <f>_xlfn.DAYS(About!$A$3,'Core Indicators'!AC160)</f>
        <v>126</v>
      </c>
      <c r="D160" s="207">
        <f>_xlfn.DAYS(About!$A$3,'Core Indicators'!AK160)</f>
        <v>64</v>
      </c>
      <c r="E160" s="207">
        <f>_xlfn.DAYS(About!$A$3,'Core Indicators'!AS160)</f>
        <v>126</v>
      </c>
      <c r="F160" s="207">
        <f>_xlfn.DAYS(About!$A$3,'Core Indicators'!BQ160)</f>
        <v>126</v>
      </c>
      <c r="G160" s="207">
        <f>_xlfn.DAYS(About!$A$3,'Core Indicators'!DM160)</f>
        <v>64</v>
      </c>
      <c r="H160" s="207">
        <f>_xlfn.DAYS(About!$A$3,'Core Indicators'!DU160)</f>
        <v>64</v>
      </c>
      <c r="I160" s="207">
        <f>_xlfn.DAYS(About!$A$3,'Core Indicators'!EC160)</f>
        <v>64</v>
      </c>
      <c r="J160" s="207">
        <f>_xlfn.DAYS(About!$A$3,'Core Indicators'!EK160)</f>
        <v>64</v>
      </c>
      <c r="K160" s="207">
        <f>_xlfn.DAYS(About!$A$3,'Core Indicators'!ES160)</f>
        <v>64</v>
      </c>
      <c r="L160" s="207">
        <f>_xlfn.DAYS(About!$A$3,'Core Indicators'!FI160)</f>
        <v>126</v>
      </c>
      <c r="M160" s="207">
        <f>_xlfn.DAYS(About!$A$3,'Core Indicators'!GG160)</f>
        <v>31</v>
      </c>
      <c r="N160" s="207">
        <f>_xlfn.DAYS(About!$A$3,'Core Indicators'!GO160)</f>
        <v>31</v>
      </c>
      <c r="O160" s="207">
        <f>_xlfn.DAYS(About!$A$3,'Core Indicators'!GW160)</f>
        <v>31</v>
      </c>
      <c r="P160" s="207">
        <f>_xlfn.DAYS(About!$A$3,'Core Indicators'!HE160)</f>
        <v>31</v>
      </c>
      <c r="Q160" s="207">
        <f>_xlfn.DAYS(About!$A$3,'Core Indicators'!HM160)</f>
        <v>31</v>
      </c>
      <c r="R160" s="207">
        <f>_xlfn.DAYS(About!$A$3,'Core Indicators'!HU160)</f>
        <v>31</v>
      </c>
      <c r="S160" s="207">
        <f>_xlfn.DAYS(About!$A$3,'Core Indicators'!IC160)</f>
        <v>31</v>
      </c>
      <c r="T160" s="207">
        <f>_xlfn.DAYS(About!$A$3,'Core Indicators'!IK160)</f>
        <v>31</v>
      </c>
      <c r="U160" s="207">
        <f>_xlfn.DAYS(About!$A$3,'Core Indicators'!IS160)</f>
        <v>31</v>
      </c>
      <c r="V160" s="207">
        <f t="shared" si="4"/>
        <v>79.3</v>
      </c>
    </row>
    <row r="161" spans="1:24" x14ac:dyDescent="0.25">
      <c r="A161" s="206" t="str">
        <f>Lists!C:C</f>
        <v>UKR002</v>
      </c>
      <c r="B161" s="207">
        <f>_xlfn.DAYS(About!$A$3,'Core Indicators'!U161)</f>
        <v>122</v>
      </c>
      <c r="C161" s="207">
        <f>_xlfn.DAYS(About!$A$3,'Core Indicators'!AC161)</f>
        <v>2</v>
      </c>
      <c r="D161" s="207">
        <f>_xlfn.DAYS(About!$A$3,'Core Indicators'!AK161)</f>
        <v>2</v>
      </c>
      <c r="E161" s="207">
        <f>_xlfn.DAYS(About!$A$3,'Core Indicators'!AS161)</f>
        <v>2</v>
      </c>
      <c r="F161" s="207">
        <f>_xlfn.DAYS(About!$A$3,'Core Indicators'!BQ161)</f>
        <v>2</v>
      </c>
      <c r="G161" s="207">
        <f>_xlfn.DAYS(About!$A$3,'Core Indicators'!DM161)</f>
        <v>2</v>
      </c>
      <c r="H161" s="207">
        <f>_xlfn.DAYS(About!$A$3,'Core Indicators'!DU161)</f>
        <v>2</v>
      </c>
      <c r="I161" s="207">
        <f>_xlfn.DAYS(About!$A$3,'Core Indicators'!EC161)</f>
        <v>2</v>
      </c>
      <c r="J161" s="207">
        <f>_xlfn.DAYS(About!$A$3,'Core Indicators'!EK161)</f>
        <v>2</v>
      </c>
      <c r="K161" s="207">
        <f>_xlfn.DAYS(About!$A$3,'Core Indicators'!ES161)</f>
        <v>2</v>
      </c>
      <c r="L161" s="207">
        <f>_xlfn.DAYS(About!$A$3,'Core Indicators'!FI161)</f>
        <v>122</v>
      </c>
      <c r="M161" s="207">
        <f>_xlfn.DAYS(About!$A$3,'Core Indicators'!GG161)</f>
        <v>34</v>
      </c>
      <c r="N161" s="207">
        <f>_xlfn.DAYS(About!$A$3,'Core Indicators'!GO161)</f>
        <v>34</v>
      </c>
      <c r="O161" s="207">
        <f>_xlfn.DAYS(About!$A$3,'Core Indicators'!GW161)</f>
        <v>34</v>
      </c>
      <c r="P161" s="207">
        <f>_xlfn.DAYS(About!$A$3,'Core Indicators'!HE161)</f>
        <v>34</v>
      </c>
      <c r="Q161" s="207">
        <f>_xlfn.DAYS(About!$A$3,'Core Indicators'!HM161)</f>
        <v>35</v>
      </c>
      <c r="R161" s="207">
        <f>_xlfn.DAYS(About!$A$3,'Core Indicators'!HU161)</f>
        <v>34</v>
      </c>
      <c r="S161" s="207">
        <f>_xlfn.DAYS(About!$A$3,'Core Indicators'!IC161)</f>
        <v>34</v>
      </c>
      <c r="T161" s="207">
        <f>_xlfn.DAYS(About!$A$3,'Core Indicators'!IK161)</f>
        <v>34</v>
      </c>
      <c r="U161" s="207">
        <f>_xlfn.DAYS(About!$A$3,'Core Indicators'!IS161)</f>
        <v>34</v>
      </c>
      <c r="V161" s="207">
        <f t="shared" si="4"/>
        <v>17.2</v>
      </c>
    </row>
    <row r="162" spans="1:24" x14ac:dyDescent="0.25">
      <c r="A162" s="206" t="str">
        <f>Lists!C:C</f>
        <v>VEN001</v>
      </c>
      <c r="B162" s="207">
        <f>_xlfn.DAYS(About!$A$3,'Core Indicators'!U162)</f>
        <v>0</v>
      </c>
      <c r="C162" s="207">
        <f>_xlfn.DAYS(About!$A$3,'Core Indicators'!AC162)</f>
        <v>0</v>
      </c>
      <c r="D162" s="207">
        <f>_xlfn.DAYS(About!$A$3,'Core Indicators'!AK162)</f>
        <v>0</v>
      </c>
      <c r="E162" s="207">
        <f>_xlfn.DAYS(About!$A$3,'Core Indicators'!AS162)</f>
        <v>0</v>
      </c>
      <c r="F162" s="207">
        <f>_xlfn.DAYS(About!$A$3,'Core Indicators'!BQ162)</f>
        <v>0</v>
      </c>
      <c r="G162" s="207">
        <f>_xlfn.DAYS(About!$A$3,'Core Indicators'!DM162)</f>
        <v>0</v>
      </c>
      <c r="H162" s="207">
        <f>_xlfn.DAYS(About!$A$3,'Core Indicators'!DU162)</f>
        <v>0</v>
      </c>
      <c r="I162" s="207">
        <f>_xlfn.DAYS(About!$A$3,'Core Indicators'!EC162)</f>
        <v>0</v>
      </c>
      <c r="J162" s="207">
        <f>_xlfn.DAYS(About!$A$3,'Core Indicators'!EK162)</f>
        <v>0</v>
      </c>
      <c r="K162" s="207">
        <f>_xlfn.DAYS(About!$A$3,'Core Indicators'!ES162)</f>
        <v>0</v>
      </c>
      <c r="L162" s="207">
        <f>_xlfn.DAYS(About!$A$3,'Core Indicators'!FI162)</f>
        <v>0</v>
      </c>
      <c r="M162" s="207">
        <f>_xlfn.DAYS(About!$A$3,'Core Indicators'!GG162)</f>
        <v>32</v>
      </c>
      <c r="N162" s="207">
        <f>_xlfn.DAYS(About!$A$3,'Core Indicators'!GO162)</f>
        <v>32</v>
      </c>
      <c r="O162" s="207">
        <f>_xlfn.DAYS(About!$A$3,'Core Indicators'!GW162)</f>
        <v>32</v>
      </c>
      <c r="P162" s="207">
        <f>_xlfn.DAYS(About!$A$3,'Core Indicators'!HE162)</f>
        <v>32</v>
      </c>
      <c r="Q162" s="207">
        <f>_xlfn.DAYS(About!$A$3,'Core Indicators'!HM162)</f>
        <v>32</v>
      </c>
      <c r="R162" s="207">
        <f>_xlfn.DAYS(About!$A$3,'Core Indicators'!HU162)</f>
        <v>32</v>
      </c>
      <c r="S162" s="207">
        <f>_xlfn.DAYS(About!$A$3,'Core Indicators'!IC162)</f>
        <v>32</v>
      </c>
      <c r="T162" s="207">
        <f>_xlfn.DAYS(About!$A$3,'Core Indicators'!IK162)</f>
        <v>32</v>
      </c>
      <c r="U162" s="207">
        <f>_xlfn.DAYS(About!$A$3,'Core Indicators'!IS162)</f>
        <v>32</v>
      </c>
      <c r="V162" s="207">
        <f t="shared" si="4"/>
        <v>3.2</v>
      </c>
    </row>
    <row r="163" spans="1:24" x14ac:dyDescent="0.25">
      <c r="A163" s="206" t="str">
        <f>Lists!C:C</f>
        <v>YEM001</v>
      </c>
      <c r="B163" s="207">
        <f>_xlfn.DAYS(About!$A$3,'Core Indicators'!U163)</f>
        <v>62</v>
      </c>
      <c r="C163" s="207">
        <f>_xlfn.DAYS(About!$A$3,'Core Indicators'!AC163)</f>
        <v>62</v>
      </c>
      <c r="D163" s="207">
        <f>_xlfn.DAYS(About!$A$3,'Core Indicators'!AK163)</f>
        <v>62</v>
      </c>
      <c r="E163" s="207">
        <f>_xlfn.DAYS(About!$A$3,'Core Indicators'!AS163)</f>
        <v>62</v>
      </c>
      <c r="F163" s="207">
        <f>_xlfn.DAYS(About!$A$3,'Core Indicators'!BQ163)</f>
        <v>62</v>
      </c>
      <c r="G163" s="207">
        <f>_xlfn.DAYS(About!$A$3,'Core Indicators'!DM163)</f>
        <v>62</v>
      </c>
      <c r="H163" s="207">
        <f>_xlfn.DAYS(About!$A$3,'Core Indicators'!DU163)</f>
        <v>62</v>
      </c>
      <c r="I163" s="207">
        <f>_xlfn.DAYS(About!$A$3,'Core Indicators'!EC163)</f>
        <v>62</v>
      </c>
      <c r="J163" s="207">
        <f>_xlfn.DAYS(About!$A$3,'Core Indicators'!EK163)</f>
        <v>62</v>
      </c>
      <c r="K163" s="207">
        <f>_xlfn.DAYS(About!$A$3,'Core Indicators'!ES163)</f>
        <v>62</v>
      </c>
      <c r="L163" s="207">
        <f>_xlfn.DAYS(About!$A$3,'Core Indicators'!FI163)</f>
        <v>62</v>
      </c>
      <c r="M163" s="207">
        <f>_xlfn.DAYS(About!$A$3,'Core Indicators'!GG163)</f>
        <v>35</v>
      </c>
      <c r="N163" s="207">
        <f>_xlfn.DAYS(About!$A$3,'Core Indicators'!GO163)</f>
        <v>35</v>
      </c>
      <c r="O163" s="207">
        <f>_xlfn.DAYS(About!$A$3,'Core Indicators'!GW163)</f>
        <v>35</v>
      </c>
      <c r="P163" s="207">
        <f>_xlfn.DAYS(About!$A$3,'Core Indicators'!HE163)</f>
        <v>35</v>
      </c>
      <c r="Q163" s="207">
        <f>_xlfn.DAYS(About!$A$3,'Core Indicators'!HM163)</f>
        <v>35</v>
      </c>
      <c r="R163" s="207">
        <f>_xlfn.DAYS(About!$A$3,'Core Indicators'!HU163)</f>
        <v>35</v>
      </c>
      <c r="S163" s="207">
        <f>_xlfn.DAYS(About!$A$3,'Core Indicators'!IC163)</f>
        <v>35</v>
      </c>
      <c r="T163" s="207">
        <f>_xlfn.DAYS(About!$A$3,'Core Indicators'!IK163)</f>
        <v>35</v>
      </c>
      <c r="U163" s="207">
        <f>_xlfn.DAYS(About!$A$3,'Core Indicators'!IS163)</f>
        <v>35</v>
      </c>
      <c r="V163" s="207">
        <f t="shared" si="4"/>
        <v>59.3</v>
      </c>
    </row>
    <row r="164" spans="1:24" x14ac:dyDescent="0.25">
      <c r="A164" s="206" t="str">
        <f>Lists!C:C</f>
        <v>YEM002</v>
      </c>
      <c r="B164" s="207">
        <f>_xlfn.DAYS(About!$A$3,'Core Indicators'!U164)</f>
        <v>62</v>
      </c>
      <c r="C164" s="207">
        <f>_xlfn.DAYS(About!$A$3,'Core Indicators'!AC164)</f>
        <v>62</v>
      </c>
      <c r="D164" s="207">
        <f>_xlfn.DAYS(About!$A$3,'Core Indicators'!AK164)</f>
        <v>62</v>
      </c>
      <c r="E164" s="207">
        <f>_xlfn.DAYS(About!$A$3,'Core Indicators'!AS164)</f>
        <v>62</v>
      </c>
      <c r="F164" s="207">
        <f>_xlfn.DAYS(About!$A$3,'Core Indicators'!BQ164)</f>
        <v>62</v>
      </c>
      <c r="G164" s="207">
        <f>_xlfn.DAYS(About!$A$3,'Core Indicators'!DM164)</f>
        <v>62</v>
      </c>
      <c r="H164" s="207">
        <f>_xlfn.DAYS(About!$A$3,'Core Indicators'!DU164)</f>
        <v>62</v>
      </c>
      <c r="I164" s="207">
        <f>_xlfn.DAYS(About!$A$3,'Core Indicators'!EC164)</f>
        <v>62</v>
      </c>
      <c r="J164" s="207">
        <f>_xlfn.DAYS(About!$A$3,'Core Indicators'!EK164)</f>
        <v>62</v>
      </c>
      <c r="K164" s="207">
        <f>_xlfn.DAYS(About!$A$3,'Core Indicators'!ES164)</f>
        <v>62</v>
      </c>
      <c r="L164" s="207">
        <f>_xlfn.DAYS(About!$A$3,'Core Indicators'!FI164)</f>
        <v>62</v>
      </c>
      <c r="M164" s="207">
        <f>_xlfn.DAYS(About!$A$3,'Core Indicators'!GG164)</f>
        <v>35</v>
      </c>
      <c r="N164" s="207">
        <f>_xlfn.DAYS(About!$A$3,'Core Indicators'!GO164)</f>
        <v>35</v>
      </c>
      <c r="O164" s="207">
        <f>_xlfn.DAYS(About!$A$3,'Core Indicators'!GW164)</f>
        <v>35</v>
      </c>
      <c r="P164" s="207">
        <f>_xlfn.DAYS(About!$A$3,'Core Indicators'!HE164)</f>
        <v>35</v>
      </c>
      <c r="Q164" s="207">
        <f>_xlfn.DAYS(About!$A$3,'Core Indicators'!HM164)</f>
        <v>35</v>
      </c>
      <c r="R164" s="207">
        <f>_xlfn.DAYS(About!$A$3,'Core Indicators'!HU164)</f>
        <v>35</v>
      </c>
      <c r="S164" s="207">
        <f>_xlfn.DAYS(About!$A$3,'Core Indicators'!IC164)</f>
        <v>35</v>
      </c>
      <c r="T164" s="207">
        <f>_xlfn.DAYS(About!$A$3,'Core Indicators'!IK164)</f>
        <v>35</v>
      </c>
      <c r="U164" s="207">
        <f>_xlfn.DAYS(About!$A$3,'Core Indicators'!IS164)</f>
        <v>35</v>
      </c>
      <c r="V164" s="207">
        <f t="shared" si="4"/>
        <v>59.3</v>
      </c>
    </row>
    <row r="165" spans="1:24" x14ac:dyDescent="0.25">
      <c r="A165" s="206" t="str">
        <f>Lists!C:C</f>
        <v>ZMB002</v>
      </c>
      <c r="B165" s="207">
        <f>_xlfn.DAYS(About!$A$3,'Core Indicators'!U165)</f>
        <v>444</v>
      </c>
      <c r="C165" s="207">
        <f>_xlfn.DAYS(About!$A$3,'Core Indicators'!AC165)</f>
        <v>42</v>
      </c>
      <c r="D165" s="207">
        <f>_xlfn.DAYS(About!$A$3,'Core Indicators'!AK165)</f>
        <v>42</v>
      </c>
      <c r="E165" s="207">
        <f>_xlfn.DAYS(About!$A$3,'Core Indicators'!AS165)</f>
        <v>1188</v>
      </c>
      <c r="F165" s="207">
        <f>_xlfn.DAYS(About!$A$3,'Core Indicators'!BQ165)</f>
        <v>4</v>
      </c>
      <c r="G165" s="207">
        <f>_xlfn.DAYS(About!$A$3,'Core Indicators'!DM165)</f>
        <v>42</v>
      </c>
      <c r="H165" s="207">
        <f>_xlfn.DAYS(About!$A$3,'Core Indicators'!DU165)</f>
        <v>42</v>
      </c>
      <c r="I165" s="207">
        <f>_xlfn.DAYS(About!$A$3,'Core Indicators'!EC165)</f>
        <v>42</v>
      </c>
      <c r="J165" s="207">
        <f>_xlfn.DAYS(About!$A$3,'Core Indicators'!EK165)</f>
        <v>42</v>
      </c>
      <c r="K165" s="207">
        <f>_xlfn.DAYS(About!$A$3,'Core Indicators'!ES165)</f>
        <v>42</v>
      </c>
      <c r="L165" s="207">
        <f>_xlfn.DAYS(About!$A$3,'Core Indicators'!FI165)</f>
        <v>444</v>
      </c>
      <c r="M165" s="207">
        <f>_xlfn.DAYS(About!$A$3,'Core Indicators'!GG165)</f>
        <v>34</v>
      </c>
      <c r="N165" s="207">
        <f>_xlfn.DAYS(About!$A$3,'Core Indicators'!GO165)</f>
        <v>34</v>
      </c>
      <c r="O165" s="207">
        <f>_xlfn.DAYS(About!$A$3,'Core Indicators'!GW165)</f>
        <v>34</v>
      </c>
      <c r="P165" s="207">
        <f>_xlfn.DAYS(About!$A$3,'Core Indicators'!HE165)</f>
        <v>34</v>
      </c>
      <c r="Q165" s="207">
        <f>_xlfn.DAYS(About!$A$3,'Core Indicators'!HM165)</f>
        <v>34</v>
      </c>
      <c r="R165" s="207">
        <f>_xlfn.DAYS(About!$A$3,'Core Indicators'!HU165)</f>
        <v>34</v>
      </c>
      <c r="S165" s="207">
        <f>_xlfn.DAYS(About!$A$3,'Core Indicators'!IC165)</f>
        <v>34</v>
      </c>
      <c r="T165" s="207">
        <f>_xlfn.DAYS(About!$A$3,'Core Indicators'!IK165)</f>
        <v>34</v>
      </c>
      <c r="U165" s="207">
        <f>_xlfn.DAYS(About!$A$3,'Core Indicators'!IS165)</f>
        <v>34</v>
      </c>
      <c r="V165" s="207">
        <f t="shared" si="4"/>
        <v>192.2</v>
      </c>
    </row>
    <row r="166" spans="1:24" x14ac:dyDescent="0.25">
      <c r="A166" s="206" t="str">
        <f>Lists!C:C</f>
        <v>ZWE001</v>
      </c>
      <c r="B166" s="207">
        <f>_xlfn.DAYS(About!$A$3,'Core Indicators'!U166)</f>
        <v>77</v>
      </c>
      <c r="C166" s="207">
        <f>_xlfn.DAYS(About!$A$3,'Core Indicators'!AC166)</f>
        <v>2</v>
      </c>
      <c r="D166" s="207">
        <f>_xlfn.DAYS(About!$A$3,'Core Indicators'!AK166)</f>
        <v>338</v>
      </c>
      <c r="E166" s="207">
        <f>_xlfn.DAYS(About!$A$3,'Core Indicators'!AS166)</f>
        <v>2</v>
      </c>
      <c r="F166" s="207">
        <f>_xlfn.DAYS(About!$A$3,'Core Indicators'!BQ166)</f>
        <v>2</v>
      </c>
      <c r="G166" s="207">
        <f>_xlfn.DAYS(About!$A$3,'Core Indicators'!DM166)</f>
        <v>2</v>
      </c>
      <c r="H166" s="207">
        <f>_xlfn.DAYS(About!$A$3,'Core Indicators'!DU166)</f>
        <v>338</v>
      </c>
      <c r="I166" s="207">
        <f>_xlfn.DAYS(About!$A$3,'Core Indicators'!EC166)</f>
        <v>338</v>
      </c>
      <c r="J166" s="207">
        <f>_xlfn.DAYS(About!$A$3,'Core Indicators'!EK166)</f>
        <v>338</v>
      </c>
      <c r="K166" s="207">
        <f>_xlfn.DAYS(About!$A$3,'Core Indicators'!ES166)</f>
        <v>338</v>
      </c>
      <c r="L166" s="207">
        <f>_xlfn.DAYS(About!$A$3,'Core Indicators'!FI166)</f>
        <v>235</v>
      </c>
      <c r="M166" s="207">
        <f>_xlfn.DAYS(About!$A$3,'Core Indicators'!GG166)</f>
        <v>34</v>
      </c>
      <c r="N166" s="207">
        <f>_xlfn.DAYS(About!$A$3,'Core Indicators'!GO166)</f>
        <v>34</v>
      </c>
      <c r="O166" s="207">
        <f>_xlfn.DAYS(About!$A$3,'Core Indicators'!GW166)</f>
        <v>34</v>
      </c>
      <c r="P166" s="207">
        <f>_xlfn.DAYS(About!$A$3,'Core Indicators'!HE166)</f>
        <v>34</v>
      </c>
      <c r="Q166" s="207">
        <f>_xlfn.DAYS(About!$A$3,'Core Indicators'!HM166)</f>
        <v>34</v>
      </c>
      <c r="R166" s="207">
        <f>_xlfn.DAYS(About!$A$3,'Core Indicators'!HU166)</f>
        <v>34</v>
      </c>
      <c r="S166" s="207">
        <f>_xlfn.DAYS(About!$A$3,'Core Indicators'!IC166)</f>
        <v>34</v>
      </c>
      <c r="T166" s="207">
        <f>_xlfn.DAYS(About!$A$3,'Core Indicators'!IK166)</f>
        <v>34</v>
      </c>
      <c r="U166" s="207">
        <f>_xlfn.DAYS(About!$A$3,'Core Indicators'!IS166)</f>
        <v>34</v>
      </c>
      <c r="V166" s="207">
        <f t="shared" si="4"/>
        <v>196.5</v>
      </c>
    </row>
    <row r="168" spans="1:24" x14ac:dyDescent="0.25">
      <c r="W168" t="s">
        <v>8655</v>
      </c>
      <c r="X168">
        <f>MIN(V3:V300)</f>
        <v>1.8</v>
      </c>
    </row>
    <row r="169" spans="1:24" x14ac:dyDescent="0.25">
      <c r="W169" t="s">
        <v>8654</v>
      </c>
      <c r="X169">
        <f>MAX(V3:V300)</f>
        <v>1119.3</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zoomScale="80" zoomScaleNormal="80" workbookViewId="0">
      <selection activeCell="A2" sqref="A2"/>
    </sheetView>
  </sheetViews>
  <sheetFormatPr defaultColWidth="9.42578125" defaultRowHeight="15" x14ac:dyDescent="0.25"/>
  <cols>
    <col min="1" max="1" width="16.5703125" style="30" customWidth="1"/>
    <col min="2" max="2" width="18.42578125" style="30" customWidth="1"/>
    <col min="3" max="3" width="17.42578125" style="30" customWidth="1"/>
    <col min="4" max="4" width="25.5703125" style="30" customWidth="1"/>
    <col min="5" max="5" width="57.42578125" style="30" customWidth="1"/>
    <col min="6" max="6" width="74.42578125" style="30" customWidth="1"/>
    <col min="7" max="7" width="32.42578125" style="30" hidden="1" customWidth="1"/>
    <col min="8" max="9" width="33.42578125" style="30" customWidth="1"/>
    <col min="10" max="10" width="64.42578125" style="30" customWidth="1"/>
    <col min="11" max="11" width="9.42578125" style="30" customWidth="1"/>
    <col min="12" max="16384" width="9.42578125" style="30"/>
  </cols>
  <sheetData>
    <row r="1" spans="1:10" s="51" customFormat="1" ht="15" customHeight="1" x14ac:dyDescent="0.3">
      <c r="A1" s="292"/>
      <c r="B1" s="316"/>
      <c r="C1" s="316"/>
      <c r="D1" s="316"/>
      <c r="E1" s="316"/>
      <c r="F1" s="316"/>
      <c r="G1" s="316"/>
      <c r="H1" s="316"/>
      <c r="I1" s="316"/>
      <c r="J1" s="316"/>
    </row>
    <row r="2" spans="1:10" ht="15.6" customHeight="1" thickBot="1" x14ac:dyDescent="0.3">
      <c r="A2" s="111" t="s">
        <v>9107</v>
      </c>
      <c r="B2" s="111" t="s">
        <v>9108</v>
      </c>
      <c r="C2" s="111" t="s">
        <v>9109</v>
      </c>
      <c r="D2" s="111" t="s">
        <v>9110</v>
      </c>
      <c r="E2" s="111" t="s">
        <v>9111</v>
      </c>
      <c r="F2" s="111" t="s">
        <v>9112</v>
      </c>
      <c r="G2" s="111" t="s">
        <v>9113</v>
      </c>
      <c r="H2" s="111" t="s">
        <v>9114</v>
      </c>
      <c r="I2" s="111" t="s">
        <v>9115</v>
      </c>
      <c r="J2" s="111" t="s">
        <v>9116</v>
      </c>
    </row>
    <row r="3" spans="1:10" ht="65.099999999999994" customHeight="1" x14ac:dyDescent="0.25">
      <c r="A3" s="107" t="s">
        <v>9117</v>
      </c>
      <c r="B3" s="31" t="s">
        <v>8619</v>
      </c>
      <c r="C3" s="31" t="s">
        <v>8638</v>
      </c>
      <c r="D3" s="31" t="s">
        <v>9105</v>
      </c>
      <c r="E3" s="31" t="s">
        <v>9118</v>
      </c>
      <c r="F3" s="31" t="s">
        <v>9119</v>
      </c>
      <c r="G3" s="31"/>
      <c r="H3" s="31" t="s">
        <v>9120</v>
      </c>
      <c r="I3" s="31"/>
      <c r="J3" s="112"/>
    </row>
    <row r="4" spans="1:10" ht="65.099999999999994" customHeight="1" x14ac:dyDescent="0.25">
      <c r="A4" s="107" t="s">
        <v>9117</v>
      </c>
      <c r="B4" s="31" t="s">
        <v>8619</v>
      </c>
      <c r="C4" s="31" t="s">
        <v>8638</v>
      </c>
      <c r="D4" s="31" t="s">
        <v>9121</v>
      </c>
      <c r="E4" s="112" t="s">
        <v>9122</v>
      </c>
      <c r="F4" s="31" t="s">
        <v>9119</v>
      </c>
      <c r="G4" s="31"/>
      <c r="H4" s="31" t="s">
        <v>9120</v>
      </c>
      <c r="I4" s="31"/>
      <c r="J4" s="112"/>
    </row>
    <row r="5" spans="1:10" ht="65.099999999999994" customHeight="1" x14ac:dyDescent="0.25">
      <c r="A5" s="107" t="s">
        <v>9117</v>
      </c>
      <c r="B5" s="31" t="s">
        <v>8619</v>
      </c>
      <c r="C5" s="31" t="s">
        <v>8642</v>
      </c>
      <c r="D5" s="112" t="s">
        <v>8729</v>
      </c>
      <c r="E5" s="112" t="s">
        <v>9123</v>
      </c>
      <c r="F5" s="31" t="s">
        <v>9119</v>
      </c>
      <c r="G5" s="31"/>
      <c r="H5" s="31" t="s">
        <v>9124</v>
      </c>
      <c r="I5" s="31"/>
      <c r="J5" s="112"/>
    </row>
    <row r="6" spans="1:10" ht="65.099999999999994" customHeight="1" x14ac:dyDescent="0.25">
      <c r="A6" s="107" t="s">
        <v>9117</v>
      </c>
      <c r="B6" s="31" t="s">
        <v>8619</v>
      </c>
      <c r="C6" s="31" t="s">
        <v>8642</v>
      </c>
      <c r="D6" s="112" t="s">
        <v>9125</v>
      </c>
      <c r="E6" s="112" t="s">
        <v>9126</v>
      </c>
      <c r="F6" s="31" t="s">
        <v>9119</v>
      </c>
      <c r="G6" s="31"/>
      <c r="H6" s="31" t="s">
        <v>9124</v>
      </c>
      <c r="I6" s="31"/>
      <c r="J6" s="112"/>
    </row>
    <row r="7" spans="1:10" ht="65.099999999999994" customHeight="1" x14ac:dyDescent="0.25">
      <c r="A7" s="107" t="s">
        <v>9117</v>
      </c>
      <c r="B7" s="112" t="s">
        <v>9127</v>
      </c>
      <c r="C7" s="112" t="s">
        <v>574</v>
      </c>
      <c r="D7" s="112" t="s">
        <v>574</v>
      </c>
      <c r="E7" s="112" t="s">
        <v>8730</v>
      </c>
      <c r="F7" s="31" t="s">
        <v>9119</v>
      </c>
      <c r="G7" s="31"/>
      <c r="H7" s="31" t="s">
        <v>9128</v>
      </c>
      <c r="I7" s="31"/>
      <c r="J7" s="112"/>
    </row>
    <row r="8" spans="1:10" ht="65.099999999999994" customHeight="1" x14ac:dyDescent="0.25">
      <c r="A8" s="107" t="s">
        <v>9117</v>
      </c>
      <c r="B8" s="112" t="s">
        <v>9127</v>
      </c>
      <c r="C8" s="112" t="s">
        <v>574</v>
      </c>
      <c r="D8" s="112" t="s">
        <v>9129</v>
      </c>
      <c r="E8" s="112" t="s">
        <v>9130</v>
      </c>
      <c r="F8" s="31" t="s">
        <v>9119</v>
      </c>
      <c r="G8" s="31"/>
      <c r="H8" s="31" t="s">
        <v>9128</v>
      </c>
      <c r="I8" s="31"/>
      <c r="J8" s="112"/>
    </row>
    <row r="9" spans="1:10" ht="65.099999999999994" customHeight="1" x14ac:dyDescent="0.25">
      <c r="A9" s="107" t="s">
        <v>9117</v>
      </c>
      <c r="B9" s="112" t="s">
        <v>9127</v>
      </c>
      <c r="C9" s="112" t="s">
        <v>8653</v>
      </c>
      <c r="D9" s="112" t="s">
        <v>500</v>
      </c>
      <c r="E9" s="112" t="s">
        <v>8731</v>
      </c>
      <c r="F9" s="31" t="s">
        <v>9119</v>
      </c>
      <c r="G9" s="31"/>
      <c r="H9" s="31" t="s">
        <v>9131</v>
      </c>
      <c r="I9" s="31"/>
      <c r="J9" s="112"/>
    </row>
    <row r="10" spans="1:10" ht="65.099999999999994" customHeight="1" x14ac:dyDescent="0.25">
      <c r="A10" s="107" t="s">
        <v>9117</v>
      </c>
      <c r="B10" s="112" t="s">
        <v>9127</v>
      </c>
      <c r="C10" s="112" t="s">
        <v>8653</v>
      </c>
      <c r="D10" s="112" t="s">
        <v>9132</v>
      </c>
      <c r="E10" s="112" t="s">
        <v>9133</v>
      </c>
      <c r="F10" s="31" t="s">
        <v>9119</v>
      </c>
      <c r="G10" s="31"/>
      <c r="H10" s="31" t="s">
        <v>9131</v>
      </c>
      <c r="I10" s="31"/>
      <c r="J10" s="112"/>
    </row>
    <row r="11" spans="1:10" ht="26.1" hidden="1" customHeight="1" x14ac:dyDescent="0.25">
      <c r="A11" s="107" t="s">
        <v>9117</v>
      </c>
      <c r="B11" s="112" t="s">
        <v>9127</v>
      </c>
      <c r="C11" s="112" t="s">
        <v>8653</v>
      </c>
      <c r="D11" s="112" t="s">
        <v>9134</v>
      </c>
      <c r="E11" s="112" t="s">
        <v>9135</v>
      </c>
      <c r="F11" s="112"/>
      <c r="G11" s="31"/>
      <c r="H11" s="31" t="s">
        <v>9136</v>
      </c>
      <c r="I11" s="31"/>
      <c r="J11" s="112"/>
    </row>
    <row r="12" spans="1:10" ht="65.099999999999994" customHeight="1" x14ac:dyDescent="0.25">
      <c r="A12" s="107" t="s">
        <v>9117</v>
      </c>
      <c r="B12" s="112" t="s">
        <v>9127</v>
      </c>
      <c r="C12" s="112" t="s">
        <v>8653</v>
      </c>
      <c r="D12" s="112" t="s">
        <v>9137</v>
      </c>
      <c r="E12" s="112" t="s">
        <v>8734</v>
      </c>
      <c r="F12" s="31" t="s">
        <v>9119</v>
      </c>
      <c r="G12" s="31"/>
      <c r="H12" s="31" t="s">
        <v>9136</v>
      </c>
      <c r="I12" s="31"/>
      <c r="J12" s="112"/>
    </row>
    <row r="13" spans="1:10" ht="65.099999999999994" customHeight="1" x14ac:dyDescent="0.25">
      <c r="A13" s="107" t="s">
        <v>9117</v>
      </c>
      <c r="B13" s="112" t="s">
        <v>9127</v>
      </c>
      <c r="C13" s="112" t="s">
        <v>8653</v>
      </c>
      <c r="D13" s="112" t="s">
        <v>8651</v>
      </c>
      <c r="E13" s="112" t="s">
        <v>9138</v>
      </c>
      <c r="F13" s="31" t="s">
        <v>9119</v>
      </c>
      <c r="G13" s="31"/>
      <c r="H13" s="31" t="s">
        <v>9136</v>
      </c>
      <c r="I13" s="31"/>
      <c r="J13" s="112"/>
    </row>
    <row r="14" spans="1:10" ht="26.1" hidden="1" customHeight="1" x14ac:dyDescent="0.25">
      <c r="A14" s="107" t="s">
        <v>9117</v>
      </c>
      <c r="B14" s="112" t="s">
        <v>9139</v>
      </c>
      <c r="C14" s="112" t="s">
        <v>9140</v>
      </c>
      <c r="D14" s="112" t="s">
        <v>8735</v>
      </c>
      <c r="E14" s="112" t="s">
        <v>9141</v>
      </c>
      <c r="F14" s="112"/>
      <c r="G14" s="31"/>
      <c r="H14" s="31" t="s">
        <v>9142</v>
      </c>
      <c r="I14" s="31"/>
      <c r="J14" s="112"/>
    </row>
    <row r="15" spans="1:10" ht="26.1" hidden="1" customHeight="1" x14ac:dyDescent="0.25">
      <c r="A15" s="107" t="s">
        <v>9117</v>
      </c>
      <c r="B15" s="112" t="s">
        <v>9139</v>
      </c>
      <c r="C15" s="112" t="s">
        <v>9140</v>
      </c>
      <c r="D15" s="112" t="s">
        <v>8736</v>
      </c>
      <c r="E15" s="112" t="s">
        <v>9143</v>
      </c>
      <c r="F15" s="112"/>
      <c r="G15" s="31"/>
      <c r="H15" s="31" t="s">
        <v>9142</v>
      </c>
      <c r="I15" s="31"/>
      <c r="J15" s="112"/>
    </row>
    <row r="16" spans="1:10" ht="26.1" hidden="1" customHeight="1" x14ac:dyDescent="0.25">
      <c r="A16" s="107" t="s">
        <v>9117</v>
      </c>
      <c r="B16" s="112" t="s">
        <v>9139</v>
      </c>
      <c r="C16" s="112" t="s">
        <v>9144</v>
      </c>
      <c r="D16" s="112" t="s">
        <v>9145</v>
      </c>
      <c r="E16" s="112" t="s">
        <v>9146</v>
      </c>
      <c r="F16" s="112"/>
      <c r="G16" s="31"/>
      <c r="H16" s="31"/>
      <c r="I16" s="31"/>
      <c r="J16" s="112"/>
    </row>
    <row r="17" spans="1:10" ht="26.1" customHeight="1" x14ac:dyDescent="0.25">
      <c r="A17" s="113" t="s">
        <v>8621</v>
      </c>
      <c r="B17" s="112" t="s">
        <v>6291</v>
      </c>
      <c r="C17" s="112"/>
      <c r="D17" s="112" t="s">
        <v>9147</v>
      </c>
      <c r="E17" s="112"/>
      <c r="F17" s="112" t="s">
        <v>9148</v>
      </c>
      <c r="G17" s="112"/>
      <c r="H17" s="112" t="s">
        <v>9149</v>
      </c>
      <c r="I17" s="112"/>
      <c r="J17" s="112"/>
    </row>
    <row r="18" spans="1:10" ht="51.95" customHeight="1" x14ac:dyDescent="0.25">
      <c r="A18" s="113" t="s">
        <v>8621</v>
      </c>
      <c r="B18" s="112" t="s">
        <v>8622</v>
      </c>
      <c r="C18" s="112" t="s">
        <v>9150</v>
      </c>
      <c r="D18" s="112" t="s">
        <v>8662</v>
      </c>
      <c r="E18" s="112" t="s">
        <v>9151</v>
      </c>
      <c r="F18" s="112" t="s">
        <v>9148</v>
      </c>
      <c r="G18" s="112"/>
      <c r="H18" s="112" t="s">
        <v>9149</v>
      </c>
      <c r="I18" s="112"/>
      <c r="J18" s="112"/>
    </row>
    <row r="19" spans="1:10" ht="78" customHeight="1" x14ac:dyDescent="0.25">
      <c r="A19" s="113" t="s">
        <v>8621</v>
      </c>
      <c r="B19" s="112" t="s">
        <v>8622</v>
      </c>
      <c r="C19" s="112" t="s">
        <v>9152</v>
      </c>
      <c r="D19" s="112" t="s">
        <v>8663</v>
      </c>
      <c r="E19" s="112" t="s">
        <v>9153</v>
      </c>
      <c r="F19" s="112" t="s">
        <v>9148</v>
      </c>
      <c r="G19" s="112"/>
      <c r="H19" s="112" t="s">
        <v>9149</v>
      </c>
      <c r="I19" s="112"/>
      <c r="J19" s="112"/>
    </row>
    <row r="20" spans="1:10" ht="143.1" customHeight="1" x14ac:dyDescent="0.25">
      <c r="A20" s="113" t="s">
        <v>8621</v>
      </c>
      <c r="B20" s="112" t="s">
        <v>8622</v>
      </c>
      <c r="C20" s="112" t="s">
        <v>9154</v>
      </c>
      <c r="D20" s="112" t="s">
        <v>8664</v>
      </c>
      <c r="E20" s="112" t="s">
        <v>9155</v>
      </c>
      <c r="F20" s="112" t="s">
        <v>9148</v>
      </c>
      <c r="G20" s="112"/>
      <c r="H20" s="112" t="s">
        <v>9149</v>
      </c>
      <c r="I20" s="112"/>
      <c r="J20" s="112"/>
    </row>
    <row r="21" spans="1:10" ht="117" customHeight="1" x14ac:dyDescent="0.25">
      <c r="A21" s="113" t="s">
        <v>8621</v>
      </c>
      <c r="B21" s="112" t="s">
        <v>8622</v>
      </c>
      <c r="C21" s="112" t="s">
        <v>9156</v>
      </c>
      <c r="D21" s="112" t="s">
        <v>8665</v>
      </c>
      <c r="E21" s="112" t="s">
        <v>9157</v>
      </c>
      <c r="F21" s="112" t="s">
        <v>9148</v>
      </c>
      <c r="G21" s="112"/>
      <c r="H21" s="112" t="s">
        <v>9149</v>
      </c>
      <c r="I21" s="112"/>
      <c r="J21" s="112"/>
    </row>
    <row r="22" spans="1:10" ht="90.95" customHeight="1" x14ac:dyDescent="0.25">
      <c r="A22" s="113" t="s">
        <v>8621</v>
      </c>
      <c r="B22" s="112" t="s">
        <v>8622</v>
      </c>
      <c r="C22" s="112" t="s">
        <v>9158</v>
      </c>
      <c r="D22" s="112" t="s">
        <v>8666</v>
      </c>
      <c r="E22" s="112" t="s">
        <v>9159</v>
      </c>
      <c r="F22" s="112" t="s">
        <v>9148</v>
      </c>
      <c r="G22" s="112"/>
      <c r="H22" s="112" t="s">
        <v>9149</v>
      </c>
      <c r="I22" s="112"/>
      <c r="J22" s="112"/>
    </row>
    <row r="23" spans="1:10" ht="104.1" customHeight="1" x14ac:dyDescent="0.25">
      <c r="A23" s="114" t="s">
        <v>8623</v>
      </c>
      <c r="B23" s="112" t="s">
        <v>8624</v>
      </c>
      <c r="C23" s="112" t="s">
        <v>9160</v>
      </c>
      <c r="D23" s="112" t="s">
        <v>8672</v>
      </c>
      <c r="E23" s="112" t="s">
        <v>9161</v>
      </c>
      <c r="F23" s="112"/>
      <c r="G23" s="112"/>
      <c r="H23" s="112" t="s">
        <v>9162</v>
      </c>
      <c r="I23" s="112" t="s">
        <v>9163</v>
      </c>
      <c r="J23" s="112" t="s">
        <v>9164</v>
      </c>
    </row>
    <row r="24" spans="1:10" ht="90.95" customHeight="1" x14ac:dyDescent="0.25">
      <c r="A24" s="114" t="s">
        <v>8623</v>
      </c>
      <c r="B24" s="112" t="s">
        <v>8624</v>
      </c>
      <c r="C24" s="112" t="s">
        <v>9160</v>
      </c>
      <c r="D24" s="112" t="s">
        <v>9165</v>
      </c>
      <c r="E24" s="112" t="s">
        <v>9166</v>
      </c>
      <c r="F24" s="112"/>
      <c r="G24" s="112"/>
      <c r="H24" s="112" t="s">
        <v>9167</v>
      </c>
      <c r="I24" s="112" t="s">
        <v>9168</v>
      </c>
      <c r="J24" s="115" t="s">
        <v>9169</v>
      </c>
    </row>
    <row r="25" spans="1:10" ht="78" customHeight="1" x14ac:dyDescent="0.25">
      <c r="A25" s="114" t="s">
        <v>8623</v>
      </c>
      <c r="B25" s="112" t="s">
        <v>8624</v>
      </c>
      <c r="C25" s="112" t="s">
        <v>9170</v>
      </c>
      <c r="D25" s="112" t="s">
        <v>8757</v>
      </c>
      <c r="E25" s="112" t="s">
        <v>9171</v>
      </c>
      <c r="F25" s="112"/>
      <c r="G25" s="112"/>
      <c r="H25" s="112" t="s">
        <v>9172</v>
      </c>
      <c r="I25" s="112" t="s">
        <v>9173</v>
      </c>
      <c r="J25" s="112" t="s">
        <v>9174</v>
      </c>
    </row>
    <row r="26" spans="1:10" ht="90.95" customHeight="1" x14ac:dyDescent="0.25">
      <c r="A26" s="114" t="s">
        <v>8623</v>
      </c>
      <c r="B26" s="112" t="s">
        <v>8624</v>
      </c>
      <c r="C26" s="112" t="s">
        <v>9170</v>
      </c>
      <c r="D26" s="112" t="s">
        <v>8668</v>
      </c>
      <c r="E26" s="112" t="s">
        <v>9175</v>
      </c>
      <c r="F26" s="112"/>
      <c r="G26" s="112"/>
      <c r="H26" s="112" t="s">
        <v>9176</v>
      </c>
      <c r="I26" s="112"/>
      <c r="J26" s="112" t="s">
        <v>9177</v>
      </c>
    </row>
    <row r="27" spans="1:10" ht="78" customHeight="1" x14ac:dyDescent="0.25">
      <c r="A27" s="114" t="s">
        <v>8623</v>
      </c>
      <c r="B27" s="112" t="s">
        <v>8624</v>
      </c>
      <c r="C27" s="112" t="s">
        <v>9178</v>
      </c>
      <c r="D27" s="112" t="s">
        <v>8758</v>
      </c>
      <c r="E27" s="112" t="s">
        <v>9179</v>
      </c>
      <c r="F27" s="112" t="s">
        <v>9180</v>
      </c>
      <c r="G27" s="112"/>
      <c r="H27" s="112" t="s">
        <v>9181</v>
      </c>
      <c r="I27" s="112"/>
      <c r="J27" s="112" t="s">
        <v>9182</v>
      </c>
    </row>
    <row r="28" spans="1:10" ht="65.099999999999994" customHeight="1" x14ac:dyDescent="0.25">
      <c r="A28" s="114" t="s">
        <v>8623</v>
      </c>
      <c r="B28" s="112" t="s">
        <v>8624</v>
      </c>
      <c r="C28" s="112" t="s">
        <v>9178</v>
      </c>
      <c r="D28" s="112" t="s">
        <v>8674</v>
      </c>
      <c r="E28" s="112" t="s">
        <v>9183</v>
      </c>
      <c r="F28" s="112" t="s">
        <v>9184</v>
      </c>
      <c r="G28" s="112"/>
      <c r="H28" s="112" t="s">
        <v>351</v>
      </c>
      <c r="I28" s="112"/>
      <c r="J28" s="112" t="s">
        <v>9185</v>
      </c>
    </row>
    <row r="29" spans="1:10" ht="39" customHeight="1" x14ac:dyDescent="0.25">
      <c r="A29" s="114" t="s">
        <v>8623</v>
      </c>
      <c r="B29" s="112" t="s">
        <v>8624</v>
      </c>
      <c r="C29" s="112" t="s">
        <v>8679</v>
      </c>
      <c r="D29" s="112" t="s">
        <v>9186</v>
      </c>
      <c r="E29" s="112" t="s">
        <v>9187</v>
      </c>
      <c r="F29" s="112"/>
      <c r="G29" s="112"/>
      <c r="H29" s="112" t="s">
        <v>9188</v>
      </c>
      <c r="I29" s="112" t="s">
        <v>9189</v>
      </c>
      <c r="J29" s="112" t="s">
        <v>9190</v>
      </c>
    </row>
    <row r="30" spans="1:10" ht="26.1" customHeight="1" x14ac:dyDescent="0.25">
      <c r="A30" s="114" t="s">
        <v>8623</v>
      </c>
      <c r="B30" s="112" t="s">
        <v>8624</v>
      </c>
      <c r="C30" s="112" t="s">
        <v>8679</v>
      </c>
      <c r="D30" s="112" t="s">
        <v>9191</v>
      </c>
      <c r="E30" s="112" t="s">
        <v>9192</v>
      </c>
      <c r="F30" s="112"/>
      <c r="G30" s="112"/>
      <c r="H30" s="112" t="s">
        <v>9193</v>
      </c>
      <c r="I30" s="112"/>
      <c r="J30" s="112"/>
    </row>
    <row r="31" spans="1:10" ht="51.95" customHeight="1" x14ac:dyDescent="0.25">
      <c r="A31" s="114" t="s">
        <v>8623</v>
      </c>
      <c r="B31" s="112" t="s">
        <v>8624</v>
      </c>
      <c r="C31" s="112" t="s">
        <v>8684</v>
      </c>
      <c r="D31" s="112" t="s">
        <v>9194</v>
      </c>
      <c r="E31" s="112" t="s">
        <v>9195</v>
      </c>
      <c r="F31" s="112"/>
      <c r="G31" s="112"/>
      <c r="H31" s="112" t="s">
        <v>9196</v>
      </c>
      <c r="I31" s="112"/>
      <c r="J31" s="112" t="s">
        <v>9197</v>
      </c>
    </row>
    <row r="32" spans="1:10" ht="90.95" customHeight="1" x14ac:dyDescent="0.25">
      <c r="A32" s="114" t="s">
        <v>8623</v>
      </c>
      <c r="B32" s="112" t="s">
        <v>8624</v>
      </c>
      <c r="C32" s="112" t="s">
        <v>8684</v>
      </c>
      <c r="D32" s="112" t="s">
        <v>9198</v>
      </c>
      <c r="E32" s="112" t="s">
        <v>9175</v>
      </c>
      <c r="F32" s="112"/>
      <c r="G32" s="112"/>
      <c r="H32" s="112" t="s">
        <v>9176</v>
      </c>
      <c r="I32" s="112"/>
      <c r="J32" s="112" t="s">
        <v>9177</v>
      </c>
    </row>
    <row r="33" spans="1:10" ht="51.95" customHeight="1" x14ac:dyDescent="0.25">
      <c r="A33" s="114" t="s">
        <v>8623</v>
      </c>
      <c r="B33" s="112" t="s">
        <v>8624</v>
      </c>
      <c r="C33" s="112" t="s">
        <v>8684</v>
      </c>
      <c r="D33" s="112" t="s">
        <v>8761</v>
      </c>
      <c r="E33" s="112" t="s">
        <v>9199</v>
      </c>
      <c r="F33" s="112"/>
      <c r="G33" s="112"/>
      <c r="H33" s="112" t="s">
        <v>9200</v>
      </c>
      <c r="I33" s="112"/>
      <c r="J33" s="112" t="s">
        <v>9201</v>
      </c>
    </row>
    <row r="34" spans="1:10" ht="51.95" customHeight="1" x14ac:dyDescent="0.25">
      <c r="A34" s="114" t="s">
        <v>8623</v>
      </c>
      <c r="B34" s="112" t="s">
        <v>8624</v>
      </c>
      <c r="C34" s="112" t="s">
        <v>8684</v>
      </c>
      <c r="D34" s="112" t="s">
        <v>9202</v>
      </c>
      <c r="E34" s="112" t="s">
        <v>9203</v>
      </c>
      <c r="F34" s="112" t="s">
        <v>9204</v>
      </c>
      <c r="G34" s="112"/>
      <c r="H34" s="112" t="s">
        <v>9205</v>
      </c>
      <c r="I34" s="112"/>
      <c r="J34" s="112" t="s">
        <v>9206</v>
      </c>
    </row>
    <row r="35" spans="1:10" ht="51.95" customHeight="1" x14ac:dyDescent="0.25">
      <c r="A35" s="114" t="s">
        <v>8623</v>
      </c>
      <c r="B35" s="112" t="s">
        <v>8625</v>
      </c>
      <c r="C35" s="112" t="s">
        <v>8686</v>
      </c>
      <c r="D35" s="112" t="s">
        <v>9207</v>
      </c>
      <c r="E35" s="112" t="s">
        <v>9208</v>
      </c>
      <c r="F35" s="112" t="s">
        <v>9209</v>
      </c>
      <c r="G35" s="112"/>
      <c r="H35" s="112" t="s">
        <v>9210</v>
      </c>
      <c r="I35" s="112"/>
      <c r="J35" s="112" t="s">
        <v>9211</v>
      </c>
    </row>
    <row r="36" spans="1:10" ht="90.95" customHeight="1" x14ac:dyDescent="0.25">
      <c r="A36" s="114" t="s">
        <v>8623</v>
      </c>
      <c r="B36" s="112" t="s">
        <v>8625</v>
      </c>
      <c r="C36" s="112" t="s">
        <v>8691</v>
      </c>
      <c r="D36" s="112" t="s">
        <v>3961</v>
      </c>
      <c r="E36" s="112" t="s">
        <v>9212</v>
      </c>
      <c r="F36" s="112"/>
      <c r="G36" s="112"/>
      <c r="H36" s="112" t="s">
        <v>9211</v>
      </c>
      <c r="I36" s="112" t="s">
        <v>9213</v>
      </c>
      <c r="J36" s="112" t="s">
        <v>9214</v>
      </c>
    </row>
    <row r="37" spans="1:10" ht="78" customHeight="1" x14ac:dyDescent="0.25">
      <c r="A37" s="114" t="s">
        <v>8623</v>
      </c>
      <c r="B37" s="112" t="s">
        <v>8625</v>
      </c>
      <c r="C37" s="112" t="s">
        <v>8691</v>
      </c>
      <c r="D37" s="112" t="s">
        <v>3967</v>
      </c>
      <c r="E37" s="112" t="s">
        <v>9215</v>
      </c>
      <c r="F37" s="112"/>
      <c r="G37" s="112"/>
      <c r="H37" s="112" t="s">
        <v>9211</v>
      </c>
      <c r="I37" s="112" t="s">
        <v>9213</v>
      </c>
      <c r="J37" s="112" t="s">
        <v>9214</v>
      </c>
    </row>
    <row r="38" spans="1:10" ht="51.95" customHeight="1" x14ac:dyDescent="0.25">
      <c r="A38" s="114" t="s">
        <v>8623</v>
      </c>
      <c r="B38" s="112" t="s">
        <v>8625</v>
      </c>
      <c r="C38" s="112" t="s">
        <v>8691</v>
      </c>
      <c r="D38" s="112" t="s">
        <v>3963</v>
      </c>
      <c r="E38" s="112" t="s">
        <v>9216</v>
      </c>
      <c r="F38" s="112"/>
      <c r="G38" s="112"/>
      <c r="H38" s="112" t="s">
        <v>9211</v>
      </c>
      <c r="I38" s="112" t="s">
        <v>9213</v>
      </c>
      <c r="J38" s="112" t="s">
        <v>9214</v>
      </c>
    </row>
    <row r="39" spans="1:10" ht="65.099999999999994" customHeight="1" x14ac:dyDescent="0.25">
      <c r="A39" s="114" t="s">
        <v>8623</v>
      </c>
      <c r="B39" s="112" t="s">
        <v>8625</v>
      </c>
      <c r="C39" s="112" t="s">
        <v>8691</v>
      </c>
      <c r="D39" s="112" t="s">
        <v>3992</v>
      </c>
      <c r="E39" s="112" t="s">
        <v>9217</v>
      </c>
      <c r="F39" s="112"/>
      <c r="G39" s="112"/>
      <c r="H39" s="112" t="s">
        <v>9211</v>
      </c>
      <c r="I39" s="112" t="s">
        <v>9213</v>
      </c>
      <c r="J39" s="112" t="s">
        <v>9214</v>
      </c>
    </row>
    <row r="40" spans="1:10" ht="51.95" customHeight="1" x14ac:dyDescent="0.25">
      <c r="A40" s="114" t="s">
        <v>8623</v>
      </c>
      <c r="B40" s="112" t="s">
        <v>8625</v>
      </c>
      <c r="C40" s="112" t="s">
        <v>8691</v>
      </c>
      <c r="D40" s="112" t="s">
        <v>3958</v>
      </c>
      <c r="E40" s="112" t="s">
        <v>9218</v>
      </c>
      <c r="F40" s="112"/>
      <c r="G40" s="112"/>
      <c r="H40" s="112" t="s">
        <v>9211</v>
      </c>
      <c r="I40" s="112" t="s">
        <v>9213</v>
      </c>
      <c r="J40" s="112" t="s">
        <v>9214</v>
      </c>
    </row>
    <row r="41" spans="1:10" ht="78" customHeight="1" x14ac:dyDescent="0.25">
      <c r="A41" s="114" t="s">
        <v>8623</v>
      </c>
      <c r="B41" s="112" t="s">
        <v>8625</v>
      </c>
      <c r="C41" s="112" t="s">
        <v>8691</v>
      </c>
      <c r="D41" s="112" t="s">
        <v>3965</v>
      </c>
      <c r="E41" s="112" t="s">
        <v>9219</v>
      </c>
      <c r="F41" s="112"/>
      <c r="G41" s="112"/>
      <c r="H41" s="112" t="s">
        <v>9211</v>
      </c>
      <c r="I41" s="112" t="s">
        <v>9213</v>
      </c>
      <c r="J41" s="112" t="s">
        <v>9214</v>
      </c>
    </row>
    <row r="42" spans="1:10" ht="51.95" customHeight="1" x14ac:dyDescent="0.25">
      <c r="A42" s="114" t="s">
        <v>8623</v>
      </c>
      <c r="B42" s="112" t="s">
        <v>8625</v>
      </c>
      <c r="C42" s="112" t="s">
        <v>8691</v>
      </c>
      <c r="D42" s="112" t="s">
        <v>3988</v>
      </c>
      <c r="E42" s="112" t="s">
        <v>9220</v>
      </c>
      <c r="F42" s="112"/>
      <c r="G42" s="112"/>
      <c r="H42" s="112" t="s">
        <v>9211</v>
      </c>
      <c r="I42" s="112" t="s">
        <v>9213</v>
      </c>
      <c r="J42" s="112" t="s">
        <v>9214</v>
      </c>
    </row>
    <row r="43" spans="1:10" ht="39" customHeight="1" x14ac:dyDescent="0.25">
      <c r="A43" s="114" t="s">
        <v>8623</v>
      </c>
      <c r="B43" s="112" t="s">
        <v>8625</v>
      </c>
      <c r="C43" s="112" t="s">
        <v>8691</v>
      </c>
      <c r="D43" s="112" t="s">
        <v>8689</v>
      </c>
      <c r="E43" s="112" t="s">
        <v>9221</v>
      </c>
      <c r="F43" s="112"/>
      <c r="G43" s="112"/>
      <c r="H43" s="112" t="s">
        <v>9211</v>
      </c>
      <c r="I43" s="112" t="s">
        <v>9213</v>
      </c>
      <c r="J43" s="112" t="s">
        <v>9214</v>
      </c>
    </row>
    <row r="44" spans="1:10" ht="78" customHeight="1" x14ac:dyDescent="0.25">
      <c r="A44" s="114" t="s">
        <v>8623</v>
      </c>
      <c r="B44" s="112" t="s">
        <v>8625</v>
      </c>
      <c r="C44" s="112" t="s">
        <v>8691</v>
      </c>
      <c r="D44" s="112" t="s">
        <v>3998</v>
      </c>
      <c r="E44" s="112" t="s">
        <v>9222</v>
      </c>
      <c r="F44" s="112"/>
      <c r="G44" s="112"/>
      <c r="H44" s="112" t="s">
        <v>9211</v>
      </c>
      <c r="I44" s="112" t="s">
        <v>9213</v>
      </c>
      <c r="J44" s="112" t="s">
        <v>9214</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Y257"/>
  <sheetViews>
    <sheetView zoomScale="80" zoomScaleNormal="80" workbookViewId="0">
      <pane xSplit="3" topLeftCell="D1" activePane="topRight" state="frozen"/>
      <selection pane="topRight" activeCell="C2" sqref="C2"/>
    </sheetView>
  </sheetViews>
  <sheetFormatPr defaultRowHeight="15" x14ac:dyDescent="0.25"/>
  <cols>
    <col min="1" max="1" width="25" style="214" hidden="1" customWidth="1"/>
    <col min="2" max="2" width="40" style="214" hidden="1" customWidth="1"/>
    <col min="3" max="3" width="10" style="214" customWidth="1"/>
    <col min="4" max="4" width="12" style="214" customWidth="1"/>
    <col min="5" max="51" width="10" style="214" customWidth="1"/>
  </cols>
  <sheetData>
    <row r="1" spans="1:51" x14ac:dyDescent="0.25">
      <c r="A1" s="273"/>
      <c r="B1" s="273"/>
      <c r="C1" s="273"/>
      <c r="D1" s="273"/>
      <c r="E1" s="273"/>
      <c r="F1" s="273"/>
      <c r="G1" s="273"/>
      <c r="H1" s="273"/>
      <c r="I1" s="273"/>
      <c r="J1" s="273"/>
      <c r="K1" s="273"/>
      <c r="L1" s="273"/>
      <c r="M1" s="273"/>
      <c r="N1" s="273"/>
      <c r="O1" s="273"/>
      <c r="P1" s="273"/>
      <c r="Q1" s="273"/>
      <c r="R1" s="273"/>
      <c r="S1" s="273"/>
      <c r="T1" s="273"/>
      <c r="U1" s="273"/>
      <c r="V1" s="273"/>
      <c r="W1" s="273"/>
      <c r="X1" s="273"/>
      <c r="Y1" s="273"/>
      <c r="Z1" s="273"/>
      <c r="AA1" s="273"/>
      <c r="AB1" s="273"/>
      <c r="AC1" s="273"/>
      <c r="AD1" s="273"/>
      <c r="AE1" s="273"/>
      <c r="AF1" s="273"/>
      <c r="AG1" s="273"/>
      <c r="AH1" s="273"/>
      <c r="AI1" s="273"/>
      <c r="AJ1" s="273"/>
      <c r="AK1" s="273"/>
      <c r="AL1" s="273"/>
      <c r="AM1" s="273"/>
      <c r="AN1" s="273"/>
      <c r="AO1" s="273"/>
      <c r="AP1" s="273"/>
      <c r="AQ1" s="273"/>
      <c r="AR1" s="273"/>
      <c r="AS1" s="273"/>
      <c r="AT1" s="273"/>
      <c r="AU1" s="273"/>
      <c r="AV1" s="273"/>
      <c r="AW1" s="273"/>
      <c r="AX1" s="273"/>
      <c r="AY1" s="273"/>
    </row>
    <row r="2" spans="1:51" x14ac:dyDescent="0.25">
      <c r="A2" s="274" t="s">
        <v>2</v>
      </c>
      <c r="B2" s="274" t="s">
        <v>0</v>
      </c>
      <c r="C2" s="274" t="s">
        <v>1</v>
      </c>
      <c r="D2" s="274" t="s">
        <v>9223</v>
      </c>
      <c r="E2" s="275">
        <v>43466</v>
      </c>
      <c r="F2" s="275">
        <v>43497</v>
      </c>
      <c r="G2" s="275">
        <v>43525</v>
      </c>
      <c r="H2" s="275">
        <v>43556</v>
      </c>
      <c r="I2" s="275">
        <v>43586</v>
      </c>
      <c r="J2" s="275">
        <v>43617</v>
      </c>
      <c r="K2" s="275">
        <v>43647</v>
      </c>
      <c r="L2" s="275">
        <v>43678</v>
      </c>
      <c r="M2" s="275">
        <v>43709</v>
      </c>
      <c r="N2" s="275">
        <v>43739</v>
      </c>
      <c r="O2" s="275">
        <v>43770</v>
      </c>
      <c r="P2" s="275">
        <v>43800</v>
      </c>
      <c r="Q2" s="275">
        <v>43831</v>
      </c>
      <c r="R2" s="275">
        <v>43862</v>
      </c>
      <c r="S2" s="275">
        <v>43891</v>
      </c>
      <c r="T2" s="275">
        <v>43922</v>
      </c>
      <c r="U2" s="275">
        <v>43952</v>
      </c>
      <c r="V2" s="275">
        <v>43983</v>
      </c>
      <c r="W2" s="275">
        <v>44013</v>
      </c>
      <c r="X2" s="275">
        <v>44044</v>
      </c>
      <c r="Y2" s="275">
        <v>44075</v>
      </c>
      <c r="Z2" s="275">
        <v>44105</v>
      </c>
      <c r="AA2" s="275">
        <v>44136</v>
      </c>
      <c r="AB2" s="275">
        <v>44166</v>
      </c>
      <c r="AC2" s="275">
        <v>44197</v>
      </c>
      <c r="AD2" s="275">
        <v>44228</v>
      </c>
      <c r="AE2" s="275">
        <v>44256</v>
      </c>
      <c r="AF2" s="275">
        <v>44287</v>
      </c>
      <c r="AG2" s="275">
        <v>44317</v>
      </c>
      <c r="AH2" s="275">
        <v>44348</v>
      </c>
      <c r="AI2" s="275">
        <v>44378</v>
      </c>
      <c r="AJ2" s="275">
        <v>44409</v>
      </c>
      <c r="AK2" s="275">
        <v>44440</v>
      </c>
      <c r="AL2" s="275">
        <v>44470</v>
      </c>
      <c r="AM2" s="275">
        <v>44501</v>
      </c>
      <c r="AN2" s="275">
        <v>44531</v>
      </c>
      <c r="AO2" s="275">
        <v>44562</v>
      </c>
      <c r="AP2" s="275">
        <v>44593</v>
      </c>
      <c r="AQ2" s="275">
        <v>44621</v>
      </c>
      <c r="AR2" s="275">
        <v>44652</v>
      </c>
      <c r="AS2" s="275">
        <v>44682</v>
      </c>
      <c r="AT2" s="275">
        <v>44713</v>
      </c>
      <c r="AU2" s="275">
        <v>44743</v>
      </c>
      <c r="AV2" s="275">
        <v>44774</v>
      </c>
      <c r="AW2" s="275">
        <v>44805</v>
      </c>
      <c r="AX2" s="275">
        <v>44835</v>
      </c>
      <c r="AY2" s="275">
        <v>44866</v>
      </c>
    </row>
    <row r="3" spans="1:51" x14ac:dyDescent="0.25">
      <c r="A3" t="s">
        <v>62</v>
      </c>
      <c r="B3" t="s">
        <v>60</v>
      </c>
      <c r="C3" t="s">
        <v>61</v>
      </c>
      <c r="D3" s="276" t="str">
        <f t="shared" ref="D3:D66" si="0">IF(AY3="-","-",IFERROR(IF(ROUND(AVERAGE(AW3:AY3),1)=ROUND(AVERAGE(AT3:AV3),1),"Stable",IF(ROUND(AVERAGE(AW3:AY3),1)&lt;ROUND(AVERAGE(AT3:AV3),1),"Decreasing",IF(ROUND(AVERAGE(AW3:AY3),1)&gt;ROUND(AVERAGE(AT3:AV3),1),"Increasing"))),"-"))</f>
        <v>Stable</v>
      </c>
      <c r="E3" s="276">
        <v>4.4000000000000004</v>
      </c>
      <c r="F3" s="276">
        <v>4.4000000000000004</v>
      </c>
      <c r="G3" s="276">
        <v>4.4000000000000004</v>
      </c>
      <c r="H3" s="276">
        <v>4.5</v>
      </c>
      <c r="I3" s="276">
        <v>4.5</v>
      </c>
      <c r="J3" s="276">
        <v>4.5</v>
      </c>
      <c r="K3" s="276">
        <v>4.5</v>
      </c>
      <c r="L3" s="276">
        <v>4.5</v>
      </c>
      <c r="M3" s="276">
        <v>4.5</v>
      </c>
      <c r="N3" s="276">
        <v>4.4000000000000004</v>
      </c>
      <c r="O3" s="276">
        <v>4.4000000000000004</v>
      </c>
      <c r="P3" s="276">
        <v>4.4000000000000004</v>
      </c>
      <c r="Q3" s="276">
        <v>4.4000000000000004</v>
      </c>
      <c r="R3" s="276">
        <v>4.4000000000000004</v>
      </c>
      <c r="S3" s="276">
        <v>4.5</v>
      </c>
      <c r="T3" s="276">
        <v>4.5</v>
      </c>
      <c r="U3" s="276">
        <v>4.5</v>
      </c>
      <c r="V3" s="276">
        <v>4.5</v>
      </c>
      <c r="W3" s="276">
        <v>4.5</v>
      </c>
      <c r="X3" s="276">
        <v>4.5</v>
      </c>
      <c r="Y3" s="276">
        <v>4.5999999999999996</v>
      </c>
      <c r="Z3" s="276">
        <v>4.5999999999999996</v>
      </c>
      <c r="AA3" s="276">
        <v>4.5999999999999996</v>
      </c>
      <c r="AB3" s="276">
        <v>4.5999999999999996</v>
      </c>
      <c r="AC3" s="276">
        <v>4.5999999999999996</v>
      </c>
      <c r="AD3" s="276">
        <v>4.5999999999999996</v>
      </c>
      <c r="AE3" s="276">
        <v>4.5999999999999996</v>
      </c>
      <c r="AF3" s="276">
        <v>4.5999999999999996</v>
      </c>
      <c r="AG3" s="276">
        <v>4.5999999999999996</v>
      </c>
      <c r="AH3" s="276">
        <v>4.7</v>
      </c>
      <c r="AI3" s="276">
        <v>4.7</v>
      </c>
      <c r="AJ3" s="276">
        <v>4.7</v>
      </c>
      <c r="AK3" s="276">
        <v>4.7</v>
      </c>
      <c r="AL3" s="276">
        <v>4.7</v>
      </c>
      <c r="AM3" s="276">
        <v>4.7</v>
      </c>
      <c r="AN3" s="276">
        <v>4.7</v>
      </c>
      <c r="AO3" s="276">
        <v>4.5999999999999996</v>
      </c>
      <c r="AP3" s="276">
        <v>4.5999999999999996</v>
      </c>
      <c r="AQ3" s="276">
        <v>4.5999999999999996</v>
      </c>
      <c r="AR3" s="276">
        <v>4.5</v>
      </c>
      <c r="AS3" s="276">
        <v>4.4000000000000004</v>
      </c>
      <c r="AT3" s="276">
        <v>4.5</v>
      </c>
      <c r="AU3" s="276">
        <v>4.5</v>
      </c>
      <c r="AV3" s="276">
        <v>4.5</v>
      </c>
      <c r="AW3" s="276">
        <v>4.5</v>
      </c>
      <c r="AX3" s="276">
        <v>4.5</v>
      </c>
      <c r="AY3" s="276">
        <f>_xlfn.IFNA(VLOOKUP(C3,'INFORM Severity - hidden'!$C$5:$G$300,5,FALSE),"-")</f>
        <v>4.5</v>
      </c>
    </row>
    <row r="4" spans="1:51" x14ac:dyDescent="0.25">
      <c r="A4"/>
      <c r="B4"/>
      <c r="C4" t="s">
        <v>9224</v>
      </c>
      <c r="D4" s="276" t="str">
        <f t="shared" si="0"/>
        <v>-</v>
      </c>
      <c r="E4" s="276">
        <v>4.0999999999999996</v>
      </c>
      <c r="F4" s="276" t="s">
        <v>9225</v>
      </c>
      <c r="G4" s="276" t="s">
        <v>9225</v>
      </c>
      <c r="H4" s="276" t="s">
        <v>9225</v>
      </c>
      <c r="I4" s="276" t="s">
        <v>9225</v>
      </c>
      <c r="J4" s="276" t="s">
        <v>9225</v>
      </c>
      <c r="K4" s="276" t="s">
        <v>9225</v>
      </c>
      <c r="L4" s="276" t="s">
        <v>9225</v>
      </c>
      <c r="M4" s="276" t="s">
        <v>9225</v>
      </c>
      <c r="N4" s="276" t="s">
        <v>9225</v>
      </c>
      <c r="O4" s="276" t="s">
        <v>9225</v>
      </c>
      <c r="P4" s="276" t="s">
        <v>9225</v>
      </c>
      <c r="Q4" s="276" t="s">
        <v>9225</v>
      </c>
      <c r="R4" s="276" t="s">
        <v>9225</v>
      </c>
      <c r="S4" s="276" t="s">
        <v>9225</v>
      </c>
      <c r="T4" s="276" t="s">
        <v>9225</v>
      </c>
      <c r="U4" s="276" t="s">
        <v>9225</v>
      </c>
      <c r="V4" s="276" t="s">
        <v>9225</v>
      </c>
      <c r="W4" s="276" t="s">
        <v>9225</v>
      </c>
      <c r="X4" s="276" t="s">
        <v>9225</v>
      </c>
      <c r="Y4" s="276" t="s">
        <v>9225</v>
      </c>
      <c r="Z4" s="276" t="s">
        <v>9225</v>
      </c>
      <c r="AA4" s="276" t="s">
        <v>9225</v>
      </c>
      <c r="AB4" s="276" t="s">
        <v>9225</v>
      </c>
      <c r="AC4" s="276" t="s">
        <v>9225</v>
      </c>
      <c r="AD4" s="276" t="s">
        <v>9225</v>
      </c>
      <c r="AE4" s="276" t="s">
        <v>9225</v>
      </c>
      <c r="AF4" s="276" t="s">
        <v>9225</v>
      </c>
      <c r="AG4" s="276" t="s">
        <v>9225</v>
      </c>
      <c r="AH4" s="276" t="s">
        <v>9225</v>
      </c>
      <c r="AI4" s="276" t="s">
        <v>9225</v>
      </c>
      <c r="AJ4" s="276" t="s">
        <v>9225</v>
      </c>
      <c r="AK4" s="276" t="s">
        <v>9225</v>
      </c>
      <c r="AL4" s="276" t="s">
        <v>9225</v>
      </c>
      <c r="AM4" s="276" t="s">
        <v>9225</v>
      </c>
      <c r="AN4" s="276" t="s">
        <v>9225</v>
      </c>
      <c r="AO4" s="276" t="s">
        <v>9225</v>
      </c>
      <c r="AP4" s="276" t="s">
        <v>9225</v>
      </c>
      <c r="AQ4" s="276" t="s">
        <v>9225</v>
      </c>
      <c r="AR4" s="276" t="s">
        <v>9225</v>
      </c>
      <c r="AS4" s="276" t="s">
        <v>9225</v>
      </c>
      <c r="AT4" s="276" t="s">
        <v>9225</v>
      </c>
      <c r="AU4" s="276" t="s">
        <v>9225</v>
      </c>
      <c r="AV4" s="276" t="s">
        <v>9225</v>
      </c>
      <c r="AW4" s="276" t="s">
        <v>9225</v>
      </c>
      <c r="AX4" s="276" t="s">
        <v>9225</v>
      </c>
      <c r="AY4" s="276" t="str">
        <f>_xlfn.IFNA(VLOOKUP(C4,'INFORM Severity - hidden'!$C$5:$G$300,5,FALSE),"-")</f>
        <v>-</v>
      </c>
    </row>
    <row r="5" spans="1:51" x14ac:dyDescent="0.25">
      <c r="A5"/>
      <c r="B5"/>
      <c r="C5" t="s">
        <v>9226</v>
      </c>
      <c r="D5" s="276" t="str">
        <f t="shared" si="0"/>
        <v>-</v>
      </c>
      <c r="E5" s="276">
        <v>3.9</v>
      </c>
      <c r="F5" s="276" t="s">
        <v>9225</v>
      </c>
      <c r="G5" s="276" t="s">
        <v>9225</v>
      </c>
      <c r="H5" s="276" t="s">
        <v>9225</v>
      </c>
      <c r="I5" s="276" t="s">
        <v>9225</v>
      </c>
      <c r="J5" s="276" t="s">
        <v>9225</v>
      </c>
      <c r="K5" s="276" t="s">
        <v>9225</v>
      </c>
      <c r="L5" s="276" t="s">
        <v>9225</v>
      </c>
      <c r="M5" s="276" t="s">
        <v>9225</v>
      </c>
      <c r="N5" s="276" t="s">
        <v>9225</v>
      </c>
      <c r="O5" s="276" t="s">
        <v>9225</v>
      </c>
      <c r="P5" s="276" t="s">
        <v>9225</v>
      </c>
      <c r="Q5" s="276" t="s">
        <v>9225</v>
      </c>
      <c r="R5" s="276" t="s">
        <v>9225</v>
      </c>
      <c r="S5" s="276" t="s">
        <v>9225</v>
      </c>
      <c r="T5" s="276" t="s">
        <v>9225</v>
      </c>
      <c r="U5" s="276" t="s">
        <v>9225</v>
      </c>
      <c r="V5" s="276" t="s">
        <v>9225</v>
      </c>
      <c r="W5" s="276" t="s">
        <v>9225</v>
      </c>
      <c r="X5" s="276" t="s">
        <v>9225</v>
      </c>
      <c r="Y5" s="276" t="s">
        <v>9225</v>
      </c>
      <c r="Z5" s="276" t="s">
        <v>9225</v>
      </c>
      <c r="AA5" s="276" t="s">
        <v>9225</v>
      </c>
      <c r="AB5" s="276" t="s">
        <v>9225</v>
      </c>
      <c r="AC5" s="276" t="s">
        <v>9225</v>
      </c>
      <c r="AD5" s="276" t="s">
        <v>9225</v>
      </c>
      <c r="AE5" s="276" t="s">
        <v>9225</v>
      </c>
      <c r="AF5" s="276" t="s">
        <v>9225</v>
      </c>
      <c r="AG5" s="276" t="s">
        <v>9225</v>
      </c>
      <c r="AH5" s="276" t="s">
        <v>9225</v>
      </c>
      <c r="AI5" s="276" t="s">
        <v>9225</v>
      </c>
      <c r="AJ5" s="276" t="s">
        <v>9225</v>
      </c>
      <c r="AK5" s="276" t="s">
        <v>9225</v>
      </c>
      <c r="AL5" s="276" t="s">
        <v>9225</v>
      </c>
      <c r="AM5" s="276" t="s">
        <v>9225</v>
      </c>
      <c r="AN5" s="276" t="s">
        <v>9225</v>
      </c>
      <c r="AO5" s="276" t="s">
        <v>9225</v>
      </c>
      <c r="AP5" s="276" t="s">
        <v>9225</v>
      </c>
      <c r="AQ5" s="276" t="s">
        <v>9225</v>
      </c>
      <c r="AR5" s="276" t="s">
        <v>9225</v>
      </c>
      <c r="AS5" s="276" t="s">
        <v>9225</v>
      </c>
      <c r="AT5" s="276" t="s">
        <v>9225</v>
      </c>
      <c r="AU5" s="276" t="s">
        <v>9225</v>
      </c>
      <c r="AV5" s="276" t="s">
        <v>9225</v>
      </c>
      <c r="AW5" s="276" t="s">
        <v>9225</v>
      </c>
      <c r="AX5" s="276" t="s">
        <v>9225</v>
      </c>
      <c r="AY5" s="276" t="str">
        <f>_xlfn.IFNA(VLOOKUP(C5,'INFORM Severity - hidden'!$C$5:$G$300,5,FALSE),"-")</f>
        <v>-</v>
      </c>
    </row>
    <row r="6" spans="1:51" x14ac:dyDescent="0.25">
      <c r="A6"/>
      <c r="B6"/>
      <c r="C6" t="s">
        <v>9227</v>
      </c>
      <c r="D6" s="276" t="str">
        <f t="shared" si="0"/>
        <v>-</v>
      </c>
      <c r="E6" s="276" t="s">
        <v>9225</v>
      </c>
      <c r="F6" s="276" t="s">
        <v>9225</v>
      </c>
      <c r="G6" s="276">
        <v>2.1</v>
      </c>
      <c r="H6" s="276">
        <v>2.2000000000000002</v>
      </c>
      <c r="I6" s="276" t="s">
        <v>9225</v>
      </c>
      <c r="J6" s="276" t="s">
        <v>9225</v>
      </c>
      <c r="K6" s="276" t="s">
        <v>9225</v>
      </c>
      <c r="L6" s="276" t="s">
        <v>9225</v>
      </c>
      <c r="M6" s="276" t="s">
        <v>9225</v>
      </c>
      <c r="N6" s="276" t="s">
        <v>9225</v>
      </c>
      <c r="O6" s="276" t="s">
        <v>9225</v>
      </c>
      <c r="P6" s="276" t="s">
        <v>9225</v>
      </c>
      <c r="Q6" s="276" t="s">
        <v>9225</v>
      </c>
      <c r="R6" s="276" t="s">
        <v>9225</v>
      </c>
      <c r="S6" s="276" t="s">
        <v>9225</v>
      </c>
      <c r="T6" s="276" t="s">
        <v>9225</v>
      </c>
      <c r="U6" s="276" t="s">
        <v>9225</v>
      </c>
      <c r="V6" s="276" t="s">
        <v>9225</v>
      </c>
      <c r="W6" s="276" t="s">
        <v>9225</v>
      </c>
      <c r="X6" s="276" t="s">
        <v>9225</v>
      </c>
      <c r="Y6" s="276" t="s">
        <v>9225</v>
      </c>
      <c r="Z6" s="276" t="s">
        <v>9225</v>
      </c>
      <c r="AA6" s="276" t="s">
        <v>9225</v>
      </c>
      <c r="AB6" s="276" t="s">
        <v>9225</v>
      </c>
      <c r="AC6" s="276" t="s">
        <v>9225</v>
      </c>
      <c r="AD6" s="276" t="s">
        <v>9225</v>
      </c>
      <c r="AE6" s="276" t="s">
        <v>9225</v>
      </c>
      <c r="AF6" s="276" t="s">
        <v>9225</v>
      </c>
      <c r="AG6" s="276" t="s">
        <v>9225</v>
      </c>
      <c r="AH6" s="276" t="s">
        <v>9225</v>
      </c>
      <c r="AI6" s="276" t="s">
        <v>9225</v>
      </c>
      <c r="AJ6" s="276" t="s">
        <v>9225</v>
      </c>
      <c r="AK6" s="276" t="s">
        <v>9225</v>
      </c>
      <c r="AL6" s="276" t="s">
        <v>9225</v>
      </c>
      <c r="AM6" s="276" t="s">
        <v>9225</v>
      </c>
      <c r="AN6" s="276" t="s">
        <v>9225</v>
      </c>
      <c r="AO6" s="276" t="s">
        <v>9225</v>
      </c>
      <c r="AP6" s="276" t="s">
        <v>9225</v>
      </c>
      <c r="AQ6" s="276" t="s">
        <v>9225</v>
      </c>
      <c r="AR6" s="276" t="s">
        <v>9225</v>
      </c>
      <c r="AS6" s="276" t="s">
        <v>9225</v>
      </c>
      <c r="AT6" s="276" t="s">
        <v>9225</v>
      </c>
      <c r="AU6" s="276" t="s">
        <v>9225</v>
      </c>
      <c r="AV6" s="276" t="s">
        <v>9225</v>
      </c>
      <c r="AW6" s="276" t="s">
        <v>9225</v>
      </c>
      <c r="AX6" s="276" t="s">
        <v>9225</v>
      </c>
      <c r="AY6" s="276" t="str">
        <f>_xlfn.IFNA(VLOOKUP(C6,'INFORM Severity - hidden'!$C$5:$G$300,5,FALSE),"-")</f>
        <v>-</v>
      </c>
    </row>
    <row r="7" spans="1:51" x14ac:dyDescent="0.25">
      <c r="A7" t="s">
        <v>62</v>
      </c>
      <c r="B7" t="s">
        <v>2298</v>
      </c>
      <c r="C7" t="s">
        <v>2299</v>
      </c>
      <c r="D7" s="276" t="str">
        <f t="shared" si="0"/>
        <v>Stable</v>
      </c>
      <c r="E7" s="276" t="s">
        <v>9225</v>
      </c>
      <c r="F7" s="276" t="s">
        <v>9225</v>
      </c>
      <c r="G7" s="276" t="s">
        <v>9225</v>
      </c>
      <c r="H7" s="276" t="s">
        <v>9225</v>
      </c>
      <c r="I7" s="276" t="s">
        <v>9225</v>
      </c>
      <c r="J7" s="276" t="s">
        <v>9225</v>
      </c>
      <c r="K7" s="276" t="s">
        <v>9225</v>
      </c>
      <c r="L7" s="276" t="s">
        <v>9225</v>
      </c>
      <c r="M7" s="276" t="s">
        <v>9225</v>
      </c>
      <c r="N7" s="276" t="s">
        <v>9225</v>
      </c>
      <c r="O7" s="276" t="s">
        <v>9225</v>
      </c>
      <c r="P7" s="276" t="s">
        <v>9225</v>
      </c>
      <c r="Q7" s="276" t="s">
        <v>9225</v>
      </c>
      <c r="R7" s="276" t="s">
        <v>9225</v>
      </c>
      <c r="S7" s="276" t="s">
        <v>9225</v>
      </c>
      <c r="T7" s="276" t="s">
        <v>9225</v>
      </c>
      <c r="U7" s="276" t="s">
        <v>9225</v>
      </c>
      <c r="V7" s="276" t="s">
        <v>9225</v>
      </c>
      <c r="W7" s="276" t="s">
        <v>9225</v>
      </c>
      <c r="X7" s="276" t="s">
        <v>9225</v>
      </c>
      <c r="Y7" s="276" t="s">
        <v>9225</v>
      </c>
      <c r="Z7" s="276" t="s">
        <v>9225</v>
      </c>
      <c r="AA7" s="276" t="s">
        <v>9225</v>
      </c>
      <c r="AB7" s="276" t="s">
        <v>9225</v>
      </c>
      <c r="AC7" s="276" t="s">
        <v>9225</v>
      </c>
      <c r="AD7" s="276" t="s">
        <v>9225</v>
      </c>
      <c r="AE7" s="276" t="s">
        <v>9225</v>
      </c>
      <c r="AF7" s="276" t="s">
        <v>9225</v>
      </c>
      <c r="AG7" s="276" t="s">
        <v>9225</v>
      </c>
      <c r="AH7" s="276" t="s">
        <v>9225</v>
      </c>
      <c r="AI7" s="276" t="s">
        <v>9225</v>
      </c>
      <c r="AJ7" s="276" t="s">
        <v>9225</v>
      </c>
      <c r="AK7" s="276" t="s">
        <v>9225</v>
      </c>
      <c r="AL7" s="276" t="s">
        <v>9225</v>
      </c>
      <c r="AM7" s="276" t="s">
        <v>9225</v>
      </c>
      <c r="AN7" s="276" t="s">
        <v>9225</v>
      </c>
      <c r="AO7" s="276" t="s">
        <v>9225</v>
      </c>
      <c r="AP7" s="276" t="s">
        <v>9225</v>
      </c>
      <c r="AQ7" s="276" t="s">
        <v>9225</v>
      </c>
      <c r="AR7" s="276" t="s">
        <v>9225</v>
      </c>
      <c r="AS7" s="276" t="s">
        <v>9225</v>
      </c>
      <c r="AT7" s="276">
        <v>3</v>
      </c>
      <c r="AU7" s="276">
        <v>3</v>
      </c>
      <c r="AV7" s="276">
        <v>3</v>
      </c>
      <c r="AW7" s="276">
        <v>3</v>
      </c>
      <c r="AX7" s="276">
        <v>3</v>
      </c>
      <c r="AY7" s="276">
        <f>_xlfn.IFNA(VLOOKUP(C7,'INFORM Severity - hidden'!$C$5:$G$300,5,FALSE),"-")</f>
        <v>3</v>
      </c>
    </row>
    <row r="8" spans="1:51" x14ac:dyDescent="0.25">
      <c r="A8" t="s">
        <v>1591</v>
      </c>
      <c r="B8" t="s">
        <v>1589</v>
      </c>
      <c r="C8" t="s">
        <v>1590</v>
      </c>
      <c r="D8" s="276" t="str">
        <f t="shared" si="0"/>
        <v>Stable</v>
      </c>
      <c r="E8" s="276" t="s">
        <v>9225</v>
      </c>
      <c r="F8" s="276" t="s">
        <v>9225</v>
      </c>
      <c r="G8" s="276" t="s">
        <v>9225</v>
      </c>
      <c r="H8" s="276" t="s">
        <v>9225</v>
      </c>
      <c r="I8" s="276" t="s">
        <v>9225</v>
      </c>
      <c r="J8" s="276" t="s">
        <v>9225</v>
      </c>
      <c r="K8" s="276" t="s">
        <v>9225</v>
      </c>
      <c r="L8" s="276" t="s">
        <v>9225</v>
      </c>
      <c r="M8" s="276" t="s">
        <v>9225</v>
      </c>
      <c r="N8" s="276" t="s">
        <v>9225</v>
      </c>
      <c r="O8" s="276" t="s">
        <v>9225</v>
      </c>
      <c r="P8" s="276" t="s">
        <v>9225</v>
      </c>
      <c r="Q8" s="276" t="s">
        <v>9225</v>
      </c>
      <c r="R8" s="276" t="s">
        <v>9225</v>
      </c>
      <c r="S8" s="276" t="s">
        <v>9225</v>
      </c>
      <c r="T8" s="276" t="s">
        <v>9225</v>
      </c>
      <c r="U8" s="276" t="s">
        <v>9225</v>
      </c>
      <c r="V8" s="276" t="s">
        <v>9225</v>
      </c>
      <c r="W8" s="276" t="s">
        <v>9225</v>
      </c>
      <c r="X8" s="276" t="s">
        <v>9225</v>
      </c>
      <c r="Y8" s="276" t="s">
        <v>9225</v>
      </c>
      <c r="Z8" s="276" t="s">
        <v>9225</v>
      </c>
      <c r="AA8" s="276" t="s">
        <v>9225</v>
      </c>
      <c r="AB8" s="276" t="s">
        <v>9225</v>
      </c>
      <c r="AC8" s="276" t="s">
        <v>9225</v>
      </c>
      <c r="AD8" s="276" t="s">
        <v>9225</v>
      </c>
      <c r="AE8" s="276" t="s">
        <v>9225</v>
      </c>
      <c r="AF8" s="276" t="s">
        <v>9225</v>
      </c>
      <c r="AG8" s="276" t="s">
        <v>9225</v>
      </c>
      <c r="AH8" s="276" t="s">
        <v>9225</v>
      </c>
      <c r="AI8" s="276" t="s">
        <v>9225</v>
      </c>
      <c r="AJ8" s="276" t="s">
        <v>9225</v>
      </c>
      <c r="AK8" s="276" t="s">
        <v>9225</v>
      </c>
      <c r="AL8" s="276" t="s">
        <v>9225</v>
      </c>
      <c r="AM8" s="276" t="s">
        <v>9225</v>
      </c>
      <c r="AN8" s="276">
        <v>3.1</v>
      </c>
      <c r="AO8" s="276">
        <v>3.1</v>
      </c>
      <c r="AP8" s="276">
        <v>3.1</v>
      </c>
      <c r="AQ8" s="276">
        <v>3.1</v>
      </c>
      <c r="AR8" s="276">
        <v>3.1</v>
      </c>
      <c r="AS8" s="276">
        <v>3.1</v>
      </c>
      <c r="AT8" s="276">
        <v>3.2</v>
      </c>
      <c r="AU8" s="276">
        <v>3.2</v>
      </c>
      <c r="AV8" s="276">
        <v>3.3</v>
      </c>
      <c r="AW8" s="276">
        <v>3.3</v>
      </c>
      <c r="AX8" s="276">
        <v>3.3</v>
      </c>
      <c r="AY8" s="276">
        <f>_xlfn.IFNA(VLOOKUP(C8,'INFORM Severity - hidden'!$C$5:$G$300,5,FALSE),"-")</f>
        <v>3.1</v>
      </c>
    </row>
    <row r="9" spans="1:51" x14ac:dyDescent="0.25">
      <c r="A9"/>
      <c r="B9"/>
      <c r="C9" t="s">
        <v>9228</v>
      </c>
      <c r="D9" s="276" t="str">
        <f t="shared" si="0"/>
        <v>-</v>
      </c>
      <c r="E9" s="276" t="s">
        <v>9225</v>
      </c>
      <c r="F9" s="276">
        <v>0.9</v>
      </c>
      <c r="G9" s="276" t="s">
        <v>9225</v>
      </c>
      <c r="H9" s="276" t="s">
        <v>9225</v>
      </c>
      <c r="I9" s="276" t="s">
        <v>9225</v>
      </c>
      <c r="J9" s="276" t="s">
        <v>9225</v>
      </c>
      <c r="K9" s="276" t="s">
        <v>9225</v>
      </c>
      <c r="L9" s="276" t="s">
        <v>9225</v>
      </c>
      <c r="M9" s="276" t="s">
        <v>9225</v>
      </c>
      <c r="N9" s="276" t="s">
        <v>9225</v>
      </c>
      <c r="O9" s="276" t="s">
        <v>9225</v>
      </c>
      <c r="P9" s="276" t="s">
        <v>9225</v>
      </c>
      <c r="Q9" s="276" t="s">
        <v>9225</v>
      </c>
      <c r="R9" s="276" t="s">
        <v>9225</v>
      </c>
      <c r="S9" s="276" t="s">
        <v>9225</v>
      </c>
      <c r="T9" s="276" t="s">
        <v>9225</v>
      </c>
      <c r="U9" s="276" t="s">
        <v>9225</v>
      </c>
      <c r="V9" s="276" t="s">
        <v>9225</v>
      </c>
      <c r="W9" s="276" t="s">
        <v>9225</v>
      </c>
      <c r="X9" s="276" t="s">
        <v>9225</v>
      </c>
      <c r="Y9" s="276" t="s">
        <v>9225</v>
      </c>
      <c r="Z9" s="276" t="s">
        <v>9225</v>
      </c>
      <c r="AA9" s="276" t="s">
        <v>9225</v>
      </c>
      <c r="AB9" s="276" t="s">
        <v>9225</v>
      </c>
      <c r="AC9" s="276" t="s">
        <v>9225</v>
      </c>
      <c r="AD9" s="276" t="s">
        <v>9225</v>
      </c>
      <c r="AE9" s="276" t="s">
        <v>9225</v>
      </c>
      <c r="AF9" s="276" t="s">
        <v>9225</v>
      </c>
      <c r="AG9" s="276" t="s">
        <v>9225</v>
      </c>
      <c r="AH9" s="276" t="s">
        <v>9225</v>
      </c>
      <c r="AI9" s="276" t="s">
        <v>9225</v>
      </c>
      <c r="AJ9" s="276" t="s">
        <v>9225</v>
      </c>
      <c r="AK9" s="276" t="s">
        <v>9225</v>
      </c>
      <c r="AL9" s="276" t="s">
        <v>9225</v>
      </c>
      <c r="AM9" s="276" t="s">
        <v>9225</v>
      </c>
      <c r="AN9" s="276" t="s">
        <v>9225</v>
      </c>
      <c r="AO9" s="276" t="s">
        <v>9225</v>
      </c>
      <c r="AP9" s="276" t="s">
        <v>9225</v>
      </c>
      <c r="AQ9" s="276" t="s">
        <v>9225</v>
      </c>
      <c r="AR9" s="276" t="s">
        <v>9225</v>
      </c>
      <c r="AS9" s="276" t="s">
        <v>9225</v>
      </c>
      <c r="AT9" s="276" t="s">
        <v>9225</v>
      </c>
      <c r="AU9" s="276" t="s">
        <v>9225</v>
      </c>
      <c r="AV9" s="276" t="s">
        <v>9225</v>
      </c>
      <c r="AW9" s="276" t="s">
        <v>9225</v>
      </c>
      <c r="AX9" s="276" t="s">
        <v>9225</v>
      </c>
      <c r="AY9" s="276" t="str">
        <f>_xlfn.IFNA(VLOOKUP(C9,'INFORM Severity - hidden'!$C$5:$G$300,5,FALSE),"-")</f>
        <v>-</v>
      </c>
    </row>
    <row r="10" spans="1:51" x14ac:dyDescent="0.25">
      <c r="A10" t="s">
        <v>1257</v>
      </c>
      <c r="B10" t="s">
        <v>1255</v>
      </c>
      <c r="C10" t="s">
        <v>1256</v>
      </c>
      <c r="D10" s="276" t="str">
        <f t="shared" si="0"/>
        <v>Stable</v>
      </c>
      <c r="E10" s="276" t="s">
        <v>9225</v>
      </c>
      <c r="F10" s="276" t="s">
        <v>9225</v>
      </c>
      <c r="G10" s="276" t="s">
        <v>9225</v>
      </c>
      <c r="H10" s="276" t="s">
        <v>9225</v>
      </c>
      <c r="I10" s="276" t="s">
        <v>9225</v>
      </c>
      <c r="J10" s="276" t="s">
        <v>9225</v>
      </c>
      <c r="K10" s="276" t="s">
        <v>9225</v>
      </c>
      <c r="L10" s="276" t="s">
        <v>9225</v>
      </c>
      <c r="M10" s="276" t="s">
        <v>9225</v>
      </c>
      <c r="N10" s="276" t="s">
        <v>9225</v>
      </c>
      <c r="O10" s="276" t="s">
        <v>9225</v>
      </c>
      <c r="P10" s="276" t="s">
        <v>9225</v>
      </c>
      <c r="Q10" s="276" t="s">
        <v>9225</v>
      </c>
      <c r="R10" s="276" t="s">
        <v>9225</v>
      </c>
      <c r="S10" s="276" t="s">
        <v>9225</v>
      </c>
      <c r="T10" s="276" t="s">
        <v>9225</v>
      </c>
      <c r="U10" s="276" t="s">
        <v>9225</v>
      </c>
      <c r="V10" s="276" t="s">
        <v>9225</v>
      </c>
      <c r="W10" s="276" t="s">
        <v>9225</v>
      </c>
      <c r="X10" s="276" t="s">
        <v>9225</v>
      </c>
      <c r="Y10" s="276" t="s">
        <v>9225</v>
      </c>
      <c r="Z10" s="276" t="s">
        <v>9225</v>
      </c>
      <c r="AA10" s="276" t="s">
        <v>9225</v>
      </c>
      <c r="AB10" s="276" t="s">
        <v>9225</v>
      </c>
      <c r="AC10" s="276">
        <v>1.7</v>
      </c>
      <c r="AD10" s="276">
        <v>1.7</v>
      </c>
      <c r="AE10" s="276">
        <v>1.6</v>
      </c>
      <c r="AF10" s="276">
        <v>1.7</v>
      </c>
      <c r="AG10" s="276">
        <v>1.7</v>
      </c>
      <c r="AH10" s="276">
        <v>1.7</v>
      </c>
      <c r="AI10" s="276">
        <v>1.7</v>
      </c>
      <c r="AJ10" s="276">
        <v>1.6</v>
      </c>
      <c r="AK10" s="276">
        <v>1.6</v>
      </c>
      <c r="AL10" s="276">
        <v>1.5</v>
      </c>
      <c r="AM10" s="276">
        <v>1.5</v>
      </c>
      <c r="AN10" s="276">
        <v>1.5</v>
      </c>
      <c r="AO10" s="276">
        <v>1.5</v>
      </c>
      <c r="AP10" s="276">
        <v>1.5</v>
      </c>
      <c r="AQ10" s="276">
        <v>1.5</v>
      </c>
      <c r="AR10" s="276">
        <v>1.5</v>
      </c>
      <c r="AS10" s="276">
        <v>1.5</v>
      </c>
      <c r="AT10" s="276">
        <v>1.3</v>
      </c>
      <c r="AU10" s="276">
        <v>1.3</v>
      </c>
      <c r="AV10" s="276">
        <v>1.3</v>
      </c>
      <c r="AW10" s="276">
        <v>1.3</v>
      </c>
      <c r="AX10" s="276">
        <v>1.3</v>
      </c>
      <c r="AY10" s="276">
        <f>_xlfn.IFNA(VLOOKUP(C10,'INFORM Severity - hidden'!$C$5:$G$300,5,FALSE),"-")</f>
        <v>1.3</v>
      </c>
    </row>
    <row r="11" spans="1:51" x14ac:dyDescent="0.25">
      <c r="A11" t="s">
        <v>1267</v>
      </c>
      <c r="B11" t="s">
        <v>1265</v>
      </c>
      <c r="C11" t="s">
        <v>1266</v>
      </c>
      <c r="D11" s="276" t="str">
        <f t="shared" si="0"/>
        <v>Stable</v>
      </c>
      <c r="E11" s="276" t="s">
        <v>9225</v>
      </c>
      <c r="F11" s="276" t="s">
        <v>9225</v>
      </c>
      <c r="G11" s="276" t="s">
        <v>9225</v>
      </c>
      <c r="H11" s="276" t="s">
        <v>9225</v>
      </c>
      <c r="I11" s="276" t="s">
        <v>9225</v>
      </c>
      <c r="J11" s="276" t="s">
        <v>9225</v>
      </c>
      <c r="K11" s="276" t="s">
        <v>9225</v>
      </c>
      <c r="L11" s="276" t="s">
        <v>9225</v>
      </c>
      <c r="M11" s="276" t="s">
        <v>9225</v>
      </c>
      <c r="N11" s="276" t="s">
        <v>9225</v>
      </c>
      <c r="O11" s="276" t="s">
        <v>9225</v>
      </c>
      <c r="P11" s="276" t="s">
        <v>9225</v>
      </c>
      <c r="Q11" s="276" t="s">
        <v>9225</v>
      </c>
      <c r="R11" s="276" t="s">
        <v>9225</v>
      </c>
      <c r="S11" s="276" t="s">
        <v>9225</v>
      </c>
      <c r="T11" s="276" t="s">
        <v>9225</v>
      </c>
      <c r="U11" s="276" t="s">
        <v>9225</v>
      </c>
      <c r="V11" s="276" t="s">
        <v>9225</v>
      </c>
      <c r="W11" s="276" t="s">
        <v>9225</v>
      </c>
      <c r="X11" s="276" t="s">
        <v>9225</v>
      </c>
      <c r="Y11" s="276" t="s">
        <v>9225</v>
      </c>
      <c r="Z11" s="276" t="s">
        <v>9225</v>
      </c>
      <c r="AA11" s="276" t="s">
        <v>9225</v>
      </c>
      <c r="AB11" s="276" t="s">
        <v>9225</v>
      </c>
      <c r="AC11" s="276" t="s">
        <v>9225</v>
      </c>
      <c r="AD11" s="276" t="s">
        <v>9225</v>
      </c>
      <c r="AE11" s="276" t="s">
        <v>9225</v>
      </c>
      <c r="AF11" s="276" t="s">
        <v>9225</v>
      </c>
      <c r="AG11" s="276" t="s">
        <v>9225</v>
      </c>
      <c r="AH11" s="276" t="s">
        <v>9225</v>
      </c>
      <c r="AI11" s="276" t="s">
        <v>9225</v>
      </c>
      <c r="AJ11" s="276" t="s">
        <v>9225</v>
      </c>
      <c r="AK11" s="276" t="s">
        <v>9225</v>
      </c>
      <c r="AL11" s="276" t="s">
        <v>9225</v>
      </c>
      <c r="AM11" s="276" t="s">
        <v>9225</v>
      </c>
      <c r="AN11" s="276" t="s">
        <v>9225</v>
      </c>
      <c r="AO11" s="276" t="s">
        <v>9225</v>
      </c>
      <c r="AP11" s="276" t="s">
        <v>9225</v>
      </c>
      <c r="AQ11" s="276" t="s">
        <v>9225</v>
      </c>
      <c r="AR11" s="276" t="s">
        <v>9225</v>
      </c>
      <c r="AS11" s="276" t="s">
        <v>9225</v>
      </c>
      <c r="AT11" s="276" t="s">
        <v>9225</v>
      </c>
      <c r="AU11" s="276">
        <v>1.8</v>
      </c>
      <c r="AV11" s="276">
        <v>1.8</v>
      </c>
      <c r="AW11" s="276">
        <v>1.8</v>
      </c>
      <c r="AX11" s="276">
        <v>1.8</v>
      </c>
      <c r="AY11" s="276">
        <f>_xlfn.IFNA(VLOOKUP(C11,'INFORM Severity - hidden'!$C$5:$G$300,5,FALSE),"-")</f>
        <v>1.8</v>
      </c>
    </row>
    <row r="12" spans="1:51" x14ac:dyDescent="0.25">
      <c r="A12" t="s">
        <v>599</v>
      </c>
      <c r="B12" t="s">
        <v>597</v>
      </c>
      <c r="C12" t="s">
        <v>598</v>
      </c>
      <c r="D12" s="276" t="str">
        <f t="shared" si="0"/>
        <v>Stable</v>
      </c>
      <c r="E12" s="276" t="s">
        <v>9225</v>
      </c>
      <c r="F12" s="276">
        <v>3.5</v>
      </c>
      <c r="G12" s="276">
        <v>3.5</v>
      </c>
      <c r="H12" s="276">
        <v>3.8</v>
      </c>
      <c r="I12" s="276">
        <v>3.8</v>
      </c>
      <c r="J12" s="276">
        <v>3.8</v>
      </c>
      <c r="K12" s="276">
        <v>3.8</v>
      </c>
      <c r="L12" s="276">
        <v>3.8</v>
      </c>
      <c r="M12" s="276">
        <v>3.8</v>
      </c>
      <c r="N12" s="276">
        <v>3.8</v>
      </c>
      <c r="O12" s="276">
        <v>3.8</v>
      </c>
      <c r="P12" s="276">
        <v>3.8</v>
      </c>
      <c r="Q12" s="276">
        <v>3.7</v>
      </c>
      <c r="R12" s="276">
        <v>3.7</v>
      </c>
      <c r="S12" s="276">
        <v>3.3</v>
      </c>
      <c r="T12" s="276">
        <v>3.3</v>
      </c>
      <c r="U12" s="276">
        <v>3.2</v>
      </c>
      <c r="V12" s="276">
        <v>3.3</v>
      </c>
      <c r="W12" s="276">
        <v>3.3</v>
      </c>
      <c r="X12" s="276">
        <v>3.3</v>
      </c>
      <c r="Y12" s="276">
        <v>3.3</v>
      </c>
      <c r="Z12" s="276">
        <v>3.4</v>
      </c>
      <c r="AA12" s="276">
        <v>3.3</v>
      </c>
      <c r="AB12" s="276">
        <v>3.3</v>
      </c>
      <c r="AC12" s="276">
        <v>3.3</v>
      </c>
      <c r="AD12" s="276">
        <v>3.3</v>
      </c>
      <c r="AE12" s="276">
        <v>3.8</v>
      </c>
      <c r="AF12" s="276">
        <v>3.8</v>
      </c>
      <c r="AG12" s="276">
        <v>3.8</v>
      </c>
      <c r="AH12" s="276">
        <v>3.8</v>
      </c>
      <c r="AI12" s="276">
        <v>3.8</v>
      </c>
      <c r="AJ12" s="276">
        <v>3.8</v>
      </c>
      <c r="AK12" s="276">
        <v>3.8</v>
      </c>
      <c r="AL12" s="276">
        <v>3.8</v>
      </c>
      <c r="AM12" s="276">
        <v>3.8</v>
      </c>
      <c r="AN12" s="276">
        <v>3.8</v>
      </c>
      <c r="AO12" s="276">
        <v>3.8</v>
      </c>
      <c r="AP12" s="276">
        <v>3.8</v>
      </c>
      <c r="AQ12" s="276">
        <v>3.5</v>
      </c>
      <c r="AR12" s="276">
        <v>3.5</v>
      </c>
      <c r="AS12" s="276">
        <v>3.5</v>
      </c>
      <c r="AT12" s="276">
        <v>3.5</v>
      </c>
      <c r="AU12" s="276">
        <v>3.5</v>
      </c>
      <c r="AV12" s="276">
        <v>3.5</v>
      </c>
      <c r="AW12" s="276">
        <v>3.5</v>
      </c>
      <c r="AX12" s="276">
        <v>3.5</v>
      </c>
      <c r="AY12" s="276">
        <f>_xlfn.IFNA(VLOOKUP(C12,'INFORM Severity - hidden'!$C$5:$G$300,5,FALSE),"-")</f>
        <v>3.5</v>
      </c>
    </row>
    <row r="13" spans="1:51" x14ac:dyDescent="0.25">
      <c r="A13"/>
      <c r="B13"/>
      <c r="C13" t="s">
        <v>9229</v>
      </c>
      <c r="D13" s="276" t="str">
        <f t="shared" si="0"/>
        <v>-</v>
      </c>
      <c r="E13" s="276" t="s">
        <v>9225</v>
      </c>
      <c r="F13" s="276">
        <v>3.5</v>
      </c>
      <c r="G13" s="276">
        <v>3.5</v>
      </c>
      <c r="H13" s="276" t="s">
        <v>9225</v>
      </c>
      <c r="I13" s="276" t="s">
        <v>9225</v>
      </c>
      <c r="J13" s="276" t="s">
        <v>9225</v>
      </c>
      <c r="K13" s="276" t="s">
        <v>9225</v>
      </c>
      <c r="L13" s="276" t="s">
        <v>9225</v>
      </c>
      <c r="M13" s="276" t="s">
        <v>9225</v>
      </c>
      <c r="N13" s="276" t="s">
        <v>9225</v>
      </c>
      <c r="O13" s="276" t="s">
        <v>9225</v>
      </c>
      <c r="P13" s="276" t="s">
        <v>9225</v>
      </c>
      <c r="Q13" s="276" t="s">
        <v>9225</v>
      </c>
      <c r="R13" s="276" t="s">
        <v>9225</v>
      </c>
      <c r="S13" s="276" t="s">
        <v>9225</v>
      </c>
      <c r="T13" s="276" t="s">
        <v>9225</v>
      </c>
      <c r="U13" s="276" t="s">
        <v>9225</v>
      </c>
      <c r="V13" s="276" t="s">
        <v>9225</v>
      </c>
      <c r="W13" s="276" t="s">
        <v>9225</v>
      </c>
      <c r="X13" s="276" t="s">
        <v>9225</v>
      </c>
      <c r="Y13" s="276" t="s">
        <v>9225</v>
      </c>
      <c r="Z13" s="276" t="s">
        <v>9225</v>
      </c>
      <c r="AA13" s="276" t="s">
        <v>9225</v>
      </c>
      <c r="AB13" s="276" t="s">
        <v>9225</v>
      </c>
      <c r="AC13" s="276" t="s">
        <v>9225</v>
      </c>
      <c r="AD13" s="276" t="s">
        <v>9225</v>
      </c>
      <c r="AE13" s="276" t="s">
        <v>9225</v>
      </c>
      <c r="AF13" s="276" t="s">
        <v>9225</v>
      </c>
      <c r="AG13" s="276" t="s">
        <v>9225</v>
      </c>
      <c r="AH13" s="276" t="s">
        <v>9225</v>
      </c>
      <c r="AI13" s="276" t="s">
        <v>9225</v>
      </c>
      <c r="AJ13" s="276" t="s">
        <v>9225</v>
      </c>
      <c r="AK13" s="276" t="s">
        <v>9225</v>
      </c>
      <c r="AL13" s="276" t="s">
        <v>9225</v>
      </c>
      <c r="AM13" s="276" t="s">
        <v>9225</v>
      </c>
      <c r="AN13" s="276" t="s">
        <v>9225</v>
      </c>
      <c r="AO13" s="276" t="s">
        <v>9225</v>
      </c>
      <c r="AP13" s="276" t="s">
        <v>9225</v>
      </c>
      <c r="AQ13" s="276" t="s">
        <v>9225</v>
      </c>
      <c r="AR13" s="276" t="s">
        <v>9225</v>
      </c>
      <c r="AS13" s="276" t="s">
        <v>9225</v>
      </c>
      <c r="AT13" s="276" t="s">
        <v>9225</v>
      </c>
      <c r="AU13" s="276" t="s">
        <v>9225</v>
      </c>
      <c r="AV13" s="276" t="s">
        <v>9225</v>
      </c>
      <c r="AW13" s="276" t="s">
        <v>9225</v>
      </c>
      <c r="AX13" s="276" t="s">
        <v>9225</v>
      </c>
      <c r="AY13" s="276" t="str">
        <f>_xlfn.IFNA(VLOOKUP(C13,'INFORM Severity - hidden'!$C$5:$G$300,5,FALSE),"-")</f>
        <v>-</v>
      </c>
    </row>
    <row r="14" spans="1:51" x14ac:dyDescent="0.25">
      <c r="A14"/>
      <c r="B14"/>
      <c r="C14" t="s">
        <v>9230</v>
      </c>
      <c r="D14" s="276" t="str">
        <f t="shared" si="0"/>
        <v>-</v>
      </c>
      <c r="E14" s="276" t="s">
        <v>9225</v>
      </c>
      <c r="F14" s="276">
        <v>1.7</v>
      </c>
      <c r="G14" s="276">
        <v>1.7</v>
      </c>
      <c r="H14" s="276" t="s">
        <v>9225</v>
      </c>
      <c r="I14" s="276" t="s">
        <v>9225</v>
      </c>
      <c r="J14" s="276" t="s">
        <v>9225</v>
      </c>
      <c r="K14" s="276" t="s">
        <v>9225</v>
      </c>
      <c r="L14" s="276" t="s">
        <v>9225</v>
      </c>
      <c r="M14" s="276" t="s">
        <v>9225</v>
      </c>
      <c r="N14" s="276" t="s">
        <v>9225</v>
      </c>
      <c r="O14" s="276" t="s">
        <v>9225</v>
      </c>
      <c r="P14" s="276" t="s">
        <v>9225</v>
      </c>
      <c r="Q14" s="276" t="s">
        <v>9225</v>
      </c>
      <c r="R14" s="276" t="s">
        <v>9225</v>
      </c>
      <c r="S14" s="276" t="s">
        <v>9225</v>
      </c>
      <c r="T14" s="276" t="s">
        <v>9225</v>
      </c>
      <c r="U14" s="276" t="s">
        <v>9225</v>
      </c>
      <c r="V14" s="276" t="s">
        <v>9225</v>
      </c>
      <c r="W14" s="276" t="s">
        <v>9225</v>
      </c>
      <c r="X14" s="276" t="s">
        <v>9225</v>
      </c>
      <c r="Y14" s="276" t="s">
        <v>9225</v>
      </c>
      <c r="Z14" s="276" t="s">
        <v>9225</v>
      </c>
      <c r="AA14" s="276" t="s">
        <v>9225</v>
      </c>
      <c r="AB14" s="276" t="s">
        <v>9225</v>
      </c>
      <c r="AC14" s="276" t="s">
        <v>9225</v>
      </c>
      <c r="AD14" s="276" t="s">
        <v>9225</v>
      </c>
      <c r="AE14" s="276" t="s">
        <v>9225</v>
      </c>
      <c r="AF14" s="276" t="s">
        <v>9225</v>
      </c>
      <c r="AG14" s="276" t="s">
        <v>9225</v>
      </c>
      <c r="AH14" s="276" t="s">
        <v>9225</v>
      </c>
      <c r="AI14" s="276" t="s">
        <v>9225</v>
      </c>
      <c r="AJ14" s="276" t="s">
        <v>9225</v>
      </c>
      <c r="AK14" s="276" t="s">
        <v>9225</v>
      </c>
      <c r="AL14" s="276" t="s">
        <v>9225</v>
      </c>
      <c r="AM14" s="276" t="s">
        <v>9225</v>
      </c>
      <c r="AN14" s="276" t="s">
        <v>9225</v>
      </c>
      <c r="AO14" s="276" t="s">
        <v>9225</v>
      </c>
      <c r="AP14" s="276" t="s">
        <v>9225</v>
      </c>
      <c r="AQ14" s="276" t="s">
        <v>9225</v>
      </c>
      <c r="AR14" s="276" t="s">
        <v>9225</v>
      </c>
      <c r="AS14" s="276" t="s">
        <v>9225</v>
      </c>
      <c r="AT14" s="276" t="s">
        <v>9225</v>
      </c>
      <c r="AU14" s="276" t="s">
        <v>9225</v>
      </c>
      <c r="AV14" s="276" t="s">
        <v>9225</v>
      </c>
      <c r="AW14" s="276" t="s">
        <v>9225</v>
      </c>
      <c r="AX14" s="276" t="s">
        <v>9225</v>
      </c>
      <c r="AY14" s="276" t="str">
        <f>_xlfn.IFNA(VLOOKUP(C14,'INFORM Severity - hidden'!$C$5:$G$300,5,FALSE),"-")</f>
        <v>-</v>
      </c>
    </row>
    <row r="15" spans="1:51" x14ac:dyDescent="0.25">
      <c r="A15" t="s">
        <v>362</v>
      </c>
      <c r="B15" t="s">
        <v>360</v>
      </c>
      <c r="C15" t="s">
        <v>361</v>
      </c>
      <c r="D15" s="276" t="str">
        <f t="shared" si="0"/>
        <v>Decreasing</v>
      </c>
      <c r="E15" s="276" t="s">
        <v>9225</v>
      </c>
      <c r="F15" s="276">
        <v>3</v>
      </c>
      <c r="G15" s="276">
        <v>3.1</v>
      </c>
      <c r="H15" s="276">
        <v>3.2</v>
      </c>
      <c r="I15" s="276">
        <v>3.2</v>
      </c>
      <c r="J15" s="276">
        <v>3.1</v>
      </c>
      <c r="K15" s="276">
        <v>3.2</v>
      </c>
      <c r="L15" s="276">
        <v>3.2</v>
      </c>
      <c r="M15" s="276">
        <v>3.2</v>
      </c>
      <c r="N15" s="276">
        <v>3.2</v>
      </c>
      <c r="O15" s="276">
        <v>3.2</v>
      </c>
      <c r="P15" s="276">
        <v>3.2</v>
      </c>
      <c r="Q15" s="276">
        <v>3.2</v>
      </c>
      <c r="R15" s="276">
        <v>3.4</v>
      </c>
      <c r="S15" s="276">
        <v>3.4</v>
      </c>
      <c r="T15" s="276">
        <v>3.4</v>
      </c>
      <c r="U15" s="276">
        <v>3.4</v>
      </c>
      <c r="V15" s="276">
        <v>3.9</v>
      </c>
      <c r="W15" s="276">
        <v>3.9</v>
      </c>
      <c r="X15" s="276">
        <v>3.9</v>
      </c>
      <c r="Y15" s="276">
        <v>3.9</v>
      </c>
      <c r="Z15" s="276">
        <v>3.8</v>
      </c>
      <c r="AA15" s="276">
        <v>3.9</v>
      </c>
      <c r="AB15" s="276">
        <v>4</v>
      </c>
      <c r="AC15" s="276">
        <v>3.9</v>
      </c>
      <c r="AD15" s="276">
        <v>3.9</v>
      </c>
      <c r="AE15" s="276">
        <v>3.9</v>
      </c>
      <c r="AF15" s="276">
        <v>4</v>
      </c>
      <c r="AG15" s="276">
        <v>4</v>
      </c>
      <c r="AH15" s="276">
        <v>4</v>
      </c>
      <c r="AI15" s="276">
        <v>4</v>
      </c>
      <c r="AJ15" s="276">
        <v>4</v>
      </c>
      <c r="AK15" s="276">
        <v>4</v>
      </c>
      <c r="AL15" s="276">
        <v>4</v>
      </c>
      <c r="AM15" s="276">
        <v>3.9</v>
      </c>
      <c r="AN15" s="276">
        <v>3.9</v>
      </c>
      <c r="AO15" s="276">
        <v>3.9</v>
      </c>
      <c r="AP15" s="276">
        <v>3.9</v>
      </c>
      <c r="AQ15" s="276">
        <v>3.9</v>
      </c>
      <c r="AR15" s="276">
        <v>3.9</v>
      </c>
      <c r="AS15" s="276">
        <v>3.9</v>
      </c>
      <c r="AT15" s="276">
        <v>3.9</v>
      </c>
      <c r="AU15" s="276">
        <v>3.9</v>
      </c>
      <c r="AV15" s="276">
        <v>3.9</v>
      </c>
      <c r="AW15" s="276">
        <v>3.7</v>
      </c>
      <c r="AX15" s="276">
        <v>3.8</v>
      </c>
      <c r="AY15" s="276">
        <f>_xlfn.IFNA(VLOOKUP(C15,'INFORM Severity - hidden'!$C$5:$G$300,5,FALSE),"-")</f>
        <v>3.8</v>
      </c>
    </row>
    <row r="16" spans="1:51" x14ac:dyDescent="0.25">
      <c r="A16"/>
      <c r="B16"/>
      <c r="C16" t="s">
        <v>9231</v>
      </c>
      <c r="D16" s="276" t="str">
        <f t="shared" si="0"/>
        <v>-</v>
      </c>
      <c r="E16" s="276" t="s">
        <v>9225</v>
      </c>
      <c r="F16" s="276" t="s">
        <v>9225</v>
      </c>
      <c r="G16" s="276" t="s">
        <v>9225</v>
      </c>
      <c r="H16" s="276" t="s">
        <v>9225</v>
      </c>
      <c r="I16" s="276" t="s">
        <v>9225</v>
      </c>
      <c r="J16" s="276" t="s">
        <v>9225</v>
      </c>
      <c r="K16" s="276" t="s">
        <v>9225</v>
      </c>
      <c r="L16" s="276" t="s">
        <v>9225</v>
      </c>
      <c r="M16" s="276" t="s">
        <v>9225</v>
      </c>
      <c r="N16" s="276" t="s">
        <v>9225</v>
      </c>
      <c r="O16" s="276" t="s">
        <v>9225</v>
      </c>
      <c r="P16" s="276" t="s">
        <v>9225</v>
      </c>
      <c r="Q16" s="276" t="s">
        <v>9225</v>
      </c>
      <c r="R16" s="276" t="s">
        <v>9225</v>
      </c>
      <c r="S16" s="276" t="s">
        <v>9225</v>
      </c>
      <c r="T16" s="276" t="s">
        <v>9225</v>
      </c>
      <c r="U16" s="276" t="s">
        <v>9225</v>
      </c>
      <c r="V16" s="276" t="s">
        <v>9225</v>
      </c>
      <c r="W16" s="276" t="s">
        <v>9225</v>
      </c>
      <c r="X16" s="276" t="s">
        <v>9225</v>
      </c>
      <c r="Y16" s="276">
        <v>2.4</v>
      </c>
      <c r="Z16" s="276">
        <v>2.2999999999999998</v>
      </c>
      <c r="AA16" s="276">
        <v>2.4</v>
      </c>
      <c r="AB16" s="276">
        <v>2.4</v>
      </c>
      <c r="AC16" s="276">
        <v>2.4</v>
      </c>
      <c r="AD16" s="276" t="s">
        <v>9225</v>
      </c>
      <c r="AE16" s="276" t="s">
        <v>9225</v>
      </c>
      <c r="AF16" s="276" t="s">
        <v>9225</v>
      </c>
      <c r="AG16" s="276" t="s">
        <v>9225</v>
      </c>
      <c r="AH16" s="276" t="s">
        <v>9225</v>
      </c>
      <c r="AI16" s="276" t="s">
        <v>9225</v>
      </c>
      <c r="AJ16" s="276" t="s">
        <v>9225</v>
      </c>
      <c r="AK16" s="276" t="s">
        <v>9225</v>
      </c>
      <c r="AL16" s="276" t="s">
        <v>9225</v>
      </c>
      <c r="AM16" s="276" t="s">
        <v>9225</v>
      </c>
      <c r="AN16" s="276" t="s">
        <v>9225</v>
      </c>
      <c r="AO16" s="276" t="s">
        <v>9225</v>
      </c>
      <c r="AP16" s="276" t="s">
        <v>9225</v>
      </c>
      <c r="AQ16" s="276" t="s">
        <v>9225</v>
      </c>
      <c r="AR16" s="276" t="s">
        <v>9225</v>
      </c>
      <c r="AS16" s="276" t="s">
        <v>9225</v>
      </c>
      <c r="AT16" s="276" t="s">
        <v>9225</v>
      </c>
      <c r="AU16" s="276" t="s">
        <v>9225</v>
      </c>
      <c r="AV16" s="276" t="s">
        <v>9225</v>
      </c>
      <c r="AW16" s="276" t="s">
        <v>9225</v>
      </c>
      <c r="AX16" s="276" t="s">
        <v>9225</v>
      </c>
      <c r="AY16" s="276" t="str">
        <f>_xlfn.IFNA(VLOOKUP(C16,'INFORM Severity - hidden'!$C$5:$G$300,5,FALSE),"-")</f>
        <v>-</v>
      </c>
    </row>
    <row r="17" spans="1:51" x14ac:dyDescent="0.25">
      <c r="A17"/>
      <c r="B17"/>
      <c r="C17" t="s">
        <v>9232</v>
      </c>
      <c r="D17" s="276" t="str">
        <f t="shared" si="0"/>
        <v>-</v>
      </c>
      <c r="E17" s="276" t="s">
        <v>9225</v>
      </c>
      <c r="F17" s="276" t="s">
        <v>9225</v>
      </c>
      <c r="G17" s="276" t="s">
        <v>9225</v>
      </c>
      <c r="H17" s="276" t="s">
        <v>9225</v>
      </c>
      <c r="I17" s="276" t="s">
        <v>9225</v>
      </c>
      <c r="J17" s="276" t="s">
        <v>9225</v>
      </c>
      <c r="K17" s="276" t="s">
        <v>9225</v>
      </c>
      <c r="L17" s="276" t="s">
        <v>9225</v>
      </c>
      <c r="M17" s="276" t="s">
        <v>9225</v>
      </c>
      <c r="N17" s="276" t="s">
        <v>9225</v>
      </c>
      <c r="O17" s="276" t="s">
        <v>9225</v>
      </c>
      <c r="P17" s="276" t="s">
        <v>9225</v>
      </c>
      <c r="Q17" s="276" t="s">
        <v>9225</v>
      </c>
      <c r="R17" s="276" t="s">
        <v>9225</v>
      </c>
      <c r="S17" s="276" t="s">
        <v>9225</v>
      </c>
      <c r="T17" s="276" t="s">
        <v>9225</v>
      </c>
      <c r="U17" s="276" t="s">
        <v>9225</v>
      </c>
      <c r="V17" s="276" t="s">
        <v>9225</v>
      </c>
      <c r="W17" s="276" t="s">
        <v>9225</v>
      </c>
      <c r="X17" s="276" t="s">
        <v>9225</v>
      </c>
      <c r="Y17" s="276" t="s">
        <v>9225</v>
      </c>
      <c r="Z17" s="276" t="s">
        <v>9225</v>
      </c>
      <c r="AA17" s="276">
        <v>3.9</v>
      </c>
      <c r="AB17" s="276">
        <v>3.9</v>
      </c>
      <c r="AC17" s="276">
        <v>3.8</v>
      </c>
      <c r="AD17" s="276" t="s">
        <v>9225</v>
      </c>
      <c r="AE17" s="276" t="s">
        <v>9225</v>
      </c>
      <c r="AF17" s="276" t="s">
        <v>9225</v>
      </c>
      <c r="AG17" s="276" t="s">
        <v>9225</v>
      </c>
      <c r="AH17" s="276" t="s">
        <v>9225</v>
      </c>
      <c r="AI17" s="276" t="s">
        <v>9225</v>
      </c>
      <c r="AJ17" s="276" t="s">
        <v>9225</v>
      </c>
      <c r="AK17" s="276" t="s">
        <v>9225</v>
      </c>
      <c r="AL17" s="276" t="s">
        <v>9225</v>
      </c>
      <c r="AM17" s="276" t="s">
        <v>9225</v>
      </c>
      <c r="AN17" s="276" t="s">
        <v>9225</v>
      </c>
      <c r="AO17" s="276" t="s">
        <v>9225</v>
      </c>
      <c r="AP17" s="276" t="s">
        <v>9225</v>
      </c>
      <c r="AQ17" s="276" t="s">
        <v>9225</v>
      </c>
      <c r="AR17" s="276" t="s">
        <v>9225</v>
      </c>
      <c r="AS17" s="276" t="s">
        <v>9225</v>
      </c>
      <c r="AT17" s="276" t="s">
        <v>9225</v>
      </c>
      <c r="AU17" s="276" t="s">
        <v>9225</v>
      </c>
      <c r="AV17" s="276" t="s">
        <v>9225</v>
      </c>
      <c r="AW17" s="276" t="s">
        <v>9225</v>
      </c>
      <c r="AX17" s="276" t="s">
        <v>9225</v>
      </c>
      <c r="AY17" s="276" t="str">
        <f>_xlfn.IFNA(VLOOKUP(C17,'INFORM Severity - hidden'!$C$5:$G$300,5,FALSE),"-")</f>
        <v>-</v>
      </c>
    </row>
    <row r="18" spans="1:51" x14ac:dyDescent="0.25">
      <c r="A18" t="s">
        <v>120</v>
      </c>
      <c r="B18" t="s">
        <v>1113</v>
      </c>
      <c r="C18" t="s">
        <v>1114</v>
      </c>
      <c r="D18" s="276" t="str">
        <f t="shared" si="0"/>
        <v>Stable</v>
      </c>
      <c r="E18" s="276" t="s">
        <v>9225</v>
      </c>
      <c r="F18" s="276" t="s">
        <v>9225</v>
      </c>
      <c r="G18" s="276" t="s">
        <v>9225</v>
      </c>
      <c r="H18" s="276" t="s">
        <v>9225</v>
      </c>
      <c r="I18" s="276" t="s">
        <v>9225</v>
      </c>
      <c r="J18" s="276" t="s">
        <v>9225</v>
      </c>
      <c r="K18" s="276" t="s">
        <v>9225</v>
      </c>
      <c r="L18" s="276" t="s">
        <v>9225</v>
      </c>
      <c r="M18" s="276" t="s">
        <v>9225</v>
      </c>
      <c r="N18" s="276" t="s">
        <v>9225</v>
      </c>
      <c r="O18" s="276" t="s">
        <v>9225</v>
      </c>
      <c r="P18" s="276" t="s">
        <v>9225</v>
      </c>
      <c r="Q18" s="276" t="s">
        <v>9225</v>
      </c>
      <c r="R18" s="276" t="s">
        <v>9225</v>
      </c>
      <c r="S18" s="276" t="s">
        <v>9225</v>
      </c>
      <c r="T18" s="276" t="s">
        <v>9225</v>
      </c>
      <c r="U18" s="276" t="s">
        <v>9225</v>
      </c>
      <c r="V18" s="276">
        <v>2.9</v>
      </c>
      <c r="W18" s="276">
        <v>3.2</v>
      </c>
      <c r="X18" s="276">
        <v>3.2</v>
      </c>
      <c r="Y18" s="276">
        <v>3.2</v>
      </c>
      <c r="Z18" s="276">
        <v>2.9</v>
      </c>
      <c r="AA18" s="276">
        <v>2.9</v>
      </c>
      <c r="AB18" s="276">
        <v>2.9</v>
      </c>
      <c r="AC18" s="276" t="s">
        <v>9225</v>
      </c>
      <c r="AD18" s="276" t="s">
        <v>9225</v>
      </c>
      <c r="AE18" s="276" t="s">
        <v>9225</v>
      </c>
      <c r="AF18" s="276" t="s">
        <v>9225</v>
      </c>
      <c r="AG18" s="276" t="s">
        <v>9225</v>
      </c>
      <c r="AH18" s="276" t="s">
        <v>9225</v>
      </c>
      <c r="AI18" s="276" t="s">
        <v>9225</v>
      </c>
      <c r="AJ18" s="276" t="s">
        <v>9225</v>
      </c>
      <c r="AK18" s="276" t="s">
        <v>9225</v>
      </c>
      <c r="AL18" s="276" t="s">
        <v>9225</v>
      </c>
      <c r="AM18" s="276" t="s">
        <v>9225</v>
      </c>
      <c r="AN18" s="276" t="s">
        <v>9225</v>
      </c>
      <c r="AO18" s="276" t="s">
        <v>9225</v>
      </c>
      <c r="AP18" s="276" t="s">
        <v>9225</v>
      </c>
      <c r="AQ18" s="276" t="s">
        <v>9225</v>
      </c>
      <c r="AR18" s="276" t="s">
        <v>9225</v>
      </c>
      <c r="AS18" s="276" t="s">
        <v>9225</v>
      </c>
      <c r="AT18" s="276">
        <v>3.4</v>
      </c>
      <c r="AU18" s="276">
        <v>3.4</v>
      </c>
      <c r="AV18" s="276">
        <v>3.4</v>
      </c>
      <c r="AW18" s="276">
        <v>3.4</v>
      </c>
      <c r="AX18" s="276">
        <v>3.4</v>
      </c>
      <c r="AY18" s="276">
        <f>_xlfn.IFNA(VLOOKUP(C18,'INFORM Severity - hidden'!$C$5:$G$300,5,FALSE),"-")</f>
        <v>3.4</v>
      </c>
    </row>
    <row r="19" spans="1:51" x14ac:dyDescent="0.25">
      <c r="A19" t="s">
        <v>120</v>
      </c>
      <c r="B19" t="s">
        <v>118</v>
      </c>
      <c r="C19" t="s">
        <v>119</v>
      </c>
      <c r="D19" s="276" t="str">
        <f t="shared" si="0"/>
        <v>Stable</v>
      </c>
      <c r="E19" s="276" t="s">
        <v>9225</v>
      </c>
      <c r="F19" s="276">
        <v>3.3</v>
      </c>
      <c r="G19" s="276">
        <v>3.3</v>
      </c>
      <c r="H19" s="276">
        <v>3.1</v>
      </c>
      <c r="I19" s="276">
        <v>3.1</v>
      </c>
      <c r="J19" s="276">
        <v>3.1</v>
      </c>
      <c r="K19" s="276">
        <v>3.1</v>
      </c>
      <c r="L19" s="276">
        <v>3.1</v>
      </c>
      <c r="M19" s="276">
        <v>3.1</v>
      </c>
      <c r="N19" s="276">
        <v>3.2</v>
      </c>
      <c r="O19" s="276">
        <v>3.2</v>
      </c>
      <c r="P19" s="276">
        <v>3.2</v>
      </c>
      <c r="Q19" s="276">
        <v>3.2</v>
      </c>
      <c r="R19" s="276">
        <v>3.2</v>
      </c>
      <c r="S19" s="276">
        <v>3.1</v>
      </c>
      <c r="T19" s="276">
        <v>3.1</v>
      </c>
      <c r="U19" s="276">
        <v>3.2</v>
      </c>
      <c r="V19" s="276">
        <v>3.3</v>
      </c>
      <c r="W19" s="276">
        <v>3.3</v>
      </c>
      <c r="X19" s="276">
        <v>3.3</v>
      </c>
      <c r="Y19" s="276">
        <v>3.3</v>
      </c>
      <c r="Z19" s="276">
        <v>3.3</v>
      </c>
      <c r="AA19" s="276">
        <v>3.3</v>
      </c>
      <c r="AB19" s="276">
        <v>3.3</v>
      </c>
      <c r="AC19" s="276">
        <v>3.2</v>
      </c>
      <c r="AD19" s="276">
        <v>3.2</v>
      </c>
      <c r="AE19" s="276">
        <v>3.2</v>
      </c>
      <c r="AF19" s="276">
        <v>3.2</v>
      </c>
      <c r="AG19" s="276">
        <v>3.2</v>
      </c>
      <c r="AH19" s="276">
        <v>3.2</v>
      </c>
      <c r="AI19" s="276">
        <v>3.2</v>
      </c>
      <c r="AJ19" s="276">
        <v>3.2</v>
      </c>
      <c r="AK19" s="276">
        <v>3.1</v>
      </c>
      <c r="AL19" s="276">
        <v>3.1</v>
      </c>
      <c r="AM19" s="276">
        <v>3.2</v>
      </c>
      <c r="AN19" s="276">
        <v>3.2</v>
      </c>
      <c r="AO19" s="276">
        <v>3.2</v>
      </c>
      <c r="AP19" s="276">
        <v>3.2</v>
      </c>
      <c r="AQ19" s="276">
        <v>3.2</v>
      </c>
      <c r="AR19" s="276">
        <v>3.2</v>
      </c>
      <c r="AS19" s="276">
        <v>3</v>
      </c>
      <c r="AT19" s="276">
        <v>3</v>
      </c>
      <c r="AU19" s="276">
        <v>3.1</v>
      </c>
      <c r="AV19" s="276">
        <v>3</v>
      </c>
      <c r="AW19" s="276">
        <v>3.1</v>
      </c>
      <c r="AX19" s="276">
        <v>3</v>
      </c>
      <c r="AY19" s="276">
        <f>_xlfn.IFNA(VLOOKUP(C19,'INFORM Severity - hidden'!$C$5:$G$300,5,FALSE),"-")</f>
        <v>3</v>
      </c>
    </row>
    <row r="20" spans="1:51" x14ac:dyDescent="0.25">
      <c r="A20"/>
      <c r="B20"/>
      <c r="C20" t="s">
        <v>9233</v>
      </c>
      <c r="D20" s="276" t="str">
        <f t="shared" si="0"/>
        <v>-</v>
      </c>
      <c r="E20" s="276" t="s">
        <v>9225</v>
      </c>
      <c r="F20" s="276" t="s">
        <v>9225</v>
      </c>
      <c r="G20" s="276" t="s">
        <v>9225</v>
      </c>
      <c r="H20" s="276" t="s">
        <v>9225</v>
      </c>
      <c r="I20" s="276" t="s">
        <v>9225</v>
      </c>
      <c r="J20" s="276" t="s">
        <v>9225</v>
      </c>
      <c r="K20" s="276" t="s">
        <v>9225</v>
      </c>
      <c r="L20" s="276">
        <v>3.1</v>
      </c>
      <c r="M20" s="276">
        <v>3.1</v>
      </c>
      <c r="N20" s="276">
        <v>3.2</v>
      </c>
      <c r="O20" s="276">
        <v>3.2</v>
      </c>
      <c r="P20" s="276">
        <v>3.2</v>
      </c>
      <c r="Q20" s="276">
        <v>3.2</v>
      </c>
      <c r="R20" s="276">
        <v>3.2</v>
      </c>
      <c r="S20" s="276">
        <v>3.2</v>
      </c>
      <c r="T20" s="276">
        <v>3.2</v>
      </c>
      <c r="U20" s="276">
        <v>3.2</v>
      </c>
      <c r="V20" s="276">
        <v>3.1</v>
      </c>
      <c r="W20" s="276">
        <v>3.3</v>
      </c>
      <c r="X20" s="276">
        <v>3.3</v>
      </c>
      <c r="Y20" s="276">
        <v>3.3</v>
      </c>
      <c r="Z20" s="276">
        <v>3.3</v>
      </c>
      <c r="AA20" s="276" t="s">
        <v>9225</v>
      </c>
      <c r="AB20" s="276" t="s">
        <v>9225</v>
      </c>
      <c r="AC20" s="276" t="s">
        <v>9225</v>
      </c>
      <c r="AD20" s="276" t="s">
        <v>9225</v>
      </c>
      <c r="AE20" s="276" t="s">
        <v>9225</v>
      </c>
      <c r="AF20" s="276" t="s">
        <v>9225</v>
      </c>
      <c r="AG20" s="276" t="s">
        <v>9225</v>
      </c>
      <c r="AH20" s="276" t="s">
        <v>9225</v>
      </c>
      <c r="AI20" s="276" t="s">
        <v>9225</v>
      </c>
      <c r="AJ20" s="276" t="s">
        <v>9225</v>
      </c>
      <c r="AK20" s="276" t="s">
        <v>9225</v>
      </c>
      <c r="AL20" s="276" t="s">
        <v>9225</v>
      </c>
      <c r="AM20" s="276" t="s">
        <v>9225</v>
      </c>
      <c r="AN20" s="276" t="s">
        <v>9225</v>
      </c>
      <c r="AO20" s="276" t="s">
        <v>9225</v>
      </c>
      <c r="AP20" s="276" t="s">
        <v>9225</v>
      </c>
      <c r="AQ20" s="276" t="s">
        <v>9225</v>
      </c>
      <c r="AR20" s="276" t="s">
        <v>9225</v>
      </c>
      <c r="AS20" s="276" t="s">
        <v>9225</v>
      </c>
      <c r="AT20" s="276" t="s">
        <v>9225</v>
      </c>
      <c r="AU20" s="276" t="s">
        <v>9225</v>
      </c>
      <c r="AV20" s="276" t="s">
        <v>9225</v>
      </c>
      <c r="AW20" s="276" t="s">
        <v>9225</v>
      </c>
      <c r="AX20" s="276" t="s">
        <v>9225</v>
      </c>
      <c r="AY20" s="276" t="str">
        <f>_xlfn.IFNA(VLOOKUP(C20,'INFORM Severity - hidden'!$C$5:$G$300,5,FALSE),"-")</f>
        <v>-</v>
      </c>
    </row>
    <row r="21" spans="1:51" x14ac:dyDescent="0.25">
      <c r="A21"/>
      <c r="B21"/>
      <c r="C21" t="s">
        <v>9234</v>
      </c>
      <c r="D21" s="276" t="str">
        <f t="shared" si="0"/>
        <v>-</v>
      </c>
      <c r="E21" s="276" t="s">
        <v>9225</v>
      </c>
      <c r="F21" s="276" t="s">
        <v>9225</v>
      </c>
      <c r="G21" s="276" t="s">
        <v>9225</v>
      </c>
      <c r="H21" s="276" t="s">
        <v>9225</v>
      </c>
      <c r="I21" s="276" t="s">
        <v>9225</v>
      </c>
      <c r="J21" s="276" t="s">
        <v>9225</v>
      </c>
      <c r="K21" s="276" t="s">
        <v>9225</v>
      </c>
      <c r="L21" s="276" t="s">
        <v>9225</v>
      </c>
      <c r="M21" s="276" t="s">
        <v>9225</v>
      </c>
      <c r="N21" s="276" t="s">
        <v>9225</v>
      </c>
      <c r="O21" s="276" t="s">
        <v>9225</v>
      </c>
      <c r="P21" s="276" t="s">
        <v>9225</v>
      </c>
      <c r="Q21" s="276" t="s">
        <v>9225</v>
      </c>
      <c r="R21" s="276" t="s">
        <v>9225</v>
      </c>
      <c r="S21" s="276" t="s">
        <v>9225</v>
      </c>
      <c r="T21" s="276" t="s">
        <v>9225</v>
      </c>
      <c r="U21" s="276" t="s">
        <v>9225</v>
      </c>
      <c r="V21" s="276">
        <v>2.4</v>
      </c>
      <c r="W21" s="276">
        <v>2.5</v>
      </c>
      <c r="X21" s="276">
        <v>2.5</v>
      </c>
      <c r="Y21" s="276">
        <v>2.5</v>
      </c>
      <c r="Z21" s="276">
        <v>2.5</v>
      </c>
      <c r="AA21" s="276">
        <v>2.6</v>
      </c>
      <c r="AB21" s="276">
        <v>2.6</v>
      </c>
      <c r="AC21" s="276" t="s">
        <v>9225</v>
      </c>
      <c r="AD21" s="276" t="s">
        <v>9225</v>
      </c>
      <c r="AE21" s="276" t="s">
        <v>9225</v>
      </c>
      <c r="AF21" s="276" t="s">
        <v>9225</v>
      </c>
      <c r="AG21" s="276" t="s">
        <v>9225</v>
      </c>
      <c r="AH21" s="276" t="s">
        <v>9225</v>
      </c>
      <c r="AI21" s="276" t="s">
        <v>9225</v>
      </c>
      <c r="AJ21" s="276" t="s">
        <v>9225</v>
      </c>
      <c r="AK21" s="276" t="s">
        <v>9225</v>
      </c>
      <c r="AL21" s="276" t="s">
        <v>9225</v>
      </c>
      <c r="AM21" s="276" t="s">
        <v>9225</v>
      </c>
      <c r="AN21" s="276" t="s">
        <v>9225</v>
      </c>
      <c r="AO21" s="276" t="s">
        <v>9225</v>
      </c>
      <c r="AP21" s="276" t="s">
        <v>9225</v>
      </c>
      <c r="AQ21" s="276" t="s">
        <v>9225</v>
      </c>
      <c r="AR21" s="276" t="s">
        <v>9225</v>
      </c>
      <c r="AS21" s="276" t="s">
        <v>9225</v>
      </c>
      <c r="AT21" s="276" t="s">
        <v>9225</v>
      </c>
      <c r="AU21" s="276" t="s">
        <v>9225</v>
      </c>
      <c r="AV21" s="276" t="s">
        <v>9225</v>
      </c>
      <c r="AW21" s="276" t="s">
        <v>9225</v>
      </c>
      <c r="AX21" s="276" t="s">
        <v>9225</v>
      </c>
      <c r="AY21" s="276" t="str">
        <f>_xlfn.IFNA(VLOOKUP(C21,'INFORM Severity - hidden'!$C$5:$G$300,5,FALSE),"-")</f>
        <v>-</v>
      </c>
    </row>
    <row r="22" spans="1:51" x14ac:dyDescent="0.25">
      <c r="A22"/>
      <c r="B22"/>
      <c r="C22" t="s">
        <v>9235</v>
      </c>
      <c r="D22" s="276" t="str">
        <f t="shared" si="0"/>
        <v>-</v>
      </c>
      <c r="E22" s="276" t="s">
        <v>9225</v>
      </c>
      <c r="F22" s="276" t="s">
        <v>9225</v>
      </c>
      <c r="G22" s="276" t="s">
        <v>9225</v>
      </c>
      <c r="H22" s="276" t="s">
        <v>9225</v>
      </c>
      <c r="I22" s="276" t="s">
        <v>9225</v>
      </c>
      <c r="J22" s="276" t="s">
        <v>9225</v>
      </c>
      <c r="K22" s="276" t="s">
        <v>9225</v>
      </c>
      <c r="L22" s="276" t="s">
        <v>9225</v>
      </c>
      <c r="M22" s="276" t="s">
        <v>9225</v>
      </c>
      <c r="N22" s="276" t="s">
        <v>9225</v>
      </c>
      <c r="O22" s="276" t="s">
        <v>9225</v>
      </c>
      <c r="P22" s="276" t="s">
        <v>9225</v>
      </c>
      <c r="Q22" s="276" t="s">
        <v>9225</v>
      </c>
      <c r="R22" s="276" t="s">
        <v>9225</v>
      </c>
      <c r="S22" s="276" t="s">
        <v>9225</v>
      </c>
      <c r="T22" s="276" t="s">
        <v>9225</v>
      </c>
      <c r="U22" s="276" t="s">
        <v>9225</v>
      </c>
      <c r="V22" s="276" t="s">
        <v>9225</v>
      </c>
      <c r="W22" s="276" t="s">
        <v>9225</v>
      </c>
      <c r="X22" s="276" t="s">
        <v>9225</v>
      </c>
      <c r="Y22" s="276">
        <v>2.1</v>
      </c>
      <c r="Z22" s="276">
        <v>2.1</v>
      </c>
      <c r="AA22" s="276">
        <v>2.4</v>
      </c>
      <c r="AB22" s="276" t="s">
        <v>9225</v>
      </c>
      <c r="AC22" s="276" t="s">
        <v>9225</v>
      </c>
      <c r="AD22" s="276" t="s">
        <v>9225</v>
      </c>
      <c r="AE22" s="276" t="s">
        <v>9225</v>
      </c>
      <c r="AF22" s="276" t="s">
        <v>9225</v>
      </c>
      <c r="AG22" s="276" t="s">
        <v>9225</v>
      </c>
      <c r="AH22" s="276" t="s">
        <v>9225</v>
      </c>
      <c r="AI22" s="276" t="s">
        <v>9225</v>
      </c>
      <c r="AJ22" s="276" t="s">
        <v>9225</v>
      </c>
      <c r="AK22" s="276" t="s">
        <v>9225</v>
      </c>
      <c r="AL22" s="276" t="s">
        <v>9225</v>
      </c>
      <c r="AM22" s="276" t="s">
        <v>9225</v>
      </c>
      <c r="AN22" s="276" t="s">
        <v>9225</v>
      </c>
      <c r="AO22" s="276" t="s">
        <v>9225</v>
      </c>
      <c r="AP22" s="276" t="s">
        <v>9225</v>
      </c>
      <c r="AQ22" s="276" t="s">
        <v>9225</v>
      </c>
      <c r="AR22" s="276" t="s">
        <v>9225</v>
      </c>
      <c r="AS22" s="276" t="s">
        <v>9225</v>
      </c>
      <c r="AT22" s="276" t="s">
        <v>9225</v>
      </c>
      <c r="AU22" s="276" t="s">
        <v>9225</v>
      </c>
      <c r="AV22" s="276" t="s">
        <v>9225</v>
      </c>
      <c r="AW22" s="276" t="s">
        <v>9225</v>
      </c>
      <c r="AX22" s="276" t="s">
        <v>9225</v>
      </c>
      <c r="AY22" s="276" t="str">
        <f>_xlfn.IFNA(VLOOKUP(C22,'INFORM Severity - hidden'!$C$5:$G$300,5,FALSE),"-")</f>
        <v>-</v>
      </c>
    </row>
    <row r="23" spans="1:51" x14ac:dyDescent="0.25">
      <c r="A23" t="s">
        <v>120</v>
      </c>
      <c r="B23" t="s">
        <v>2348</v>
      </c>
      <c r="C23" t="s">
        <v>2349</v>
      </c>
      <c r="D23" s="276" t="str">
        <f t="shared" si="0"/>
        <v>Stable</v>
      </c>
      <c r="E23" s="276" t="s">
        <v>9225</v>
      </c>
      <c r="F23" s="276" t="s">
        <v>9225</v>
      </c>
      <c r="G23" s="276" t="s">
        <v>9225</v>
      </c>
      <c r="H23" s="276" t="s">
        <v>9225</v>
      </c>
      <c r="I23" s="276" t="s">
        <v>9225</v>
      </c>
      <c r="J23" s="276" t="s">
        <v>9225</v>
      </c>
      <c r="K23" s="276" t="s">
        <v>9225</v>
      </c>
      <c r="L23" s="276" t="s">
        <v>9225</v>
      </c>
      <c r="M23" s="276" t="s">
        <v>9225</v>
      </c>
      <c r="N23" s="276" t="s">
        <v>9225</v>
      </c>
      <c r="O23" s="276" t="s">
        <v>9225</v>
      </c>
      <c r="P23" s="276" t="s">
        <v>9225</v>
      </c>
      <c r="Q23" s="276" t="s">
        <v>9225</v>
      </c>
      <c r="R23" s="276" t="s">
        <v>9225</v>
      </c>
      <c r="S23" s="276" t="s">
        <v>9225</v>
      </c>
      <c r="T23" s="276" t="s">
        <v>9225</v>
      </c>
      <c r="U23" s="276" t="s">
        <v>9225</v>
      </c>
      <c r="V23" s="276" t="s">
        <v>9225</v>
      </c>
      <c r="W23" s="276" t="s">
        <v>9225</v>
      </c>
      <c r="X23" s="276" t="s">
        <v>9225</v>
      </c>
      <c r="Y23" s="276" t="s">
        <v>9225</v>
      </c>
      <c r="Z23" s="276" t="s">
        <v>9225</v>
      </c>
      <c r="AA23" s="276" t="s">
        <v>9225</v>
      </c>
      <c r="AB23" s="276" t="s">
        <v>9225</v>
      </c>
      <c r="AC23" s="276" t="s">
        <v>9225</v>
      </c>
      <c r="AD23" s="276" t="s">
        <v>9225</v>
      </c>
      <c r="AE23" s="276" t="s">
        <v>9225</v>
      </c>
      <c r="AF23" s="276" t="s">
        <v>9225</v>
      </c>
      <c r="AG23" s="276" t="s">
        <v>9225</v>
      </c>
      <c r="AH23" s="276" t="s">
        <v>9225</v>
      </c>
      <c r="AI23" s="276" t="s">
        <v>9225</v>
      </c>
      <c r="AJ23" s="276" t="s">
        <v>9225</v>
      </c>
      <c r="AK23" s="276" t="s">
        <v>9225</v>
      </c>
      <c r="AL23" s="276" t="s">
        <v>9225</v>
      </c>
      <c r="AM23" s="276" t="s">
        <v>9225</v>
      </c>
      <c r="AN23" s="276" t="s">
        <v>9225</v>
      </c>
      <c r="AO23" s="276" t="s">
        <v>9225</v>
      </c>
      <c r="AP23" s="276" t="s">
        <v>9225</v>
      </c>
      <c r="AQ23" s="276" t="s">
        <v>9225</v>
      </c>
      <c r="AR23" s="276" t="s">
        <v>9225</v>
      </c>
      <c r="AS23" s="276" t="s">
        <v>9225</v>
      </c>
      <c r="AT23" s="276">
        <v>3.1</v>
      </c>
      <c r="AU23" s="276">
        <v>3</v>
      </c>
      <c r="AV23" s="276">
        <v>3</v>
      </c>
      <c r="AW23" s="276">
        <v>3</v>
      </c>
      <c r="AX23" s="276">
        <v>3</v>
      </c>
      <c r="AY23" s="276">
        <f>_xlfn.IFNA(VLOOKUP(C23,'INFORM Severity - hidden'!$C$5:$G$300,5,FALSE),"-")</f>
        <v>3</v>
      </c>
    </row>
    <row r="24" spans="1:51" x14ac:dyDescent="0.25">
      <c r="A24"/>
      <c r="B24"/>
      <c r="C24" t="s">
        <v>9236</v>
      </c>
      <c r="D24" s="276" t="str">
        <f t="shared" si="0"/>
        <v>-</v>
      </c>
      <c r="E24" s="276" t="s">
        <v>9225</v>
      </c>
      <c r="F24" s="276" t="s">
        <v>9225</v>
      </c>
      <c r="G24" s="276" t="s">
        <v>9225</v>
      </c>
      <c r="H24" s="276" t="s">
        <v>9225</v>
      </c>
      <c r="I24" s="276" t="s">
        <v>9225</v>
      </c>
      <c r="J24" s="276" t="s">
        <v>9225</v>
      </c>
      <c r="K24" s="276" t="s">
        <v>9225</v>
      </c>
      <c r="L24" s="276" t="s">
        <v>9225</v>
      </c>
      <c r="M24" s="276" t="s">
        <v>9225</v>
      </c>
      <c r="N24" s="276">
        <v>1.7</v>
      </c>
      <c r="O24" s="276">
        <v>1.7</v>
      </c>
      <c r="P24" s="276">
        <v>1.7</v>
      </c>
      <c r="Q24" s="276">
        <v>1.7</v>
      </c>
      <c r="R24" s="276">
        <v>1.7</v>
      </c>
      <c r="S24" s="276" t="s">
        <v>9225</v>
      </c>
      <c r="T24" s="276" t="s">
        <v>9225</v>
      </c>
      <c r="U24" s="276" t="s">
        <v>9225</v>
      </c>
      <c r="V24" s="276" t="s">
        <v>9225</v>
      </c>
      <c r="W24" s="276" t="s">
        <v>9225</v>
      </c>
      <c r="X24" s="276" t="s">
        <v>9225</v>
      </c>
      <c r="Y24" s="276" t="s">
        <v>9225</v>
      </c>
      <c r="Z24" s="276" t="s">
        <v>9225</v>
      </c>
      <c r="AA24" s="276" t="s">
        <v>9225</v>
      </c>
      <c r="AB24" s="276" t="s">
        <v>9225</v>
      </c>
      <c r="AC24" s="276" t="s">
        <v>9225</v>
      </c>
      <c r="AD24" s="276" t="s">
        <v>9225</v>
      </c>
      <c r="AE24" s="276" t="s">
        <v>9225</v>
      </c>
      <c r="AF24" s="276" t="s">
        <v>9225</v>
      </c>
      <c r="AG24" s="276" t="s">
        <v>9225</v>
      </c>
      <c r="AH24" s="276" t="s">
        <v>9225</v>
      </c>
      <c r="AI24" s="276" t="s">
        <v>9225</v>
      </c>
      <c r="AJ24" s="276" t="s">
        <v>9225</v>
      </c>
      <c r="AK24" s="276" t="s">
        <v>9225</v>
      </c>
      <c r="AL24" s="276" t="s">
        <v>9225</v>
      </c>
      <c r="AM24" s="276" t="s">
        <v>9225</v>
      </c>
      <c r="AN24" s="276" t="s">
        <v>9225</v>
      </c>
      <c r="AO24" s="276" t="s">
        <v>9225</v>
      </c>
      <c r="AP24" s="276" t="s">
        <v>9225</v>
      </c>
      <c r="AQ24" s="276" t="s">
        <v>9225</v>
      </c>
      <c r="AR24" s="276" t="s">
        <v>9225</v>
      </c>
      <c r="AS24" s="276" t="s">
        <v>9225</v>
      </c>
      <c r="AT24" s="276" t="s">
        <v>9225</v>
      </c>
      <c r="AU24" s="276" t="s">
        <v>9225</v>
      </c>
      <c r="AV24" s="276" t="s">
        <v>9225</v>
      </c>
      <c r="AW24" s="276" t="s">
        <v>9225</v>
      </c>
      <c r="AX24" s="276" t="s">
        <v>9225</v>
      </c>
      <c r="AY24" s="276" t="str">
        <f>_xlfn.IFNA(VLOOKUP(C24,'INFORM Severity - hidden'!$C$5:$G$300,5,FALSE),"-")</f>
        <v>-</v>
      </c>
    </row>
    <row r="25" spans="1:51" x14ac:dyDescent="0.25">
      <c r="A25"/>
      <c r="B25"/>
      <c r="C25" t="s">
        <v>9237</v>
      </c>
      <c r="D25" s="276" t="str">
        <f t="shared" si="0"/>
        <v>-</v>
      </c>
      <c r="E25" s="276" t="s">
        <v>9225</v>
      </c>
      <c r="F25" s="276">
        <v>0.8</v>
      </c>
      <c r="G25" s="276" t="s">
        <v>9225</v>
      </c>
      <c r="H25" s="276" t="s">
        <v>9225</v>
      </c>
      <c r="I25" s="276" t="s">
        <v>9225</v>
      </c>
      <c r="J25" s="276" t="s">
        <v>9225</v>
      </c>
      <c r="K25" s="276" t="s">
        <v>9225</v>
      </c>
      <c r="L25" s="276" t="s">
        <v>9225</v>
      </c>
      <c r="M25" s="276" t="s">
        <v>9225</v>
      </c>
      <c r="N25" s="276" t="s">
        <v>9225</v>
      </c>
      <c r="O25" s="276" t="s">
        <v>9225</v>
      </c>
      <c r="P25" s="276" t="s">
        <v>9225</v>
      </c>
      <c r="Q25" s="276" t="s">
        <v>9225</v>
      </c>
      <c r="R25" s="276" t="s">
        <v>9225</v>
      </c>
      <c r="S25" s="276" t="s">
        <v>9225</v>
      </c>
      <c r="T25" s="276" t="s">
        <v>9225</v>
      </c>
      <c r="U25" s="276" t="s">
        <v>9225</v>
      </c>
      <c r="V25" s="276" t="s">
        <v>9225</v>
      </c>
      <c r="W25" s="276" t="s">
        <v>9225</v>
      </c>
      <c r="X25" s="276" t="s">
        <v>9225</v>
      </c>
      <c r="Y25" s="276" t="s">
        <v>9225</v>
      </c>
      <c r="Z25" s="276" t="s">
        <v>9225</v>
      </c>
      <c r="AA25" s="276" t="s">
        <v>9225</v>
      </c>
      <c r="AB25" s="276" t="s">
        <v>9225</v>
      </c>
      <c r="AC25" s="276" t="s">
        <v>9225</v>
      </c>
      <c r="AD25" s="276" t="s">
        <v>9225</v>
      </c>
      <c r="AE25" s="276" t="s">
        <v>9225</v>
      </c>
      <c r="AF25" s="276" t="s">
        <v>9225</v>
      </c>
      <c r="AG25" s="276" t="s">
        <v>9225</v>
      </c>
      <c r="AH25" s="276" t="s">
        <v>9225</v>
      </c>
      <c r="AI25" s="276" t="s">
        <v>9225</v>
      </c>
      <c r="AJ25" s="276" t="s">
        <v>9225</v>
      </c>
      <c r="AK25" s="276" t="s">
        <v>9225</v>
      </c>
      <c r="AL25" s="276" t="s">
        <v>9225</v>
      </c>
      <c r="AM25" s="276" t="s">
        <v>9225</v>
      </c>
      <c r="AN25" s="276" t="s">
        <v>9225</v>
      </c>
      <c r="AO25" s="276" t="s">
        <v>9225</v>
      </c>
      <c r="AP25" s="276" t="s">
        <v>9225</v>
      </c>
      <c r="AQ25" s="276" t="s">
        <v>9225</v>
      </c>
      <c r="AR25" s="276" t="s">
        <v>9225</v>
      </c>
      <c r="AS25" s="276" t="s">
        <v>9225</v>
      </c>
      <c r="AT25" s="276" t="s">
        <v>9225</v>
      </c>
      <c r="AU25" s="276" t="s">
        <v>9225</v>
      </c>
      <c r="AV25" s="276" t="s">
        <v>9225</v>
      </c>
      <c r="AW25" s="276" t="s">
        <v>9225</v>
      </c>
      <c r="AX25" s="276" t="s">
        <v>9225</v>
      </c>
      <c r="AY25" s="276" t="str">
        <f>_xlfn.IFNA(VLOOKUP(C25,'INFORM Severity - hidden'!$C$5:$G$300,5,FALSE),"-")</f>
        <v>-</v>
      </c>
    </row>
    <row r="26" spans="1:51" x14ac:dyDescent="0.25">
      <c r="A26" t="s">
        <v>2423</v>
      </c>
      <c r="B26" t="s">
        <v>4456</v>
      </c>
      <c r="C26" t="s">
        <v>4457</v>
      </c>
      <c r="D26" s="276" t="str">
        <f t="shared" si="0"/>
        <v>Increasing</v>
      </c>
      <c r="E26" s="276" t="s">
        <v>9225</v>
      </c>
      <c r="F26" s="276" t="s">
        <v>9225</v>
      </c>
      <c r="G26" s="276" t="s">
        <v>9225</v>
      </c>
      <c r="H26" s="276" t="s">
        <v>9225</v>
      </c>
      <c r="I26" s="276" t="s">
        <v>9225</v>
      </c>
      <c r="J26" s="276" t="s">
        <v>9225</v>
      </c>
      <c r="K26" s="276" t="s">
        <v>9225</v>
      </c>
      <c r="L26" s="276" t="s">
        <v>9225</v>
      </c>
      <c r="M26" s="276" t="s">
        <v>9225</v>
      </c>
      <c r="N26" s="276" t="s">
        <v>9225</v>
      </c>
      <c r="O26" s="276" t="s">
        <v>9225</v>
      </c>
      <c r="P26" s="276" t="s">
        <v>9225</v>
      </c>
      <c r="Q26" s="276" t="s">
        <v>9225</v>
      </c>
      <c r="R26" s="276" t="s">
        <v>9225</v>
      </c>
      <c r="S26" s="276" t="s">
        <v>9225</v>
      </c>
      <c r="T26" s="276" t="s">
        <v>9225</v>
      </c>
      <c r="U26" s="276" t="s">
        <v>9225</v>
      </c>
      <c r="V26" s="276" t="s">
        <v>9225</v>
      </c>
      <c r="W26" s="276" t="s">
        <v>9225</v>
      </c>
      <c r="X26" s="276" t="s">
        <v>9225</v>
      </c>
      <c r="Y26" s="276" t="s">
        <v>9225</v>
      </c>
      <c r="Z26" s="276" t="s">
        <v>9225</v>
      </c>
      <c r="AA26" s="276" t="s">
        <v>9225</v>
      </c>
      <c r="AB26" s="276" t="s">
        <v>9225</v>
      </c>
      <c r="AC26" s="276" t="s">
        <v>9225</v>
      </c>
      <c r="AD26" s="276" t="s">
        <v>9225</v>
      </c>
      <c r="AE26" s="276" t="s">
        <v>9225</v>
      </c>
      <c r="AF26" s="276" t="s">
        <v>9225</v>
      </c>
      <c r="AG26" s="276" t="s">
        <v>9225</v>
      </c>
      <c r="AH26" s="276" t="s">
        <v>9225</v>
      </c>
      <c r="AI26" s="276" t="s">
        <v>9225</v>
      </c>
      <c r="AJ26" s="276" t="s">
        <v>9225</v>
      </c>
      <c r="AK26" s="276" t="s">
        <v>9225</v>
      </c>
      <c r="AL26" s="276" t="s">
        <v>9225</v>
      </c>
      <c r="AM26" s="276" t="s">
        <v>9225</v>
      </c>
      <c r="AN26" s="276" t="s">
        <v>9225</v>
      </c>
      <c r="AO26" s="276">
        <v>2.2000000000000002</v>
      </c>
      <c r="AP26" s="276">
        <v>2.2000000000000002</v>
      </c>
      <c r="AQ26" s="276">
        <v>2.1</v>
      </c>
      <c r="AR26" s="276">
        <v>2.1</v>
      </c>
      <c r="AS26" s="276">
        <v>2.1</v>
      </c>
      <c r="AT26" s="276">
        <v>2.8</v>
      </c>
      <c r="AU26" s="276">
        <v>2.8</v>
      </c>
      <c r="AV26" s="276">
        <v>2.5</v>
      </c>
      <c r="AW26" s="276">
        <v>2.8</v>
      </c>
      <c r="AX26" s="276">
        <v>2.8</v>
      </c>
      <c r="AY26" s="276">
        <f>_xlfn.IFNA(VLOOKUP(C26,'INFORM Severity - hidden'!$C$5:$G$300,5,FALSE),"-")</f>
        <v>2.8</v>
      </c>
    </row>
    <row r="27" spans="1:51" x14ac:dyDescent="0.25">
      <c r="A27" t="s">
        <v>2423</v>
      </c>
      <c r="B27" t="s">
        <v>2421</v>
      </c>
      <c r="C27" t="s">
        <v>2422</v>
      </c>
      <c r="D27" s="276" t="str">
        <f t="shared" si="0"/>
        <v>Stable</v>
      </c>
      <c r="E27" s="276" t="s">
        <v>9225</v>
      </c>
      <c r="F27" s="276">
        <v>1.7</v>
      </c>
      <c r="G27" s="276">
        <v>1.7</v>
      </c>
      <c r="H27" s="276">
        <v>2.2000000000000002</v>
      </c>
      <c r="I27" s="276">
        <v>2.4</v>
      </c>
      <c r="J27" s="276">
        <v>2.4</v>
      </c>
      <c r="K27" s="276">
        <v>2.4</v>
      </c>
      <c r="L27" s="276">
        <v>2.4</v>
      </c>
      <c r="M27" s="276">
        <v>2.4</v>
      </c>
      <c r="N27" s="276">
        <v>2.4</v>
      </c>
      <c r="O27" s="276">
        <v>2.2000000000000002</v>
      </c>
      <c r="P27" s="276">
        <v>2.2000000000000002</v>
      </c>
      <c r="Q27" s="276">
        <v>2.2000000000000002</v>
      </c>
      <c r="R27" s="276">
        <v>2.2000000000000002</v>
      </c>
      <c r="S27" s="276">
        <v>2.2000000000000002</v>
      </c>
      <c r="T27" s="276">
        <v>2.2000000000000002</v>
      </c>
      <c r="U27" s="276">
        <v>2.2000000000000002</v>
      </c>
      <c r="V27" s="276">
        <v>2.2000000000000002</v>
      </c>
      <c r="W27" s="276">
        <v>2.2000000000000002</v>
      </c>
      <c r="X27" s="276">
        <v>2.2000000000000002</v>
      </c>
      <c r="Y27" s="276">
        <v>2.2999999999999998</v>
      </c>
      <c r="Z27" s="276">
        <v>2.4</v>
      </c>
      <c r="AA27" s="276">
        <v>2.5</v>
      </c>
      <c r="AB27" s="276">
        <v>2.5</v>
      </c>
      <c r="AC27" s="276">
        <v>2.5</v>
      </c>
      <c r="AD27" s="276">
        <v>2.5</v>
      </c>
      <c r="AE27" s="276">
        <v>2.5</v>
      </c>
      <c r="AF27" s="276">
        <v>2.5</v>
      </c>
      <c r="AG27" s="276">
        <v>2.5</v>
      </c>
      <c r="AH27" s="276">
        <v>2.6</v>
      </c>
      <c r="AI27" s="276">
        <v>2.6</v>
      </c>
      <c r="AJ27" s="276">
        <v>2.6</v>
      </c>
      <c r="AK27" s="276">
        <v>2.6</v>
      </c>
      <c r="AL27" s="276">
        <v>2.5</v>
      </c>
      <c r="AM27" s="276">
        <v>2.5</v>
      </c>
      <c r="AN27" s="276">
        <v>2.5</v>
      </c>
      <c r="AO27" s="276">
        <v>2.5</v>
      </c>
      <c r="AP27" s="276">
        <v>2.5</v>
      </c>
      <c r="AQ27" s="276">
        <v>2.4</v>
      </c>
      <c r="AR27" s="276">
        <v>2.4</v>
      </c>
      <c r="AS27" s="276">
        <v>2.4</v>
      </c>
      <c r="AT27" s="276">
        <v>2.4</v>
      </c>
      <c r="AU27" s="276">
        <v>2.4</v>
      </c>
      <c r="AV27" s="276">
        <v>2.2999999999999998</v>
      </c>
      <c r="AW27" s="276">
        <v>2.4</v>
      </c>
      <c r="AX27" s="276">
        <v>2.4</v>
      </c>
      <c r="AY27" s="276">
        <f>_xlfn.IFNA(VLOOKUP(C27,'INFORM Severity - hidden'!$C$5:$G$300,5,FALSE),"-")</f>
        <v>2.4</v>
      </c>
    </row>
    <row r="28" spans="1:51" x14ac:dyDescent="0.25">
      <c r="A28" t="s">
        <v>2423</v>
      </c>
      <c r="B28" t="s">
        <v>4476</v>
      </c>
      <c r="C28" t="s">
        <v>4477</v>
      </c>
      <c r="D28" s="276" t="str">
        <f t="shared" si="0"/>
        <v>Decreasing</v>
      </c>
      <c r="E28" s="276" t="s">
        <v>9225</v>
      </c>
      <c r="F28" s="276" t="s">
        <v>9225</v>
      </c>
      <c r="G28" s="276" t="s">
        <v>9225</v>
      </c>
      <c r="H28" s="276" t="s">
        <v>9225</v>
      </c>
      <c r="I28" s="276" t="s">
        <v>9225</v>
      </c>
      <c r="J28" s="276" t="s">
        <v>9225</v>
      </c>
      <c r="K28" s="276" t="s">
        <v>9225</v>
      </c>
      <c r="L28" s="276" t="s">
        <v>9225</v>
      </c>
      <c r="M28" s="276" t="s">
        <v>9225</v>
      </c>
      <c r="N28" s="276" t="s">
        <v>9225</v>
      </c>
      <c r="O28" s="276" t="s">
        <v>9225</v>
      </c>
      <c r="P28" s="276" t="s">
        <v>9225</v>
      </c>
      <c r="Q28" s="276" t="s">
        <v>9225</v>
      </c>
      <c r="R28" s="276" t="s">
        <v>9225</v>
      </c>
      <c r="S28" s="276" t="s">
        <v>9225</v>
      </c>
      <c r="T28" s="276" t="s">
        <v>9225</v>
      </c>
      <c r="U28" s="276" t="s">
        <v>9225</v>
      </c>
      <c r="V28" s="276" t="s">
        <v>9225</v>
      </c>
      <c r="W28" s="276" t="s">
        <v>9225</v>
      </c>
      <c r="X28" s="276" t="s">
        <v>9225</v>
      </c>
      <c r="Y28" s="276" t="s">
        <v>9225</v>
      </c>
      <c r="Z28" s="276" t="s">
        <v>9225</v>
      </c>
      <c r="AA28" s="276" t="s">
        <v>9225</v>
      </c>
      <c r="AB28" s="276" t="s">
        <v>9225</v>
      </c>
      <c r="AC28" s="276" t="s">
        <v>9225</v>
      </c>
      <c r="AD28" s="276" t="s">
        <v>9225</v>
      </c>
      <c r="AE28" s="276" t="s">
        <v>9225</v>
      </c>
      <c r="AF28" s="276" t="s">
        <v>9225</v>
      </c>
      <c r="AG28" s="276" t="s">
        <v>9225</v>
      </c>
      <c r="AH28" s="276" t="s">
        <v>9225</v>
      </c>
      <c r="AI28" s="276" t="s">
        <v>9225</v>
      </c>
      <c r="AJ28" s="276" t="s">
        <v>9225</v>
      </c>
      <c r="AK28" s="276" t="s">
        <v>9225</v>
      </c>
      <c r="AL28" s="276" t="s">
        <v>9225</v>
      </c>
      <c r="AM28" s="276" t="s">
        <v>9225</v>
      </c>
      <c r="AN28" s="276" t="s">
        <v>9225</v>
      </c>
      <c r="AO28" s="276">
        <v>1.9</v>
      </c>
      <c r="AP28" s="276">
        <v>2</v>
      </c>
      <c r="AQ28" s="276">
        <v>2</v>
      </c>
      <c r="AR28" s="276">
        <v>2</v>
      </c>
      <c r="AS28" s="276">
        <v>2</v>
      </c>
      <c r="AT28" s="276">
        <v>2.2000000000000002</v>
      </c>
      <c r="AU28" s="276">
        <v>2.1</v>
      </c>
      <c r="AV28" s="276">
        <v>2</v>
      </c>
      <c r="AW28" s="276">
        <v>2.1</v>
      </c>
      <c r="AX28" s="276">
        <v>2</v>
      </c>
      <c r="AY28" s="276">
        <f>_xlfn.IFNA(VLOOKUP(C28,'INFORM Severity - hidden'!$C$5:$G$300,5,FALSE),"-")</f>
        <v>2</v>
      </c>
    </row>
    <row r="29" spans="1:51" x14ac:dyDescent="0.25">
      <c r="A29" t="s">
        <v>177</v>
      </c>
      <c r="B29" t="s">
        <v>175</v>
      </c>
      <c r="C29" t="s">
        <v>176</v>
      </c>
      <c r="D29" s="276" t="str">
        <f t="shared" si="0"/>
        <v>Stable</v>
      </c>
      <c r="E29" s="276" t="s">
        <v>9225</v>
      </c>
      <c r="F29" s="276">
        <v>4</v>
      </c>
      <c r="G29" s="276">
        <v>4</v>
      </c>
      <c r="H29" s="276">
        <v>4</v>
      </c>
      <c r="I29" s="276">
        <v>4</v>
      </c>
      <c r="J29" s="276">
        <v>4</v>
      </c>
      <c r="K29" s="276">
        <v>4</v>
      </c>
      <c r="L29" s="276">
        <v>4</v>
      </c>
      <c r="M29" s="276">
        <v>4</v>
      </c>
      <c r="N29" s="276">
        <v>4</v>
      </c>
      <c r="O29" s="276">
        <v>3.9</v>
      </c>
      <c r="P29" s="276">
        <v>3.9</v>
      </c>
      <c r="Q29" s="276">
        <v>3.9</v>
      </c>
      <c r="R29" s="276">
        <v>3.9</v>
      </c>
      <c r="S29" s="276">
        <v>4</v>
      </c>
      <c r="T29" s="276">
        <v>4</v>
      </c>
      <c r="U29" s="276">
        <v>4</v>
      </c>
      <c r="V29" s="276">
        <v>4</v>
      </c>
      <c r="W29" s="276">
        <v>4</v>
      </c>
      <c r="X29" s="276">
        <v>4</v>
      </c>
      <c r="Y29" s="276">
        <v>4</v>
      </c>
      <c r="Z29" s="276">
        <v>4</v>
      </c>
      <c r="AA29" s="276">
        <v>4</v>
      </c>
      <c r="AB29" s="276">
        <v>4</v>
      </c>
      <c r="AC29" s="276">
        <v>4</v>
      </c>
      <c r="AD29" s="276">
        <v>4</v>
      </c>
      <c r="AE29" s="276">
        <v>4.0999999999999996</v>
      </c>
      <c r="AF29" s="276">
        <v>4.0999999999999996</v>
      </c>
      <c r="AG29" s="276">
        <v>4.0999999999999996</v>
      </c>
      <c r="AH29" s="276">
        <v>4.2</v>
      </c>
      <c r="AI29" s="276">
        <v>4.2</v>
      </c>
      <c r="AJ29" s="276">
        <v>4.2</v>
      </c>
      <c r="AK29" s="276">
        <v>4.2</v>
      </c>
      <c r="AL29" s="276">
        <v>4.2</v>
      </c>
      <c r="AM29" s="276">
        <v>4.2</v>
      </c>
      <c r="AN29" s="276">
        <v>4.2</v>
      </c>
      <c r="AO29" s="276">
        <v>4.2</v>
      </c>
      <c r="AP29" s="276">
        <v>4.2</v>
      </c>
      <c r="AQ29" s="276">
        <v>4.2</v>
      </c>
      <c r="AR29" s="276">
        <v>4.0999999999999996</v>
      </c>
      <c r="AS29" s="276">
        <v>4.2</v>
      </c>
      <c r="AT29" s="276">
        <v>4.0999999999999996</v>
      </c>
      <c r="AU29" s="276">
        <v>4.0999999999999996</v>
      </c>
      <c r="AV29" s="276">
        <v>4.0999999999999996</v>
      </c>
      <c r="AW29" s="276">
        <v>4.0999999999999996</v>
      </c>
      <c r="AX29" s="276">
        <v>4.0999999999999996</v>
      </c>
      <c r="AY29" s="276">
        <f>_xlfn.IFNA(VLOOKUP(C29,'INFORM Severity - hidden'!$C$5:$G$300,5,FALSE),"-")</f>
        <v>4.0999999999999996</v>
      </c>
    </row>
    <row r="30" spans="1:51" x14ac:dyDescent="0.25">
      <c r="A30"/>
      <c r="B30"/>
      <c r="C30" t="s">
        <v>9238</v>
      </c>
      <c r="D30" s="276" t="str">
        <f t="shared" si="0"/>
        <v>-</v>
      </c>
      <c r="E30" s="276" t="s">
        <v>9225</v>
      </c>
      <c r="F30" s="276" t="s">
        <v>9225</v>
      </c>
      <c r="G30" s="276" t="s">
        <v>9225</v>
      </c>
      <c r="H30" s="276" t="s">
        <v>9225</v>
      </c>
      <c r="I30" s="276" t="s">
        <v>9225</v>
      </c>
      <c r="J30" s="276" t="s">
        <v>9225</v>
      </c>
      <c r="K30" s="276" t="s">
        <v>9225</v>
      </c>
      <c r="L30" s="276" t="s">
        <v>9225</v>
      </c>
      <c r="M30" s="276" t="s">
        <v>9225</v>
      </c>
      <c r="N30" s="276" t="s">
        <v>9225</v>
      </c>
      <c r="O30" s="276" t="s">
        <v>9225</v>
      </c>
      <c r="P30" s="276">
        <v>2.2999999999999998</v>
      </c>
      <c r="Q30" s="276">
        <v>2.2999999999999998</v>
      </c>
      <c r="R30" s="276">
        <v>2.2999999999999998</v>
      </c>
      <c r="S30" s="276">
        <v>2.2999999999999998</v>
      </c>
      <c r="T30" s="276">
        <v>2.2999999999999998</v>
      </c>
      <c r="U30" s="276" t="s">
        <v>9225</v>
      </c>
      <c r="V30" s="276" t="s">
        <v>9225</v>
      </c>
      <c r="W30" s="276" t="s">
        <v>9225</v>
      </c>
      <c r="X30" s="276" t="s">
        <v>9225</v>
      </c>
      <c r="Y30" s="276" t="s">
        <v>9225</v>
      </c>
      <c r="Z30" s="276" t="s">
        <v>9225</v>
      </c>
      <c r="AA30" s="276" t="s">
        <v>9225</v>
      </c>
      <c r="AB30" s="276" t="s">
        <v>9225</v>
      </c>
      <c r="AC30" s="276" t="s">
        <v>9225</v>
      </c>
      <c r="AD30" s="276" t="s">
        <v>9225</v>
      </c>
      <c r="AE30" s="276" t="s">
        <v>9225</v>
      </c>
      <c r="AF30" s="276" t="s">
        <v>9225</v>
      </c>
      <c r="AG30" s="276" t="s">
        <v>9225</v>
      </c>
      <c r="AH30" s="276" t="s">
        <v>9225</v>
      </c>
      <c r="AI30" s="276" t="s">
        <v>9225</v>
      </c>
      <c r="AJ30" s="276" t="s">
        <v>9225</v>
      </c>
      <c r="AK30" s="276" t="s">
        <v>9225</v>
      </c>
      <c r="AL30" s="276" t="s">
        <v>9225</v>
      </c>
      <c r="AM30" s="276" t="s">
        <v>9225</v>
      </c>
      <c r="AN30" s="276" t="s">
        <v>9225</v>
      </c>
      <c r="AO30" s="276" t="s">
        <v>9225</v>
      </c>
      <c r="AP30" s="276" t="s">
        <v>9225</v>
      </c>
      <c r="AQ30" s="276" t="s">
        <v>9225</v>
      </c>
      <c r="AR30" s="276" t="s">
        <v>9225</v>
      </c>
      <c r="AS30" s="276" t="s">
        <v>9225</v>
      </c>
      <c r="AT30" s="276" t="s">
        <v>9225</v>
      </c>
      <c r="AU30" s="276" t="s">
        <v>9225</v>
      </c>
      <c r="AV30" s="276" t="s">
        <v>9225</v>
      </c>
      <c r="AW30" s="276" t="s">
        <v>9225</v>
      </c>
      <c r="AX30" s="276" t="s">
        <v>9225</v>
      </c>
      <c r="AY30" s="276" t="str">
        <f>_xlfn.IFNA(VLOOKUP(C30,'INFORM Severity - hidden'!$C$5:$G$300,5,FALSE),"-")</f>
        <v>-</v>
      </c>
    </row>
    <row r="31" spans="1:51" x14ac:dyDescent="0.25">
      <c r="A31" t="s">
        <v>4498</v>
      </c>
      <c r="B31" t="s">
        <v>4496</v>
      </c>
      <c r="C31" t="s">
        <v>4497</v>
      </c>
      <c r="D31" s="276" t="str">
        <f t="shared" si="0"/>
        <v>Decreasing</v>
      </c>
      <c r="E31" s="276" t="s">
        <v>9225</v>
      </c>
      <c r="F31" s="276" t="s">
        <v>9225</v>
      </c>
      <c r="G31" s="276" t="s">
        <v>9225</v>
      </c>
      <c r="H31" s="276" t="s">
        <v>9225</v>
      </c>
      <c r="I31" s="276" t="s">
        <v>9225</v>
      </c>
      <c r="J31" s="276" t="s">
        <v>9225</v>
      </c>
      <c r="K31" s="276" t="s">
        <v>9225</v>
      </c>
      <c r="L31" s="276" t="s">
        <v>9225</v>
      </c>
      <c r="M31" s="276" t="s">
        <v>9225</v>
      </c>
      <c r="N31" s="276" t="s">
        <v>9225</v>
      </c>
      <c r="O31" s="276" t="s">
        <v>9225</v>
      </c>
      <c r="P31" s="276" t="s">
        <v>9225</v>
      </c>
      <c r="Q31" s="276" t="s">
        <v>9225</v>
      </c>
      <c r="R31" s="276" t="s">
        <v>9225</v>
      </c>
      <c r="S31" s="276" t="s">
        <v>9225</v>
      </c>
      <c r="T31" s="276" t="s">
        <v>9225</v>
      </c>
      <c r="U31" s="276" t="s">
        <v>9225</v>
      </c>
      <c r="V31" s="276" t="s">
        <v>9225</v>
      </c>
      <c r="W31" s="276" t="s">
        <v>9225</v>
      </c>
      <c r="X31" s="276" t="s">
        <v>9225</v>
      </c>
      <c r="Y31" s="276" t="s">
        <v>9225</v>
      </c>
      <c r="Z31" s="276" t="s">
        <v>9225</v>
      </c>
      <c r="AA31" s="276" t="s">
        <v>9225</v>
      </c>
      <c r="AB31" s="276" t="s">
        <v>9225</v>
      </c>
      <c r="AC31" s="276" t="s">
        <v>9225</v>
      </c>
      <c r="AD31" s="276" t="s">
        <v>9225</v>
      </c>
      <c r="AE31" s="276" t="s">
        <v>9225</v>
      </c>
      <c r="AF31" s="276" t="s">
        <v>9225</v>
      </c>
      <c r="AG31" s="276" t="s">
        <v>9225</v>
      </c>
      <c r="AH31" s="276" t="s">
        <v>9225</v>
      </c>
      <c r="AI31" s="276" t="s">
        <v>9225</v>
      </c>
      <c r="AJ31" s="276" t="s">
        <v>9225</v>
      </c>
      <c r="AK31" s="276" t="s">
        <v>9225</v>
      </c>
      <c r="AL31" s="276" t="s">
        <v>9225</v>
      </c>
      <c r="AM31" s="276" t="s">
        <v>9225</v>
      </c>
      <c r="AN31" s="276" t="s">
        <v>9225</v>
      </c>
      <c r="AO31" s="276" t="s">
        <v>9225</v>
      </c>
      <c r="AP31" s="276">
        <v>2.1</v>
      </c>
      <c r="AQ31" s="276">
        <v>2.1</v>
      </c>
      <c r="AR31" s="276">
        <v>2.2000000000000002</v>
      </c>
      <c r="AS31" s="276">
        <v>2.2000000000000002</v>
      </c>
      <c r="AT31" s="276">
        <v>2.6</v>
      </c>
      <c r="AU31" s="276">
        <v>2.6</v>
      </c>
      <c r="AV31" s="276">
        <v>2.6</v>
      </c>
      <c r="AW31" s="276">
        <v>2.6</v>
      </c>
      <c r="AX31" s="276">
        <v>2.5</v>
      </c>
      <c r="AY31" s="276">
        <f>_xlfn.IFNA(VLOOKUP(C31,'INFORM Severity - hidden'!$C$5:$G$300,5,FALSE),"-")</f>
        <v>2.5</v>
      </c>
    </row>
    <row r="32" spans="1:51" x14ac:dyDescent="0.25">
      <c r="A32"/>
      <c r="B32"/>
      <c r="C32" t="s">
        <v>9239</v>
      </c>
      <c r="D32" s="276" t="str">
        <f t="shared" si="0"/>
        <v>-</v>
      </c>
      <c r="E32" s="276" t="s">
        <v>9225</v>
      </c>
      <c r="F32" s="276" t="s">
        <v>9225</v>
      </c>
      <c r="G32" s="276" t="s">
        <v>9225</v>
      </c>
      <c r="H32" s="276" t="s">
        <v>9225</v>
      </c>
      <c r="I32" s="276" t="s">
        <v>9225</v>
      </c>
      <c r="J32" s="276" t="s">
        <v>9225</v>
      </c>
      <c r="K32" s="276" t="s">
        <v>9225</v>
      </c>
      <c r="L32" s="276" t="s">
        <v>9225</v>
      </c>
      <c r="M32" s="276" t="s">
        <v>9225</v>
      </c>
      <c r="N32" s="276" t="s">
        <v>9225</v>
      </c>
      <c r="O32" s="276" t="s">
        <v>9225</v>
      </c>
      <c r="P32" s="276" t="s">
        <v>9225</v>
      </c>
      <c r="Q32" s="276" t="s">
        <v>9225</v>
      </c>
      <c r="R32" s="276" t="s">
        <v>9225</v>
      </c>
      <c r="S32" s="276" t="s">
        <v>9225</v>
      </c>
      <c r="T32" s="276" t="s">
        <v>9225</v>
      </c>
      <c r="U32" s="276" t="s">
        <v>9225</v>
      </c>
      <c r="V32" s="276" t="s">
        <v>9225</v>
      </c>
      <c r="W32" s="276">
        <v>2.9</v>
      </c>
      <c r="X32" s="276">
        <v>2.9</v>
      </c>
      <c r="Y32" s="276">
        <v>2.9</v>
      </c>
      <c r="Z32" s="276">
        <v>3</v>
      </c>
      <c r="AA32" s="276" t="s">
        <v>9225</v>
      </c>
      <c r="AB32" s="276" t="s">
        <v>9225</v>
      </c>
      <c r="AC32" s="276" t="s">
        <v>9225</v>
      </c>
      <c r="AD32" s="276" t="s">
        <v>9225</v>
      </c>
      <c r="AE32" s="276" t="s">
        <v>9225</v>
      </c>
      <c r="AF32" s="276" t="s">
        <v>9225</v>
      </c>
      <c r="AG32" s="276" t="s">
        <v>9225</v>
      </c>
      <c r="AH32" s="276" t="s">
        <v>9225</v>
      </c>
      <c r="AI32" s="276" t="s">
        <v>9225</v>
      </c>
      <c r="AJ32" s="276" t="s">
        <v>9225</v>
      </c>
      <c r="AK32" s="276" t="s">
        <v>9225</v>
      </c>
      <c r="AL32" s="276" t="s">
        <v>9225</v>
      </c>
      <c r="AM32" s="276" t="s">
        <v>9225</v>
      </c>
      <c r="AN32" s="276" t="s">
        <v>9225</v>
      </c>
      <c r="AO32" s="276" t="s">
        <v>9225</v>
      </c>
      <c r="AP32" s="276" t="s">
        <v>9225</v>
      </c>
      <c r="AQ32" s="276" t="s">
        <v>9225</v>
      </c>
      <c r="AR32" s="276" t="s">
        <v>9225</v>
      </c>
      <c r="AS32" s="276" t="s">
        <v>9225</v>
      </c>
      <c r="AT32" s="276" t="s">
        <v>9225</v>
      </c>
      <c r="AU32" s="276" t="s">
        <v>9225</v>
      </c>
      <c r="AV32" s="276" t="s">
        <v>9225</v>
      </c>
      <c r="AW32" s="276" t="s">
        <v>9225</v>
      </c>
      <c r="AX32" s="276" t="s">
        <v>9225</v>
      </c>
      <c r="AY32" s="276" t="str">
        <f>_xlfn.IFNA(VLOOKUP(C32,'INFORM Severity - hidden'!$C$5:$G$300,5,FALSE),"-")</f>
        <v>-</v>
      </c>
    </row>
    <row r="33" spans="1:51" x14ac:dyDescent="0.25">
      <c r="A33"/>
      <c r="B33"/>
      <c r="C33" t="s">
        <v>9240</v>
      </c>
      <c r="D33" s="276" t="str">
        <f t="shared" si="0"/>
        <v>-</v>
      </c>
      <c r="E33" s="276" t="s">
        <v>9225</v>
      </c>
      <c r="F33" s="276" t="s">
        <v>9225</v>
      </c>
      <c r="G33" s="276" t="s">
        <v>9225</v>
      </c>
      <c r="H33" s="276" t="s">
        <v>9225</v>
      </c>
      <c r="I33" s="276" t="s">
        <v>9225</v>
      </c>
      <c r="J33" s="276" t="s">
        <v>9225</v>
      </c>
      <c r="K33" s="276" t="s">
        <v>9225</v>
      </c>
      <c r="L33" s="276" t="s">
        <v>9225</v>
      </c>
      <c r="M33" s="276" t="s">
        <v>9225</v>
      </c>
      <c r="N33" s="276" t="s">
        <v>9225</v>
      </c>
      <c r="O33" s="276" t="s">
        <v>9225</v>
      </c>
      <c r="P33" s="276" t="s">
        <v>9225</v>
      </c>
      <c r="Q33" s="276" t="s">
        <v>9225</v>
      </c>
      <c r="R33" s="276" t="s">
        <v>9225</v>
      </c>
      <c r="S33" s="276" t="s">
        <v>9225</v>
      </c>
      <c r="T33" s="276" t="s">
        <v>9225</v>
      </c>
      <c r="U33" s="276" t="s">
        <v>9225</v>
      </c>
      <c r="V33" s="276" t="s">
        <v>9225</v>
      </c>
      <c r="W33" s="276" t="s">
        <v>9225</v>
      </c>
      <c r="X33" s="276" t="s">
        <v>9225</v>
      </c>
      <c r="Y33" s="276" t="s">
        <v>9225</v>
      </c>
      <c r="Z33" s="276" t="s">
        <v>9225</v>
      </c>
      <c r="AA33" s="276" t="s">
        <v>9225</v>
      </c>
      <c r="AB33" s="276" t="s">
        <v>9225</v>
      </c>
      <c r="AC33" s="276" t="s">
        <v>9225</v>
      </c>
      <c r="AD33" s="276" t="s">
        <v>9225</v>
      </c>
      <c r="AE33" s="276" t="s">
        <v>9225</v>
      </c>
      <c r="AF33" s="276" t="s">
        <v>9225</v>
      </c>
      <c r="AG33" s="276" t="s">
        <v>9225</v>
      </c>
      <c r="AH33" s="276" t="s">
        <v>9225</v>
      </c>
      <c r="AI33" s="276" t="s">
        <v>9225</v>
      </c>
      <c r="AJ33" s="276">
        <v>2.4</v>
      </c>
      <c r="AK33" s="276" t="s">
        <v>9225</v>
      </c>
      <c r="AL33" s="276" t="s">
        <v>9225</v>
      </c>
      <c r="AM33" s="276" t="s">
        <v>9225</v>
      </c>
      <c r="AN33" s="276" t="s">
        <v>9225</v>
      </c>
      <c r="AO33" s="276" t="s">
        <v>9225</v>
      </c>
      <c r="AP33" s="276" t="s">
        <v>9225</v>
      </c>
      <c r="AQ33" s="276" t="s">
        <v>9225</v>
      </c>
      <c r="AR33" s="276" t="s">
        <v>9225</v>
      </c>
      <c r="AS33" s="276" t="s">
        <v>9225</v>
      </c>
      <c r="AT33" s="276" t="s">
        <v>9225</v>
      </c>
      <c r="AU33" s="276" t="s">
        <v>9225</v>
      </c>
      <c r="AV33" s="276" t="s">
        <v>9225</v>
      </c>
      <c r="AW33" s="276" t="s">
        <v>9225</v>
      </c>
      <c r="AX33" s="276" t="s">
        <v>9225</v>
      </c>
      <c r="AY33" s="276" t="str">
        <f>_xlfn.IFNA(VLOOKUP(C33,'INFORM Severity - hidden'!$C$5:$G$300,5,FALSE),"-")</f>
        <v>-</v>
      </c>
    </row>
    <row r="34" spans="1:51" x14ac:dyDescent="0.25">
      <c r="A34" t="s">
        <v>228</v>
      </c>
      <c r="B34" t="s">
        <v>226</v>
      </c>
      <c r="C34" t="s">
        <v>227</v>
      </c>
      <c r="D34" s="276" t="str">
        <f t="shared" si="0"/>
        <v>Decreasing</v>
      </c>
      <c r="E34" s="276" t="s">
        <v>9225</v>
      </c>
      <c r="F34" s="276">
        <v>4</v>
      </c>
      <c r="G34" s="276">
        <v>4</v>
      </c>
      <c r="H34" s="276">
        <v>4.0999999999999996</v>
      </c>
      <c r="I34" s="276">
        <v>4.0999999999999996</v>
      </c>
      <c r="J34" s="276">
        <v>4</v>
      </c>
      <c r="K34" s="276">
        <v>4.0999999999999996</v>
      </c>
      <c r="L34" s="276">
        <v>3.9</v>
      </c>
      <c r="M34" s="276">
        <v>4</v>
      </c>
      <c r="N34" s="276">
        <v>4</v>
      </c>
      <c r="O34" s="276">
        <v>4</v>
      </c>
      <c r="P34" s="276">
        <v>4</v>
      </c>
      <c r="Q34" s="276">
        <v>4</v>
      </c>
      <c r="R34" s="276">
        <v>4</v>
      </c>
      <c r="S34" s="276">
        <v>3.6</v>
      </c>
      <c r="T34" s="276">
        <v>3.6</v>
      </c>
      <c r="U34" s="276">
        <v>3.5</v>
      </c>
      <c r="V34" s="276">
        <v>3.6</v>
      </c>
      <c r="W34" s="276">
        <v>3.6</v>
      </c>
      <c r="X34" s="276">
        <v>3.6</v>
      </c>
      <c r="Y34" s="276">
        <v>3.6</v>
      </c>
      <c r="Z34" s="276">
        <v>3.6</v>
      </c>
      <c r="AA34" s="276">
        <v>3.7</v>
      </c>
      <c r="AB34" s="276">
        <v>3.7</v>
      </c>
      <c r="AC34" s="276">
        <v>3.7</v>
      </c>
      <c r="AD34" s="276">
        <v>3.7</v>
      </c>
      <c r="AE34" s="276">
        <v>3.7</v>
      </c>
      <c r="AF34" s="276">
        <v>3.7</v>
      </c>
      <c r="AG34" s="276">
        <v>4.0999999999999996</v>
      </c>
      <c r="AH34" s="276">
        <v>4.0999999999999996</v>
      </c>
      <c r="AI34" s="276">
        <v>4.0999999999999996</v>
      </c>
      <c r="AJ34" s="276">
        <v>4.0999999999999996</v>
      </c>
      <c r="AK34" s="276">
        <v>4.0999999999999996</v>
      </c>
      <c r="AL34" s="276">
        <v>4.2</v>
      </c>
      <c r="AM34" s="276">
        <v>4.2</v>
      </c>
      <c r="AN34" s="276">
        <v>4.2</v>
      </c>
      <c r="AO34" s="276">
        <v>4.2</v>
      </c>
      <c r="AP34" s="276">
        <v>4.2</v>
      </c>
      <c r="AQ34" s="276">
        <v>4.2</v>
      </c>
      <c r="AR34" s="276">
        <v>4.2</v>
      </c>
      <c r="AS34" s="276">
        <v>4.0999999999999996</v>
      </c>
      <c r="AT34" s="276">
        <v>4.0999999999999996</v>
      </c>
      <c r="AU34" s="276">
        <v>4.0999999999999996</v>
      </c>
      <c r="AV34" s="276">
        <v>4.0999999999999996</v>
      </c>
      <c r="AW34" s="276">
        <v>3.9</v>
      </c>
      <c r="AX34" s="276">
        <v>4</v>
      </c>
      <c r="AY34" s="276">
        <f>_xlfn.IFNA(VLOOKUP(C34,'INFORM Severity - hidden'!$C$5:$G$300,5,FALSE),"-")</f>
        <v>4</v>
      </c>
    </row>
    <row r="35" spans="1:51" x14ac:dyDescent="0.25">
      <c r="A35" t="s">
        <v>228</v>
      </c>
      <c r="B35" t="s">
        <v>230</v>
      </c>
      <c r="C35" t="s">
        <v>231</v>
      </c>
      <c r="D35" s="276" t="str">
        <f t="shared" si="0"/>
        <v>Decreasing</v>
      </c>
      <c r="E35" s="276" t="s">
        <v>9225</v>
      </c>
      <c r="F35" s="276">
        <v>3.6</v>
      </c>
      <c r="G35" s="276">
        <v>3.6</v>
      </c>
      <c r="H35" s="276">
        <v>3.8</v>
      </c>
      <c r="I35" s="276">
        <v>3.8</v>
      </c>
      <c r="J35" s="276">
        <v>3.8</v>
      </c>
      <c r="K35" s="276">
        <v>3.8</v>
      </c>
      <c r="L35" s="276">
        <v>3.8</v>
      </c>
      <c r="M35" s="276">
        <v>3.8</v>
      </c>
      <c r="N35" s="276">
        <v>3.7</v>
      </c>
      <c r="O35" s="276">
        <v>3.7</v>
      </c>
      <c r="P35" s="276">
        <v>3.7</v>
      </c>
      <c r="Q35" s="276">
        <v>3.7</v>
      </c>
      <c r="R35" s="276">
        <v>3.7</v>
      </c>
      <c r="S35" s="276">
        <v>3.6</v>
      </c>
      <c r="T35" s="276">
        <v>3.6</v>
      </c>
      <c r="U35" s="276">
        <v>3.6</v>
      </c>
      <c r="V35" s="276">
        <v>3.6</v>
      </c>
      <c r="W35" s="276">
        <v>3.6</v>
      </c>
      <c r="X35" s="276">
        <v>3.1</v>
      </c>
      <c r="Y35" s="276">
        <v>3.1</v>
      </c>
      <c r="Z35" s="276">
        <v>3.1</v>
      </c>
      <c r="AA35" s="276">
        <v>3.2</v>
      </c>
      <c r="AB35" s="276">
        <v>3.2</v>
      </c>
      <c r="AC35" s="276">
        <v>3.2</v>
      </c>
      <c r="AD35" s="276">
        <v>3.2</v>
      </c>
      <c r="AE35" s="276">
        <v>3.2</v>
      </c>
      <c r="AF35" s="276">
        <v>3.2</v>
      </c>
      <c r="AG35" s="276">
        <v>3.2</v>
      </c>
      <c r="AH35" s="276">
        <v>3.3</v>
      </c>
      <c r="AI35" s="276">
        <v>3.3</v>
      </c>
      <c r="AJ35" s="276">
        <v>3.3</v>
      </c>
      <c r="AK35" s="276">
        <v>3.3</v>
      </c>
      <c r="AL35" s="276">
        <v>3.6</v>
      </c>
      <c r="AM35" s="276">
        <v>3.6</v>
      </c>
      <c r="AN35" s="276">
        <v>3.6</v>
      </c>
      <c r="AO35" s="276">
        <v>3.6</v>
      </c>
      <c r="AP35" s="276">
        <v>3.6</v>
      </c>
      <c r="AQ35" s="276">
        <v>3.6</v>
      </c>
      <c r="AR35" s="276">
        <v>3.6</v>
      </c>
      <c r="AS35" s="276">
        <v>3.7</v>
      </c>
      <c r="AT35" s="276">
        <v>3.7</v>
      </c>
      <c r="AU35" s="276">
        <v>3.7</v>
      </c>
      <c r="AV35" s="276">
        <v>3.5</v>
      </c>
      <c r="AW35" s="276">
        <v>3.5</v>
      </c>
      <c r="AX35" s="276">
        <v>3.5</v>
      </c>
      <c r="AY35" s="276">
        <f>_xlfn.IFNA(VLOOKUP(C35,'INFORM Severity - hidden'!$C$5:$G$300,5,FALSE),"-")</f>
        <v>3.5</v>
      </c>
    </row>
    <row r="36" spans="1:51" x14ac:dyDescent="0.25">
      <c r="A36" t="s">
        <v>228</v>
      </c>
      <c r="B36" t="s">
        <v>240</v>
      </c>
      <c r="C36" t="s">
        <v>241</v>
      </c>
      <c r="D36" s="276" t="str">
        <f t="shared" si="0"/>
        <v>Decreasing</v>
      </c>
      <c r="E36" s="276" t="s">
        <v>9225</v>
      </c>
      <c r="F36" s="276">
        <v>3.2</v>
      </c>
      <c r="G36" s="276">
        <v>3.2</v>
      </c>
      <c r="H36" s="276">
        <v>3.5</v>
      </c>
      <c r="I36" s="276">
        <v>3.5</v>
      </c>
      <c r="J36" s="276">
        <v>3.5</v>
      </c>
      <c r="K36" s="276">
        <v>3.5</v>
      </c>
      <c r="L36" s="276">
        <v>3.6</v>
      </c>
      <c r="M36" s="276">
        <v>3.6</v>
      </c>
      <c r="N36" s="276">
        <v>3.6</v>
      </c>
      <c r="O36" s="276">
        <v>3.6</v>
      </c>
      <c r="P36" s="276">
        <v>3.6</v>
      </c>
      <c r="Q36" s="276">
        <v>3.6</v>
      </c>
      <c r="R36" s="276">
        <v>3.6</v>
      </c>
      <c r="S36" s="276">
        <v>3.1</v>
      </c>
      <c r="T36" s="276">
        <v>3.1</v>
      </c>
      <c r="U36" s="276">
        <v>3.1</v>
      </c>
      <c r="V36" s="276">
        <v>3.1</v>
      </c>
      <c r="W36" s="276">
        <v>3.1</v>
      </c>
      <c r="X36" s="276">
        <v>3.3</v>
      </c>
      <c r="Y36" s="276">
        <v>3.3</v>
      </c>
      <c r="Z36" s="276">
        <v>3.3</v>
      </c>
      <c r="AA36" s="276">
        <v>3.4</v>
      </c>
      <c r="AB36" s="276">
        <v>3.4</v>
      </c>
      <c r="AC36" s="276">
        <v>3.3</v>
      </c>
      <c r="AD36" s="276">
        <v>3.4</v>
      </c>
      <c r="AE36" s="276">
        <v>3.4</v>
      </c>
      <c r="AF36" s="276">
        <v>3.4</v>
      </c>
      <c r="AG36" s="276">
        <v>3.4</v>
      </c>
      <c r="AH36" s="276">
        <v>3.4</v>
      </c>
      <c r="AI36" s="276">
        <v>3.4</v>
      </c>
      <c r="AJ36" s="276">
        <v>3.4</v>
      </c>
      <c r="AK36" s="276">
        <v>3.4</v>
      </c>
      <c r="AL36" s="276">
        <v>3.4</v>
      </c>
      <c r="AM36" s="276">
        <v>3.4</v>
      </c>
      <c r="AN36" s="276">
        <v>3.4</v>
      </c>
      <c r="AO36" s="276">
        <v>3.4</v>
      </c>
      <c r="AP36" s="276">
        <v>3.4</v>
      </c>
      <c r="AQ36" s="276">
        <v>3.8</v>
      </c>
      <c r="AR36" s="276">
        <v>3.8</v>
      </c>
      <c r="AS36" s="276">
        <v>3.6</v>
      </c>
      <c r="AT36" s="276">
        <v>3.6</v>
      </c>
      <c r="AU36" s="276">
        <v>3.4</v>
      </c>
      <c r="AV36" s="276">
        <v>3.4</v>
      </c>
      <c r="AW36" s="276">
        <v>3.4</v>
      </c>
      <c r="AX36" s="276">
        <v>3.4</v>
      </c>
      <c r="AY36" s="276">
        <f>_xlfn.IFNA(VLOOKUP(C36,'INFORM Severity - hidden'!$C$5:$G$300,5,FALSE),"-")</f>
        <v>3.4</v>
      </c>
    </row>
    <row r="37" spans="1:51" x14ac:dyDescent="0.25">
      <c r="A37" t="s">
        <v>228</v>
      </c>
      <c r="B37" t="s">
        <v>247</v>
      </c>
      <c r="C37" t="s">
        <v>248</v>
      </c>
      <c r="D37" s="276" t="str">
        <f t="shared" si="0"/>
        <v>Decreasing</v>
      </c>
      <c r="E37" s="276" t="s">
        <v>9225</v>
      </c>
      <c r="F37" s="276">
        <v>3.3</v>
      </c>
      <c r="G37" s="276">
        <v>3.3</v>
      </c>
      <c r="H37" s="276">
        <v>3.1</v>
      </c>
      <c r="I37" s="276">
        <v>3.1</v>
      </c>
      <c r="J37" s="276">
        <v>3.1</v>
      </c>
      <c r="K37" s="276">
        <v>3.1</v>
      </c>
      <c r="L37" s="276">
        <v>2.7</v>
      </c>
      <c r="M37" s="276">
        <v>2.8</v>
      </c>
      <c r="N37" s="276">
        <v>2.6</v>
      </c>
      <c r="O37" s="276">
        <v>2.6</v>
      </c>
      <c r="P37" s="276">
        <v>2.6</v>
      </c>
      <c r="Q37" s="276">
        <v>2.6</v>
      </c>
      <c r="R37" s="276">
        <v>2.6</v>
      </c>
      <c r="S37" s="276">
        <v>2.6</v>
      </c>
      <c r="T37" s="276">
        <v>2.6</v>
      </c>
      <c r="U37" s="276">
        <v>2.5</v>
      </c>
      <c r="V37" s="276">
        <v>2.6</v>
      </c>
      <c r="W37" s="276">
        <v>2.6</v>
      </c>
      <c r="X37" s="276">
        <v>2.6</v>
      </c>
      <c r="Y37" s="276">
        <v>2.5</v>
      </c>
      <c r="Z37" s="276">
        <v>2.5</v>
      </c>
      <c r="AA37" s="276">
        <v>2.6</v>
      </c>
      <c r="AB37" s="276">
        <v>2.6</v>
      </c>
      <c r="AC37" s="276">
        <v>2.8</v>
      </c>
      <c r="AD37" s="276">
        <v>2.8</v>
      </c>
      <c r="AE37" s="276">
        <v>2.8</v>
      </c>
      <c r="AF37" s="276">
        <v>2.8</v>
      </c>
      <c r="AG37" s="276">
        <v>2.8</v>
      </c>
      <c r="AH37" s="276">
        <v>2.8</v>
      </c>
      <c r="AI37" s="276">
        <v>2.8</v>
      </c>
      <c r="AJ37" s="276">
        <v>2.8</v>
      </c>
      <c r="AK37" s="276">
        <v>2.8</v>
      </c>
      <c r="AL37" s="276">
        <v>2.8</v>
      </c>
      <c r="AM37" s="276">
        <v>2.8</v>
      </c>
      <c r="AN37" s="276">
        <v>2.8</v>
      </c>
      <c r="AO37" s="276">
        <v>2.8</v>
      </c>
      <c r="AP37" s="276">
        <v>2.8</v>
      </c>
      <c r="AQ37" s="276">
        <v>3.1</v>
      </c>
      <c r="AR37" s="276">
        <v>3.1</v>
      </c>
      <c r="AS37" s="276">
        <v>3.1</v>
      </c>
      <c r="AT37" s="276">
        <v>3.1</v>
      </c>
      <c r="AU37" s="276">
        <v>2.9</v>
      </c>
      <c r="AV37" s="276">
        <v>2.9</v>
      </c>
      <c r="AW37" s="276">
        <v>2.9</v>
      </c>
      <c r="AX37" s="276">
        <v>2.9</v>
      </c>
      <c r="AY37" s="276">
        <f>_xlfn.IFNA(VLOOKUP(C37,'INFORM Severity - hidden'!$C$5:$G$300,5,FALSE),"-")</f>
        <v>2.9</v>
      </c>
    </row>
    <row r="38" spans="1:51" x14ac:dyDescent="0.25">
      <c r="A38" t="s">
        <v>258</v>
      </c>
      <c r="B38" t="s">
        <v>256</v>
      </c>
      <c r="C38" t="s">
        <v>257</v>
      </c>
      <c r="D38" s="276" t="str">
        <f t="shared" si="0"/>
        <v>Stable</v>
      </c>
      <c r="E38" s="276" t="s">
        <v>9225</v>
      </c>
      <c r="F38" s="276">
        <v>4.4000000000000004</v>
      </c>
      <c r="G38" s="276">
        <v>4.4000000000000004</v>
      </c>
      <c r="H38" s="276">
        <v>4.4000000000000004</v>
      </c>
      <c r="I38" s="276">
        <v>4.2</v>
      </c>
      <c r="J38" s="276">
        <v>4.2</v>
      </c>
      <c r="K38" s="276">
        <v>4.2</v>
      </c>
      <c r="L38" s="276">
        <v>4.2</v>
      </c>
      <c r="M38" s="276">
        <v>4.2</v>
      </c>
      <c r="N38" s="276">
        <v>4.2</v>
      </c>
      <c r="O38" s="276">
        <v>4.2</v>
      </c>
      <c r="P38" s="276">
        <v>4.2</v>
      </c>
      <c r="Q38" s="276">
        <v>4.2</v>
      </c>
      <c r="R38" s="276">
        <v>4</v>
      </c>
      <c r="S38" s="276">
        <v>4.2</v>
      </c>
      <c r="T38" s="276">
        <v>4.2</v>
      </c>
      <c r="U38" s="276">
        <v>4.2</v>
      </c>
      <c r="V38" s="276">
        <v>4.2</v>
      </c>
      <c r="W38" s="276">
        <v>4.2</v>
      </c>
      <c r="X38" s="276">
        <v>4.2</v>
      </c>
      <c r="Y38" s="276">
        <v>4.2</v>
      </c>
      <c r="Z38" s="276">
        <v>4.5</v>
      </c>
      <c r="AA38" s="276">
        <v>4.5</v>
      </c>
      <c r="AB38" s="276">
        <v>4.5</v>
      </c>
      <c r="AC38" s="276">
        <v>4.5</v>
      </c>
      <c r="AD38" s="276">
        <v>4.5</v>
      </c>
      <c r="AE38" s="276">
        <v>4.5</v>
      </c>
      <c r="AF38" s="276">
        <v>4.5</v>
      </c>
      <c r="AG38" s="276">
        <v>4.5</v>
      </c>
      <c r="AH38" s="276">
        <v>4.5</v>
      </c>
      <c r="AI38" s="276">
        <v>4.5</v>
      </c>
      <c r="AJ38" s="276">
        <v>4.5</v>
      </c>
      <c r="AK38" s="276">
        <v>4.5</v>
      </c>
      <c r="AL38" s="276">
        <v>4.5</v>
      </c>
      <c r="AM38" s="276">
        <v>4.5</v>
      </c>
      <c r="AN38" s="276">
        <v>4.5</v>
      </c>
      <c r="AO38" s="276">
        <v>4.5</v>
      </c>
      <c r="AP38" s="276">
        <v>4.5</v>
      </c>
      <c r="AQ38" s="276">
        <v>4.5</v>
      </c>
      <c r="AR38" s="276">
        <v>4.5</v>
      </c>
      <c r="AS38" s="276">
        <v>4.5</v>
      </c>
      <c r="AT38" s="276">
        <v>4.2</v>
      </c>
      <c r="AU38" s="276">
        <v>4.2</v>
      </c>
      <c r="AV38" s="276">
        <v>4.2</v>
      </c>
      <c r="AW38" s="276">
        <v>4.2</v>
      </c>
      <c r="AX38" s="276">
        <v>4.2</v>
      </c>
      <c r="AY38" s="276">
        <f>_xlfn.IFNA(VLOOKUP(C38,'INFORM Severity - hidden'!$C$5:$G$300,5,FALSE),"-")</f>
        <v>4.2</v>
      </c>
    </row>
    <row r="39" spans="1:51" x14ac:dyDescent="0.25">
      <c r="A39"/>
      <c r="B39"/>
      <c r="C39" t="s">
        <v>9241</v>
      </c>
      <c r="D39" s="276" t="str">
        <f t="shared" si="0"/>
        <v>-</v>
      </c>
      <c r="E39" s="276" t="s">
        <v>9225</v>
      </c>
      <c r="F39" s="276" t="s">
        <v>9225</v>
      </c>
      <c r="G39" s="276" t="s">
        <v>9225</v>
      </c>
      <c r="H39" s="276" t="s">
        <v>9225</v>
      </c>
      <c r="I39" s="276" t="s">
        <v>9225</v>
      </c>
      <c r="J39" s="276" t="s">
        <v>9225</v>
      </c>
      <c r="K39" s="276" t="s">
        <v>9225</v>
      </c>
      <c r="L39" s="276" t="s">
        <v>9225</v>
      </c>
      <c r="M39" s="276" t="s">
        <v>9225</v>
      </c>
      <c r="N39" s="276" t="s">
        <v>9225</v>
      </c>
      <c r="O39" s="276" t="s">
        <v>9225</v>
      </c>
      <c r="P39" s="276">
        <v>2.7</v>
      </c>
      <c r="Q39" s="276">
        <v>2.7</v>
      </c>
      <c r="R39" s="276">
        <v>2.5</v>
      </c>
      <c r="S39" s="276">
        <v>2.7</v>
      </c>
      <c r="T39" s="276">
        <v>2.7</v>
      </c>
      <c r="U39" s="276" t="s">
        <v>9225</v>
      </c>
      <c r="V39" s="276" t="s">
        <v>9225</v>
      </c>
      <c r="W39" s="276" t="s">
        <v>9225</v>
      </c>
      <c r="X39" s="276" t="s">
        <v>9225</v>
      </c>
      <c r="Y39" s="276" t="s">
        <v>9225</v>
      </c>
      <c r="Z39" s="276" t="s">
        <v>9225</v>
      </c>
      <c r="AA39" s="276" t="s">
        <v>9225</v>
      </c>
      <c r="AB39" s="276" t="s">
        <v>9225</v>
      </c>
      <c r="AC39" s="276" t="s">
        <v>9225</v>
      </c>
      <c r="AD39" s="276" t="s">
        <v>9225</v>
      </c>
      <c r="AE39" s="276" t="s">
        <v>9225</v>
      </c>
      <c r="AF39" s="276" t="s">
        <v>9225</v>
      </c>
      <c r="AG39" s="276" t="s">
        <v>9225</v>
      </c>
      <c r="AH39" s="276" t="s">
        <v>9225</v>
      </c>
      <c r="AI39" s="276" t="s">
        <v>9225</v>
      </c>
      <c r="AJ39" s="276" t="s">
        <v>9225</v>
      </c>
      <c r="AK39" s="276" t="s">
        <v>9225</v>
      </c>
      <c r="AL39" s="276" t="s">
        <v>9225</v>
      </c>
      <c r="AM39" s="276" t="s">
        <v>9225</v>
      </c>
      <c r="AN39" s="276" t="s">
        <v>9225</v>
      </c>
      <c r="AO39" s="276" t="s">
        <v>9225</v>
      </c>
      <c r="AP39" s="276" t="s">
        <v>9225</v>
      </c>
      <c r="AQ39" s="276" t="s">
        <v>9225</v>
      </c>
      <c r="AR39" s="276" t="s">
        <v>9225</v>
      </c>
      <c r="AS39" s="276" t="s">
        <v>9225</v>
      </c>
      <c r="AT39" s="276" t="s">
        <v>9225</v>
      </c>
      <c r="AU39" s="276" t="s">
        <v>9225</v>
      </c>
      <c r="AV39" s="276" t="s">
        <v>9225</v>
      </c>
      <c r="AW39" s="276" t="s">
        <v>9225</v>
      </c>
      <c r="AX39" s="276" t="s">
        <v>9225</v>
      </c>
      <c r="AY39" s="276" t="str">
        <f>_xlfn.IFNA(VLOOKUP(C39,'INFORM Severity - hidden'!$C$5:$G$300,5,FALSE),"-")</f>
        <v>-</v>
      </c>
    </row>
    <row r="40" spans="1:51" x14ac:dyDescent="0.25">
      <c r="A40"/>
      <c r="B40"/>
      <c r="C40" t="s">
        <v>9242</v>
      </c>
      <c r="D40" s="276" t="str">
        <f t="shared" si="0"/>
        <v>-</v>
      </c>
      <c r="E40" s="276" t="s">
        <v>9225</v>
      </c>
      <c r="F40" s="276" t="s">
        <v>9225</v>
      </c>
      <c r="G40" s="276" t="s">
        <v>9225</v>
      </c>
      <c r="H40" s="276" t="s">
        <v>9225</v>
      </c>
      <c r="I40" s="276" t="s">
        <v>9225</v>
      </c>
      <c r="J40" s="276" t="s">
        <v>9225</v>
      </c>
      <c r="K40" s="276" t="s">
        <v>9225</v>
      </c>
      <c r="L40" s="276" t="s">
        <v>9225</v>
      </c>
      <c r="M40" s="276" t="s">
        <v>9225</v>
      </c>
      <c r="N40" s="276" t="s">
        <v>9225</v>
      </c>
      <c r="O40" s="276" t="s">
        <v>9225</v>
      </c>
      <c r="P40" s="276" t="s">
        <v>9225</v>
      </c>
      <c r="Q40" s="276" t="s">
        <v>9225</v>
      </c>
      <c r="R40" s="276" t="s">
        <v>9225</v>
      </c>
      <c r="S40" s="276" t="s">
        <v>9225</v>
      </c>
      <c r="T40" s="276" t="s">
        <v>9225</v>
      </c>
      <c r="U40" s="276" t="s">
        <v>9225</v>
      </c>
      <c r="V40" s="276">
        <v>2.4</v>
      </c>
      <c r="W40" s="276">
        <v>2.6</v>
      </c>
      <c r="X40" s="276">
        <v>2.6</v>
      </c>
      <c r="Y40" s="276">
        <v>2.6</v>
      </c>
      <c r="Z40" s="276">
        <v>2.6</v>
      </c>
      <c r="AA40" s="276">
        <v>2.6</v>
      </c>
      <c r="AB40" s="276">
        <v>2.6</v>
      </c>
      <c r="AC40" s="276">
        <v>2.6</v>
      </c>
      <c r="AD40" s="276" t="s">
        <v>9225</v>
      </c>
      <c r="AE40" s="276" t="s">
        <v>9225</v>
      </c>
      <c r="AF40" s="276" t="s">
        <v>9225</v>
      </c>
      <c r="AG40" s="276" t="s">
        <v>9225</v>
      </c>
      <c r="AH40" s="276" t="s">
        <v>9225</v>
      </c>
      <c r="AI40" s="276" t="s">
        <v>9225</v>
      </c>
      <c r="AJ40" s="276" t="s">
        <v>9225</v>
      </c>
      <c r="AK40" s="276" t="s">
        <v>9225</v>
      </c>
      <c r="AL40" s="276" t="s">
        <v>9225</v>
      </c>
      <c r="AM40" s="276" t="s">
        <v>9225</v>
      </c>
      <c r="AN40" s="276" t="s">
        <v>9225</v>
      </c>
      <c r="AO40" s="276" t="s">
        <v>9225</v>
      </c>
      <c r="AP40" s="276" t="s">
        <v>9225</v>
      </c>
      <c r="AQ40" s="276" t="s">
        <v>9225</v>
      </c>
      <c r="AR40" s="276" t="s">
        <v>9225</v>
      </c>
      <c r="AS40" s="276" t="s">
        <v>9225</v>
      </c>
      <c r="AT40" s="276" t="s">
        <v>9225</v>
      </c>
      <c r="AU40" s="276" t="s">
        <v>9225</v>
      </c>
      <c r="AV40" s="276" t="s">
        <v>9225</v>
      </c>
      <c r="AW40" s="276" t="s">
        <v>9225</v>
      </c>
      <c r="AX40" s="276" t="s">
        <v>9225</v>
      </c>
      <c r="AY40" s="276" t="str">
        <f>_xlfn.IFNA(VLOOKUP(C40,'INFORM Severity - hidden'!$C$5:$G$300,5,FALSE),"-")</f>
        <v>-</v>
      </c>
    </row>
    <row r="41" spans="1:51" x14ac:dyDescent="0.25">
      <c r="A41" t="s">
        <v>1315</v>
      </c>
      <c r="B41" t="s">
        <v>1313</v>
      </c>
      <c r="C41" t="s">
        <v>1314</v>
      </c>
      <c r="D41" s="276" t="str">
        <f t="shared" si="0"/>
        <v>Decreasing</v>
      </c>
      <c r="E41" s="276" t="s">
        <v>9225</v>
      </c>
      <c r="F41" s="276" t="s">
        <v>9225</v>
      </c>
      <c r="G41" s="276" t="s">
        <v>9225</v>
      </c>
      <c r="H41" s="276" t="s">
        <v>9225</v>
      </c>
      <c r="I41" s="276" t="s">
        <v>9225</v>
      </c>
      <c r="J41" s="276" t="s">
        <v>9225</v>
      </c>
      <c r="K41" s="276" t="s">
        <v>9225</v>
      </c>
      <c r="L41" s="276" t="s">
        <v>9225</v>
      </c>
      <c r="M41" s="276" t="s">
        <v>9225</v>
      </c>
      <c r="N41" s="276" t="s">
        <v>9225</v>
      </c>
      <c r="O41" s="276" t="s">
        <v>9225</v>
      </c>
      <c r="P41" s="276" t="s">
        <v>9225</v>
      </c>
      <c r="Q41" s="276" t="s">
        <v>9225</v>
      </c>
      <c r="R41" s="276" t="s">
        <v>9225</v>
      </c>
      <c r="S41" s="276" t="s">
        <v>9225</v>
      </c>
      <c r="T41" s="276" t="s">
        <v>9225</v>
      </c>
      <c r="U41" s="276" t="s">
        <v>9225</v>
      </c>
      <c r="V41" s="276" t="s">
        <v>9225</v>
      </c>
      <c r="W41" s="276" t="s">
        <v>9225</v>
      </c>
      <c r="X41" s="276" t="s">
        <v>9225</v>
      </c>
      <c r="Y41" s="276" t="s">
        <v>9225</v>
      </c>
      <c r="Z41" s="276" t="s">
        <v>9225</v>
      </c>
      <c r="AA41" s="276" t="s">
        <v>9225</v>
      </c>
      <c r="AB41" s="276" t="s">
        <v>9225</v>
      </c>
      <c r="AC41" s="276">
        <v>3.2</v>
      </c>
      <c r="AD41" s="276">
        <v>3.2</v>
      </c>
      <c r="AE41" s="276">
        <v>3.2</v>
      </c>
      <c r="AF41" s="276">
        <v>3.2</v>
      </c>
      <c r="AG41" s="276">
        <v>3.2</v>
      </c>
      <c r="AH41" s="276">
        <v>3.3</v>
      </c>
      <c r="AI41" s="276">
        <v>3.3</v>
      </c>
      <c r="AJ41" s="276">
        <v>3.3</v>
      </c>
      <c r="AK41" s="276">
        <v>3.3</v>
      </c>
      <c r="AL41" s="276">
        <v>3.3</v>
      </c>
      <c r="AM41" s="276">
        <v>3.3</v>
      </c>
      <c r="AN41" s="276">
        <v>3.3</v>
      </c>
      <c r="AO41" s="276">
        <v>3.3</v>
      </c>
      <c r="AP41" s="276">
        <v>3.3</v>
      </c>
      <c r="AQ41" s="276">
        <v>3.3</v>
      </c>
      <c r="AR41" s="276">
        <v>3.3</v>
      </c>
      <c r="AS41" s="276">
        <v>3.2</v>
      </c>
      <c r="AT41" s="276">
        <v>2.4</v>
      </c>
      <c r="AU41" s="276">
        <v>2.4</v>
      </c>
      <c r="AV41" s="276">
        <v>2.1</v>
      </c>
      <c r="AW41" s="276">
        <v>2.1</v>
      </c>
      <c r="AX41" s="276">
        <v>2.1</v>
      </c>
      <c r="AY41" s="276">
        <f>_xlfn.IFNA(VLOOKUP(C41,'INFORM Severity - hidden'!$C$5:$G$300,5,FALSE),"-")</f>
        <v>2.1</v>
      </c>
    </row>
    <row r="42" spans="1:51" x14ac:dyDescent="0.25">
      <c r="A42"/>
      <c r="B42"/>
      <c r="C42" t="s">
        <v>9243</v>
      </c>
      <c r="D42" s="276" t="str">
        <f t="shared" si="0"/>
        <v>-</v>
      </c>
      <c r="E42" s="276" t="s">
        <v>9225</v>
      </c>
      <c r="F42" s="276">
        <v>2.5</v>
      </c>
      <c r="G42" s="276">
        <v>2.5</v>
      </c>
      <c r="H42" s="276">
        <v>2.4</v>
      </c>
      <c r="I42" s="276">
        <v>2.4</v>
      </c>
      <c r="J42" s="276">
        <v>2.4</v>
      </c>
      <c r="K42" s="276">
        <v>2.4</v>
      </c>
      <c r="L42" s="276">
        <v>2.4</v>
      </c>
      <c r="M42" s="276">
        <v>2.4</v>
      </c>
      <c r="N42" s="276">
        <v>2.4</v>
      </c>
      <c r="O42" s="276">
        <v>1.7</v>
      </c>
      <c r="P42" s="276">
        <v>1.8</v>
      </c>
      <c r="Q42" s="276">
        <v>1.8</v>
      </c>
      <c r="R42" s="276">
        <v>1.8</v>
      </c>
      <c r="S42" s="276">
        <v>1.8</v>
      </c>
      <c r="T42" s="276">
        <v>1.8</v>
      </c>
      <c r="U42" s="276">
        <v>1.8</v>
      </c>
      <c r="V42" s="276">
        <v>1.7</v>
      </c>
      <c r="W42" s="276">
        <v>1.7</v>
      </c>
      <c r="X42" s="276">
        <v>1.7</v>
      </c>
      <c r="Y42" s="276">
        <v>1.6</v>
      </c>
      <c r="Z42" s="276">
        <v>2.2000000000000002</v>
      </c>
      <c r="AA42" s="276" t="s">
        <v>9225</v>
      </c>
      <c r="AB42" s="276" t="s">
        <v>9225</v>
      </c>
      <c r="AC42" s="276" t="s">
        <v>9225</v>
      </c>
      <c r="AD42" s="276" t="s">
        <v>9225</v>
      </c>
      <c r="AE42" s="276" t="s">
        <v>9225</v>
      </c>
      <c r="AF42" s="276" t="s">
        <v>9225</v>
      </c>
      <c r="AG42" s="276" t="s">
        <v>9225</v>
      </c>
      <c r="AH42" s="276" t="s">
        <v>9225</v>
      </c>
      <c r="AI42" s="276" t="s">
        <v>9225</v>
      </c>
      <c r="AJ42" s="276" t="s">
        <v>9225</v>
      </c>
      <c r="AK42" s="276" t="s">
        <v>9225</v>
      </c>
      <c r="AL42" s="276" t="s">
        <v>9225</v>
      </c>
      <c r="AM42" s="276" t="s">
        <v>9225</v>
      </c>
      <c r="AN42" s="276" t="s">
        <v>9225</v>
      </c>
      <c r="AO42" s="276" t="s">
        <v>9225</v>
      </c>
      <c r="AP42" s="276" t="s">
        <v>9225</v>
      </c>
      <c r="AQ42" s="276" t="s">
        <v>9225</v>
      </c>
      <c r="AR42" s="276" t="s">
        <v>9225</v>
      </c>
      <c r="AS42" s="276" t="s">
        <v>9225</v>
      </c>
      <c r="AT42" s="276" t="s">
        <v>9225</v>
      </c>
      <c r="AU42" s="276" t="s">
        <v>9225</v>
      </c>
      <c r="AV42" s="276" t="s">
        <v>9225</v>
      </c>
      <c r="AW42" s="276" t="s">
        <v>9225</v>
      </c>
      <c r="AX42" s="276" t="s">
        <v>9225</v>
      </c>
      <c r="AY42" s="276" t="str">
        <f>_xlfn.IFNA(VLOOKUP(C42,'INFORM Severity - hidden'!$C$5:$G$300,5,FALSE),"-")</f>
        <v>-</v>
      </c>
    </row>
    <row r="43" spans="1:51" x14ac:dyDescent="0.25">
      <c r="A43"/>
      <c r="B43"/>
      <c r="C43" t="s">
        <v>9244</v>
      </c>
      <c r="D43" s="276" t="str">
        <f t="shared" si="0"/>
        <v>-</v>
      </c>
      <c r="E43" s="276" t="s">
        <v>9225</v>
      </c>
      <c r="F43" s="276" t="s">
        <v>9225</v>
      </c>
      <c r="G43" s="276" t="s">
        <v>9225</v>
      </c>
      <c r="H43" s="276" t="s">
        <v>9225</v>
      </c>
      <c r="I43" s="276" t="s">
        <v>9225</v>
      </c>
      <c r="J43" s="276" t="s">
        <v>9225</v>
      </c>
      <c r="K43" s="276" t="s">
        <v>9225</v>
      </c>
      <c r="L43" s="276" t="s">
        <v>9225</v>
      </c>
      <c r="M43" s="276" t="s">
        <v>9225</v>
      </c>
      <c r="N43" s="276" t="s">
        <v>9225</v>
      </c>
      <c r="O43" s="276" t="s">
        <v>9225</v>
      </c>
      <c r="P43" s="276" t="s">
        <v>9225</v>
      </c>
      <c r="Q43" s="276" t="s">
        <v>9225</v>
      </c>
      <c r="R43" s="276" t="s">
        <v>9225</v>
      </c>
      <c r="S43" s="276" t="s">
        <v>9225</v>
      </c>
      <c r="T43" s="276" t="s">
        <v>9225</v>
      </c>
      <c r="U43" s="276" t="s">
        <v>9225</v>
      </c>
      <c r="V43" s="276" t="s">
        <v>9225</v>
      </c>
      <c r="W43" s="276" t="s">
        <v>9225</v>
      </c>
      <c r="X43" s="276" t="s">
        <v>9225</v>
      </c>
      <c r="Y43" s="276" t="s">
        <v>9225</v>
      </c>
      <c r="Z43" s="276" t="s">
        <v>9225</v>
      </c>
      <c r="AA43" s="276">
        <v>2.2000000000000002</v>
      </c>
      <c r="AB43" s="276">
        <v>2.2000000000000002</v>
      </c>
      <c r="AC43" s="276">
        <v>2.2000000000000002</v>
      </c>
      <c r="AD43" s="276">
        <v>2.2000000000000002</v>
      </c>
      <c r="AE43" s="276" t="s">
        <v>9225</v>
      </c>
      <c r="AF43" s="276" t="s">
        <v>9225</v>
      </c>
      <c r="AG43" s="276" t="s">
        <v>9225</v>
      </c>
      <c r="AH43" s="276" t="s">
        <v>9225</v>
      </c>
      <c r="AI43" s="276" t="s">
        <v>9225</v>
      </c>
      <c r="AJ43" s="276" t="s">
        <v>9225</v>
      </c>
      <c r="AK43" s="276" t="s">
        <v>9225</v>
      </c>
      <c r="AL43" s="276" t="s">
        <v>9225</v>
      </c>
      <c r="AM43" s="276" t="s">
        <v>9225</v>
      </c>
      <c r="AN43" s="276" t="s">
        <v>9225</v>
      </c>
      <c r="AO43" s="276" t="s">
        <v>9225</v>
      </c>
      <c r="AP43" s="276" t="s">
        <v>9225</v>
      </c>
      <c r="AQ43" s="276" t="s">
        <v>9225</v>
      </c>
      <c r="AR43" s="276" t="s">
        <v>9225</v>
      </c>
      <c r="AS43" s="276" t="s">
        <v>9225</v>
      </c>
      <c r="AT43" s="276" t="s">
        <v>9225</v>
      </c>
      <c r="AU43" s="276" t="s">
        <v>9225</v>
      </c>
      <c r="AV43" s="276" t="s">
        <v>9225</v>
      </c>
      <c r="AW43" s="276" t="s">
        <v>9225</v>
      </c>
      <c r="AX43" s="276" t="s">
        <v>9225</v>
      </c>
      <c r="AY43" s="276" t="str">
        <f>_xlfn.IFNA(VLOOKUP(C43,'INFORM Severity - hidden'!$C$5:$G$300,5,FALSE),"-")</f>
        <v>-</v>
      </c>
    </row>
    <row r="44" spans="1:51" x14ac:dyDescent="0.25">
      <c r="A44" t="s">
        <v>4564</v>
      </c>
      <c r="B44" t="s">
        <v>4562</v>
      </c>
      <c r="C44" t="s">
        <v>4563</v>
      </c>
      <c r="D44" s="276" t="str">
        <f t="shared" si="0"/>
        <v>Increasing</v>
      </c>
      <c r="E44" s="276" t="s">
        <v>9225</v>
      </c>
      <c r="F44" s="276">
        <v>3.9</v>
      </c>
      <c r="G44" s="276">
        <v>3.9</v>
      </c>
      <c r="H44" s="276">
        <v>4</v>
      </c>
      <c r="I44" s="276">
        <v>4</v>
      </c>
      <c r="J44" s="276">
        <v>4</v>
      </c>
      <c r="K44" s="276">
        <v>4</v>
      </c>
      <c r="L44" s="276">
        <v>4</v>
      </c>
      <c r="M44" s="276">
        <v>4</v>
      </c>
      <c r="N44" s="276">
        <v>4.0999999999999996</v>
      </c>
      <c r="O44" s="276">
        <v>4.0999999999999996</v>
      </c>
      <c r="P44" s="276">
        <v>4.0999999999999996</v>
      </c>
      <c r="Q44" s="276">
        <v>4.0999999999999996</v>
      </c>
      <c r="R44" s="276">
        <v>3.8</v>
      </c>
      <c r="S44" s="276">
        <v>3.8</v>
      </c>
      <c r="T44" s="276">
        <v>4.2</v>
      </c>
      <c r="U44" s="276">
        <v>4.2</v>
      </c>
      <c r="V44" s="276">
        <v>4.2</v>
      </c>
      <c r="W44" s="276">
        <v>4.2</v>
      </c>
      <c r="X44" s="276">
        <v>4.2</v>
      </c>
      <c r="Y44" s="276">
        <v>4.2</v>
      </c>
      <c r="Z44" s="276">
        <v>4.2</v>
      </c>
      <c r="AA44" s="276">
        <v>4.0999999999999996</v>
      </c>
      <c r="AB44" s="276">
        <v>3.9</v>
      </c>
      <c r="AC44" s="276">
        <v>3.9</v>
      </c>
      <c r="AD44" s="276">
        <v>3.9</v>
      </c>
      <c r="AE44" s="276">
        <v>3.9</v>
      </c>
      <c r="AF44" s="276">
        <v>3.9</v>
      </c>
      <c r="AG44" s="276">
        <v>3.7</v>
      </c>
      <c r="AH44" s="276">
        <v>3.7</v>
      </c>
      <c r="AI44" s="276">
        <v>3.7</v>
      </c>
      <c r="AJ44" s="276">
        <v>3.7</v>
      </c>
      <c r="AK44" s="276">
        <v>4</v>
      </c>
      <c r="AL44" s="276">
        <v>4.0999999999999996</v>
      </c>
      <c r="AM44" s="276">
        <v>4.0999999999999996</v>
      </c>
      <c r="AN44" s="276">
        <v>4.0999999999999996</v>
      </c>
      <c r="AO44" s="276">
        <v>4.0999999999999996</v>
      </c>
      <c r="AP44" s="276">
        <v>4.0999999999999996</v>
      </c>
      <c r="AQ44" s="276">
        <v>3.9</v>
      </c>
      <c r="AR44" s="276">
        <v>3.9</v>
      </c>
      <c r="AS44" s="276">
        <v>3.9</v>
      </c>
      <c r="AT44" s="276">
        <v>3.9</v>
      </c>
      <c r="AU44" s="276">
        <v>3.9</v>
      </c>
      <c r="AV44" s="276">
        <v>4</v>
      </c>
      <c r="AW44" s="276">
        <v>4</v>
      </c>
      <c r="AX44" s="276">
        <v>4</v>
      </c>
      <c r="AY44" s="276">
        <f>_xlfn.IFNA(VLOOKUP(C44,'INFORM Severity - hidden'!$C$5:$G$300,5,FALSE),"-")</f>
        <v>4</v>
      </c>
    </row>
    <row r="45" spans="1:51" x14ac:dyDescent="0.25">
      <c r="A45" t="s">
        <v>4564</v>
      </c>
      <c r="B45" t="s">
        <v>4574</v>
      </c>
      <c r="C45" t="s">
        <v>4575</v>
      </c>
      <c r="D45" s="276" t="str">
        <f t="shared" si="0"/>
        <v>Stable</v>
      </c>
      <c r="E45" s="276" t="s">
        <v>9225</v>
      </c>
      <c r="F45" s="276">
        <v>2.8</v>
      </c>
      <c r="G45" s="276">
        <v>2.8</v>
      </c>
      <c r="H45" s="276">
        <v>3.3</v>
      </c>
      <c r="I45" s="276">
        <v>3.3</v>
      </c>
      <c r="J45" s="276">
        <v>3.3</v>
      </c>
      <c r="K45" s="276">
        <v>3.3</v>
      </c>
      <c r="L45" s="276">
        <v>3.3</v>
      </c>
      <c r="M45" s="276">
        <v>3.3</v>
      </c>
      <c r="N45" s="276">
        <v>3.3</v>
      </c>
      <c r="O45" s="276">
        <v>3.3</v>
      </c>
      <c r="P45" s="276">
        <v>3.3</v>
      </c>
      <c r="Q45" s="276">
        <v>3.3</v>
      </c>
      <c r="R45" s="276">
        <v>3.4</v>
      </c>
      <c r="S45" s="276">
        <v>3.4</v>
      </c>
      <c r="T45" s="276">
        <v>3.4</v>
      </c>
      <c r="U45" s="276">
        <v>3.4</v>
      </c>
      <c r="V45" s="276">
        <v>3.4</v>
      </c>
      <c r="W45" s="276">
        <v>3.4</v>
      </c>
      <c r="X45" s="276">
        <v>3.4</v>
      </c>
      <c r="Y45" s="276">
        <v>3.4</v>
      </c>
      <c r="Z45" s="276">
        <v>3.4</v>
      </c>
      <c r="AA45" s="276">
        <v>3.4</v>
      </c>
      <c r="AB45" s="276">
        <v>3.4</v>
      </c>
      <c r="AC45" s="276">
        <v>3.4</v>
      </c>
      <c r="AD45" s="276">
        <v>3.4</v>
      </c>
      <c r="AE45" s="276">
        <v>3.4</v>
      </c>
      <c r="AF45" s="276">
        <v>3.4</v>
      </c>
      <c r="AG45" s="276">
        <v>3.4</v>
      </c>
      <c r="AH45" s="276">
        <v>3.4</v>
      </c>
      <c r="AI45" s="276">
        <v>3.4</v>
      </c>
      <c r="AJ45" s="276">
        <v>3.4</v>
      </c>
      <c r="AK45" s="276">
        <v>3.5</v>
      </c>
      <c r="AL45" s="276">
        <v>3.5</v>
      </c>
      <c r="AM45" s="276">
        <v>3.5</v>
      </c>
      <c r="AN45" s="276">
        <v>3.5</v>
      </c>
      <c r="AO45" s="276">
        <v>3.5</v>
      </c>
      <c r="AP45" s="276">
        <v>3.5</v>
      </c>
      <c r="AQ45" s="276">
        <v>3.5</v>
      </c>
      <c r="AR45" s="276">
        <v>3.5</v>
      </c>
      <c r="AS45" s="276">
        <v>3.5</v>
      </c>
      <c r="AT45" s="276">
        <v>3.5</v>
      </c>
      <c r="AU45" s="276">
        <v>3.5</v>
      </c>
      <c r="AV45" s="276">
        <v>3.4</v>
      </c>
      <c r="AW45" s="276">
        <v>3.4</v>
      </c>
      <c r="AX45" s="276">
        <v>3.4</v>
      </c>
      <c r="AY45" s="276">
        <f>_xlfn.IFNA(VLOOKUP(C45,'INFORM Severity - hidden'!$C$5:$G$300,5,FALSE),"-")</f>
        <v>3.7</v>
      </c>
    </row>
    <row r="46" spans="1:51" x14ac:dyDescent="0.25">
      <c r="A46"/>
      <c r="B46"/>
      <c r="C46" t="s">
        <v>9245</v>
      </c>
      <c r="D46" s="276" t="str">
        <f t="shared" si="0"/>
        <v>-</v>
      </c>
      <c r="E46" s="276" t="s">
        <v>9225</v>
      </c>
      <c r="F46" s="276" t="s">
        <v>9225</v>
      </c>
      <c r="G46" s="276" t="s">
        <v>9225</v>
      </c>
      <c r="H46" s="276" t="s">
        <v>9225</v>
      </c>
      <c r="I46" s="276" t="s">
        <v>9225</v>
      </c>
      <c r="J46" s="276" t="s">
        <v>9225</v>
      </c>
      <c r="K46" s="276" t="s">
        <v>9225</v>
      </c>
      <c r="L46" s="276" t="s">
        <v>9225</v>
      </c>
      <c r="M46" s="276" t="s">
        <v>9225</v>
      </c>
      <c r="N46" s="276" t="s">
        <v>9225</v>
      </c>
      <c r="O46" s="276" t="s">
        <v>9225</v>
      </c>
      <c r="P46" s="276" t="s">
        <v>9225</v>
      </c>
      <c r="Q46" s="276" t="s">
        <v>9225</v>
      </c>
      <c r="R46" s="276" t="s">
        <v>9225</v>
      </c>
      <c r="S46" s="276" t="s">
        <v>9225</v>
      </c>
      <c r="T46" s="276" t="s">
        <v>9225</v>
      </c>
      <c r="U46" s="276" t="s">
        <v>9225</v>
      </c>
      <c r="V46" s="276" t="s">
        <v>9225</v>
      </c>
      <c r="W46" s="276" t="s">
        <v>9225</v>
      </c>
      <c r="X46" s="276" t="s">
        <v>9225</v>
      </c>
      <c r="Y46" s="276" t="s">
        <v>9225</v>
      </c>
      <c r="Z46" s="276" t="s">
        <v>9225</v>
      </c>
      <c r="AA46" s="276">
        <v>2.2000000000000002</v>
      </c>
      <c r="AB46" s="276">
        <v>2</v>
      </c>
      <c r="AC46" s="276">
        <v>2.1</v>
      </c>
      <c r="AD46" s="276">
        <v>2.1</v>
      </c>
      <c r="AE46" s="276">
        <v>2.1</v>
      </c>
      <c r="AF46" s="276">
        <v>2.1</v>
      </c>
      <c r="AG46" s="276" t="s">
        <v>9225</v>
      </c>
      <c r="AH46" s="276" t="s">
        <v>9225</v>
      </c>
      <c r="AI46" s="276" t="s">
        <v>9225</v>
      </c>
      <c r="AJ46" s="276" t="s">
        <v>9225</v>
      </c>
      <c r="AK46" s="276" t="s">
        <v>9225</v>
      </c>
      <c r="AL46" s="276" t="s">
        <v>9225</v>
      </c>
      <c r="AM46" s="276" t="s">
        <v>9225</v>
      </c>
      <c r="AN46" s="276" t="s">
        <v>9225</v>
      </c>
      <c r="AO46" s="276" t="s">
        <v>9225</v>
      </c>
      <c r="AP46" s="276" t="s">
        <v>9225</v>
      </c>
      <c r="AQ46" s="276" t="s">
        <v>9225</v>
      </c>
      <c r="AR46" s="276" t="s">
        <v>9225</v>
      </c>
      <c r="AS46" s="276" t="s">
        <v>9225</v>
      </c>
      <c r="AT46" s="276" t="s">
        <v>9225</v>
      </c>
      <c r="AU46" s="276" t="s">
        <v>9225</v>
      </c>
      <c r="AV46" s="276" t="s">
        <v>9225</v>
      </c>
      <c r="AW46" s="276" t="s">
        <v>9225</v>
      </c>
      <c r="AX46" s="276" t="s">
        <v>9225</v>
      </c>
      <c r="AY46" s="276" t="str">
        <f>_xlfn.IFNA(VLOOKUP(C46,'INFORM Severity - hidden'!$C$5:$G$300,5,FALSE),"-")</f>
        <v>-</v>
      </c>
    </row>
    <row r="47" spans="1:51" x14ac:dyDescent="0.25">
      <c r="A47"/>
      <c r="B47"/>
      <c r="C47" t="s">
        <v>9246</v>
      </c>
      <c r="D47" s="276" t="str">
        <f t="shared" si="0"/>
        <v>-</v>
      </c>
      <c r="E47" s="276" t="s">
        <v>9225</v>
      </c>
      <c r="F47" s="276" t="s">
        <v>9225</v>
      </c>
      <c r="G47" s="276" t="s">
        <v>9225</v>
      </c>
      <c r="H47" s="276">
        <v>2</v>
      </c>
      <c r="I47" s="276">
        <v>2</v>
      </c>
      <c r="J47" s="276" t="s">
        <v>9225</v>
      </c>
      <c r="K47" s="276" t="s">
        <v>9225</v>
      </c>
      <c r="L47" s="276" t="s">
        <v>9225</v>
      </c>
      <c r="M47" s="276" t="s">
        <v>9225</v>
      </c>
      <c r="N47" s="276" t="s">
        <v>9225</v>
      </c>
      <c r="O47" s="276" t="s">
        <v>9225</v>
      </c>
      <c r="P47" s="276" t="s">
        <v>9225</v>
      </c>
      <c r="Q47" s="276" t="s">
        <v>9225</v>
      </c>
      <c r="R47" s="276" t="s">
        <v>9225</v>
      </c>
      <c r="S47" s="276" t="s">
        <v>9225</v>
      </c>
      <c r="T47" s="276" t="s">
        <v>9225</v>
      </c>
      <c r="U47" s="276" t="s">
        <v>9225</v>
      </c>
      <c r="V47" s="276" t="s">
        <v>9225</v>
      </c>
      <c r="W47" s="276" t="s">
        <v>9225</v>
      </c>
      <c r="X47" s="276" t="s">
        <v>9225</v>
      </c>
      <c r="Y47" s="276" t="s">
        <v>9225</v>
      </c>
      <c r="Z47" s="276" t="s">
        <v>9225</v>
      </c>
      <c r="AA47" s="276" t="s">
        <v>9225</v>
      </c>
      <c r="AB47" s="276" t="s">
        <v>9225</v>
      </c>
      <c r="AC47" s="276" t="s">
        <v>9225</v>
      </c>
      <c r="AD47" s="276" t="s">
        <v>9225</v>
      </c>
      <c r="AE47" s="276" t="s">
        <v>9225</v>
      </c>
      <c r="AF47" s="276" t="s">
        <v>9225</v>
      </c>
      <c r="AG47" s="276" t="s">
        <v>9225</v>
      </c>
      <c r="AH47" s="276" t="s">
        <v>9225</v>
      </c>
      <c r="AI47" s="276" t="s">
        <v>9225</v>
      </c>
      <c r="AJ47" s="276" t="s">
        <v>9225</v>
      </c>
      <c r="AK47" s="276" t="s">
        <v>9225</v>
      </c>
      <c r="AL47" s="276" t="s">
        <v>9225</v>
      </c>
      <c r="AM47" s="276" t="s">
        <v>9225</v>
      </c>
      <c r="AN47" s="276" t="s">
        <v>9225</v>
      </c>
      <c r="AO47" s="276" t="s">
        <v>9225</v>
      </c>
      <c r="AP47" s="276" t="s">
        <v>9225</v>
      </c>
      <c r="AQ47" s="276" t="s">
        <v>9225</v>
      </c>
      <c r="AR47" s="276" t="s">
        <v>9225</v>
      </c>
      <c r="AS47" s="276" t="s">
        <v>9225</v>
      </c>
      <c r="AT47" s="276" t="s">
        <v>9225</v>
      </c>
      <c r="AU47" s="276" t="s">
        <v>9225</v>
      </c>
      <c r="AV47" s="276" t="s">
        <v>9225</v>
      </c>
      <c r="AW47" s="276" t="s">
        <v>9225</v>
      </c>
      <c r="AX47" s="276" t="s">
        <v>9225</v>
      </c>
      <c r="AY47" s="276" t="str">
        <f>_xlfn.IFNA(VLOOKUP(C47,'INFORM Severity - hidden'!$C$5:$G$300,5,FALSE),"-")</f>
        <v>-</v>
      </c>
    </row>
    <row r="48" spans="1:51" x14ac:dyDescent="0.25">
      <c r="A48" t="s">
        <v>4587</v>
      </c>
      <c r="B48" t="s">
        <v>4585</v>
      </c>
      <c r="C48" t="s">
        <v>4586</v>
      </c>
      <c r="D48" s="276" t="str">
        <f t="shared" si="0"/>
        <v>Increasing</v>
      </c>
      <c r="E48" s="276" t="s">
        <v>9225</v>
      </c>
      <c r="F48" s="276" t="s">
        <v>9225</v>
      </c>
      <c r="G48" s="276" t="s">
        <v>9225</v>
      </c>
      <c r="H48" s="276">
        <v>0.8</v>
      </c>
      <c r="I48" s="276">
        <v>0.8</v>
      </c>
      <c r="J48" s="276">
        <v>0.8</v>
      </c>
      <c r="K48" s="276">
        <v>0.8</v>
      </c>
      <c r="L48" s="276">
        <v>0.8</v>
      </c>
      <c r="M48" s="276">
        <v>0.8</v>
      </c>
      <c r="N48" s="276">
        <v>0.8</v>
      </c>
      <c r="O48" s="276">
        <v>0.8</v>
      </c>
      <c r="P48" s="276">
        <v>0.8</v>
      </c>
      <c r="Q48" s="276">
        <v>1.3</v>
      </c>
      <c r="R48" s="276">
        <v>1.2</v>
      </c>
      <c r="S48" s="276">
        <v>1</v>
      </c>
      <c r="T48" s="276">
        <v>1</v>
      </c>
      <c r="U48" s="276">
        <v>1</v>
      </c>
      <c r="V48" s="276">
        <v>1.1000000000000001</v>
      </c>
      <c r="W48" s="276">
        <v>1.1000000000000001</v>
      </c>
      <c r="X48" s="276">
        <v>1.1000000000000001</v>
      </c>
      <c r="Y48" s="276">
        <v>1.1000000000000001</v>
      </c>
      <c r="Z48" s="276">
        <v>1.1000000000000001</v>
      </c>
      <c r="AA48" s="276">
        <v>1.1000000000000001</v>
      </c>
      <c r="AB48" s="276">
        <v>1.1000000000000001</v>
      </c>
      <c r="AC48" s="276">
        <v>1.2</v>
      </c>
      <c r="AD48" s="276">
        <v>1.2</v>
      </c>
      <c r="AE48" s="276">
        <v>1.2</v>
      </c>
      <c r="AF48" s="276">
        <v>1.2</v>
      </c>
      <c r="AG48" s="276">
        <v>1.2</v>
      </c>
      <c r="AH48" s="276">
        <v>1.2</v>
      </c>
      <c r="AI48" s="276">
        <v>1.2</v>
      </c>
      <c r="AJ48" s="276">
        <v>1.2</v>
      </c>
      <c r="AK48" s="276">
        <v>1.2</v>
      </c>
      <c r="AL48" s="276">
        <v>1.1000000000000001</v>
      </c>
      <c r="AM48" s="276">
        <v>1.1000000000000001</v>
      </c>
      <c r="AN48" s="276">
        <v>1.1000000000000001</v>
      </c>
      <c r="AO48" s="276">
        <v>1.1000000000000001</v>
      </c>
      <c r="AP48" s="276">
        <v>1.1000000000000001</v>
      </c>
      <c r="AQ48" s="276">
        <v>1.1000000000000001</v>
      </c>
      <c r="AR48" s="276">
        <v>1.1000000000000001</v>
      </c>
      <c r="AS48" s="276">
        <v>1.1000000000000001</v>
      </c>
      <c r="AT48" s="276">
        <v>1.3</v>
      </c>
      <c r="AU48" s="276">
        <v>2.1</v>
      </c>
      <c r="AV48" s="276">
        <v>2.1</v>
      </c>
      <c r="AW48" s="276">
        <v>2.1</v>
      </c>
      <c r="AX48" s="276">
        <v>2.1</v>
      </c>
      <c r="AY48" s="276">
        <f>_xlfn.IFNA(VLOOKUP(C48,'INFORM Severity - hidden'!$C$5:$G$300,5,FALSE),"-")</f>
        <v>2.1</v>
      </c>
    </row>
    <row r="49" spans="1:51" x14ac:dyDescent="0.25">
      <c r="A49" t="s">
        <v>5063</v>
      </c>
      <c r="B49" t="s">
        <v>5061</v>
      </c>
      <c r="C49" t="s">
        <v>5062</v>
      </c>
      <c r="D49" s="276" t="str">
        <f t="shared" si="0"/>
        <v>Increasing</v>
      </c>
      <c r="E49" s="276" t="s">
        <v>9225</v>
      </c>
      <c r="F49" s="276">
        <v>2.6</v>
      </c>
      <c r="G49" s="276">
        <v>2.9</v>
      </c>
      <c r="H49" s="276">
        <v>2.9</v>
      </c>
      <c r="I49" s="276" t="s">
        <v>9225</v>
      </c>
      <c r="J49" s="276" t="s">
        <v>9225</v>
      </c>
      <c r="K49" s="276" t="s">
        <v>9225</v>
      </c>
      <c r="L49" s="276" t="s">
        <v>9225</v>
      </c>
      <c r="M49" s="276" t="s">
        <v>9225</v>
      </c>
      <c r="N49" s="276" t="s">
        <v>9225</v>
      </c>
      <c r="O49" s="276" t="s">
        <v>9225</v>
      </c>
      <c r="P49" s="276">
        <v>2.9</v>
      </c>
      <c r="Q49" s="276">
        <v>2.9</v>
      </c>
      <c r="R49" s="276">
        <v>2.9</v>
      </c>
      <c r="S49" s="276">
        <v>2.9</v>
      </c>
      <c r="T49" s="276">
        <v>2.9</v>
      </c>
      <c r="U49" s="276">
        <v>2.9</v>
      </c>
      <c r="V49" s="276">
        <v>2.9</v>
      </c>
      <c r="W49" s="276">
        <v>2.9</v>
      </c>
      <c r="X49" s="276">
        <v>2.9</v>
      </c>
      <c r="Y49" s="276">
        <v>2.9</v>
      </c>
      <c r="Z49" s="276">
        <v>2.9</v>
      </c>
      <c r="AA49" s="276">
        <v>3</v>
      </c>
      <c r="AB49" s="276">
        <v>3</v>
      </c>
      <c r="AC49" s="276">
        <v>3</v>
      </c>
      <c r="AD49" s="276">
        <v>2.7</v>
      </c>
      <c r="AE49" s="276">
        <v>2.7</v>
      </c>
      <c r="AF49" s="276">
        <v>2.7</v>
      </c>
      <c r="AG49" s="276">
        <v>2.7</v>
      </c>
      <c r="AH49" s="276">
        <v>2.7</v>
      </c>
      <c r="AI49" s="276">
        <v>2.6</v>
      </c>
      <c r="AJ49" s="276">
        <v>2.6</v>
      </c>
      <c r="AK49" s="276">
        <v>2.8</v>
      </c>
      <c r="AL49" s="276">
        <v>2.8</v>
      </c>
      <c r="AM49" s="276">
        <v>2.8</v>
      </c>
      <c r="AN49" s="276">
        <v>2.8</v>
      </c>
      <c r="AO49" s="276">
        <v>2.7</v>
      </c>
      <c r="AP49" s="276">
        <v>2.7</v>
      </c>
      <c r="AQ49" s="276">
        <v>2.7</v>
      </c>
      <c r="AR49" s="276">
        <v>2.7</v>
      </c>
      <c r="AS49" s="276">
        <v>2.5</v>
      </c>
      <c r="AT49" s="276">
        <v>2.5</v>
      </c>
      <c r="AU49" s="276">
        <v>2.5</v>
      </c>
      <c r="AV49" s="276">
        <v>2.5</v>
      </c>
      <c r="AW49" s="276">
        <v>2.5</v>
      </c>
      <c r="AX49" s="276">
        <v>2.6</v>
      </c>
      <c r="AY49" s="276">
        <f>_xlfn.IFNA(VLOOKUP(C49,'INFORM Severity - hidden'!$C$5:$G$300,5,FALSE),"-")</f>
        <v>2.6</v>
      </c>
    </row>
    <row r="50" spans="1:51" x14ac:dyDescent="0.25">
      <c r="A50" t="s">
        <v>5063</v>
      </c>
      <c r="B50" t="s">
        <v>5073</v>
      </c>
      <c r="C50" t="s">
        <v>5074</v>
      </c>
      <c r="D50" s="276" t="str">
        <f t="shared" si="0"/>
        <v>Increasing</v>
      </c>
      <c r="E50" s="276" t="s">
        <v>9225</v>
      </c>
      <c r="F50" s="276">
        <v>1.4</v>
      </c>
      <c r="G50" s="276">
        <v>1.4</v>
      </c>
      <c r="H50" s="276">
        <v>1.7</v>
      </c>
      <c r="I50" s="276">
        <v>1.7</v>
      </c>
      <c r="J50" s="276">
        <v>1.7</v>
      </c>
      <c r="K50" s="276">
        <v>1.7</v>
      </c>
      <c r="L50" s="276">
        <v>1.4</v>
      </c>
      <c r="M50" s="276">
        <v>1.4</v>
      </c>
      <c r="N50" s="276">
        <v>1.4</v>
      </c>
      <c r="O50" s="276">
        <v>1.4</v>
      </c>
      <c r="P50" s="276">
        <v>1.4</v>
      </c>
      <c r="Q50" s="276">
        <v>1.4</v>
      </c>
      <c r="R50" s="276">
        <v>1.4</v>
      </c>
      <c r="S50" s="276">
        <v>1.4</v>
      </c>
      <c r="T50" s="276">
        <v>1.4</v>
      </c>
      <c r="U50" s="276">
        <v>1.4</v>
      </c>
      <c r="V50" s="276">
        <v>1.4</v>
      </c>
      <c r="W50" s="276">
        <v>1.4</v>
      </c>
      <c r="X50" s="276">
        <v>1.4</v>
      </c>
      <c r="Y50" s="276">
        <v>1.5</v>
      </c>
      <c r="Z50" s="276">
        <v>1.5</v>
      </c>
      <c r="AA50" s="276">
        <v>1.8</v>
      </c>
      <c r="AB50" s="276">
        <v>1.8</v>
      </c>
      <c r="AC50" s="276">
        <v>1.8</v>
      </c>
      <c r="AD50" s="276">
        <v>1.8</v>
      </c>
      <c r="AE50" s="276">
        <v>1.8</v>
      </c>
      <c r="AF50" s="276">
        <v>1.8</v>
      </c>
      <c r="AG50" s="276">
        <v>1.8</v>
      </c>
      <c r="AH50" s="276">
        <v>1.8</v>
      </c>
      <c r="AI50" s="276">
        <v>1.7</v>
      </c>
      <c r="AJ50" s="276">
        <v>1.7</v>
      </c>
      <c r="AK50" s="276">
        <v>1.7</v>
      </c>
      <c r="AL50" s="276">
        <v>1.7</v>
      </c>
      <c r="AM50" s="276">
        <v>1.7</v>
      </c>
      <c r="AN50" s="276">
        <v>1.7</v>
      </c>
      <c r="AO50" s="276">
        <v>1.7</v>
      </c>
      <c r="AP50" s="276">
        <v>1.7</v>
      </c>
      <c r="AQ50" s="276">
        <v>1.7</v>
      </c>
      <c r="AR50" s="276">
        <v>1.7</v>
      </c>
      <c r="AS50" s="276">
        <v>1.5</v>
      </c>
      <c r="AT50" s="276">
        <v>1.5</v>
      </c>
      <c r="AU50" s="276">
        <v>1.8</v>
      </c>
      <c r="AV50" s="276">
        <v>1.8</v>
      </c>
      <c r="AW50" s="276">
        <v>1.8</v>
      </c>
      <c r="AX50" s="276">
        <v>1.9</v>
      </c>
      <c r="AY50" s="276">
        <f>_xlfn.IFNA(VLOOKUP(C50,'INFORM Severity - hidden'!$C$5:$G$300,5,FALSE),"-")</f>
        <v>1.9</v>
      </c>
    </row>
    <row r="51" spans="1:51" x14ac:dyDescent="0.25">
      <c r="A51" t="s">
        <v>5063</v>
      </c>
      <c r="B51" t="s">
        <v>5084</v>
      </c>
      <c r="C51" t="s">
        <v>5085</v>
      </c>
      <c r="D51" s="276" t="str">
        <f t="shared" si="0"/>
        <v>Increasing</v>
      </c>
      <c r="E51" s="276" t="s">
        <v>9225</v>
      </c>
      <c r="F51" s="276">
        <v>2.6</v>
      </c>
      <c r="G51" s="276">
        <v>2.8</v>
      </c>
      <c r="H51" s="276">
        <v>2.8</v>
      </c>
      <c r="I51" s="276">
        <v>2.9</v>
      </c>
      <c r="J51" s="276">
        <v>2.8</v>
      </c>
      <c r="K51" s="276">
        <v>2.8</v>
      </c>
      <c r="L51" s="276">
        <v>2.7</v>
      </c>
      <c r="M51" s="276">
        <v>2.7</v>
      </c>
      <c r="N51" s="276">
        <v>2.7</v>
      </c>
      <c r="O51" s="276">
        <v>2.8</v>
      </c>
      <c r="P51" s="276">
        <v>2.8</v>
      </c>
      <c r="Q51" s="276">
        <v>2.8</v>
      </c>
      <c r="R51" s="276">
        <v>2.8</v>
      </c>
      <c r="S51" s="276">
        <v>2.8</v>
      </c>
      <c r="T51" s="276">
        <v>2.8</v>
      </c>
      <c r="U51" s="276">
        <v>2.8</v>
      </c>
      <c r="V51" s="276">
        <v>2.8</v>
      </c>
      <c r="W51" s="276">
        <v>2.8</v>
      </c>
      <c r="X51" s="276">
        <v>2.8</v>
      </c>
      <c r="Y51" s="276">
        <v>2.9</v>
      </c>
      <c r="Z51" s="276">
        <v>2.9</v>
      </c>
      <c r="AA51" s="276">
        <v>3.1</v>
      </c>
      <c r="AB51" s="276">
        <v>3.1</v>
      </c>
      <c r="AC51" s="276">
        <v>3.1</v>
      </c>
      <c r="AD51" s="276">
        <v>2.8</v>
      </c>
      <c r="AE51" s="276">
        <v>2.8</v>
      </c>
      <c r="AF51" s="276">
        <v>2.8</v>
      </c>
      <c r="AG51" s="276">
        <v>2.8</v>
      </c>
      <c r="AH51" s="276">
        <v>2.8</v>
      </c>
      <c r="AI51" s="276">
        <v>2.4</v>
      </c>
      <c r="AJ51" s="276">
        <v>2.4</v>
      </c>
      <c r="AK51" s="276">
        <v>2.6</v>
      </c>
      <c r="AL51" s="276">
        <v>2.6</v>
      </c>
      <c r="AM51" s="276">
        <v>2.6</v>
      </c>
      <c r="AN51" s="276">
        <v>2.6</v>
      </c>
      <c r="AO51" s="276">
        <v>2.6</v>
      </c>
      <c r="AP51" s="276">
        <v>2.6</v>
      </c>
      <c r="AQ51" s="276">
        <v>2.6</v>
      </c>
      <c r="AR51" s="276">
        <v>2.6</v>
      </c>
      <c r="AS51" s="276">
        <v>2.4</v>
      </c>
      <c r="AT51" s="276">
        <v>2.4</v>
      </c>
      <c r="AU51" s="276">
        <v>2.6</v>
      </c>
      <c r="AV51" s="276">
        <v>2.6</v>
      </c>
      <c r="AW51" s="276">
        <v>2.6</v>
      </c>
      <c r="AX51" s="276">
        <v>2.6</v>
      </c>
      <c r="AY51" s="276">
        <f>_xlfn.IFNA(VLOOKUP(C51,'INFORM Severity - hidden'!$C$5:$G$300,5,FALSE),"-")</f>
        <v>2.6</v>
      </c>
    </row>
    <row r="52" spans="1:51" x14ac:dyDescent="0.25">
      <c r="A52"/>
      <c r="B52"/>
      <c r="C52" t="s">
        <v>9247</v>
      </c>
      <c r="D52" s="276" t="str">
        <f t="shared" si="0"/>
        <v>-</v>
      </c>
      <c r="E52" s="276" t="s">
        <v>9225</v>
      </c>
      <c r="F52" s="276" t="s">
        <v>9225</v>
      </c>
      <c r="G52" s="276" t="s">
        <v>9225</v>
      </c>
      <c r="H52" s="276" t="s">
        <v>9225</v>
      </c>
      <c r="I52" s="276" t="s">
        <v>9225</v>
      </c>
      <c r="J52" s="276" t="s">
        <v>9225</v>
      </c>
      <c r="K52" s="276" t="s">
        <v>9225</v>
      </c>
      <c r="L52" s="276" t="s">
        <v>9225</v>
      </c>
      <c r="M52" s="276" t="s">
        <v>9225</v>
      </c>
      <c r="N52" s="276" t="s">
        <v>9225</v>
      </c>
      <c r="O52" s="276" t="s">
        <v>9225</v>
      </c>
      <c r="P52" s="276">
        <v>2.2999999999999998</v>
      </c>
      <c r="Q52" s="276">
        <v>2.2999999999999998</v>
      </c>
      <c r="R52" s="276">
        <v>2.2999999999999998</v>
      </c>
      <c r="S52" s="276">
        <v>2.2999999999999998</v>
      </c>
      <c r="T52" s="276">
        <v>2.2999999999999998</v>
      </c>
      <c r="U52" s="276">
        <v>2.2999999999999998</v>
      </c>
      <c r="V52" s="276">
        <v>2.2999999999999998</v>
      </c>
      <c r="W52" s="276" t="s">
        <v>9225</v>
      </c>
      <c r="X52" s="276" t="s">
        <v>9225</v>
      </c>
      <c r="Y52" s="276" t="s">
        <v>9225</v>
      </c>
      <c r="Z52" s="276" t="s">
        <v>9225</v>
      </c>
      <c r="AA52" s="276" t="s">
        <v>9225</v>
      </c>
      <c r="AB52" s="276" t="s">
        <v>9225</v>
      </c>
      <c r="AC52" s="276" t="s">
        <v>9225</v>
      </c>
      <c r="AD52" s="276" t="s">
        <v>9225</v>
      </c>
      <c r="AE52" s="276" t="s">
        <v>9225</v>
      </c>
      <c r="AF52" s="276" t="s">
        <v>9225</v>
      </c>
      <c r="AG52" s="276" t="s">
        <v>9225</v>
      </c>
      <c r="AH52" s="276" t="s">
        <v>9225</v>
      </c>
      <c r="AI52" s="276" t="s">
        <v>9225</v>
      </c>
      <c r="AJ52" s="276" t="s">
        <v>9225</v>
      </c>
      <c r="AK52" s="276" t="s">
        <v>9225</v>
      </c>
      <c r="AL52" s="276" t="s">
        <v>9225</v>
      </c>
      <c r="AM52" s="276" t="s">
        <v>9225</v>
      </c>
      <c r="AN52" s="276" t="s">
        <v>9225</v>
      </c>
      <c r="AO52" s="276" t="s">
        <v>9225</v>
      </c>
      <c r="AP52" s="276" t="s">
        <v>9225</v>
      </c>
      <c r="AQ52" s="276" t="s">
        <v>9225</v>
      </c>
      <c r="AR52" s="276" t="s">
        <v>9225</v>
      </c>
      <c r="AS52" s="276" t="s">
        <v>9225</v>
      </c>
      <c r="AT52" s="276" t="s">
        <v>9225</v>
      </c>
      <c r="AU52" s="276" t="s">
        <v>9225</v>
      </c>
      <c r="AV52" s="276" t="s">
        <v>9225</v>
      </c>
      <c r="AW52" s="276" t="s">
        <v>9225</v>
      </c>
      <c r="AX52" s="276" t="s">
        <v>9225</v>
      </c>
      <c r="AY52" s="276" t="str">
        <f>_xlfn.IFNA(VLOOKUP(C52,'INFORM Severity - hidden'!$C$5:$G$300,5,FALSE),"-")</f>
        <v>-</v>
      </c>
    </row>
    <row r="53" spans="1:51" x14ac:dyDescent="0.25">
      <c r="A53" t="s">
        <v>4599</v>
      </c>
      <c r="B53" t="s">
        <v>4597</v>
      </c>
      <c r="C53" t="s">
        <v>4598</v>
      </c>
      <c r="D53" s="276" t="str">
        <f t="shared" si="0"/>
        <v>Increasing</v>
      </c>
      <c r="E53" s="276" t="s">
        <v>9225</v>
      </c>
      <c r="F53" s="276" t="s">
        <v>9225</v>
      </c>
      <c r="G53" s="276" t="s">
        <v>9225</v>
      </c>
      <c r="H53" s="276" t="s">
        <v>9225</v>
      </c>
      <c r="I53" s="276" t="s">
        <v>9225</v>
      </c>
      <c r="J53" s="276" t="s">
        <v>9225</v>
      </c>
      <c r="K53" s="276" t="s">
        <v>9225</v>
      </c>
      <c r="L53" s="276" t="s">
        <v>9225</v>
      </c>
      <c r="M53" s="276" t="s">
        <v>9225</v>
      </c>
      <c r="N53" s="276" t="s">
        <v>9225</v>
      </c>
      <c r="O53" s="276" t="s">
        <v>9225</v>
      </c>
      <c r="P53" s="276" t="s">
        <v>9225</v>
      </c>
      <c r="Q53" s="276" t="s">
        <v>9225</v>
      </c>
      <c r="R53" s="276" t="s">
        <v>9225</v>
      </c>
      <c r="S53" s="276" t="s">
        <v>9225</v>
      </c>
      <c r="T53" s="276" t="s">
        <v>9225</v>
      </c>
      <c r="U53" s="276" t="s">
        <v>9225</v>
      </c>
      <c r="V53" s="276" t="s">
        <v>9225</v>
      </c>
      <c r="W53" s="276" t="s">
        <v>9225</v>
      </c>
      <c r="X53" s="276" t="s">
        <v>9225</v>
      </c>
      <c r="Y53" s="276" t="s">
        <v>9225</v>
      </c>
      <c r="Z53" s="276" t="s">
        <v>9225</v>
      </c>
      <c r="AA53" s="276" t="s">
        <v>9225</v>
      </c>
      <c r="AB53" s="276" t="s">
        <v>9225</v>
      </c>
      <c r="AC53" s="276" t="s">
        <v>9225</v>
      </c>
      <c r="AD53" s="276" t="s">
        <v>9225</v>
      </c>
      <c r="AE53" s="276" t="s">
        <v>9225</v>
      </c>
      <c r="AF53" s="276" t="s">
        <v>9225</v>
      </c>
      <c r="AG53" s="276" t="s">
        <v>9225</v>
      </c>
      <c r="AH53" s="276" t="s">
        <v>9225</v>
      </c>
      <c r="AI53" s="276" t="s">
        <v>9225</v>
      </c>
      <c r="AJ53" s="276" t="s">
        <v>9225</v>
      </c>
      <c r="AK53" s="276" t="s">
        <v>9225</v>
      </c>
      <c r="AL53" s="276" t="s">
        <v>9225</v>
      </c>
      <c r="AM53" s="276" t="s">
        <v>9225</v>
      </c>
      <c r="AN53" s="276" t="s">
        <v>9225</v>
      </c>
      <c r="AO53" s="276" t="s">
        <v>9225</v>
      </c>
      <c r="AP53" s="276">
        <v>1.9</v>
      </c>
      <c r="AQ53" s="276">
        <v>1.8</v>
      </c>
      <c r="AR53" s="276">
        <v>1.8</v>
      </c>
      <c r="AS53" s="276">
        <v>1.8</v>
      </c>
      <c r="AT53" s="276">
        <v>2.1</v>
      </c>
      <c r="AU53" s="276">
        <v>2.1</v>
      </c>
      <c r="AV53" s="276">
        <v>2.1</v>
      </c>
      <c r="AW53" s="276">
        <v>2.1</v>
      </c>
      <c r="AX53" s="276">
        <v>2.2000000000000002</v>
      </c>
      <c r="AY53" s="276">
        <f>_xlfn.IFNA(VLOOKUP(C53,'INFORM Severity - hidden'!$C$5:$G$300,5,FALSE),"-")</f>
        <v>2.2000000000000002</v>
      </c>
    </row>
    <row r="54" spans="1:51" x14ac:dyDescent="0.25">
      <c r="A54" t="s">
        <v>372</v>
      </c>
      <c r="B54" t="s">
        <v>370</v>
      </c>
      <c r="C54" t="s">
        <v>371</v>
      </c>
      <c r="D54" s="276" t="str">
        <f t="shared" si="0"/>
        <v>Stable</v>
      </c>
      <c r="E54" s="276" t="s">
        <v>9225</v>
      </c>
      <c r="F54" s="276" t="s">
        <v>9225</v>
      </c>
      <c r="G54" s="276" t="s">
        <v>9225</v>
      </c>
      <c r="H54" s="276" t="s">
        <v>9225</v>
      </c>
      <c r="I54" s="276" t="s">
        <v>9225</v>
      </c>
      <c r="J54" s="276" t="s">
        <v>9225</v>
      </c>
      <c r="K54" s="276" t="s">
        <v>9225</v>
      </c>
      <c r="L54" s="276" t="s">
        <v>9225</v>
      </c>
      <c r="M54" s="276" t="s">
        <v>9225</v>
      </c>
      <c r="N54" s="276" t="s">
        <v>9225</v>
      </c>
      <c r="O54" s="276" t="s">
        <v>9225</v>
      </c>
      <c r="P54" s="276" t="s">
        <v>9225</v>
      </c>
      <c r="Q54" s="276" t="s">
        <v>9225</v>
      </c>
      <c r="R54" s="276" t="s">
        <v>9225</v>
      </c>
      <c r="S54" s="276" t="s">
        <v>9225</v>
      </c>
      <c r="T54" s="276" t="s">
        <v>9225</v>
      </c>
      <c r="U54" s="276" t="s">
        <v>9225</v>
      </c>
      <c r="V54" s="276" t="s">
        <v>9225</v>
      </c>
      <c r="W54" s="276" t="s">
        <v>9225</v>
      </c>
      <c r="X54" s="276" t="s">
        <v>9225</v>
      </c>
      <c r="Y54" s="276" t="s">
        <v>9225</v>
      </c>
      <c r="Z54" s="276" t="s">
        <v>9225</v>
      </c>
      <c r="AA54" s="276" t="s">
        <v>9225</v>
      </c>
      <c r="AB54" s="276" t="s">
        <v>9225</v>
      </c>
      <c r="AC54" s="276" t="s">
        <v>9225</v>
      </c>
      <c r="AD54" s="276" t="s">
        <v>9225</v>
      </c>
      <c r="AE54" s="276" t="s">
        <v>9225</v>
      </c>
      <c r="AF54" s="276" t="s">
        <v>9225</v>
      </c>
      <c r="AG54" s="276" t="s">
        <v>9225</v>
      </c>
      <c r="AH54" s="276" t="s">
        <v>9225</v>
      </c>
      <c r="AI54" s="276" t="s">
        <v>9225</v>
      </c>
      <c r="AJ54" s="276" t="s">
        <v>9225</v>
      </c>
      <c r="AK54" s="276" t="s">
        <v>9225</v>
      </c>
      <c r="AL54" s="276" t="s">
        <v>9225</v>
      </c>
      <c r="AM54" s="276" t="s">
        <v>9225</v>
      </c>
      <c r="AN54" s="276" t="s">
        <v>9225</v>
      </c>
      <c r="AO54" s="276" t="s">
        <v>9225</v>
      </c>
      <c r="AP54" s="276" t="s">
        <v>9225</v>
      </c>
      <c r="AQ54" s="276" t="s">
        <v>9225</v>
      </c>
      <c r="AR54" s="276" t="s">
        <v>9225</v>
      </c>
      <c r="AS54" s="276" t="s">
        <v>9225</v>
      </c>
      <c r="AT54" s="276" t="s">
        <v>9225</v>
      </c>
      <c r="AU54" s="276">
        <v>2.6</v>
      </c>
      <c r="AV54" s="276">
        <v>2.6</v>
      </c>
      <c r="AW54" s="276">
        <v>2.6</v>
      </c>
      <c r="AX54" s="276">
        <v>2.6</v>
      </c>
      <c r="AY54" s="276">
        <f>_xlfn.IFNA(VLOOKUP(C54,'INFORM Severity - hidden'!$C$5:$G$300,5,FALSE),"-")</f>
        <v>2.7</v>
      </c>
    </row>
    <row r="55" spans="1:51" x14ac:dyDescent="0.25">
      <c r="A55" t="s">
        <v>372</v>
      </c>
      <c r="B55" t="s">
        <v>376</v>
      </c>
      <c r="C55" t="s">
        <v>377</v>
      </c>
      <c r="D55" s="276" t="str">
        <f t="shared" si="0"/>
        <v>Decreasing</v>
      </c>
      <c r="E55" s="276" t="s">
        <v>9225</v>
      </c>
      <c r="F55" s="276">
        <v>2.2000000000000002</v>
      </c>
      <c r="G55" s="276">
        <v>2.2000000000000002</v>
      </c>
      <c r="H55" s="276">
        <v>1.6</v>
      </c>
      <c r="I55" s="276">
        <v>1.6</v>
      </c>
      <c r="J55" s="276">
        <v>1.6</v>
      </c>
      <c r="K55" s="276">
        <v>1.6</v>
      </c>
      <c r="L55" s="276">
        <v>1.6</v>
      </c>
      <c r="M55" s="276">
        <v>1.6</v>
      </c>
      <c r="N55" s="276">
        <v>1.6</v>
      </c>
      <c r="O55" s="276">
        <v>2.2000000000000002</v>
      </c>
      <c r="P55" s="276">
        <v>2.2000000000000002</v>
      </c>
      <c r="Q55" s="276">
        <v>2.2000000000000002</v>
      </c>
      <c r="R55" s="276">
        <v>2.2000000000000002</v>
      </c>
      <c r="S55" s="276">
        <v>2.2000000000000002</v>
      </c>
      <c r="T55" s="276">
        <v>2.2000000000000002</v>
      </c>
      <c r="U55" s="276">
        <v>2.2000000000000002</v>
      </c>
      <c r="V55" s="276">
        <v>2.2000000000000002</v>
      </c>
      <c r="W55" s="276">
        <v>2.2000000000000002</v>
      </c>
      <c r="X55" s="276">
        <v>2.2000000000000002</v>
      </c>
      <c r="Y55" s="276">
        <v>2.2000000000000002</v>
      </c>
      <c r="Z55" s="276">
        <v>2.2000000000000002</v>
      </c>
      <c r="AA55" s="276">
        <v>2.2999999999999998</v>
      </c>
      <c r="AB55" s="276">
        <v>2.2999999999999998</v>
      </c>
      <c r="AC55" s="276">
        <v>2.2999999999999998</v>
      </c>
      <c r="AD55" s="276">
        <v>2.2999999999999998</v>
      </c>
      <c r="AE55" s="276">
        <v>2.2999999999999998</v>
      </c>
      <c r="AF55" s="276">
        <v>2.2999999999999998</v>
      </c>
      <c r="AG55" s="276">
        <v>2.2999999999999998</v>
      </c>
      <c r="AH55" s="276">
        <v>2.2000000000000002</v>
      </c>
      <c r="AI55" s="276">
        <v>2.2000000000000002</v>
      </c>
      <c r="AJ55" s="276">
        <v>2.2000000000000002</v>
      </c>
      <c r="AK55" s="276">
        <v>2.2000000000000002</v>
      </c>
      <c r="AL55" s="276">
        <v>2.2999999999999998</v>
      </c>
      <c r="AM55" s="276">
        <v>2.2999999999999998</v>
      </c>
      <c r="AN55" s="276">
        <v>2.2999999999999998</v>
      </c>
      <c r="AO55" s="276">
        <v>2.2999999999999998</v>
      </c>
      <c r="AP55" s="276">
        <v>2.2999999999999998</v>
      </c>
      <c r="AQ55" s="276">
        <v>2.2999999999999998</v>
      </c>
      <c r="AR55" s="276">
        <v>2.2999999999999998</v>
      </c>
      <c r="AS55" s="276">
        <v>2.2999999999999998</v>
      </c>
      <c r="AT55" s="276">
        <v>2.2999999999999998</v>
      </c>
      <c r="AU55" s="276">
        <v>2.2999999999999998</v>
      </c>
      <c r="AV55" s="276">
        <v>2.1</v>
      </c>
      <c r="AW55" s="276">
        <v>2.1</v>
      </c>
      <c r="AX55" s="276">
        <v>2.1</v>
      </c>
      <c r="AY55" s="276">
        <f>_xlfn.IFNA(VLOOKUP(C55,'INFORM Severity - hidden'!$C$5:$G$300,5,FALSE),"-")</f>
        <v>2.1</v>
      </c>
    </row>
    <row r="56" spans="1:51" x14ac:dyDescent="0.25">
      <c r="A56" t="s">
        <v>372</v>
      </c>
      <c r="B56" t="s">
        <v>1145</v>
      </c>
      <c r="C56" t="s">
        <v>1146</v>
      </c>
      <c r="D56" s="276" t="str">
        <f t="shared" si="0"/>
        <v>Increasing</v>
      </c>
      <c r="E56" s="276" t="s">
        <v>9225</v>
      </c>
      <c r="F56" s="276" t="s">
        <v>9225</v>
      </c>
      <c r="G56" s="276" t="s">
        <v>9225</v>
      </c>
      <c r="H56" s="276" t="s">
        <v>9225</v>
      </c>
      <c r="I56" s="276" t="s">
        <v>9225</v>
      </c>
      <c r="J56" s="276" t="s">
        <v>9225</v>
      </c>
      <c r="K56" s="276" t="s">
        <v>9225</v>
      </c>
      <c r="L56" s="276" t="s">
        <v>9225</v>
      </c>
      <c r="M56" s="276" t="s">
        <v>9225</v>
      </c>
      <c r="N56" s="276" t="s">
        <v>9225</v>
      </c>
      <c r="O56" s="276" t="s">
        <v>9225</v>
      </c>
      <c r="P56" s="276" t="s">
        <v>9225</v>
      </c>
      <c r="Q56" s="276" t="s">
        <v>9225</v>
      </c>
      <c r="R56" s="276" t="s">
        <v>9225</v>
      </c>
      <c r="S56" s="276" t="s">
        <v>9225</v>
      </c>
      <c r="T56" s="276" t="s">
        <v>9225</v>
      </c>
      <c r="U56" s="276" t="s">
        <v>9225</v>
      </c>
      <c r="V56" s="276" t="s">
        <v>9225</v>
      </c>
      <c r="W56" s="276" t="s">
        <v>9225</v>
      </c>
      <c r="X56" s="276" t="s">
        <v>9225</v>
      </c>
      <c r="Y56" s="276" t="s">
        <v>9225</v>
      </c>
      <c r="Z56" s="276" t="s">
        <v>9225</v>
      </c>
      <c r="AA56" s="276" t="s">
        <v>9225</v>
      </c>
      <c r="AB56" s="276" t="s">
        <v>9225</v>
      </c>
      <c r="AC56" s="276" t="s">
        <v>9225</v>
      </c>
      <c r="AD56" s="276" t="s">
        <v>9225</v>
      </c>
      <c r="AE56" s="276" t="s">
        <v>9225</v>
      </c>
      <c r="AF56" s="276" t="s">
        <v>9225</v>
      </c>
      <c r="AG56" s="276" t="s">
        <v>9225</v>
      </c>
      <c r="AH56" s="276" t="s">
        <v>9225</v>
      </c>
      <c r="AI56" s="276" t="s">
        <v>9225</v>
      </c>
      <c r="AJ56" s="276" t="s">
        <v>9225</v>
      </c>
      <c r="AK56" s="276" t="s">
        <v>9225</v>
      </c>
      <c r="AL56" s="276" t="s">
        <v>9225</v>
      </c>
      <c r="AM56" s="276" t="s">
        <v>9225</v>
      </c>
      <c r="AN56" s="276" t="s">
        <v>9225</v>
      </c>
      <c r="AO56" s="276" t="s">
        <v>9225</v>
      </c>
      <c r="AP56" s="276" t="s">
        <v>9225</v>
      </c>
      <c r="AQ56" s="276" t="s">
        <v>9225</v>
      </c>
      <c r="AR56" s="276" t="s">
        <v>9225</v>
      </c>
      <c r="AS56" s="276" t="s">
        <v>9225</v>
      </c>
      <c r="AT56" s="276" t="s">
        <v>9225</v>
      </c>
      <c r="AU56" s="276" t="s">
        <v>9225</v>
      </c>
      <c r="AV56" s="276">
        <v>2.6</v>
      </c>
      <c r="AW56" s="276">
        <v>2.6</v>
      </c>
      <c r="AX56" s="276">
        <v>2.7</v>
      </c>
      <c r="AY56" s="276">
        <f>_xlfn.IFNA(VLOOKUP(C56,'INFORM Severity - hidden'!$C$5:$G$300,5,FALSE),"-")</f>
        <v>2.7</v>
      </c>
    </row>
    <row r="57" spans="1:51" x14ac:dyDescent="0.25">
      <c r="A57" t="s">
        <v>4611</v>
      </c>
      <c r="B57" t="s">
        <v>4609</v>
      </c>
      <c r="C57" t="s">
        <v>4610</v>
      </c>
      <c r="D57" s="276" t="str">
        <f t="shared" si="0"/>
        <v>Increasing</v>
      </c>
      <c r="E57" s="276" t="s">
        <v>9225</v>
      </c>
      <c r="F57" s="276">
        <v>1.7</v>
      </c>
      <c r="G57" s="276">
        <v>1.7</v>
      </c>
      <c r="H57" s="276">
        <v>2.2999999999999998</v>
      </c>
      <c r="I57" s="276">
        <v>2.2999999999999998</v>
      </c>
      <c r="J57" s="276">
        <v>2.4</v>
      </c>
      <c r="K57" s="276">
        <v>2.2999999999999998</v>
      </c>
      <c r="L57" s="276">
        <v>2.2999999999999998</v>
      </c>
      <c r="M57" s="276">
        <v>2.2999999999999998</v>
      </c>
      <c r="N57" s="276">
        <v>2.2999999999999998</v>
      </c>
      <c r="O57" s="276">
        <v>2.2999999999999998</v>
      </c>
      <c r="P57" s="276">
        <v>2.2999999999999998</v>
      </c>
      <c r="Q57" s="276">
        <v>2.2999999999999998</v>
      </c>
      <c r="R57" s="276">
        <v>2.4</v>
      </c>
      <c r="S57" s="276">
        <v>2.5</v>
      </c>
      <c r="T57" s="276">
        <v>2.4</v>
      </c>
      <c r="U57" s="276">
        <v>2.4</v>
      </c>
      <c r="V57" s="276">
        <v>2.4</v>
      </c>
      <c r="W57" s="276">
        <v>2.4</v>
      </c>
      <c r="X57" s="276">
        <v>2.4</v>
      </c>
      <c r="Y57" s="276">
        <v>2.4</v>
      </c>
      <c r="Z57" s="276">
        <v>2.4</v>
      </c>
      <c r="AA57" s="276">
        <v>2.4</v>
      </c>
      <c r="AB57" s="276">
        <v>2.4</v>
      </c>
      <c r="AC57" s="276">
        <v>2.2999999999999998</v>
      </c>
      <c r="AD57" s="276">
        <v>2.2999999999999998</v>
      </c>
      <c r="AE57" s="276">
        <v>2.2999999999999998</v>
      </c>
      <c r="AF57" s="276">
        <v>2.2999999999999998</v>
      </c>
      <c r="AG57" s="276">
        <v>2.2999999999999998</v>
      </c>
      <c r="AH57" s="276">
        <v>2.2999999999999998</v>
      </c>
      <c r="AI57" s="276">
        <v>2.2999999999999998</v>
      </c>
      <c r="AJ57" s="276">
        <v>2.2999999999999998</v>
      </c>
      <c r="AK57" s="276">
        <v>2.2999999999999998</v>
      </c>
      <c r="AL57" s="276">
        <v>2.2999999999999998</v>
      </c>
      <c r="AM57" s="276">
        <v>2.2999999999999998</v>
      </c>
      <c r="AN57" s="276">
        <v>2.2999999999999998</v>
      </c>
      <c r="AO57" s="276">
        <v>2.2999999999999998</v>
      </c>
      <c r="AP57" s="276">
        <v>2.5</v>
      </c>
      <c r="AQ57" s="276">
        <v>2.5</v>
      </c>
      <c r="AR57" s="276">
        <v>2.5</v>
      </c>
      <c r="AS57" s="276">
        <v>2.5</v>
      </c>
      <c r="AT57" s="276">
        <v>2.5</v>
      </c>
      <c r="AU57" s="276">
        <v>2.7</v>
      </c>
      <c r="AV57" s="276">
        <v>2.7</v>
      </c>
      <c r="AW57" s="276">
        <v>2.7</v>
      </c>
      <c r="AX57" s="276">
        <v>2.8</v>
      </c>
      <c r="AY57" s="276">
        <f>_xlfn.IFNA(VLOOKUP(C57,'INFORM Severity - hidden'!$C$5:$G$300,5,FALSE),"-")</f>
        <v>2.8</v>
      </c>
    </row>
    <row r="58" spans="1:51" x14ac:dyDescent="0.25">
      <c r="A58" t="s">
        <v>172</v>
      </c>
      <c r="B58" t="s">
        <v>170</v>
      </c>
      <c r="C58" t="s">
        <v>171</v>
      </c>
      <c r="D58" s="276" t="str">
        <f t="shared" si="0"/>
        <v>Decreasing</v>
      </c>
      <c r="E58" s="276" t="s">
        <v>9225</v>
      </c>
      <c r="F58" s="276">
        <v>1</v>
      </c>
      <c r="G58" s="276">
        <v>1</v>
      </c>
      <c r="H58" s="276">
        <v>1.7</v>
      </c>
      <c r="I58" s="276">
        <v>1.7</v>
      </c>
      <c r="J58" s="276">
        <v>1.7</v>
      </c>
      <c r="K58" s="276">
        <v>1.7</v>
      </c>
      <c r="L58" s="276">
        <v>1.7</v>
      </c>
      <c r="M58" s="276">
        <v>1.7</v>
      </c>
      <c r="N58" s="276">
        <v>1.7</v>
      </c>
      <c r="O58" s="276">
        <v>1.7</v>
      </c>
      <c r="P58" s="276">
        <v>1.7</v>
      </c>
      <c r="Q58" s="276">
        <v>1.7</v>
      </c>
      <c r="R58" s="276">
        <v>1.7</v>
      </c>
      <c r="S58" s="276">
        <v>1.7</v>
      </c>
      <c r="T58" s="276">
        <v>2.1</v>
      </c>
      <c r="U58" s="276">
        <v>2.1</v>
      </c>
      <c r="V58" s="276">
        <v>2.2000000000000002</v>
      </c>
      <c r="W58" s="276">
        <v>2.2000000000000002</v>
      </c>
      <c r="X58" s="276">
        <v>2.2000000000000002</v>
      </c>
      <c r="Y58" s="276">
        <v>2.2000000000000002</v>
      </c>
      <c r="Z58" s="276">
        <v>2.2000000000000002</v>
      </c>
      <c r="AA58" s="276">
        <v>2.4</v>
      </c>
      <c r="AB58" s="276">
        <v>2.4</v>
      </c>
      <c r="AC58" s="276">
        <v>3.1</v>
      </c>
      <c r="AD58" s="276">
        <v>3.1</v>
      </c>
      <c r="AE58" s="276">
        <v>2.9</v>
      </c>
      <c r="AF58" s="276">
        <v>2.4</v>
      </c>
      <c r="AG58" s="276">
        <v>2.4</v>
      </c>
      <c r="AH58" s="276">
        <v>2.2999999999999998</v>
      </c>
      <c r="AI58" s="276">
        <v>2.2999999999999998</v>
      </c>
      <c r="AJ58" s="276">
        <v>2.2999999999999998</v>
      </c>
      <c r="AK58" s="276">
        <v>2.2999999999999998</v>
      </c>
      <c r="AL58" s="276">
        <v>2.2999999999999998</v>
      </c>
      <c r="AM58" s="276">
        <v>2.2999999999999998</v>
      </c>
      <c r="AN58" s="276">
        <v>2.2999999999999998</v>
      </c>
      <c r="AO58" s="276">
        <v>2.2999999999999998</v>
      </c>
      <c r="AP58" s="276">
        <v>2.2999999999999998</v>
      </c>
      <c r="AQ58" s="276">
        <v>2.2999999999999998</v>
      </c>
      <c r="AR58" s="276">
        <v>2.2999999999999998</v>
      </c>
      <c r="AS58" s="276">
        <v>2.9</v>
      </c>
      <c r="AT58" s="276">
        <v>2.9</v>
      </c>
      <c r="AU58" s="276">
        <v>1.7</v>
      </c>
      <c r="AV58" s="276">
        <v>1.7</v>
      </c>
      <c r="AW58" s="276">
        <v>1.7</v>
      </c>
      <c r="AX58" s="276">
        <v>1.7</v>
      </c>
      <c r="AY58" s="276">
        <f>_xlfn.IFNA(VLOOKUP(C58,'INFORM Severity - hidden'!$C$5:$G$300,5,FALSE),"-")</f>
        <v>1.7</v>
      </c>
    </row>
    <row r="59" spans="1:51" x14ac:dyDescent="0.25">
      <c r="A59" t="s">
        <v>268</v>
      </c>
      <c r="B59" t="s">
        <v>266</v>
      </c>
      <c r="C59" t="s">
        <v>267</v>
      </c>
      <c r="D59" s="276" t="str">
        <f t="shared" si="0"/>
        <v>Decreasing</v>
      </c>
      <c r="E59" s="276" t="s">
        <v>9225</v>
      </c>
      <c r="F59" s="276">
        <v>3.4</v>
      </c>
      <c r="G59" s="276">
        <v>3.4</v>
      </c>
      <c r="H59" s="276">
        <v>3.8</v>
      </c>
      <c r="I59" s="276">
        <v>3.8</v>
      </c>
      <c r="J59" s="276">
        <v>3.8</v>
      </c>
      <c r="K59" s="276">
        <v>3.8</v>
      </c>
      <c r="L59" s="276">
        <v>3.8</v>
      </c>
      <c r="M59" s="276">
        <v>3.8</v>
      </c>
      <c r="N59" s="276">
        <v>3.8</v>
      </c>
      <c r="O59" s="276">
        <v>3.8</v>
      </c>
      <c r="P59" s="276">
        <v>3.8</v>
      </c>
      <c r="Q59" s="276">
        <v>3.8</v>
      </c>
      <c r="R59" s="276">
        <v>3.8</v>
      </c>
      <c r="S59" s="276">
        <v>3.8</v>
      </c>
      <c r="T59" s="276">
        <v>3.8</v>
      </c>
      <c r="U59" s="276">
        <v>3.8</v>
      </c>
      <c r="V59" s="276">
        <v>3.8</v>
      </c>
      <c r="W59" s="276">
        <v>3.8</v>
      </c>
      <c r="X59" s="276">
        <v>3.8</v>
      </c>
      <c r="Y59" s="276">
        <v>3.8</v>
      </c>
      <c r="Z59" s="276">
        <v>3.8</v>
      </c>
      <c r="AA59" s="276">
        <v>3.7</v>
      </c>
      <c r="AB59" s="276">
        <v>3.7</v>
      </c>
      <c r="AC59" s="276">
        <v>3.7</v>
      </c>
      <c r="AD59" s="276">
        <v>3.7</v>
      </c>
      <c r="AE59" s="276">
        <v>3.7</v>
      </c>
      <c r="AF59" s="276">
        <v>3.7</v>
      </c>
      <c r="AG59" s="276">
        <v>3.7</v>
      </c>
      <c r="AH59" s="276">
        <v>3.7</v>
      </c>
      <c r="AI59" s="276">
        <v>3.7</v>
      </c>
      <c r="AJ59" s="276">
        <v>3.7</v>
      </c>
      <c r="AK59" s="276">
        <v>3.7</v>
      </c>
      <c r="AL59" s="276">
        <v>3.7</v>
      </c>
      <c r="AM59" s="276">
        <v>3.7</v>
      </c>
      <c r="AN59" s="276">
        <v>3.7</v>
      </c>
      <c r="AO59" s="276">
        <v>3.7</v>
      </c>
      <c r="AP59" s="276">
        <v>3.7</v>
      </c>
      <c r="AQ59" s="276">
        <v>3.7</v>
      </c>
      <c r="AR59" s="276">
        <v>3.7</v>
      </c>
      <c r="AS59" s="276">
        <v>3.7</v>
      </c>
      <c r="AT59" s="276">
        <v>3.7</v>
      </c>
      <c r="AU59" s="276">
        <v>3.7</v>
      </c>
      <c r="AV59" s="276">
        <v>3.7</v>
      </c>
      <c r="AW59" s="276">
        <v>3.5</v>
      </c>
      <c r="AX59" s="276">
        <v>3.5</v>
      </c>
      <c r="AY59" s="276">
        <f>_xlfn.IFNA(VLOOKUP(C59,'INFORM Severity - hidden'!$C$5:$G$300,5,FALSE),"-")</f>
        <v>3.5</v>
      </c>
    </row>
    <row r="60" spans="1:51" x14ac:dyDescent="0.25">
      <c r="A60" t="s">
        <v>315</v>
      </c>
      <c r="B60" t="s">
        <v>313</v>
      </c>
      <c r="C60" t="s">
        <v>314</v>
      </c>
      <c r="D60" s="276" t="str">
        <f t="shared" si="0"/>
        <v>Increasing</v>
      </c>
      <c r="E60" s="276" t="s">
        <v>9225</v>
      </c>
      <c r="F60" s="276">
        <v>1.2</v>
      </c>
      <c r="G60" s="276" t="s">
        <v>9225</v>
      </c>
      <c r="H60" s="276" t="s">
        <v>9225</v>
      </c>
      <c r="I60" s="276" t="s">
        <v>9225</v>
      </c>
      <c r="J60" s="276" t="s">
        <v>9225</v>
      </c>
      <c r="K60" s="276" t="s">
        <v>9225</v>
      </c>
      <c r="L60" s="276" t="s">
        <v>9225</v>
      </c>
      <c r="M60" s="276" t="s">
        <v>9225</v>
      </c>
      <c r="N60" s="276" t="s">
        <v>9225</v>
      </c>
      <c r="O60" s="276" t="s">
        <v>9225</v>
      </c>
      <c r="P60" s="276" t="s">
        <v>9225</v>
      </c>
      <c r="Q60" s="276" t="s">
        <v>9225</v>
      </c>
      <c r="R60" s="276" t="s">
        <v>9225</v>
      </c>
      <c r="S60" s="276" t="s">
        <v>9225</v>
      </c>
      <c r="T60" s="276" t="s">
        <v>9225</v>
      </c>
      <c r="U60" s="276" t="s">
        <v>9225</v>
      </c>
      <c r="V60" s="276" t="s">
        <v>9225</v>
      </c>
      <c r="W60" s="276" t="s">
        <v>9225</v>
      </c>
      <c r="X60" s="276" t="s">
        <v>9225</v>
      </c>
      <c r="Y60" s="276" t="s">
        <v>9225</v>
      </c>
      <c r="Z60" s="276" t="s">
        <v>9225</v>
      </c>
      <c r="AA60" s="276" t="s">
        <v>9225</v>
      </c>
      <c r="AB60" s="276" t="s">
        <v>9225</v>
      </c>
      <c r="AC60" s="276">
        <v>1.5</v>
      </c>
      <c r="AD60" s="276">
        <v>1.5</v>
      </c>
      <c r="AE60" s="276">
        <v>1.5</v>
      </c>
      <c r="AF60" s="276">
        <v>1.5</v>
      </c>
      <c r="AG60" s="276">
        <v>1.6</v>
      </c>
      <c r="AH60" s="276">
        <v>1.8</v>
      </c>
      <c r="AI60" s="276">
        <v>1.8</v>
      </c>
      <c r="AJ60" s="276">
        <v>1.8</v>
      </c>
      <c r="AK60" s="276">
        <v>1.8</v>
      </c>
      <c r="AL60" s="276">
        <v>1.8</v>
      </c>
      <c r="AM60" s="276">
        <v>1.8</v>
      </c>
      <c r="AN60" s="276">
        <v>1.8</v>
      </c>
      <c r="AO60" s="276">
        <v>1.8</v>
      </c>
      <c r="AP60" s="276">
        <v>1.8</v>
      </c>
      <c r="AQ60" s="276">
        <v>1.7</v>
      </c>
      <c r="AR60" s="276">
        <v>1.7</v>
      </c>
      <c r="AS60" s="276">
        <v>1.6</v>
      </c>
      <c r="AT60" s="276">
        <v>1.6</v>
      </c>
      <c r="AU60" s="276">
        <v>1.8</v>
      </c>
      <c r="AV60" s="276">
        <v>1.8</v>
      </c>
      <c r="AW60" s="276">
        <v>1.8</v>
      </c>
      <c r="AX60" s="276">
        <v>1.8</v>
      </c>
      <c r="AY60" s="276">
        <f>_xlfn.IFNA(VLOOKUP(C60,'INFORM Severity - hidden'!$C$5:$G$300,5,FALSE),"-")</f>
        <v>1.8</v>
      </c>
    </row>
    <row r="61" spans="1:51" x14ac:dyDescent="0.25">
      <c r="A61" t="s">
        <v>1158</v>
      </c>
      <c r="B61" t="s">
        <v>2250</v>
      </c>
      <c r="C61" t="s">
        <v>2251</v>
      </c>
      <c r="D61" s="276" t="str">
        <f t="shared" si="0"/>
        <v>Decreasing</v>
      </c>
      <c r="E61" s="276" t="s">
        <v>9225</v>
      </c>
      <c r="F61" s="276" t="s">
        <v>9225</v>
      </c>
      <c r="G61" s="276">
        <v>3.8</v>
      </c>
      <c r="H61" s="276">
        <v>3.8</v>
      </c>
      <c r="I61" s="276">
        <v>3.8</v>
      </c>
      <c r="J61" s="276">
        <v>3.8</v>
      </c>
      <c r="K61" s="276">
        <v>3.8</v>
      </c>
      <c r="L61" s="276">
        <v>3.8</v>
      </c>
      <c r="M61" s="276">
        <v>3.8</v>
      </c>
      <c r="N61" s="276">
        <v>3.8</v>
      </c>
      <c r="O61" s="276">
        <v>3.8</v>
      </c>
      <c r="P61" s="276">
        <v>3.8</v>
      </c>
      <c r="Q61" s="276">
        <v>3.8</v>
      </c>
      <c r="R61" s="276">
        <v>3.8</v>
      </c>
      <c r="S61" s="276">
        <v>3.8</v>
      </c>
      <c r="T61" s="276">
        <v>4</v>
      </c>
      <c r="U61" s="276">
        <v>4</v>
      </c>
      <c r="V61" s="276">
        <v>4</v>
      </c>
      <c r="W61" s="276">
        <v>4</v>
      </c>
      <c r="X61" s="276">
        <v>4</v>
      </c>
      <c r="Y61" s="276">
        <v>4</v>
      </c>
      <c r="Z61" s="276">
        <v>4</v>
      </c>
      <c r="AA61" s="276">
        <v>4.0999999999999996</v>
      </c>
      <c r="AB61" s="276">
        <v>4.0999999999999996</v>
      </c>
      <c r="AC61" s="276">
        <v>4.0999999999999996</v>
      </c>
      <c r="AD61" s="276">
        <v>4.0999999999999996</v>
      </c>
      <c r="AE61" s="276">
        <v>4.5</v>
      </c>
      <c r="AF61" s="276">
        <v>4.5999999999999996</v>
      </c>
      <c r="AG61" s="276">
        <v>4.5999999999999996</v>
      </c>
      <c r="AH61" s="276">
        <v>4.7</v>
      </c>
      <c r="AI61" s="276">
        <v>4.7</v>
      </c>
      <c r="AJ61" s="276">
        <v>4.7</v>
      </c>
      <c r="AK61" s="276">
        <v>4.7</v>
      </c>
      <c r="AL61" s="276">
        <v>4.7</v>
      </c>
      <c r="AM61" s="276">
        <v>4.7</v>
      </c>
      <c r="AN61" s="276">
        <v>4.7</v>
      </c>
      <c r="AO61" s="276">
        <v>4.7</v>
      </c>
      <c r="AP61" s="276">
        <v>4.7</v>
      </c>
      <c r="AQ61" s="276">
        <v>4.7</v>
      </c>
      <c r="AR61" s="276">
        <v>4.7</v>
      </c>
      <c r="AS61" s="276">
        <v>4.5999999999999996</v>
      </c>
      <c r="AT61" s="276">
        <v>4.5999999999999996</v>
      </c>
      <c r="AU61" s="276">
        <v>4.5999999999999996</v>
      </c>
      <c r="AV61" s="276">
        <v>4.5999999999999996</v>
      </c>
      <c r="AW61" s="276">
        <v>4</v>
      </c>
      <c r="AX61" s="276">
        <v>4</v>
      </c>
      <c r="AY61" s="276">
        <f>_xlfn.IFNA(VLOOKUP(C61,'INFORM Severity - hidden'!$C$5:$G$300,5,FALSE),"-")</f>
        <v>4.0999999999999996</v>
      </c>
    </row>
    <row r="62" spans="1:51" x14ac:dyDescent="0.25">
      <c r="A62"/>
      <c r="B62"/>
      <c r="C62" t="s">
        <v>9248</v>
      </c>
      <c r="D62" s="276" t="str">
        <f t="shared" si="0"/>
        <v>-</v>
      </c>
      <c r="E62" s="276" t="s">
        <v>9225</v>
      </c>
      <c r="F62" s="276" t="s">
        <v>9225</v>
      </c>
      <c r="G62" s="276" t="s">
        <v>9225</v>
      </c>
      <c r="H62" s="276" t="s">
        <v>9225</v>
      </c>
      <c r="I62" s="276" t="s">
        <v>9225</v>
      </c>
      <c r="J62" s="276" t="s">
        <v>9225</v>
      </c>
      <c r="K62" s="276" t="s">
        <v>9225</v>
      </c>
      <c r="L62" s="276" t="s">
        <v>9225</v>
      </c>
      <c r="M62" s="276" t="s">
        <v>9225</v>
      </c>
      <c r="N62" s="276" t="s">
        <v>9225</v>
      </c>
      <c r="O62" s="276" t="s">
        <v>9225</v>
      </c>
      <c r="P62" s="276" t="s">
        <v>9225</v>
      </c>
      <c r="Q62" s="276" t="s">
        <v>9225</v>
      </c>
      <c r="R62" s="276" t="s">
        <v>9225</v>
      </c>
      <c r="S62" s="276" t="s">
        <v>9225</v>
      </c>
      <c r="T62" s="276" t="s">
        <v>9225</v>
      </c>
      <c r="U62" s="276" t="s">
        <v>9225</v>
      </c>
      <c r="V62" s="276">
        <v>2.4</v>
      </c>
      <c r="W62" s="276">
        <v>2.4</v>
      </c>
      <c r="X62" s="276">
        <v>2.4</v>
      </c>
      <c r="Y62" s="276">
        <v>2.4</v>
      </c>
      <c r="Z62" s="276">
        <v>2.4</v>
      </c>
      <c r="AA62" s="276">
        <v>2.6</v>
      </c>
      <c r="AB62" s="276">
        <v>2.6</v>
      </c>
      <c r="AC62" s="276">
        <v>2.6</v>
      </c>
      <c r="AD62" s="276">
        <v>2.6</v>
      </c>
      <c r="AE62" s="276">
        <v>2.6</v>
      </c>
      <c r="AF62" s="276">
        <v>2.7</v>
      </c>
      <c r="AG62" s="276">
        <v>2.7</v>
      </c>
      <c r="AH62" s="276">
        <v>2.4</v>
      </c>
      <c r="AI62" s="276">
        <v>2.4</v>
      </c>
      <c r="AJ62" s="276">
        <v>2.4</v>
      </c>
      <c r="AK62" s="276">
        <v>2.7</v>
      </c>
      <c r="AL62" s="276">
        <v>2.6</v>
      </c>
      <c r="AM62" s="276">
        <v>2.6</v>
      </c>
      <c r="AN62" s="276">
        <v>2.5</v>
      </c>
      <c r="AO62" s="276" t="s">
        <v>9225</v>
      </c>
      <c r="AP62" s="276" t="s">
        <v>9225</v>
      </c>
      <c r="AQ62" s="276" t="s">
        <v>9225</v>
      </c>
      <c r="AR62" s="276" t="s">
        <v>9225</v>
      </c>
      <c r="AS62" s="276" t="s">
        <v>9225</v>
      </c>
      <c r="AT62" s="276" t="s">
        <v>9225</v>
      </c>
      <c r="AU62" s="276" t="s">
        <v>9225</v>
      </c>
      <c r="AV62" s="276" t="s">
        <v>9225</v>
      </c>
      <c r="AW62" s="276" t="s">
        <v>9225</v>
      </c>
      <c r="AX62" s="276" t="s">
        <v>9225</v>
      </c>
      <c r="AY62" s="276" t="str">
        <f>_xlfn.IFNA(VLOOKUP(C62,'INFORM Severity - hidden'!$C$5:$G$300,5,FALSE),"-")</f>
        <v>-</v>
      </c>
    </row>
    <row r="63" spans="1:51" x14ac:dyDescent="0.25">
      <c r="A63" t="s">
        <v>1158</v>
      </c>
      <c r="B63" t="s">
        <v>1156</v>
      </c>
      <c r="C63" t="s">
        <v>1157</v>
      </c>
      <c r="D63" s="276" t="str">
        <f t="shared" si="0"/>
        <v>Increasing</v>
      </c>
      <c r="E63" s="276" t="s">
        <v>9225</v>
      </c>
      <c r="F63" s="276" t="s">
        <v>9225</v>
      </c>
      <c r="G63" s="276" t="s">
        <v>9225</v>
      </c>
      <c r="H63" s="276" t="s">
        <v>9225</v>
      </c>
      <c r="I63" s="276" t="s">
        <v>9225</v>
      </c>
      <c r="J63" s="276" t="s">
        <v>9225</v>
      </c>
      <c r="K63" s="276" t="s">
        <v>9225</v>
      </c>
      <c r="L63" s="276" t="s">
        <v>9225</v>
      </c>
      <c r="M63" s="276" t="s">
        <v>9225</v>
      </c>
      <c r="N63" s="276" t="s">
        <v>9225</v>
      </c>
      <c r="O63" s="276" t="s">
        <v>9225</v>
      </c>
      <c r="P63" s="276" t="s">
        <v>9225</v>
      </c>
      <c r="Q63" s="276" t="s">
        <v>9225</v>
      </c>
      <c r="R63" s="276" t="s">
        <v>9225</v>
      </c>
      <c r="S63" s="276" t="s">
        <v>9225</v>
      </c>
      <c r="T63" s="276" t="s">
        <v>9225</v>
      </c>
      <c r="U63" s="276" t="s">
        <v>9225</v>
      </c>
      <c r="V63" s="276" t="s">
        <v>9225</v>
      </c>
      <c r="W63" s="276">
        <v>2.8</v>
      </c>
      <c r="X63" s="276">
        <v>2.8</v>
      </c>
      <c r="Y63" s="276">
        <v>2.8</v>
      </c>
      <c r="Z63" s="276">
        <v>2.8</v>
      </c>
      <c r="AA63" s="276">
        <v>2.9</v>
      </c>
      <c r="AB63" s="276">
        <v>2.9</v>
      </c>
      <c r="AC63" s="276">
        <v>2.9</v>
      </c>
      <c r="AD63" s="276">
        <v>2.9</v>
      </c>
      <c r="AE63" s="276">
        <v>3</v>
      </c>
      <c r="AF63" s="276">
        <v>3</v>
      </c>
      <c r="AG63" s="276">
        <v>3</v>
      </c>
      <c r="AH63" s="276">
        <v>3.1</v>
      </c>
      <c r="AI63" s="276">
        <v>3.1</v>
      </c>
      <c r="AJ63" s="276">
        <v>3.1</v>
      </c>
      <c r="AK63" s="276">
        <v>3.1</v>
      </c>
      <c r="AL63" s="276">
        <v>3.1</v>
      </c>
      <c r="AM63" s="276">
        <v>3.1</v>
      </c>
      <c r="AN63" s="276">
        <v>3.1</v>
      </c>
      <c r="AO63" s="276">
        <v>3.1</v>
      </c>
      <c r="AP63" s="276">
        <v>3.1</v>
      </c>
      <c r="AQ63" s="276">
        <v>3.1</v>
      </c>
      <c r="AR63" s="276">
        <v>3.1</v>
      </c>
      <c r="AS63" s="276">
        <v>3</v>
      </c>
      <c r="AT63" s="276">
        <v>2.6</v>
      </c>
      <c r="AU63" s="276">
        <v>3</v>
      </c>
      <c r="AV63" s="276">
        <v>3</v>
      </c>
      <c r="AW63" s="276">
        <v>3</v>
      </c>
      <c r="AX63" s="276">
        <v>3</v>
      </c>
      <c r="AY63" s="276">
        <f>_xlfn.IFNA(VLOOKUP(C63,'INFORM Severity - hidden'!$C$5:$G$300,5,FALSE),"-")</f>
        <v>3.2</v>
      </c>
    </row>
    <row r="64" spans="1:51" x14ac:dyDescent="0.25">
      <c r="A64" t="s">
        <v>1158</v>
      </c>
      <c r="B64" t="s">
        <v>1492</v>
      </c>
      <c r="C64" t="s">
        <v>1493</v>
      </c>
      <c r="D64" s="276" t="str">
        <f t="shared" si="0"/>
        <v>Stable</v>
      </c>
      <c r="E64" s="276" t="s">
        <v>9225</v>
      </c>
      <c r="F64" s="276" t="s">
        <v>9225</v>
      </c>
      <c r="G64" s="276" t="s">
        <v>9225</v>
      </c>
      <c r="H64" s="276" t="s">
        <v>9225</v>
      </c>
      <c r="I64" s="276" t="s">
        <v>9225</v>
      </c>
      <c r="J64" s="276" t="s">
        <v>9225</v>
      </c>
      <c r="K64" s="276" t="s">
        <v>9225</v>
      </c>
      <c r="L64" s="276" t="s">
        <v>9225</v>
      </c>
      <c r="M64" s="276" t="s">
        <v>9225</v>
      </c>
      <c r="N64" s="276" t="s">
        <v>9225</v>
      </c>
      <c r="O64" s="276" t="s">
        <v>9225</v>
      </c>
      <c r="P64" s="276" t="s">
        <v>9225</v>
      </c>
      <c r="Q64" s="276" t="s">
        <v>9225</v>
      </c>
      <c r="R64" s="276" t="s">
        <v>9225</v>
      </c>
      <c r="S64" s="276" t="s">
        <v>9225</v>
      </c>
      <c r="T64" s="276" t="s">
        <v>9225</v>
      </c>
      <c r="U64" s="276" t="s">
        <v>9225</v>
      </c>
      <c r="V64" s="276" t="s">
        <v>9225</v>
      </c>
      <c r="W64" s="276" t="s">
        <v>9225</v>
      </c>
      <c r="X64" s="276" t="s">
        <v>9225</v>
      </c>
      <c r="Y64" s="276" t="s">
        <v>9225</v>
      </c>
      <c r="Z64" s="276" t="s">
        <v>9225</v>
      </c>
      <c r="AA64" s="276" t="s">
        <v>9225</v>
      </c>
      <c r="AB64" s="276">
        <v>4.2</v>
      </c>
      <c r="AC64" s="276">
        <v>3.7</v>
      </c>
      <c r="AD64" s="276">
        <v>3.7</v>
      </c>
      <c r="AE64" s="276">
        <v>3.7</v>
      </c>
      <c r="AF64" s="276">
        <v>3.7</v>
      </c>
      <c r="AG64" s="276">
        <v>3.7</v>
      </c>
      <c r="AH64" s="276">
        <v>4.4000000000000004</v>
      </c>
      <c r="AI64" s="276">
        <v>4.4000000000000004</v>
      </c>
      <c r="AJ64" s="276">
        <v>4.4000000000000004</v>
      </c>
      <c r="AK64" s="276">
        <v>4.4000000000000004</v>
      </c>
      <c r="AL64" s="276">
        <v>4.4000000000000004</v>
      </c>
      <c r="AM64" s="276">
        <v>4.3</v>
      </c>
      <c r="AN64" s="276">
        <v>4.4000000000000004</v>
      </c>
      <c r="AO64" s="276">
        <v>4.4000000000000004</v>
      </c>
      <c r="AP64" s="276">
        <v>4.4000000000000004</v>
      </c>
      <c r="AQ64" s="276">
        <v>4.4000000000000004</v>
      </c>
      <c r="AR64" s="276">
        <v>4.4000000000000004</v>
      </c>
      <c r="AS64" s="276">
        <v>4.3</v>
      </c>
      <c r="AT64" s="276">
        <v>4.2</v>
      </c>
      <c r="AU64" s="276">
        <v>4.2</v>
      </c>
      <c r="AV64" s="276">
        <v>4.2</v>
      </c>
      <c r="AW64" s="276">
        <v>4.2</v>
      </c>
      <c r="AX64" s="276">
        <v>4.2</v>
      </c>
      <c r="AY64" s="276">
        <f>_xlfn.IFNA(VLOOKUP(C64,'INFORM Severity - hidden'!$C$5:$G$300,5,FALSE),"-")</f>
        <v>4.3</v>
      </c>
    </row>
    <row r="65" spans="1:51" x14ac:dyDescent="0.25">
      <c r="A65" t="s">
        <v>1158</v>
      </c>
      <c r="B65" t="s">
        <v>1779</v>
      </c>
      <c r="C65" t="s">
        <v>1780</v>
      </c>
      <c r="D65" s="276" t="str">
        <f t="shared" si="0"/>
        <v>Increasing</v>
      </c>
      <c r="E65" s="276" t="s">
        <v>9225</v>
      </c>
      <c r="F65" s="276" t="s">
        <v>9225</v>
      </c>
      <c r="G65" s="276" t="s">
        <v>9225</v>
      </c>
      <c r="H65" s="276" t="s">
        <v>9225</v>
      </c>
      <c r="I65" s="276" t="s">
        <v>9225</v>
      </c>
      <c r="J65" s="276" t="s">
        <v>9225</v>
      </c>
      <c r="K65" s="276" t="s">
        <v>9225</v>
      </c>
      <c r="L65" s="276" t="s">
        <v>9225</v>
      </c>
      <c r="M65" s="276" t="s">
        <v>9225</v>
      </c>
      <c r="N65" s="276" t="s">
        <v>9225</v>
      </c>
      <c r="O65" s="276" t="s">
        <v>9225</v>
      </c>
      <c r="P65" s="276" t="s">
        <v>9225</v>
      </c>
      <c r="Q65" s="276" t="s">
        <v>9225</v>
      </c>
      <c r="R65" s="276" t="s">
        <v>9225</v>
      </c>
      <c r="S65" s="276" t="s">
        <v>9225</v>
      </c>
      <c r="T65" s="276" t="s">
        <v>9225</v>
      </c>
      <c r="U65" s="276" t="s">
        <v>9225</v>
      </c>
      <c r="V65" s="276" t="s">
        <v>9225</v>
      </c>
      <c r="W65" s="276" t="s">
        <v>9225</v>
      </c>
      <c r="X65" s="276" t="s">
        <v>9225</v>
      </c>
      <c r="Y65" s="276" t="s">
        <v>9225</v>
      </c>
      <c r="Z65" s="276" t="s">
        <v>9225</v>
      </c>
      <c r="AA65" s="276" t="s">
        <v>9225</v>
      </c>
      <c r="AB65" s="276" t="s">
        <v>9225</v>
      </c>
      <c r="AC65" s="276" t="s">
        <v>9225</v>
      </c>
      <c r="AD65" s="276" t="s">
        <v>9225</v>
      </c>
      <c r="AE65" s="276" t="s">
        <v>9225</v>
      </c>
      <c r="AF65" s="276" t="s">
        <v>9225</v>
      </c>
      <c r="AG65" s="276" t="s">
        <v>9225</v>
      </c>
      <c r="AH65" s="276" t="s">
        <v>9225</v>
      </c>
      <c r="AI65" s="276" t="s">
        <v>9225</v>
      </c>
      <c r="AJ65" s="276" t="s">
        <v>9225</v>
      </c>
      <c r="AK65" s="276" t="s">
        <v>9225</v>
      </c>
      <c r="AL65" s="276" t="s">
        <v>9225</v>
      </c>
      <c r="AM65" s="276" t="s">
        <v>9225</v>
      </c>
      <c r="AN65" s="276" t="s">
        <v>9225</v>
      </c>
      <c r="AO65" s="276" t="s">
        <v>9225</v>
      </c>
      <c r="AP65" s="276">
        <v>2.7</v>
      </c>
      <c r="AQ65" s="276">
        <v>2.6</v>
      </c>
      <c r="AR65" s="276">
        <v>2.8</v>
      </c>
      <c r="AS65" s="276">
        <v>2.8</v>
      </c>
      <c r="AT65" s="276">
        <v>3.5</v>
      </c>
      <c r="AU65" s="276">
        <v>3.5</v>
      </c>
      <c r="AV65" s="276">
        <v>3.5</v>
      </c>
      <c r="AW65" s="276">
        <v>3.7</v>
      </c>
      <c r="AX65" s="276">
        <v>3.7</v>
      </c>
      <c r="AY65" s="276">
        <f>_xlfn.IFNA(VLOOKUP(C65,'INFORM Severity - hidden'!$C$5:$G$300,5,FALSE),"-")</f>
        <v>3.8</v>
      </c>
    </row>
    <row r="66" spans="1:51" x14ac:dyDescent="0.25">
      <c r="A66"/>
      <c r="B66"/>
      <c r="C66" t="s">
        <v>9249</v>
      </c>
      <c r="D66" s="276" t="str">
        <f t="shared" si="0"/>
        <v>-</v>
      </c>
      <c r="E66" s="276" t="s">
        <v>9225</v>
      </c>
      <c r="F66" s="276" t="s">
        <v>9225</v>
      </c>
      <c r="G66" s="276" t="s">
        <v>9225</v>
      </c>
      <c r="H66" s="276" t="s">
        <v>9225</v>
      </c>
      <c r="I66" s="276" t="s">
        <v>9225</v>
      </c>
      <c r="J66" s="276" t="s">
        <v>9225</v>
      </c>
      <c r="K66" s="276" t="s">
        <v>9225</v>
      </c>
      <c r="L66" s="276" t="s">
        <v>9225</v>
      </c>
      <c r="M66" s="276" t="s">
        <v>9225</v>
      </c>
      <c r="N66" s="276" t="s">
        <v>9225</v>
      </c>
      <c r="O66" s="276" t="s">
        <v>9225</v>
      </c>
      <c r="P66" s="276" t="s">
        <v>9225</v>
      </c>
      <c r="Q66" s="276" t="s">
        <v>9225</v>
      </c>
      <c r="R66" s="276" t="s">
        <v>9225</v>
      </c>
      <c r="S66" s="276" t="s">
        <v>9225</v>
      </c>
      <c r="T66" s="276" t="s">
        <v>9225</v>
      </c>
      <c r="U66" s="276" t="s">
        <v>9225</v>
      </c>
      <c r="V66" s="276" t="s">
        <v>9225</v>
      </c>
      <c r="W66" s="276" t="s">
        <v>9225</v>
      </c>
      <c r="X66" s="276" t="s">
        <v>9225</v>
      </c>
      <c r="Y66" s="276" t="s">
        <v>9225</v>
      </c>
      <c r="Z66" s="276" t="s">
        <v>9225</v>
      </c>
      <c r="AA66" s="276" t="s">
        <v>9225</v>
      </c>
      <c r="AB66" s="276" t="s">
        <v>9225</v>
      </c>
      <c r="AC66" s="276">
        <v>1.4</v>
      </c>
      <c r="AD66" s="276">
        <v>1.4</v>
      </c>
      <c r="AE66" s="276">
        <v>1.4</v>
      </c>
      <c r="AF66" s="276">
        <v>1.4</v>
      </c>
      <c r="AG66" s="276" t="s">
        <v>9225</v>
      </c>
      <c r="AH66" s="276" t="s">
        <v>9225</v>
      </c>
      <c r="AI66" s="276" t="s">
        <v>9225</v>
      </c>
      <c r="AJ66" s="276" t="s">
        <v>9225</v>
      </c>
      <c r="AK66" s="276" t="s">
        <v>9225</v>
      </c>
      <c r="AL66" s="276" t="s">
        <v>9225</v>
      </c>
      <c r="AM66" s="276" t="s">
        <v>9225</v>
      </c>
      <c r="AN66" s="276" t="s">
        <v>9225</v>
      </c>
      <c r="AO66" s="276" t="s">
        <v>9225</v>
      </c>
      <c r="AP66" s="276" t="s">
        <v>9225</v>
      </c>
      <c r="AQ66" s="276" t="s">
        <v>9225</v>
      </c>
      <c r="AR66" s="276" t="s">
        <v>9225</v>
      </c>
      <c r="AS66" s="276" t="s">
        <v>9225</v>
      </c>
      <c r="AT66" s="276" t="s">
        <v>9225</v>
      </c>
      <c r="AU66" s="276" t="s">
        <v>9225</v>
      </c>
      <c r="AV66" s="276" t="s">
        <v>9225</v>
      </c>
      <c r="AW66" s="276" t="s">
        <v>9225</v>
      </c>
      <c r="AX66" s="276" t="s">
        <v>9225</v>
      </c>
      <c r="AY66" s="276" t="str">
        <f>_xlfn.IFNA(VLOOKUP(C66,'INFORM Severity - hidden'!$C$5:$G$300,5,FALSE),"-")</f>
        <v>-</v>
      </c>
    </row>
    <row r="67" spans="1:51" x14ac:dyDescent="0.25">
      <c r="A67" t="s">
        <v>3194</v>
      </c>
      <c r="B67" t="s">
        <v>3192</v>
      </c>
      <c r="C67" t="s">
        <v>3193</v>
      </c>
      <c r="D67" s="276" t="str">
        <f t="shared" ref="D67:D130" si="1">IF(AY67="-","-",IFERROR(IF(ROUND(AVERAGE(AW67:AY67),1)=ROUND(AVERAGE(AT67:AV67),1),"Stable",IF(ROUND(AVERAGE(AW67:AY67),1)&lt;ROUND(AVERAGE(AT67:AV67),1),"Decreasing",IF(ROUND(AVERAGE(AW67:AY67),1)&gt;ROUND(AVERAGE(AT67:AV67),1),"Increasing"))),"-"))</f>
        <v>Stable</v>
      </c>
      <c r="E67" s="276" t="s">
        <v>9225</v>
      </c>
      <c r="F67" s="276" t="s">
        <v>9225</v>
      </c>
      <c r="G67" s="276" t="s">
        <v>9225</v>
      </c>
      <c r="H67" s="276" t="s">
        <v>9225</v>
      </c>
      <c r="I67" s="276" t="s">
        <v>9225</v>
      </c>
      <c r="J67" s="276" t="s">
        <v>9225</v>
      </c>
      <c r="K67" s="276" t="s">
        <v>9225</v>
      </c>
      <c r="L67" s="276" t="s">
        <v>9225</v>
      </c>
      <c r="M67" s="276" t="s">
        <v>9225</v>
      </c>
      <c r="N67" s="276" t="s">
        <v>9225</v>
      </c>
      <c r="O67" s="276" t="s">
        <v>9225</v>
      </c>
      <c r="P67" s="276" t="s">
        <v>9225</v>
      </c>
      <c r="Q67" s="276" t="s">
        <v>9225</v>
      </c>
      <c r="R67" s="276" t="s">
        <v>9225</v>
      </c>
      <c r="S67" s="276" t="s">
        <v>9225</v>
      </c>
      <c r="T67" s="276" t="s">
        <v>9225</v>
      </c>
      <c r="U67" s="276" t="s">
        <v>9225</v>
      </c>
      <c r="V67" s="276" t="s">
        <v>9225</v>
      </c>
      <c r="W67" s="276" t="s">
        <v>9225</v>
      </c>
      <c r="X67" s="276" t="s">
        <v>9225</v>
      </c>
      <c r="Y67" s="276" t="s">
        <v>9225</v>
      </c>
      <c r="Z67" s="276" t="s">
        <v>9225</v>
      </c>
      <c r="AA67" s="276" t="s">
        <v>9225</v>
      </c>
      <c r="AB67" s="276" t="s">
        <v>9225</v>
      </c>
      <c r="AC67" s="276" t="s">
        <v>9225</v>
      </c>
      <c r="AD67" s="276" t="s">
        <v>9225</v>
      </c>
      <c r="AE67" s="276" t="s">
        <v>9225</v>
      </c>
      <c r="AF67" s="276" t="s">
        <v>9225</v>
      </c>
      <c r="AG67" s="276" t="s">
        <v>9225</v>
      </c>
      <c r="AH67" s="276" t="s">
        <v>9225</v>
      </c>
      <c r="AI67" s="276" t="s">
        <v>9225</v>
      </c>
      <c r="AJ67" s="276" t="s">
        <v>9225</v>
      </c>
      <c r="AK67" s="276" t="s">
        <v>9225</v>
      </c>
      <c r="AL67" s="276" t="s">
        <v>9225</v>
      </c>
      <c r="AM67" s="276" t="s">
        <v>9225</v>
      </c>
      <c r="AN67" s="276" t="s">
        <v>9225</v>
      </c>
      <c r="AO67" s="276" t="s">
        <v>9225</v>
      </c>
      <c r="AP67" s="276" t="s">
        <v>9225</v>
      </c>
      <c r="AQ67" s="276" t="s">
        <v>9225</v>
      </c>
      <c r="AR67" s="276" t="s">
        <v>9225</v>
      </c>
      <c r="AS67" s="276" t="s">
        <v>9225</v>
      </c>
      <c r="AT67" s="276" t="s">
        <v>9225</v>
      </c>
      <c r="AU67" s="276" t="s">
        <v>9225</v>
      </c>
      <c r="AV67" s="276">
        <v>1.7</v>
      </c>
      <c r="AW67" s="276">
        <v>1.7</v>
      </c>
      <c r="AX67" s="276">
        <v>1.7</v>
      </c>
      <c r="AY67" s="276">
        <f>_xlfn.IFNA(VLOOKUP(C67,'INFORM Severity - hidden'!$C$5:$G$300,5,FALSE),"-")</f>
        <v>1.6</v>
      </c>
    </row>
    <row r="68" spans="1:51" x14ac:dyDescent="0.25">
      <c r="A68" t="s">
        <v>103</v>
      </c>
      <c r="B68" t="s">
        <v>101</v>
      </c>
      <c r="C68" t="s">
        <v>102</v>
      </c>
      <c r="D68" s="276" t="str">
        <f t="shared" si="1"/>
        <v>Decreasing</v>
      </c>
      <c r="E68" s="276" t="s">
        <v>9225</v>
      </c>
      <c r="F68" s="276">
        <v>1</v>
      </c>
      <c r="G68" s="276">
        <v>1</v>
      </c>
      <c r="H68" s="276">
        <v>1.7</v>
      </c>
      <c r="I68" s="276">
        <v>1.5</v>
      </c>
      <c r="J68" s="276">
        <v>1.5</v>
      </c>
      <c r="K68" s="276">
        <v>1.8</v>
      </c>
      <c r="L68" s="276">
        <v>1.8</v>
      </c>
      <c r="M68" s="276">
        <v>1.8</v>
      </c>
      <c r="N68" s="276">
        <v>1.9</v>
      </c>
      <c r="O68" s="276">
        <v>1.9</v>
      </c>
      <c r="P68" s="276">
        <v>1.9</v>
      </c>
      <c r="Q68" s="276">
        <v>1.9</v>
      </c>
      <c r="R68" s="276">
        <v>1.9</v>
      </c>
      <c r="S68" s="276">
        <v>2</v>
      </c>
      <c r="T68" s="276">
        <v>1.9</v>
      </c>
      <c r="U68" s="276">
        <v>2</v>
      </c>
      <c r="V68" s="276">
        <v>2.1</v>
      </c>
      <c r="W68" s="276">
        <v>2.2000000000000002</v>
      </c>
      <c r="X68" s="276">
        <v>1.9</v>
      </c>
      <c r="Y68" s="276">
        <v>1.9</v>
      </c>
      <c r="Z68" s="276">
        <v>1.9</v>
      </c>
      <c r="AA68" s="276">
        <v>1.8</v>
      </c>
      <c r="AB68" s="276">
        <v>1.8</v>
      </c>
      <c r="AC68" s="276">
        <v>1.8</v>
      </c>
      <c r="AD68" s="276">
        <v>1.6</v>
      </c>
      <c r="AE68" s="276">
        <v>1.6</v>
      </c>
      <c r="AF68" s="276">
        <v>1.5</v>
      </c>
      <c r="AG68" s="276">
        <v>1.5</v>
      </c>
      <c r="AH68" s="276">
        <v>1.6</v>
      </c>
      <c r="AI68" s="276">
        <v>1.6</v>
      </c>
      <c r="AJ68" s="276">
        <v>1.6</v>
      </c>
      <c r="AK68" s="276">
        <v>1.7</v>
      </c>
      <c r="AL68" s="276">
        <v>1.7</v>
      </c>
      <c r="AM68" s="276">
        <v>1.7</v>
      </c>
      <c r="AN68" s="276">
        <v>1.6</v>
      </c>
      <c r="AO68" s="276">
        <v>1.6</v>
      </c>
      <c r="AP68" s="276">
        <v>1.6</v>
      </c>
      <c r="AQ68" s="276">
        <v>1.6</v>
      </c>
      <c r="AR68" s="276">
        <v>1.6</v>
      </c>
      <c r="AS68" s="276">
        <v>1.6</v>
      </c>
      <c r="AT68" s="276">
        <v>1.6</v>
      </c>
      <c r="AU68" s="276">
        <v>1.6</v>
      </c>
      <c r="AV68" s="276">
        <v>1.4</v>
      </c>
      <c r="AW68" s="276">
        <v>1.5</v>
      </c>
      <c r="AX68" s="276">
        <v>1.4</v>
      </c>
      <c r="AY68" s="276">
        <f>_xlfn.IFNA(VLOOKUP(C68,'INFORM Severity - hidden'!$C$5:$G$300,5,FALSE),"-")</f>
        <v>1.4</v>
      </c>
    </row>
    <row r="69" spans="1:51" x14ac:dyDescent="0.25">
      <c r="A69" t="s">
        <v>4632</v>
      </c>
      <c r="B69" t="s">
        <v>4630</v>
      </c>
      <c r="C69" t="s">
        <v>4631</v>
      </c>
      <c r="D69" s="276" t="str">
        <f t="shared" si="1"/>
        <v>Decreasing</v>
      </c>
      <c r="E69" s="276" t="s">
        <v>9225</v>
      </c>
      <c r="F69" s="276">
        <v>3.4</v>
      </c>
      <c r="G69" s="276">
        <v>3.4</v>
      </c>
      <c r="H69" s="276">
        <v>4</v>
      </c>
      <c r="I69" s="276">
        <v>3.7</v>
      </c>
      <c r="J69" s="276">
        <v>3.5</v>
      </c>
      <c r="K69" s="276">
        <v>3.5</v>
      </c>
      <c r="L69" s="276">
        <v>3.5</v>
      </c>
      <c r="M69" s="276">
        <v>3.5</v>
      </c>
      <c r="N69" s="276">
        <v>3.5</v>
      </c>
      <c r="O69" s="276">
        <v>3.5</v>
      </c>
      <c r="P69" s="276">
        <v>3.5</v>
      </c>
      <c r="Q69" s="276">
        <v>3.5</v>
      </c>
      <c r="R69" s="276">
        <v>3.3</v>
      </c>
      <c r="S69" s="276">
        <v>3.3</v>
      </c>
      <c r="T69" s="276">
        <v>3.4</v>
      </c>
      <c r="U69" s="276">
        <v>3.4</v>
      </c>
      <c r="V69" s="276">
        <v>3.4</v>
      </c>
      <c r="W69" s="276">
        <v>3.4</v>
      </c>
      <c r="X69" s="276">
        <v>3.4</v>
      </c>
      <c r="Y69" s="276">
        <v>3.4</v>
      </c>
      <c r="Z69" s="276">
        <v>3.4</v>
      </c>
      <c r="AA69" s="276">
        <v>3.4</v>
      </c>
      <c r="AB69" s="276">
        <v>3.4</v>
      </c>
      <c r="AC69" s="276">
        <v>3.4</v>
      </c>
      <c r="AD69" s="276">
        <v>3.4</v>
      </c>
      <c r="AE69" s="276">
        <v>3.4</v>
      </c>
      <c r="AF69" s="276">
        <v>3.4</v>
      </c>
      <c r="AG69" s="276">
        <v>3.4</v>
      </c>
      <c r="AH69" s="276">
        <v>3.4</v>
      </c>
      <c r="AI69" s="276">
        <v>3.4</v>
      </c>
      <c r="AJ69" s="276">
        <v>3.4</v>
      </c>
      <c r="AK69" s="276">
        <v>3.4</v>
      </c>
      <c r="AL69" s="276">
        <v>3.4</v>
      </c>
      <c r="AM69" s="276">
        <v>3.5</v>
      </c>
      <c r="AN69" s="276">
        <v>3.5</v>
      </c>
      <c r="AO69" s="276">
        <v>3.5</v>
      </c>
      <c r="AP69" s="276">
        <v>3.5</v>
      </c>
      <c r="AQ69" s="276">
        <v>3.5</v>
      </c>
      <c r="AR69" s="276">
        <v>3.5</v>
      </c>
      <c r="AS69" s="276">
        <v>3.5</v>
      </c>
      <c r="AT69" s="276">
        <v>3.6</v>
      </c>
      <c r="AU69" s="276">
        <v>3.6</v>
      </c>
      <c r="AV69" s="276">
        <v>3.6</v>
      </c>
      <c r="AW69" s="276">
        <v>3.6</v>
      </c>
      <c r="AX69" s="276">
        <v>3.5</v>
      </c>
      <c r="AY69" s="276">
        <f>_xlfn.IFNA(VLOOKUP(C69,'INFORM Severity - hidden'!$C$5:$G$300,5,FALSE),"-")</f>
        <v>3.5</v>
      </c>
    </row>
    <row r="70" spans="1:51" x14ac:dyDescent="0.25">
      <c r="A70"/>
      <c r="B70"/>
      <c r="C70" t="s">
        <v>9250</v>
      </c>
      <c r="D70" s="276" t="str">
        <f t="shared" si="1"/>
        <v>-</v>
      </c>
      <c r="E70" s="276" t="s">
        <v>9225</v>
      </c>
      <c r="F70" s="276" t="s">
        <v>9225</v>
      </c>
      <c r="G70" s="276" t="s">
        <v>9225</v>
      </c>
      <c r="H70" s="276" t="s">
        <v>9225</v>
      </c>
      <c r="I70" s="276" t="s">
        <v>9225</v>
      </c>
      <c r="J70" s="276" t="s">
        <v>9225</v>
      </c>
      <c r="K70" s="276" t="s">
        <v>9225</v>
      </c>
      <c r="L70" s="276" t="s">
        <v>9225</v>
      </c>
      <c r="M70" s="276" t="s">
        <v>9225</v>
      </c>
      <c r="N70" s="276" t="s">
        <v>9225</v>
      </c>
      <c r="O70" s="276" t="s">
        <v>9225</v>
      </c>
      <c r="P70" s="276" t="s">
        <v>9225</v>
      </c>
      <c r="Q70" s="276" t="s">
        <v>9225</v>
      </c>
      <c r="R70" s="276" t="s">
        <v>9225</v>
      </c>
      <c r="S70" s="276" t="s">
        <v>9225</v>
      </c>
      <c r="T70" s="276" t="s">
        <v>9225</v>
      </c>
      <c r="U70" s="276" t="s">
        <v>9225</v>
      </c>
      <c r="V70" s="276" t="s">
        <v>9225</v>
      </c>
      <c r="W70" s="276" t="s">
        <v>9225</v>
      </c>
      <c r="X70" s="276" t="s">
        <v>9225</v>
      </c>
      <c r="Y70" s="276" t="s">
        <v>9225</v>
      </c>
      <c r="Z70" s="276" t="s">
        <v>9225</v>
      </c>
      <c r="AA70" s="276" t="s">
        <v>9225</v>
      </c>
      <c r="AB70" s="276">
        <v>2.7</v>
      </c>
      <c r="AC70" s="276">
        <v>3.1</v>
      </c>
      <c r="AD70" s="276">
        <v>3.1</v>
      </c>
      <c r="AE70" s="276">
        <v>3.1</v>
      </c>
      <c r="AF70" s="276">
        <v>3.1</v>
      </c>
      <c r="AG70" s="276">
        <v>3.1</v>
      </c>
      <c r="AH70" s="276">
        <v>3.1</v>
      </c>
      <c r="AI70" s="276">
        <v>3.1</v>
      </c>
      <c r="AJ70" s="276">
        <v>3.1</v>
      </c>
      <c r="AK70" s="276" t="s">
        <v>9225</v>
      </c>
      <c r="AL70" s="276" t="s">
        <v>9225</v>
      </c>
      <c r="AM70" s="276" t="s">
        <v>9225</v>
      </c>
      <c r="AN70" s="276" t="s">
        <v>9225</v>
      </c>
      <c r="AO70" s="276" t="s">
        <v>9225</v>
      </c>
      <c r="AP70" s="276" t="s">
        <v>9225</v>
      </c>
      <c r="AQ70" s="276" t="s">
        <v>9225</v>
      </c>
      <c r="AR70" s="276" t="s">
        <v>9225</v>
      </c>
      <c r="AS70" s="276" t="s">
        <v>9225</v>
      </c>
      <c r="AT70" s="276" t="s">
        <v>9225</v>
      </c>
      <c r="AU70" s="276" t="s">
        <v>9225</v>
      </c>
      <c r="AV70" s="276" t="s">
        <v>9225</v>
      </c>
      <c r="AW70" s="276" t="s">
        <v>9225</v>
      </c>
      <c r="AX70" s="276" t="s">
        <v>9225</v>
      </c>
      <c r="AY70" s="276" t="str">
        <f>_xlfn.IFNA(VLOOKUP(C70,'INFORM Severity - hidden'!$C$5:$G$300,5,FALSE),"-")</f>
        <v>-</v>
      </c>
    </row>
    <row r="71" spans="1:51" x14ac:dyDescent="0.25">
      <c r="A71" t="s">
        <v>4644</v>
      </c>
      <c r="B71" t="s">
        <v>4642</v>
      </c>
      <c r="C71" t="s">
        <v>4643</v>
      </c>
      <c r="D71" s="276" t="str">
        <f t="shared" si="1"/>
        <v>Stable</v>
      </c>
      <c r="E71" s="276" t="s">
        <v>9225</v>
      </c>
      <c r="F71" s="276">
        <v>2.2999999999999998</v>
      </c>
      <c r="G71" s="276">
        <v>2.2999999999999998</v>
      </c>
      <c r="H71" s="276">
        <v>2.8</v>
      </c>
      <c r="I71" s="276">
        <v>2.8</v>
      </c>
      <c r="J71" s="276">
        <v>2.8</v>
      </c>
      <c r="K71" s="276">
        <v>2.8</v>
      </c>
      <c r="L71" s="276">
        <v>2.8</v>
      </c>
      <c r="M71" s="276">
        <v>2.8</v>
      </c>
      <c r="N71" s="276">
        <v>2.8</v>
      </c>
      <c r="O71" s="276">
        <v>2.8</v>
      </c>
      <c r="P71" s="276">
        <v>3.2</v>
      </c>
      <c r="Q71" s="276">
        <v>3.2</v>
      </c>
      <c r="R71" s="276">
        <v>3.2</v>
      </c>
      <c r="S71" s="276">
        <v>3.2</v>
      </c>
      <c r="T71" s="276">
        <v>3.3</v>
      </c>
      <c r="U71" s="276">
        <v>3.3</v>
      </c>
      <c r="V71" s="276">
        <v>3.3</v>
      </c>
      <c r="W71" s="276">
        <v>3.3</v>
      </c>
      <c r="X71" s="276">
        <v>3.3</v>
      </c>
      <c r="Y71" s="276">
        <v>3.3</v>
      </c>
      <c r="Z71" s="276">
        <v>3.2</v>
      </c>
      <c r="AA71" s="276">
        <v>3.3</v>
      </c>
      <c r="AB71" s="276">
        <v>3.3</v>
      </c>
      <c r="AC71" s="276">
        <v>3.3</v>
      </c>
      <c r="AD71" s="276">
        <v>3.3</v>
      </c>
      <c r="AE71" s="276">
        <v>3.3</v>
      </c>
      <c r="AF71" s="276">
        <v>3.3</v>
      </c>
      <c r="AG71" s="276">
        <v>3.3</v>
      </c>
      <c r="AH71" s="276">
        <v>3.3</v>
      </c>
      <c r="AI71" s="276">
        <v>3.3</v>
      </c>
      <c r="AJ71" s="276">
        <v>3.3</v>
      </c>
      <c r="AK71" s="276">
        <v>3.3</v>
      </c>
      <c r="AL71" s="276">
        <v>3.3</v>
      </c>
      <c r="AM71" s="276">
        <v>3.7</v>
      </c>
      <c r="AN71" s="276">
        <v>3.7</v>
      </c>
      <c r="AO71" s="276">
        <v>3.7</v>
      </c>
      <c r="AP71" s="276">
        <v>3.7</v>
      </c>
      <c r="AQ71" s="276">
        <v>3.7</v>
      </c>
      <c r="AR71" s="276">
        <v>3.7</v>
      </c>
      <c r="AS71" s="276">
        <v>3.6</v>
      </c>
      <c r="AT71" s="276">
        <v>3.3</v>
      </c>
      <c r="AU71" s="276">
        <v>3.3</v>
      </c>
      <c r="AV71" s="276">
        <v>3.3</v>
      </c>
      <c r="AW71" s="276">
        <v>3.3</v>
      </c>
      <c r="AX71" s="276">
        <v>3.3</v>
      </c>
      <c r="AY71" s="276">
        <f>_xlfn.IFNA(VLOOKUP(C71,'INFORM Severity - hidden'!$C$5:$G$300,5,FALSE),"-")</f>
        <v>3.3</v>
      </c>
    </row>
    <row r="72" spans="1:51" x14ac:dyDescent="0.25">
      <c r="A72"/>
      <c r="B72"/>
      <c r="C72" t="s">
        <v>9251</v>
      </c>
      <c r="D72" s="276" t="str">
        <f t="shared" si="1"/>
        <v>-</v>
      </c>
      <c r="E72" s="276" t="s">
        <v>9225</v>
      </c>
      <c r="F72" s="276" t="s">
        <v>9225</v>
      </c>
      <c r="G72" s="276" t="s">
        <v>9225</v>
      </c>
      <c r="H72" s="276" t="s">
        <v>9225</v>
      </c>
      <c r="I72" s="276" t="s">
        <v>9225</v>
      </c>
      <c r="J72" s="276" t="s">
        <v>9225</v>
      </c>
      <c r="K72" s="276" t="s">
        <v>9225</v>
      </c>
      <c r="L72" s="276" t="s">
        <v>9225</v>
      </c>
      <c r="M72" s="276" t="s">
        <v>9225</v>
      </c>
      <c r="N72" s="276" t="s">
        <v>9225</v>
      </c>
      <c r="O72" s="276" t="s">
        <v>9225</v>
      </c>
      <c r="P72" s="276" t="s">
        <v>9225</v>
      </c>
      <c r="Q72" s="276" t="s">
        <v>9225</v>
      </c>
      <c r="R72" s="276" t="s">
        <v>9225</v>
      </c>
      <c r="S72" s="276" t="s">
        <v>9225</v>
      </c>
      <c r="T72" s="276" t="s">
        <v>9225</v>
      </c>
      <c r="U72" s="276" t="s">
        <v>9225</v>
      </c>
      <c r="V72" s="276" t="s">
        <v>9225</v>
      </c>
      <c r="W72" s="276" t="s">
        <v>9225</v>
      </c>
      <c r="X72" s="276" t="s">
        <v>9225</v>
      </c>
      <c r="Y72" s="276" t="s">
        <v>9225</v>
      </c>
      <c r="Z72" s="276" t="s">
        <v>9225</v>
      </c>
      <c r="AA72" s="276" t="s">
        <v>9225</v>
      </c>
      <c r="AB72" s="276">
        <v>3.1</v>
      </c>
      <c r="AC72" s="276">
        <v>3.3</v>
      </c>
      <c r="AD72" s="276">
        <v>3.3</v>
      </c>
      <c r="AE72" s="276">
        <v>3.3</v>
      </c>
      <c r="AF72" s="276">
        <v>3.3</v>
      </c>
      <c r="AG72" s="276">
        <v>3.3</v>
      </c>
      <c r="AH72" s="276">
        <v>3.3</v>
      </c>
      <c r="AI72" s="276">
        <v>3.3</v>
      </c>
      <c r="AJ72" s="276">
        <v>3.3</v>
      </c>
      <c r="AK72" s="276">
        <v>3.3</v>
      </c>
      <c r="AL72" s="276" t="s">
        <v>9225</v>
      </c>
      <c r="AM72" s="276" t="s">
        <v>9225</v>
      </c>
      <c r="AN72" s="276" t="s">
        <v>9225</v>
      </c>
      <c r="AO72" s="276" t="s">
        <v>9225</v>
      </c>
      <c r="AP72" s="276" t="s">
        <v>9225</v>
      </c>
      <c r="AQ72" s="276" t="s">
        <v>9225</v>
      </c>
      <c r="AR72" s="276" t="s">
        <v>9225</v>
      </c>
      <c r="AS72" s="276" t="s">
        <v>9225</v>
      </c>
      <c r="AT72" s="276" t="s">
        <v>9225</v>
      </c>
      <c r="AU72" s="276" t="s">
        <v>9225</v>
      </c>
      <c r="AV72" s="276" t="s">
        <v>9225</v>
      </c>
      <c r="AW72" s="276" t="s">
        <v>9225</v>
      </c>
      <c r="AX72" s="276" t="s">
        <v>9225</v>
      </c>
      <c r="AY72" s="276" t="str">
        <f>_xlfn.IFNA(VLOOKUP(C72,'INFORM Severity - hidden'!$C$5:$G$300,5,FALSE),"-")</f>
        <v>-</v>
      </c>
    </row>
    <row r="73" spans="1:51" x14ac:dyDescent="0.25">
      <c r="A73" t="s">
        <v>4656</v>
      </c>
      <c r="B73" t="s">
        <v>4654</v>
      </c>
      <c r="C73" t="s">
        <v>4655</v>
      </c>
      <c r="D73" s="276" t="str">
        <f t="shared" si="1"/>
        <v>Stable</v>
      </c>
      <c r="E73" s="276">
        <v>3.4</v>
      </c>
      <c r="F73" s="276">
        <v>2.9</v>
      </c>
      <c r="G73" s="276">
        <v>2.9</v>
      </c>
      <c r="H73" s="276">
        <v>3.2</v>
      </c>
      <c r="I73" s="276">
        <v>3.2</v>
      </c>
      <c r="J73" s="276">
        <v>3.3</v>
      </c>
      <c r="K73" s="276">
        <v>3.3</v>
      </c>
      <c r="L73" s="276">
        <v>3.3</v>
      </c>
      <c r="M73" s="276">
        <v>3.3</v>
      </c>
      <c r="N73" s="276">
        <v>3.3</v>
      </c>
      <c r="O73" s="276">
        <v>3.4</v>
      </c>
      <c r="P73" s="276">
        <v>3.4</v>
      </c>
      <c r="Q73" s="276">
        <v>3.4</v>
      </c>
      <c r="R73" s="276">
        <v>3.4</v>
      </c>
      <c r="S73" s="276">
        <v>3.5</v>
      </c>
      <c r="T73" s="276">
        <v>3.5</v>
      </c>
      <c r="U73" s="276">
        <v>3.5</v>
      </c>
      <c r="V73" s="276">
        <v>3.5</v>
      </c>
      <c r="W73" s="276">
        <v>3.5</v>
      </c>
      <c r="X73" s="276">
        <v>3.5</v>
      </c>
      <c r="Y73" s="276">
        <v>3.4</v>
      </c>
      <c r="Z73" s="276">
        <v>3.5</v>
      </c>
      <c r="AA73" s="276">
        <v>3.5</v>
      </c>
      <c r="AB73" s="276">
        <v>3.5</v>
      </c>
      <c r="AC73" s="276">
        <v>3.5</v>
      </c>
      <c r="AD73" s="276">
        <v>3.5</v>
      </c>
      <c r="AE73" s="276">
        <v>3.8</v>
      </c>
      <c r="AF73" s="276">
        <v>3.8</v>
      </c>
      <c r="AG73" s="276">
        <v>3.8</v>
      </c>
      <c r="AH73" s="276">
        <v>3.8</v>
      </c>
      <c r="AI73" s="276">
        <v>3.8</v>
      </c>
      <c r="AJ73" s="276">
        <v>4.0999999999999996</v>
      </c>
      <c r="AK73" s="276">
        <v>4.0999999999999996</v>
      </c>
      <c r="AL73" s="276">
        <v>4.0999999999999996</v>
      </c>
      <c r="AM73" s="276">
        <v>4.0999999999999996</v>
      </c>
      <c r="AN73" s="276">
        <v>4.0999999999999996</v>
      </c>
      <c r="AO73" s="276">
        <v>4.0999999999999996</v>
      </c>
      <c r="AP73" s="276">
        <v>4.0999999999999996</v>
      </c>
      <c r="AQ73" s="276">
        <v>4.0999999999999996</v>
      </c>
      <c r="AR73" s="276">
        <v>4.0999999999999996</v>
      </c>
      <c r="AS73" s="276">
        <v>4</v>
      </c>
      <c r="AT73" s="276">
        <v>4.2</v>
      </c>
      <c r="AU73" s="276">
        <v>4.2</v>
      </c>
      <c r="AV73" s="276">
        <v>4.2</v>
      </c>
      <c r="AW73" s="276">
        <v>4.2</v>
      </c>
      <c r="AX73" s="276">
        <v>4.2</v>
      </c>
      <c r="AY73" s="276">
        <f>_xlfn.IFNA(VLOOKUP(C73,'INFORM Severity - hidden'!$C$5:$G$300,5,FALSE),"-")</f>
        <v>4.2</v>
      </c>
    </row>
    <row r="74" spans="1:51" x14ac:dyDescent="0.25">
      <c r="A74" t="s">
        <v>4656</v>
      </c>
      <c r="B74" t="s">
        <v>4666</v>
      </c>
      <c r="C74" t="s">
        <v>4667</v>
      </c>
      <c r="D74" s="276" t="str">
        <f t="shared" si="1"/>
        <v>Stable</v>
      </c>
      <c r="E74" s="276" t="s">
        <v>9225</v>
      </c>
      <c r="F74" s="276" t="s">
        <v>9225</v>
      </c>
      <c r="G74" s="276" t="s">
        <v>9225</v>
      </c>
      <c r="H74" s="276" t="s">
        <v>9225</v>
      </c>
      <c r="I74" s="276" t="s">
        <v>9225</v>
      </c>
      <c r="J74" s="276" t="s">
        <v>9225</v>
      </c>
      <c r="K74" s="276" t="s">
        <v>9225</v>
      </c>
      <c r="L74" s="276" t="s">
        <v>9225</v>
      </c>
      <c r="M74" s="276" t="s">
        <v>9225</v>
      </c>
      <c r="N74" s="276" t="s">
        <v>9225</v>
      </c>
      <c r="O74" s="276" t="s">
        <v>9225</v>
      </c>
      <c r="P74" s="276" t="s">
        <v>9225</v>
      </c>
      <c r="Q74" s="276" t="s">
        <v>9225</v>
      </c>
      <c r="R74" s="276" t="s">
        <v>9225</v>
      </c>
      <c r="S74" s="276" t="s">
        <v>9225</v>
      </c>
      <c r="T74" s="276" t="s">
        <v>9225</v>
      </c>
      <c r="U74" s="276" t="s">
        <v>9225</v>
      </c>
      <c r="V74" s="276" t="s">
        <v>9225</v>
      </c>
      <c r="W74" s="276" t="s">
        <v>9225</v>
      </c>
      <c r="X74" s="276" t="s">
        <v>9225</v>
      </c>
      <c r="Y74" s="276" t="s">
        <v>9225</v>
      </c>
      <c r="Z74" s="276" t="s">
        <v>9225</v>
      </c>
      <c r="AA74" s="276" t="s">
        <v>9225</v>
      </c>
      <c r="AB74" s="276" t="s">
        <v>9225</v>
      </c>
      <c r="AC74" s="276" t="s">
        <v>9225</v>
      </c>
      <c r="AD74" s="276" t="s">
        <v>9225</v>
      </c>
      <c r="AE74" s="276" t="s">
        <v>9225</v>
      </c>
      <c r="AF74" s="276" t="s">
        <v>9225</v>
      </c>
      <c r="AG74" s="276" t="s">
        <v>9225</v>
      </c>
      <c r="AH74" s="276" t="s">
        <v>9225</v>
      </c>
      <c r="AI74" s="276" t="s">
        <v>9225</v>
      </c>
      <c r="AJ74" s="276">
        <v>3</v>
      </c>
      <c r="AK74" s="276">
        <v>3</v>
      </c>
      <c r="AL74" s="276">
        <v>3.1</v>
      </c>
      <c r="AM74" s="276">
        <v>3.1</v>
      </c>
      <c r="AN74" s="276">
        <v>3.1</v>
      </c>
      <c r="AO74" s="276">
        <v>3.1</v>
      </c>
      <c r="AP74" s="276">
        <v>3.1</v>
      </c>
      <c r="AQ74" s="276">
        <v>3.1</v>
      </c>
      <c r="AR74" s="276">
        <v>3.1</v>
      </c>
      <c r="AS74" s="276">
        <v>3</v>
      </c>
      <c r="AT74" s="276">
        <v>3.1</v>
      </c>
      <c r="AU74" s="276">
        <v>2.9</v>
      </c>
      <c r="AV74" s="276">
        <v>3.1</v>
      </c>
      <c r="AW74" s="276">
        <v>3.1</v>
      </c>
      <c r="AX74" s="276">
        <v>3.1</v>
      </c>
      <c r="AY74" s="276">
        <f>_xlfn.IFNA(VLOOKUP(C74,'INFORM Severity - hidden'!$C$5:$G$300,5,FALSE),"-")</f>
        <v>2.9</v>
      </c>
    </row>
    <row r="75" spans="1:51" x14ac:dyDescent="0.25">
      <c r="A75" t="s">
        <v>2761</v>
      </c>
      <c r="B75" t="s">
        <v>2759</v>
      </c>
      <c r="C75" t="s">
        <v>2760</v>
      </c>
      <c r="D75" s="276" t="str">
        <f t="shared" si="1"/>
        <v>Increasing</v>
      </c>
      <c r="E75" s="276" t="s">
        <v>9225</v>
      </c>
      <c r="F75" s="276" t="s">
        <v>9225</v>
      </c>
      <c r="G75" s="276" t="s">
        <v>9225</v>
      </c>
      <c r="H75" s="276" t="s">
        <v>9225</v>
      </c>
      <c r="I75" s="276" t="s">
        <v>9225</v>
      </c>
      <c r="J75" s="276" t="s">
        <v>9225</v>
      </c>
      <c r="K75" s="276" t="s">
        <v>9225</v>
      </c>
      <c r="L75" s="276" t="s">
        <v>9225</v>
      </c>
      <c r="M75" s="276" t="s">
        <v>9225</v>
      </c>
      <c r="N75" s="276" t="s">
        <v>9225</v>
      </c>
      <c r="O75" s="276" t="s">
        <v>9225</v>
      </c>
      <c r="P75" s="276" t="s">
        <v>9225</v>
      </c>
      <c r="Q75" s="276" t="s">
        <v>9225</v>
      </c>
      <c r="R75" s="276" t="s">
        <v>9225</v>
      </c>
      <c r="S75" s="276" t="s">
        <v>9225</v>
      </c>
      <c r="T75" s="276" t="s">
        <v>9225</v>
      </c>
      <c r="U75" s="276" t="s">
        <v>9225</v>
      </c>
      <c r="V75" s="276" t="s">
        <v>9225</v>
      </c>
      <c r="W75" s="276" t="s">
        <v>9225</v>
      </c>
      <c r="X75" s="276" t="s">
        <v>9225</v>
      </c>
      <c r="Y75" s="276" t="s">
        <v>9225</v>
      </c>
      <c r="Z75" s="276" t="s">
        <v>9225</v>
      </c>
      <c r="AA75" s="276" t="s">
        <v>9225</v>
      </c>
      <c r="AB75" s="276" t="s">
        <v>9225</v>
      </c>
      <c r="AC75" s="276" t="s">
        <v>9225</v>
      </c>
      <c r="AD75" s="276" t="s">
        <v>9225</v>
      </c>
      <c r="AE75" s="276" t="s">
        <v>9225</v>
      </c>
      <c r="AF75" s="276" t="s">
        <v>9225</v>
      </c>
      <c r="AG75" s="276" t="s">
        <v>9225</v>
      </c>
      <c r="AH75" s="276" t="s">
        <v>9225</v>
      </c>
      <c r="AI75" s="276" t="s">
        <v>9225</v>
      </c>
      <c r="AJ75" s="276" t="s">
        <v>9225</v>
      </c>
      <c r="AK75" s="276" t="s">
        <v>9225</v>
      </c>
      <c r="AL75" s="276" t="s">
        <v>9225</v>
      </c>
      <c r="AM75" s="276" t="s">
        <v>9225</v>
      </c>
      <c r="AN75" s="276" t="s">
        <v>9225</v>
      </c>
      <c r="AO75" s="276" t="s">
        <v>9225</v>
      </c>
      <c r="AP75" s="276">
        <v>1.1000000000000001</v>
      </c>
      <c r="AQ75" s="276">
        <v>1.4</v>
      </c>
      <c r="AR75" s="276">
        <v>1.3</v>
      </c>
      <c r="AS75" s="276">
        <v>1.4</v>
      </c>
      <c r="AT75" s="276">
        <v>1.4</v>
      </c>
      <c r="AU75" s="276">
        <v>2.5</v>
      </c>
      <c r="AV75" s="276">
        <v>2.6</v>
      </c>
      <c r="AW75" s="276">
        <v>2.6</v>
      </c>
      <c r="AX75" s="276">
        <v>2.6</v>
      </c>
      <c r="AY75" s="276">
        <f>_xlfn.IFNA(VLOOKUP(C75,'INFORM Severity - hidden'!$C$5:$G$300,5,FALSE),"-")</f>
        <v>2.5</v>
      </c>
    </row>
    <row r="76" spans="1:51" x14ac:dyDescent="0.25">
      <c r="A76"/>
      <c r="B76"/>
      <c r="C76" t="s">
        <v>9252</v>
      </c>
      <c r="D76" s="276" t="str">
        <f t="shared" si="1"/>
        <v>-</v>
      </c>
      <c r="E76" s="276" t="s">
        <v>9225</v>
      </c>
      <c r="F76" s="276">
        <v>2.2999999999999998</v>
      </c>
      <c r="G76" s="276">
        <v>2.2999999999999998</v>
      </c>
      <c r="H76" s="276">
        <v>2.8</v>
      </c>
      <c r="I76" s="276">
        <v>2.8</v>
      </c>
      <c r="J76" s="276">
        <v>2.8</v>
      </c>
      <c r="K76" s="276">
        <v>2.1</v>
      </c>
      <c r="L76" s="276">
        <v>2.1</v>
      </c>
      <c r="M76" s="276">
        <v>2.1</v>
      </c>
      <c r="N76" s="276">
        <v>2.1</v>
      </c>
      <c r="O76" s="276">
        <v>2.1</v>
      </c>
      <c r="P76" s="276">
        <v>2.1</v>
      </c>
      <c r="Q76" s="276">
        <v>1.9</v>
      </c>
      <c r="R76" s="276">
        <v>1.9</v>
      </c>
      <c r="S76" s="276">
        <v>2.2000000000000002</v>
      </c>
      <c r="T76" s="276" t="s">
        <v>9225</v>
      </c>
      <c r="U76" s="276" t="s">
        <v>9225</v>
      </c>
      <c r="V76" s="276" t="s">
        <v>9225</v>
      </c>
      <c r="W76" s="276" t="s">
        <v>9225</v>
      </c>
      <c r="X76" s="276" t="s">
        <v>9225</v>
      </c>
      <c r="Y76" s="276" t="s">
        <v>9225</v>
      </c>
      <c r="Z76" s="276" t="s">
        <v>9225</v>
      </c>
      <c r="AA76" s="276" t="s">
        <v>9225</v>
      </c>
      <c r="AB76" s="276" t="s">
        <v>9225</v>
      </c>
      <c r="AC76" s="276" t="s">
        <v>9225</v>
      </c>
      <c r="AD76" s="276" t="s">
        <v>9225</v>
      </c>
      <c r="AE76" s="276" t="s">
        <v>9225</v>
      </c>
      <c r="AF76" s="276" t="s">
        <v>9225</v>
      </c>
      <c r="AG76" s="276" t="s">
        <v>9225</v>
      </c>
      <c r="AH76" s="276" t="s">
        <v>9225</v>
      </c>
      <c r="AI76" s="276" t="s">
        <v>9225</v>
      </c>
      <c r="AJ76" s="276" t="s">
        <v>9225</v>
      </c>
      <c r="AK76" s="276" t="s">
        <v>9225</v>
      </c>
      <c r="AL76" s="276" t="s">
        <v>9225</v>
      </c>
      <c r="AM76" s="276" t="s">
        <v>9225</v>
      </c>
      <c r="AN76" s="276" t="s">
        <v>9225</v>
      </c>
      <c r="AO76" s="276" t="s">
        <v>9225</v>
      </c>
      <c r="AP76" s="276" t="s">
        <v>9225</v>
      </c>
      <c r="AQ76" s="276" t="s">
        <v>9225</v>
      </c>
      <c r="AR76" s="276" t="s">
        <v>9225</v>
      </c>
      <c r="AS76" s="276" t="s">
        <v>9225</v>
      </c>
      <c r="AT76" s="276" t="s">
        <v>9225</v>
      </c>
      <c r="AU76" s="276" t="s">
        <v>9225</v>
      </c>
      <c r="AV76" s="276" t="s">
        <v>9225</v>
      </c>
      <c r="AW76" s="276" t="s">
        <v>9225</v>
      </c>
      <c r="AX76" s="276" t="s">
        <v>9225</v>
      </c>
      <c r="AY76" s="276" t="str">
        <f>_xlfn.IFNA(VLOOKUP(C76,'INFORM Severity - hidden'!$C$5:$G$300,5,FALSE),"-")</f>
        <v>-</v>
      </c>
    </row>
    <row r="77" spans="1:51" x14ac:dyDescent="0.25">
      <c r="A77" t="s">
        <v>818</v>
      </c>
      <c r="B77" t="s">
        <v>816</v>
      </c>
      <c r="C77" t="s">
        <v>817</v>
      </c>
      <c r="D77" s="276" t="str">
        <f t="shared" si="1"/>
        <v>Decreasing</v>
      </c>
      <c r="E77" s="276" t="s">
        <v>9225</v>
      </c>
      <c r="F77" s="276" t="s">
        <v>9225</v>
      </c>
      <c r="G77" s="276" t="s">
        <v>9225</v>
      </c>
      <c r="H77" s="276" t="s">
        <v>9225</v>
      </c>
      <c r="I77" s="276" t="s">
        <v>9225</v>
      </c>
      <c r="J77" s="276" t="s">
        <v>9225</v>
      </c>
      <c r="K77" s="276">
        <v>2.2000000000000002</v>
      </c>
      <c r="L77" s="276">
        <v>2.2000000000000002</v>
      </c>
      <c r="M77" s="276">
        <v>2.2000000000000002</v>
      </c>
      <c r="N77" s="276">
        <v>2.2000000000000002</v>
      </c>
      <c r="O77" s="276">
        <v>2.2000000000000002</v>
      </c>
      <c r="P77" s="276">
        <v>2.2000000000000002</v>
      </c>
      <c r="Q77" s="276" t="s">
        <v>9225</v>
      </c>
      <c r="R77" s="276" t="s">
        <v>9225</v>
      </c>
      <c r="S77" s="276" t="s">
        <v>9225</v>
      </c>
      <c r="T77" s="276" t="s">
        <v>9225</v>
      </c>
      <c r="U77" s="276" t="s">
        <v>9225</v>
      </c>
      <c r="V77" s="276" t="s">
        <v>9225</v>
      </c>
      <c r="W77" s="276" t="s">
        <v>9225</v>
      </c>
      <c r="X77" s="276" t="s">
        <v>9225</v>
      </c>
      <c r="Y77" s="276" t="s">
        <v>9225</v>
      </c>
      <c r="Z77" s="276" t="s">
        <v>9225</v>
      </c>
      <c r="AA77" s="276" t="s">
        <v>9225</v>
      </c>
      <c r="AB77" s="276" t="s">
        <v>9225</v>
      </c>
      <c r="AC77" s="276" t="s">
        <v>9225</v>
      </c>
      <c r="AD77" s="276" t="s">
        <v>9225</v>
      </c>
      <c r="AE77" s="276" t="s">
        <v>9225</v>
      </c>
      <c r="AF77" s="276" t="s">
        <v>9225</v>
      </c>
      <c r="AG77" s="276" t="s">
        <v>9225</v>
      </c>
      <c r="AH77" s="276" t="s">
        <v>9225</v>
      </c>
      <c r="AI77" s="276" t="s">
        <v>9225</v>
      </c>
      <c r="AJ77" s="276" t="s">
        <v>9225</v>
      </c>
      <c r="AK77" s="276" t="s">
        <v>9225</v>
      </c>
      <c r="AL77" s="276" t="s">
        <v>9225</v>
      </c>
      <c r="AM77" s="276">
        <v>2</v>
      </c>
      <c r="AN77" s="276">
        <v>2.1</v>
      </c>
      <c r="AO77" s="276">
        <v>2.1</v>
      </c>
      <c r="AP77" s="276">
        <v>2.2000000000000002</v>
      </c>
      <c r="AQ77" s="276">
        <v>2.2999999999999998</v>
      </c>
      <c r="AR77" s="276">
        <v>2.2999999999999998</v>
      </c>
      <c r="AS77" s="276">
        <v>2.6</v>
      </c>
      <c r="AT77" s="276">
        <v>2.6</v>
      </c>
      <c r="AU77" s="276">
        <v>2.6</v>
      </c>
      <c r="AV77" s="276">
        <v>2.6</v>
      </c>
      <c r="AW77" s="276">
        <v>2.6</v>
      </c>
      <c r="AX77" s="276">
        <v>2.5</v>
      </c>
      <c r="AY77" s="276">
        <f>_xlfn.IFNA(VLOOKUP(C77,'INFORM Severity - hidden'!$C$5:$G$300,5,FALSE),"-")</f>
        <v>2.5</v>
      </c>
    </row>
    <row r="78" spans="1:51" x14ac:dyDescent="0.25">
      <c r="A78"/>
      <c r="B78"/>
      <c r="C78" t="s">
        <v>9253</v>
      </c>
      <c r="D78" s="276" t="str">
        <f t="shared" si="1"/>
        <v>-</v>
      </c>
      <c r="E78" s="276" t="s">
        <v>9225</v>
      </c>
      <c r="F78" s="276" t="s">
        <v>9225</v>
      </c>
      <c r="G78" s="276" t="s">
        <v>9225</v>
      </c>
      <c r="H78" s="276" t="s">
        <v>9225</v>
      </c>
      <c r="I78" s="276" t="s">
        <v>9225</v>
      </c>
      <c r="J78" s="276" t="s">
        <v>9225</v>
      </c>
      <c r="K78" s="276">
        <v>1.2</v>
      </c>
      <c r="L78" s="276">
        <v>1.2</v>
      </c>
      <c r="M78" s="276">
        <v>1.2</v>
      </c>
      <c r="N78" s="276">
        <v>1.4</v>
      </c>
      <c r="O78" s="276">
        <v>1.3</v>
      </c>
      <c r="P78" s="276" t="s">
        <v>9225</v>
      </c>
      <c r="Q78" s="276" t="s">
        <v>9225</v>
      </c>
      <c r="R78" s="276" t="s">
        <v>9225</v>
      </c>
      <c r="S78" s="276" t="s">
        <v>9225</v>
      </c>
      <c r="T78" s="276" t="s">
        <v>9225</v>
      </c>
      <c r="U78" s="276" t="s">
        <v>9225</v>
      </c>
      <c r="V78" s="276" t="s">
        <v>9225</v>
      </c>
      <c r="W78" s="276" t="s">
        <v>9225</v>
      </c>
      <c r="X78" s="276" t="s">
        <v>9225</v>
      </c>
      <c r="Y78" s="276" t="s">
        <v>9225</v>
      </c>
      <c r="Z78" s="276" t="s">
        <v>9225</v>
      </c>
      <c r="AA78" s="276" t="s">
        <v>9225</v>
      </c>
      <c r="AB78" s="276" t="s">
        <v>9225</v>
      </c>
      <c r="AC78" s="276" t="s">
        <v>9225</v>
      </c>
      <c r="AD78" s="276" t="s">
        <v>9225</v>
      </c>
      <c r="AE78" s="276" t="s">
        <v>9225</v>
      </c>
      <c r="AF78" s="276" t="s">
        <v>9225</v>
      </c>
      <c r="AG78" s="276" t="s">
        <v>9225</v>
      </c>
      <c r="AH78" s="276" t="s">
        <v>9225</v>
      </c>
      <c r="AI78" s="276" t="s">
        <v>9225</v>
      </c>
      <c r="AJ78" s="276" t="s">
        <v>9225</v>
      </c>
      <c r="AK78" s="276" t="s">
        <v>9225</v>
      </c>
      <c r="AL78" s="276" t="s">
        <v>9225</v>
      </c>
      <c r="AM78" s="276" t="s">
        <v>9225</v>
      </c>
      <c r="AN78" s="276" t="s">
        <v>9225</v>
      </c>
      <c r="AO78" s="276" t="s">
        <v>9225</v>
      </c>
      <c r="AP78" s="276" t="s">
        <v>9225</v>
      </c>
      <c r="AQ78" s="276" t="s">
        <v>9225</v>
      </c>
      <c r="AR78" s="276" t="s">
        <v>9225</v>
      </c>
      <c r="AS78" s="276" t="s">
        <v>9225</v>
      </c>
      <c r="AT78" s="276" t="s">
        <v>9225</v>
      </c>
      <c r="AU78" s="276" t="s">
        <v>9225</v>
      </c>
      <c r="AV78" s="276" t="s">
        <v>9225</v>
      </c>
      <c r="AW78" s="276" t="s">
        <v>9225</v>
      </c>
      <c r="AX78" s="276" t="s">
        <v>9225</v>
      </c>
      <c r="AY78" s="276" t="str">
        <f>_xlfn.IFNA(VLOOKUP(C78,'INFORM Severity - hidden'!$C$5:$G$300,5,FALSE),"-")</f>
        <v>-</v>
      </c>
    </row>
    <row r="79" spans="1:51" x14ac:dyDescent="0.25">
      <c r="A79"/>
      <c r="B79"/>
      <c r="C79" t="s">
        <v>9254</v>
      </c>
      <c r="D79" s="276" t="str">
        <f t="shared" si="1"/>
        <v>-</v>
      </c>
      <c r="E79" s="276" t="s">
        <v>9225</v>
      </c>
      <c r="F79" s="276" t="s">
        <v>9225</v>
      </c>
      <c r="G79" s="276" t="s">
        <v>9225</v>
      </c>
      <c r="H79" s="276" t="s">
        <v>9225</v>
      </c>
      <c r="I79" s="276" t="s">
        <v>9225</v>
      </c>
      <c r="J79" s="276" t="s">
        <v>9225</v>
      </c>
      <c r="K79" s="276" t="s">
        <v>9225</v>
      </c>
      <c r="L79" s="276" t="s">
        <v>9225</v>
      </c>
      <c r="M79" s="276" t="s">
        <v>9225</v>
      </c>
      <c r="N79" s="276" t="s">
        <v>9225</v>
      </c>
      <c r="O79" s="276" t="s">
        <v>9225</v>
      </c>
      <c r="P79" s="276" t="s">
        <v>9225</v>
      </c>
      <c r="Q79" s="276">
        <v>1.4</v>
      </c>
      <c r="R79" s="276">
        <v>1.4</v>
      </c>
      <c r="S79" s="276">
        <v>1.7</v>
      </c>
      <c r="T79" s="276" t="s">
        <v>9225</v>
      </c>
      <c r="U79" s="276" t="s">
        <v>9225</v>
      </c>
      <c r="V79" s="276" t="s">
        <v>9225</v>
      </c>
      <c r="W79" s="276" t="s">
        <v>9225</v>
      </c>
      <c r="X79" s="276" t="s">
        <v>9225</v>
      </c>
      <c r="Y79" s="276" t="s">
        <v>9225</v>
      </c>
      <c r="Z79" s="276" t="s">
        <v>9225</v>
      </c>
      <c r="AA79" s="276" t="s">
        <v>9225</v>
      </c>
      <c r="AB79" s="276" t="s">
        <v>9225</v>
      </c>
      <c r="AC79" s="276" t="s">
        <v>9225</v>
      </c>
      <c r="AD79" s="276" t="s">
        <v>9225</v>
      </c>
      <c r="AE79" s="276" t="s">
        <v>9225</v>
      </c>
      <c r="AF79" s="276" t="s">
        <v>9225</v>
      </c>
      <c r="AG79" s="276" t="s">
        <v>9225</v>
      </c>
      <c r="AH79" s="276" t="s">
        <v>9225</v>
      </c>
      <c r="AI79" s="276" t="s">
        <v>9225</v>
      </c>
      <c r="AJ79" s="276" t="s">
        <v>9225</v>
      </c>
      <c r="AK79" s="276" t="s">
        <v>9225</v>
      </c>
      <c r="AL79" s="276" t="s">
        <v>9225</v>
      </c>
      <c r="AM79" s="276" t="s">
        <v>9225</v>
      </c>
      <c r="AN79" s="276" t="s">
        <v>9225</v>
      </c>
      <c r="AO79" s="276" t="s">
        <v>9225</v>
      </c>
      <c r="AP79" s="276" t="s">
        <v>9225</v>
      </c>
      <c r="AQ79" s="276" t="s">
        <v>9225</v>
      </c>
      <c r="AR79" s="276" t="s">
        <v>9225</v>
      </c>
      <c r="AS79" s="276" t="s">
        <v>9225</v>
      </c>
      <c r="AT79" s="276" t="s">
        <v>9225</v>
      </c>
      <c r="AU79" s="276" t="s">
        <v>9225</v>
      </c>
      <c r="AV79" s="276" t="s">
        <v>9225</v>
      </c>
      <c r="AW79" s="276" t="s">
        <v>9225</v>
      </c>
      <c r="AX79" s="276" t="s">
        <v>9225</v>
      </c>
      <c r="AY79" s="276" t="str">
        <f>_xlfn.IFNA(VLOOKUP(C79,'INFORM Severity - hidden'!$C$5:$G$300,5,FALSE),"-")</f>
        <v>-</v>
      </c>
    </row>
    <row r="80" spans="1:51" x14ac:dyDescent="0.25">
      <c r="A80"/>
      <c r="B80"/>
      <c r="C80" t="s">
        <v>9255</v>
      </c>
      <c r="D80" s="276" t="str">
        <f t="shared" si="1"/>
        <v>-</v>
      </c>
      <c r="E80" s="276" t="s">
        <v>9225</v>
      </c>
      <c r="F80" s="276" t="s">
        <v>9225</v>
      </c>
      <c r="G80" s="276" t="s">
        <v>9225</v>
      </c>
      <c r="H80" s="276" t="s">
        <v>9225</v>
      </c>
      <c r="I80" s="276" t="s">
        <v>9225</v>
      </c>
      <c r="J80" s="276" t="s">
        <v>9225</v>
      </c>
      <c r="K80" s="276" t="s">
        <v>9225</v>
      </c>
      <c r="L80" s="276" t="s">
        <v>9225</v>
      </c>
      <c r="M80" s="276" t="s">
        <v>9225</v>
      </c>
      <c r="N80" s="276" t="s">
        <v>9225</v>
      </c>
      <c r="O80" s="276" t="s">
        <v>9225</v>
      </c>
      <c r="P80" s="276" t="s">
        <v>9225</v>
      </c>
      <c r="Q80" s="276" t="s">
        <v>9225</v>
      </c>
      <c r="R80" s="276" t="s">
        <v>9225</v>
      </c>
      <c r="S80" s="276" t="s">
        <v>9225</v>
      </c>
      <c r="T80" s="276" t="s">
        <v>9225</v>
      </c>
      <c r="U80" s="276" t="s">
        <v>9225</v>
      </c>
      <c r="V80" s="276" t="s">
        <v>9225</v>
      </c>
      <c r="W80" s="276" t="s">
        <v>9225</v>
      </c>
      <c r="X80" s="276" t="s">
        <v>9225</v>
      </c>
      <c r="Y80" s="276" t="s">
        <v>9225</v>
      </c>
      <c r="Z80" s="276" t="s">
        <v>9225</v>
      </c>
      <c r="AA80" s="276" t="s">
        <v>9225</v>
      </c>
      <c r="AB80" s="276" t="s">
        <v>9225</v>
      </c>
      <c r="AC80" s="276">
        <v>2.1</v>
      </c>
      <c r="AD80" s="276">
        <v>2.1</v>
      </c>
      <c r="AE80" s="276">
        <v>2.1</v>
      </c>
      <c r="AF80" s="276">
        <v>2.1</v>
      </c>
      <c r="AG80" s="276" t="s">
        <v>9225</v>
      </c>
      <c r="AH80" s="276" t="s">
        <v>9225</v>
      </c>
      <c r="AI80" s="276" t="s">
        <v>9225</v>
      </c>
      <c r="AJ80" s="276" t="s">
        <v>9225</v>
      </c>
      <c r="AK80" s="276" t="s">
        <v>9225</v>
      </c>
      <c r="AL80" s="276" t="s">
        <v>9225</v>
      </c>
      <c r="AM80" s="276" t="s">
        <v>9225</v>
      </c>
      <c r="AN80" s="276" t="s">
        <v>9225</v>
      </c>
      <c r="AO80" s="276" t="s">
        <v>9225</v>
      </c>
      <c r="AP80" s="276" t="s">
        <v>9225</v>
      </c>
      <c r="AQ80" s="276" t="s">
        <v>9225</v>
      </c>
      <c r="AR80" s="276" t="s">
        <v>9225</v>
      </c>
      <c r="AS80" s="276" t="s">
        <v>9225</v>
      </c>
      <c r="AT80" s="276" t="s">
        <v>9225</v>
      </c>
      <c r="AU80" s="276" t="s">
        <v>9225</v>
      </c>
      <c r="AV80" s="276" t="s">
        <v>9225</v>
      </c>
      <c r="AW80" s="276" t="s">
        <v>9225</v>
      </c>
      <c r="AX80" s="276" t="s">
        <v>9225</v>
      </c>
      <c r="AY80" s="276" t="str">
        <f>_xlfn.IFNA(VLOOKUP(C80,'INFORM Severity - hidden'!$C$5:$G$300,5,FALSE),"-")</f>
        <v>-</v>
      </c>
    </row>
    <row r="81" spans="1:51" x14ac:dyDescent="0.25">
      <c r="A81" t="s">
        <v>818</v>
      </c>
      <c r="B81" t="s">
        <v>1368</v>
      </c>
      <c r="C81" t="s">
        <v>1369</v>
      </c>
      <c r="D81" s="276" t="str">
        <f t="shared" si="1"/>
        <v>-</v>
      </c>
      <c r="E81" s="276" t="s">
        <v>9225</v>
      </c>
      <c r="F81" s="276" t="s">
        <v>9225</v>
      </c>
      <c r="G81" s="276" t="s">
        <v>9225</v>
      </c>
      <c r="H81" s="276" t="s">
        <v>9225</v>
      </c>
      <c r="I81" s="276" t="s">
        <v>9225</v>
      </c>
      <c r="J81" s="276" t="s">
        <v>9225</v>
      </c>
      <c r="K81" s="276" t="s">
        <v>9225</v>
      </c>
      <c r="L81" s="276" t="s">
        <v>9225</v>
      </c>
      <c r="M81" s="276" t="s">
        <v>9225</v>
      </c>
      <c r="N81" s="276" t="s">
        <v>9225</v>
      </c>
      <c r="O81" s="276" t="s">
        <v>9225</v>
      </c>
      <c r="P81" s="276" t="s">
        <v>9225</v>
      </c>
      <c r="Q81" s="276" t="s">
        <v>9225</v>
      </c>
      <c r="R81" s="276" t="s">
        <v>9225</v>
      </c>
      <c r="S81" s="276" t="s">
        <v>9225</v>
      </c>
      <c r="T81" s="276" t="s">
        <v>9225</v>
      </c>
      <c r="U81" s="276" t="s">
        <v>9225</v>
      </c>
      <c r="V81" s="276" t="s">
        <v>9225</v>
      </c>
      <c r="W81" s="276" t="s">
        <v>9225</v>
      </c>
      <c r="X81" s="276" t="s">
        <v>9225</v>
      </c>
      <c r="Y81" s="276" t="s">
        <v>9225</v>
      </c>
      <c r="Z81" s="276" t="s">
        <v>9225</v>
      </c>
      <c r="AA81" s="276" t="s">
        <v>9225</v>
      </c>
      <c r="AB81" s="276" t="s">
        <v>9225</v>
      </c>
      <c r="AC81" s="276">
        <v>2.1</v>
      </c>
      <c r="AD81" s="276">
        <v>2.1</v>
      </c>
      <c r="AE81" s="276">
        <v>2.1</v>
      </c>
      <c r="AF81" s="276">
        <v>2.1</v>
      </c>
      <c r="AG81" s="276" t="s">
        <v>9225</v>
      </c>
      <c r="AH81" s="276" t="s">
        <v>9225</v>
      </c>
      <c r="AI81" s="276" t="s">
        <v>9225</v>
      </c>
      <c r="AJ81" s="276" t="s">
        <v>9225</v>
      </c>
      <c r="AK81" s="276" t="s">
        <v>9225</v>
      </c>
      <c r="AL81" s="276" t="s">
        <v>9225</v>
      </c>
      <c r="AM81" s="276" t="s">
        <v>9225</v>
      </c>
      <c r="AN81" s="276" t="s">
        <v>9225</v>
      </c>
      <c r="AO81" s="276" t="s">
        <v>9225</v>
      </c>
      <c r="AP81" s="276" t="s">
        <v>9225</v>
      </c>
      <c r="AQ81" s="276" t="s">
        <v>9225</v>
      </c>
      <c r="AR81" s="276" t="s">
        <v>9225</v>
      </c>
      <c r="AS81" s="276" t="s">
        <v>9225</v>
      </c>
      <c r="AT81" s="276" t="s">
        <v>9225</v>
      </c>
      <c r="AU81" s="276" t="s">
        <v>9225</v>
      </c>
      <c r="AV81" s="276" t="s">
        <v>9225</v>
      </c>
      <c r="AW81" s="276" t="s">
        <v>9225</v>
      </c>
      <c r="AX81" s="276" t="s">
        <v>9225</v>
      </c>
      <c r="AY81" s="276">
        <f>_xlfn.IFNA(VLOOKUP(C81,'INFORM Severity - hidden'!$C$5:$G$300,5,FALSE),"-")</f>
        <v>2.5</v>
      </c>
    </row>
    <row r="82" spans="1:51" x14ac:dyDescent="0.25">
      <c r="A82" t="s">
        <v>818</v>
      </c>
      <c r="B82" t="s">
        <v>6958</v>
      </c>
      <c r="C82" t="s">
        <v>6959</v>
      </c>
      <c r="D82" s="276" t="str">
        <f t="shared" si="1"/>
        <v>-</v>
      </c>
      <c r="E82" s="276" t="s">
        <v>9225</v>
      </c>
      <c r="F82" s="276" t="s">
        <v>9225</v>
      </c>
      <c r="G82" s="276" t="s">
        <v>9225</v>
      </c>
      <c r="H82" s="276" t="s">
        <v>9225</v>
      </c>
      <c r="I82" s="276" t="s">
        <v>9225</v>
      </c>
      <c r="J82" s="276" t="s">
        <v>9225</v>
      </c>
      <c r="K82" s="276" t="s">
        <v>9225</v>
      </c>
      <c r="L82" s="276" t="s">
        <v>9225</v>
      </c>
      <c r="M82" s="276" t="s">
        <v>9225</v>
      </c>
      <c r="N82" s="276" t="s">
        <v>9225</v>
      </c>
      <c r="O82" s="276" t="s">
        <v>9225</v>
      </c>
      <c r="P82" s="276" t="s">
        <v>9225</v>
      </c>
      <c r="Q82" s="276" t="s">
        <v>9225</v>
      </c>
      <c r="R82" s="276" t="s">
        <v>9225</v>
      </c>
      <c r="S82" s="276" t="s">
        <v>9225</v>
      </c>
      <c r="T82" s="276" t="s">
        <v>9225</v>
      </c>
      <c r="U82" s="276" t="s">
        <v>9225</v>
      </c>
      <c r="V82" s="276" t="s">
        <v>9225</v>
      </c>
      <c r="W82" s="276" t="s">
        <v>9225</v>
      </c>
      <c r="X82" s="276" t="s">
        <v>9225</v>
      </c>
      <c r="Y82" s="276" t="s">
        <v>9225</v>
      </c>
      <c r="Z82" s="276" t="s">
        <v>9225</v>
      </c>
      <c r="AA82" s="276" t="s">
        <v>9225</v>
      </c>
      <c r="AB82" s="276" t="s">
        <v>9225</v>
      </c>
      <c r="AC82" s="276" t="s">
        <v>9225</v>
      </c>
      <c r="AD82" s="276" t="s">
        <v>9225</v>
      </c>
      <c r="AE82" s="276" t="s">
        <v>9225</v>
      </c>
      <c r="AF82" s="276" t="s">
        <v>9225</v>
      </c>
      <c r="AG82" s="276" t="s">
        <v>9225</v>
      </c>
      <c r="AH82" s="276" t="s">
        <v>9225</v>
      </c>
      <c r="AI82" s="276" t="s">
        <v>9225</v>
      </c>
      <c r="AJ82" s="276" t="s">
        <v>9225</v>
      </c>
      <c r="AK82" s="276" t="s">
        <v>9225</v>
      </c>
      <c r="AL82" s="276" t="s">
        <v>9225</v>
      </c>
      <c r="AM82" s="276" t="s">
        <v>9225</v>
      </c>
      <c r="AN82" s="276" t="s">
        <v>9225</v>
      </c>
      <c r="AO82" s="276" t="s">
        <v>9225</v>
      </c>
      <c r="AP82" s="276" t="s">
        <v>9225</v>
      </c>
      <c r="AQ82" s="276" t="s">
        <v>9225</v>
      </c>
      <c r="AR82" s="276" t="s">
        <v>9225</v>
      </c>
      <c r="AS82" s="276" t="s">
        <v>9225</v>
      </c>
      <c r="AT82" s="276" t="s">
        <v>9225</v>
      </c>
      <c r="AU82" s="276" t="s">
        <v>9225</v>
      </c>
      <c r="AV82" s="276" t="s">
        <v>9225</v>
      </c>
      <c r="AW82" s="276" t="s">
        <v>9225</v>
      </c>
      <c r="AX82" s="276" t="s">
        <v>9225</v>
      </c>
      <c r="AY82" s="276">
        <f>_xlfn.IFNA(VLOOKUP(C82,'INFORM Severity - hidden'!$C$5:$G$300,5,FALSE),"-")</f>
        <v>2.1</v>
      </c>
    </row>
    <row r="83" spans="1:51" x14ac:dyDescent="0.25">
      <c r="A83"/>
      <c r="B83"/>
      <c r="C83" t="s">
        <v>9256</v>
      </c>
      <c r="D83" s="276" t="str">
        <f t="shared" si="1"/>
        <v>-</v>
      </c>
      <c r="E83" s="276" t="s">
        <v>9225</v>
      </c>
      <c r="F83" s="276" t="s">
        <v>9225</v>
      </c>
      <c r="G83" s="276" t="s">
        <v>9225</v>
      </c>
      <c r="H83" s="276" t="s">
        <v>9225</v>
      </c>
      <c r="I83" s="276" t="s">
        <v>9225</v>
      </c>
      <c r="J83" s="276" t="s">
        <v>9225</v>
      </c>
      <c r="K83" s="276" t="s">
        <v>9225</v>
      </c>
      <c r="L83" s="276" t="s">
        <v>9225</v>
      </c>
      <c r="M83" s="276" t="s">
        <v>9225</v>
      </c>
      <c r="N83" s="276" t="s">
        <v>9225</v>
      </c>
      <c r="O83" s="276" t="s">
        <v>9225</v>
      </c>
      <c r="P83" s="276" t="s">
        <v>9225</v>
      </c>
      <c r="Q83" s="276" t="s">
        <v>9225</v>
      </c>
      <c r="R83" s="276" t="s">
        <v>9225</v>
      </c>
      <c r="S83" s="276" t="s">
        <v>9225</v>
      </c>
      <c r="T83" s="276" t="s">
        <v>9225</v>
      </c>
      <c r="U83" s="276" t="s">
        <v>9225</v>
      </c>
      <c r="V83" s="276">
        <v>2.4</v>
      </c>
      <c r="W83" s="276">
        <v>3</v>
      </c>
      <c r="X83" s="276">
        <v>2.9</v>
      </c>
      <c r="Y83" s="276">
        <v>3</v>
      </c>
      <c r="Z83" s="276">
        <v>2.7</v>
      </c>
      <c r="AA83" s="276">
        <v>2.8</v>
      </c>
      <c r="AB83" s="276">
        <v>2.8</v>
      </c>
      <c r="AC83" s="276" t="s">
        <v>9225</v>
      </c>
      <c r="AD83" s="276" t="s">
        <v>9225</v>
      </c>
      <c r="AE83" s="276" t="s">
        <v>9225</v>
      </c>
      <c r="AF83" s="276" t="s">
        <v>9225</v>
      </c>
      <c r="AG83" s="276" t="s">
        <v>9225</v>
      </c>
      <c r="AH83" s="276" t="s">
        <v>9225</v>
      </c>
      <c r="AI83" s="276" t="s">
        <v>9225</v>
      </c>
      <c r="AJ83" s="276" t="s">
        <v>9225</v>
      </c>
      <c r="AK83" s="276" t="s">
        <v>9225</v>
      </c>
      <c r="AL83" s="276" t="s">
        <v>9225</v>
      </c>
      <c r="AM83" s="276" t="s">
        <v>9225</v>
      </c>
      <c r="AN83" s="276" t="s">
        <v>9225</v>
      </c>
      <c r="AO83" s="276" t="s">
        <v>9225</v>
      </c>
      <c r="AP83" s="276" t="s">
        <v>9225</v>
      </c>
      <c r="AQ83" s="276" t="s">
        <v>9225</v>
      </c>
      <c r="AR83" s="276" t="s">
        <v>9225</v>
      </c>
      <c r="AS83" s="276" t="s">
        <v>9225</v>
      </c>
      <c r="AT83" s="276" t="s">
        <v>9225</v>
      </c>
      <c r="AU83" s="276" t="s">
        <v>9225</v>
      </c>
      <c r="AV83" s="276" t="s">
        <v>9225</v>
      </c>
      <c r="AW83" s="276" t="s">
        <v>9225</v>
      </c>
      <c r="AX83" s="276" t="s">
        <v>9225</v>
      </c>
      <c r="AY83" s="276" t="str">
        <f>_xlfn.IFNA(VLOOKUP(C83,'INFORM Severity - hidden'!$C$5:$G$300,5,FALSE),"-")</f>
        <v>-</v>
      </c>
    </row>
    <row r="84" spans="1:51" x14ac:dyDescent="0.25">
      <c r="A84" t="s">
        <v>657</v>
      </c>
      <c r="B84" t="s">
        <v>655</v>
      </c>
      <c r="C84" t="s">
        <v>656</v>
      </c>
      <c r="D84" s="276" t="str">
        <f t="shared" si="1"/>
        <v>-</v>
      </c>
      <c r="E84" s="276" t="s">
        <v>9225</v>
      </c>
      <c r="F84" s="276" t="s">
        <v>9225</v>
      </c>
      <c r="G84" s="276" t="s">
        <v>9225</v>
      </c>
      <c r="H84" s="276" t="s">
        <v>9225</v>
      </c>
      <c r="I84" s="276" t="s">
        <v>9225</v>
      </c>
      <c r="J84" s="276" t="s">
        <v>9225</v>
      </c>
      <c r="K84" s="276" t="s">
        <v>9225</v>
      </c>
      <c r="L84" s="276" t="s">
        <v>9225</v>
      </c>
      <c r="M84" s="276" t="s">
        <v>9225</v>
      </c>
      <c r="N84" s="276" t="s">
        <v>9225</v>
      </c>
      <c r="O84" s="276" t="s">
        <v>9225</v>
      </c>
      <c r="P84" s="276" t="s">
        <v>9225</v>
      </c>
      <c r="Q84" s="276" t="s">
        <v>9225</v>
      </c>
      <c r="R84" s="276" t="s">
        <v>9225</v>
      </c>
      <c r="S84" s="276" t="s">
        <v>9225</v>
      </c>
      <c r="T84" s="276" t="s">
        <v>9225</v>
      </c>
      <c r="U84" s="276" t="s">
        <v>9225</v>
      </c>
      <c r="V84" s="276" t="s">
        <v>9225</v>
      </c>
      <c r="W84" s="276" t="s">
        <v>9225</v>
      </c>
      <c r="X84" s="276" t="s">
        <v>9225</v>
      </c>
      <c r="Y84" s="276" t="s">
        <v>9225</v>
      </c>
      <c r="Z84" s="276" t="s">
        <v>9225</v>
      </c>
      <c r="AA84" s="276" t="s">
        <v>9225</v>
      </c>
      <c r="AB84" s="276" t="s">
        <v>9225</v>
      </c>
      <c r="AC84" s="276" t="s">
        <v>9225</v>
      </c>
      <c r="AD84" s="276" t="s">
        <v>9225</v>
      </c>
      <c r="AE84" s="276" t="s">
        <v>9225</v>
      </c>
      <c r="AF84" s="276" t="s">
        <v>9225</v>
      </c>
      <c r="AG84" s="276" t="s">
        <v>9225</v>
      </c>
      <c r="AH84" s="276" t="s">
        <v>9225</v>
      </c>
      <c r="AI84" s="276" t="s">
        <v>9225</v>
      </c>
      <c r="AJ84" s="276" t="s">
        <v>9225</v>
      </c>
      <c r="AK84" s="276" t="s">
        <v>9225</v>
      </c>
      <c r="AL84" s="276" t="s">
        <v>9225</v>
      </c>
      <c r="AM84" s="276" t="s">
        <v>9225</v>
      </c>
      <c r="AN84" s="276" t="s">
        <v>9225</v>
      </c>
      <c r="AO84" s="276" t="s">
        <v>9225</v>
      </c>
      <c r="AP84" s="276" t="s">
        <v>9225</v>
      </c>
      <c r="AQ84" s="276" t="s">
        <v>9225</v>
      </c>
      <c r="AR84" s="276" t="s">
        <v>9225</v>
      </c>
      <c r="AS84" s="276" t="s">
        <v>9225</v>
      </c>
      <c r="AT84" s="276" t="s">
        <v>9225</v>
      </c>
      <c r="AU84" s="276" t="s">
        <v>9225</v>
      </c>
      <c r="AV84" s="276" t="s">
        <v>9225</v>
      </c>
      <c r="AW84" s="276" t="s">
        <v>9225</v>
      </c>
      <c r="AX84" s="276" t="s">
        <v>9225</v>
      </c>
      <c r="AY84" s="276" t="str">
        <f>_xlfn.IFNA(VLOOKUP(C84,'INFORM Severity - hidden'!$C$5:$G$300,5,FALSE),"-")</f>
        <v>x</v>
      </c>
    </row>
    <row r="85" spans="1:51" x14ac:dyDescent="0.25">
      <c r="A85"/>
      <c r="B85"/>
      <c r="C85" t="s">
        <v>9257</v>
      </c>
      <c r="D85" s="276" t="str">
        <f t="shared" si="1"/>
        <v>-</v>
      </c>
      <c r="E85" s="276" t="s">
        <v>9225</v>
      </c>
      <c r="F85" s="276" t="s">
        <v>9225</v>
      </c>
      <c r="G85" s="276" t="s">
        <v>9225</v>
      </c>
      <c r="H85" s="276" t="s">
        <v>9225</v>
      </c>
      <c r="I85" s="276" t="s">
        <v>9225</v>
      </c>
      <c r="J85" s="276" t="s">
        <v>9225</v>
      </c>
      <c r="K85" s="276" t="s">
        <v>9225</v>
      </c>
      <c r="L85" s="276" t="s">
        <v>9225</v>
      </c>
      <c r="M85" s="276" t="s">
        <v>9225</v>
      </c>
      <c r="N85" s="276" t="s">
        <v>9225</v>
      </c>
      <c r="O85" s="276" t="s">
        <v>9225</v>
      </c>
      <c r="P85" s="276" t="s">
        <v>9225</v>
      </c>
      <c r="Q85" s="276" t="s">
        <v>9225</v>
      </c>
      <c r="R85" s="276" t="s">
        <v>9225</v>
      </c>
      <c r="S85" s="276" t="s">
        <v>9225</v>
      </c>
      <c r="T85" s="276" t="s">
        <v>9225</v>
      </c>
      <c r="U85" s="276" t="s">
        <v>9225</v>
      </c>
      <c r="V85" s="276">
        <v>2.4</v>
      </c>
      <c r="W85" s="276">
        <v>2.5</v>
      </c>
      <c r="X85" s="276">
        <v>2.5</v>
      </c>
      <c r="Y85" s="276">
        <v>2.5</v>
      </c>
      <c r="Z85" s="276">
        <v>2.5</v>
      </c>
      <c r="AA85" s="276">
        <v>2.5</v>
      </c>
      <c r="AB85" s="276">
        <v>2.5</v>
      </c>
      <c r="AC85" s="276" t="s">
        <v>9225</v>
      </c>
      <c r="AD85" s="276" t="s">
        <v>9225</v>
      </c>
      <c r="AE85" s="276" t="s">
        <v>9225</v>
      </c>
      <c r="AF85" s="276" t="s">
        <v>9225</v>
      </c>
      <c r="AG85" s="276" t="s">
        <v>9225</v>
      </c>
      <c r="AH85" s="276" t="s">
        <v>9225</v>
      </c>
      <c r="AI85" s="276" t="s">
        <v>9225</v>
      </c>
      <c r="AJ85" s="276" t="s">
        <v>9225</v>
      </c>
      <c r="AK85" s="276" t="s">
        <v>9225</v>
      </c>
      <c r="AL85" s="276" t="s">
        <v>9225</v>
      </c>
      <c r="AM85" s="276" t="s">
        <v>9225</v>
      </c>
      <c r="AN85" s="276" t="s">
        <v>9225</v>
      </c>
      <c r="AO85" s="276" t="s">
        <v>9225</v>
      </c>
      <c r="AP85" s="276" t="s">
        <v>9225</v>
      </c>
      <c r="AQ85" s="276" t="s">
        <v>9225</v>
      </c>
      <c r="AR85" s="276" t="s">
        <v>9225</v>
      </c>
      <c r="AS85" s="276" t="s">
        <v>9225</v>
      </c>
      <c r="AT85" s="276" t="s">
        <v>9225</v>
      </c>
      <c r="AU85" s="276" t="s">
        <v>9225</v>
      </c>
      <c r="AV85" s="276" t="s">
        <v>9225</v>
      </c>
      <c r="AW85" s="276" t="s">
        <v>9225</v>
      </c>
      <c r="AX85" s="276" t="s">
        <v>9225</v>
      </c>
      <c r="AY85" s="276" t="str">
        <f>_xlfn.IFNA(VLOOKUP(C85,'INFORM Severity - hidden'!$C$5:$G$300,5,FALSE),"-")</f>
        <v>-</v>
      </c>
    </row>
    <row r="86" spans="1:51" x14ac:dyDescent="0.25">
      <c r="A86"/>
      <c r="B86"/>
      <c r="C86" t="s">
        <v>9258</v>
      </c>
      <c r="D86" s="276" t="str">
        <f t="shared" si="1"/>
        <v>-</v>
      </c>
      <c r="E86" s="276" t="s">
        <v>9225</v>
      </c>
      <c r="F86" s="276" t="s">
        <v>9225</v>
      </c>
      <c r="G86" s="276" t="s">
        <v>9225</v>
      </c>
      <c r="H86" s="276" t="s">
        <v>9225</v>
      </c>
      <c r="I86" s="276" t="s">
        <v>9225</v>
      </c>
      <c r="J86" s="276" t="s">
        <v>9225</v>
      </c>
      <c r="K86" s="276" t="s">
        <v>9225</v>
      </c>
      <c r="L86" s="276" t="s">
        <v>9225</v>
      </c>
      <c r="M86" s="276" t="s">
        <v>9225</v>
      </c>
      <c r="N86" s="276" t="s">
        <v>9225</v>
      </c>
      <c r="O86" s="276" t="s">
        <v>9225</v>
      </c>
      <c r="P86" s="276" t="s">
        <v>9225</v>
      </c>
      <c r="Q86" s="276" t="s">
        <v>9225</v>
      </c>
      <c r="R86" s="276" t="s">
        <v>9225</v>
      </c>
      <c r="S86" s="276" t="s">
        <v>9225</v>
      </c>
      <c r="T86" s="276" t="s">
        <v>9225</v>
      </c>
      <c r="U86" s="276" t="s">
        <v>9225</v>
      </c>
      <c r="V86" s="276" t="s">
        <v>9225</v>
      </c>
      <c r="W86" s="276">
        <v>2.9</v>
      </c>
      <c r="X86" s="276" t="s">
        <v>9225</v>
      </c>
      <c r="Y86" s="276" t="s">
        <v>9225</v>
      </c>
      <c r="Z86" s="276" t="s">
        <v>9225</v>
      </c>
      <c r="AA86" s="276" t="s">
        <v>9225</v>
      </c>
      <c r="AB86" s="276" t="s">
        <v>9225</v>
      </c>
      <c r="AC86" s="276" t="s">
        <v>9225</v>
      </c>
      <c r="AD86" s="276" t="s">
        <v>9225</v>
      </c>
      <c r="AE86" s="276" t="s">
        <v>9225</v>
      </c>
      <c r="AF86" s="276" t="s">
        <v>9225</v>
      </c>
      <c r="AG86" s="276" t="s">
        <v>9225</v>
      </c>
      <c r="AH86" s="276" t="s">
        <v>9225</v>
      </c>
      <c r="AI86" s="276" t="s">
        <v>9225</v>
      </c>
      <c r="AJ86" s="276" t="s">
        <v>9225</v>
      </c>
      <c r="AK86" s="276" t="s">
        <v>9225</v>
      </c>
      <c r="AL86" s="276" t="s">
        <v>9225</v>
      </c>
      <c r="AM86" s="276" t="s">
        <v>9225</v>
      </c>
      <c r="AN86" s="276" t="s">
        <v>9225</v>
      </c>
      <c r="AO86" s="276" t="s">
        <v>9225</v>
      </c>
      <c r="AP86" s="276" t="s">
        <v>9225</v>
      </c>
      <c r="AQ86" s="276" t="s">
        <v>9225</v>
      </c>
      <c r="AR86" s="276" t="s">
        <v>9225</v>
      </c>
      <c r="AS86" s="276" t="s">
        <v>9225</v>
      </c>
      <c r="AT86" s="276" t="s">
        <v>9225</v>
      </c>
      <c r="AU86" s="276" t="s">
        <v>9225</v>
      </c>
      <c r="AV86" s="276" t="s">
        <v>9225</v>
      </c>
      <c r="AW86" s="276" t="s">
        <v>9225</v>
      </c>
      <c r="AX86" s="276" t="s">
        <v>9225</v>
      </c>
      <c r="AY86" s="276" t="str">
        <f>_xlfn.IFNA(VLOOKUP(C86,'INFORM Severity - hidden'!$C$5:$G$300,5,FALSE),"-")</f>
        <v>-</v>
      </c>
    </row>
    <row r="87" spans="1:51" x14ac:dyDescent="0.25">
      <c r="A87"/>
      <c r="B87"/>
      <c r="C87" t="s">
        <v>9259</v>
      </c>
      <c r="D87" s="276" t="str">
        <f t="shared" si="1"/>
        <v>-</v>
      </c>
      <c r="E87" s="276" t="s">
        <v>9225</v>
      </c>
      <c r="F87" s="276" t="s">
        <v>9225</v>
      </c>
      <c r="G87" s="276" t="s">
        <v>9225</v>
      </c>
      <c r="H87" s="276" t="s">
        <v>9225</v>
      </c>
      <c r="I87" s="276" t="s">
        <v>9225</v>
      </c>
      <c r="J87" s="276" t="s">
        <v>9225</v>
      </c>
      <c r="K87" s="276" t="s">
        <v>9225</v>
      </c>
      <c r="L87" s="276" t="s">
        <v>9225</v>
      </c>
      <c r="M87" s="276" t="s">
        <v>9225</v>
      </c>
      <c r="N87" s="276" t="s">
        <v>9225</v>
      </c>
      <c r="O87" s="276" t="s">
        <v>9225</v>
      </c>
      <c r="P87" s="276" t="s">
        <v>9225</v>
      </c>
      <c r="Q87" s="276" t="s">
        <v>9225</v>
      </c>
      <c r="R87" s="276" t="s">
        <v>9225</v>
      </c>
      <c r="S87" s="276" t="s">
        <v>9225</v>
      </c>
      <c r="T87" s="276" t="s">
        <v>9225</v>
      </c>
      <c r="U87" s="276" t="s">
        <v>9225</v>
      </c>
      <c r="V87" s="276" t="s">
        <v>9225</v>
      </c>
      <c r="W87" s="276" t="s">
        <v>9225</v>
      </c>
      <c r="X87" s="276" t="s">
        <v>9225</v>
      </c>
      <c r="Y87" s="276">
        <v>2.7</v>
      </c>
      <c r="Z87" s="276">
        <v>2.6</v>
      </c>
      <c r="AA87" s="276">
        <v>2.6</v>
      </c>
      <c r="AB87" s="276" t="s">
        <v>9225</v>
      </c>
      <c r="AC87" s="276" t="s">
        <v>9225</v>
      </c>
      <c r="AD87" s="276" t="s">
        <v>9225</v>
      </c>
      <c r="AE87" s="276" t="s">
        <v>9225</v>
      </c>
      <c r="AF87" s="276" t="s">
        <v>9225</v>
      </c>
      <c r="AG87" s="276" t="s">
        <v>9225</v>
      </c>
      <c r="AH87" s="276" t="s">
        <v>9225</v>
      </c>
      <c r="AI87" s="276" t="s">
        <v>9225</v>
      </c>
      <c r="AJ87" s="276" t="s">
        <v>9225</v>
      </c>
      <c r="AK87" s="276" t="s">
        <v>9225</v>
      </c>
      <c r="AL87" s="276" t="s">
        <v>9225</v>
      </c>
      <c r="AM87" s="276" t="s">
        <v>9225</v>
      </c>
      <c r="AN87" s="276" t="s">
        <v>9225</v>
      </c>
      <c r="AO87" s="276" t="s">
        <v>9225</v>
      </c>
      <c r="AP87" s="276" t="s">
        <v>9225</v>
      </c>
      <c r="AQ87" s="276" t="s">
        <v>9225</v>
      </c>
      <c r="AR87" s="276" t="s">
        <v>9225</v>
      </c>
      <c r="AS87" s="276" t="s">
        <v>9225</v>
      </c>
      <c r="AT87" s="276" t="s">
        <v>9225</v>
      </c>
      <c r="AU87" s="276" t="s">
        <v>9225</v>
      </c>
      <c r="AV87" s="276" t="s">
        <v>9225</v>
      </c>
      <c r="AW87" s="276" t="s">
        <v>9225</v>
      </c>
      <c r="AX87" s="276" t="s">
        <v>9225</v>
      </c>
      <c r="AY87" s="276" t="str">
        <f>_xlfn.IFNA(VLOOKUP(C87,'INFORM Severity - hidden'!$C$5:$G$300,5,FALSE),"-")</f>
        <v>-</v>
      </c>
    </row>
    <row r="88" spans="1:51" x14ac:dyDescent="0.25">
      <c r="A88"/>
      <c r="B88"/>
      <c r="C88" t="s">
        <v>9260</v>
      </c>
      <c r="D88" s="276" t="str">
        <f t="shared" si="1"/>
        <v>-</v>
      </c>
      <c r="E88" s="276" t="s">
        <v>9225</v>
      </c>
      <c r="F88" s="276" t="s">
        <v>9225</v>
      </c>
      <c r="G88" s="276" t="s">
        <v>9225</v>
      </c>
      <c r="H88" s="276">
        <v>3.2</v>
      </c>
      <c r="I88" s="276">
        <v>3.1</v>
      </c>
      <c r="J88" s="276">
        <v>3.1</v>
      </c>
      <c r="K88" s="276" t="s">
        <v>9225</v>
      </c>
      <c r="L88" s="276" t="s">
        <v>9225</v>
      </c>
      <c r="M88" s="276" t="s">
        <v>9225</v>
      </c>
      <c r="N88" s="276" t="s">
        <v>9225</v>
      </c>
      <c r="O88" s="276" t="s">
        <v>9225</v>
      </c>
      <c r="P88" s="276" t="s">
        <v>9225</v>
      </c>
      <c r="Q88" s="276" t="s">
        <v>9225</v>
      </c>
      <c r="R88" s="276" t="s">
        <v>9225</v>
      </c>
      <c r="S88" s="276" t="s">
        <v>9225</v>
      </c>
      <c r="T88" s="276" t="s">
        <v>9225</v>
      </c>
      <c r="U88" s="276" t="s">
        <v>9225</v>
      </c>
      <c r="V88" s="276" t="s">
        <v>9225</v>
      </c>
      <c r="W88" s="276" t="s">
        <v>9225</v>
      </c>
      <c r="X88" s="276" t="s">
        <v>9225</v>
      </c>
      <c r="Y88" s="276" t="s">
        <v>9225</v>
      </c>
      <c r="Z88" s="276" t="s">
        <v>9225</v>
      </c>
      <c r="AA88" s="276" t="s">
        <v>9225</v>
      </c>
      <c r="AB88" s="276" t="s">
        <v>9225</v>
      </c>
      <c r="AC88" s="276" t="s">
        <v>9225</v>
      </c>
      <c r="AD88" s="276" t="s">
        <v>9225</v>
      </c>
      <c r="AE88" s="276" t="s">
        <v>9225</v>
      </c>
      <c r="AF88" s="276" t="s">
        <v>9225</v>
      </c>
      <c r="AG88" s="276" t="s">
        <v>9225</v>
      </c>
      <c r="AH88" s="276" t="s">
        <v>9225</v>
      </c>
      <c r="AI88" s="276" t="s">
        <v>9225</v>
      </c>
      <c r="AJ88" s="276" t="s">
        <v>9225</v>
      </c>
      <c r="AK88" s="276" t="s">
        <v>9225</v>
      </c>
      <c r="AL88" s="276" t="s">
        <v>9225</v>
      </c>
      <c r="AM88" s="276" t="s">
        <v>9225</v>
      </c>
      <c r="AN88" s="276" t="s">
        <v>9225</v>
      </c>
      <c r="AO88" s="276" t="s">
        <v>9225</v>
      </c>
      <c r="AP88" s="276" t="s">
        <v>9225</v>
      </c>
      <c r="AQ88" s="276" t="s">
        <v>9225</v>
      </c>
      <c r="AR88" s="276" t="s">
        <v>9225</v>
      </c>
      <c r="AS88" s="276" t="s">
        <v>9225</v>
      </c>
      <c r="AT88" s="276" t="s">
        <v>9225</v>
      </c>
      <c r="AU88" s="276" t="s">
        <v>9225</v>
      </c>
      <c r="AV88" s="276" t="s">
        <v>9225</v>
      </c>
      <c r="AW88" s="276" t="s">
        <v>9225</v>
      </c>
      <c r="AX88" s="276" t="s">
        <v>9225</v>
      </c>
      <c r="AY88" s="276" t="str">
        <f>_xlfn.IFNA(VLOOKUP(C88,'INFORM Severity - hidden'!$C$5:$G$300,5,FALSE),"-")</f>
        <v>-</v>
      </c>
    </row>
    <row r="89" spans="1:51" x14ac:dyDescent="0.25">
      <c r="A89"/>
      <c r="B89"/>
      <c r="C89" t="s">
        <v>9261</v>
      </c>
      <c r="D89" s="276" t="str">
        <f t="shared" si="1"/>
        <v>-</v>
      </c>
      <c r="E89" s="276" t="s">
        <v>9225</v>
      </c>
      <c r="F89" s="276" t="s">
        <v>9225</v>
      </c>
      <c r="G89" s="276" t="s">
        <v>9225</v>
      </c>
      <c r="H89" s="276" t="s">
        <v>9225</v>
      </c>
      <c r="I89" s="276" t="s">
        <v>9225</v>
      </c>
      <c r="J89" s="276" t="s">
        <v>9225</v>
      </c>
      <c r="K89" s="276" t="s">
        <v>9225</v>
      </c>
      <c r="L89" s="276" t="s">
        <v>9225</v>
      </c>
      <c r="M89" s="276" t="s">
        <v>9225</v>
      </c>
      <c r="N89" s="276" t="s">
        <v>9225</v>
      </c>
      <c r="O89" s="276" t="s">
        <v>9225</v>
      </c>
      <c r="P89" s="276" t="s">
        <v>9225</v>
      </c>
      <c r="Q89" s="276">
        <v>1.6</v>
      </c>
      <c r="R89" s="276" t="s">
        <v>9225</v>
      </c>
      <c r="S89" s="276" t="s">
        <v>9225</v>
      </c>
      <c r="T89" s="276" t="s">
        <v>9225</v>
      </c>
      <c r="U89" s="276" t="s">
        <v>9225</v>
      </c>
      <c r="V89" s="276" t="s">
        <v>9225</v>
      </c>
      <c r="W89" s="276" t="s">
        <v>9225</v>
      </c>
      <c r="X89" s="276" t="s">
        <v>9225</v>
      </c>
      <c r="Y89" s="276" t="s">
        <v>9225</v>
      </c>
      <c r="Z89" s="276" t="s">
        <v>9225</v>
      </c>
      <c r="AA89" s="276" t="s">
        <v>9225</v>
      </c>
      <c r="AB89" s="276" t="s">
        <v>9225</v>
      </c>
      <c r="AC89" s="276" t="s">
        <v>9225</v>
      </c>
      <c r="AD89" s="276" t="s">
        <v>9225</v>
      </c>
      <c r="AE89" s="276" t="s">
        <v>9225</v>
      </c>
      <c r="AF89" s="276" t="s">
        <v>9225</v>
      </c>
      <c r="AG89" s="276" t="s">
        <v>9225</v>
      </c>
      <c r="AH89" s="276" t="s">
        <v>9225</v>
      </c>
      <c r="AI89" s="276" t="s">
        <v>9225</v>
      </c>
      <c r="AJ89" s="276" t="s">
        <v>9225</v>
      </c>
      <c r="AK89" s="276" t="s">
        <v>9225</v>
      </c>
      <c r="AL89" s="276" t="s">
        <v>9225</v>
      </c>
      <c r="AM89" s="276" t="s">
        <v>9225</v>
      </c>
      <c r="AN89" s="276" t="s">
        <v>9225</v>
      </c>
      <c r="AO89" s="276" t="s">
        <v>9225</v>
      </c>
      <c r="AP89" s="276" t="s">
        <v>9225</v>
      </c>
      <c r="AQ89" s="276" t="s">
        <v>9225</v>
      </c>
      <c r="AR89" s="276" t="s">
        <v>9225</v>
      </c>
      <c r="AS89" s="276" t="s">
        <v>9225</v>
      </c>
      <c r="AT89" s="276" t="s">
        <v>9225</v>
      </c>
      <c r="AU89" s="276" t="s">
        <v>9225</v>
      </c>
      <c r="AV89" s="276" t="s">
        <v>9225</v>
      </c>
      <c r="AW89" s="276" t="s">
        <v>9225</v>
      </c>
      <c r="AX89" s="276" t="s">
        <v>9225</v>
      </c>
      <c r="AY89" s="276" t="str">
        <f>_xlfn.IFNA(VLOOKUP(C89,'INFORM Severity - hidden'!$C$5:$G$300,5,FALSE),"-")</f>
        <v>-</v>
      </c>
    </row>
    <row r="90" spans="1:51" x14ac:dyDescent="0.25">
      <c r="A90" t="s">
        <v>1032</v>
      </c>
      <c r="B90" t="s">
        <v>1030</v>
      </c>
      <c r="C90" t="s">
        <v>1031</v>
      </c>
      <c r="D90" s="276" t="str">
        <f t="shared" si="1"/>
        <v>Decreasing</v>
      </c>
      <c r="E90" s="276" t="s">
        <v>9225</v>
      </c>
      <c r="F90" s="276" t="s">
        <v>9225</v>
      </c>
      <c r="G90" s="276" t="s">
        <v>9225</v>
      </c>
      <c r="H90" s="276" t="s">
        <v>9225</v>
      </c>
      <c r="I90" s="276" t="s">
        <v>9225</v>
      </c>
      <c r="J90" s="276" t="s">
        <v>9225</v>
      </c>
      <c r="K90" s="276" t="s">
        <v>9225</v>
      </c>
      <c r="L90" s="276" t="s">
        <v>9225</v>
      </c>
      <c r="M90" s="276" t="s">
        <v>9225</v>
      </c>
      <c r="N90" s="276" t="s">
        <v>9225</v>
      </c>
      <c r="O90" s="276" t="s">
        <v>9225</v>
      </c>
      <c r="P90" s="276" t="s">
        <v>9225</v>
      </c>
      <c r="Q90" s="276" t="s">
        <v>9225</v>
      </c>
      <c r="R90" s="276" t="s">
        <v>9225</v>
      </c>
      <c r="S90" s="276">
        <v>3.4</v>
      </c>
      <c r="T90" s="276">
        <v>3.4</v>
      </c>
      <c r="U90" s="276">
        <v>3.4</v>
      </c>
      <c r="V90" s="276">
        <v>3.5</v>
      </c>
      <c r="W90" s="276">
        <v>3.5</v>
      </c>
      <c r="X90" s="276">
        <v>3.5</v>
      </c>
      <c r="Y90" s="276">
        <v>3.5</v>
      </c>
      <c r="Z90" s="276">
        <v>3.5</v>
      </c>
      <c r="AA90" s="276">
        <v>3.4</v>
      </c>
      <c r="AB90" s="276">
        <v>3.4</v>
      </c>
      <c r="AC90" s="276">
        <v>3.4</v>
      </c>
      <c r="AD90" s="276">
        <v>3.4</v>
      </c>
      <c r="AE90" s="276">
        <v>3.4</v>
      </c>
      <c r="AF90" s="276">
        <v>3.4</v>
      </c>
      <c r="AG90" s="276">
        <v>3.4</v>
      </c>
      <c r="AH90" s="276">
        <v>3.3</v>
      </c>
      <c r="AI90" s="276">
        <v>3.3</v>
      </c>
      <c r="AJ90" s="276">
        <v>3.3</v>
      </c>
      <c r="AK90" s="276">
        <v>3.3</v>
      </c>
      <c r="AL90" s="276">
        <v>3.4</v>
      </c>
      <c r="AM90" s="276">
        <v>3.4</v>
      </c>
      <c r="AN90" s="276">
        <v>3.4</v>
      </c>
      <c r="AO90" s="276">
        <v>3.4</v>
      </c>
      <c r="AP90" s="276">
        <v>3.4</v>
      </c>
      <c r="AQ90" s="276">
        <v>3.4</v>
      </c>
      <c r="AR90" s="276">
        <v>3.6</v>
      </c>
      <c r="AS90" s="276">
        <v>3.6</v>
      </c>
      <c r="AT90" s="276">
        <v>3.6</v>
      </c>
      <c r="AU90" s="276">
        <v>3.6</v>
      </c>
      <c r="AV90" s="276">
        <v>3.6</v>
      </c>
      <c r="AW90" s="276">
        <v>3.6</v>
      </c>
      <c r="AX90" s="276">
        <v>3.5</v>
      </c>
      <c r="AY90" s="276">
        <f>_xlfn.IFNA(VLOOKUP(C90,'INFORM Severity - hidden'!$C$5:$G$300,5,FALSE),"-")</f>
        <v>3.5</v>
      </c>
    </row>
    <row r="91" spans="1:51" x14ac:dyDescent="0.25">
      <c r="A91" t="s">
        <v>383</v>
      </c>
      <c r="B91" t="s">
        <v>1069</v>
      </c>
      <c r="C91" t="s">
        <v>1070</v>
      </c>
      <c r="D91" s="276" t="str">
        <f t="shared" si="1"/>
        <v>Stable</v>
      </c>
      <c r="E91" s="276" t="s">
        <v>9225</v>
      </c>
      <c r="F91" s="276">
        <v>4.3</v>
      </c>
      <c r="G91" s="276">
        <v>4.3</v>
      </c>
      <c r="H91" s="276">
        <v>4.2</v>
      </c>
      <c r="I91" s="276">
        <v>4.2</v>
      </c>
      <c r="J91" s="276">
        <v>4.3</v>
      </c>
      <c r="K91" s="276">
        <v>4.3</v>
      </c>
      <c r="L91" s="276">
        <v>4.3</v>
      </c>
      <c r="M91" s="276">
        <v>4.3</v>
      </c>
      <c r="N91" s="276">
        <v>4.3</v>
      </c>
      <c r="O91" s="276">
        <v>4.3</v>
      </c>
      <c r="P91" s="276">
        <v>4.2</v>
      </c>
      <c r="Q91" s="276">
        <v>4.2</v>
      </c>
      <c r="R91" s="276">
        <v>4.2</v>
      </c>
      <c r="S91" s="276">
        <v>4.2</v>
      </c>
      <c r="T91" s="276">
        <v>3.9</v>
      </c>
      <c r="U91" s="276">
        <v>3.9</v>
      </c>
      <c r="V91" s="276">
        <v>4</v>
      </c>
      <c r="W91" s="276">
        <v>4</v>
      </c>
      <c r="X91" s="276">
        <v>4</v>
      </c>
      <c r="Y91" s="276">
        <v>4</v>
      </c>
      <c r="Z91" s="276">
        <v>4</v>
      </c>
      <c r="AA91" s="276">
        <v>4</v>
      </c>
      <c r="AB91" s="276">
        <v>4</v>
      </c>
      <c r="AC91" s="276">
        <v>3.9</v>
      </c>
      <c r="AD91" s="276">
        <v>3.9</v>
      </c>
      <c r="AE91" s="276">
        <v>4.2</v>
      </c>
      <c r="AF91" s="276">
        <v>4.2</v>
      </c>
      <c r="AG91" s="276">
        <v>4.2</v>
      </c>
      <c r="AH91" s="276">
        <v>4.2</v>
      </c>
      <c r="AI91" s="276">
        <v>4.2</v>
      </c>
      <c r="AJ91" s="276">
        <v>4.2</v>
      </c>
      <c r="AK91" s="276">
        <v>4.2</v>
      </c>
      <c r="AL91" s="276">
        <v>4.2</v>
      </c>
      <c r="AM91" s="276">
        <v>4.2</v>
      </c>
      <c r="AN91" s="276">
        <v>4.2</v>
      </c>
      <c r="AO91" s="276">
        <v>3.9</v>
      </c>
      <c r="AP91" s="276">
        <v>3.9</v>
      </c>
      <c r="AQ91" s="276">
        <v>3.9</v>
      </c>
      <c r="AR91" s="276">
        <v>3.9</v>
      </c>
      <c r="AS91" s="276">
        <v>3.9</v>
      </c>
      <c r="AT91" s="276">
        <v>3.9</v>
      </c>
      <c r="AU91" s="276">
        <v>3.9</v>
      </c>
      <c r="AV91" s="276">
        <v>3.9</v>
      </c>
      <c r="AW91" s="276">
        <v>3.9</v>
      </c>
      <c r="AX91" s="276">
        <v>3.9</v>
      </c>
      <c r="AY91" s="276">
        <f>_xlfn.IFNA(VLOOKUP(C91,'INFORM Severity - hidden'!$C$5:$G$300,5,FALSE),"-")</f>
        <v>3.8</v>
      </c>
    </row>
    <row r="92" spans="1:51" x14ac:dyDescent="0.25">
      <c r="A92" t="s">
        <v>383</v>
      </c>
      <c r="B92" t="s">
        <v>381</v>
      </c>
      <c r="C92" t="s">
        <v>382</v>
      </c>
      <c r="D92" s="276" t="str">
        <f t="shared" si="1"/>
        <v>Decreasing</v>
      </c>
      <c r="E92" s="276" t="s">
        <v>9225</v>
      </c>
      <c r="F92" s="276">
        <v>4.4000000000000004</v>
      </c>
      <c r="G92" s="276">
        <v>4.3</v>
      </c>
      <c r="H92" s="276">
        <v>4.2</v>
      </c>
      <c r="I92" s="276">
        <v>4.2</v>
      </c>
      <c r="J92" s="276">
        <v>4.3</v>
      </c>
      <c r="K92" s="276">
        <v>4.3</v>
      </c>
      <c r="L92" s="276">
        <v>4.3</v>
      </c>
      <c r="M92" s="276">
        <v>4.3</v>
      </c>
      <c r="N92" s="276">
        <v>4.3</v>
      </c>
      <c r="O92" s="276">
        <v>4.3</v>
      </c>
      <c r="P92" s="276">
        <v>4.0999999999999996</v>
      </c>
      <c r="Q92" s="276">
        <v>4.0999999999999996</v>
      </c>
      <c r="R92" s="276">
        <v>4.0999999999999996</v>
      </c>
      <c r="S92" s="276">
        <v>4</v>
      </c>
      <c r="T92" s="276">
        <v>4</v>
      </c>
      <c r="U92" s="276">
        <v>4</v>
      </c>
      <c r="V92" s="276">
        <v>4.0999999999999996</v>
      </c>
      <c r="W92" s="276">
        <v>4.0999999999999996</v>
      </c>
      <c r="X92" s="276">
        <v>4.0999999999999996</v>
      </c>
      <c r="Y92" s="276">
        <v>4.0999999999999996</v>
      </c>
      <c r="Z92" s="276">
        <v>4.0999999999999996</v>
      </c>
      <c r="AA92" s="276">
        <v>4.0999999999999996</v>
      </c>
      <c r="AB92" s="276">
        <v>4.0999999999999996</v>
      </c>
      <c r="AC92" s="276">
        <v>4.0999999999999996</v>
      </c>
      <c r="AD92" s="276">
        <v>4.2</v>
      </c>
      <c r="AE92" s="276">
        <v>4.4000000000000004</v>
      </c>
      <c r="AF92" s="276">
        <v>4.4000000000000004</v>
      </c>
      <c r="AG92" s="276">
        <v>4.4000000000000004</v>
      </c>
      <c r="AH92" s="276">
        <v>4.4000000000000004</v>
      </c>
      <c r="AI92" s="276">
        <v>4.4000000000000004</v>
      </c>
      <c r="AJ92" s="276">
        <v>4.4000000000000004</v>
      </c>
      <c r="AK92" s="276">
        <v>4.4000000000000004</v>
      </c>
      <c r="AL92" s="276">
        <v>4.4000000000000004</v>
      </c>
      <c r="AM92" s="276">
        <v>4.4000000000000004</v>
      </c>
      <c r="AN92" s="276">
        <v>4.2</v>
      </c>
      <c r="AO92" s="276">
        <v>3.9</v>
      </c>
      <c r="AP92" s="276">
        <v>3.9</v>
      </c>
      <c r="AQ92" s="276">
        <v>3.9</v>
      </c>
      <c r="AR92" s="276">
        <v>3.8</v>
      </c>
      <c r="AS92" s="276">
        <v>3.9</v>
      </c>
      <c r="AT92" s="276">
        <v>3.9</v>
      </c>
      <c r="AU92" s="276">
        <v>3.9</v>
      </c>
      <c r="AV92" s="276">
        <v>3.9</v>
      </c>
      <c r="AW92" s="276">
        <v>3.9</v>
      </c>
      <c r="AX92" s="276">
        <v>3.9</v>
      </c>
      <c r="AY92" s="276">
        <f>_xlfn.IFNA(VLOOKUP(C92,'INFORM Severity - hidden'!$C$5:$G$300,5,FALSE),"-")</f>
        <v>3.7</v>
      </c>
    </row>
    <row r="93" spans="1:51" x14ac:dyDescent="0.25">
      <c r="A93" t="s">
        <v>383</v>
      </c>
      <c r="B93" t="s">
        <v>387</v>
      </c>
      <c r="C93" t="s">
        <v>388</v>
      </c>
      <c r="D93" s="276" t="str">
        <f t="shared" si="1"/>
        <v>Stable</v>
      </c>
      <c r="E93" s="276" t="s">
        <v>9225</v>
      </c>
      <c r="F93" s="276">
        <v>2.5</v>
      </c>
      <c r="G93" s="276">
        <v>2.4</v>
      </c>
      <c r="H93" s="276">
        <v>3.2</v>
      </c>
      <c r="I93" s="276">
        <v>3.1</v>
      </c>
      <c r="J93" s="276">
        <v>3.2</v>
      </c>
      <c r="K93" s="276">
        <v>3.2</v>
      </c>
      <c r="L93" s="276">
        <v>3.2</v>
      </c>
      <c r="M93" s="276">
        <v>3.2</v>
      </c>
      <c r="N93" s="276">
        <v>3.2</v>
      </c>
      <c r="O93" s="276">
        <v>2.9</v>
      </c>
      <c r="P93" s="276">
        <v>2.9</v>
      </c>
      <c r="Q93" s="276">
        <v>2.9</v>
      </c>
      <c r="R93" s="276">
        <v>2.9</v>
      </c>
      <c r="S93" s="276">
        <v>2.9</v>
      </c>
      <c r="T93" s="276">
        <v>2.9</v>
      </c>
      <c r="U93" s="276">
        <v>2.9</v>
      </c>
      <c r="V93" s="276">
        <v>2.9</v>
      </c>
      <c r="W93" s="276">
        <v>2.9</v>
      </c>
      <c r="X93" s="276">
        <v>2.9</v>
      </c>
      <c r="Y93" s="276">
        <v>2.8</v>
      </c>
      <c r="Z93" s="276">
        <v>2.8</v>
      </c>
      <c r="AA93" s="276">
        <v>2.8</v>
      </c>
      <c r="AB93" s="276">
        <v>2.8</v>
      </c>
      <c r="AC93" s="276">
        <v>2.8</v>
      </c>
      <c r="AD93" s="276">
        <v>2.8</v>
      </c>
      <c r="AE93" s="276">
        <v>2.8</v>
      </c>
      <c r="AF93" s="276">
        <v>2.9</v>
      </c>
      <c r="AG93" s="276">
        <v>2.9</v>
      </c>
      <c r="AH93" s="276">
        <v>2.9</v>
      </c>
      <c r="AI93" s="276">
        <v>2.9</v>
      </c>
      <c r="AJ93" s="276">
        <v>2.9</v>
      </c>
      <c r="AK93" s="276">
        <v>2.9</v>
      </c>
      <c r="AL93" s="276">
        <v>2.9</v>
      </c>
      <c r="AM93" s="276">
        <v>2.9</v>
      </c>
      <c r="AN93" s="276">
        <v>2.9</v>
      </c>
      <c r="AO93" s="276">
        <v>2.9</v>
      </c>
      <c r="AP93" s="276">
        <v>2.9</v>
      </c>
      <c r="AQ93" s="276">
        <v>2.9</v>
      </c>
      <c r="AR93" s="276">
        <v>3</v>
      </c>
      <c r="AS93" s="276">
        <v>3</v>
      </c>
      <c r="AT93" s="276">
        <v>3</v>
      </c>
      <c r="AU93" s="276">
        <v>3</v>
      </c>
      <c r="AV93" s="276">
        <v>3</v>
      </c>
      <c r="AW93" s="276">
        <v>3</v>
      </c>
      <c r="AX93" s="276">
        <v>3</v>
      </c>
      <c r="AY93" s="276">
        <f>_xlfn.IFNA(VLOOKUP(C93,'INFORM Severity - hidden'!$C$5:$G$300,5,FALSE),"-")</f>
        <v>2.9</v>
      </c>
    </row>
    <row r="94" spans="1:51" x14ac:dyDescent="0.25">
      <c r="A94" t="s">
        <v>401</v>
      </c>
      <c r="B94" t="s">
        <v>399</v>
      </c>
      <c r="C94" t="s">
        <v>400</v>
      </c>
      <c r="D94" s="276" t="str">
        <f t="shared" si="1"/>
        <v>Stable</v>
      </c>
      <c r="E94" s="276" t="s">
        <v>9225</v>
      </c>
      <c r="F94" s="276">
        <v>1.1000000000000001</v>
      </c>
      <c r="G94" s="276" t="s">
        <v>9225</v>
      </c>
      <c r="H94" s="276" t="s">
        <v>9225</v>
      </c>
      <c r="I94" s="276" t="s">
        <v>9225</v>
      </c>
      <c r="J94" s="276" t="s">
        <v>9225</v>
      </c>
      <c r="K94" s="276" t="s">
        <v>9225</v>
      </c>
      <c r="L94" s="276" t="s">
        <v>9225</v>
      </c>
      <c r="M94" s="276" t="s">
        <v>9225</v>
      </c>
      <c r="N94" s="276" t="s">
        <v>9225</v>
      </c>
      <c r="O94" s="276" t="s">
        <v>9225</v>
      </c>
      <c r="P94" s="276" t="s">
        <v>9225</v>
      </c>
      <c r="Q94" s="276" t="s">
        <v>9225</v>
      </c>
      <c r="R94" s="276" t="s">
        <v>9225</v>
      </c>
      <c r="S94" s="276" t="s">
        <v>9225</v>
      </c>
      <c r="T94" s="276" t="s">
        <v>9225</v>
      </c>
      <c r="U94" s="276" t="s">
        <v>9225</v>
      </c>
      <c r="V94" s="276" t="s">
        <v>9225</v>
      </c>
      <c r="W94" s="276" t="s">
        <v>9225</v>
      </c>
      <c r="X94" s="276" t="s">
        <v>9225</v>
      </c>
      <c r="Y94" s="276" t="s">
        <v>9225</v>
      </c>
      <c r="Z94" s="276" t="s">
        <v>9225</v>
      </c>
      <c r="AA94" s="276" t="s">
        <v>9225</v>
      </c>
      <c r="AB94" s="276" t="s">
        <v>9225</v>
      </c>
      <c r="AC94" s="276" t="s">
        <v>9225</v>
      </c>
      <c r="AD94" s="276" t="s">
        <v>9225</v>
      </c>
      <c r="AE94" s="276" t="s">
        <v>9225</v>
      </c>
      <c r="AF94" s="276" t="s">
        <v>9225</v>
      </c>
      <c r="AG94" s="276" t="s">
        <v>9225</v>
      </c>
      <c r="AH94" s="276">
        <v>1.9</v>
      </c>
      <c r="AI94" s="276">
        <v>1.9</v>
      </c>
      <c r="AJ94" s="276">
        <v>1.9</v>
      </c>
      <c r="AK94" s="276">
        <v>1.9</v>
      </c>
      <c r="AL94" s="276">
        <v>1.9</v>
      </c>
      <c r="AM94" s="276">
        <v>1.9</v>
      </c>
      <c r="AN94" s="276">
        <v>1.9</v>
      </c>
      <c r="AO94" s="276">
        <v>1.9</v>
      </c>
      <c r="AP94" s="276">
        <v>1.9</v>
      </c>
      <c r="AQ94" s="276">
        <v>1.9</v>
      </c>
      <c r="AR94" s="276">
        <v>1.9</v>
      </c>
      <c r="AS94" s="276">
        <v>1.9</v>
      </c>
      <c r="AT94" s="276">
        <v>1.9</v>
      </c>
      <c r="AU94" s="276">
        <v>1.9</v>
      </c>
      <c r="AV94" s="276">
        <v>1.9</v>
      </c>
      <c r="AW94" s="276">
        <v>1.9</v>
      </c>
      <c r="AX94" s="276">
        <v>1.9</v>
      </c>
      <c r="AY94" s="276">
        <f>_xlfn.IFNA(VLOOKUP(C94,'INFORM Severity - hidden'!$C$5:$G$300,5,FALSE),"-")</f>
        <v>2</v>
      </c>
    </row>
    <row r="95" spans="1:51" x14ac:dyDescent="0.25">
      <c r="A95"/>
      <c r="B95"/>
      <c r="C95" t="s">
        <v>9262</v>
      </c>
      <c r="D95" s="276" t="str">
        <f t="shared" si="1"/>
        <v>-</v>
      </c>
      <c r="E95" s="276" t="s">
        <v>9225</v>
      </c>
      <c r="F95" s="276">
        <v>1.6</v>
      </c>
      <c r="G95" s="276">
        <v>1.6</v>
      </c>
      <c r="H95" s="276" t="s">
        <v>9225</v>
      </c>
      <c r="I95" s="276" t="s">
        <v>9225</v>
      </c>
      <c r="J95" s="276" t="s">
        <v>9225</v>
      </c>
      <c r="K95" s="276" t="s">
        <v>9225</v>
      </c>
      <c r="L95" s="276" t="s">
        <v>9225</v>
      </c>
      <c r="M95" s="276" t="s">
        <v>9225</v>
      </c>
      <c r="N95" s="276" t="s">
        <v>9225</v>
      </c>
      <c r="O95" s="276" t="s">
        <v>9225</v>
      </c>
      <c r="P95" s="276" t="s">
        <v>9225</v>
      </c>
      <c r="Q95" s="276" t="s">
        <v>9225</v>
      </c>
      <c r="R95" s="276" t="s">
        <v>9225</v>
      </c>
      <c r="S95" s="276" t="s">
        <v>9225</v>
      </c>
      <c r="T95" s="276" t="s">
        <v>9225</v>
      </c>
      <c r="U95" s="276" t="s">
        <v>9225</v>
      </c>
      <c r="V95" s="276" t="s">
        <v>9225</v>
      </c>
      <c r="W95" s="276" t="s">
        <v>9225</v>
      </c>
      <c r="X95" s="276" t="s">
        <v>9225</v>
      </c>
      <c r="Y95" s="276" t="s">
        <v>9225</v>
      </c>
      <c r="Z95" s="276" t="s">
        <v>9225</v>
      </c>
      <c r="AA95" s="276" t="s">
        <v>9225</v>
      </c>
      <c r="AB95" s="276" t="s">
        <v>9225</v>
      </c>
      <c r="AC95" s="276" t="s">
        <v>9225</v>
      </c>
      <c r="AD95" s="276" t="s">
        <v>9225</v>
      </c>
      <c r="AE95" s="276" t="s">
        <v>9225</v>
      </c>
      <c r="AF95" s="276" t="s">
        <v>9225</v>
      </c>
      <c r="AG95" s="276" t="s">
        <v>9225</v>
      </c>
      <c r="AH95" s="276" t="s">
        <v>9225</v>
      </c>
      <c r="AI95" s="276" t="s">
        <v>9225</v>
      </c>
      <c r="AJ95" s="276" t="s">
        <v>9225</v>
      </c>
      <c r="AK95" s="276" t="s">
        <v>9225</v>
      </c>
      <c r="AL95" s="276" t="s">
        <v>9225</v>
      </c>
      <c r="AM95" s="276" t="s">
        <v>9225</v>
      </c>
      <c r="AN95" s="276" t="s">
        <v>9225</v>
      </c>
      <c r="AO95" s="276" t="s">
        <v>9225</v>
      </c>
      <c r="AP95" s="276" t="s">
        <v>9225</v>
      </c>
      <c r="AQ95" s="276" t="s">
        <v>9225</v>
      </c>
      <c r="AR95" s="276" t="s">
        <v>9225</v>
      </c>
      <c r="AS95" s="276" t="s">
        <v>9225</v>
      </c>
      <c r="AT95" s="276" t="s">
        <v>9225</v>
      </c>
      <c r="AU95" s="276" t="s">
        <v>9225</v>
      </c>
      <c r="AV95" s="276" t="s">
        <v>9225</v>
      </c>
      <c r="AW95" s="276" t="s">
        <v>9225</v>
      </c>
      <c r="AX95" s="276" t="s">
        <v>9225</v>
      </c>
      <c r="AY95" s="276" t="str">
        <f>_xlfn.IFNA(VLOOKUP(C95,'INFORM Severity - hidden'!$C$5:$G$300,5,FALSE),"-")</f>
        <v>-</v>
      </c>
    </row>
    <row r="96" spans="1:51" x14ac:dyDescent="0.25">
      <c r="A96" t="s">
        <v>127</v>
      </c>
      <c r="B96" t="s">
        <v>125</v>
      </c>
      <c r="C96" t="s">
        <v>126</v>
      </c>
      <c r="D96" s="276" t="str">
        <f t="shared" si="1"/>
        <v>Stable</v>
      </c>
      <c r="E96" s="276" t="s">
        <v>9225</v>
      </c>
      <c r="F96" s="276">
        <v>1.6</v>
      </c>
      <c r="G96" s="276">
        <v>1.6</v>
      </c>
      <c r="H96" s="276">
        <v>2.5</v>
      </c>
      <c r="I96" s="276">
        <v>2.6</v>
      </c>
      <c r="J96" s="276">
        <v>2.6</v>
      </c>
      <c r="K96" s="276">
        <v>2.6</v>
      </c>
      <c r="L96" s="276">
        <v>2.6</v>
      </c>
      <c r="M96" s="276">
        <v>2.6</v>
      </c>
      <c r="N96" s="276">
        <v>2.6</v>
      </c>
      <c r="O96" s="276">
        <v>2.5</v>
      </c>
      <c r="P96" s="276">
        <v>2.5</v>
      </c>
      <c r="Q96" s="276">
        <v>2.5</v>
      </c>
      <c r="R96" s="276">
        <v>2.5</v>
      </c>
      <c r="S96" s="276">
        <v>2.5</v>
      </c>
      <c r="T96" s="276">
        <v>2.5</v>
      </c>
      <c r="U96" s="276">
        <v>2.6</v>
      </c>
      <c r="V96" s="276">
        <v>2.7</v>
      </c>
      <c r="W96" s="276">
        <v>2.7</v>
      </c>
      <c r="X96" s="276">
        <v>2.7</v>
      </c>
      <c r="Y96" s="276">
        <v>2.7</v>
      </c>
      <c r="Z96" s="276">
        <v>2.7</v>
      </c>
      <c r="AA96" s="276">
        <v>2.8</v>
      </c>
      <c r="AB96" s="276">
        <v>2.7</v>
      </c>
      <c r="AC96" s="276">
        <v>3.1</v>
      </c>
      <c r="AD96" s="276">
        <v>3.1</v>
      </c>
      <c r="AE96" s="276">
        <v>3.1</v>
      </c>
      <c r="AF96" s="276">
        <v>3.1</v>
      </c>
      <c r="AG96" s="276">
        <v>3.1</v>
      </c>
      <c r="AH96" s="276">
        <v>2.9</v>
      </c>
      <c r="AI96" s="276">
        <v>2.9</v>
      </c>
      <c r="AJ96" s="276">
        <v>2.9</v>
      </c>
      <c r="AK96" s="276">
        <v>2.9</v>
      </c>
      <c r="AL96" s="276">
        <v>2.8</v>
      </c>
      <c r="AM96" s="276">
        <v>2.8</v>
      </c>
      <c r="AN96" s="276">
        <v>2.7</v>
      </c>
      <c r="AO96" s="276">
        <v>2.7</v>
      </c>
      <c r="AP96" s="276">
        <v>2.7</v>
      </c>
      <c r="AQ96" s="276">
        <v>2.7</v>
      </c>
      <c r="AR96" s="276">
        <v>2.7</v>
      </c>
      <c r="AS96" s="276">
        <v>2.7</v>
      </c>
      <c r="AT96" s="276">
        <v>2.7</v>
      </c>
      <c r="AU96" s="276">
        <v>2.7</v>
      </c>
      <c r="AV96" s="276">
        <v>2.7</v>
      </c>
      <c r="AW96" s="276">
        <v>2.7</v>
      </c>
      <c r="AX96" s="276">
        <v>2.7</v>
      </c>
      <c r="AY96" s="276">
        <f>_xlfn.IFNA(VLOOKUP(C96,'INFORM Severity - hidden'!$C$5:$G$300,5,FALSE),"-")</f>
        <v>2.7</v>
      </c>
    </row>
    <row r="97" spans="1:51" x14ac:dyDescent="0.25">
      <c r="A97"/>
      <c r="B97"/>
      <c r="C97" t="s">
        <v>9263</v>
      </c>
      <c r="D97" s="276" t="str">
        <f t="shared" si="1"/>
        <v>-</v>
      </c>
      <c r="E97" s="276" t="s">
        <v>9225</v>
      </c>
      <c r="F97" s="276">
        <v>1.6</v>
      </c>
      <c r="G97" s="276">
        <v>1.6</v>
      </c>
      <c r="H97" s="276" t="s">
        <v>9225</v>
      </c>
      <c r="I97" s="276" t="s">
        <v>9225</v>
      </c>
      <c r="J97" s="276" t="s">
        <v>9225</v>
      </c>
      <c r="K97" s="276" t="s">
        <v>9225</v>
      </c>
      <c r="L97" s="276" t="s">
        <v>9225</v>
      </c>
      <c r="M97" s="276" t="s">
        <v>9225</v>
      </c>
      <c r="N97" s="276" t="s">
        <v>9225</v>
      </c>
      <c r="O97" s="276" t="s">
        <v>9225</v>
      </c>
      <c r="P97" s="276" t="s">
        <v>9225</v>
      </c>
      <c r="Q97" s="276" t="s">
        <v>9225</v>
      </c>
      <c r="R97" s="276" t="s">
        <v>9225</v>
      </c>
      <c r="S97" s="276" t="s">
        <v>9225</v>
      </c>
      <c r="T97" s="276" t="s">
        <v>9225</v>
      </c>
      <c r="U97" s="276" t="s">
        <v>9225</v>
      </c>
      <c r="V97" s="276" t="s">
        <v>9225</v>
      </c>
      <c r="W97" s="276" t="s">
        <v>9225</v>
      </c>
      <c r="X97" s="276" t="s">
        <v>9225</v>
      </c>
      <c r="Y97" s="276" t="s">
        <v>9225</v>
      </c>
      <c r="Z97" s="276" t="s">
        <v>9225</v>
      </c>
      <c r="AA97" s="276" t="s">
        <v>9225</v>
      </c>
      <c r="AB97" s="276" t="s">
        <v>9225</v>
      </c>
      <c r="AC97" s="276" t="s">
        <v>9225</v>
      </c>
      <c r="AD97" s="276" t="s">
        <v>9225</v>
      </c>
      <c r="AE97" s="276" t="s">
        <v>9225</v>
      </c>
      <c r="AF97" s="276" t="s">
        <v>9225</v>
      </c>
      <c r="AG97" s="276" t="s">
        <v>9225</v>
      </c>
      <c r="AH97" s="276" t="s">
        <v>9225</v>
      </c>
      <c r="AI97" s="276" t="s">
        <v>9225</v>
      </c>
      <c r="AJ97" s="276" t="s">
        <v>9225</v>
      </c>
      <c r="AK97" s="276" t="s">
        <v>9225</v>
      </c>
      <c r="AL97" s="276" t="s">
        <v>9225</v>
      </c>
      <c r="AM97" s="276" t="s">
        <v>9225</v>
      </c>
      <c r="AN97" s="276" t="s">
        <v>9225</v>
      </c>
      <c r="AO97" s="276" t="s">
        <v>9225</v>
      </c>
      <c r="AP97" s="276" t="s">
        <v>9225</v>
      </c>
      <c r="AQ97" s="276" t="s">
        <v>9225</v>
      </c>
      <c r="AR97" s="276" t="s">
        <v>9225</v>
      </c>
      <c r="AS97" s="276" t="s">
        <v>9225</v>
      </c>
      <c r="AT97" s="276" t="s">
        <v>9225</v>
      </c>
      <c r="AU97" s="276" t="s">
        <v>9225</v>
      </c>
      <c r="AV97" s="276" t="s">
        <v>9225</v>
      </c>
      <c r="AW97" s="276" t="s">
        <v>9225</v>
      </c>
      <c r="AX97" s="276" t="s">
        <v>9225</v>
      </c>
      <c r="AY97" s="276" t="str">
        <f>_xlfn.IFNA(VLOOKUP(C97,'INFORM Severity - hidden'!$C$5:$G$300,5,FALSE),"-")</f>
        <v>-</v>
      </c>
    </row>
    <row r="98" spans="1:51" x14ac:dyDescent="0.25">
      <c r="A98" t="s">
        <v>412</v>
      </c>
      <c r="B98" t="s">
        <v>1560</v>
      </c>
      <c r="C98" t="s">
        <v>1561</v>
      </c>
      <c r="D98" s="276" t="str">
        <f t="shared" si="1"/>
        <v>Increasing</v>
      </c>
      <c r="E98" s="276" t="s">
        <v>9225</v>
      </c>
      <c r="F98" s="276" t="s">
        <v>9225</v>
      </c>
      <c r="G98" s="276" t="s">
        <v>9225</v>
      </c>
      <c r="H98" s="276" t="s">
        <v>9225</v>
      </c>
      <c r="I98" s="276" t="s">
        <v>9225</v>
      </c>
      <c r="J98" s="276">
        <v>3.1</v>
      </c>
      <c r="K98" s="276">
        <v>3.1</v>
      </c>
      <c r="L98" s="276">
        <v>3.1</v>
      </c>
      <c r="M98" s="276">
        <v>3.4</v>
      </c>
      <c r="N98" s="276">
        <v>3.4</v>
      </c>
      <c r="O98" s="276">
        <v>3.3</v>
      </c>
      <c r="P98" s="276">
        <v>3.3</v>
      </c>
      <c r="Q98" s="276">
        <v>3.3</v>
      </c>
      <c r="R98" s="276">
        <v>3.3</v>
      </c>
      <c r="S98" s="276">
        <v>3.3</v>
      </c>
      <c r="T98" s="276">
        <v>3.3</v>
      </c>
      <c r="U98" s="276">
        <v>3.4</v>
      </c>
      <c r="V98" s="276">
        <v>3.5</v>
      </c>
      <c r="W98" s="276">
        <v>3.1</v>
      </c>
      <c r="X98" s="276">
        <v>3.1</v>
      </c>
      <c r="Y98" s="276">
        <v>3.1</v>
      </c>
      <c r="Z98" s="276">
        <v>3.1</v>
      </c>
      <c r="AA98" s="276">
        <v>3</v>
      </c>
      <c r="AB98" s="276">
        <v>3</v>
      </c>
      <c r="AC98" s="276">
        <v>3</v>
      </c>
      <c r="AD98" s="276" t="s">
        <v>9225</v>
      </c>
      <c r="AE98" s="276" t="s">
        <v>9225</v>
      </c>
      <c r="AF98" s="276" t="s">
        <v>9225</v>
      </c>
      <c r="AG98" s="276" t="s">
        <v>9225</v>
      </c>
      <c r="AH98" s="276" t="s">
        <v>9225</v>
      </c>
      <c r="AI98" s="276" t="s">
        <v>9225</v>
      </c>
      <c r="AJ98" s="276" t="s">
        <v>9225</v>
      </c>
      <c r="AK98" s="276">
        <v>3.1</v>
      </c>
      <c r="AL98" s="276">
        <v>3.1</v>
      </c>
      <c r="AM98" s="276">
        <v>3.1</v>
      </c>
      <c r="AN98" s="276">
        <v>3.2</v>
      </c>
      <c r="AO98" s="276">
        <v>3.2</v>
      </c>
      <c r="AP98" s="276">
        <v>3.2</v>
      </c>
      <c r="AQ98" s="276">
        <v>3.3</v>
      </c>
      <c r="AR98" s="276">
        <v>3.3</v>
      </c>
      <c r="AS98" s="276">
        <v>3.3</v>
      </c>
      <c r="AT98" s="276">
        <v>3.6</v>
      </c>
      <c r="AU98" s="276">
        <v>3.6</v>
      </c>
      <c r="AV98" s="276">
        <v>3.6</v>
      </c>
      <c r="AW98" s="276">
        <v>3.8</v>
      </c>
      <c r="AX98" s="276">
        <v>3.8</v>
      </c>
      <c r="AY98" s="276">
        <f>_xlfn.IFNA(VLOOKUP(C98,'INFORM Severity - hidden'!$C$5:$G$300,5,FALSE),"-")</f>
        <v>3.8</v>
      </c>
    </row>
    <row r="99" spans="1:51" x14ac:dyDescent="0.25">
      <c r="A99" t="s">
        <v>412</v>
      </c>
      <c r="B99" t="s">
        <v>410</v>
      </c>
      <c r="C99" t="s">
        <v>411</v>
      </c>
      <c r="D99" s="276" t="str">
        <f t="shared" si="1"/>
        <v>Increasing</v>
      </c>
      <c r="E99" s="276" t="s">
        <v>9225</v>
      </c>
      <c r="F99" s="276">
        <v>2</v>
      </c>
      <c r="G99" s="276">
        <v>2</v>
      </c>
      <c r="H99" s="276">
        <v>2.8</v>
      </c>
      <c r="I99" s="276">
        <v>2.8</v>
      </c>
      <c r="J99" s="276">
        <v>2.8</v>
      </c>
      <c r="K99" s="276">
        <v>2.8</v>
      </c>
      <c r="L99" s="276">
        <v>2.8</v>
      </c>
      <c r="M99" s="276">
        <v>2.8</v>
      </c>
      <c r="N99" s="276">
        <v>2.8</v>
      </c>
      <c r="O99" s="276">
        <v>2.7</v>
      </c>
      <c r="P99" s="276">
        <v>2.7</v>
      </c>
      <c r="Q99" s="276">
        <v>2.7</v>
      </c>
      <c r="R99" s="276">
        <v>2.7</v>
      </c>
      <c r="S99" s="276">
        <v>2.7</v>
      </c>
      <c r="T99" s="276">
        <v>2.7</v>
      </c>
      <c r="U99" s="276">
        <v>2.8</v>
      </c>
      <c r="V99" s="276">
        <v>2.8</v>
      </c>
      <c r="W99" s="276">
        <v>2.8</v>
      </c>
      <c r="X99" s="276">
        <v>2.8</v>
      </c>
      <c r="Y99" s="276">
        <v>2.8</v>
      </c>
      <c r="Z99" s="276">
        <v>2.8</v>
      </c>
      <c r="AA99" s="276">
        <v>2.8</v>
      </c>
      <c r="AB99" s="276">
        <v>2.8</v>
      </c>
      <c r="AC99" s="276">
        <v>2.8</v>
      </c>
      <c r="AD99" s="276">
        <v>2.8</v>
      </c>
      <c r="AE99" s="276">
        <v>2.8</v>
      </c>
      <c r="AF99" s="276">
        <v>2.8</v>
      </c>
      <c r="AG99" s="276">
        <v>2.8</v>
      </c>
      <c r="AH99" s="276">
        <v>2.8</v>
      </c>
      <c r="AI99" s="276">
        <v>2.8</v>
      </c>
      <c r="AJ99" s="276">
        <v>2.8</v>
      </c>
      <c r="AK99" s="276">
        <v>2.5</v>
      </c>
      <c r="AL99" s="276">
        <v>2.6</v>
      </c>
      <c r="AM99" s="276">
        <v>2.6</v>
      </c>
      <c r="AN99" s="276">
        <v>2.6</v>
      </c>
      <c r="AO99" s="276">
        <v>2.6</v>
      </c>
      <c r="AP99" s="276">
        <v>2.6</v>
      </c>
      <c r="AQ99" s="276">
        <v>2.6</v>
      </c>
      <c r="AR99" s="276">
        <v>2.6</v>
      </c>
      <c r="AS99" s="276">
        <v>2.6</v>
      </c>
      <c r="AT99" s="276">
        <v>2.8</v>
      </c>
      <c r="AU99" s="276">
        <v>2.8</v>
      </c>
      <c r="AV99" s="276">
        <v>2.8</v>
      </c>
      <c r="AW99" s="276">
        <v>2.9</v>
      </c>
      <c r="AX99" s="276">
        <v>2.9</v>
      </c>
      <c r="AY99" s="276">
        <f>_xlfn.IFNA(VLOOKUP(C99,'INFORM Severity - hidden'!$C$5:$G$300,5,FALSE),"-")</f>
        <v>2.9</v>
      </c>
    </row>
    <row r="100" spans="1:51" x14ac:dyDescent="0.25">
      <c r="A100" t="s">
        <v>412</v>
      </c>
      <c r="B100" t="s">
        <v>1571</v>
      </c>
      <c r="C100" t="s">
        <v>1572</v>
      </c>
      <c r="D100" s="276" t="str">
        <f t="shared" si="1"/>
        <v>Increasing</v>
      </c>
      <c r="E100" s="276" t="s">
        <v>9225</v>
      </c>
      <c r="F100" s="276" t="s">
        <v>9225</v>
      </c>
      <c r="G100" s="276" t="s">
        <v>9225</v>
      </c>
      <c r="H100" s="276" t="s">
        <v>9225</v>
      </c>
      <c r="I100" s="276" t="s">
        <v>9225</v>
      </c>
      <c r="J100" s="276">
        <v>3</v>
      </c>
      <c r="K100" s="276">
        <v>3.1</v>
      </c>
      <c r="L100" s="276">
        <v>3.1</v>
      </c>
      <c r="M100" s="276">
        <v>3.3</v>
      </c>
      <c r="N100" s="276">
        <v>3.3</v>
      </c>
      <c r="O100" s="276">
        <v>3.2</v>
      </c>
      <c r="P100" s="276">
        <v>3.2</v>
      </c>
      <c r="Q100" s="276">
        <v>3.2</v>
      </c>
      <c r="R100" s="276">
        <v>3.2</v>
      </c>
      <c r="S100" s="276">
        <v>3.2</v>
      </c>
      <c r="T100" s="276">
        <v>3.2</v>
      </c>
      <c r="U100" s="276">
        <v>3.4</v>
      </c>
      <c r="V100" s="276">
        <v>3.4</v>
      </c>
      <c r="W100" s="276">
        <v>3</v>
      </c>
      <c r="X100" s="276">
        <v>3</v>
      </c>
      <c r="Y100" s="276">
        <v>2.9</v>
      </c>
      <c r="Z100" s="276">
        <v>2.9</v>
      </c>
      <c r="AA100" s="276">
        <v>3</v>
      </c>
      <c r="AB100" s="276">
        <v>2.9</v>
      </c>
      <c r="AC100" s="276">
        <v>2.9</v>
      </c>
      <c r="AD100" s="276" t="s">
        <v>9225</v>
      </c>
      <c r="AE100" s="276" t="s">
        <v>9225</v>
      </c>
      <c r="AF100" s="276" t="s">
        <v>9225</v>
      </c>
      <c r="AG100" s="276" t="s">
        <v>9225</v>
      </c>
      <c r="AH100" s="276" t="s">
        <v>9225</v>
      </c>
      <c r="AI100" s="276" t="s">
        <v>9225</v>
      </c>
      <c r="AJ100" s="276" t="s">
        <v>9225</v>
      </c>
      <c r="AK100" s="276">
        <v>2.8</v>
      </c>
      <c r="AL100" s="276">
        <v>2.9</v>
      </c>
      <c r="AM100" s="276">
        <v>2.9</v>
      </c>
      <c r="AN100" s="276">
        <v>2.9</v>
      </c>
      <c r="AO100" s="276">
        <v>2.9</v>
      </c>
      <c r="AP100" s="276">
        <v>2.9</v>
      </c>
      <c r="AQ100" s="276">
        <v>3.2</v>
      </c>
      <c r="AR100" s="276">
        <v>3.2</v>
      </c>
      <c r="AS100" s="276">
        <v>3.2</v>
      </c>
      <c r="AT100" s="276">
        <v>3.5</v>
      </c>
      <c r="AU100" s="276">
        <v>3.5</v>
      </c>
      <c r="AV100" s="276">
        <v>3.5</v>
      </c>
      <c r="AW100" s="276">
        <v>4</v>
      </c>
      <c r="AX100" s="276">
        <v>3.9</v>
      </c>
      <c r="AY100" s="276">
        <f>_xlfn.IFNA(VLOOKUP(C100,'INFORM Severity - hidden'!$C$5:$G$300,5,FALSE),"-")</f>
        <v>3.9</v>
      </c>
    </row>
    <row r="101" spans="1:51" x14ac:dyDescent="0.25">
      <c r="A101"/>
      <c r="B101"/>
      <c r="C101" t="s">
        <v>9264</v>
      </c>
      <c r="D101" s="276" t="str">
        <f t="shared" si="1"/>
        <v>-</v>
      </c>
      <c r="E101" s="276" t="s">
        <v>9225</v>
      </c>
      <c r="F101" s="276" t="s">
        <v>9225</v>
      </c>
      <c r="G101" s="276" t="s">
        <v>9225</v>
      </c>
      <c r="H101" s="276" t="s">
        <v>9225</v>
      </c>
      <c r="I101" s="276" t="s">
        <v>9225</v>
      </c>
      <c r="J101" s="276" t="s">
        <v>9225</v>
      </c>
      <c r="K101" s="276" t="s">
        <v>9225</v>
      </c>
      <c r="L101" s="276" t="s">
        <v>9225</v>
      </c>
      <c r="M101" s="276" t="s">
        <v>9225</v>
      </c>
      <c r="N101" s="276" t="s">
        <v>9225</v>
      </c>
      <c r="O101" s="276" t="s">
        <v>9225</v>
      </c>
      <c r="P101" s="276" t="s">
        <v>9225</v>
      </c>
      <c r="Q101" s="276" t="s">
        <v>9225</v>
      </c>
      <c r="R101" s="276" t="s">
        <v>9225</v>
      </c>
      <c r="S101" s="276" t="s">
        <v>9225</v>
      </c>
      <c r="T101" s="276" t="s">
        <v>9225</v>
      </c>
      <c r="U101" s="276" t="s">
        <v>9225</v>
      </c>
      <c r="V101" s="276" t="s">
        <v>9225</v>
      </c>
      <c r="W101" s="276" t="s">
        <v>9225</v>
      </c>
      <c r="X101" s="276" t="s">
        <v>9225</v>
      </c>
      <c r="Y101" s="276" t="s">
        <v>9225</v>
      </c>
      <c r="Z101" s="276" t="s">
        <v>9225</v>
      </c>
      <c r="AA101" s="276" t="s">
        <v>9225</v>
      </c>
      <c r="AB101" s="276" t="s">
        <v>9225</v>
      </c>
      <c r="AC101" s="276" t="s">
        <v>9225</v>
      </c>
      <c r="AD101" s="276" t="s">
        <v>9225</v>
      </c>
      <c r="AE101" s="276" t="s">
        <v>9225</v>
      </c>
      <c r="AF101" s="276" t="s">
        <v>9225</v>
      </c>
      <c r="AG101" s="276" t="s">
        <v>9225</v>
      </c>
      <c r="AH101" s="276" t="s">
        <v>9225</v>
      </c>
      <c r="AI101" s="276" t="s">
        <v>9225</v>
      </c>
      <c r="AJ101" s="276" t="s">
        <v>9225</v>
      </c>
      <c r="AK101" s="276" t="s">
        <v>9225</v>
      </c>
      <c r="AL101" s="276" t="s">
        <v>9225</v>
      </c>
      <c r="AM101" s="276" t="s">
        <v>9225</v>
      </c>
      <c r="AN101" s="276" t="s">
        <v>9225</v>
      </c>
      <c r="AO101" s="276" t="s">
        <v>9225</v>
      </c>
      <c r="AP101" s="276" t="s">
        <v>9225</v>
      </c>
      <c r="AQ101" s="276" t="s">
        <v>9225</v>
      </c>
      <c r="AR101" s="276" t="s">
        <v>9225</v>
      </c>
      <c r="AS101" s="276" t="s">
        <v>9225</v>
      </c>
      <c r="AT101" s="276" t="s">
        <v>9225</v>
      </c>
      <c r="AU101" s="276" t="s">
        <v>9225</v>
      </c>
      <c r="AV101" s="276" t="s">
        <v>9225</v>
      </c>
      <c r="AW101" s="276" t="s">
        <v>9225</v>
      </c>
      <c r="AX101" s="276" t="s">
        <v>9225</v>
      </c>
      <c r="AY101" s="276" t="str">
        <f>_xlfn.IFNA(VLOOKUP(C101,'INFORM Severity - hidden'!$C$5:$G$300,5,FALSE),"-")</f>
        <v>-</v>
      </c>
    </row>
    <row r="102" spans="1:51" x14ac:dyDescent="0.25">
      <c r="A102"/>
      <c r="B102"/>
      <c r="C102" t="s">
        <v>9265</v>
      </c>
      <c r="D102" s="276" t="str">
        <f t="shared" si="1"/>
        <v>-</v>
      </c>
      <c r="E102" s="276" t="s">
        <v>9225</v>
      </c>
      <c r="F102" s="276" t="s">
        <v>9225</v>
      </c>
      <c r="G102" s="276" t="s">
        <v>9225</v>
      </c>
      <c r="H102" s="276" t="s">
        <v>9225</v>
      </c>
      <c r="I102" s="276" t="s">
        <v>9225</v>
      </c>
      <c r="J102" s="276" t="s">
        <v>9225</v>
      </c>
      <c r="K102" s="276" t="s">
        <v>9225</v>
      </c>
      <c r="L102" s="276" t="s">
        <v>9225</v>
      </c>
      <c r="M102" s="276" t="s">
        <v>9225</v>
      </c>
      <c r="N102" s="276" t="s">
        <v>9225</v>
      </c>
      <c r="O102" s="276" t="s">
        <v>9225</v>
      </c>
      <c r="P102" s="276" t="s">
        <v>9225</v>
      </c>
      <c r="Q102" s="276" t="s">
        <v>9225</v>
      </c>
      <c r="R102" s="276" t="s">
        <v>9225</v>
      </c>
      <c r="S102" s="276" t="s">
        <v>9225</v>
      </c>
      <c r="T102" s="276">
        <v>1.7</v>
      </c>
      <c r="U102" s="276">
        <v>1.7</v>
      </c>
      <c r="V102" s="276">
        <v>2.2000000000000002</v>
      </c>
      <c r="W102" s="276">
        <v>2.2000000000000002</v>
      </c>
      <c r="X102" s="276">
        <v>2.2000000000000002</v>
      </c>
      <c r="Y102" s="276">
        <v>2.2000000000000002</v>
      </c>
      <c r="Z102" s="276">
        <v>2.2000000000000002</v>
      </c>
      <c r="AA102" s="276">
        <v>2.2000000000000002</v>
      </c>
      <c r="AB102" s="276">
        <v>2.2000000000000002</v>
      </c>
      <c r="AC102" s="276">
        <v>2.2000000000000002</v>
      </c>
      <c r="AD102" s="276" t="s">
        <v>9225</v>
      </c>
      <c r="AE102" s="276" t="s">
        <v>9225</v>
      </c>
      <c r="AF102" s="276" t="s">
        <v>9225</v>
      </c>
      <c r="AG102" s="276" t="s">
        <v>9225</v>
      </c>
      <c r="AH102" s="276" t="s">
        <v>9225</v>
      </c>
      <c r="AI102" s="276" t="s">
        <v>9225</v>
      </c>
      <c r="AJ102" s="276" t="s">
        <v>9225</v>
      </c>
      <c r="AK102" s="276" t="s">
        <v>9225</v>
      </c>
      <c r="AL102" s="276" t="s">
        <v>9225</v>
      </c>
      <c r="AM102" s="276" t="s">
        <v>9225</v>
      </c>
      <c r="AN102" s="276" t="s">
        <v>9225</v>
      </c>
      <c r="AO102" s="276" t="s">
        <v>9225</v>
      </c>
      <c r="AP102" s="276" t="s">
        <v>9225</v>
      </c>
      <c r="AQ102" s="276" t="s">
        <v>9225</v>
      </c>
      <c r="AR102" s="276" t="s">
        <v>9225</v>
      </c>
      <c r="AS102" s="276" t="s">
        <v>9225</v>
      </c>
      <c r="AT102" s="276" t="s">
        <v>9225</v>
      </c>
      <c r="AU102" s="276" t="s">
        <v>9225</v>
      </c>
      <c r="AV102" s="276" t="s">
        <v>9225</v>
      </c>
      <c r="AW102" s="276" t="s">
        <v>9225</v>
      </c>
      <c r="AX102" s="276" t="s">
        <v>9225</v>
      </c>
      <c r="AY102" s="276" t="str">
        <f>_xlfn.IFNA(VLOOKUP(C102,'INFORM Severity - hidden'!$C$5:$G$300,5,FALSE),"-")</f>
        <v>-</v>
      </c>
    </row>
    <row r="103" spans="1:51" x14ac:dyDescent="0.25">
      <c r="A103"/>
      <c r="B103"/>
      <c r="C103" t="s">
        <v>9266</v>
      </c>
      <c r="D103" s="276" t="str">
        <f t="shared" si="1"/>
        <v>-</v>
      </c>
      <c r="E103" s="276" t="s">
        <v>9225</v>
      </c>
      <c r="F103" s="276" t="s">
        <v>9225</v>
      </c>
      <c r="G103" s="276" t="s">
        <v>9225</v>
      </c>
      <c r="H103" s="276" t="s">
        <v>9225</v>
      </c>
      <c r="I103" s="276" t="s">
        <v>9225</v>
      </c>
      <c r="J103" s="276" t="s">
        <v>9225</v>
      </c>
      <c r="K103" s="276" t="s">
        <v>9225</v>
      </c>
      <c r="L103" s="276" t="s">
        <v>9225</v>
      </c>
      <c r="M103" s="276" t="s">
        <v>9225</v>
      </c>
      <c r="N103" s="276">
        <v>1.9</v>
      </c>
      <c r="O103" s="276" t="s">
        <v>9225</v>
      </c>
      <c r="P103" s="276" t="s">
        <v>9225</v>
      </c>
      <c r="Q103" s="276" t="s">
        <v>9225</v>
      </c>
      <c r="R103" s="276" t="s">
        <v>9225</v>
      </c>
      <c r="S103" s="276" t="s">
        <v>9225</v>
      </c>
      <c r="T103" s="276" t="s">
        <v>9225</v>
      </c>
      <c r="U103" s="276" t="s">
        <v>9225</v>
      </c>
      <c r="V103" s="276" t="s">
        <v>9225</v>
      </c>
      <c r="W103" s="276" t="s">
        <v>9225</v>
      </c>
      <c r="X103" s="276" t="s">
        <v>9225</v>
      </c>
      <c r="Y103" s="276" t="s">
        <v>9225</v>
      </c>
      <c r="Z103" s="276" t="s">
        <v>9225</v>
      </c>
      <c r="AA103" s="276" t="s">
        <v>9225</v>
      </c>
      <c r="AB103" s="276" t="s">
        <v>9225</v>
      </c>
      <c r="AC103" s="276" t="s">
        <v>9225</v>
      </c>
      <c r="AD103" s="276" t="s">
        <v>9225</v>
      </c>
      <c r="AE103" s="276" t="s">
        <v>9225</v>
      </c>
      <c r="AF103" s="276" t="s">
        <v>9225</v>
      </c>
      <c r="AG103" s="276" t="s">
        <v>9225</v>
      </c>
      <c r="AH103" s="276" t="s">
        <v>9225</v>
      </c>
      <c r="AI103" s="276" t="s">
        <v>9225</v>
      </c>
      <c r="AJ103" s="276" t="s">
        <v>9225</v>
      </c>
      <c r="AK103" s="276" t="s">
        <v>9225</v>
      </c>
      <c r="AL103" s="276" t="s">
        <v>9225</v>
      </c>
      <c r="AM103" s="276" t="s">
        <v>9225</v>
      </c>
      <c r="AN103" s="276" t="s">
        <v>9225</v>
      </c>
      <c r="AO103" s="276" t="s">
        <v>9225</v>
      </c>
      <c r="AP103" s="276" t="s">
        <v>9225</v>
      </c>
      <c r="AQ103" s="276" t="s">
        <v>9225</v>
      </c>
      <c r="AR103" s="276" t="s">
        <v>9225</v>
      </c>
      <c r="AS103" s="276" t="s">
        <v>9225</v>
      </c>
      <c r="AT103" s="276" t="s">
        <v>9225</v>
      </c>
      <c r="AU103" s="276" t="s">
        <v>9225</v>
      </c>
      <c r="AV103" s="276" t="s">
        <v>9225</v>
      </c>
      <c r="AW103" s="276" t="s">
        <v>9225</v>
      </c>
      <c r="AX103" s="276" t="s">
        <v>9225</v>
      </c>
      <c r="AY103" s="276" t="str">
        <f>_xlfn.IFNA(VLOOKUP(C103,'INFORM Severity - hidden'!$C$5:$G$300,5,FALSE),"-")</f>
        <v>-</v>
      </c>
    </row>
    <row r="104" spans="1:51" x14ac:dyDescent="0.25">
      <c r="A104"/>
      <c r="B104"/>
      <c r="C104" t="s">
        <v>9267</v>
      </c>
      <c r="D104" s="276" t="str">
        <f t="shared" si="1"/>
        <v>-</v>
      </c>
      <c r="E104" s="276" t="s">
        <v>9225</v>
      </c>
      <c r="F104" s="276">
        <v>2.4</v>
      </c>
      <c r="G104" s="276">
        <v>2.4</v>
      </c>
      <c r="H104" s="276" t="s">
        <v>9225</v>
      </c>
      <c r="I104" s="276" t="s">
        <v>9225</v>
      </c>
      <c r="J104" s="276" t="s">
        <v>9225</v>
      </c>
      <c r="K104" s="276" t="s">
        <v>9225</v>
      </c>
      <c r="L104" s="276" t="s">
        <v>9225</v>
      </c>
      <c r="M104" s="276" t="s">
        <v>9225</v>
      </c>
      <c r="N104" s="276" t="s">
        <v>9225</v>
      </c>
      <c r="O104" s="276" t="s">
        <v>9225</v>
      </c>
      <c r="P104" s="276" t="s">
        <v>9225</v>
      </c>
      <c r="Q104" s="276" t="s">
        <v>9225</v>
      </c>
      <c r="R104" s="276" t="s">
        <v>9225</v>
      </c>
      <c r="S104" s="276" t="s">
        <v>9225</v>
      </c>
      <c r="T104" s="276" t="s">
        <v>9225</v>
      </c>
      <c r="U104" s="276" t="s">
        <v>9225</v>
      </c>
      <c r="V104" s="276" t="s">
        <v>9225</v>
      </c>
      <c r="W104" s="276" t="s">
        <v>9225</v>
      </c>
      <c r="X104" s="276" t="s">
        <v>9225</v>
      </c>
      <c r="Y104" s="276" t="s">
        <v>9225</v>
      </c>
      <c r="Z104" s="276" t="s">
        <v>9225</v>
      </c>
      <c r="AA104" s="276" t="s">
        <v>9225</v>
      </c>
      <c r="AB104" s="276" t="s">
        <v>9225</v>
      </c>
      <c r="AC104" s="276" t="s">
        <v>9225</v>
      </c>
      <c r="AD104" s="276" t="s">
        <v>9225</v>
      </c>
      <c r="AE104" s="276" t="s">
        <v>9225</v>
      </c>
      <c r="AF104" s="276" t="s">
        <v>9225</v>
      </c>
      <c r="AG104" s="276" t="s">
        <v>9225</v>
      </c>
      <c r="AH104" s="276" t="s">
        <v>9225</v>
      </c>
      <c r="AI104" s="276" t="s">
        <v>9225</v>
      </c>
      <c r="AJ104" s="276" t="s">
        <v>9225</v>
      </c>
      <c r="AK104" s="276" t="s">
        <v>9225</v>
      </c>
      <c r="AL104" s="276" t="s">
        <v>9225</v>
      </c>
      <c r="AM104" s="276" t="s">
        <v>9225</v>
      </c>
      <c r="AN104" s="276" t="s">
        <v>9225</v>
      </c>
      <c r="AO104" s="276" t="s">
        <v>9225</v>
      </c>
      <c r="AP104" s="276" t="s">
        <v>9225</v>
      </c>
      <c r="AQ104" s="276" t="s">
        <v>9225</v>
      </c>
      <c r="AR104" s="276" t="s">
        <v>9225</v>
      </c>
      <c r="AS104" s="276" t="s">
        <v>9225</v>
      </c>
      <c r="AT104" s="276" t="s">
        <v>9225</v>
      </c>
      <c r="AU104" s="276" t="s">
        <v>9225</v>
      </c>
      <c r="AV104" s="276" t="s">
        <v>9225</v>
      </c>
      <c r="AW104" s="276" t="s">
        <v>9225</v>
      </c>
      <c r="AX104" s="276" t="s">
        <v>9225</v>
      </c>
      <c r="AY104" s="276" t="str">
        <f>_xlfn.IFNA(VLOOKUP(C104,'INFORM Severity - hidden'!$C$5:$G$300,5,FALSE),"-")</f>
        <v>-</v>
      </c>
    </row>
    <row r="105" spans="1:51" x14ac:dyDescent="0.25">
      <c r="A105" t="s">
        <v>1093</v>
      </c>
      <c r="B105" t="s">
        <v>1120</v>
      </c>
      <c r="C105" t="s">
        <v>1121</v>
      </c>
      <c r="D105" s="276" t="str">
        <f t="shared" si="1"/>
        <v>Stable</v>
      </c>
      <c r="E105" s="276" t="s">
        <v>9225</v>
      </c>
      <c r="F105" s="276">
        <v>2.4</v>
      </c>
      <c r="G105" s="276">
        <v>2.4</v>
      </c>
      <c r="H105" s="276">
        <v>2.9</v>
      </c>
      <c r="I105" s="276">
        <v>2.8</v>
      </c>
      <c r="J105" s="276">
        <v>2.8</v>
      </c>
      <c r="K105" s="276">
        <v>2.8</v>
      </c>
      <c r="L105" s="276">
        <v>2.8</v>
      </c>
      <c r="M105" s="276">
        <v>2.8</v>
      </c>
      <c r="N105" s="276">
        <v>2.9</v>
      </c>
      <c r="O105" s="276">
        <v>2.9</v>
      </c>
      <c r="P105" s="276">
        <v>2.9</v>
      </c>
      <c r="Q105" s="276">
        <v>2.9</v>
      </c>
      <c r="R105" s="276">
        <v>2.9</v>
      </c>
      <c r="S105" s="276">
        <v>2.9</v>
      </c>
      <c r="T105" s="276">
        <v>2.9</v>
      </c>
      <c r="U105" s="276">
        <v>2.9</v>
      </c>
      <c r="V105" s="276">
        <v>3.2</v>
      </c>
      <c r="W105" s="276">
        <v>3.1</v>
      </c>
      <c r="X105" s="276">
        <v>3.2</v>
      </c>
      <c r="Y105" s="276">
        <v>3.2</v>
      </c>
      <c r="Z105" s="276">
        <v>3.2</v>
      </c>
      <c r="AA105" s="276">
        <v>3.2</v>
      </c>
      <c r="AB105" s="276">
        <v>3.2</v>
      </c>
      <c r="AC105" s="276">
        <v>3.4</v>
      </c>
      <c r="AD105" s="276">
        <v>3.4</v>
      </c>
      <c r="AE105" s="276">
        <v>3.5</v>
      </c>
      <c r="AF105" s="276">
        <v>3.5</v>
      </c>
      <c r="AG105" s="276">
        <v>3.5</v>
      </c>
      <c r="AH105" s="276">
        <v>3.5</v>
      </c>
      <c r="AI105" s="276">
        <v>3.5</v>
      </c>
      <c r="AJ105" s="276">
        <v>3.4</v>
      </c>
      <c r="AK105" s="276">
        <v>3.4</v>
      </c>
      <c r="AL105" s="276">
        <v>3.4</v>
      </c>
      <c r="AM105" s="276">
        <v>3.4</v>
      </c>
      <c r="AN105" s="276">
        <v>3.3</v>
      </c>
      <c r="AO105" s="276">
        <v>3.3</v>
      </c>
      <c r="AP105" s="276">
        <v>3.3</v>
      </c>
      <c r="AQ105" s="276">
        <v>3.3</v>
      </c>
      <c r="AR105" s="276">
        <v>3.6</v>
      </c>
      <c r="AS105" s="276">
        <v>3.6</v>
      </c>
      <c r="AT105" s="276">
        <v>3.5</v>
      </c>
      <c r="AU105" s="276">
        <v>3.5</v>
      </c>
      <c r="AV105" s="276">
        <v>3.5</v>
      </c>
      <c r="AW105" s="276">
        <v>3.5</v>
      </c>
      <c r="AX105" s="276">
        <v>3.5</v>
      </c>
      <c r="AY105" s="276">
        <f>_xlfn.IFNA(VLOOKUP(C105,'INFORM Severity - hidden'!$C$5:$G$300,5,FALSE),"-")</f>
        <v>3.5</v>
      </c>
    </row>
    <row r="106" spans="1:51" x14ac:dyDescent="0.25">
      <c r="A106"/>
      <c r="B106"/>
      <c r="C106" t="s">
        <v>9268</v>
      </c>
      <c r="D106" s="276" t="str">
        <f t="shared" si="1"/>
        <v>-</v>
      </c>
      <c r="E106" s="276" t="s">
        <v>9225</v>
      </c>
      <c r="F106" s="276">
        <v>1.4</v>
      </c>
      <c r="G106" s="276">
        <v>1.4</v>
      </c>
      <c r="H106" s="276" t="s">
        <v>9225</v>
      </c>
      <c r="I106" s="276" t="s">
        <v>9225</v>
      </c>
      <c r="J106" s="276" t="s">
        <v>9225</v>
      </c>
      <c r="K106" s="276" t="s">
        <v>9225</v>
      </c>
      <c r="L106" s="276" t="s">
        <v>9225</v>
      </c>
      <c r="M106" s="276" t="s">
        <v>9225</v>
      </c>
      <c r="N106" s="276" t="s">
        <v>9225</v>
      </c>
      <c r="O106" s="276" t="s">
        <v>9225</v>
      </c>
      <c r="P106" s="276" t="s">
        <v>9225</v>
      </c>
      <c r="Q106" s="276" t="s">
        <v>9225</v>
      </c>
      <c r="R106" s="276" t="s">
        <v>9225</v>
      </c>
      <c r="S106" s="276" t="s">
        <v>9225</v>
      </c>
      <c r="T106" s="276" t="s">
        <v>9225</v>
      </c>
      <c r="U106" s="276" t="s">
        <v>9225</v>
      </c>
      <c r="V106" s="276" t="s">
        <v>9225</v>
      </c>
      <c r="W106" s="276" t="s">
        <v>9225</v>
      </c>
      <c r="X106" s="276" t="s">
        <v>9225</v>
      </c>
      <c r="Y106" s="276" t="s">
        <v>9225</v>
      </c>
      <c r="Z106" s="276" t="s">
        <v>9225</v>
      </c>
      <c r="AA106" s="276" t="s">
        <v>9225</v>
      </c>
      <c r="AB106" s="276" t="s">
        <v>9225</v>
      </c>
      <c r="AC106" s="276" t="s">
        <v>9225</v>
      </c>
      <c r="AD106" s="276" t="s">
        <v>9225</v>
      </c>
      <c r="AE106" s="276" t="s">
        <v>9225</v>
      </c>
      <c r="AF106" s="276" t="s">
        <v>9225</v>
      </c>
      <c r="AG106" s="276" t="s">
        <v>9225</v>
      </c>
      <c r="AH106" s="276" t="s">
        <v>9225</v>
      </c>
      <c r="AI106" s="276" t="s">
        <v>9225</v>
      </c>
      <c r="AJ106" s="276" t="s">
        <v>9225</v>
      </c>
      <c r="AK106" s="276" t="s">
        <v>9225</v>
      </c>
      <c r="AL106" s="276" t="s">
        <v>9225</v>
      </c>
      <c r="AM106" s="276" t="s">
        <v>9225</v>
      </c>
      <c r="AN106" s="276" t="s">
        <v>9225</v>
      </c>
      <c r="AO106" s="276" t="s">
        <v>9225</v>
      </c>
      <c r="AP106" s="276" t="s">
        <v>9225</v>
      </c>
      <c r="AQ106" s="276" t="s">
        <v>9225</v>
      </c>
      <c r="AR106" s="276" t="s">
        <v>9225</v>
      </c>
      <c r="AS106" s="276" t="s">
        <v>9225</v>
      </c>
      <c r="AT106" s="276" t="s">
        <v>9225</v>
      </c>
      <c r="AU106" s="276" t="s">
        <v>9225</v>
      </c>
      <c r="AV106" s="276" t="s">
        <v>9225</v>
      </c>
      <c r="AW106" s="276" t="s">
        <v>9225</v>
      </c>
      <c r="AX106" s="276" t="s">
        <v>9225</v>
      </c>
      <c r="AY106" s="276" t="str">
        <f>_xlfn.IFNA(VLOOKUP(C106,'INFORM Severity - hidden'!$C$5:$G$300,5,FALSE),"-")</f>
        <v>-</v>
      </c>
    </row>
    <row r="107" spans="1:51" x14ac:dyDescent="0.25">
      <c r="A107" t="s">
        <v>1093</v>
      </c>
      <c r="B107" t="s">
        <v>1091</v>
      </c>
      <c r="C107" t="s">
        <v>1092</v>
      </c>
      <c r="D107" s="276" t="str">
        <f t="shared" si="1"/>
        <v>Increasing</v>
      </c>
      <c r="E107" s="276" t="s">
        <v>9225</v>
      </c>
      <c r="F107" s="276" t="s">
        <v>9225</v>
      </c>
      <c r="G107" s="276" t="s">
        <v>9225</v>
      </c>
      <c r="H107" s="276" t="s">
        <v>9225</v>
      </c>
      <c r="I107" s="276" t="s">
        <v>9225</v>
      </c>
      <c r="J107" s="276" t="s">
        <v>9225</v>
      </c>
      <c r="K107" s="276" t="s">
        <v>9225</v>
      </c>
      <c r="L107" s="276" t="s">
        <v>9225</v>
      </c>
      <c r="M107" s="276" t="s">
        <v>9225</v>
      </c>
      <c r="N107" s="276" t="s">
        <v>9225</v>
      </c>
      <c r="O107" s="276" t="s">
        <v>9225</v>
      </c>
      <c r="P107" s="276" t="s">
        <v>9225</v>
      </c>
      <c r="Q107" s="276" t="s">
        <v>9225</v>
      </c>
      <c r="R107" s="276" t="s">
        <v>9225</v>
      </c>
      <c r="S107" s="276" t="s">
        <v>9225</v>
      </c>
      <c r="T107" s="276">
        <v>3.3</v>
      </c>
      <c r="U107" s="276">
        <v>3.3</v>
      </c>
      <c r="V107" s="276">
        <v>3.3</v>
      </c>
      <c r="W107" s="276">
        <v>3.3</v>
      </c>
      <c r="X107" s="276">
        <v>3.4</v>
      </c>
      <c r="Y107" s="276">
        <v>3.5</v>
      </c>
      <c r="Z107" s="276">
        <v>3.5</v>
      </c>
      <c r="AA107" s="276">
        <v>3.5</v>
      </c>
      <c r="AB107" s="276">
        <v>3.5</v>
      </c>
      <c r="AC107" s="276">
        <v>3.5</v>
      </c>
      <c r="AD107" s="276">
        <v>3.6</v>
      </c>
      <c r="AE107" s="276">
        <v>3.7</v>
      </c>
      <c r="AF107" s="276">
        <v>3.7</v>
      </c>
      <c r="AG107" s="276">
        <v>3.7</v>
      </c>
      <c r="AH107" s="276">
        <v>3.7</v>
      </c>
      <c r="AI107" s="276">
        <v>3.7</v>
      </c>
      <c r="AJ107" s="276">
        <v>3.5</v>
      </c>
      <c r="AK107" s="276">
        <v>3.5</v>
      </c>
      <c r="AL107" s="276">
        <v>3.5</v>
      </c>
      <c r="AM107" s="276">
        <v>3.5</v>
      </c>
      <c r="AN107" s="276">
        <v>3.5</v>
      </c>
      <c r="AO107" s="276">
        <v>3.5</v>
      </c>
      <c r="AP107" s="276">
        <v>3.5</v>
      </c>
      <c r="AQ107" s="276">
        <v>3.5</v>
      </c>
      <c r="AR107" s="276">
        <v>3.6</v>
      </c>
      <c r="AS107" s="276">
        <v>3.6</v>
      </c>
      <c r="AT107" s="276">
        <v>3.5</v>
      </c>
      <c r="AU107" s="276">
        <v>3.5</v>
      </c>
      <c r="AV107" s="276">
        <v>3.5</v>
      </c>
      <c r="AW107" s="276">
        <v>3.6</v>
      </c>
      <c r="AX107" s="276">
        <v>3.6</v>
      </c>
      <c r="AY107" s="276">
        <f>_xlfn.IFNA(VLOOKUP(C107,'INFORM Severity - hidden'!$C$5:$G$300,5,FALSE),"-")</f>
        <v>3.6</v>
      </c>
    </row>
    <row r="108" spans="1:51" x14ac:dyDescent="0.25">
      <c r="A108"/>
      <c r="B108"/>
      <c r="C108" t="s">
        <v>9269</v>
      </c>
      <c r="D108" s="276" t="str">
        <f t="shared" si="1"/>
        <v>-</v>
      </c>
      <c r="E108" s="276" t="s">
        <v>9225</v>
      </c>
      <c r="F108" s="276" t="s">
        <v>9225</v>
      </c>
      <c r="G108" s="276" t="s">
        <v>9225</v>
      </c>
      <c r="H108" s="276" t="s">
        <v>9225</v>
      </c>
      <c r="I108" s="276" t="s">
        <v>9225</v>
      </c>
      <c r="J108" s="276" t="s">
        <v>9225</v>
      </c>
      <c r="K108" s="276" t="s">
        <v>9225</v>
      </c>
      <c r="L108" s="276" t="s">
        <v>9225</v>
      </c>
      <c r="M108" s="276" t="s">
        <v>9225</v>
      </c>
      <c r="N108" s="276" t="s">
        <v>9225</v>
      </c>
      <c r="O108" s="276" t="s">
        <v>9225</v>
      </c>
      <c r="P108" s="276" t="s">
        <v>9225</v>
      </c>
      <c r="Q108" s="276" t="s">
        <v>9225</v>
      </c>
      <c r="R108" s="276" t="s">
        <v>9225</v>
      </c>
      <c r="S108" s="276" t="s">
        <v>9225</v>
      </c>
      <c r="T108" s="276" t="s">
        <v>9225</v>
      </c>
      <c r="U108" s="276" t="s">
        <v>9225</v>
      </c>
      <c r="V108" s="276" t="s">
        <v>9225</v>
      </c>
      <c r="W108" s="276" t="s">
        <v>9225</v>
      </c>
      <c r="X108" s="276">
        <v>3.2</v>
      </c>
      <c r="Y108" s="276">
        <v>3.2</v>
      </c>
      <c r="Z108" s="276">
        <v>3.1</v>
      </c>
      <c r="AA108" s="276">
        <v>3.2</v>
      </c>
      <c r="AB108" s="276">
        <v>3.2</v>
      </c>
      <c r="AC108" s="276">
        <v>3.2</v>
      </c>
      <c r="AD108" s="276" t="s">
        <v>9225</v>
      </c>
      <c r="AE108" s="276" t="s">
        <v>9225</v>
      </c>
      <c r="AF108" s="276" t="s">
        <v>9225</v>
      </c>
      <c r="AG108" s="276" t="s">
        <v>9225</v>
      </c>
      <c r="AH108" s="276" t="s">
        <v>9225</v>
      </c>
      <c r="AI108" s="276" t="s">
        <v>9225</v>
      </c>
      <c r="AJ108" s="276" t="s">
        <v>9225</v>
      </c>
      <c r="AK108" s="276" t="s">
        <v>9225</v>
      </c>
      <c r="AL108" s="276" t="s">
        <v>9225</v>
      </c>
      <c r="AM108" s="276" t="s">
        <v>9225</v>
      </c>
      <c r="AN108" s="276" t="s">
        <v>9225</v>
      </c>
      <c r="AO108" s="276" t="s">
        <v>9225</v>
      </c>
      <c r="AP108" s="276" t="s">
        <v>9225</v>
      </c>
      <c r="AQ108" s="276" t="s">
        <v>9225</v>
      </c>
      <c r="AR108" s="276" t="s">
        <v>9225</v>
      </c>
      <c r="AS108" s="276" t="s">
        <v>9225</v>
      </c>
      <c r="AT108" s="276" t="s">
        <v>9225</v>
      </c>
      <c r="AU108" s="276" t="s">
        <v>9225</v>
      </c>
      <c r="AV108" s="276" t="s">
        <v>9225</v>
      </c>
      <c r="AW108" s="276" t="s">
        <v>9225</v>
      </c>
      <c r="AX108" s="276" t="s">
        <v>9225</v>
      </c>
      <c r="AY108" s="276" t="str">
        <f>_xlfn.IFNA(VLOOKUP(C108,'INFORM Severity - hidden'!$C$5:$G$300,5,FALSE),"-")</f>
        <v>-</v>
      </c>
    </row>
    <row r="109" spans="1:51" x14ac:dyDescent="0.25">
      <c r="A109" t="s">
        <v>133</v>
      </c>
      <c r="B109" t="s">
        <v>131</v>
      </c>
      <c r="C109" t="s">
        <v>132</v>
      </c>
      <c r="D109" s="276" t="str">
        <f t="shared" si="1"/>
        <v>Increasing</v>
      </c>
      <c r="E109" s="276" t="s">
        <v>9225</v>
      </c>
      <c r="F109" s="276">
        <v>3.9</v>
      </c>
      <c r="G109" s="276">
        <v>3.7</v>
      </c>
      <c r="H109" s="276">
        <v>3.9</v>
      </c>
      <c r="I109" s="276">
        <v>3.9</v>
      </c>
      <c r="J109" s="276">
        <v>3.9</v>
      </c>
      <c r="K109" s="276">
        <v>3.9</v>
      </c>
      <c r="L109" s="276">
        <v>3.9</v>
      </c>
      <c r="M109" s="276">
        <v>3.9</v>
      </c>
      <c r="N109" s="276">
        <v>3.9</v>
      </c>
      <c r="O109" s="276">
        <v>3.9</v>
      </c>
      <c r="P109" s="276">
        <v>3.9</v>
      </c>
      <c r="Q109" s="276">
        <v>3.9</v>
      </c>
      <c r="R109" s="276">
        <v>3.9</v>
      </c>
      <c r="S109" s="276">
        <v>3.9</v>
      </c>
      <c r="T109" s="276">
        <v>4.2</v>
      </c>
      <c r="U109" s="276">
        <v>4.2</v>
      </c>
      <c r="V109" s="276">
        <v>4.2</v>
      </c>
      <c r="W109" s="276">
        <v>4.2</v>
      </c>
      <c r="X109" s="276">
        <v>4.2</v>
      </c>
      <c r="Y109" s="276">
        <v>4.0999999999999996</v>
      </c>
      <c r="Z109" s="276">
        <v>4.0999999999999996</v>
      </c>
      <c r="AA109" s="276">
        <v>4.2</v>
      </c>
      <c r="AB109" s="276">
        <v>4.2</v>
      </c>
      <c r="AC109" s="276">
        <v>4.2</v>
      </c>
      <c r="AD109" s="276">
        <v>4.2</v>
      </c>
      <c r="AE109" s="276">
        <v>4</v>
      </c>
      <c r="AF109" s="276">
        <v>4</v>
      </c>
      <c r="AG109" s="276">
        <v>4</v>
      </c>
      <c r="AH109" s="276">
        <v>3.8</v>
      </c>
      <c r="AI109" s="276">
        <v>3.8</v>
      </c>
      <c r="AJ109" s="276">
        <v>3.8</v>
      </c>
      <c r="AK109" s="276">
        <v>3.8</v>
      </c>
      <c r="AL109" s="276">
        <v>3.8</v>
      </c>
      <c r="AM109" s="276">
        <v>3.8</v>
      </c>
      <c r="AN109" s="276">
        <v>3.8</v>
      </c>
      <c r="AO109" s="276">
        <v>3.8</v>
      </c>
      <c r="AP109" s="276">
        <v>3.5</v>
      </c>
      <c r="AQ109" s="276">
        <v>3.5</v>
      </c>
      <c r="AR109" s="276">
        <v>3.5</v>
      </c>
      <c r="AS109" s="276">
        <v>3.5</v>
      </c>
      <c r="AT109" s="276">
        <v>3.5</v>
      </c>
      <c r="AU109" s="276">
        <v>3.6</v>
      </c>
      <c r="AV109" s="276">
        <v>3.6</v>
      </c>
      <c r="AW109" s="276">
        <v>3.6</v>
      </c>
      <c r="AX109" s="276">
        <v>3.7</v>
      </c>
      <c r="AY109" s="276">
        <f>_xlfn.IFNA(VLOOKUP(C109,'INFORM Severity - hidden'!$C$5:$G$300,5,FALSE),"-")</f>
        <v>3.7</v>
      </c>
    </row>
    <row r="110" spans="1:51" x14ac:dyDescent="0.25">
      <c r="A110" t="s">
        <v>133</v>
      </c>
      <c r="B110" t="s">
        <v>138</v>
      </c>
      <c r="C110" t="s">
        <v>139</v>
      </c>
      <c r="D110" s="276" t="str">
        <f t="shared" si="1"/>
        <v>Increasing</v>
      </c>
      <c r="E110" s="276" t="s">
        <v>9225</v>
      </c>
      <c r="F110" s="276">
        <v>2.6</v>
      </c>
      <c r="G110" s="276">
        <v>2.6</v>
      </c>
      <c r="H110" s="276">
        <v>3.5</v>
      </c>
      <c r="I110" s="276">
        <v>3.5</v>
      </c>
      <c r="J110" s="276">
        <v>3.5</v>
      </c>
      <c r="K110" s="276">
        <v>3.5</v>
      </c>
      <c r="L110" s="276">
        <v>3.5</v>
      </c>
      <c r="M110" s="276">
        <v>3.5</v>
      </c>
      <c r="N110" s="276">
        <v>3.5</v>
      </c>
      <c r="O110" s="276">
        <v>3.5</v>
      </c>
      <c r="P110" s="276">
        <v>3.5</v>
      </c>
      <c r="Q110" s="276">
        <v>3.5</v>
      </c>
      <c r="R110" s="276">
        <v>3.5</v>
      </c>
      <c r="S110" s="276">
        <v>3.6</v>
      </c>
      <c r="T110" s="276">
        <v>3.1</v>
      </c>
      <c r="U110" s="276">
        <v>3.1</v>
      </c>
      <c r="V110" s="276">
        <v>3.1</v>
      </c>
      <c r="W110" s="276">
        <v>3</v>
      </c>
      <c r="X110" s="276">
        <v>3</v>
      </c>
      <c r="Y110" s="276">
        <v>3</v>
      </c>
      <c r="Z110" s="276">
        <v>3</v>
      </c>
      <c r="AA110" s="276">
        <v>3</v>
      </c>
      <c r="AB110" s="276">
        <v>3</v>
      </c>
      <c r="AC110" s="276">
        <v>3</v>
      </c>
      <c r="AD110" s="276">
        <v>3</v>
      </c>
      <c r="AE110" s="276">
        <v>2.6</v>
      </c>
      <c r="AF110" s="276">
        <v>2.6</v>
      </c>
      <c r="AG110" s="276">
        <v>2.6</v>
      </c>
      <c r="AH110" s="276">
        <v>2.5</v>
      </c>
      <c r="AI110" s="276">
        <v>2.5</v>
      </c>
      <c r="AJ110" s="276">
        <v>3</v>
      </c>
      <c r="AK110" s="276">
        <v>3</v>
      </c>
      <c r="AL110" s="276">
        <v>3</v>
      </c>
      <c r="AM110" s="276">
        <v>3</v>
      </c>
      <c r="AN110" s="276">
        <v>3</v>
      </c>
      <c r="AO110" s="276">
        <v>3</v>
      </c>
      <c r="AP110" s="276">
        <v>2.9</v>
      </c>
      <c r="AQ110" s="276">
        <v>2.8</v>
      </c>
      <c r="AR110" s="276">
        <v>2.8</v>
      </c>
      <c r="AS110" s="276">
        <v>3.1</v>
      </c>
      <c r="AT110" s="276">
        <v>3.1</v>
      </c>
      <c r="AU110" s="276">
        <v>3.4</v>
      </c>
      <c r="AV110" s="276">
        <v>3.4</v>
      </c>
      <c r="AW110" s="276">
        <v>3.4</v>
      </c>
      <c r="AX110" s="276">
        <v>3.5</v>
      </c>
      <c r="AY110" s="276">
        <f>_xlfn.IFNA(VLOOKUP(C110,'INFORM Severity - hidden'!$C$5:$G$300,5,FALSE),"-")</f>
        <v>3.5</v>
      </c>
    </row>
    <row r="111" spans="1:51" x14ac:dyDescent="0.25">
      <c r="A111" t="s">
        <v>2180</v>
      </c>
      <c r="B111" t="s">
        <v>2178</v>
      </c>
      <c r="C111" t="s">
        <v>2179</v>
      </c>
      <c r="D111" s="276" t="str">
        <f t="shared" si="1"/>
        <v>Stable</v>
      </c>
      <c r="E111" s="276" t="s">
        <v>9225</v>
      </c>
      <c r="F111" s="276" t="s">
        <v>9225</v>
      </c>
      <c r="G111" s="276" t="s">
        <v>9225</v>
      </c>
      <c r="H111" s="276" t="s">
        <v>9225</v>
      </c>
      <c r="I111" s="276" t="s">
        <v>9225</v>
      </c>
      <c r="J111" s="276" t="s">
        <v>9225</v>
      </c>
      <c r="K111" s="276" t="s">
        <v>9225</v>
      </c>
      <c r="L111" s="276" t="s">
        <v>9225</v>
      </c>
      <c r="M111" s="276" t="s">
        <v>9225</v>
      </c>
      <c r="N111" s="276" t="s">
        <v>9225</v>
      </c>
      <c r="O111" s="276" t="s">
        <v>9225</v>
      </c>
      <c r="P111" s="276" t="s">
        <v>9225</v>
      </c>
      <c r="Q111" s="276" t="s">
        <v>9225</v>
      </c>
      <c r="R111" s="276" t="s">
        <v>9225</v>
      </c>
      <c r="S111" s="276" t="s">
        <v>9225</v>
      </c>
      <c r="T111" s="276" t="s">
        <v>9225</v>
      </c>
      <c r="U111" s="276" t="s">
        <v>9225</v>
      </c>
      <c r="V111" s="276" t="s">
        <v>9225</v>
      </c>
      <c r="W111" s="276" t="s">
        <v>9225</v>
      </c>
      <c r="X111" s="276" t="s">
        <v>9225</v>
      </c>
      <c r="Y111" s="276" t="s">
        <v>9225</v>
      </c>
      <c r="Z111" s="276" t="s">
        <v>9225</v>
      </c>
      <c r="AA111" s="276" t="s">
        <v>9225</v>
      </c>
      <c r="AB111" s="276" t="s">
        <v>9225</v>
      </c>
      <c r="AC111" s="276" t="s">
        <v>9225</v>
      </c>
      <c r="AD111" s="276" t="s">
        <v>9225</v>
      </c>
      <c r="AE111" s="276" t="s">
        <v>9225</v>
      </c>
      <c r="AF111" s="276" t="s">
        <v>9225</v>
      </c>
      <c r="AG111" s="276" t="s">
        <v>9225</v>
      </c>
      <c r="AH111" s="276" t="s">
        <v>9225</v>
      </c>
      <c r="AI111" s="276" t="s">
        <v>9225</v>
      </c>
      <c r="AJ111" s="276" t="s">
        <v>9225</v>
      </c>
      <c r="AK111" s="276" t="s">
        <v>9225</v>
      </c>
      <c r="AL111" s="276" t="s">
        <v>9225</v>
      </c>
      <c r="AM111" s="276" t="s">
        <v>9225</v>
      </c>
      <c r="AN111" s="276" t="s">
        <v>9225</v>
      </c>
      <c r="AO111" s="276" t="s">
        <v>9225</v>
      </c>
      <c r="AP111" s="276" t="s">
        <v>9225</v>
      </c>
      <c r="AQ111" s="276" t="s">
        <v>9225</v>
      </c>
      <c r="AR111" s="276" t="s">
        <v>9225</v>
      </c>
      <c r="AS111" s="276" t="s">
        <v>9225</v>
      </c>
      <c r="AT111" s="276">
        <v>3.4</v>
      </c>
      <c r="AU111" s="276">
        <v>3.4</v>
      </c>
      <c r="AV111" s="276">
        <v>3.4</v>
      </c>
      <c r="AW111" s="276">
        <v>3.4</v>
      </c>
      <c r="AX111" s="276">
        <v>3.4</v>
      </c>
      <c r="AY111" s="276">
        <f>_xlfn.IFNA(VLOOKUP(C111,'INFORM Severity - hidden'!$C$5:$G$300,5,FALSE),"-")</f>
        <v>3.4</v>
      </c>
    </row>
    <row r="112" spans="1:51" x14ac:dyDescent="0.25">
      <c r="A112"/>
      <c r="B112"/>
      <c r="C112" t="s">
        <v>9270</v>
      </c>
      <c r="D112" s="276" t="str">
        <f t="shared" si="1"/>
        <v>-</v>
      </c>
      <c r="E112" s="276">
        <v>2.2000000000000002</v>
      </c>
      <c r="F112" s="276">
        <v>2.2000000000000002</v>
      </c>
      <c r="G112" s="276">
        <v>2.1</v>
      </c>
      <c r="H112" s="276">
        <v>2.1</v>
      </c>
      <c r="I112" s="276">
        <v>2.1</v>
      </c>
      <c r="J112" s="276">
        <v>2.1</v>
      </c>
      <c r="K112" s="276">
        <v>2.1</v>
      </c>
      <c r="L112" s="276">
        <v>2.1</v>
      </c>
      <c r="M112" s="276">
        <v>2.1</v>
      </c>
      <c r="N112" s="276">
        <v>2.2000000000000002</v>
      </c>
      <c r="O112" s="276">
        <v>2.2000000000000002</v>
      </c>
      <c r="P112" s="276">
        <v>2.2000000000000002</v>
      </c>
      <c r="Q112" s="276">
        <v>2.2000000000000002</v>
      </c>
      <c r="R112" s="276">
        <v>2.2000000000000002</v>
      </c>
      <c r="S112" s="276">
        <v>2.4</v>
      </c>
      <c r="T112" s="276">
        <v>2.4</v>
      </c>
      <c r="U112" s="276">
        <v>2.4</v>
      </c>
      <c r="V112" s="276">
        <v>2.4</v>
      </c>
      <c r="W112" s="276">
        <v>2.4</v>
      </c>
      <c r="X112" s="276">
        <v>2.4</v>
      </c>
      <c r="Y112" s="276">
        <v>2.2999999999999998</v>
      </c>
      <c r="Z112" s="276">
        <v>2.5</v>
      </c>
      <c r="AA112" s="276">
        <v>2.5</v>
      </c>
      <c r="AB112" s="276">
        <v>2.5</v>
      </c>
      <c r="AC112" s="276">
        <v>2.5</v>
      </c>
      <c r="AD112" s="276">
        <v>2.5</v>
      </c>
      <c r="AE112" s="276">
        <v>2.5</v>
      </c>
      <c r="AF112" s="276">
        <v>2.5</v>
      </c>
      <c r="AG112" s="276">
        <v>2.5</v>
      </c>
      <c r="AH112" s="276">
        <v>2.5</v>
      </c>
      <c r="AI112" s="276">
        <v>2.5</v>
      </c>
      <c r="AJ112" s="276">
        <v>2.5</v>
      </c>
      <c r="AK112" s="276">
        <v>2</v>
      </c>
      <c r="AL112" s="276">
        <v>2</v>
      </c>
      <c r="AM112" s="276">
        <v>2.2000000000000002</v>
      </c>
      <c r="AN112" s="276">
        <v>2.2000000000000002</v>
      </c>
      <c r="AO112" s="276">
        <v>2.2000000000000002</v>
      </c>
      <c r="AP112" s="276">
        <v>2.2000000000000002</v>
      </c>
      <c r="AQ112" s="276">
        <v>2.2000000000000002</v>
      </c>
      <c r="AR112" s="276">
        <v>2.2000000000000002</v>
      </c>
      <c r="AS112" s="276">
        <v>2.1</v>
      </c>
      <c r="AT112" s="276">
        <v>2.1</v>
      </c>
      <c r="AU112" s="276">
        <v>2.1</v>
      </c>
      <c r="AV112" s="276">
        <v>2</v>
      </c>
      <c r="AW112" s="276">
        <v>2</v>
      </c>
      <c r="AX112" s="276">
        <v>2.1</v>
      </c>
      <c r="AY112" s="276" t="str">
        <f>_xlfn.IFNA(VLOOKUP(C112,'INFORM Severity - hidden'!$C$5:$G$300,5,FALSE),"-")</f>
        <v>-</v>
      </c>
    </row>
    <row r="113" spans="1:51" x14ac:dyDescent="0.25">
      <c r="A113" t="s">
        <v>4978</v>
      </c>
      <c r="B113" t="s">
        <v>4976</v>
      </c>
      <c r="C113" t="s">
        <v>4977</v>
      </c>
      <c r="D113" s="276" t="str">
        <f t="shared" si="1"/>
        <v>-</v>
      </c>
      <c r="E113" s="276" t="s">
        <v>9225</v>
      </c>
      <c r="F113" s="276" t="s">
        <v>9225</v>
      </c>
      <c r="G113" s="276" t="s">
        <v>9225</v>
      </c>
      <c r="H113" s="276" t="s">
        <v>9225</v>
      </c>
      <c r="I113" s="276" t="s">
        <v>9225</v>
      </c>
      <c r="J113" s="276" t="s">
        <v>9225</v>
      </c>
      <c r="K113" s="276" t="s">
        <v>9225</v>
      </c>
      <c r="L113" s="276" t="s">
        <v>9225</v>
      </c>
      <c r="M113" s="276" t="s">
        <v>9225</v>
      </c>
      <c r="N113" s="276" t="s">
        <v>9225</v>
      </c>
      <c r="O113" s="276" t="s">
        <v>9225</v>
      </c>
      <c r="P113" s="276" t="s">
        <v>9225</v>
      </c>
      <c r="Q113" s="276" t="s">
        <v>9225</v>
      </c>
      <c r="R113" s="276" t="s">
        <v>9225</v>
      </c>
      <c r="S113" s="276" t="s">
        <v>9225</v>
      </c>
      <c r="T113" s="276" t="s">
        <v>9225</v>
      </c>
      <c r="U113" s="276" t="s">
        <v>9225</v>
      </c>
      <c r="V113" s="276" t="s">
        <v>9225</v>
      </c>
      <c r="W113" s="276" t="s">
        <v>9225</v>
      </c>
      <c r="X113" s="276" t="s">
        <v>9225</v>
      </c>
      <c r="Y113" s="276" t="s">
        <v>9225</v>
      </c>
      <c r="Z113" s="276" t="s">
        <v>9225</v>
      </c>
      <c r="AA113" s="276" t="s">
        <v>9225</v>
      </c>
      <c r="AB113" s="276" t="s">
        <v>9225</v>
      </c>
      <c r="AC113" s="276" t="s">
        <v>9225</v>
      </c>
      <c r="AD113" s="276" t="s">
        <v>9225</v>
      </c>
      <c r="AE113" s="276" t="s">
        <v>9225</v>
      </c>
      <c r="AF113" s="276" t="s">
        <v>9225</v>
      </c>
      <c r="AG113" s="276" t="s">
        <v>9225</v>
      </c>
      <c r="AH113" s="276" t="s">
        <v>9225</v>
      </c>
      <c r="AI113" s="276" t="s">
        <v>9225</v>
      </c>
      <c r="AJ113" s="276" t="s">
        <v>9225</v>
      </c>
      <c r="AK113" s="276" t="s">
        <v>9225</v>
      </c>
      <c r="AL113" s="276" t="s">
        <v>9225</v>
      </c>
      <c r="AM113" s="276" t="s">
        <v>9225</v>
      </c>
      <c r="AN113" s="276" t="s">
        <v>9225</v>
      </c>
      <c r="AO113" s="276" t="s">
        <v>9225</v>
      </c>
      <c r="AP113" s="276" t="s">
        <v>9225</v>
      </c>
      <c r="AQ113" s="276" t="s">
        <v>9225</v>
      </c>
      <c r="AR113" s="276" t="s">
        <v>9225</v>
      </c>
      <c r="AS113" s="276" t="s">
        <v>9225</v>
      </c>
      <c r="AT113" s="276" t="s">
        <v>9225</v>
      </c>
      <c r="AU113" s="276" t="s">
        <v>9225</v>
      </c>
      <c r="AV113" s="276" t="s">
        <v>9225</v>
      </c>
      <c r="AW113" s="276" t="s">
        <v>9225</v>
      </c>
      <c r="AX113" s="276" t="s">
        <v>9225</v>
      </c>
      <c r="AY113" s="276">
        <f>_xlfn.IFNA(VLOOKUP(C113,'INFORM Severity - hidden'!$C$5:$G$300,5,FALSE),"-")</f>
        <v>2.2000000000000002</v>
      </c>
    </row>
    <row r="114" spans="1:51" x14ac:dyDescent="0.25">
      <c r="A114" t="s">
        <v>416</v>
      </c>
      <c r="B114" t="s">
        <v>414</v>
      </c>
      <c r="C114" t="s">
        <v>415</v>
      </c>
      <c r="D114" s="276" t="str">
        <f t="shared" si="1"/>
        <v>Increasing</v>
      </c>
      <c r="E114" s="276" t="s">
        <v>9225</v>
      </c>
      <c r="F114" s="276" t="s">
        <v>9225</v>
      </c>
      <c r="G114" s="276" t="s">
        <v>9225</v>
      </c>
      <c r="H114" s="276" t="s">
        <v>9225</v>
      </c>
      <c r="I114" s="276" t="s">
        <v>9225</v>
      </c>
      <c r="J114" s="276" t="s">
        <v>9225</v>
      </c>
      <c r="K114" s="276" t="s">
        <v>9225</v>
      </c>
      <c r="L114" s="276" t="s">
        <v>9225</v>
      </c>
      <c r="M114" s="276" t="s">
        <v>9225</v>
      </c>
      <c r="N114" s="276" t="s">
        <v>9225</v>
      </c>
      <c r="O114" s="276" t="s">
        <v>9225</v>
      </c>
      <c r="P114" s="276" t="s">
        <v>9225</v>
      </c>
      <c r="Q114" s="276" t="s">
        <v>9225</v>
      </c>
      <c r="R114" s="276" t="s">
        <v>9225</v>
      </c>
      <c r="S114" s="276" t="s">
        <v>9225</v>
      </c>
      <c r="T114" s="276" t="s">
        <v>9225</v>
      </c>
      <c r="U114" s="276" t="s">
        <v>9225</v>
      </c>
      <c r="V114" s="276" t="s">
        <v>9225</v>
      </c>
      <c r="W114" s="276" t="s">
        <v>9225</v>
      </c>
      <c r="X114" s="276" t="s">
        <v>9225</v>
      </c>
      <c r="Y114" s="276" t="s">
        <v>9225</v>
      </c>
      <c r="Z114" s="276" t="s">
        <v>9225</v>
      </c>
      <c r="AA114" s="276" t="s">
        <v>9225</v>
      </c>
      <c r="AB114" s="276" t="s">
        <v>9225</v>
      </c>
      <c r="AC114" s="276" t="s">
        <v>9225</v>
      </c>
      <c r="AD114" s="276" t="s">
        <v>9225</v>
      </c>
      <c r="AE114" s="276" t="s">
        <v>9225</v>
      </c>
      <c r="AF114" s="276" t="s">
        <v>9225</v>
      </c>
      <c r="AG114" s="276" t="s">
        <v>9225</v>
      </c>
      <c r="AH114" s="276" t="s">
        <v>9225</v>
      </c>
      <c r="AI114" s="276" t="s">
        <v>9225</v>
      </c>
      <c r="AJ114" s="276" t="s">
        <v>9225</v>
      </c>
      <c r="AK114" s="276" t="s">
        <v>9225</v>
      </c>
      <c r="AL114" s="276" t="s">
        <v>9225</v>
      </c>
      <c r="AM114" s="276" t="s">
        <v>9225</v>
      </c>
      <c r="AN114" s="276" t="s">
        <v>9225</v>
      </c>
      <c r="AO114" s="276" t="s">
        <v>9225</v>
      </c>
      <c r="AP114" s="276" t="s">
        <v>9225</v>
      </c>
      <c r="AQ114" s="276" t="s">
        <v>9225</v>
      </c>
      <c r="AR114" s="276" t="s">
        <v>9225</v>
      </c>
      <c r="AS114" s="276" t="s">
        <v>9225</v>
      </c>
      <c r="AT114" s="276" t="s">
        <v>9225</v>
      </c>
      <c r="AU114" s="276">
        <v>2.1</v>
      </c>
      <c r="AV114" s="276">
        <v>2.1</v>
      </c>
      <c r="AW114" s="276">
        <v>2.1</v>
      </c>
      <c r="AX114" s="276">
        <v>2.2000000000000002</v>
      </c>
      <c r="AY114" s="276">
        <f>_xlfn.IFNA(VLOOKUP(C114,'INFORM Severity - hidden'!$C$5:$G$300,5,FALSE),"-")</f>
        <v>2.2000000000000002</v>
      </c>
    </row>
    <row r="115" spans="1:51" x14ac:dyDescent="0.25">
      <c r="A115" t="s">
        <v>2809</v>
      </c>
      <c r="B115" t="s">
        <v>2807</v>
      </c>
      <c r="C115" t="s">
        <v>2808</v>
      </c>
      <c r="D115" s="276" t="str">
        <f t="shared" si="1"/>
        <v>Increasing</v>
      </c>
      <c r="E115" s="276" t="s">
        <v>9225</v>
      </c>
      <c r="F115" s="276" t="s">
        <v>9225</v>
      </c>
      <c r="G115" s="276" t="s">
        <v>9225</v>
      </c>
      <c r="H115" s="276" t="s">
        <v>9225</v>
      </c>
      <c r="I115" s="276" t="s">
        <v>9225</v>
      </c>
      <c r="J115" s="276" t="s">
        <v>9225</v>
      </c>
      <c r="K115" s="276" t="s">
        <v>9225</v>
      </c>
      <c r="L115" s="276" t="s">
        <v>9225</v>
      </c>
      <c r="M115" s="276" t="s">
        <v>9225</v>
      </c>
      <c r="N115" s="276" t="s">
        <v>9225</v>
      </c>
      <c r="O115" s="276" t="s">
        <v>9225</v>
      </c>
      <c r="P115" s="276" t="s">
        <v>9225</v>
      </c>
      <c r="Q115" s="276" t="s">
        <v>9225</v>
      </c>
      <c r="R115" s="276" t="s">
        <v>9225</v>
      </c>
      <c r="S115" s="276" t="s">
        <v>9225</v>
      </c>
      <c r="T115" s="276" t="s">
        <v>9225</v>
      </c>
      <c r="U115" s="276" t="s">
        <v>9225</v>
      </c>
      <c r="V115" s="276" t="s">
        <v>9225</v>
      </c>
      <c r="W115" s="276" t="s">
        <v>9225</v>
      </c>
      <c r="X115" s="276" t="s">
        <v>9225</v>
      </c>
      <c r="Y115" s="276" t="s">
        <v>9225</v>
      </c>
      <c r="Z115" s="276" t="s">
        <v>9225</v>
      </c>
      <c r="AA115" s="276" t="s">
        <v>9225</v>
      </c>
      <c r="AB115" s="276" t="s">
        <v>9225</v>
      </c>
      <c r="AC115" s="276" t="s">
        <v>9225</v>
      </c>
      <c r="AD115" s="276" t="s">
        <v>9225</v>
      </c>
      <c r="AE115" s="276" t="s">
        <v>9225</v>
      </c>
      <c r="AF115" s="276" t="s">
        <v>9225</v>
      </c>
      <c r="AG115" s="276" t="s">
        <v>9225</v>
      </c>
      <c r="AH115" s="276" t="s">
        <v>9225</v>
      </c>
      <c r="AI115" s="276" t="s">
        <v>9225</v>
      </c>
      <c r="AJ115" s="276" t="s">
        <v>9225</v>
      </c>
      <c r="AK115" s="276" t="s">
        <v>9225</v>
      </c>
      <c r="AL115" s="276" t="s">
        <v>9225</v>
      </c>
      <c r="AM115" s="276" t="s">
        <v>9225</v>
      </c>
      <c r="AN115" s="276" t="s">
        <v>9225</v>
      </c>
      <c r="AO115" s="276" t="s">
        <v>9225</v>
      </c>
      <c r="AP115" s="276" t="s">
        <v>9225</v>
      </c>
      <c r="AQ115" s="276">
        <v>1.4</v>
      </c>
      <c r="AR115" s="276">
        <v>1.2</v>
      </c>
      <c r="AS115" s="276">
        <v>1.2</v>
      </c>
      <c r="AT115" s="276">
        <v>1.2</v>
      </c>
      <c r="AU115" s="276">
        <v>2.2999999999999998</v>
      </c>
      <c r="AV115" s="276">
        <v>2.2999999999999998</v>
      </c>
      <c r="AW115" s="276">
        <v>2.4</v>
      </c>
      <c r="AX115" s="276">
        <v>2.4</v>
      </c>
      <c r="AY115" s="276">
        <f>_xlfn.IFNA(VLOOKUP(C115,'INFORM Severity - hidden'!$C$5:$G$300,5,FALSE),"-")</f>
        <v>2.4</v>
      </c>
    </row>
    <row r="116" spans="1:51" x14ac:dyDescent="0.25">
      <c r="A116" t="s">
        <v>3575</v>
      </c>
      <c r="B116" t="s">
        <v>3645</v>
      </c>
      <c r="C116" t="s">
        <v>3646</v>
      </c>
      <c r="D116" s="276" t="str">
        <f t="shared" si="1"/>
        <v>Decreasing</v>
      </c>
      <c r="E116" s="276" t="s">
        <v>9225</v>
      </c>
      <c r="F116" s="276">
        <v>2.8</v>
      </c>
      <c r="G116" s="276">
        <v>2.8</v>
      </c>
      <c r="H116" s="276">
        <v>2.9</v>
      </c>
      <c r="I116" s="276">
        <v>2.9</v>
      </c>
      <c r="J116" s="276" t="s">
        <v>9225</v>
      </c>
      <c r="K116" s="276" t="s">
        <v>9225</v>
      </c>
      <c r="L116" s="276" t="s">
        <v>9225</v>
      </c>
      <c r="M116" s="276" t="s">
        <v>9225</v>
      </c>
      <c r="N116" s="276" t="s">
        <v>9225</v>
      </c>
      <c r="O116" s="276" t="s">
        <v>9225</v>
      </c>
      <c r="P116" s="276" t="s">
        <v>9225</v>
      </c>
      <c r="Q116" s="276" t="s">
        <v>9225</v>
      </c>
      <c r="R116" s="276" t="s">
        <v>9225</v>
      </c>
      <c r="S116" s="276" t="s">
        <v>9225</v>
      </c>
      <c r="T116" s="276" t="s">
        <v>9225</v>
      </c>
      <c r="U116" s="276" t="s">
        <v>9225</v>
      </c>
      <c r="V116" s="276" t="s">
        <v>9225</v>
      </c>
      <c r="W116" s="276" t="s">
        <v>9225</v>
      </c>
      <c r="X116" s="276" t="s">
        <v>9225</v>
      </c>
      <c r="Y116" s="276" t="s">
        <v>9225</v>
      </c>
      <c r="Z116" s="276" t="s">
        <v>9225</v>
      </c>
      <c r="AA116" s="276" t="s">
        <v>9225</v>
      </c>
      <c r="AB116" s="276" t="s">
        <v>9225</v>
      </c>
      <c r="AC116" s="276" t="s">
        <v>9225</v>
      </c>
      <c r="AD116" s="276" t="s">
        <v>9225</v>
      </c>
      <c r="AE116" s="276" t="s">
        <v>9225</v>
      </c>
      <c r="AF116" s="276" t="s">
        <v>9225</v>
      </c>
      <c r="AG116" s="276" t="s">
        <v>9225</v>
      </c>
      <c r="AH116" s="276" t="s">
        <v>9225</v>
      </c>
      <c r="AI116" s="276" t="s">
        <v>9225</v>
      </c>
      <c r="AJ116" s="276" t="s">
        <v>9225</v>
      </c>
      <c r="AK116" s="276" t="s">
        <v>9225</v>
      </c>
      <c r="AL116" s="276" t="s">
        <v>9225</v>
      </c>
      <c r="AM116" s="276" t="s">
        <v>9225</v>
      </c>
      <c r="AN116" s="276" t="s">
        <v>9225</v>
      </c>
      <c r="AO116" s="276">
        <v>2.7</v>
      </c>
      <c r="AP116" s="276">
        <v>3</v>
      </c>
      <c r="AQ116" s="276">
        <v>3</v>
      </c>
      <c r="AR116" s="276">
        <v>3</v>
      </c>
      <c r="AS116" s="276">
        <v>3</v>
      </c>
      <c r="AT116" s="276">
        <v>3</v>
      </c>
      <c r="AU116" s="276">
        <v>2.9</v>
      </c>
      <c r="AV116" s="276">
        <v>2.9</v>
      </c>
      <c r="AW116" s="276">
        <v>2.5</v>
      </c>
      <c r="AX116" s="276">
        <v>2.5</v>
      </c>
      <c r="AY116" s="276">
        <f>_xlfn.IFNA(VLOOKUP(C116,'INFORM Severity - hidden'!$C$5:$G$300,5,FALSE),"-")</f>
        <v>2.9</v>
      </c>
    </row>
    <row r="117" spans="1:51" x14ac:dyDescent="0.25">
      <c r="A117" t="s">
        <v>3575</v>
      </c>
      <c r="B117" t="s">
        <v>3573</v>
      </c>
      <c r="C117" t="s">
        <v>3574</v>
      </c>
      <c r="D117" s="276" t="str">
        <f t="shared" si="1"/>
        <v>Decreasing</v>
      </c>
      <c r="E117" s="276" t="s">
        <v>9225</v>
      </c>
      <c r="F117" s="276">
        <v>3</v>
      </c>
      <c r="G117" s="276">
        <v>3</v>
      </c>
      <c r="H117" s="276">
        <v>2.9</v>
      </c>
      <c r="I117" s="276">
        <v>2.9</v>
      </c>
      <c r="J117" s="276">
        <v>2.9</v>
      </c>
      <c r="K117" s="276">
        <v>2.8</v>
      </c>
      <c r="L117" s="276">
        <v>2.8</v>
      </c>
      <c r="M117" s="276">
        <v>2.6</v>
      </c>
      <c r="N117" s="276">
        <v>2.4</v>
      </c>
      <c r="O117" s="276">
        <v>2.4</v>
      </c>
      <c r="P117" s="276">
        <v>2.4</v>
      </c>
      <c r="Q117" s="276">
        <v>2.7</v>
      </c>
      <c r="R117" s="276">
        <v>2.7</v>
      </c>
      <c r="S117" s="276">
        <v>2.7</v>
      </c>
      <c r="T117" s="276">
        <v>2.7</v>
      </c>
      <c r="U117" s="276">
        <v>2.6</v>
      </c>
      <c r="V117" s="276">
        <v>2.6</v>
      </c>
      <c r="W117" s="276">
        <v>2.6</v>
      </c>
      <c r="X117" s="276">
        <v>2.6</v>
      </c>
      <c r="Y117" s="276">
        <v>2.6</v>
      </c>
      <c r="Z117" s="276">
        <v>2.5</v>
      </c>
      <c r="AA117" s="276">
        <v>2.5</v>
      </c>
      <c r="AB117" s="276">
        <v>2.5</v>
      </c>
      <c r="AC117" s="276">
        <v>3</v>
      </c>
      <c r="AD117" s="276">
        <v>3</v>
      </c>
      <c r="AE117" s="276">
        <v>3</v>
      </c>
      <c r="AF117" s="276">
        <v>3</v>
      </c>
      <c r="AG117" s="276">
        <v>3.1</v>
      </c>
      <c r="AH117" s="276">
        <v>3.1</v>
      </c>
      <c r="AI117" s="276">
        <v>2.8</v>
      </c>
      <c r="AJ117" s="276">
        <v>2.8</v>
      </c>
      <c r="AK117" s="276">
        <v>2.8</v>
      </c>
      <c r="AL117" s="276">
        <v>2.8</v>
      </c>
      <c r="AM117" s="276">
        <v>2.9</v>
      </c>
      <c r="AN117" s="276">
        <v>2.8</v>
      </c>
      <c r="AO117" s="276">
        <v>2.9</v>
      </c>
      <c r="AP117" s="276">
        <v>3</v>
      </c>
      <c r="AQ117" s="276">
        <v>3</v>
      </c>
      <c r="AR117" s="276">
        <v>2.9</v>
      </c>
      <c r="AS117" s="276">
        <v>2.9</v>
      </c>
      <c r="AT117" s="276">
        <v>2.9</v>
      </c>
      <c r="AU117" s="276">
        <v>2.5</v>
      </c>
      <c r="AV117" s="276">
        <v>2.6</v>
      </c>
      <c r="AW117" s="276">
        <v>2.2000000000000002</v>
      </c>
      <c r="AX117" s="276">
        <v>2.2000000000000002</v>
      </c>
      <c r="AY117" s="276">
        <f>_xlfn.IFNA(VLOOKUP(C117,'INFORM Severity - hidden'!$C$5:$G$300,5,FALSE),"-")</f>
        <v>2.7</v>
      </c>
    </row>
    <row r="118" spans="1:51" x14ac:dyDescent="0.25">
      <c r="A118"/>
      <c r="B118"/>
      <c r="C118" t="s">
        <v>9271</v>
      </c>
      <c r="D118" s="276" t="str">
        <f t="shared" si="1"/>
        <v>-</v>
      </c>
      <c r="E118" s="276" t="s">
        <v>9225</v>
      </c>
      <c r="F118" s="276">
        <v>1.7</v>
      </c>
      <c r="G118" s="276">
        <v>1.8</v>
      </c>
      <c r="H118" s="276">
        <v>2.2999999999999998</v>
      </c>
      <c r="I118" s="276">
        <v>2.4</v>
      </c>
      <c r="J118" s="276" t="s">
        <v>9225</v>
      </c>
      <c r="K118" s="276" t="s">
        <v>9225</v>
      </c>
      <c r="L118" s="276" t="s">
        <v>9225</v>
      </c>
      <c r="M118" s="276" t="s">
        <v>9225</v>
      </c>
      <c r="N118" s="276" t="s">
        <v>9225</v>
      </c>
      <c r="O118" s="276" t="s">
        <v>9225</v>
      </c>
      <c r="P118" s="276" t="s">
        <v>9225</v>
      </c>
      <c r="Q118" s="276" t="s">
        <v>9225</v>
      </c>
      <c r="R118" s="276" t="s">
        <v>9225</v>
      </c>
      <c r="S118" s="276" t="s">
        <v>9225</v>
      </c>
      <c r="T118" s="276" t="s">
        <v>9225</v>
      </c>
      <c r="U118" s="276" t="s">
        <v>9225</v>
      </c>
      <c r="V118" s="276" t="s">
        <v>9225</v>
      </c>
      <c r="W118" s="276" t="s">
        <v>9225</v>
      </c>
      <c r="X118" s="276" t="s">
        <v>9225</v>
      </c>
      <c r="Y118" s="276" t="s">
        <v>9225</v>
      </c>
      <c r="Z118" s="276" t="s">
        <v>9225</v>
      </c>
      <c r="AA118" s="276" t="s">
        <v>9225</v>
      </c>
      <c r="AB118" s="276" t="s">
        <v>9225</v>
      </c>
      <c r="AC118" s="276" t="s">
        <v>9225</v>
      </c>
      <c r="AD118" s="276" t="s">
        <v>9225</v>
      </c>
      <c r="AE118" s="276" t="s">
        <v>9225</v>
      </c>
      <c r="AF118" s="276" t="s">
        <v>9225</v>
      </c>
      <c r="AG118" s="276" t="s">
        <v>9225</v>
      </c>
      <c r="AH118" s="276" t="s">
        <v>9225</v>
      </c>
      <c r="AI118" s="276" t="s">
        <v>9225</v>
      </c>
      <c r="AJ118" s="276" t="s">
        <v>9225</v>
      </c>
      <c r="AK118" s="276" t="s">
        <v>9225</v>
      </c>
      <c r="AL118" s="276" t="s">
        <v>9225</v>
      </c>
      <c r="AM118" s="276" t="s">
        <v>9225</v>
      </c>
      <c r="AN118" s="276" t="s">
        <v>9225</v>
      </c>
      <c r="AO118" s="276" t="s">
        <v>9225</v>
      </c>
      <c r="AP118" s="276" t="s">
        <v>9225</v>
      </c>
      <c r="AQ118" s="276" t="s">
        <v>9225</v>
      </c>
      <c r="AR118" s="276" t="s">
        <v>9225</v>
      </c>
      <c r="AS118" s="276" t="s">
        <v>9225</v>
      </c>
      <c r="AT118" s="276" t="s">
        <v>9225</v>
      </c>
      <c r="AU118" s="276" t="s">
        <v>9225</v>
      </c>
      <c r="AV118" s="276" t="s">
        <v>9225</v>
      </c>
      <c r="AW118" s="276" t="s">
        <v>9225</v>
      </c>
      <c r="AX118" s="276" t="s">
        <v>9225</v>
      </c>
      <c r="AY118" s="276" t="str">
        <f>_xlfn.IFNA(VLOOKUP(C118,'INFORM Severity - hidden'!$C$5:$G$300,5,FALSE),"-")</f>
        <v>-</v>
      </c>
    </row>
    <row r="119" spans="1:51" x14ac:dyDescent="0.25">
      <c r="A119"/>
      <c r="B119"/>
      <c r="C119" t="s">
        <v>9272</v>
      </c>
      <c r="D119" s="276" t="str">
        <f t="shared" si="1"/>
        <v>-</v>
      </c>
      <c r="E119" s="276" t="s">
        <v>9225</v>
      </c>
      <c r="F119" s="276" t="s">
        <v>9225</v>
      </c>
      <c r="G119" s="276" t="s">
        <v>9225</v>
      </c>
      <c r="H119" s="276" t="s">
        <v>9225</v>
      </c>
      <c r="I119" s="276" t="s">
        <v>9225</v>
      </c>
      <c r="J119" s="276" t="s">
        <v>9225</v>
      </c>
      <c r="K119" s="276" t="s">
        <v>9225</v>
      </c>
      <c r="L119" s="276" t="s">
        <v>9225</v>
      </c>
      <c r="M119" s="276" t="s">
        <v>9225</v>
      </c>
      <c r="N119" s="276" t="s">
        <v>9225</v>
      </c>
      <c r="O119" s="276" t="s">
        <v>9225</v>
      </c>
      <c r="P119" s="276" t="s">
        <v>9225</v>
      </c>
      <c r="Q119" s="276" t="s">
        <v>9225</v>
      </c>
      <c r="R119" s="276">
        <v>1.2</v>
      </c>
      <c r="S119" s="276">
        <v>1.3</v>
      </c>
      <c r="T119" s="276">
        <v>1.3</v>
      </c>
      <c r="U119" s="276">
        <v>1.3</v>
      </c>
      <c r="V119" s="276">
        <v>1.3</v>
      </c>
      <c r="W119" s="276">
        <v>1.3</v>
      </c>
      <c r="X119" s="276">
        <v>1.3</v>
      </c>
      <c r="Y119" s="276">
        <v>1.3</v>
      </c>
      <c r="Z119" s="276">
        <v>1.3</v>
      </c>
      <c r="AA119" s="276">
        <v>1.1000000000000001</v>
      </c>
      <c r="AB119" s="276">
        <v>1.1000000000000001</v>
      </c>
      <c r="AC119" s="276" t="s">
        <v>9225</v>
      </c>
      <c r="AD119" s="276" t="s">
        <v>9225</v>
      </c>
      <c r="AE119" s="276" t="s">
        <v>9225</v>
      </c>
      <c r="AF119" s="276" t="s">
        <v>9225</v>
      </c>
      <c r="AG119" s="276" t="s">
        <v>9225</v>
      </c>
      <c r="AH119" s="276" t="s">
        <v>9225</v>
      </c>
      <c r="AI119" s="276" t="s">
        <v>9225</v>
      </c>
      <c r="AJ119" s="276" t="s">
        <v>9225</v>
      </c>
      <c r="AK119" s="276" t="s">
        <v>9225</v>
      </c>
      <c r="AL119" s="276" t="s">
        <v>9225</v>
      </c>
      <c r="AM119" s="276" t="s">
        <v>9225</v>
      </c>
      <c r="AN119" s="276" t="s">
        <v>9225</v>
      </c>
      <c r="AO119" s="276" t="s">
        <v>9225</v>
      </c>
      <c r="AP119" s="276" t="s">
        <v>9225</v>
      </c>
      <c r="AQ119" s="276" t="s">
        <v>9225</v>
      </c>
      <c r="AR119" s="276" t="s">
        <v>9225</v>
      </c>
      <c r="AS119" s="276" t="s">
        <v>9225</v>
      </c>
      <c r="AT119" s="276" t="s">
        <v>9225</v>
      </c>
      <c r="AU119" s="276" t="s">
        <v>9225</v>
      </c>
      <c r="AV119" s="276" t="s">
        <v>9225</v>
      </c>
      <c r="AW119" s="276" t="s">
        <v>9225</v>
      </c>
      <c r="AX119" s="276" t="s">
        <v>9225</v>
      </c>
      <c r="AY119" s="276" t="str">
        <f>_xlfn.IFNA(VLOOKUP(C119,'INFORM Severity - hidden'!$C$5:$G$300,5,FALSE),"-")</f>
        <v>-</v>
      </c>
    </row>
    <row r="120" spans="1:51" x14ac:dyDescent="0.25">
      <c r="A120"/>
      <c r="B120"/>
      <c r="C120" t="s">
        <v>9273</v>
      </c>
      <c r="D120" s="276" t="str">
        <f t="shared" si="1"/>
        <v>-</v>
      </c>
      <c r="E120" s="276" t="s">
        <v>9225</v>
      </c>
      <c r="F120" s="276" t="s">
        <v>9225</v>
      </c>
      <c r="G120" s="276" t="s">
        <v>9225</v>
      </c>
      <c r="H120" s="276" t="s">
        <v>9225</v>
      </c>
      <c r="I120" s="276" t="s">
        <v>9225</v>
      </c>
      <c r="J120" s="276" t="s">
        <v>9225</v>
      </c>
      <c r="K120" s="276" t="s">
        <v>9225</v>
      </c>
      <c r="L120" s="276" t="s">
        <v>9225</v>
      </c>
      <c r="M120" s="276" t="s">
        <v>9225</v>
      </c>
      <c r="N120" s="276" t="s">
        <v>9225</v>
      </c>
      <c r="O120" s="276" t="s">
        <v>9225</v>
      </c>
      <c r="P120" s="276" t="s">
        <v>9225</v>
      </c>
      <c r="Q120" s="276" t="s">
        <v>9225</v>
      </c>
      <c r="R120" s="276">
        <v>2.5</v>
      </c>
      <c r="S120" s="276">
        <v>2.5</v>
      </c>
      <c r="T120" s="276">
        <v>2.5</v>
      </c>
      <c r="U120" s="276">
        <v>2.5</v>
      </c>
      <c r="V120" s="276">
        <v>2.6</v>
      </c>
      <c r="W120" s="276">
        <v>2.6</v>
      </c>
      <c r="X120" s="276">
        <v>2.6</v>
      </c>
      <c r="Y120" s="276">
        <v>2.6</v>
      </c>
      <c r="Z120" s="276">
        <v>2.6</v>
      </c>
      <c r="AA120" s="276">
        <v>2.5</v>
      </c>
      <c r="AB120" s="276">
        <v>2.5</v>
      </c>
      <c r="AC120" s="276" t="s">
        <v>9225</v>
      </c>
      <c r="AD120" s="276" t="s">
        <v>9225</v>
      </c>
      <c r="AE120" s="276" t="s">
        <v>9225</v>
      </c>
      <c r="AF120" s="276" t="s">
        <v>9225</v>
      </c>
      <c r="AG120" s="276" t="s">
        <v>9225</v>
      </c>
      <c r="AH120" s="276" t="s">
        <v>9225</v>
      </c>
      <c r="AI120" s="276" t="s">
        <v>9225</v>
      </c>
      <c r="AJ120" s="276" t="s">
        <v>9225</v>
      </c>
      <c r="AK120" s="276" t="s">
        <v>9225</v>
      </c>
      <c r="AL120" s="276" t="s">
        <v>9225</v>
      </c>
      <c r="AM120" s="276" t="s">
        <v>9225</v>
      </c>
      <c r="AN120" s="276" t="s">
        <v>9225</v>
      </c>
      <c r="AO120" s="276" t="s">
        <v>9225</v>
      </c>
      <c r="AP120" s="276" t="s">
        <v>9225</v>
      </c>
      <c r="AQ120" s="276" t="s">
        <v>9225</v>
      </c>
      <c r="AR120" s="276" t="s">
        <v>9225</v>
      </c>
      <c r="AS120" s="276" t="s">
        <v>9225</v>
      </c>
      <c r="AT120" s="276" t="s">
        <v>9225</v>
      </c>
      <c r="AU120" s="276" t="s">
        <v>9225</v>
      </c>
      <c r="AV120" s="276" t="s">
        <v>9225</v>
      </c>
      <c r="AW120" s="276" t="s">
        <v>9225</v>
      </c>
      <c r="AX120" s="276" t="s">
        <v>9225</v>
      </c>
      <c r="AY120" s="276" t="str">
        <f>_xlfn.IFNA(VLOOKUP(C120,'INFORM Severity - hidden'!$C$5:$G$300,5,FALSE),"-")</f>
        <v>-</v>
      </c>
    </row>
    <row r="121" spans="1:51" x14ac:dyDescent="0.25">
      <c r="A121" t="s">
        <v>3575</v>
      </c>
      <c r="B121" t="s">
        <v>3604</v>
      </c>
      <c r="C121" t="s">
        <v>3605</v>
      </c>
      <c r="D121" s="276" t="str">
        <f t="shared" si="1"/>
        <v>Increasing</v>
      </c>
      <c r="E121" s="276" t="s">
        <v>9225</v>
      </c>
      <c r="F121" s="276" t="s">
        <v>9225</v>
      </c>
      <c r="G121" s="276" t="s">
        <v>9225</v>
      </c>
      <c r="H121" s="276" t="s">
        <v>9225</v>
      </c>
      <c r="I121" s="276" t="s">
        <v>9225</v>
      </c>
      <c r="J121" s="276" t="s">
        <v>9225</v>
      </c>
      <c r="K121" s="276" t="s">
        <v>9225</v>
      </c>
      <c r="L121" s="276" t="s">
        <v>9225</v>
      </c>
      <c r="M121" s="276" t="s">
        <v>9225</v>
      </c>
      <c r="N121" s="276" t="s">
        <v>9225</v>
      </c>
      <c r="O121" s="276" t="s">
        <v>9225</v>
      </c>
      <c r="P121" s="276" t="s">
        <v>9225</v>
      </c>
      <c r="Q121" s="276" t="s">
        <v>9225</v>
      </c>
      <c r="R121" s="276" t="s">
        <v>9225</v>
      </c>
      <c r="S121" s="276" t="s">
        <v>9225</v>
      </c>
      <c r="T121" s="276" t="s">
        <v>9225</v>
      </c>
      <c r="U121" s="276" t="s">
        <v>9225</v>
      </c>
      <c r="V121" s="276" t="s">
        <v>9225</v>
      </c>
      <c r="W121" s="276" t="s">
        <v>9225</v>
      </c>
      <c r="X121" s="276" t="s">
        <v>9225</v>
      </c>
      <c r="Y121" s="276" t="s">
        <v>9225</v>
      </c>
      <c r="Z121" s="276" t="s">
        <v>9225</v>
      </c>
      <c r="AA121" s="276" t="s">
        <v>9225</v>
      </c>
      <c r="AB121" s="276" t="s">
        <v>9225</v>
      </c>
      <c r="AC121" s="276" t="s">
        <v>9225</v>
      </c>
      <c r="AD121" s="276" t="s">
        <v>9225</v>
      </c>
      <c r="AE121" s="276" t="s">
        <v>9225</v>
      </c>
      <c r="AF121" s="276" t="s">
        <v>9225</v>
      </c>
      <c r="AG121" s="276" t="s">
        <v>9225</v>
      </c>
      <c r="AH121" s="276" t="s">
        <v>9225</v>
      </c>
      <c r="AI121" s="276" t="s">
        <v>9225</v>
      </c>
      <c r="AJ121" s="276" t="s">
        <v>9225</v>
      </c>
      <c r="AK121" s="276" t="s">
        <v>9225</v>
      </c>
      <c r="AL121" s="276" t="s">
        <v>9225</v>
      </c>
      <c r="AM121" s="276" t="s">
        <v>9225</v>
      </c>
      <c r="AN121" s="276" t="s">
        <v>9225</v>
      </c>
      <c r="AO121" s="276">
        <v>1.7</v>
      </c>
      <c r="AP121" s="276">
        <v>2.1</v>
      </c>
      <c r="AQ121" s="276">
        <v>1.9</v>
      </c>
      <c r="AR121" s="276">
        <v>1.8</v>
      </c>
      <c r="AS121" s="276">
        <v>1.8</v>
      </c>
      <c r="AT121" s="276">
        <v>1.8</v>
      </c>
      <c r="AU121" s="276">
        <v>1.8</v>
      </c>
      <c r="AV121" s="276">
        <v>2.2000000000000002</v>
      </c>
      <c r="AW121" s="276">
        <v>2.2999999999999998</v>
      </c>
      <c r="AX121" s="276">
        <v>2.2999999999999998</v>
      </c>
      <c r="AY121" s="276">
        <f>_xlfn.IFNA(VLOOKUP(C121,'INFORM Severity - hidden'!$C$5:$G$300,5,FALSE),"-")</f>
        <v>2.2999999999999998</v>
      </c>
    </row>
    <row r="122" spans="1:51" x14ac:dyDescent="0.25">
      <c r="A122" t="s">
        <v>4679</v>
      </c>
      <c r="B122" t="s">
        <v>4677</v>
      </c>
      <c r="C122" t="s">
        <v>4678</v>
      </c>
      <c r="D122" s="276" t="str">
        <f t="shared" si="1"/>
        <v>Stable</v>
      </c>
      <c r="E122" s="276" t="s">
        <v>9225</v>
      </c>
      <c r="F122" s="276" t="s">
        <v>9225</v>
      </c>
      <c r="G122" s="276" t="s">
        <v>9225</v>
      </c>
      <c r="H122" s="276" t="s">
        <v>9225</v>
      </c>
      <c r="I122" s="276" t="s">
        <v>9225</v>
      </c>
      <c r="J122" s="276" t="s">
        <v>9225</v>
      </c>
      <c r="K122" s="276" t="s">
        <v>9225</v>
      </c>
      <c r="L122" s="276" t="s">
        <v>9225</v>
      </c>
      <c r="M122" s="276" t="s">
        <v>9225</v>
      </c>
      <c r="N122" s="276" t="s">
        <v>9225</v>
      </c>
      <c r="O122" s="276" t="s">
        <v>9225</v>
      </c>
      <c r="P122" s="276" t="s">
        <v>9225</v>
      </c>
      <c r="Q122" s="276" t="s">
        <v>9225</v>
      </c>
      <c r="R122" s="276" t="s">
        <v>9225</v>
      </c>
      <c r="S122" s="276" t="s">
        <v>9225</v>
      </c>
      <c r="T122" s="276" t="s">
        <v>9225</v>
      </c>
      <c r="U122" s="276" t="s">
        <v>9225</v>
      </c>
      <c r="V122" s="276" t="s">
        <v>9225</v>
      </c>
      <c r="W122" s="276" t="s">
        <v>9225</v>
      </c>
      <c r="X122" s="276" t="s">
        <v>9225</v>
      </c>
      <c r="Y122" s="276" t="s">
        <v>9225</v>
      </c>
      <c r="Z122" s="276" t="s">
        <v>9225</v>
      </c>
      <c r="AA122" s="276" t="s">
        <v>9225</v>
      </c>
      <c r="AB122" s="276" t="s">
        <v>9225</v>
      </c>
      <c r="AC122" s="276" t="s">
        <v>9225</v>
      </c>
      <c r="AD122" s="276" t="s">
        <v>9225</v>
      </c>
      <c r="AE122" s="276" t="s">
        <v>9225</v>
      </c>
      <c r="AF122" s="276" t="s">
        <v>9225</v>
      </c>
      <c r="AG122" s="276" t="s">
        <v>9225</v>
      </c>
      <c r="AH122" s="276" t="s">
        <v>9225</v>
      </c>
      <c r="AI122" s="276" t="s">
        <v>9225</v>
      </c>
      <c r="AJ122" s="276" t="s">
        <v>9225</v>
      </c>
      <c r="AK122" s="276" t="s">
        <v>9225</v>
      </c>
      <c r="AL122" s="276" t="s">
        <v>9225</v>
      </c>
      <c r="AM122" s="276" t="s">
        <v>9225</v>
      </c>
      <c r="AN122" s="276" t="s">
        <v>9225</v>
      </c>
      <c r="AO122" s="276" t="s">
        <v>9225</v>
      </c>
      <c r="AP122" s="276" t="s">
        <v>9225</v>
      </c>
      <c r="AQ122" s="276" t="s">
        <v>9225</v>
      </c>
      <c r="AR122" s="276" t="s">
        <v>9225</v>
      </c>
      <c r="AS122" s="276" t="s">
        <v>9225</v>
      </c>
      <c r="AT122" s="276">
        <v>2.8</v>
      </c>
      <c r="AU122" s="276">
        <v>2.8</v>
      </c>
      <c r="AV122" s="276">
        <v>2.8</v>
      </c>
      <c r="AW122" s="276">
        <v>2.8</v>
      </c>
      <c r="AX122" s="276">
        <v>2.8</v>
      </c>
      <c r="AY122" s="276">
        <f>_xlfn.IFNA(VLOOKUP(C122,'INFORM Severity - hidden'!$C$5:$G$300,5,FALSE),"-")</f>
        <v>2.8</v>
      </c>
    </row>
    <row r="123" spans="1:51" x14ac:dyDescent="0.25">
      <c r="A123" t="s">
        <v>4679</v>
      </c>
      <c r="B123" t="s">
        <v>4689</v>
      </c>
      <c r="C123" t="s">
        <v>4690</v>
      </c>
      <c r="D123" s="276" t="str">
        <f t="shared" si="1"/>
        <v>-</v>
      </c>
      <c r="E123" s="276" t="s">
        <v>9225</v>
      </c>
      <c r="F123" s="276" t="s">
        <v>9225</v>
      </c>
      <c r="G123" s="276" t="s">
        <v>9225</v>
      </c>
      <c r="H123" s="276" t="s">
        <v>9225</v>
      </c>
      <c r="I123" s="276" t="s">
        <v>9225</v>
      </c>
      <c r="J123" s="276" t="s">
        <v>9225</v>
      </c>
      <c r="K123" s="276" t="s">
        <v>9225</v>
      </c>
      <c r="L123" s="276" t="s">
        <v>9225</v>
      </c>
      <c r="M123" s="276" t="s">
        <v>9225</v>
      </c>
      <c r="N123" s="276" t="s">
        <v>9225</v>
      </c>
      <c r="O123" s="276" t="s">
        <v>9225</v>
      </c>
      <c r="P123" s="276" t="s">
        <v>9225</v>
      </c>
      <c r="Q123" s="276" t="s">
        <v>9225</v>
      </c>
      <c r="R123" s="276" t="s">
        <v>9225</v>
      </c>
      <c r="S123" s="276" t="s">
        <v>9225</v>
      </c>
      <c r="T123" s="276" t="s">
        <v>9225</v>
      </c>
      <c r="U123" s="276" t="s">
        <v>9225</v>
      </c>
      <c r="V123" s="276" t="s">
        <v>9225</v>
      </c>
      <c r="W123" s="276" t="s">
        <v>9225</v>
      </c>
      <c r="X123" s="276" t="s">
        <v>9225</v>
      </c>
      <c r="Y123" s="276" t="s">
        <v>9225</v>
      </c>
      <c r="Z123" s="276" t="s">
        <v>9225</v>
      </c>
      <c r="AA123" s="276" t="s">
        <v>9225</v>
      </c>
      <c r="AB123" s="276" t="s">
        <v>9225</v>
      </c>
      <c r="AC123" s="276" t="s">
        <v>9225</v>
      </c>
      <c r="AD123" s="276" t="s">
        <v>9225</v>
      </c>
      <c r="AE123" s="276" t="s">
        <v>9225</v>
      </c>
      <c r="AF123" s="276" t="s">
        <v>9225</v>
      </c>
      <c r="AG123" s="276" t="s">
        <v>9225</v>
      </c>
      <c r="AH123" s="276" t="s">
        <v>9225</v>
      </c>
      <c r="AI123" s="276" t="s">
        <v>9225</v>
      </c>
      <c r="AJ123" s="276" t="s">
        <v>9225</v>
      </c>
      <c r="AK123" s="276" t="s">
        <v>9225</v>
      </c>
      <c r="AL123" s="276" t="s">
        <v>9225</v>
      </c>
      <c r="AM123" s="276" t="s">
        <v>9225</v>
      </c>
      <c r="AN123" s="276" t="s">
        <v>9225</v>
      </c>
      <c r="AO123" s="276" t="s">
        <v>9225</v>
      </c>
      <c r="AP123" s="276" t="s">
        <v>9225</v>
      </c>
      <c r="AQ123" s="276" t="s">
        <v>9225</v>
      </c>
      <c r="AR123" s="276" t="s">
        <v>9225</v>
      </c>
      <c r="AS123" s="276" t="s">
        <v>9225</v>
      </c>
      <c r="AT123" s="276">
        <v>2.5</v>
      </c>
      <c r="AU123" s="276" t="s">
        <v>9225</v>
      </c>
      <c r="AV123" s="276">
        <v>2.5</v>
      </c>
      <c r="AW123" s="276" t="s">
        <v>9225</v>
      </c>
      <c r="AX123" s="276" t="s">
        <v>9225</v>
      </c>
      <c r="AY123" s="276" t="str">
        <f>_xlfn.IFNA(VLOOKUP(C123,'INFORM Severity - hidden'!$C$5:$G$300,5,FALSE),"-")</f>
        <v>x</v>
      </c>
    </row>
    <row r="124" spans="1:51" x14ac:dyDescent="0.25">
      <c r="A124" t="s">
        <v>4679</v>
      </c>
      <c r="B124" t="s">
        <v>4700</v>
      </c>
      <c r="C124" t="s">
        <v>4701</v>
      </c>
      <c r="D124" s="276" t="str">
        <f t="shared" si="1"/>
        <v>Stable</v>
      </c>
      <c r="E124" s="276" t="s">
        <v>9225</v>
      </c>
      <c r="F124" s="276" t="s">
        <v>9225</v>
      </c>
      <c r="G124" s="276" t="s">
        <v>9225</v>
      </c>
      <c r="H124" s="276" t="s">
        <v>9225</v>
      </c>
      <c r="I124" s="276" t="s">
        <v>9225</v>
      </c>
      <c r="J124" s="276" t="s">
        <v>9225</v>
      </c>
      <c r="K124" s="276" t="s">
        <v>9225</v>
      </c>
      <c r="L124" s="276" t="s">
        <v>9225</v>
      </c>
      <c r="M124" s="276" t="s">
        <v>9225</v>
      </c>
      <c r="N124" s="276" t="s">
        <v>9225</v>
      </c>
      <c r="O124" s="276" t="s">
        <v>9225</v>
      </c>
      <c r="P124" s="276" t="s">
        <v>9225</v>
      </c>
      <c r="Q124" s="276" t="s">
        <v>9225</v>
      </c>
      <c r="R124" s="276" t="s">
        <v>9225</v>
      </c>
      <c r="S124" s="276" t="s">
        <v>9225</v>
      </c>
      <c r="T124" s="276" t="s">
        <v>9225</v>
      </c>
      <c r="U124" s="276" t="s">
        <v>9225</v>
      </c>
      <c r="V124" s="276" t="s">
        <v>9225</v>
      </c>
      <c r="W124" s="276" t="s">
        <v>9225</v>
      </c>
      <c r="X124" s="276" t="s">
        <v>9225</v>
      </c>
      <c r="Y124" s="276" t="s">
        <v>9225</v>
      </c>
      <c r="Z124" s="276" t="s">
        <v>9225</v>
      </c>
      <c r="AA124" s="276" t="s">
        <v>9225</v>
      </c>
      <c r="AB124" s="276" t="s">
        <v>9225</v>
      </c>
      <c r="AC124" s="276" t="s">
        <v>9225</v>
      </c>
      <c r="AD124" s="276" t="s">
        <v>9225</v>
      </c>
      <c r="AE124" s="276" t="s">
        <v>9225</v>
      </c>
      <c r="AF124" s="276" t="s">
        <v>9225</v>
      </c>
      <c r="AG124" s="276" t="s">
        <v>9225</v>
      </c>
      <c r="AH124" s="276" t="s">
        <v>9225</v>
      </c>
      <c r="AI124" s="276" t="s">
        <v>9225</v>
      </c>
      <c r="AJ124" s="276" t="s">
        <v>9225</v>
      </c>
      <c r="AK124" s="276" t="s">
        <v>9225</v>
      </c>
      <c r="AL124" s="276" t="s">
        <v>9225</v>
      </c>
      <c r="AM124" s="276" t="s">
        <v>9225</v>
      </c>
      <c r="AN124" s="276" t="s">
        <v>9225</v>
      </c>
      <c r="AO124" s="276" t="s">
        <v>9225</v>
      </c>
      <c r="AP124" s="276">
        <v>2.4</v>
      </c>
      <c r="AQ124" s="276">
        <v>2.4</v>
      </c>
      <c r="AR124" s="276">
        <v>2.4</v>
      </c>
      <c r="AS124" s="276">
        <v>2.4</v>
      </c>
      <c r="AT124" s="276">
        <v>2.5</v>
      </c>
      <c r="AU124" s="276">
        <v>2.5</v>
      </c>
      <c r="AV124" s="276">
        <v>2.5</v>
      </c>
      <c r="AW124" s="276">
        <v>2.5</v>
      </c>
      <c r="AX124" s="276">
        <v>2.5</v>
      </c>
      <c r="AY124" s="276">
        <f>_xlfn.IFNA(VLOOKUP(C124,'INFORM Severity - hidden'!$C$5:$G$300,5,FALSE),"-")</f>
        <v>2.5</v>
      </c>
    </row>
    <row r="125" spans="1:51" x14ac:dyDescent="0.25">
      <c r="A125"/>
      <c r="B125"/>
      <c r="C125" t="s">
        <v>9274</v>
      </c>
      <c r="D125" s="276" t="str">
        <f t="shared" si="1"/>
        <v>-</v>
      </c>
      <c r="E125" s="276" t="s">
        <v>9225</v>
      </c>
      <c r="F125" s="276" t="s">
        <v>9225</v>
      </c>
      <c r="G125" s="276" t="s">
        <v>9225</v>
      </c>
      <c r="H125" s="276" t="s">
        <v>9225</v>
      </c>
      <c r="I125" s="276" t="s">
        <v>9225</v>
      </c>
      <c r="J125" s="276" t="s">
        <v>9225</v>
      </c>
      <c r="K125" s="276" t="s">
        <v>9225</v>
      </c>
      <c r="L125" s="276" t="s">
        <v>9225</v>
      </c>
      <c r="M125" s="276" t="s">
        <v>9225</v>
      </c>
      <c r="N125" s="276" t="s">
        <v>9225</v>
      </c>
      <c r="O125" s="276" t="s">
        <v>9225</v>
      </c>
      <c r="P125" s="276" t="s">
        <v>9225</v>
      </c>
      <c r="Q125" s="276" t="s">
        <v>9225</v>
      </c>
      <c r="R125" s="276" t="s">
        <v>9225</v>
      </c>
      <c r="S125" s="276" t="s">
        <v>9225</v>
      </c>
      <c r="T125" s="276" t="s">
        <v>9225</v>
      </c>
      <c r="U125" s="276" t="s">
        <v>9225</v>
      </c>
      <c r="V125" s="276" t="s">
        <v>9225</v>
      </c>
      <c r="W125" s="276" t="s">
        <v>9225</v>
      </c>
      <c r="X125" s="276" t="s">
        <v>9225</v>
      </c>
      <c r="Y125" s="276" t="s">
        <v>9225</v>
      </c>
      <c r="Z125" s="276" t="s">
        <v>9225</v>
      </c>
      <c r="AA125" s="276" t="s">
        <v>9225</v>
      </c>
      <c r="AB125" s="276">
        <v>1.7</v>
      </c>
      <c r="AC125" s="276">
        <v>1.7</v>
      </c>
      <c r="AD125" s="276">
        <v>1.7</v>
      </c>
      <c r="AE125" s="276" t="s">
        <v>9225</v>
      </c>
      <c r="AF125" s="276" t="s">
        <v>9225</v>
      </c>
      <c r="AG125" s="276" t="s">
        <v>9225</v>
      </c>
      <c r="AH125" s="276" t="s">
        <v>9225</v>
      </c>
      <c r="AI125" s="276" t="s">
        <v>9225</v>
      </c>
      <c r="AJ125" s="276" t="s">
        <v>9225</v>
      </c>
      <c r="AK125" s="276" t="s">
        <v>9225</v>
      </c>
      <c r="AL125" s="276" t="s">
        <v>9225</v>
      </c>
      <c r="AM125" s="276" t="s">
        <v>9225</v>
      </c>
      <c r="AN125" s="276" t="s">
        <v>9225</v>
      </c>
      <c r="AO125" s="276" t="s">
        <v>9225</v>
      </c>
      <c r="AP125" s="276" t="s">
        <v>9225</v>
      </c>
      <c r="AQ125" s="276" t="s">
        <v>9225</v>
      </c>
      <c r="AR125" s="276" t="s">
        <v>9225</v>
      </c>
      <c r="AS125" s="276" t="s">
        <v>9225</v>
      </c>
      <c r="AT125" s="276" t="s">
        <v>9225</v>
      </c>
      <c r="AU125" s="276" t="s">
        <v>9225</v>
      </c>
      <c r="AV125" s="276" t="s">
        <v>9225</v>
      </c>
      <c r="AW125" s="276" t="s">
        <v>9225</v>
      </c>
      <c r="AX125" s="276" t="s">
        <v>9225</v>
      </c>
      <c r="AY125" s="276" t="str">
        <f>_xlfn.IFNA(VLOOKUP(C125,'INFORM Severity - hidden'!$C$5:$G$300,5,FALSE),"-")</f>
        <v>-</v>
      </c>
    </row>
    <row r="126" spans="1:51" x14ac:dyDescent="0.25">
      <c r="A126" t="s">
        <v>12</v>
      </c>
      <c r="B126" t="s">
        <v>10</v>
      </c>
      <c r="C126" t="s">
        <v>11</v>
      </c>
      <c r="D126" s="276" t="str">
        <f t="shared" si="1"/>
        <v>Decreasing</v>
      </c>
      <c r="E126" s="276">
        <v>3.6</v>
      </c>
      <c r="F126" s="276">
        <v>3.8</v>
      </c>
      <c r="G126" s="276">
        <v>3.8</v>
      </c>
      <c r="H126" s="276">
        <v>3.6</v>
      </c>
      <c r="I126" s="276">
        <v>3.6</v>
      </c>
      <c r="J126" s="276">
        <v>3.6</v>
      </c>
      <c r="K126" s="276">
        <v>3.6</v>
      </c>
      <c r="L126" s="276">
        <v>3.7</v>
      </c>
      <c r="M126" s="276">
        <v>3.7</v>
      </c>
      <c r="N126" s="276">
        <v>3.8</v>
      </c>
      <c r="O126" s="276">
        <v>3.8</v>
      </c>
      <c r="P126" s="276">
        <v>3.8</v>
      </c>
      <c r="Q126" s="276">
        <v>3.8</v>
      </c>
      <c r="R126" s="276">
        <v>3.8</v>
      </c>
      <c r="S126" s="276">
        <v>3.8</v>
      </c>
      <c r="T126" s="276">
        <v>3.8</v>
      </c>
      <c r="U126" s="276">
        <v>3.8</v>
      </c>
      <c r="V126" s="276">
        <v>3.8</v>
      </c>
      <c r="W126" s="276">
        <v>3.8</v>
      </c>
      <c r="X126" s="276">
        <v>3.8</v>
      </c>
      <c r="Y126" s="276">
        <v>3.8</v>
      </c>
      <c r="Z126" s="276">
        <v>3.8</v>
      </c>
      <c r="AA126" s="276">
        <v>3.8</v>
      </c>
      <c r="AB126" s="276">
        <v>3.8</v>
      </c>
      <c r="AC126" s="276">
        <v>3.8</v>
      </c>
      <c r="AD126" s="276">
        <v>3.8</v>
      </c>
      <c r="AE126" s="276">
        <v>4.0999999999999996</v>
      </c>
      <c r="AF126" s="276">
        <v>4.0999999999999996</v>
      </c>
      <c r="AG126" s="276">
        <v>4.0999999999999996</v>
      </c>
      <c r="AH126" s="276">
        <v>4.3</v>
      </c>
      <c r="AI126" s="276">
        <v>4.3</v>
      </c>
      <c r="AJ126" s="276">
        <v>4.3</v>
      </c>
      <c r="AK126" s="276">
        <v>4.3</v>
      </c>
      <c r="AL126" s="276">
        <v>4.3</v>
      </c>
      <c r="AM126" s="276">
        <v>4.3</v>
      </c>
      <c r="AN126" s="276">
        <v>4.3</v>
      </c>
      <c r="AO126" s="276">
        <v>4.3</v>
      </c>
      <c r="AP126" s="276">
        <v>4.3</v>
      </c>
      <c r="AQ126" s="276">
        <v>4.3</v>
      </c>
      <c r="AR126" s="276">
        <v>4.2</v>
      </c>
      <c r="AS126" s="276">
        <v>4.2</v>
      </c>
      <c r="AT126" s="276">
        <v>4.2</v>
      </c>
      <c r="AU126" s="276">
        <v>4.2</v>
      </c>
      <c r="AV126" s="276">
        <v>4.2</v>
      </c>
      <c r="AW126" s="276">
        <v>4.2</v>
      </c>
      <c r="AX126" s="276">
        <v>4.0999999999999996</v>
      </c>
      <c r="AY126" s="276">
        <f>_xlfn.IFNA(VLOOKUP(C126,'INFORM Severity - hidden'!$C$5:$G$300,5,FALSE),"-")</f>
        <v>4.0999999999999996</v>
      </c>
    </row>
    <row r="127" spans="1:51" x14ac:dyDescent="0.25">
      <c r="A127" t="s">
        <v>325</v>
      </c>
      <c r="B127" t="s">
        <v>1040</v>
      </c>
      <c r="C127" t="s">
        <v>1041</v>
      </c>
      <c r="D127" s="276" t="str">
        <f t="shared" si="1"/>
        <v>Stable</v>
      </c>
      <c r="E127" s="276" t="s">
        <v>9225</v>
      </c>
      <c r="F127" s="276">
        <v>3.2</v>
      </c>
      <c r="G127" s="276">
        <v>3.2</v>
      </c>
      <c r="H127" s="276">
        <v>3.2</v>
      </c>
      <c r="I127" s="276">
        <v>3.3</v>
      </c>
      <c r="J127" s="276">
        <v>3.3</v>
      </c>
      <c r="K127" s="276">
        <v>3.3</v>
      </c>
      <c r="L127" s="276">
        <v>3.3</v>
      </c>
      <c r="M127" s="276">
        <v>3.3</v>
      </c>
      <c r="N127" s="276">
        <v>3.4</v>
      </c>
      <c r="O127" s="276">
        <v>3.4</v>
      </c>
      <c r="P127" s="276">
        <v>3.4</v>
      </c>
      <c r="Q127" s="276">
        <v>3.4</v>
      </c>
      <c r="R127" s="276">
        <v>3.4</v>
      </c>
      <c r="S127" s="276">
        <v>3.6</v>
      </c>
      <c r="T127" s="276">
        <v>3.6</v>
      </c>
      <c r="U127" s="276">
        <v>3.6</v>
      </c>
      <c r="V127" s="276">
        <v>3.6</v>
      </c>
      <c r="W127" s="276">
        <v>3.6</v>
      </c>
      <c r="X127" s="276">
        <v>3.5</v>
      </c>
      <c r="Y127" s="276">
        <v>3.5</v>
      </c>
      <c r="Z127" s="276">
        <v>3.5</v>
      </c>
      <c r="AA127" s="276">
        <v>3.5</v>
      </c>
      <c r="AB127" s="276">
        <v>3.5</v>
      </c>
      <c r="AC127" s="276">
        <v>3.5</v>
      </c>
      <c r="AD127" s="276">
        <v>3.7</v>
      </c>
      <c r="AE127" s="276">
        <v>3.7</v>
      </c>
      <c r="AF127" s="276">
        <v>3.7</v>
      </c>
      <c r="AG127" s="276">
        <v>3.7</v>
      </c>
      <c r="AH127" s="276">
        <v>3.7</v>
      </c>
      <c r="AI127" s="276">
        <v>3.9</v>
      </c>
      <c r="AJ127" s="276">
        <v>3.9</v>
      </c>
      <c r="AK127" s="276">
        <v>3.9</v>
      </c>
      <c r="AL127" s="276">
        <v>3.8</v>
      </c>
      <c r="AM127" s="276">
        <v>3.9</v>
      </c>
      <c r="AN127" s="276">
        <v>3.9</v>
      </c>
      <c r="AO127" s="276">
        <v>4.3</v>
      </c>
      <c r="AP127" s="276">
        <v>4.3</v>
      </c>
      <c r="AQ127" s="276">
        <v>4.3</v>
      </c>
      <c r="AR127" s="276">
        <v>4.3</v>
      </c>
      <c r="AS127" s="276">
        <v>4.4000000000000004</v>
      </c>
      <c r="AT127" s="276">
        <v>4.4000000000000004</v>
      </c>
      <c r="AU127" s="276">
        <v>4.4000000000000004</v>
      </c>
      <c r="AV127" s="276">
        <v>4.4000000000000004</v>
      </c>
      <c r="AW127" s="276">
        <v>4.4000000000000004</v>
      </c>
      <c r="AX127" s="276">
        <v>4.4000000000000004</v>
      </c>
      <c r="AY127" s="276">
        <f>_xlfn.IFNA(VLOOKUP(C127,'INFORM Severity - hidden'!$C$5:$G$300,5,FALSE),"-")</f>
        <v>4.4000000000000004</v>
      </c>
    </row>
    <row r="128" spans="1:51" x14ac:dyDescent="0.25">
      <c r="A128" t="s">
        <v>325</v>
      </c>
      <c r="B128" t="s">
        <v>323</v>
      </c>
      <c r="C128" t="s">
        <v>324</v>
      </c>
      <c r="D128" s="276" t="str">
        <f t="shared" si="1"/>
        <v>Stable</v>
      </c>
      <c r="E128" s="276" t="s">
        <v>9225</v>
      </c>
      <c r="F128" s="276">
        <v>3.3</v>
      </c>
      <c r="G128" s="276">
        <v>3.3</v>
      </c>
      <c r="H128" s="276">
        <v>3.1</v>
      </c>
      <c r="I128" s="276">
        <v>3.2</v>
      </c>
      <c r="J128" s="276">
        <v>3.2</v>
      </c>
      <c r="K128" s="276">
        <v>3.2</v>
      </c>
      <c r="L128" s="276">
        <v>3.2</v>
      </c>
      <c r="M128" s="276">
        <v>3.2</v>
      </c>
      <c r="N128" s="276">
        <v>3.5</v>
      </c>
      <c r="O128" s="276">
        <v>3.5</v>
      </c>
      <c r="P128" s="276">
        <v>3.4</v>
      </c>
      <c r="Q128" s="276">
        <v>3.5</v>
      </c>
      <c r="R128" s="276">
        <v>3.5</v>
      </c>
      <c r="S128" s="276">
        <v>3.5</v>
      </c>
      <c r="T128" s="276">
        <v>3.5</v>
      </c>
      <c r="U128" s="276">
        <v>3.5</v>
      </c>
      <c r="V128" s="276">
        <v>3.5</v>
      </c>
      <c r="W128" s="276">
        <v>3.5</v>
      </c>
      <c r="X128" s="276">
        <v>3.5</v>
      </c>
      <c r="Y128" s="276">
        <v>3.5</v>
      </c>
      <c r="Z128" s="276">
        <v>3.5</v>
      </c>
      <c r="AA128" s="276">
        <v>3.5</v>
      </c>
      <c r="AB128" s="276">
        <v>3.5</v>
      </c>
      <c r="AC128" s="276">
        <v>3.5</v>
      </c>
      <c r="AD128" s="276">
        <v>3.5</v>
      </c>
      <c r="AE128" s="276">
        <v>3.5</v>
      </c>
      <c r="AF128" s="276">
        <v>3.5</v>
      </c>
      <c r="AG128" s="276">
        <v>3.5</v>
      </c>
      <c r="AH128" s="276">
        <v>3.6</v>
      </c>
      <c r="AI128" s="276">
        <v>3.6</v>
      </c>
      <c r="AJ128" s="276">
        <v>3.6</v>
      </c>
      <c r="AK128" s="276">
        <v>3.6</v>
      </c>
      <c r="AL128" s="276">
        <v>3.5</v>
      </c>
      <c r="AM128" s="276">
        <v>3.5</v>
      </c>
      <c r="AN128" s="276">
        <v>3.5</v>
      </c>
      <c r="AO128" s="276">
        <v>3.6</v>
      </c>
      <c r="AP128" s="276">
        <v>3.6</v>
      </c>
      <c r="AQ128" s="276">
        <v>3.7</v>
      </c>
      <c r="AR128" s="276">
        <v>3.7</v>
      </c>
      <c r="AS128" s="276">
        <v>3.7</v>
      </c>
      <c r="AT128" s="276">
        <v>3.7</v>
      </c>
      <c r="AU128" s="276">
        <v>3.7</v>
      </c>
      <c r="AV128" s="276">
        <v>3.7</v>
      </c>
      <c r="AW128" s="276">
        <v>3.7</v>
      </c>
      <c r="AX128" s="276">
        <v>3.7</v>
      </c>
      <c r="AY128" s="276">
        <f>_xlfn.IFNA(VLOOKUP(C128,'INFORM Severity - hidden'!$C$5:$G$300,5,FALSE),"-")</f>
        <v>3.7</v>
      </c>
    </row>
    <row r="129" spans="1:51" x14ac:dyDescent="0.25">
      <c r="A129" t="s">
        <v>325</v>
      </c>
      <c r="B129" t="s">
        <v>331</v>
      </c>
      <c r="C129" t="s">
        <v>332</v>
      </c>
      <c r="D129" s="276" t="str">
        <f t="shared" si="1"/>
        <v>Decreasing</v>
      </c>
      <c r="E129" s="276" t="s">
        <v>9225</v>
      </c>
      <c r="F129" s="276">
        <v>2.1</v>
      </c>
      <c r="G129" s="276">
        <v>2.1</v>
      </c>
      <c r="H129" s="276">
        <v>2.2999999999999998</v>
      </c>
      <c r="I129" s="276">
        <v>2.4</v>
      </c>
      <c r="J129" s="276">
        <v>2.2999999999999998</v>
      </c>
      <c r="K129" s="276">
        <v>2.2999999999999998</v>
      </c>
      <c r="L129" s="276">
        <v>2.2999999999999998</v>
      </c>
      <c r="M129" s="276">
        <v>2.2999999999999998</v>
      </c>
      <c r="N129" s="276">
        <v>2.7</v>
      </c>
      <c r="O129" s="276">
        <v>2.7</v>
      </c>
      <c r="P129" s="276">
        <v>2.7</v>
      </c>
      <c r="Q129" s="276">
        <v>2.7</v>
      </c>
      <c r="R129" s="276">
        <v>2.7</v>
      </c>
      <c r="S129" s="276">
        <v>2.6</v>
      </c>
      <c r="T129" s="276">
        <v>2.6</v>
      </c>
      <c r="U129" s="276">
        <v>2.6</v>
      </c>
      <c r="V129" s="276">
        <v>2.6</v>
      </c>
      <c r="W129" s="276">
        <v>2.6</v>
      </c>
      <c r="X129" s="276">
        <v>2.6</v>
      </c>
      <c r="Y129" s="276">
        <v>2.6</v>
      </c>
      <c r="Z129" s="276">
        <v>2.6</v>
      </c>
      <c r="AA129" s="276">
        <v>2.6</v>
      </c>
      <c r="AB129" s="276">
        <v>2.6</v>
      </c>
      <c r="AC129" s="276">
        <v>2.6</v>
      </c>
      <c r="AD129" s="276">
        <v>3.1</v>
      </c>
      <c r="AE129" s="276">
        <v>3.1</v>
      </c>
      <c r="AF129" s="276">
        <v>3.1</v>
      </c>
      <c r="AG129" s="276">
        <v>3.1</v>
      </c>
      <c r="AH129" s="276">
        <v>3.2</v>
      </c>
      <c r="AI129" s="276">
        <v>3.2</v>
      </c>
      <c r="AJ129" s="276">
        <v>3.2</v>
      </c>
      <c r="AK129" s="276">
        <v>3.2</v>
      </c>
      <c r="AL129" s="276">
        <v>3.1</v>
      </c>
      <c r="AM129" s="276">
        <v>3.1</v>
      </c>
      <c r="AN129" s="276">
        <v>3.2</v>
      </c>
      <c r="AO129" s="276">
        <v>3.7</v>
      </c>
      <c r="AP129" s="276">
        <v>3.7</v>
      </c>
      <c r="AQ129" s="276">
        <v>3.7</v>
      </c>
      <c r="AR129" s="276">
        <v>3.7</v>
      </c>
      <c r="AS129" s="276">
        <v>3.8</v>
      </c>
      <c r="AT129" s="276">
        <v>3.8</v>
      </c>
      <c r="AU129" s="276">
        <v>3.8</v>
      </c>
      <c r="AV129" s="276">
        <v>3.8</v>
      </c>
      <c r="AW129" s="276">
        <v>3.8</v>
      </c>
      <c r="AX129" s="276">
        <v>3.7</v>
      </c>
      <c r="AY129" s="276">
        <f>_xlfn.IFNA(VLOOKUP(C129,'INFORM Severity - hidden'!$C$5:$G$300,5,FALSE),"-")</f>
        <v>3.7</v>
      </c>
    </row>
    <row r="130" spans="1:51" x14ac:dyDescent="0.25">
      <c r="A130" t="s">
        <v>325</v>
      </c>
      <c r="B130" t="s">
        <v>1502</v>
      </c>
      <c r="C130" t="s">
        <v>1503</v>
      </c>
      <c r="D130" s="276" t="str">
        <f t="shared" si="1"/>
        <v>Stable</v>
      </c>
      <c r="E130" s="276" t="s">
        <v>9225</v>
      </c>
      <c r="F130" s="276" t="s">
        <v>9225</v>
      </c>
      <c r="G130" s="276" t="s">
        <v>9225</v>
      </c>
      <c r="H130" s="276" t="s">
        <v>9225</v>
      </c>
      <c r="I130" s="276" t="s">
        <v>9225</v>
      </c>
      <c r="J130" s="276" t="s">
        <v>9225</v>
      </c>
      <c r="K130" s="276" t="s">
        <v>9225</v>
      </c>
      <c r="L130" s="276" t="s">
        <v>9225</v>
      </c>
      <c r="M130" s="276" t="s">
        <v>9225</v>
      </c>
      <c r="N130" s="276" t="s">
        <v>9225</v>
      </c>
      <c r="O130" s="276" t="s">
        <v>9225</v>
      </c>
      <c r="P130" s="276" t="s">
        <v>9225</v>
      </c>
      <c r="Q130" s="276" t="s">
        <v>9225</v>
      </c>
      <c r="R130" s="276" t="s">
        <v>9225</v>
      </c>
      <c r="S130" s="276" t="s">
        <v>9225</v>
      </c>
      <c r="T130" s="276" t="s">
        <v>9225</v>
      </c>
      <c r="U130" s="276" t="s">
        <v>9225</v>
      </c>
      <c r="V130" s="276" t="s">
        <v>9225</v>
      </c>
      <c r="W130" s="276" t="s">
        <v>9225</v>
      </c>
      <c r="X130" s="276" t="s">
        <v>9225</v>
      </c>
      <c r="Y130" s="276" t="s">
        <v>9225</v>
      </c>
      <c r="Z130" s="276" t="s">
        <v>9225</v>
      </c>
      <c r="AA130" s="276" t="s">
        <v>9225</v>
      </c>
      <c r="AB130" s="276" t="s">
        <v>9225</v>
      </c>
      <c r="AC130" s="276" t="s">
        <v>9225</v>
      </c>
      <c r="AD130" s="276" t="s">
        <v>9225</v>
      </c>
      <c r="AE130" s="276" t="s">
        <v>9225</v>
      </c>
      <c r="AF130" s="276" t="s">
        <v>9225</v>
      </c>
      <c r="AG130" s="276" t="s">
        <v>9225</v>
      </c>
      <c r="AH130" s="276">
        <v>2.1</v>
      </c>
      <c r="AI130" s="276">
        <v>3.4</v>
      </c>
      <c r="AJ130" s="276">
        <v>3.4</v>
      </c>
      <c r="AK130" s="276">
        <v>3.4</v>
      </c>
      <c r="AL130" s="276">
        <v>3.4</v>
      </c>
      <c r="AM130" s="276">
        <v>3.4</v>
      </c>
      <c r="AN130" s="276">
        <v>3.5</v>
      </c>
      <c r="AO130" s="276">
        <v>4.0999999999999996</v>
      </c>
      <c r="AP130" s="276">
        <v>4.0999999999999996</v>
      </c>
      <c r="AQ130" s="276">
        <v>4.0999999999999996</v>
      </c>
      <c r="AR130" s="276">
        <v>4.0999999999999996</v>
      </c>
      <c r="AS130" s="276">
        <v>4.5</v>
      </c>
      <c r="AT130" s="276">
        <v>4.5</v>
      </c>
      <c r="AU130" s="276">
        <v>4.5</v>
      </c>
      <c r="AV130" s="276">
        <v>4.5</v>
      </c>
      <c r="AW130" s="276">
        <v>4.5</v>
      </c>
      <c r="AX130" s="276">
        <v>4.5</v>
      </c>
      <c r="AY130" s="276">
        <f>_xlfn.IFNA(VLOOKUP(C130,'INFORM Severity - hidden'!$C$5:$G$300,5,FALSE),"-")</f>
        <v>4.5</v>
      </c>
    </row>
    <row r="131" spans="1:51" x14ac:dyDescent="0.25">
      <c r="A131" t="s">
        <v>646</v>
      </c>
      <c r="B131" t="s">
        <v>828</v>
      </c>
      <c r="C131" t="s">
        <v>829</v>
      </c>
      <c r="D131" s="276" t="str">
        <f t="shared" ref="D131:D194" si="2">IF(AY131="-","-",IFERROR(IF(ROUND(AVERAGE(AW131:AY131),1)=ROUND(AVERAGE(AT131:AV131),1),"Stable",IF(ROUND(AVERAGE(AW131:AY131),1)&lt;ROUND(AVERAGE(AT131:AV131),1),"Decreasing",IF(ROUND(AVERAGE(AW131:AY131),1)&gt;ROUND(AVERAGE(AT131:AV131),1),"Increasing"))),"-"))</f>
        <v>Stable</v>
      </c>
      <c r="E131" s="276" t="s">
        <v>9225</v>
      </c>
      <c r="F131" s="276" t="s">
        <v>9225</v>
      </c>
      <c r="G131" s="276" t="s">
        <v>9225</v>
      </c>
      <c r="H131" s="276">
        <v>3.8</v>
      </c>
      <c r="I131" s="276">
        <v>3.7</v>
      </c>
      <c r="J131" s="276">
        <v>3.7</v>
      </c>
      <c r="K131" s="276">
        <v>3.2</v>
      </c>
      <c r="L131" s="276">
        <v>3.2</v>
      </c>
      <c r="M131" s="276">
        <v>3.2</v>
      </c>
      <c r="N131" s="276">
        <v>3.2</v>
      </c>
      <c r="O131" s="276">
        <v>3.4</v>
      </c>
      <c r="P131" s="276">
        <v>3.4</v>
      </c>
      <c r="Q131" s="276">
        <v>3.5</v>
      </c>
      <c r="R131" s="276">
        <v>3.5</v>
      </c>
      <c r="S131" s="276">
        <v>3.2</v>
      </c>
      <c r="T131" s="276">
        <v>3.2</v>
      </c>
      <c r="U131" s="276">
        <v>3.2</v>
      </c>
      <c r="V131" s="276">
        <v>3.2</v>
      </c>
      <c r="W131" s="276">
        <v>3</v>
      </c>
      <c r="X131" s="276">
        <v>3</v>
      </c>
      <c r="Y131" s="276">
        <v>3</v>
      </c>
      <c r="Z131" s="276">
        <v>3.2</v>
      </c>
      <c r="AA131" s="276">
        <v>3.3</v>
      </c>
      <c r="AB131" s="276">
        <v>3.3</v>
      </c>
      <c r="AC131" s="276">
        <v>3.6</v>
      </c>
      <c r="AD131" s="276">
        <v>3.6</v>
      </c>
      <c r="AE131" s="276">
        <v>3.6</v>
      </c>
      <c r="AF131" s="276">
        <v>3.6</v>
      </c>
      <c r="AG131" s="276">
        <v>3.6</v>
      </c>
      <c r="AH131" s="276">
        <v>3.7</v>
      </c>
      <c r="AI131" s="276" t="s">
        <v>9225</v>
      </c>
      <c r="AJ131" s="276" t="s">
        <v>9225</v>
      </c>
      <c r="AK131" s="276" t="s">
        <v>9225</v>
      </c>
      <c r="AL131" s="276" t="s">
        <v>9225</v>
      </c>
      <c r="AM131" s="276" t="s">
        <v>9225</v>
      </c>
      <c r="AN131" s="276" t="s">
        <v>9225</v>
      </c>
      <c r="AO131" s="276">
        <v>3.5</v>
      </c>
      <c r="AP131" s="276">
        <v>3.5</v>
      </c>
      <c r="AQ131" s="276">
        <v>3.6</v>
      </c>
      <c r="AR131" s="276">
        <v>3.6</v>
      </c>
      <c r="AS131" s="276">
        <v>3.6</v>
      </c>
      <c r="AT131" s="276">
        <v>3.6</v>
      </c>
      <c r="AU131" s="276">
        <v>3.6</v>
      </c>
      <c r="AV131" s="276">
        <v>3.6</v>
      </c>
      <c r="AW131" s="276">
        <v>3.6</v>
      </c>
      <c r="AX131" s="276">
        <v>3.6</v>
      </c>
      <c r="AY131" s="276">
        <f>_xlfn.IFNA(VLOOKUP(C131,'INFORM Severity - hidden'!$C$5:$G$300,5,FALSE),"-")</f>
        <v>3.6</v>
      </c>
    </row>
    <row r="132" spans="1:51" x14ac:dyDescent="0.25">
      <c r="A132"/>
      <c r="B132"/>
      <c r="C132" t="s">
        <v>9275</v>
      </c>
      <c r="D132" s="276" t="str">
        <f t="shared" si="2"/>
        <v>-</v>
      </c>
      <c r="E132" s="276" t="s">
        <v>9225</v>
      </c>
      <c r="F132" s="276">
        <v>3.3</v>
      </c>
      <c r="G132" s="276">
        <v>3.3</v>
      </c>
      <c r="H132" s="276">
        <v>3.3</v>
      </c>
      <c r="I132" s="276">
        <v>3.3</v>
      </c>
      <c r="J132" s="276" t="s">
        <v>9225</v>
      </c>
      <c r="K132" s="276" t="s">
        <v>9225</v>
      </c>
      <c r="L132" s="276" t="s">
        <v>9225</v>
      </c>
      <c r="M132" s="276" t="s">
        <v>9225</v>
      </c>
      <c r="N132" s="276" t="s">
        <v>9225</v>
      </c>
      <c r="O132" s="276" t="s">
        <v>9225</v>
      </c>
      <c r="P132" s="276" t="s">
        <v>9225</v>
      </c>
      <c r="Q132" s="276" t="s">
        <v>9225</v>
      </c>
      <c r="R132" s="276" t="s">
        <v>9225</v>
      </c>
      <c r="S132" s="276" t="s">
        <v>9225</v>
      </c>
      <c r="T132" s="276" t="s">
        <v>9225</v>
      </c>
      <c r="U132" s="276" t="s">
        <v>9225</v>
      </c>
      <c r="V132" s="276" t="s">
        <v>9225</v>
      </c>
      <c r="W132" s="276" t="s">
        <v>9225</v>
      </c>
      <c r="X132" s="276" t="s">
        <v>9225</v>
      </c>
      <c r="Y132" s="276" t="s">
        <v>9225</v>
      </c>
      <c r="Z132" s="276" t="s">
        <v>9225</v>
      </c>
      <c r="AA132" s="276" t="s">
        <v>9225</v>
      </c>
      <c r="AB132" s="276" t="s">
        <v>9225</v>
      </c>
      <c r="AC132" s="276" t="s">
        <v>9225</v>
      </c>
      <c r="AD132" s="276" t="s">
        <v>9225</v>
      </c>
      <c r="AE132" s="276" t="s">
        <v>9225</v>
      </c>
      <c r="AF132" s="276" t="s">
        <v>9225</v>
      </c>
      <c r="AG132" s="276" t="s">
        <v>9225</v>
      </c>
      <c r="AH132" s="276" t="s">
        <v>9225</v>
      </c>
      <c r="AI132" s="276" t="s">
        <v>9225</v>
      </c>
      <c r="AJ132" s="276" t="s">
        <v>9225</v>
      </c>
      <c r="AK132" s="276" t="s">
        <v>9225</v>
      </c>
      <c r="AL132" s="276" t="s">
        <v>9225</v>
      </c>
      <c r="AM132" s="276" t="s">
        <v>9225</v>
      </c>
      <c r="AN132" s="276" t="s">
        <v>9225</v>
      </c>
      <c r="AO132" s="276" t="s">
        <v>9225</v>
      </c>
      <c r="AP132" s="276" t="s">
        <v>9225</v>
      </c>
      <c r="AQ132" s="276" t="s">
        <v>9225</v>
      </c>
      <c r="AR132" s="276" t="s">
        <v>9225</v>
      </c>
      <c r="AS132" s="276" t="s">
        <v>9225</v>
      </c>
      <c r="AT132" s="276" t="s">
        <v>9225</v>
      </c>
      <c r="AU132" s="276" t="s">
        <v>9225</v>
      </c>
      <c r="AV132" s="276" t="s">
        <v>9225</v>
      </c>
      <c r="AW132" s="276" t="s">
        <v>9225</v>
      </c>
      <c r="AX132" s="276" t="s">
        <v>9225</v>
      </c>
      <c r="AY132" s="276" t="str">
        <f>_xlfn.IFNA(VLOOKUP(C132,'INFORM Severity - hidden'!$C$5:$G$300,5,FALSE),"-")</f>
        <v>-</v>
      </c>
    </row>
    <row r="133" spans="1:51" x14ac:dyDescent="0.25">
      <c r="A133"/>
      <c r="B133"/>
      <c r="C133" t="s">
        <v>9276</v>
      </c>
      <c r="D133" s="276" t="str">
        <f t="shared" si="2"/>
        <v>-</v>
      </c>
      <c r="E133" s="276" t="s">
        <v>9225</v>
      </c>
      <c r="F133" s="276" t="s">
        <v>9225</v>
      </c>
      <c r="G133" s="276">
        <v>3.1</v>
      </c>
      <c r="H133" s="276">
        <v>3.4</v>
      </c>
      <c r="I133" s="276">
        <v>3.4</v>
      </c>
      <c r="J133" s="276" t="s">
        <v>9225</v>
      </c>
      <c r="K133" s="276" t="s">
        <v>9225</v>
      </c>
      <c r="L133" s="276" t="s">
        <v>9225</v>
      </c>
      <c r="M133" s="276" t="s">
        <v>9225</v>
      </c>
      <c r="N133" s="276" t="s">
        <v>9225</v>
      </c>
      <c r="O133" s="276" t="s">
        <v>9225</v>
      </c>
      <c r="P133" s="276" t="s">
        <v>9225</v>
      </c>
      <c r="Q133" s="276" t="s">
        <v>9225</v>
      </c>
      <c r="R133" s="276" t="s">
        <v>9225</v>
      </c>
      <c r="S133" s="276" t="s">
        <v>9225</v>
      </c>
      <c r="T133" s="276" t="s">
        <v>9225</v>
      </c>
      <c r="U133" s="276" t="s">
        <v>9225</v>
      </c>
      <c r="V133" s="276" t="s">
        <v>9225</v>
      </c>
      <c r="W133" s="276" t="s">
        <v>9225</v>
      </c>
      <c r="X133" s="276" t="s">
        <v>9225</v>
      </c>
      <c r="Y133" s="276" t="s">
        <v>9225</v>
      </c>
      <c r="Z133" s="276" t="s">
        <v>9225</v>
      </c>
      <c r="AA133" s="276" t="s">
        <v>9225</v>
      </c>
      <c r="AB133" s="276" t="s">
        <v>9225</v>
      </c>
      <c r="AC133" s="276" t="s">
        <v>9225</v>
      </c>
      <c r="AD133" s="276" t="s">
        <v>9225</v>
      </c>
      <c r="AE133" s="276" t="s">
        <v>9225</v>
      </c>
      <c r="AF133" s="276" t="s">
        <v>9225</v>
      </c>
      <c r="AG133" s="276" t="s">
        <v>9225</v>
      </c>
      <c r="AH133" s="276" t="s">
        <v>9225</v>
      </c>
      <c r="AI133" s="276" t="s">
        <v>9225</v>
      </c>
      <c r="AJ133" s="276" t="s">
        <v>9225</v>
      </c>
      <c r="AK133" s="276" t="s">
        <v>9225</v>
      </c>
      <c r="AL133" s="276" t="s">
        <v>9225</v>
      </c>
      <c r="AM133" s="276" t="s">
        <v>9225</v>
      </c>
      <c r="AN133" s="276" t="s">
        <v>9225</v>
      </c>
      <c r="AO133" s="276" t="s">
        <v>9225</v>
      </c>
      <c r="AP133" s="276" t="s">
        <v>9225</v>
      </c>
      <c r="AQ133" s="276" t="s">
        <v>9225</v>
      </c>
      <c r="AR133" s="276" t="s">
        <v>9225</v>
      </c>
      <c r="AS133" s="276" t="s">
        <v>9225</v>
      </c>
      <c r="AT133" s="276" t="s">
        <v>9225</v>
      </c>
      <c r="AU133" s="276" t="s">
        <v>9225</v>
      </c>
      <c r="AV133" s="276" t="s">
        <v>9225</v>
      </c>
      <c r="AW133" s="276" t="s">
        <v>9225</v>
      </c>
      <c r="AX133" s="276" t="s">
        <v>9225</v>
      </c>
      <c r="AY133" s="276" t="str">
        <f>_xlfn.IFNA(VLOOKUP(C133,'INFORM Severity - hidden'!$C$5:$G$300,5,FALSE),"-")</f>
        <v>-</v>
      </c>
    </row>
    <row r="134" spans="1:51" x14ac:dyDescent="0.25">
      <c r="A134" t="s">
        <v>646</v>
      </c>
      <c r="B134" t="s">
        <v>644</v>
      </c>
      <c r="C134" t="s">
        <v>645</v>
      </c>
      <c r="D134" s="276" t="str">
        <f t="shared" si="2"/>
        <v>Stable</v>
      </c>
      <c r="E134" s="276" t="s">
        <v>9225</v>
      </c>
      <c r="F134" s="276" t="s">
        <v>9225</v>
      </c>
      <c r="G134" s="276" t="s">
        <v>9225</v>
      </c>
      <c r="H134" s="276" t="s">
        <v>9225</v>
      </c>
      <c r="I134" s="276" t="s">
        <v>9225</v>
      </c>
      <c r="J134" s="276" t="s">
        <v>9225</v>
      </c>
      <c r="K134" s="276" t="s">
        <v>9225</v>
      </c>
      <c r="L134" s="276" t="s">
        <v>9225</v>
      </c>
      <c r="M134" s="276" t="s">
        <v>9225</v>
      </c>
      <c r="N134" s="276" t="s">
        <v>9225</v>
      </c>
      <c r="O134" s="276" t="s">
        <v>9225</v>
      </c>
      <c r="P134" s="276" t="s">
        <v>9225</v>
      </c>
      <c r="Q134" s="276" t="s">
        <v>9225</v>
      </c>
      <c r="R134" s="276" t="s">
        <v>9225</v>
      </c>
      <c r="S134" s="276">
        <v>2</v>
      </c>
      <c r="T134" s="276">
        <v>2</v>
      </c>
      <c r="U134" s="276">
        <v>2.6</v>
      </c>
      <c r="V134" s="276">
        <v>2.6</v>
      </c>
      <c r="W134" s="276">
        <v>2.8</v>
      </c>
      <c r="X134" s="276">
        <v>2.9</v>
      </c>
      <c r="Y134" s="276">
        <v>2.9</v>
      </c>
      <c r="Z134" s="276">
        <v>2.9</v>
      </c>
      <c r="AA134" s="276">
        <v>2.1</v>
      </c>
      <c r="AB134" s="276">
        <v>2.1</v>
      </c>
      <c r="AC134" s="276">
        <v>3.5</v>
      </c>
      <c r="AD134" s="276">
        <v>3.5</v>
      </c>
      <c r="AE134" s="276">
        <v>3.5</v>
      </c>
      <c r="AF134" s="276">
        <v>3.6</v>
      </c>
      <c r="AG134" s="276">
        <v>3.6</v>
      </c>
      <c r="AH134" s="276">
        <v>3.6</v>
      </c>
      <c r="AI134" s="276">
        <v>3.4</v>
      </c>
      <c r="AJ134" s="276">
        <v>3.4</v>
      </c>
      <c r="AK134" s="276">
        <v>3.4</v>
      </c>
      <c r="AL134" s="276">
        <v>3.3</v>
      </c>
      <c r="AM134" s="276">
        <v>3.3</v>
      </c>
      <c r="AN134" s="276">
        <v>3.3</v>
      </c>
      <c r="AO134" s="276">
        <v>3.4</v>
      </c>
      <c r="AP134" s="276">
        <v>3.4</v>
      </c>
      <c r="AQ134" s="276">
        <v>3.4</v>
      </c>
      <c r="AR134" s="276">
        <v>3.4</v>
      </c>
      <c r="AS134" s="276">
        <v>3.4</v>
      </c>
      <c r="AT134" s="276">
        <v>3.4</v>
      </c>
      <c r="AU134" s="276">
        <v>3.4</v>
      </c>
      <c r="AV134" s="276">
        <v>3.4</v>
      </c>
      <c r="AW134" s="276">
        <v>3.4</v>
      </c>
      <c r="AX134" s="276">
        <v>3.4</v>
      </c>
      <c r="AY134" s="276">
        <f>_xlfn.IFNA(VLOOKUP(C134,'INFORM Severity - hidden'!$C$5:$G$300,5,FALSE),"-")</f>
        <v>3.5</v>
      </c>
    </row>
    <row r="135" spans="1:51" x14ac:dyDescent="0.25">
      <c r="A135"/>
      <c r="B135"/>
      <c r="C135" t="s">
        <v>9277</v>
      </c>
      <c r="D135" s="276" t="str">
        <f t="shared" si="2"/>
        <v>-</v>
      </c>
      <c r="E135" s="276" t="s">
        <v>9225</v>
      </c>
      <c r="F135" s="276" t="s">
        <v>9225</v>
      </c>
      <c r="G135" s="276" t="s">
        <v>9225</v>
      </c>
      <c r="H135" s="276">
        <v>2.7</v>
      </c>
      <c r="I135" s="276">
        <v>2.8</v>
      </c>
      <c r="J135" s="276" t="s">
        <v>9225</v>
      </c>
      <c r="K135" s="276" t="s">
        <v>9225</v>
      </c>
      <c r="L135" s="276" t="s">
        <v>9225</v>
      </c>
      <c r="M135" s="276" t="s">
        <v>9225</v>
      </c>
      <c r="N135" s="276" t="s">
        <v>9225</v>
      </c>
      <c r="O135" s="276" t="s">
        <v>9225</v>
      </c>
      <c r="P135" s="276" t="s">
        <v>9225</v>
      </c>
      <c r="Q135" s="276" t="s">
        <v>9225</v>
      </c>
      <c r="R135" s="276" t="s">
        <v>9225</v>
      </c>
      <c r="S135" s="276" t="s">
        <v>9225</v>
      </c>
      <c r="T135" s="276" t="s">
        <v>9225</v>
      </c>
      <c r="U135" s="276" t="s">
        <v>9225</v>
      </c>
      <c r="V135" s="276" t="s">
        <v>9225</v>
      </c>
      <c r="W135" s="276" t="s">
        <v>9225</v>
      </c>
      <c r="X135" s="276" t="s">
        <v>9225</v>
      </c>
      <c r="Y135" s="276" t="s">
        <v>9225</v>
      </c>
      <c r="Z135" s="276" t="s">
        <v>9225</v>
      </c>
      <c r="AA135" s="276" t="s">
        <v>9225</v>
      </c>
      <c r="AB135" s="276" t="s">
        <v>9225</v>
      </c>
      <c r="AC135" s="276" t="s">
        <v>9225</v>
      </c>
      <c r="AD135" s="276" t="s">
        <v>9225</v>
      </c>
      <c r="AE135" s="276" t="s">
        <v>9225</v>
      </c>
      <c r="AF135" s="276" t="s">
        <v>9225</v>
      </c>
      <c r="AG135" s="276" t="s">
        <v>9225</v>
      </c>
      <c r="AH135" s="276" t="s">
        <v>9225</v>
      </c>
      <c r="AI135" s="276" t="s">
        <v>9225</v>
      </c>
      <c r="AJ135" s="276" t="s">
        <v>9225</v>
      </c>
      <c r="AK135" s="276" t="s">
        <v>9225</v>
      </c>
      <c r="AL135" s="276" t="s">
        <v>9225</v>
      </c>
      <c r="AM135" s="276" t="s">
        <v>9225</v>
      </c>
      <c r="AN135" s="276" t="s">
        <v>9225</v>
      </c>
      <c r="AO135" s="276" t="s">
        <v>9225</v>
      </c>
      <c r="AP135" s="276" t="s">
        <v>9225</v>
      </c>
      <c r="AQ135" s="276" t="s">
        <v>9225</v>
      </c>
      <c r="AR135" s="276" t="s">
        <v>9225</v>
      </c>
      <c r="AS135" s="276" t="s">
        <v>9225</v>
      </c>
      <c r="AT135" s="276" t="s">
        <v>9225</v>
      </c>
      <c r="AU135" s="276" t="s">
        <v>9225</v>
      </c>
      <c r="AV135" s="276" t="s">
        <v>9225</v>
      </c>
      <c r="AW135" s="276" t="s">
        <v>9225</v>
      </c>
      <c r="AX135" s="276" t="s">
        <v>9225</v>
      </c>
      <c r="AY135" s="276" t="str">
        <f>_xlfn.IFNA(VLOOKUP(C135,'INFORM Severity - hidden'!$C$5:$G$300,5,FALSE),"-")</f>
        <v>-</v>
      </c>
    </row>
    <row r="136" spans="1:51" x14ac:dyDescent="0.25">
      <c r="A136"/>
      <c r="B136"/>
      <c r="C136" t="s">
        <v>9278</v>
      </c>
      <c r="D136" s="276" t="str">
        <f t="shared" si="2"/>
        <v>-</v>
      </c>
      <c r="E136" s="276" t="s">
        <v>9225</v>
      </c>
      <c r="F136" s="276" t="s">
        <v>9225</v>
      </c>
      <c r="G136" s="276" t="s">
        <v>9225</v>
      </c>
      <c r="H136" s="276" t="s">
        <v>9225</v>
      </c>
      <c r="I136" s="276" t="s">
        <v>9225</v>
      </c>
      <c r="J136" s="276" t="s">
        <v>9225</v>
      </c>
      <c r="K136" s="276" t="s">
        <v>9225</v>
      </c>
      <c r="L136" s="276" t="s">
        <v>9225</v>
      </c>
      <c r="M136" s="276" t="s">
        <v>9225</v>
      </c>
      <c r="N136" s="276" t="s">
        <v>9225</v>
      </c>
      <c r="O136" s="276" t="s">
        <v>9225</v>
      </c>
      <c r="P136" s="276" t="s">
        <v>9225</v>
      </c>
      <c r="Q136" s="276" t="s">
        <v>9225</v>
      </c>
      <c r="R136" s="276">
        <v>3.2</v>
      </c>
      <c r="S136" s="276">
        <v>3.2</v>
      </c>
      <c r="T136" s="276">
        <v>3.2</v>
      </c>
      <c r="U136" s="276">
        <v>3.2</v>
      </c>
      <c r="V136" s="276">
        <v>3.2</v>
      </c>
      <c r="W136" s="276">
        <v>3.2</v>
      </c>
      <c r="X136" s="276">
        <v>3.2</v>
      </c>
      <c r="Y136" s="276">
        <v>3.2</v>
      </c>
      <c r="Z136" s="276">
        <v>2.8</v>
      </c>
      <c r="AA136" s="276">
        <v>3</v>
      </c>
      <c r="AB136" s="276">
        <v>3</v>
      </c>
      <c r="AC136" s="276">
        <v>3.4</v>
      </c>
      <c r="AD136" s="276">
        <v>3.4</v>
      </c>
      <c r="AE136" s="276">
        <v>3.4</v>
      </c>
      <c r="AF136" s="276">
        <v>3.5</v>
      </c>
      <c r="AG136" s="276">
        <v>3.5</v>
      </c>
      <c r="AH136" s="276">
        <v>3.5</v>
      </c>
      <c r="AI136" s="276" t="s">
        <v>9225</v>
      </c>
      <c r="AJ136" s="276" t="s">
        <v>9225</v>
      </c>
      <c r="AK136" s="276" t="s">
        <v>9225</v>
      </c>
      <c r="AL136" s="276" t="s">
        <v>9225</v>
      </c>
      <c r="AM136" s="276" t="s">
        <v>9225</v>
      </c>
      <c r="AN136" s="276" t="s">
        <v>9225</v>
      </c>
      <c r="AO136" s="276" t="s">
        <v>9225</v>
      </c>
      <c r="AP136" s="276" t="s">
        <v>9225</v>
      </c>
      <c r="AQ136" s="276" t="s">
        <v>9225</v>
      </c>
      <c r="AR136" s="276" t="s">
        <v>9225</v>
      </c>
      <c r="AS136" s="276" t="s">
        <v>9225</v>
      </c>
      <c r="AT136" s="276" t="s">
        <v>9225</v>
      </c>
      <c r="AU136" s="276" t="s">
        <v>9225</v>
      </c>
      <c r="AV136" s="276" t="s">
        <v>9225</v>
      </c>
      <c r="AW136" s="276" t="s">
        <v>9225</v>
      </c>
      <c r="AX136" s="276" t="s">
        <v>9225</v>
      </c>
      <c r="AY136" s="276" t="str">
        <f>_xlfn.IFNA(VLOOKUP(C136,'INFORM Severity - hidden'!$C$5:$G$300,5,FALSE),"-")</f>
        <v>-</v>
      </c>
    </row>
    <row r="137" spans="1:51" x14ac:dyDescent="0.25">
      <c r="A137"/>
      <c r="B137"/>
      <c r="C137" t="s">
        <v>9279</v>
      </c>
      <c r="D137" s="276" t="str">
        <f t="shared" si="2"/>
        <v>-</v>
      </c>
      <c r="E137" s="276" t="s">
        <v>9225</v>
      </c>
      <c r="F137" s="276" t="s">
        <v>9225</v>
      </c>
      <c r="G137" s="276" t="s">
        <v>9225</v>
      </c>
      <c r="H137" s="276" t="s">
        <v>9225</v>
      </c>
      <c r="I137" s="276" t="s">
        <v>9225</v>
      </c>
      <c r="J137" s="276" t="s">
        <v>9225</v>
      </c>
      <c r="K137" s="276" t="s">
        <v>9225</v>
      </c>
      <c r="L137" s="276" t="s">
        <v>9225</v>
      </c>
      <c r="M137" s="276" t="s">
        <v>9225</v>
      </c>
      <c r="N137" s="276" t="s">
        <v>9225</v>
      </c>
      <c r="O137" s="276" t="s">
        <v>9225</v>
      </c>
      <c r="P137" s="276" t="s">
        <v>9225</v>
      </c>
      <c r="Q137" s="276" t="s">
        <v>9225</v>
      </c>
      <c r="R137" s="276" t="s">
        <v>9225</v>
      </c>
      <c r="S137" s="276" t="s">
        <v>9225</v>
      </c>
      <c r="T137" s="276" t="s">
        <v>9225</v>
      </c>
      <c r="U137" s="276" t="s">
        <v>9225</v>
      </c>
      <c r="V137" s="276" t="s">
        <v>9225</v>
      </c>
      <c r="W137" s="276" t="s">
        <v>9225</v>
      </c>
      <c r="X137" s="276" t="s">
        <v>9225</v>
      </c>
      <c r="Y137" s="276" t="s">
        <v>9225</v>
      </c>
      <c r="Z137" s="276" t="s">
        <v>9225</v>
      </c>
      <c r="AA137" s="276" t="s">
        <v>9225</v>
      </c>
      <c r="AB137" s="276" t="s">
        <v>9225</v>
      </c>
      <c r="AC137" s="276" t="s">
        <v>9225</v>
      </c>
      <c r="AD137" s="276">
        <v>2.2000000000000002</v>
      </c>
      <c r="AE137" s="276">
        <v>2.2000000000000002</v>
      </c>
      <c r="AF137" s="276">
        <v>2.2999999999999998</v>
      </c>
      <c r="AG137" s="276">
        <v>2.2999999999999998</v>
      </c>
      <c r="AH137" s="276">
        <v>2.2999999999999998</v>
      </c>
      <c r="AI137" s="276" t="s">
        <v>9225</v>
      </c>
      <c r="AJ137" s="276" t="s">
        <v>9225</v>
      </c>
      <c r="AK137" s="276" t="s">
        <v>9225</v>
      </c>
      <c r="AL137" s="276" t="s">
        <v>9225</v>
      </c>
      <c r="AM137" s="276" t="s">
        <v>9225</v>
      </c>
      <c r="AN137" s="276" t="s">
        <v>9225</v>
      </c>
      <c r="AO137" s="276" t="s">
        <v>9225</v>
      </c>
      <c r="AP137" s="276" t="s">
        <v>9225</v>
      </c>
      <c r="AQ137" s="276" t="s">
        <v>9225</v>
      </c>
      <c r="AR137" s="276" t="s">
        <v>9225</v>
      </c>
      <c r="AS137" s="276" t="s">
        <v>9225</v>
      </c>
      <c r="AT137" s="276" t="s">
        <v>9225</v>
      </c>
      <c r="AU137" s="276" t="s">
        <v>9225</v>
      </c>
      <c r="AV137" s="276" t="s">
        <v>9225</v>
      </c>
      <c r="AW137" s="276" t="s">
        <v>9225</v>
      </c>
      <c r="AX137" s="276" t="s">
        <v>9225</v>
      </c>
      <c r="AY137" s="276" t="str">
        <f>_xlfn.IFNA(VLOOKUP(C137,'INFORM Severity - hidden'!$C$5:$G$300,5,FALSE),"-")</f>
        <v>-</v>
      </c>
    </row>
    <row r="138" spans="1:51" x14ac:dyDescent="0.25">
      <c r="A138" t="s">
        <v>646</v>
      </c>
      <c r="B138" t="s">
        <v>1769</v>
      </c>
      <c r="C138" t="s">
        <v>1770</v>
      </c>
      <c r="D138" s="276" t="str">
        <f t="shared" si="2"/>
        <v>Decreasing</v>
      </c>
      <c r="E138" s="276" t="s">
        <v>9225</v>
      </c>
      <c r="F138" s="276" t="s">
        <v>9225</v>
      </c>
      <c r="G138" s="276" t="s">
        <v>9225</v>
      </c>
      <c r="H138" s="276" t="s">
        <v>9225</v>
      </c>
      <c r="I138" s="276" t="s">
        <v>9225</v>
      </c>
      <c r="J138" s="276" t="s">
        <v>9225</v>
      </c>
      <c r="K138" s="276" t="s">
        <v>9225</v>
      </c>
      <c r="L138" s="276" t="s">
        <v>9225</v>
      </c>
      <c r="M138" s="276" t="s">
        <v>9225</v>
      </c>
      <c r="N138" s="276" t="s">
        <v>9225</v>
      </c>
      <c r="O138" s="276" t="s">
        <v>9225</v>
      </c>
      <c r="P138" s="276" t="s">
        <v>9225</v>
      </c>
      <c r="Q138" s="276" t="s">
        <v>9225</v>
      </c>
      <c r="R138" s="276" t="s">
        <v>9225</v>
      </c>
      <c r="S138" s="276" t="s">
        <v>9225</v>
      </c>
      <c r="T138" s="276" t="s">
        <v>9225</v>
      </c>
      <c r="U138" s="276" t="s">
        <v>9225</v>
      </c>
      <c r="V138" s="276" t="s">
        <v>9225</v>
      </c>
      <c r="W138" s="276" t="s">
        <v>9225</v>
      </c>
      <c r="X138" s="276" t="s">
        <v>9225</v>
      </c>
      <c r="Y138" s="276" t="s">
        <v>9225</v>
      </c>
      <c r="Z138" s="276" t="s">
        <v>9225</v>
      </c>
      <c r="AA138" s="276" t="s">
        <v>9225</v>
      </c>
      <c r="AB138" s="276" t="s">
        <v>9225</v>
      </c>
      <c r="AC138" s="276" t="s">
        <v>9225</v>
      </c>
      <c r="AD138" s="276" t="s">
        <v>9225</v>
      </c>
      <c r="AE138" s="276" t="s">
        <v>9225</v>
      </c>
      <c r="AF138" s="276" t="s">
        <v>9225</v>
      </c>
      <c r="AG138" s="276" t="s">
        <v>9225</v>
      </c>
      <c r="AH138" s="276" t="s">
        <v>9225</v>
      </c>
      <c r="AI138" s="276" t="s">
        <v>9225</v>
      </c>
      <c r="AJ138" s="276" t="s">
        <v>9225</v>
      </c>
      <c r="AK138" s="276" t="s">
        <v>9225</v>
      </c>
      <c r="AL138" s="276" t="s">
        <v>9225</v>
      </c>
      <c r="AM138" s="276" t="s">
        <v>9225</v>
      </c>
      <c r="AN138" s="276" t="s">
        <v>9225</v>
      </c>
      <c r="AO138" s="276">
        <v>2.2999999999999998</v>
      </c>
      <c r="AP138" s="276">
        <v>2.4</v>
      </c>
      <c r="AQ138" s="276">
        <v>2.6</v>
      </c>
      <c r="AR138" s="276">
        <v>3.1</v>
      </c>
      <c r="AS138" s="276">
        <v>3.1</v>
      </c>
      <c r="AT138" s="276">
        <v>3.1</v>
      </c>
      <c r="AU138" s="276">
        <v>3.1</v>
      </c>
      <c r="AV138" s="276">
        <v>3.1</v>
      </c>
      <c r="AW138" s="276">
        <v>3.1</v>
      </c>
      <c r="AX138" s="276">
        <v>3.1</v>
      </c>
      <c r="AY138" s="276">
        <f>_xlfn.IFNA(VLOOKUP(C138,'INFORM Severity - hidden'!$C$5:$G$300,5,FALSE),"-")</f>
        <v>2.9</v>
      </c>
    </row>
    <row r="139" spans="1:51" x14ac:dyDescent="0.25">
      <c r="A139"/>
      <c r="B139"/>
      <c r="C139" t="s">
        <v>9280</v>
      </c>
      <c r="D139" s="276" t="str">
        <f t="shared" si="2"/>
        <v>-</v>
      </c>
      <c r="E139" s="276" t="s">
        <v>9225</v>
      </c>
      <c r="F139" s="276">
        <v>2.9</v>
      </c>
      <c r="G139" s="276">
        <v>2.9</v>
      </c>
      <c r="H139" s="276" t="s">
        <v>9225</v>
      </c>
      <c r="I139" s="276" t="s">
        <v>9225</v>
      </c>
      <c r="J139" s="276" t="s">
        <v>9225</v>
      </c>
      <c r="K139" s="276" t="s">
        <v>9225</v>
      </c>
      <c r="L139" s="276" t="s">
        <v>9225</v>
      </c>
      <c r="M139" s="276" t="s">
        <v>9225</v>
      </c>
      <c r="N139" s="276" t="s">
        <v>9225</v>
      </c>
      <c r="O139" s="276" t="s">
        <v>9225</v>
      </c>
      <c r="P139" s="276" t="s">
        <v>9225</v>
      </c>
      <c r="Q139" s="276" t="s">
        <v>9225</v>
      </c>
      <c r="R139" s="276" t="s">
        <v>9225</v>
      </c>
      <c r="S139" s="276" t="s">
        <v>9225</v>
      </c>
      <c r="T139" s="276" t="s">
        <v>9225</v>
      </c>
      <c r="U139" s="276" t="s">
        <v>9225</v>
      </c>
      <c r="V139" s="276" t="s">
        <v>9225</v>
      </c>
      <c r="W139" s="276" t="s">
        <v>9225</v>
      </c>
      <c r="X139" s="276" t="s">
        <v>9225</v>
      </c>
      <c r="Y139" s="276" t="s">
        <v>9225</v>
      </c>
      <c r="Z139" s="276" t="s">
        <v>9225</v>
      </c>
      <c r="AA139" s="276" t="s">
        <v>9225</v>
      </c>
      <c r="AB139" s="276" t="s">
        <v>9225</v>
      </c>
      <c r="AC139" s="276" t="s">
        <v>9225</v>
      </c>
      <c r="AD139" s="276" t="s">
        <v>9225</v>
      </c>
      <c r="AE139" s="276" t="s">
        <v>9225</v>
      </c>
      <c r="AF139" s="276" t="s">
        <v>9225</v>
      </c>
      <c r="AG139" s="276" t="s">
        <v>9225</v>
      </c>
      <c r="AH139" s="276" t="s">
        <v>9225</v>
      </c>
      <c r="AI139" s="276" t="s">
        <v>9225</v>
      </c>
      <c r="AJ139" s="276" t="s">
        <v>9225</v>
      </c>
      <c r="AK139" s="276" t="s">
        <v>9225</v>
      </c>
      <c r="AL139" s="276" t="s">
        <v>9225</v>
      </c>
      <c r="AM139" s="276" t="s">
        <v>9225</v>
      </c>
      <c r="AN139" s="276" t="s">
        <v>9225</v>
      </c>
      <c r="AO139" s="276" t="s">
        <v>9225</v>
      </c>
      <c r="AP139" s="276" t="s">
        <v>9225</v>
      </c>
      <c r="AQ139" s="276" t="s">
        <v>9225</v>
      </c>
      <c r="AR139" s="276" t="s">
        <v>9225</v>
      </c>
      <c r="AS139" s="276" t="s">
        <v>9225</v>
      </c>
      <c r="AT139" s="276" t="s">
        <v>9225</v>
      </c>
      <c r="AU139" s="276" t="s">
        <v>9225</v>
      </c>
      <c r="AV139" s="276" t="s">
        <v>9225</v>
      </c>
      <c r="AW139" s="276" t="s">
        <v>9225</v>
      </c>
      <c r="AX139" s="276" t="s">
        <v>9225</v>
      </c>
      <c r="AY139" s="276" t="str">
        <f>_xlfn.IFNA(VLOOKUP(C139,'INFORM Severity - hidden'!$C$5:$G$300,5,FALSE),"-")</f>
        <v>-</v>
      </c>
    </row>
    <row r="140" spans="1:51" x14ac:dyDescent="0.25">
      <c r="A140" t="s">
        <v>342</v>
      </c>
      <c r="B140" t="s">
        <v>340</v>
      </c>
      <c r="C140" t="s">
        <v>341</v>
      </c>
      <c r="D140" s="276" t="str">
        <f t="shared" si="2"/>
        <v>Stable</v>
      </c>
      <c r="E140" s="276" t="s">
        <v>9225</v>
      </c>
      <c r="F140" s="276">
        <v>2.2999999999999998</v>
      </c>
      <c r="G140" s="276">
        <v>2.2999999999999998</v>
      </c>
      <c r="H140" s="276">
        <v>2.2999999999999998</v>
      </c>
      <c r="I140" s="276">
        <v>2.2000000000000002</v>
      </c>
      <c r="J140" s="276">
        <v>2.2000000000000002</v>
      </c>
      <c r="K140" s="276">
        <v>2.2000000000000002</v>
      </c>
      <c r="L140" s="276">
        <v>2.2000000000000002</v>
      </c>
      <c r="M140" s="276">
        <v>2.2000000000000002</v>
      </c>
      <c r="N140" s="276">
        <v>2.2000000000000002</v>
      </c>
      <c r="O140" s="276">
        <v>2.2000000000000002</v>
      </c>
      <c r="P140" s="276">
        <v>2.2000000000000002</v>
      </c>
      <c r="Q140" s="276">
        <v>2.2000000000000002</v>
      </c>
      <c r="R140" s="276">
        <v>2.2000000000000002</v>
      </c>
      <c r="S140" s="276">
        <v>2.2000000000000002</v>
      </c>
      <c r="T140" s="276">
        <v>2.2999999999999998</v>
      </c>
      <c r="U140" s="276">
        <v>2.2999999999999998</v>
      </c>
      <c r="V140" s="276">
        <v>2.2999999999999998</v>
      </c>
      <c r="W140" s="276">
        <v>2.2999999999999998</v>
      </c>
      <c r="X140" s="276">
        <v>2.2999999999999998</v>
      </c>
      <c r="Y140" s="276">
        <v>2.2999999999999998</v>
      </c>
      <c r="Z140" s="276">
        <v>2.2999999999999998</v>
      </c>
      <c r="AA140" s="276">
        <v>2.2000000000000002</v>
      </c>
      <c r="AB140" s="276">
        <v>2.2000000000000002</v>
      </c>
      <c r="AC140" s="276">
        <v>2.2000000000000002</v>
      </c>
      <c r="AD140" s="276">
        <v>2.2000000000000002</v>
      </c>
      <c r="AE140" s="276">
        <v>2.2000000000000002</v>
      </c>
      <c r="AF140" s="276">
        <v>2.2000000000000002</v>
      </c>
      <c r="AG140" s="276">
        <v>2.2000000000000002</v>
      </c>
      <c r="AH140" s="276">
        <v>2.2000000000000002</v>
      </c>
      <c r="AI140" s="276">
        <v>2.2000000000000002</v>
      </c>
      <c r="AJ140" s="276">
        <v>2.1</v>
      </c>
      <c r="AK140" s="276">
        <v>2.1</v>
      </c>
      <c r="AL140" s="276">
        <v>2.1</v>
      </c>
      <c r="AM140" s="276">
        <v>2.1</v>
      </c>
      <c r="AN140" s="276">
        <v>2.1</v>
      </c>
      <c r="AO140" s="276">
        <v>2.1</v>
      </c>
      <c r="AP140" s="276">
        <v>2.1</v>
      </c>
      <c r="AQ140" s="276">
        <v>2.1</v>
      </c>
      <c r="AR140" s="276">
        <v>2.1</v>
      </c>
      <c r="AS140" s="276">
        <v>2.1</v>
      </c>
      <c r="AT140" s="276">
        <v>2.1</v>
      </c>
      <c r="AU140" s="276">
        <v>2.2000000000000002</v>
      </c>
      <c r="AV140" s="276">
        <v>2.2000000000000002</v>
      </c>
      <c r="AW140" s="276">
        <v>2.2000000000000002</v>
      </c>
      <c r="AX140" s="276">
        <v>2.2000000000000002</v>
      </c>
      <c r="AY140" s="276">
        <f>_xlfn.IFNA(VLOOKUP(C140,'INFORM Severity - hidden'!$C$5:$G$300,5,FALSE),"-")</f>
        <v>2.2999999999999998</v>
      </c>
    </row>
    <row r="141" spans="1:51" x14ac:dyDescent="0.25">
      <c r="A141" t="s">
        <v>342</v>
      </c>
      <c r="B141" t="s">
        <v>1220</v>
      </c>
      <c r="C141" t="s">
        <v>1221</v>
      </c>
      <c r="D141" s="276" t="str">
        <f t="shared" si="2"/>
        <v>Decreasing</v>
      </c>
      <c r="E141" s="276" t="s">
        <v>9225</v>
      </c>
      <c r="F141" s="276">
        <v>3</v>
      </c>
      <c r="G141" s="276">
        <v>3</v>
      </c>
      <c r="H141" s="276">
        <v>3</v>
      </c>
      <c r="I141" s="276">
        <v>2.7</v>
      </c>
      <c r="J141" s="276">
        <v>2.8</v>
      </c>
      <c r="K141" s="276">
        <v>2.9</v>
      </c>
      <c r="L141" s="276">
        <v>2.9</v>
      </c>
      <c r="M141" s="276">
        <v>2.9</v>
      </c>
      <c r="N141" s="276">
        <v>2.9</v>
      </c>
      <c r="O141" s="276">
        <v>2.8</v>
      </c>
      <c r="P141" s="276">
        <v>2.8</v>
      </c>
      <c r="Q141" s="276">
        <v>2.6</v>
      </c>
      <c r="R141" s="276">
        <v>2.6</v>
      </c>
      <c r="S141" s="276">
        <v>2.6</v>
      </c>
      <c r="T141" s="276">
        <v>2.6</v>
      </c>
      <c r="U141" s="276">
        <v>2.6</v>
      </c>
      <c r="V141" s="276">
        <v>2.7</v>
      </c>
      <c r="W141" s="276">
        <v>2.7</v>
      </c>
      <c r="X141" s="276">
        <v>3</v>
      </c>
      <c r="Y141" s="276">
        <v>2.9</v>
      </c>
      <c r="Z141" s="276">
        <v>2.9</v>
      </c>
      <c r="AA141" s="276">
        <v>2.8</v>
      </c>
      <c r="AB141" s="276">
        <v>2.8</v>
      </c>
      <c r="AC141" s="276">
        <v>2.8</v>
      </c>
      <c r="AD141" s="276">
        <v>2.8</v>
      </c>
      <c r="AE141" s="276">
        <v>2.8</v>
      </c>
      <c r="AF141" s="276">
        <v>2.8</v>
      </c>
      <c r="AG141" s="276">
        <v>2.8</v>
      </c>
      <c r="AH141" s="276">
        <v>2.8</v>
      </c>
      <c r="AI141" s="276">
        <v>2.8</v>
      </c>
      <c r="AJ141" s="276">
        <v>2.8</v>
      </c>
      <c r="AK141" s="276">
        <v>2.8</v>
      </c>
      <c r="AL141" s="276">
        <v>2.8</v>
      </c>
      <c r="AM141" s="276">
        <v>2.8</v>
      </c>
      <c r="AN141" s="276">
        <v>2.8</v>
      </c>
      <c r="AO141" s="276">
        <v>2.8</v>
      </c>
      <c r="AP141" s="276">
        <v>2.8</v>
      </c>
      <c r="AQ141" s="276">
        <v>2.8</v>
      </c>
      <c r="AR141" s="276">
        <v>2.8</v>
      </c>
      <c r="AS141" s="276">
        <v>2.8</v>
      </c>
      <c r="AT141" s="276">
        <v>2.8</v>
      </c>
      <c r="AU141" s="276">
        <v>2.8</v>
      </c>
      <c r="AV141" s="276">
        <v>2.7</v>
      </c>
      <c r="AW141" s="276">
        <v>2.7</v>
      </c>
      <c r="AX141" s="276">
        <v>2.7</v>
      </c>
      <c r="AY141" s="276">
        <f>_xlfn.IFNA(VLOOKUP(C141,'INFORM Severity - hidden'!$C$5:$G$300,5,FALSE),"-")</f>
        <v>2.7</v>
      </c>
    </row>
    <row r="142" spans="1:51" x14ac:dyDescent="0.25">
      <c r="A142" t="s">
        <v>427</v>
      </c>
      <c r="B142" t="s">
        <v>425</v>
      </c>
      <c r="C142" t="s">
        <v>426</v>
      </c>
      <c r="D142" s="276" t="str">
        <f t="shared" si="2"/>
        <v>Increasing</v>
      </c>
      <c r="E142" s="276" t="s">
        <v>9225</v>
      </c>
      <c r="F142" s="276" t="s">
        <v>9225</v>
      </c>
      <c r="G142" s="276">
        <v>2.9</v>
      </c>
      <c r="H142" s="276">
        <v>3</v>
      </c>
      <c r="I142" s="276">
        <v>3.1</v>
      </c>
      <c r="J142" s="276">
        <v>3.1</v>
      </c>
      <c r="K142" s="276">
        <v>3.1</v>
      </c>
      <c r="L142" s="276">
        <v>2.7</v>
      </c>
      <c r="M142" s="276">
        <v>2.7</v>
      </c>
      <c r="N142" s="276">
        <v>2.5</v>
      </c>
      <c r="O142" s="276">
        <v>2.5</v>
      </c>
      <c r="P142" s="276">
        <v>2.5</v>
      </c>
      <c r="Q142" s="276">
        <v>2.6</v>
      </c>
      <c r="R142" s="276">
        <v>2.6</v>
      </c>
      <c r="S142" s="276">
        <v>2.7</v>
      </c>
      <c r="T142" s="276">
        <v>2.7</v>
      </c>
      <c r="U142" s="276">
        <v>2.6</v>
      </c>
      <c r="V142" s="276">
        <v>2.7</v>
      </c>
      <c r="W142" s="276">
        <v>2.7</v>
      </c>
      <c r="X142" s="276">
        <v>2.6</v>
      </c>
      <c r="Y142" s="276">
        <v>2.6</v>
      </c>
      <c r="Z142" s="276">
        <v>2.7</v>
      </c>
      <c r="AA142" s="276">
        <v>2.8</v>
      </c>
      <c r="AB142" s="276">
        <v>2.8</v>
      </c>
      <c r="AC142" s="276">
        <v>2.8</v>
      </c>
      <c r="AD142" s="276">
        <v>2.8</v>
      </c>
      <c r="AE142" s="276">
        <v>2.8</v>
      </c>
      <c r="AF142" s="276">
        <v>2.8</v>
      </c>
      <c r="AG142" s="276">
        <v>2.9</v>
      </c>
      <c r="AH142" s="276">
        <v>2.9</v>
      </c>
      <c r="AI142" s="276">
        <v>3</v>
      </c>
      <c r="AJ142" s="276">
        <v>3</v>
      </c>
      <c r="AK142" s="276">
        <v>2.8</v>
      </c>
      <c r="AL142" s="276">
        <v>2.8</v>
      </c>
      <c r="AM142" s="276">
        <v>3</v>
      </c>
      <c r="AN142" s="276">
        <v>3</v>
      </c>
      <c r="AO142" s="276">
        <v>3</v>
      </c>
      <c r="AP142" s="276">
        <v>3</v>
      </c>
      <c r="AQ142" s="276">
        <v>2.5</v>
      </c>
      <c r="AR142" s="276">
        <v>2.5</v>
      </c>
      <c r="AS142" s="276">
        <v>2.4</v>
      </c>
      <c r="AT142" s="276">
        <v>3</v>
      </c>
      <c r="AU142" s="276">
        <v>3</v>
      </c>
      <c r="AV142" s="276">
        <v>3</v>
      </c>
      <c r="AW142" s="276">
        <v>3</v>
      </c>
      <c r="AX142" s="276">
        <v>3.2</v>
      </c>
      <c r="AY142" s="276">
        <f>_xlfn.IFNA(VLOOKUP(C142,'INFORM Severity - hidden'!$C$5:$G$300,5,FALSE),"-")</f>
        <v>3.2</v>
      </c>
    </row>
    <row r="143" spans="1:51" x14ac:dyDescent="0.25">
      <c r="A143"/>
      <c r="B143"/>
      <c r="C143" t="s">
        <v>9281</v>
      </c>
      <c r="D143" s="276" t="str">
        <f t="shared" si="2"/>
        <v>-</v>
      </c>
      <c r="E143" s="276" t="s">
        <v>9225</v>
      </c>
      <c r="F143" s="276" t="s">
        <v>9225</v>
      </c>
      <c r="G143" s="276" t="s">
        <v>9225</v>
      </c>
      <c r="H143" s="276" t="s">
        <v>9225</v>
      </c>
      <c r="I143" s="276">
        <v>2.7</v>
      </c>
      <c r="J143" s="276">
        <v>2.6</v>
      </c>
      <c r="K143" s="276" t="s">
        <v>9225</v>
      </c>
      <c r="L143" s="276" t="s">
        <v>9225</v>
      </c>
      <c r="M143" s="276" t="s">
        <v>9225</v>
      </c>
      <c r="N143" s="276" t="s">
        <v>9225</v>
      </c>
      <c r="O143" s="276" t="s">
        <v>9225</v>
      </c>
      <c r="P143" s="276" t="s">
        <v>9225</v>
      </c>
      <c r="Q143" s="276" t="s">
        <v>9225</v>
      </c>
      <c r="R143" s="276" t="s">
        <v>9225</v>
      </c>
      <c r="S143" s="276" t="s">
        <v>9225</v>
      </c>
      <c r="T143" s="276" t="s">
        <v>9225</v>
      </c>
      <c r="U143" s="276" t="s">
        <v>9225</v>
      </c>
      <c r="V143" s="276" t="s">
        <v>9225</v>
      </c>
      <c r="W143" s="276" t="s">
        <v>9225</v>
      </c>
      <c r="X143" s="276" t="s">
        <v>9225</v>
      </c>
      <c r="Y143" s="276" t="s">
        <v>9225</v>
      </c>
      <c r="Z143" s="276" t="s">
        <v>9225</v>
      </c>
      <c r="AA143" s="276" t="s">
        <v>9225</v>
      </c>
      <c r="AB143" s="276" t="s">
        <v>9225</v>
      </c>
      <c r="AC143" s="276" t="s">
        <v>9225</v>
      </c>
      <c r="AD143" s="276" t="s">
        <v>9225</v>
      </c>
      <c r="AE143" s="276" t="s">
        <v>9225</v>
      </c>
      <c r="AF143" s="276" t="s">
        <v>9225</v>
      </c>
      <c r="AG143" s="276" t="s">
        <v>9225</v>
      </c>
      <c r="AH143" s="276" t="s">
        <v>9225</v>
      </c>
      <c r="AI143" s="276" t="s">
        <v>9225</v>
      </c>
      <c r="AJ143" s="276" t="s">
        <v>9225</v>
      </c>
      <c r="AK143" s="276" t="s">
        <v>9225</v>
      </c>
      <c r="AL143" s="276" t="s">
        <v>9225</v>
      </c>
      <c r="AM143" s="276" t="s">
        <v>9225</v>
      </c>
      <c r="AN143" s="276" t="s">
        <v>9225</v>
      </c>
      <c r="AO143" s="276" t="s">
        <v>9225</v>
      </c>
      <c r="AP143" s="276" t="s">
        <v>9225</v>
      </c>
      <c r="AQ143" s="276" t="s">
        <v>9225</v>
      </c>
      <c r="AR143" s="276" t="s">
        <v>9225</v>
      </c>
      <c r="AS143" s="276" t="s">
        <v>9225</v>
      </c>
      <c r="AT143" s="276" t="s">
        <v>9225</v>
      </c>
      <c r="AU143" s="276" t="s">
        <v>9225</v>
      </c>
      <c r="AV143" s="276" t="s">
        <v>9225</v>
      </c>
      <c r="AW143" s="276" t="s">
        <v>9225</v>
      </c>
      <c r="AX143" s="276" t="s">
        <v>9225</v>
      </c>
      <c r="AY143" s="276" t="str">
        <f>_xlfn.IFNA(VLOOKUP(C143,'INFORM Severity - hidden'!$C$5:$G$300,5,FALSE),"-")</f>
        <v>-</v>
      </c>
    </row>
    <row r="144" spans="1:51" x14ac:dyDescent="0.25">
      <c r="A144" t="s">
        <v>427</v>
      </c>
      <c r="B144" t="s">
        <v>1747</v>
      </c>
      <c r="C144" t="s">
        <v>1748</v>
      </c>
      <c r="D144" s="276" t="str">
        <f t="shared" si="2"/>
        <v>Decreasing</v>
      </c>
      <c r="E144" s="276" t="s">
        <v>9225</v>
      </c>
      <c r="F144" s="276" t="s">
        <v>9225</v>
      </c>
      <c r="G144" s="276" t="s">
        <v>9225</v>
      </c>
      <c r="H144" s="276" t="s">
        <v>9225</v>
      </c>
      <c r="I144" s="276" t="s">
        <v>9225</v>
      </c>
      <c r="J144" s="276" t="s">
        <v>9225</v>
      </c>
      <c r="K144" s="276" t="s">
        <v>9225</v>
      </c>
      <c r="L144" s="276" t="s">
        <v>9225</v>
      </c>
      <c r="M144" s="276" t="s">
        <v>9225</v>
      </c>
      <c r="N144" s="276" t="s">
        <v>9225</v>
      </c>
      <c r="O144" s="276" t="s">
        <v>9225</v>
      </c>
      <c r="P144" s="276" t="s">
        <v>9225</v>
      </c>
      <c r="Q144" s="276" t="s">
        <v>9225</v>
      </c>
      <c r="R144" s="276" t="s">
        <v>9225</v>
      </c>
      <c r="S144" s="276" t="s">
        <v>9225</v>
      </c>
      <c r="T144" s="276" t="s">
        <v>9225</v>
      </c>
      <c r="U144" s="276" t="s">
        <v>9225</v>
      </c>
      <c r="V144" s="276" t="s">
        <v>9225</v>
      </c>
      <c r="W144" s="276" t="s">
        <v>9225</v>
      </c>
      <c r="X144" s="276" t="s">
        <v>9225</v>
      </c>
      <c r="Y144" s="276" t="s">
        <v>9225</v>
      </c>
      <c r="Z144" s="276" t="s">
        <v>9225</v>
      </c>
      <c r="AA144" s="276" t="s">
        <v>9225</v>
      </c>
      <c r="AB144" s="276" t="s">
        <v>9225</v>
      </c>
      <c r="AC144" s="276" t="s">
        <v>9225</v>
      </c>
      <c r="AD144" s="276" t="s">
        <v>9225</v>
      </c>
      <c r="AE144" s="276" t="s">
        <v>9225</v>
      </c>
      <c r="AF144" s="276" t="s">
        <v>9225</v>
      </c>
      <c r="AG144" s="276" t="s">
        <v>9225</v>
      </c>
      <c r="AH144" s="276" t="s">
        <v>9225</v>
      </c>
      <c r="AI144" s="276" t="s">
        <v>9225</v>
      </c>
      <c r="AJ144" s="276" t="s">
        <v>9225</v>
      </c>
      <c r="AK144" s="276" t="s">
        <v>9225</v>
      </c>
      <c r="AL144" s="276" t="s">
        <v>9225</v>
      </c>
      <c r="AM144" s="276" t="s">
        <v>9225</v>
      </c>
      <c r="AN144" s="276" t="s">
        <v>9225</v>
      </c>
      <c r="AO144" s="276">
        <v>2.1</v>
      </c>
      <c r="AP144" s="276">
        <v>2.1</v>
      </c>
      <c r="AQ144" s="276">
        <v>2.1</v>
      </c>
      <c r="AR144" s="276">
        <v>2.1</v>
      </c>
      <c r="AS144" s="276">
        <v>2</v>
      </c>
      <c r="AT144" s="276">
        <v>2.5</v>
      </c>
      <c r="AU144" s="276">
        <v>2.5</v>
      </c>
      <c r="AV144" s="276">
        <v>2.5</v>
      </c>
      <c r="AW144" s="276">
        <v>2.5</v>
      </c>
      <c r="AX144" s="276">
        <v>2.4</v>
      </c>
      <c r="AY144" s="276">
        <f>_xlfn.IFNA(VLOOKUP(C144,'INFORM Severity - hidden'!$C$5:$G$300,5,FALSE),"-")</f>
        <v>2.4</v>
      </c>
    </row>
    <row r="145" spans="1:51" x14ac:dyDescent="0.25">
      <c r="A145" t="s">
        <v>1455</v>
      </c>
      <c r="B145" t="s">
        <v>1453</v>
      </c>
      <c r="C145" t="s">
        <v>1454</v>
      </c>
      <c r="D145" s="276" t="str">
        <f t="shared" si="2"/>
        <v>Stable</v>
      </c>
      <c r="E145" s="276" t="s">
        <v>9225</v>
      </c>
      <c r="F145" s="276" t="s">
        <v>9225</v>
      </c>
      <c r="G145" s="276" t="s">
        <v>9225</v>
      </c>
      <c r="H145" s="276" t="s">
        <v>9225</v>
      </c>
      <c r="I145" s="276" t="s">
        <v>9225</v>
      </c>
      <c r="J145" s="276" t="s">
        <v>9225</v>
      </c>
      <c r="K145" s="276" t="s">
        <v>9225</v>
      </c>
      <c r="L145" s="276" t="s">
        <v>9225</v>
      </c>
      <c r="M145" s="276" t="s">
        <v>9225</v>
      </c>
      <c r="N145" s="276" t="s">
        <v>9225</v>
      </c>
      <c r="O145" s="276" t="s">
        <v>9225</v>
      </c>
      <c r="P145" s="276" t="s">
        <v>9225</v>
      </c>
      <c r="Q145" s="276" t="s">
        <v>9225</v>
      </c>
      <c r="R145" s="276" t="s">
        <v>9225</v>
      </c>
      <c r="S145" s="276" t="s">
        <v>9225</v>
      </c>
      <c r="T145" s="276" t="s">
        <v>9225</v>
      </c>
      <c r="U145" s="276" t="s">
        <v>9225</v>
      </c>
      <c r="V145" s="276" t="s">
        <v>9225</v>
      </c>
      <c r="W145" s="276" t="s">
        <v>9225</v>
      </c>
      <c r="X145" s="276" t="s">
        <v>9225</v>
      </c>
      <c r="Y145" s="276" t="s">
        <v>9225</v>
      </c>
      <c r="Z145" s="276" t="s">
        <v>9225</v>
      </c>
      <c r="AA145" s="276" t="s">
        <v>9225</v>
      </c>
      <c r="AB145" s="276" t="s">
        <v>9225</v>
      </c>
      <c r="AC145" s="276" t="s">
        <v>9225</v>
      </c>
      <c r="AD145" s="276" t="s">
        <v>9225</v>
      </c>
      <c r="AE145" s="276">
        <v>1.6</v>
      </c>
      <c r="AF145" s="276">
        <v>1.6</v>
      </c>
      <c r="AG145" s="276">
        <v>1.6</v>
      </c>
      <c r="AH145" s="276">
        <v>1.7</v>
      </c>
      <c r="AI145" s="276">
        <v>1.7</v>
      </c>
      <c r="AJ145" s="276">
        <v>1.7</v>
      </c>
      <c r="AK145" s="276">
        <v>1.7</v>
      </c>
      <c r="AL145" s="276">
        <v>1.7</v>
      </c>
      <c r="AM145" s="276">
        <v>1.7</v>
      </c>
      <c r="AN145" s="276">
        <v>1.6</v>
      </c>
      <c r="AO145" s="276">
        <v>1.6</v>
      </c>
      <c r="AP145" s="276">
        <v>1.7</v>
      </c>
      <c r="AQ145" s="276">
        <v>1.6</v>
      </c>
      <c r="AR145" s="276">
        <v>2.2000000000000002</v>
      </c>
      <c r="AS145" s="276">
        <v>2.2999999999999998</v>
      </c>
      <c r="AT145" s="276">
        <v>2.2999999999999998</v>
      </c>
      <c r="AU145" s="276">
        <v>2.2999999999999998</v>
      </c>
      <c r="AV145" s="276">
        <v>2.2999999999999998</v>
      </c>
      <c r="AW145" s="276">
        <v>2.2999999999999998</v>
      </c>
      <c r="AX145" s="276">
        <v>2.2999999999999998</v>
      </c>
      <c r="AY145" s="276">
        <f>_xlfn.IFNA(VLOOKUP(C145,'INFORM Severity - hidden'!$C$5:$G$300,5,FALSE),"-")</f>
        <v>2.2999999999999998</v>
      </c>
    </row>
    <row r="146" spans="1:51" x14ac:dyDescent="0.25">
      <c r="A146" t="s">
        <v>985</v>
      </c>
      <c r="B146" t="s">
        <v>983</v>
      </c>
      <c r="C146" t="s">
        <v>984</v>
      </c>
      <c r="D146" s="276" t="str">
        <f t="shared" si="2"/>
        <v>Stable</v>
      </c>
      <c r="E146" s="276" t="s">
        <v>9225</v>
      </c>
      <c r="F146" s="276" t="s">
        <v>9225</v>
      </c>
      <c r="G146" s="276" t="s">
        <v>9225</v>
      </c>
      <c r="H146" s="276" t="s">
        <v>9225</v>
      </c>
      <c r="I146" s="276" t="s">
        <v>9225</v>
      </c>
      <c r="J146" s="276" t="s">
        <v>9225</v>
      </c>
      <c r="K146" s="276" t="s">
        <v>9225</v>
      </c>
      <c r="L146" s="276" t="s">
        <v>9225</v>
      </c>
      <c r="M146" s="276" t="s">
        <v>9225</v>
      </c>
      <c r="N146" s="276" t="s">
        <v>9225</v>
      </c>
      <c r="O146" s="276" t="s">
        <v>9225</v>
      </c>
      <c r="P146" s="276" t="s">
        <v>9225</v>
      </c>
      <c r="Q146" s="276" t="s">
        <v>9225</v>
      </c>
      <c r="R146" s="276">
        <v>2.2000000000000002</v>
      </c>
      <c r="S146" s="276">
        <v>2.1</v>
      </c>
      <c r="T146" s="276">
        <v>2.1</v>
      </c>
      <c r="U146" s="276">
        <v>2.1</v>
      </c>
      <c r="V146" s="276">
        <v>2.1</v>
      </c>
      <c r="W146" s="276">
        <v>2.1</v>
      </c>
      <c r="X146" s="276">
        <v>2.1</v>
      </c>
      <c r="Y146" s="276">
        <v>2.1</v>
      </c>
      <c r="Z146" s="276">
        <v>2</v>
      </c>
      <c r="AA146" s="276">
        <v>2.1</v>
      </c>
      <c r="AB146" s="276">
        <v>2.1</v>
      </c>
      <c r="AC146" s="276">
        <v>2.1</v>
      </c>
      <c r="AD146" s="276">
        <v>2.1</v>
      </c>
      <c r="AE146" s="276">
        <v>2.1</v>
      </c>
      <c r="AF146" s="276">
        <v>2.1</v>
      </c>
      <c r="AG146" s="276">
        <v>2.1</v>
      </c>
      <c r="AH146" s="276">
        <v>2.1</v>
      </c>
      <c r="AI146" s="276">
        <v>2.2999999999999998</v>
      </c>
      <c r="AJ146" s="276">
        <v>2.2999999999999998</v>
      </c>
      <c r="AK146" s="276">
        <v>2.2999999999999998</v>
      </c>
      <c r="AL146" s="276">
        <v>2.2000000000000002</v>
      </c>
      <c r="AM146" s="276">
        <v>2.2000000000000002</v>
      </c>
      <c r="AN146" s="276">
        <v>2.4</v>
      </c>
      <c r="AO146" s="276">
        <v>2.4</v>
      </c>
      <c r="AP146" s="276">
        <v>2.4</v>
      </c>
      <c r="AQ146" s="276">
        <v>2.4</v>
      </c>
      <c r="AR146" s="276">
        <v>2.4</v>
      </c>
      <c r="AS146" s="276">
        <v>2.5</v>
      </c>
      <c r="AT146" s="276">
        <v>2.5</v>
      </c>
      <c r="AU146" s="276">
        <v>2.5</v>
      </c>
      <c r="AV146" s="276">
        <v>2.5</v>
      </c>
      <c r="AW146" s="276">
        <v>2.5</v>
      </c>
      <c r="AX146" s="276">
        <v>2.5</v>
      </c>
      <c r="AY146" s="276">
        <f>_xlfn.IFNA(VLOOKUP(C146,'INFORM Severity - hidden'!$C$5:$G$300,5,FALSE),"-")</f>
        <v>2.5</v>
      </c>
    </row>
    <row r="147" spans="1:51" x14ac:dyDescent="0.25">
      <c r="A147" t="s">
        <v>192</v>
      </c>
      <c r="B147" t="s">
        <v>190</v>
      </c>
      <c r="C147" t="s">
        <v>191</v>
      </c>
      <c r="D147" s="276" t="str">
        <f t="shared" si="2"/>
        <v>Increasing</v>
      </c>
      <c r="E147" s="276" t="s">
        <v>9225</v>
      </c>
      <c r="F147" s="276">
        <v>3.1</v>
      </c>
      <c r="G147" s="276">
        <v>3.2</v>
      </c>
      <c r="H147" s="276">
        <v>3.5</v>
      </c>
      <c r="I147" s="276">
        <v>3.5</v>
      </c>
      <c r="J147" s="276">
        <v>3.5</v>
      </c>
      <c r="K147" s="276">
        <v>3.5</v>
      </c>
      <c r="L147" s="276">
        <v>3.5</v>
      </c>
      <c r="M147" s="276">
        <v>3.5</v>
      </c>
      <c r="N147" s="276">
        <v>3.6</v>
      </c>
      <c r="O147" s="276">
        <v>3.6</v>
      </c>
      <c r="P147" s="276">
        <v>3.6</v>
      </c>
      <c r="Q147" s="276">
        <v>3.6</v>
      </c>
      <c r="R147" s="276">
        <v>3.6</v>
      </c>
      <c r="S147" s="276">
        <v>3.6</v>
      </c>
      <c r="T147" s="276">
        <v>3.6</v>
      </c>
      <c r="U147" s="276">
        <v>3.6</v>
      </c>
      <c r="V147" s="276">
        <v>3.6</v>
      </c>
      <c r="W147" s="276">
        <v>3.7</v>
      </c>
      <c r="X147" s="276">
        <v>3.7</v>
      </c>
      <c r="Y147" s="276">
        <v>3.7</v>
      </c>
      <c r="Z147" s="276">
        <v>3.8</v>
      </c>
      <c r="AA147" s="276">
        <v>3.7</v>
      </c>
      <c r="AB147" s="276">
        <v>3.7</v>
      </c>
      <c r="AC147" s="276">
        <v>3.7</v>
      </c>
      <c r="AD147" s="276">
        <v>3.7</v>
      </c>
      <c r="AE147" s="276">
        <v>3.7</v>
      </c>
      <c r="AF147" s="276">
        <v>3.7</v>
      </c>
      <c r="AG147" s="276">
        <v>3.7</v>
      </c>
      <c r="AH147" s="276">
        <v>3.8</v>
      </c>
      <c r="AI147" s="276">
        <v>3.8</v>
      </c>
      <c r="AJ147" s="276">
        <v>3.8</v>
      </c>
      <c r="AK147" s="276">
        <v>3.8</v>
      </c>
      <c r="AL147" s="276">
        <v>3.8</v>
      </c>
      <c r="AM147" s="276">
        <v>3.8</v>
      </c>
      <c r="AN147" s="276">
        <v>3.8</v>
      </c>
      <c r="AO147" s="276">
        <v>3.8</v>
      </c>
      <c r="AP147" s="276">
        <v>3.8</v>
      </c>
      <c r="AQ147" s="276">
        <v>3.8</v>
      </c>
      <c r="AR147" s="276">
        <v>3.7</v>
      </c>
      <c r="AS147" s="276">
        <v>3.7</v>
      </c>
      <c r="AT147" s="276">
        <v>3.5</v>
      </c>
      <c r="AU147" s="276">
        <v>3.5</v>
      </c>
      <c r="AV147" s="276">
        <v>3.6</v>
      </c>
      <c r="AW147" s="276">
        <v>3.6</v>
      </c>
      <c r="AX147" s="276">
        <v>3.7</v>
      </c>
      <c r="AY147" s="276">
        <f>_xlfn.IFNA(VLOOKUP(C147,'INFORM Severity - hidden'!$C$5:$G$300,5,FALSE),"-")</f>
        <v>3.5</v>
      </c>
    </row>
    <row r="148" spans="1:51" x14ac:dyDescent="0.25">
      <c r="A148" t="s">
        <v>192</v>
      </c>
      <c r="B148" t="s">
        <v>199</v>
      </c>
      <c r="C148" t="s">
        <v>200</v>
      </c>
      <c r="D148" s="276" t="str">
        <f t="shared" si="2"/>
        <v>Increasing</v>
      </c>
      <c r="E148" s="276" t="s">
        <v>9225</v>
      </c>
      <c r="F148" s="276">
        <v>3.1</v>
      </c>
      <c r="G148" s="276">
        <v>3.2</v>
      </c>
      <c r="H148" s="276">
        <v>3.2</v>
      </c>
      <c r="I148" s="276">
        <v>3.2</v>
      </c>
      <c r="J148" s="276">
        <v>3.3</v>
      </c>
      <c r="K148" s="276">
        <v>3.3</v>
      </c>
      <c r="L148" s="276">
        <v>3.3</v>
      </c>
      <c r="M148" s="276">
        <v>3.3</v>
      </c>
      <c r="N148" s="276">
        <v>3.4</v>
      </c>
      <c r="O148" s="276">
        <v>3.4</v>
      </c>
      <c r="P148" s="276">
        <v>3.4</v>
      </c>
      <c r="Q148" s="276">
        <v>3.4</v>
      </c>
      <c r="R148" s="276">
        <v>3.4</v>
      </c>
      <c r="S148" s="276">
        <v>3.4</v>
      </c>
      <c r="T148" s="276">
        <v>3.4</v>
      </c>
      <c r="U148" s="276">
        <v>3.4</v>
      </c>
      <c r="V148" s="276">
        <v>3.4</v>
      </c>
      <c r="W148" s="276">
        <v>3.5</v>
      </c>
      <c r="X148" s="276">
        <v>3.5</v>
      </c>
      <c r="Y148" s="276">
        <v>3.4</v>
      </c>
      <c r="Z148" s="276">
        <v>3.4</v>
      </c>
      <c r="AA148" s="276">
        <v>3.4</v>
      </c>
      <c r="AB148" s="276">
        <v>3.4</v>
      </c>
      <c r="AC148" s="276">
        <v>2.9</v>
      </c>
      <c r="AD148" s="276">
        <v>2.9</v>
      </c>
      <c r="AE148" s="276">
        <v>2.9</v>
      </c>
      <c r="AF148" s="276">
        <v>2.9</v>
      </c>
      <c r="AG148" s="276">
        <v>2.9</v>
      </c>
      <c r="AH148" s="276">
        <v>3</v>
      </c>
      <c r="AI148" s="276">
        <v>3</v>
      </c>
      <c r="AJ148" s="276">
        <v>3</v>
      </c>
      <c r="AK148" s="276">
        <v>3</v>
      </c>
      <c r="AL148" s="276">
        <v>3</v>
      </c>
      <c r="AM148" s="276">
        <v>3</v>
      </c>
      <c r="AN148" s="276">
        <v>3</v>
      </c>
      <c r="AO148" s="276">
        <v>3</v>
      </c>
      <c r="AP148" s="276">
        <v>3</v>
      </c>
      <c r="AQ148" s="276">
        <v>3</v>
      </c>
      <c r="AR148" s="276">
        <v>2.9</v>
      </c>
      <c r="AS148" s="276">
        <v>2.9</v>
      </c>
      <c r="AT148" s="276">
        <v>2.9</v>
      </c>
      <c r="AU148" s="276">
        <v>2.9</v>
      </c>
      <c r="AV148" s="276">
        <v>3</v>
      </c>
      <c r="AW148" s="276">
        <v>3</v>
      </c>
      <c r="AX148" s="276">
        <v>3</v>
      </c>
      <c r="AY148" s="276">
        <f>_xlfn.IFNA(VLOOKUP(C148,'INFORM Severity - hidden'!$C$5:$G$300,5,FALSE),"-")</f>
        <v>3</v>
      </c>
    </row>
    <row r="149" spans="1:51" x14ac:dyDescent="0.25">
      <c r="A149" t="s">
        <v>192</v>
      </c>
      <c r="B149" t="s">
        <v>209</v>
      </c>
      <c r="C149" t="s">
        <v>210</v>
      </c>
      <c r="D149" s="276" t="str">
        <f t="shared" si="2"/>
        <v>Increasing</v>
      </c>
      <c r="E149" s="276" t="s">
        <v>9225</v>
      </c>
      <c r="F149" s="276">
        <v>2.4</v>
      </c>
      <c r="G149" s="276">
        <v>2.6</v>
      </c>
      <c r="H149" s="276">
        <v>3</v>
      </c>
      <c r="I149" s="276">
        <v>3</v>
      </c>
      <c r="J149" s="276">
        <v>3</v>
      </c>
      <c r="K149" s="276">
        <v>3</v>
      </c>
      <c r="L149" s="276">
        <v>3</v>
      </c>
      <c r="M149" s="276">
        <v>3</v>
      </c>
      <c r="N149" s="276">
        <v>3.1</v>
      </c>
      <c r="O149" s="276">
        <v>3.1</v>
      </c>
      <c r="P149" s="276">
        <v>3.1</v>
      </c>
      <c r="Q149" s="276">
        <v>3.1</v>
      </c>
      <c r="R149" s="276">
        <v>3.1</v>
      </c>
      <c r="S149" s="276">
        <v>3.2</v>
      </c>
      <c r="T149" s="276">
        <v>3.2</v>
      </c>
      <c r="U149" s="276">
        <v>3.2</v>
      </c>
      <c r="V149" s="276">
        <v>3.2</v>
      </c>
      <c r="W149" s="276">
        <v>3.3</v>
      </c>
      <c r="X149" s="276">
        <v>3.2</v>
      </c>
      <c r="Y149" s="276">
        <v>3.2</v>
      </c>
      <c r="Z149" s="276">
        <v>3.2</v>
      </c>
      <c r="AA149" s="276">
        <v>3.2</v>
      </c>
      <c r="AB149" s="276">
        <v>3.2</v>
      </c>
      <c r="AC149" s="276">
        <v>3.2</v>
      </c>
      <c r="AD149" s="276">
        <v>3.2</v>
      </c>
      <c r="AE149" s="276">
        <v>3.2</v>
      </c>
      <c r="AF149" s="276">
        <v>3.3</v>
      </c>
      <c r="AG149" s="276">
        <v>3.3</v>
      </c>
      <c r="AH149" s="276">
        <v>3.4</v>
      </c>
      <c r="AI149" s="276">
        <v>3.4</v>
      </c>
      <c r="AJ149" s="276">
        <v>3.4</v>
      </c>
      <c r="AK149" s="276">
        <v>3.4</v>
      </c>
      <c r="AL149" s="276">
        <v>3.3</v>
      </c>
      <c r="AM149" s="276">
        <v>3.3</v>
      </c>
      <c r="AN149" s="276">
        <v>3.3</v>
      </c>
      <c r="AO149" s="276">
        <v>3.3</v>
      </c>
      <c r="AP149" s="276">
        <v>3.3</v>
      </c>
      <c r="AQ149" s="276">
        <v>3.3</v>
      </c>
      <c r="AR149" s="276">
        <v>3.3</v>
      </c>
      <c r="AS149" s="276">
        <v>3.3</v>
      </c>
      <c r="AT149" s="276">
        <v>3.3</v>
      </c>
      <c r="AU149" s="276">
        <v>3.3</v>
      </c>
      <c r="AV149" s="276">
        <v>3.6</v>
      </c>
      <c r="AW149" s="276">
        <v>3.6</v>
      </c>
      <c r="AX149" s="276">
        <v>3.7</v>
      </c>
      <c r="AY149" s="276">
        <f>_xlfn.IFNA(VLOOKUP(C149,'INFORM Severity - hidden'!$C$5:$G$300,5,FALSE),"-")</f>
        <v>3.7</v>
      </c>
    </row>
    <row r="150" spans="1:51" x14ac:dyDescent="0.25">
      <c r="A150" t="s">
        <v>192</v>
      </c>
      <c r="B150" t="s">
        <v>930</v>
      </c>
      <c r="C150" t="s">
        <v>931</v>
      </c>
      <c r="D150" s="276" t="str">
        <f t="shared" si="2"/>
        <v>Increasing</v>
      </c>
      <c r="E150" s="276" t="s">
        <v>9225</v>
      </c>
      <c r="F150" s="276" t="s">
        <v>9225</v>
      </c>
      <c r="G150" s="276" t="s">
        <v>9225</v>
      </c>
      <c r="H150" s="276" t="s">
        <v>9225</v>
      </c>
      <c r="I150" s="276" t="s">
        <v>9225</v>
      </c>
      <c r="J150" s="276" t="s">
        <v>9225</v>
      </c>
      <c r="K150" s="276" t="s">
        <v>9225</v>
      </c>
      <c r="L150" s="276" t="s">
        <v>9225</v>
      </c>
      <c r="M150" s="276" t="s">
        <v>9225</v>
      </c>
      <c r="N150" s="276" t="s">
        <v>9225</v>
      </c>
      <c r="O150" s="276" t="s">
        <v>9225</v>
      </c>
      <c r="P150" s="276">
        <v>2.5</v>
      </c>
      <c r="Q150" s="276">
        <v>2.5</v>
      </c>
      <c r="R150" s="276">
        <v>2.6</v>
      </c>
      <c r="S150" s="276">
        <v>2.5</v>
      </c>
      <c r="T150" s="276">
        <v>2.5</v>
      </c>
      <c r="U150" s="276">
        <v>2.5</v>
      </c>
      <c r="V150" s="276">
        <v>2.6</v>
      </c>
      <c r="W150" s="276">
        <v>2.5</v>
      </c>
      <c r="X150" s="276">
        <v>2.5</v>
      </c>
      <c r="Y150" s="276">
        <v>2.5</v>
      </c>
      <c r="Z150" s="276">
        <v>2.5</v>
      </c>
      <c r="AA150" s="276">
        <v>2.4</v>
      </c>
      <c r="AB150" s="276">
        <v>2.5</v>
      </c>
      <c r="AC150" s="276">
        <v>2.7</v>
      </c>
      <c r="AD150" s="276">
        <v>2.7</v>
      </c>
      <c r="AE150" s="276">
        <v>2.7</v>
      </c>
      <c r="AF150" s="276">
        <v>2.7</v>
      </c>
      <c r="AG150" s="276">
        <v>2.7</v>
      </c>
      <c r="AH150" s="276">
        <v>2.7</v>
      </c>
      <c r="AI150" s="276">
        <v>2.7</v>
      </c>
      <c r="AJ150" s="276">
        <v>2.7</v>
      </c>
      <c r="AK150" s="276">
        <v>2.7</v>
      </c>
      <c r="AL150" s="276">
        <v>2.7</v>
      </c>
      <c r="AM150" s="276">
        <v>2.7</v>
      </c>
      <c r="AN150" s="276">
        <v>2.7</v>
      </c>
      <c r="AO150" s="276">
        <v>2.7</v>
      </c>
      <c r="AP150" s="276">
        <v>2.7</v>
      </c>
      <c r="AQ150" s="276">
        <v>2.7</v>
      </c>
      <c r="AR150" s="276">
        <v>2.7</v>
      </c>
      <c r="AS150" s="276">
        <v>2.7</v>
      </c>
      <c r="AT150" s="276">
        <v>2.7</v>
      </c>
      <c r="AU150" s="276">
        <v>2.7</v>
      </c>
      <c r="AV150" s="276">
        <v>2.8</v>
      </c>
      <c r="AW150" s="276">
        <v>2.7</v>
      </c>
      <c r="AX150" s="276">
        <v>2.8</v>
      </c>
      <c r="AY150" s="276">
        <f>_xlfn.IFNA(VLOOKUP(C150,'INFORM Severity - hidden'!$C$5:$G$300,5,FALSE),"-")</f>
        <v>2.8</v>
      </c>
    </row>
    <row r="151" spans="1:51" x14ac:dyDescent="0.25">
      <c r="A151"/>
      <c r="B151"/>
      <c r="C151" t="s">
        <v>9282</v>
      </c>
      <c r="D151" s="276" t="str">
        <f t="shared" si="2"/>
        <v>-</v>
      </c>
      <c r="E151" s="276" t="s">
        <v>9225</v>
      </c>
      <c r="F151" s="276" t="s">
        <v>9225</v>
      </c>
      <c r="G151" s="276" t="s">
        <v>9225</v>
      </c>
      <c r="H151" s="276" t="s">
        <v>9225</v>
      </c>
      <c r="I151" s="276" t="s">
        <v>9225</v>
      </c>
      <c r="J151" s="276" t="s">
        <v>9225</v>
      </c>
      <c r="K151" s="276" t="s">
        <v>9225</v>
      </c>
      <c r="L151" s="276" t="s">
        <v>9225</v>
      </c>
      <c r="M151" s="276" t="s">
        <v>9225</v>
      </c>
      <c r="N151" s="276" t="s">
        <v>9225</v>
      </c>
      <c r="O151" s="276" t="s">
        <v>9225</v>
      </c>
      <c r="P151" s="276" t="s">
        <v>9225</v>
      </c>
      <c r="Q151" s="276" t="s">
        <v>9225</v>
      </c>
      <c r="R151" s="276" t="s">
        <v>9225</v>
      </c>
      <c r="S151" s="276" t="s">
        <v>9225</v>
      </c>
      <c r="T151" s="276" t="s">
        <v>9225</v>
      </c>
      <c r="U151" s="276" t="s">
        <v>9225</v>
      </c>
      <c r="V151" s="276" t="s">
        <v>9225</v>
      </c>
      <c r="W151" s="276" t="s">
        <v>9225</v>
      </c>
      <c r="X151" s="276" t="s">
        <v>9225</v>
      </c>
      <c r="Y151" s="276" t="s">
        <v>9225</v>
      </c>
      <c r="Z151" s="276">
        <v>2.9</v>
      </c>
      <c r="AA151" s="276">
        <v>2.9</v>
      </c>
      <c r="AB151" s="276">
        <v>2.9</v>
      </c>
      <c r="AC151" s="276">
        <v>2.9</v>
      </c>
      <c r="AD151" s="276" t="s">
        <v>9225</v>
      </c>
      <c r="AE151" s="276" t="s">
        <v>9225</v>
      </c>
      <c r="AF151" s="276" t="s">
        <v>9225</v>
      </c>
      <c r="AG151" s="276" t="s">
        <v>9225</v>
      </c>
      <c r="AH151" s="276" t="s">
        <v>9225</v>
      </c>
      <c r="AI151" s="276" t="s">
        <v>9225</v>
      </c>
      <c r="AJ151" s="276" t="s">
        <v>9225</v>
      </c>
      <c r="AK151" s="276" t="s">
        <v>9225</v>
      </c>
      <c r="AL151" s="276" t="s">
        <v>9225</v>
      </c>
      <c r="AM151" s="276" t="s">
        <v>9225</v>
      </c>
      <c r="AN151" s="276" t="s">
        <v>9225</v>
      </c>
      <c r="AO151" s="276" t="s">
        <v>9225</v>
      </c>
      <c r="AP151" s="276" t="s">
        <v>9225</v>
      </c>
      <c r="AQ151" s="276" t="s">
        <v>9225</v>
      </c>
      <c r="AR151" s="276" t="s">
        <v>9225</v>
      </c>
      <c r="AS151" s="276" t="s">
        <v>9225</v>
      </c>
      <c r="AT151" s="276" t="s">
        <v>9225</v>
      </c>
      <c r="AU151" s="276" t="s">
        <v>9225</v>
      </c>
      <c r="AV151" s="276" t="s">
        <v>9225</v>
      </c>
      <c r="AW151" s="276" t="s">
        <v>9225</v>
      </c>
      <c r="AX151" s="276" t="s">
        <v>9225</v>
      </c>
      <c r="AY151" s="276" t="str">
        <f>_xlfn.IFNA(VLOOKUP(C151,'INFORM Severity - hidden'!$C$5:$G$300,5,FALSE),"-")</f>
        <v>-</v>
      </c>
    </row>
    <row r="152" spans="1:51" x14ac:dyDescent="0.25">
      <c r="A152" t="s">
        <v>778</v>
      </c>
      <c r="B152" t="s">
        <v>802</v>
      </c>
      <c r="C152" t="s">
        <v>803</v>
      </c>
      <c r="D152" s="276" t="str">
        <f t="shared" si="2"/>
        <v>Increasing</v>
      </c>
      <c r="E152" s="276">
        <v>3.5</v>
      </c>
      <c r="F152" s="276">
        <v>3.5</v>
      </c>
      <c r="G152" s="276">
        <v>4</v>
      </c>
      <c r="H152" s="276">
        <v>4.0999999999999996</v>
      </c>
      <c r="I152" s="276">
        <v>3.8</v>
      </c>
      <c r="J152" s="276">
        <v>3.8</v>
      </c>
      <c r="K152" s="276">
        <v>4.0999999999999996</v>
      </c>
      <c r="L152" s="276">
        <v>4.0999999999999996</v>
      </c>
      <c r="M152" s="276">
        <v>4.0999999999999996</v>
      </c>
      <c r="N152" s="276">
        <v>4.0999999999999996</v>
      </c>
      <c r="O152" s="276">
        <v>4.0999999999999996</v>
      </c>
      <c r="P152" s="276">
        <v>4.0999999999999996</v>
      </c>
      <c r="Q152" s="276">
        <v>4</v>
      </c>
      <c r="R152" s="276">
        <v>4</v>
      </c>
      <c r="S152" s="276">
        <v>3.7</v>
      </c>
      <c r="T152" s="276">
        <v>4.2</v>
      </c>
      <c r="U152" s="276">
        <v>4.0999999999999996</v>
      </c>
      <c r="V152" s="276">
        <v>4.2</v>
      </c>
      <c r="W152" s="276">
        <v>4.2</v>
      </c>
      <c r="X152" s="276">
        <v>4.2</v>
      </c>
      <c r="Y152" s="276">
        <v>4.2</v>
      </c>
      <c r="Z152" s="276">
        <v>4.2</v>
      </c>
      <c r="AA152" s="276">
        <v>4</v>
      </c>
      <c r="AB152" s="276">
        <v>4</v>
      </c>
      <c r="AC152" s="276">
        <v>4</v>
      </c>
      <c r="AD152" s="276">
        <v>4.0999999999999996</v>
      </c>
      <c r="AE152" s="276">
        <v>4.0999999999999996</v>
      </c>
      <c r="AF152" s="276">
        <v>4.0999999999999996</v>
      </c>
      <c r="AG152" s="276">
        <v>4.0999999999999996</v>
      </c>
      <c r="AH152" s="276">
        <v>4.0999999999999996</v>
      </c>
      <c r="AI152" s="276">
        <v>4.0999999999999996</v>
      </c>
      <c r="AJ152" s="276">
        <v>4.2</v>
      </c>
      <c r="AK152" s="276">
        <v>4.2</v>
      </c>
      <c r="AL152" s="276">
        <v>4.2</v>
      </c>
      <c r="AM152" s="276">
        <v>4.2</v>
      </c>
      <c r="AN152" s="276">
        <v>4.2</v>
      </c>
      <c r="AO152" s="276">
        <v>4.2</v>
      </c>
      <c r="AP152" s="276">
        <v>4.2</v>
      </c>
      <c r="AQ152" s="276">
        <v>4.2</v>
      </c>
      <c r="AR152" s="276">
        <v>4.2</v>
      </c>
      <c r="AS152" s="276">
        <v>4.0999999999999996</v>
      </c>
      <c r="AT152" s="276">
        <v>3.5</v>
      </c>
      <c r="AU152" s="276">
        <v>4.0999999999999996</v>
      </c>
      <c r="AV152" s="276">
        <v>4.0999999999999996</v>
      </c>
      <c r="AW152" s="276">
        <v>4.0999999999999996</v>
      </c>
      <c r="AX152" s="276">
        <v>4.0999999999999996</v>
      </c>
      <c r="AY152" s="276">
        <f>_xlfn.IFNA(VLOOKUP(C152,'INFORM Severity - hidden'!$C$5:$G$300,5,FALSE),"-")</f>
        <v>4.0999999999999996</v>
      </c>
    </row>
    <row r="153" spans="1:51" x14ac:dyDescent="0.25">
      <c r="A153"/>
      <c r="B153"/>
      <c r="C153" t="s">
        <v>9283</v>
      </c>
      <c r="D153" s="276" t="str">
        <f t="shared" si="2"/>
        <v>-</v>
      </c>
      <c r="E153" s="276">
        <v>3.6</v>
      </c>
      <c r="F153" s="276">
        <v>3.6</v>
      </c>
      <c r="G153" s="276">
        <v>3.5</v>
      </c>
      <c r="H153" s="276">
        <v>3.6</v>
      </c>
      <c r="I153" s="276" t="s">
        <v>9225</v>
      </c>
      <c r="J153" s="276" t="s">
        <v>9225</v>
      </c>
      <c r="K153" s="276" t="s">
        <v>9225</v>
      </c>
      <c r="L153" s="276" t="s">
        <v>9225</v>
      </c>
      <c r="M153" s="276" t="s">
        <v>9225</v>
      </c>
      <c r="N153" s="276" t="s">
        <v>9225</v>
      </c>
      <c r="O153" s="276" t="s">
        <v>9225</v>
      </c>
      <c r="P153" s="276" t="s">
        <v>9225</v>
      </c>
      <c r="Q153" s="276" t="s">
        <v>9225</v>
      </c>
      <c r="R153" s="276" t="s">
        <v>9225</v>
      </c>
      <c r="S153" s="276" t="s">
        <v>9225</v>
      </c>
      <c r="T153" s="276" t="s">
        <v>9225</v>
      </c>
      <c r="U153" s="276" t="s">
        <v>9225</v>
      </c>
      <c r="V153" s="276" t="s">
        <v>9225</v>
      </c>
      <c r="W153" s="276" t="s">
        <v>9225</v>
      </c>
      <c r="X153" s="276" t="s">
        <v>9225</v>
      </c>
      <c r="Y153" s="276" t="s">
        <v>9225</v>
      </c>
      <c r="Z153" s="276" t="s">
        <v>9225</v>
      </c>
      <c r="AA153" s="276" t="s">
        <v>9225</v>
      </c>
      <c r="AB153" s="276" t="s">
        <v>9225</v>
      </c>
      <c r="AC153" s="276" t="s">
        <v>9225</v>
      </c>
      <c r="AD153" s="276" t="s">
        <v>9225</v>
      </c>
      <c r="AE153" s="276" t="s">
        <v>9225</v>
      </c>
      <c r="AF153" s="276" t="s">
        <v>9225</v>
      </c>
      <c r="AG153" s="276" t="s">
        <v>9225</v>
      </c>
      <c r="AH153" s="276" t="s">
        <v>9225</v>
      </c>
      <c r="AI153" s="276" t="s">
        <v>9225</v>
      </c>
      <c r="AJ153" s="276" t="s">
        <v>9225</v>
      </c>
      <c r="AK153" s="276" t="s">
        <v>9225</v>
      </c>
      <c r="AL153" s="276" t="s">
        <v>9225</v>
      </c>
      <c r="AM153" s="276" t="s">
        <v>9225</v>
      </c>
      <c r="AN153" s="276" t="s">
        <v>9225</v>
      </c>
      <c r="AO153" s="276" t="s">
        <v>9225</v>
      </c>
      <c r="AP153" s="276" t="s">
        <v>9225</v>
      </c>
      <c r="AQ153" s="276" t="s">
        <v>9225</v>
      </c>
      <c r="AR153" s="276" t="s">
        <v>9225</v>
      </c>
      <c r="AS153" s="276" t="s">
        <v>9225</v>
      </c>
      <c r="AT153" s="276" t="s">
        <v>9225</v>
      </c>
      <c r="AU153" s="276" t="s">
        <v>9225</v>
      </c>
      <c r="AV153" s="276" t="s">
        <v>9225</v>
      </c>
      <c r="AW153" s="276" t="s">
        <v>9225</v>
      </c>
      <c r="AX153" s="276" t="s">
        <v>9225</v>
      </c>
      <c r="AY153" s="276" t="str">
        <f>_xlfn.IFNA(VLOOKUP(C153,'INFORM Severity - hidden'!$C$5:$G$300,5,FALSE),"-")</f>
        <v>-</v>
      </c>
    </row>
    <row r="154" spans="1:51" x14ac:dyDescent="0.25">
      <c r="A154" t="s">
        <v>778</v>
      </c>
      <c r="B154" t="s">
        <v>792</v>
      </c>
      <c r="C154" t="s">
        <v>793</v>
      </c>
      <c r="D154" s="276" t="str">
        <f t="shared" si="2"/>
        <v>Stable</v>
      </c>
      <c r="E154" s="276">
        <v>2.1</v>
      </c>
      <c r="F154" s="276">
        <v>2</v>
      </c>
      <c r="G154" s="276">
        <v>2.7</v>
      </c>
      <c r="H154" s="276">
        <v>2.8</v>
      </c>
      <c r="I154" s="276">
        <v>2.8</v>
      </c>
      <c r="J154" s="276">
        <v>2.8</v>
      </c>
      <c r="K154" s="276">
        <v>2.8</v>
      </c>
      <c r="L154" s="276">
        <v>2.8</v>
      </c>
      <c r="M154" s="276">
        <v>2.8</v>
      </c>
      <c r="N154" s="276">
        <v>2.8</v>
      </c>
      <c r="O154" s="276" t="s">
        <v>9225</v>
      </c>
      <c r="P154" s="276" t="s">
        <v>9225</v>
      </c>
      <c r="Q154" s="276" t="s">
        <v>9225</v>
      </c>
      <c r="R154" s="276" t="s">
        <v>9225</v>
      </c>
      <c r="S154" s="276" t="s">
        <v>9225</v>
      </c>
      <c r="T154" s="276" t="s">
        <v>9225</v>
      </c>
      <c r="U154" s="276" t="s">
        <v>9225</v>
      </c>
      <c r="V154" s="276" t="s">
        <v>9225</v>
      </c>
      <c r="W154" s="276" t="s">
        <v>9225</v>
      </c>
      <c r="X154" s="276" t="s">
        <v>9225</v>
      </c>
      <c r="Y154" s="276" t="s">
        <v>9225</v>
      </c>
      <c r="Z154" s="276" t="s">
        <v>9225</v>
      </c>
      <c r="AA154" s="276">
        <v>2.5</v>
      </c>
      <c r="AB154" s="276">
        <v>2.5</v>
      </c>
      <c r="AC154" s="276">
        <v>2.5</v>
      </c>
      <c r="AD154" s="276">
        <v>2.5</v>
      </c>
      <c r="AE154" s="276">
        <v>2.5</v>
      </c>
      <c r="AF154" s="276">
        <v>2.5</v>
      </c>
      <c r="AG154" s="276">
        <v>2.5</v>
      </c>
      <c r="AH154" s="276">
        <v>2.6</v>
      </c>
      <c r="AI154" s="276">
        <v>2.6</v>
      </c>
      <c r="AJ154" s="276">
        <v>3.4</v>
      </c>
      <c r="AK154" s="276">
        <v>3.4</v>
      </c>
      <c r="AL154" s="276">
        <v>3.4</v>
      </c>
      <c r="AM154" s="276">
        <v>3.2</v>
      </c>
      <c r="AN154" s="276">
        <v>3.2</v>
      </c>
      <c r="AO154" s="276">
        <v>3.2</v>
      </c>
      <c r="AP154" s="276">
        <v>3.2</v>
      </c>
      <c r="AQ154" s="276">
        <v>3.2</v>
      </c>
      <c r="AR154" s="276">
        <v>3.2</v>
      </c>
      <c r="AS154" s="276">
        <v>3.2</v>
      </c>
      <c r="AT154" s="276">
        <v>3.2</v>
      </c>
      <c r="AU154" s="276">
        <v>3.3</v>
      </c>
      <c r="AV154" s="276">
        <v>3.3</v>
      </c>
      <c r="AW154" s="276">
        <v>3.3</v>
      </c>
      <c r="AX154" s="276">
        <v>3.3</v>
      </c>
      <c r="AY154" s="276">
        <f>_xlfn.IFNA(VLOOKUP(C154,'INFORM Severity - hidden'!$C$5:$G$300,5,FALSE),"-")</f>
        <v>3.3</v>
      </c>
    </row>
    <row r="155" spans="1:51" x14ac:dyDescent="0.25">
      <c r="A155" t="s">
        <v>778</v>
      </c>
      <c r="B155" t="s">
        <v>776</v>
      </c>
      <c r="C155" t="s">
        <v>777</v>
      </c>
      <c r="D155" s="276" t="str">
        <f t="shared" si="2"/>
        <v>Stable</v>
      </c>
      <c r="E155" s="276">
        <v>4</v>
      </c>
      <c r="F155" s="276">
        <v>4</v>
      </c>
      <c r="G155" s="276">
        <v>4</v>
      </c>
      <c r="H155" s="276">
        <v>4.0999999999999996</v>
      </c>
      <c r="I155" s="276">
        <v>4.0999999999999996</v>
      </c>
      <c r="J155" s="276">
        <v>4.0999999999999996</v>
      </c>
      <c r="K155" s="276">
        <v>4.2</v>
      </c>
      <c r="L155" s="276">
        <v>4.0999999999999996</v>
      </c>
      <c r="M155" s="276">
        <v>4.0999999999999996</v>
      </c>
      <c r="N155" s="276">
        <v>4.0999999999999996</v>
      </c>
      <c r="O155" s="276">
        <v>4.0999999999999996</v>
      </c>
      <c r="P155" s="276">
        <v>4.0999999999999996</v>
      </c>
      <c r="Q155" s="276">
        <v>4</v>
      </c>
      <c r="R155" s="276">
        <v>4</v>
      </c>
      <c r="S155" s="276">
        <v>4</v>
      </c>
      <c r="T155" s="276">
        <v>4</v>
      </c>
      <c r="U155" s="276">
        <v>4</v>
      </c>
      <c r="V155" s="276">
        <v>4.0999999999999996</v>
      </c>
      <c r="W155" s="276">
        <v>4.0999999999999996</v>
      </c>
      <c r="X155" s="276">
        <v>4.0999999999999996</v>
      </c>
      <c r="Y155" s="276">
        <v>4.0999999999999996</v>
      </c>
      <c r="Z155" s="276">
        <v>4</v>
      </c>
      <c r="AA155" s="276">
        <v>4.0999999999999996</v>
      </c>
      <c r="AB155" s="276">
        <v>4.0999999999999996</v>
      </c>
      <c r="AC155" s="276">
        <v>4.0999999999999996</v>
      </c>
      <c r="AD155" s="276">
        <v>4</v>
      </c>
      <c r="AE155" s="276">
        <v>4.0999999999999996</v>
      </c>
      <c r="AF155" s="276">
        <v>4.0999999999999996</v>
      </c>
      <c r="AG155" s="276">
        <v>4.0999999999999996</v>
      </c>
      <c r="AH155" s="276">
        <v>4.0999999999999996</v>
      </c>
      <c r="AI155" s="276">
        <v>4.0999999999999996</v>
      </c>
      <c r="AJ155" s="276">
        <v>4.2</v>
      </c>
      <c r="AK155" s="276">
        <v>4.2</v>
      </c>
      <c r="AL155" s="276">
        <v>4.2</v>
      </c>
      <c r="AM155" s="276">
        <v>4.0999999999999996</v>
      </c>
      <c r="AN155" s="276">
        <v>4.0999999999999996</v>
      </c>
      <c r="AO155" s="276">
        <v>4.0999999999999996</v>
      </c>
      <c r="AP155" s="276">
        <v>4.2</v>
      </c>
      <c r="AQ155" s="276">
        <v>4.2</v>
      </c>
      <c r="AR155" s="276">
        <v>4.2</v>
      </c>
      <c r="AS155" s="276">
        <v>4.2</v>
      </c>
      <c r="AT155" s="276">
        <v>4.2</v>
      </c>
      <c r="AU155" s="276">
        <v>4.0999999999999996</v>
      </c>
      <c r="AV155" s="276">
        <v>4.0999999999999996</v>
      </c>
      <c r="AW155" s="276">
        <v>4.0999999999999996</v>
      </c>
      <c r="AX155" s="276">
        <v>4.2</v>
      </c>
      <c r="AY155" s="276">
        <f>_xlfn.IFNA(VLOOKUP(C155,'INFORM Severity - hidden'!$C$5:$G$300,5,FALSE),"-")</f>
        <v>4.0999999999999996</v>
      </c>
    </row>
    <row r="156" spans="1:51" x14ac:dyDescent="0.25">
      <c r="A156"/>
      <c r="B156"/>
      <c r="C156" t="s">
        <v>9284</v>
      </c>
      <c r="D156" s="276" t="str">
        <f t="shared" si="2"/>
        <v>-</v>
      </c>
      <c r="E156" s="276">
        <v>1.5</v>
      </c>
      <c r="F156" s="276">
        <v>1.5</v>
      </c>
      <c r="G156" s="276" t="s">
        <v>9225</v>
      </c>
      <c r="H156" s="276" t="s">
        <v>9225</v>
      </c>
      <c r="I156" s="276" t="s">
        <v>9225</v>
      </c>
      <c r="J156" s="276" t="s">
        <v>9225</v>
      </c>
      <c r="K156" s="276" t="s">
        <v>9225</v>
      </c>
      <c r="L156" s="276" t="s">
        <v>9225</v>
      </c>
      <c r="M156" s="276" t="s">
        <v>9225</v>
      </c>
      <c r="N156" s="276" t="s">
        <v>9225</v>
      </c>
      <c r="O156" s="276" t="s">
        <v>9225</v>
      </c>
      <c r="P156" s="276" t="s">
        <v>9225</v>
      </c>
      <c r="Q156" s="276" t="s">
        <v>9225</v>
      </c>
      <c r="R156" s="276" t="s">
        <v>9225</v>
      </c>
      <c r="S156" s="276" t="s">
        <v>9225</v>
      </c>
      <c r="T156" s="276" t="s">
        <v>9225</v>
      </c>
      <c r="U156" s="276" t="s">
        <v>9225</v>
      </c>
      <c r="V156" s="276" t="s">
        <v>9225</v>
      </c>
      <c r="W156" s="276" t="s">
        <v>9225</v>
      </c>
      <c r="X156" s="276" t="s">
        <v>9225</v>
      </c>
      <c r="Y156" s="276" t="s">
        <v>9225</v>
      </c>
      <c r="Z156" s="276" t="s">
        <v>9225</v>
      </c>
      <c r="AA156" s="276" t="s">
        <v>9225</v>
      </c>
      <c r="AB156" s="276" t="s">
        <v>9225</v>
      </c>
      <c r="AC156" s="276" t="s">
        <v>9225</v>
      </c>
      <c r="AD156" s="276" t="s">
        <v>9225</v>
      </c>
      <c r="AE156" s="276" t="s">
        <v>9225</v>
      </c>
      <c r="AF156" s="276" t="s">
        <v>9225</v>
      </c>
      <c r="AG156" s="276" t="s">
        <v>9225</v>
      </c>
      <c r="AH156" s="276" t="s">
        <v>9225</v>
      </c>
      <c r="AI156" s="276" t="s">
        <v>9225</v>
      </c>
      <c r="AJ156" s="276" t="s">
        <v>9225</v>
      </c>
      <c r="AK156" s="276" t="s">
        <v>9225</v>
      </c>
      <c r="AL156" s="276" t="s">
        <v>9225</v>
      </c>
      <c r="AM156" s="276" t="s">
        <v>9225</v>
      </c>
      <c r="AN156" s="276" t="s">
        <v>9225</v>
      </c>
      <c r="AO156" s="276" t="s">
        <v>9225</v>
      </c>
      <c r="AP156" s="276" t="s">
        <v>9225</v>
      </c>
      <c r="AQ156" s="276" t="s">
        <v>9225</v>
      </c>
      <c r="AR156" s="276" t="s">
        <v>9225</v>
      </c>
      <c r="AS156" s="276" t="s">
        <v>9225</v>
      </c>
      <c r="AT156" s="276" t="s">
        <v>9225</v>
      </c>
      <c r="AU156" s="276" t="s">
        <v>9225</v>
      </c>
      <c r="AV156" s="276" t="s">
        <v>9225</v>
      </c>
      <c r="AW156" s="276" t="s">
        <v>9225</v>
      </c>
      <c r="AX156" s="276" t="s">
        <v>9225</v>
      </c>
      <c r="AY156" s="276" t="str">
        <f>_xlfn.IFNA(VLOOKUP(C156,'INFORM Severity - hidden'!$C$5:$G$300,5,FALSE),"-")</f>
        <v>-</v>
      </c>
    </row>
    <row r="157" spans="1:51" x14ac:dyDescent="0.25">
      <c r="A157" t="s">
        <v>778</v>
      </c>
      <c r="B157" t="s">
        <v>940</v>
      </c>
      <c r="C157" t="s">
        <v>941</v>
      </c>
      <c r="D157" s="276" t="str">
        <f t="shared" si="2"/>
        <v>Stable</v>
      </c>
      <c r="E157" s="276" t="s">
        <v>9225</v>
      </c>
      <c r="F157" s="276" t="s">
        <v>9225</v>
      </c>
      <c r="G157" s="276" t="s">
        <v>9225</v>
      </c>
      <c r="H157" s="276" t="s">
        <v>9225</v>
      </c>
      <c r="I157" s="276" t="s">
        <v>9225</v>
      </c>
      <c r="J157" s="276" t="s">
        <v>9225</v>
      </c>
      <c r="K157" s="276" t="s">
        <v>9225</v>
      </c>
      <c r="L157" s="276" t="s">
        <v>9225</v>
      </c>
      <c r="M157" s="276" t="s">
        <v>9225</v>
      </c>
      <c r="N157" s="276" t="s">
        <v>9225</v>
      </c>
      <c r="O157" s="276" t="s">
        <v>9225</v>
      </c>
      <c r="P157" s="276" t="s">
        <v>9225</v>
      </c>
      <c r="Q157" s="276" t="s">
        <v>9225</v>
      </c>
      <c r="R157" s="276" t="s">
        <v>9225</v>
      </c>
      <c r="S157" s="276">
        <v>2.5</v>
      </c>
      <c r="T157" s="276">
        <v>2.5</v>
      </c>
      <c r="U157" s="276">
        <v>2.6</v>
      </c>
      <c r="V157" s="276">
        <v>2.6</v>
      </c>
      <c r="W157" s="276">
        <v>2.6</v>
      </c>
      <c r="X157" s="276">
        <v>2.6</v>
      </c>
      <c r="Y157" s="276">
        <v>2.6</v>
      </c>
      <c r="Z157" s="276">
        <v>2.6</v>
      </c>
      <c r="AA157" s="276">
        <v>2.6</v>
      </c>
      <c r="AB157" s="276">
        <v>2.6</v>
      </c>
      <c r="AC157" s="276">
        <v>2.6</v>
      </c>
      <c r="AD157" s="276">
        <v>2.6</v>
      </c>
      <c r="AE157" s="276">
        <v>2.7</v>
      </c>
      <c r="AF157" s="276">
        <v>2.7</v>
      </c>
      <c r="AG157" s="276">
        <v>2.7</v>
      </c>
      <c r="AH157" s="276">
        <v>2.9</v>
      </c>
      <c r="AI157" s="276">
        <v>2.8</v>
      </c>
      <c r="AJ157" s="276">
        <v>3.7</v>
      </c>
      <c r="AK157" s="276">
        <v>3.7</v>
      </c>
      <c r="AL157" s="276">
        <v>3.6</v>
      </c>
      <c r="AM157" s="276">
        <v>3.6</v>
      </c>
      <c r="AN157" s="276">
        <v>3.6</v>
      </c>
      <c r="AO157" s="276">
        <v>3.6</v>
      </c>
      <c r="AP157" s="276">
        <v>3.6</v>
      </c>
      <c r="AQ157" s="276">
        <v>3.6</v>
      </c>
      <c r="AR157" s="276">
        <v>3.6</v>
      </c>
      <c r="AS157" s="276">
        <v>3.6</v>
      </c>
      <c r="AT157" s="276">
        <v>3.6</v>
      </c>
      <c r="AU157" s="276">
        <v>3.7</v>
      </c>
      <c r="AV157" s="276">
        <v>3.7</v>
      </c>
      <c r="AW157" s="276">
        <v>3.7</v>
      </c>
      <c r="AX157" s="276">
        <v>3.7</v>
      </c>
      <c r="AY157" s="276">
        <f>_xlfn.IFNA(VLOOKUP(C157,'INFORM Severity - hidden'!$C$5:$G$300,5,FALSE),"-")</f>
        <v>3.7</v>
      </c>
    </row>
    <row r="158" spans="1:51" x14ac:dyDescent="0.25">
      <c r="A158" t="s">
        <v>778</v>
      </c>
      <c r="B158" t="s">
        <v>963</v>
      </c>
      <c r="C158" t="s">
        <v>964</v>
      </c>
      <c r="D158" s="276" t="str">
        <f t="shared" si="2"/>
        <v>Increasing</v>
      </c>
      <c r="E158" s="276" t="s">
        <v>9225</v>
      </c>
      <c r="F158" s="276" t="s">
        <v>9225</v>
      </c>
      <c r="G158" s="276" t="s">
        <v>9225</v>
      </c>
      <c r="H158" s="276" t="s">
        <v>9225</v>
      </c>
      <c r="I158" s="276" t="s">
        <v>9225</v>
      </c>
      <c r="J158" s="276" t="s">
        <v>9225</v>
      </c>
      <c r="K158" s="276" t="s">
        <v>9225</v>
      </c>
      <c r="L158" s="276" t="s">
        <v>9225</v>
      </c>
      <c r="M158" s="276" t="s">
        <v>9225</v>
      </c>
      <c r="N158" s="276" t="s">
        <v>9225</v>
      </c>
      <c r="O158" s="276" t="s">
        <v>9225</v>
      </c>
      <c r="P158" s="276" t="s">
        <v>9225</v>
      </c>
      <c r="Q158" s="276">
        <v>2</v>
      </c>
      <c r="R158" s="276">
        <v>2.4</v>
      </c>
      <c r="S158" s="276">
        <v>2.4</v>
      </c>
      <c r="T158" s="276">
        <v>2.5</v>
      </c>
      <c r="U158" s="276">
        <v>2.5</v>
      </c>
      <c r="V158" s="276">
        <v>2.1</v>
      </c>
      <c r="W158" s="276">
        <v>2.1</v>
      </c>
      <c r="X158" s="276">
        <v>2.1</v>
      </c>
      <c r="Y158" s="276">
        <v>2.1</v>
      </c>
      <c r="Z158" s="276">
        <v>2</v>
      </c>
      <c r="AA158" s="276">
        <v>2.1</v>
      </c>
      <c r="AB158" s="276">
        <v>2.1</v>
      </c>
      <c r="AC158" s="276">
        <v>2.1</v>
      </c>
      <c r="AD158" s="276">
        <v>2.1</v>
      </c>
      <c r="AE158" s="276">
        <v>2.1</v>
      </c>
      <c r="AF158" s="276">
        <v>2.1</v>
      </c>
      <c r="AG158" s="276">
        <v>2.1</v>
      </c>
      <c r="AH158" s="276">
        <v>2</v>
      </c>
      <c r="AI158" s="276">
        <v>2</v>
      </c>
      <c r="AJ158" s="276">
        <v>2</v>
      </c>
      <c r="AK158" s="276">
        <v>2</v>
      </c>
      <c r="AL158" s="276">
        <v>2</v>
      </c>
      <c r="AM158" s="276">
        <v>2</v>
      </c>
      <c r="AN158" s="276">
        <v>2</v>
      </c>
      <c r="AO158" s="276">
        <v>2</v>
      </c>
      <c r="AP158" s="276">
        <v>2</v>
      </c>
      <c r="AQ158" s="276">
        <v>2</v>
      </c>
      <c r="AR158" s="276">
        <v>2</v>
      </c>
      <c r="AS158" s="276">
        <v>2</v>
      </c>
      <c r="AT158" s="276">
        <v>1.7</v>
      </c>
      <c r="AU158" s="276">
        <v>2.2000000000000002</v>
      </c>
      <c r="AV158" s="276">
        <v>2.2000000000000002</v>
      </c>
      <c r="AW158" s="276">
        <v>2.2000000000000002</v>
      </c>
      <c r="AX158" s="276">
        <v>2.2000000000000002</v>
      </c>
      <c r="AY158" s="276">
        <f>_xlfn.IFNA(VLOOKUP(C158,'INFORM Severity - hidden'!$C$5:$G$300,5,FALSE),"-")</f>
        <v>2.2000000000000002</v>
      </c>
    </row>
    <row r="159" spans="1:51" x14ac:dyDescent="0.25">
      <c r="A159" t="s">
        <v>4758</v>
      </c>
      <c r="B159" t="s">
        <v>4756</v>
      </c>
      <c r="C159" t="s">
        <v>4757</v>
      </c>
      <c r="D159" s="276" t="str">
        <f t="shared" si="2"/>
        <v>Decreasing</v>
      </c>
      <c r="E159" s="276">
        <v>2</v>
      </c>
      <c r="F159" s="276">
        <v>2</v>
      </c>
      <c r="G159" s="276">
        <v>2</v>
      </c>
      <c r="H159" s="276">
        <v>2.4</v>
      </c>
      <c r="I159" s="276">
        <v>2.4</v>
      </c>
      <c r="J159" s="276">
        <v>2.4</v>
      </c>
      <c r="K159" s="276">
        <v>2.4</v>
      </c>
      <c r="L159" s="276">
        <v>2.4</v>
      </c>
      <c r="M159" s="276">
        <v>2.4</v>
      </c>
      <c r="N159" s="276" t="s">
        <v>9225</v>
      </c>
      <c r="O159" s="276" t="s">
        <v>9225</v>
      </c>
      <c r="P159" s="276" t="s">
        <v>9225</v>
      </c>
      <c r="Q159" s="276" t="s">
        <v>9225</v>
      </c>
      <c r="R159" s="276" t="s">
        <v>9225</v>
      </c>
      <c r="S159" s="276" t="s">
        <v>9225</v>
      </c>
      <c r="T159" s="276" t="s">
        <v>9225</v>
      </c>
      <c r="U159" s="276" t="s">
        <v>9225</v>
      </c>
      <c r="V159" s="276" t="s">
        <v>9225</v>
      </c>
      <c r="W159" s="276" t="s">
        <v>9225</v>
      </c>
      <c r="X159" s="276" t="s">
        <v>9225</v>
      </c>
      <c r="Y159" s="276" t="s">
        <v>9225</v>
      </c>
      <c r="Z159" s="276" t="s">
        <v>9225</v>
      </c>
      <c r="AA159" s="276" t="s">
        <v>9225</v>
      </c>
      <c r="AB159" s="276" t="s">
        <v>9225</v>
      </c>
      <c r="AC159" s="276" t="s">
        <v>9225</v>
      </c>
      <c r="AD159" s="276" t="s">
        <v>9225</v>
      </c>
      <c r="AE159" s="276" t="s">
        <v>9225</v>
      </c>
      <c r="AF159" s="276" t="s">
        <v>9225</v>
      </c>
      <c r="AG159" s="276" t="s">
        <v>9225</v>
      </c>
      <c r="AH159" s="276" t="s">
        <v>9225</v>
      </c>
      <c r="AI159" s="276" t="s">
        <v>9225</v>
      </c>
      <c r="AJ159" s="276" t="s">
        <v>9225</v>
      </c>
      <c r="AK159" s="276" t="s">
        <v>9225</v>
      </c>
      <c r="AL159" s="276" t="s">
        <v>9225</v>
      </c>
      <c r="AM159" s="276" t="s">
        <v>9225</v>
      </c>
      <c r="AN159" s="276" t="s">
        <v>9225</v>
      </c>
      <c r="AO159" s="276" t="s">
        <v>9225</v>
      </c>
      <c r="AP159" s="276" t="s">
        <v>9225</v>
      </c>
      <c r="AQ159" s="276" t="s">
        <v>9225</v>
      </c>
      <c r="AR159" s="276">
        <v>1.9</v>
      </c>
      <c r="AS159" s="276">
        <v>1.9</v>
      </c>
      <c r="AT159" s="276" t="s">
        <v>9225</v>
      </c>
      <c r="AU159" s="276" t="s">
        <v>9225</v>
      </c>
      <c r="AV159" s="276">
        <v>2</v>
      </c>
      <c r="AW159" s="276" t="s">
        <v>9225</v>
      </c>
      <c r="AX159" s="276">
        <v>1.9</v>
      </c>
      <c r="AY159" s="276">
        <f>_xlfn.IFNA(VLOOKUP(C159,'INFORM Severity - hidden'!$C$5:$G$300,5,FALSE),"-")</f>
        <v>1.9</v>
      </c>
    </row>
    <row r="160" spans="1:51" x14ac:dyDescent="0.25">
      <c r="A160"/>
      <c r="B160"/>
      <c r="C160" t="s">
        <v>9285</v>
      </c>
      <c r="D160" s="276" t="str">
        <f t="shared" si="2"/>
        <v>-</v>
      </c>
      <c r="E160" s="276" t="s">
        <v>9225</v>
      </c>
      <c r="F160" s="276" t="s">
        <v>9225</v>
      </c>
      <c r="G160" s="276" t="s">
        <v>9225</v>
      </c>
      <c r="H160" s="276" t="s">
        <v>9225</v>
      </c>
      <c r="I160" s="276" t="s">
        <v>9225</v>
      </c>
      <c r="J160" s="276" t="s">
        <v>9225</v>
      </c>
      <c r="K160" s="276" t="s">
        <v>9225</v>
      </c>
      <c r="L160" s="276" t="s">
        <v>9225</v>
      </c>
      <c r="M160" s="276" t="s">
        <v>9225</v>
      </c>
      <c r="N160" s="276" t="s">
        <v>9225</v>
      </c>
      <c r="O160" s="276" t="s">
        <v>9225</v>
      </c>
      <c r="P160" s="276" t="s">
        <v>9225</v>
      </c>
      <c r="Q160" s="276" t="s">
        <v>9225</v>
      </c>
      <c r="R160" s="276" t="s">
        <v>9225</v>
      </c>
      <c r="S160" s="276" t="s">
        <v>9225</v>
      </c>
      <c r="T160" s="276" t="s">
        <v>9225</v>
      </c>
      <c r="U160" s="276" t="s">
        <v>9225</v>
      </c>
      <c r="V160" s="276" t="s">
        <v>9225</v>
      </c>
      <c r="W160" s="276" t="s">
        <v>9225</v>
      </c>
      <c r="X160" s="276" t="s">
        <v>9225</v>
      </c>
      <c r="Y160" s="276" t="s">
        <v>9225</v>
      </c>
      <c r="Z160" s="276" t="s">
        <v>9225</v>
      </c>
      <c r="AA160" s="276" t="s">
        <v>9225</v>
      </c>
      <c r="AB160" s="276">
        <v>2.2000000000000002</v>
      </c>
      <c r="AC160" s="276">
        <v>2.2000000000000002</v>
      </c>
      <c r="AD160" s="276">
        <v>2.2000000000000002</v>
      </c>
      <c r="AE160" s="276">
        <v>2.2000000000000002</v>
      </c>
      <c r="AF160" s="276">
        <v>2.2000000000000002</v>
      </c>
      <c r="AG160" s="276">
        <v>2.2000000000000002</v>
      </c>
      <c r="AH160" s="276">
        <v>2.2999999999999998</v>
      </c>
      <c r="AI160" s="276">
        <v>2.2999999999999998</v>
      </c>
      <c r="AJ160" s="276">
        <v>2.2999999999999998</v>
      </c>
      <c r="AK160" s="276">
        <v>2.2999999999999998</v>
      </c>
      <c r="AL160" s="276" t="s">
        <v>9225</v>
      </c>
      <c r="AM160" s="276" t="s">
        <v>9225</v>
      </c>
      <c r="AN160" s="276" t="s">
        <v>9225</v>
      </c>
      <c r="AO160" s="276" t="s">
        <v>9225</v>
      </c>
      <c r="AP160" s="276" t="s">
        <v>9225</v>
      </c>
      <c r="AQ160" s="276" t="s">
        <v>9225</v>
      </c>
      <c r="AR160" s="276" t="s">
        <v>9225</v>
      </c>
      <c r="AS160" s="276" t="s">
        <v>9225</v>
      </c>
      <c r="AT160" s="276" t="s">
        <v>9225</v>
      </c>
      <c r="AU160" s="276" t="s">
        <v>9225</v>
      </c>
      <c r="AV160" s="276" t="s">
        <v>9225</v>
      </c>
      <c r="AW160" s="276" t="s">
        <v>9225</v>
      </c>
      <c r="AX160" s="276" t="s">
        <v>9225</v>
      </c>
      <c r="AY160" s="276" t="str">
        <f>_xlfn.IFNA(VLOOKUP(C160,'INFORM Severity - hidden'!$C$5:$G$300,5,FALSE),"-")</f>
        <v>-</v>
      </c>
    </row>
    <row r="161" spans="1:51" x14ac:dyDescent="0.25">
      <c r="A161"/>
      <c r="B161"/>
      <c r="C161" t="s">
        <v>9286</v>
      </c>
      <c r="D161" s="276" t="str">
        <f t="shared" si="2"/>
        <v>-</v>
      </c>
      <c r="E161" s="276" t="s">
        <v>9225</v>
      </c>
      <c r="F161" s="276" t="s">
        <v>9225</v>
      </c>
      <c r="G161" s="276" t="s">
        <v>9225</v>
      </c>
      <c r="H161" s="276" t="s">
        <v>9225</v>
      </c>
      <c r="I161" s="276" t="s">
        <v>9225</v>
      </c>
      <c r="J161" s="276" t="s">
        <v>9225</v>
      </c>
      <c r="K161" s="276">
        <v>1.9</v>
      </c>
      <c r="L161" s="276">
        <v>1.9</v>
      </c>
      <c r="M161" s="276" t="s">
        <v>9225</v>
      </c>
      <c r="N161" s="276" t="s">
        <v>9225</v>
      </c>
      <c r="O161" s="276" t="s">
        <v>9225</v>
      </c>
      <c r="P161" s="276" t="s">
        <v>9225</v>
      </c>
      <c r="Q161" s="276" t="s">
        <v>9225</v>
      </c>
      <c r="R161" s="276" t="s">
        <v>9225</v>
      </c>
      <c r="S161" s="276" t="s">
        <v>9225</v>
      </c>
      <c r="T161" s="276" t="s">
        <v>9225</v>
      </c>
      <c r="U161" s="276" t="s">
        <v>9225</v>
      </c>
      <c r="V161" s="276" t="s">
        <v>9225</v>
      </c>
      <c r="W161" s="276" t="s">
        <v>9225</v>
      </c>
      <c r="X161" s="276" t="s">
        <v>9225</v>
      </c>
      <c r="Y161" s="276" t="s">
        <v>9225</v>
      </c>
      <c r="Z161" s="276" t="s">
        <v>9225</v>
      </c>
      <c r="AA161" s="276" t="s">
        <v>9225</v>
      </c>
      <c r="AB161" s="276" t="s">
        <v>9225</v>
      </c>
      <c r="AC161" s="276" t="s">
        <v>9225</v>
      </c>
      <c r="AD161" s="276" t="s">
        <v>9225</v>
      </c>
      <c r="AE161" s="276" t="s">
        <v>9225</v>
      </c>
      <c r="AF161" s="276" t="s">
        <v>9225</v>
      </c>
      <c r="AG161" s="276" t="s">
        <v>9225</v>
      </c>
      <c r="AH161" s="276" t="s">
        <v>9225</v>
      </c>
      <c r="AI161" s="276" t="s">
        <v>9225</v>
      </c>
      <c r="AJ161" s="276" t="s">
        <v>9225</v>
      </c>
      <c r="AK161" s="276" t="s">
        <v>9225</v>
      </c>
      <c r="AL161" s="276" t="s">
        <v>9225</v>
      </c>
      <c r="AM161" s="276" t="s">
        <v>9225</v>
      </c>
      <c r="AN161" s="276" t="s">
        <v>9225</v>
      </c>
      <c r="AO161" s="276" t="s">
        <v>9225</v>
      </c>
      <c r="AP161" s="276" t="s">
        <v>9225</v>
      </c>
      <c r="AQ161" s="276" t="s">
        <v>9225</v>
      </c>
      <c r="AR161" s="276" t="s">
        <v>9225</v>
      </c>
      <c r="AS161" s="276" t="s">
        <v>9225</v>
      </c>
      <c r="AT161" s="276" t="s">
        <v>9225</v>
      </c>
      <c r="AU161" s="276" t="s">
        <v>9225</v>
      </c>
      <c r="AV161" s="276" t="s">
        <v>9225</v>
      </c>
      <c r="AW161" s="276" t="s">
        <v>9225</v>
      </c>
      <c r="AX161" s="276" t="s">
        <v>9225</v>
      </c>
      <c r="AY161" s="276" t="str">
        <f>_xlfn.IFNA(VLOOKUP(C161,'INFORM Severity - hidden'!$C$5:$G$300,5,FALSE),"-")</f>
        <v>-</v>
      </c>
    </row>
    <row r="162" spans="1:51" x14ac:dyDescent="0.25">
      <c r="A162" t="s">
        <v>147</v>
      </c>
      <c r="B162" t="s">
        <v>145</v>
      </c>
      <c r="C162" t="s">
        <v>146</v>
      </c>
      <c r="D162" s="276" t="str">
        <f t="shared" si="2"/>
        <v>Increasing</v>
      </c>
      <c r="E162" s="276" t="s">
        <v>9225</v>
      </c>
      <c r="F162" s="276">
        <v>3.2</v>
      </c>
      <c r="G162" s="276">
        <v>3.2</v>
      </c>
      <c r="H162" s="276">
        <v>3.3</v>
      </c>
      <c r="I162" s="276">
        <v>3.3</v>
      </c>
      <c r="J162" s="276">
        <v>3.3</v>
      </c>
      <c r="K162" s="276">
        <v>3.3</v>
      </c>
      <c r="L162" s="276">
        <v>3.3</v>
      </c>
      <c r="M162" s="276">
        <v>3.3</v>
      </c>
      <c r="N162" s="276">
        <v>3.4</v>
      </c>
      <c r="O162" s="276">
        <v>3.4</v>
      </c>
      <c r="P162" s="276">
        <v>3.4</v>
      </c>
      <c r="Q162" s="276">
        <v>3.4</v>
      </c>
      <c r="R162" s="276">
        <v>3.4</v>
      </c>
      <c r="S162" s="276">
        <v>3.4</v>
      </c>
      <c r="T162" s="276">
        <v>3.4</v>
      </c>
      <c r="U162" s="276">
        <v>3.4</v>
      </c>
      <c r="V162" s="276">
        <v>3.4</v>
      </c>
      <c r="W162" s="276">
        <v>3.4</v>
      </c>
      <c r="X162" s="276">
        <v>3.4</v>
      </c>
      <c r="Y162" s="276">
        <v>3.4</v>
      </c>
      <c r="Z162" s="276">
        <v>3.4</v>
      </c>
      <c r="AA162" s="276">
        <v>3.4</v>
      </c>
      <c r="AB162" s="276">
        <v>3.4</v>
      </c>
      <c r="AC162" s="276">
        <v>3.4</v>
      </c>
      <c r="AD162" s="276">
        <v>3.4</v>
      </c>
      <c r="AE162" s="276">
        <v>3.4</v>
      </c>
      <c r="AF162" s="276">
        <v>3.4</v>
      </c>
      <c r="AG162" s="276">
        <v>3.8</v>
      </c>
      <c r="AH162" s="276">
        <v>3.8</v>
      </c>
      <c r="AI162" s="276">
        <v>3.8</v>
      </c>
      <c r="AJ162" s="276">
        <v>3.8</v>
      </c>
      <c r="AK162" s="276">
        <v>3.8</v>
      </c>
      <c r="AL162" s="276">
        <v>3.7</v>
      </c>
      <c r="AM162" s="276">
        <v>3.7</v>
      </c>
      <c r="AN162" s="276">
        <v>3.6</v>
      </c>
      <c r="AO162" s="276">
        <v>3.6</v>
      </c>
      <c r="AP162" s="276">
        <v>3.6</v>
      </c>
      <c r="AQ162" s="276">
        <v>3.6</v>
      </c>
      <c r="AR162" s="276">
        <v>3.6</v>
      </c>
      <c r="AS162" s="276">
        <v>3.7</v>
      </c>
      <c r="AT162" s="276">
        <v>3.7</v>
      </c>
      <c r="AU162" s="276">
        <v>3.7</v>
      </c>
      <c r="AV162" s="276">
        <v>3.7</v>
      </c>
      <c r="AW162" s="276">
        <v>4</v>
      </c>
      <c r="AX162" s="276">
        <v>3.8</v>
      </c>
      <c r="AY162" s="276">
        <f>_xlfn.IFNA(VLOOKUP(C162,'INFORM Severity - hidden'!$C$5:$G$300,5,FALSE),"-")</f>
        <v>3.9</v>
      </c>
    </row>
    <row r="163" spans="1:51" x14ac:dyDescent="0.25">
      <c r="A163"/>
      <c r="B163"/>
      <c r="C163" t="s">
        <v>9287</v>
      </c>
      <c r="D163" s="276" t="str">
        <f t="shared" si="2"/>
        <v>-</v>
      </c>
      <c r="E163" s="276" t="s">
        <v>9225</v>
      </c>
      <c r="F163" s="276">
        <v>2.6</v>
      </c>
      <c r="G163" s="276" t="s">
        <v>9225</v>
      </c>
      <c r="H163" s="276" t="s">
        <v>9225</v>
      </c>
      <c r="I163" s="276" t="s">
        <v>9225</v>
      </c>
      <c r="J163" s="276" t="s">
        <v>9225</v>
      </c>
      <c r="K163" s="276" t="s">
        <v>9225</v>
      </c>
      <c r="L163" s="276" t="s">
        <v>9225</v>
      </c>
      <c r="M163" s="276" t="s">
        <v>9225</v>
      </c>
      <c r="N163" s="276" t="s">
        <v>9225</v>
      </c>
      <c r="O163" s="276" t="s">
        <v>9225</v>
      </c>
      <c r="P163" s="276" t="s">
        <v>9225</v>
      </c>
      <c r="Q163" s="276" t="s">
        <v>9225</v>
      </c>
      <c r="R163" s="276" t="s">
        <v>9225</v>
      </c>
      <c r="S163" s="276" t="s">
        <v>9225</v>
      </c>
      <c r="T163" s="276" t="s">
        <v>9225</v>
      </c>
      <c r="U163" s="276" t="s">
        <v>9225</v>
      </c>
      <c r="V163" s="276" t="s">
        <v>9225</v>
      </c>
      <c r="W163" s="276" t="s">
        <v>9225</v>
      </c>
      <c r="X163" s="276" t="s">
        <v>9225</v>
      </c>
      <c r="Y163" s="276" t="s">
        <v>9225</v>
      </c>
      <c r="Z163" s="276" t="s">
        <v>9225</v>
      </c>
      <c r="AA163" s="276" t="s">
        <v>9225</v>
      </c>
      <c r="AB163" s="276" t="s">
        <v>9225</v>
      </c>
      <c r="AC163" s="276" t="s">
        <v>9225</v>
      </c>
      <c r="AD163" s="276" t="s">
        <v>9225</v>
      </c>
      <c r="AE163" s="276" t="s">
        <v>9225</v>
      </c>
      <c r="AF163" s="276" t="s">
        <v>9225</v>
      </c>
      <c r="AG163" s="276" t="s">
        <v>9225</v>
      </c>
      <c r="AH163" s="276" t="s">
        <v>9225</v>
      </c>
      <c r="AI163" s="276" t="s">
        <v>9225</v>
      </c>
      <c r="AJ163" s="276" t="s">
        <v>9225</v>
      </c>
      <c r="AK163" s="276" t="s">
        <v>9225</v>
      </c>
      <c r="AL163" s="276" t="s">
        <v>9225</v>
      </c>
      <c r="AM163" s="276" t="s">
        <v>9225</v>
      </c>
      <c r="AN163" s="276" t="s">
        <v>9225</v>
      </c>
      <c r="AO163" s="276" t="s">
        <v>9225</v>
      </c>
      <c r="AP163" s="276" t="s">
        <v>9225</v>
      </c>
      <c r="AQ163" s="276" t="s">
        <v>9225</v>
      </c>
      <c r="AR163" s="276" t="s">
        <v>9225</v>
      </c>
      <c r="AS163" s="276" t="s">
        <v>9225</v>
      </c>
      <c r="AT163" s="276" t="s">
        <v>9225</v>
      </c>
      <c r="AU163" s="276" t="s">
        <v>9225</v>
      </c>
      <c r="AV163" s="276" t="s">
        <v>9225</v>
      </c>
      <c r="AW163" s="276" t="s">
        <v>9225</v>
      </c>
      <c r="AX163" s="276" t="s">
        <v>9225</v>
      </c>
      <c r="AY163" s="276" t="str">
        <f>_xlfn.IFNA(VLOOKUP(C163,'INFORM Severity - hidden'!$C$5:$G$300,5,FALSE),"-")</f>
        <v>-</v>
      </c>
    </row>
    <row r="164" spans="1:51" x14ac:dyDescent="0.25">
      <c r="A164"/>
      <c r="B164"/>
      <c r="C164" t="s">
        <v>9288</v>
      </c>
      <c r="D164" s="276" t="str">
        <f t="shared" si="2"/>
        <v>-</v>
      </c>
      <c r="E164" s="276" t="s">
        <v>9225</v>
      </c>
      <c r="F164" s="276">
        <v>3.2</v>
      </c>
      <c r="G164" s="276">
        <v>3.2</v>
      </c>
      <c r="H164" s="276" t="s">
        <v>9225</v>
      </c>
      <c r="I164" s="276" t="s">
        <v>9225</v>
      </c>
      <c r="J164" s="276" t="s">
        <v>9225</v>
      </c>
      <c r="K164" s="276" t="s">
        <v>9225</v>
      </c>
      <c r="L164" s="276" t="s">
        <v>9225</v>
      </c>
      <c r="M164" s="276" t="s">
        <v>9225</v>
      </c>
      <c r="N164" s="276" t="s">
        <v>9225</v>
      </c>
      <c r="O164" s="276" t="s">
        <v>9225</v>
      </c>
      <c r="P164" s="276" t="s">
        <v>9225</v>
      </c>
      <c r="Q164" s="276" t="s">
        <v>9225</v>
      </c>
      <c r="R164" s="276" t="s">
        <v>9225</v>
      </c>
      <c r="S164" s="276" t="s">
        <v>9225</v>
      </c>
      <c r="T164" s="276" t="s">
        <v>9225</v>
      </c>
      <c r="U164" s="276" t="s">
        <v>9225</v>
      </c>
      <c r="V164" s="276" t="s">
        <v>9225</v>
      </c>
      <c r="W164" s="276" t="s">
        <v>9225</v>
      </c>
      <c r="X164" s="276" t="s">
        <v>9225</v>
      </c>
      <c r="Y164" s="276" t="s">
        <v>9225</v>
      </c>
      <c r="Z164" s="276" t="s">
        <v>9225</v>
      </c>
      <c r="AA164" s="276" t="s">
        <v>9225</v>
      </c>
      <c r="AB164" s="276" t="s">
        <v>9225</v>
      </c>
      <c r="AC164" s="276" t="s">
        <v>9225</v>
      </c>
      <c r="AD164" s="276" t="s">
        <v>9225</v>
      </c>
      <c r="AE164" s="276" t="s">
        <v>9225</v>
      </c>
      <c r="AF164" s="276" t="s">
        <v>9225</v>
      </c>
      <c r="AG164" s="276" t="s">
        <v>9225</v>
      </c>
      <c r="AH164" s="276" t="s">
        <v>9225</v>
      </c>
      <c r="AI164" s="276" t="s">
        <v>9225</v>
      </c>
      <c r="AJ164" s="276" t="s">
        <v>9225</v>
      </c>
      <c r="AK164" s="276" t="s">
        <v>9225</v>
      </c>
      <c r="AL164" s="276" t="s">
        <v>9225</v>
      </c>
      <c r="AM164" s="276" t="s">
        <v>9225</v>
      </c>
      <c r="AN164" s="276" t="s">
        <v>9225</v>
      </c>
      <c r="AO164" s="276" t="s">
        <v>9225</v>
      </c>
      <c r="AP164" s="276" t="s">
        <v>9225</v>
      </c>
      <c r="AQ164" s="276" t="s">
        <v>9225</v>
      </c>
      <c r="AR164" s="276" t="s">
        <v>9225</v>
      </c>
      <c r="AS164" s="276" t="s">
        <v>9225</v>
      </c>
      <c r="AT164" s="276" t="s">
        <v>9225</v>
      </c>
      <c r="AU164" s="276" t="s">
        <v>9225</v>
      </c>
      <c r="AV164" s="276" t="s">
        <v>9225</v>
      </c>
      <c r="AW164" s="276" t="s">
        <v>9225</v>
      </c>
      <c r="AX164" s="276" t="s">
        <v>9225</v>
      </c>
      <c r="AY164" s="276" t="str">
        <f>_xlfn.IFNA(VLOOKUP(C164,'INFORM Severity - hidden'!$C$5:$G$300,5,FALSE),"-")</f>
        <v>-</v>
      </c>
    </row>
    <row r="165" spans="1:51" x14ac:dyDescent="0.25">
      <c r="A165" t="s">
        <v>147</v>
      </c>
      <c r="B165" t="s">
        <v>609</v>
      </c>
      <c r="C165" t="s">
        <v>610</v>
      </c>
      <c r="D165" s="276" t="str">
        <f t="shared" si="2"/>
        <v>-</v>
      </c>
      <c r="E165" s="276" t="s">
        <v>9225</v>
      </c>
      <c r="F165" s="276" t="s">
        <v>9225</v>
      </c>
      <c r="G165" s="276" t="s">
        <v>9225</v>
      </c>
      <c r="H165" s="276" t="s">
        <v>9225</v>
      </c>
      <c r="I165" s="276" t="s">
        <v>9225</v>
      </c>
      <c r="J165" s="276" t="s">
        <v>9225</v>
      </c>
      <c r="K165" s="276" t="s">
        <v>9225</v>
      </c>
      <c r="L165" s="276" t="s">
        <v>9225</v>
      </c>
      <c r="M165" s="276" t="s">
        <v>9225</v>
      </c>
      <c r="N165" s="276" t="s">
        <v>9225</v>
      </c>
      <c r="O165" s="276" t="s">
        <v>9225</v>
      </c>
      <c r="P165" s="276" t="s">
        <v>9225</v>
      </c>
      <c r="Q165" s="276" t="s">
        <v>9225</v>
      </c>
      <c r="R165" s="276" t="s">
        <v>9225</v>
      </c>
      <c r="S165" s="276" t="s">
        <v>9225</v>
      </c>
      <c r="T165" s="276" t="s">
        <v>9225</v>
      </c>
      <c r="U165" s="276" t="s">
        <v>9225</v>
      </c>
      <c r="V165" s="276" t="s">
        <v>9225</v>
      </c>
      <c r="W165" s="276" t="s">
        <v>9225</v>
      </c>
      <c r="X165" s="276" t="s">
        <v>9225</v>
      </c>
      <c r="Y165" s="276" t="s">
        <v>9225</v>
      </c>
      <c r="Z165" s="276" t="s">
        <v>9225</v>
      </c>
      <c r="AA165" s="276" t="s">
        <v>9225</v>
      </c>
      <c r="AB165" s="276" t="s">
        <v>9225</v>
      </c>
      <c r="AC165" s="276" t="s">
        <v>9225</v>
      </c>
      <c r="AD165" s="276" t="s">
        <v>9225</v>
      </c>
      <c r="AE165" s="276" t="s">
        <v>9225</v>
      </c>
      <c r="AF165" s="276" t="s">
        <v>9225</v>
      </c>
      <c r="AG165" s="276" t="s">
        <v>9225</v>
      </c>
      <c r="AH165" s="276" t="s">
        <v>9225</v>
      </c>
      <c r="AI165" s="276" t="s">
        <v>9225</v>
      </c>
      <c r="AJ165" s="276" t="s">
        <v>9225</v>
      </c>
      <c r="AK165" s="276" t="s">
        <v>9225</v>
      </c>
      <c r="AL165" s="276" t="s">
        <v>9225</v>
      </c>
      <c r="AM165" s="276" t="s">
        <v>9225</v>
      </c>
      <c r="AN165" s="276" t="s">
        <v>9225</v>
      </c>
      <c r="AO165" s="276" t="s">
        <v>9225</v>
      </c>
      <c r="AP165" s="276" t="s">
        <v>9225</v>
      </c>
      <c r="AQ165" s="276" t="s">
        <v>9225</v>
      </c>
      <c r="AR165" s="276" t="s">
        <v>9225</v>
      </c>
      <c r="AS165" s="276" t="s">
        <v>9225</v>
      </c>
      <c r="AT165" s="276" t="s">
        <v>9225</v>
      </c>
      <c r="AU165" s="276" t="s">
        <v>9225</v>
      </c>
      <c r="AV165" s="276" t="s">
        <v>9225</v>
      </c>
      <c r="AW165" s="276" t="s">
        <v>9225</v>
      </c>
      <c r="AX165" s="276" t="s">
        <v>9225</v>
      </c>
      <c r="AY165" s="276" t="str">
        <f>_xlfn.IFNA(VLOOKUP(C165,'INFORM Severity - hidden'!$C$5:$G$300,5,FALSE),"-")</f>
        <v>x</v>
      </c>
    </row>
    <row r="166" spans="1:51" x14ac:dyDescent="0.25">
      <c r="A166" t="s">
        <v>147</v>
      </c>
      <c r="B166" t="s">
        <v>2723</v>
      </c>
      <c r="C166" t="s">
        <v>2724</v>
      </c>
      <c r="D166" s="276" t="str">
        <f t="shared" si="2"/>
        <v>Increasing</v>
      </c>
      <c r="E166" s="276" t="s">
        <v>9225</v>
      </c>
      <c r="F166" s="276" t="s">
        <v>9225</v>
      </c>
      <c r="G166" s="276" t="s">
        <v>9225</v>
      </c>
      <c r="H166" s="276" t="s">
        <v>9225</v>
      </c>
      <c r="I166" s="276" t="s">
        <v>9225</v>
      </c>
      <c r="J166" s="276" t="s">
        <v>9225</v>
      </c>
      <c r="K166" s="276" t="s">
        <v>9225</v>
      </c>
      <c r="L166" s="276" t="s">
        <v>9225</v>
      </c>
      <c r="M166" s="276" t="s">
        <v>9225</v>
      </c>
      <c r="N166" s="276" t="s">
        <v>9225</v>
      </c>
      <c r="O166" s="276" t="s">
        <v>9225</v>
      </c>
      <c r="P166" s="276" t="s">
        <v>9225</v>
      </c>
      <c r="Q166" s="276" t="s">
        <v>9225</v>
      </c>
      <c r="R166" s="276" t="s">
        <v>9225</v>
      </c>
      <c r="S166" s="276" t="s">
        <v>9225</v>
      </c>
      <c r="T166" s="276" t="s">
        <v>9225</v>
      </c>
      <c r="U166" s="276" t="s">
        <v>9225</v>
      </c>
      <c r="V166" s="276" t="s">
        <v>9225</v>
      </c>
      <c r="W166" s="276" t="s">
        <v>9225</v>
      </c>
      <c r="X166" s="276" t="s">
        <v>9225</v>
      </c>
      <c r="Y166" s="276" t="s">
        <v>9225</v>
      </c>
      <c r="Z166" s="276" t="s">
        <v>9225</v>
      </c>
      <c r="AA166" s="276" t="s">
        <v>9225</v>
      </c>
      <c r="AB166" s="276" t="s">
        <v>9225</v>
      </c>
      <c r="AC166" s="276" t="s">
        <v>9225</v>
      </c>
      <c r="AD166" s="276" t="s">
        <v>9225</v>
      </c>
      <c r="AE166" s="276" t="s">
        <v>9225</v>
      </c>
      <c r="AF166" s="276" t="s">
        <v>9225</v>
      </c>
      <c r="AG166" s="276" t="s">
        <v>9225</v>
      </c>
      <c r="AH166" s="276" t="s">
        <v>9225</v>
      </c>
      <c r="AI166" s="276" t="s">
        <v>9225</v>
      </c>
      <c r="AJ166" s="276" t="s">
        <v>9225</v>
      </c>
      <c r="AK166" s="276" t="s">
        <v>9225</v>
      </c>
      <c r="AL166" s="276" t="s">
        <v>9225</v>
      </c>
      <c r="AM166" s="276" t="s">
        <v>9225</v>
      </c>
      <c r="AN166" s="276" t="s">
        <v>9225</v>
      </c>
      <c r="AO166" s="276" t="s">
        <v>9225</v>
      </c>
      <c r="AP166" s="276" t="s">
        <v>9225</v>
      </c>
      <c r="AQ166" s="276" t="s">
        <v>9225</v>
      </c>
      <c r="AR166" s="276" t="s">
        <v>9225</v>
      </c>
      <c r="AS166" s="276" t="s">
        <v>9225</v>
      </c>
      <c r="AT166" s="276" t="s">
        <v>9225</v>
      </c>
      <c r="AU166" s="276">
        <v>2.1</v>
      </c>
      <c r="AV166" s="276">
        <v>3.6</v>
      </c>
      <c r="AW166" s="276">
        <v>3.6</v>
      </c>
      <c r="AX166" s="276">
        <v>3.7</v>
      </c>
      <c r="AY166" s="276">
        <f>_xlfn.IFNA(VLOOKUP(C166,'INFORM Severity - hidden'!$C$5:$G$300,5,FALSE),"-")</f>
        <v>3.7</v>
      </c>
    </row>
    <row r="167" spans="1:51" x14ac:dyDescent="0.25">
      <c r="A167" t="s">
        <v>4770</v>
      </c>
      <c r="B167" t="s">
        <v>4768</v>
      </c>
      <c r="C167" t="s">
        <v>4769</v>
      </c>
      <c r="D167" s="276" t="str">
        <f t="shared" si="2"/>
        <v>Increasing</v>
      </c>
      <c r="E167" s="276" t="s">
        <v>9225</v>
      </c>
      <c r="F167" s="276">
        <v>1.1000000000000001</v>
      </c>
      <c r="G167" s="276" t="s">
        <v>9225</v>
      </c>
      <c r="H167" s="276" t="s">
        <v>9225</v>
      </c>
      <c r="I167" s="276" t="s">
        <v>9225</v>
      </c>
      <c r="J167" s="276" t="s">
        <v>9225</v>
      </c>
      <c r="K167" s="276" t="s">
        <v>9225</v>
      </c>
      <c r="L167" s="276" t="s">
        <v>9225</v>
      </c>
      <c r="M167" s="276" t="s">
        <v>9225</v>
      </c>
      <c r="N167" s="276" t="s">
        <v>9225</v>
      </c>
      <c r="O167" s="276" t="s">
        <v>9225</v>
      </c>
      <c r="P167" s="276" t="s">
        <v>9225</v>
      </c>
      <c r="Q167" s="276" t="s">
        <v>9225</v>
      </c>
      <c r="R167" s="276" t="s">
        <v>9225</v>
      </c>
      <c r="S167" s="276" t="s">
        <v>9225</v>
      </c>
      <c r="T167" s="276" t="s">
        <v>9225</v>
      </c>
      <c r="U167" s="276" t="s">
        <v>9225</v>
      </c>
      <c r="V167" s="276" t="s">
        <v>9225</v>
      </c>
      <c r="W167" s="276" t="s">
        <v>9225</v>
      </c>
      <c r="X167" s="276" t="s">
        <v>9225</v>
      </c>
      <c r="Y167" s="276" t="s">
        <v>9225</v>
      </c>
      <c r="Z167" s="276" t="s">
        <v>9225</v>
      </c>
      <c r="AA167" s="276" t="s">
        <v>9225</v>
      </c>
      <c r="AB167" s="276" t="s">
        <v>9225</v>
      </c>
      <c r="AC167" s="276" t="s">
        <v>9225</v>
      </c>
      <c r="AD167" s="276" t="s">
        <v>9225</v>
      </c>
      <c r="AE167" s="276" t="s">
        <v>9225</v>
      </c>
      <c r="AF167" s="276" t="s">
        <v>9225</v>
      </c>
      <c r="AG167" s="276" t="s">
        <v>9225</v>
      </c>
      <c r="AH167" s="276" t="s">
        <v>9225</v>
      </c>
      <c r="AI167" s="276" t="s">
        <v>9225</v>
      </c>
      <c r="AJ167" s="276" t="s">
        <v>9225</v>
      </c>
      <c r="AK167" s="276" t="s">
        <v>9225</v>
      </c>
      <c r="AL167" s="276" t="s">
        <v>9225</v>
      </c>
      <c r="AM167" s="276" t="s">
        <v>9225</v>
      </c>
      <c r="AN167" s="276" t="s">
        <v>9225</v>
      </c>
      <c r="AO167" s="276" t="s">
        <v>9225</v>
      </c>
      <c r="AP167" s="276">
        <v>2.1</v>
      </c>
      <c r="AQ167" s="276">
        <v>2.1</v>
      </c>
      <c r="AR167" s="276">
        <v>2.1</v>
      </c>
      <c r="AS167" s="276">
        <v>2.1</v>
      </c>
      <c r="AT167" s="276">
        <v>2.2000000000000002</v>
      </c>
      <c r="AU167" s="276">
        <v>2.2000000000000002</v>
      </c>
      <c r="AV167" s="276">
        <v>2.2000000000000002</v>
      </c>
      <c r="AW167" s="276">
        <v>2.2000000000000002</v>
      </c>
      <c r="AX167" s="276">
        <v>2.2999999999999998</v>
      </c>
      <c r="AY167" s="276">
        <f>_xlfn.IFNA(VLOOKUP(C167,'INFORM Severity - hidden'!$C$5:$G$300,5,FALSE),"-")</f>
        <v>2.2999999999999998</v>
      </c>
    </row>
    <row r="168" spans="1:51" x14ac:dyDescent="0.25">
      <c r="A168" t="s">
        <v>4782</v>
      </c>
      <c r="B168" t="s">
        <v>4780</v>
      </c>
      <c r="C168" t="s">
        <v>4781</v>
      </c>
      <c r="D168" s="276" t="str">
        <f t="shared" si="2"/>
        <v>Increasing</v>
      </c>
      <c r="E168" s="276" t="s">
        <v>9225</v>
      </c>
      <c r="F168" s="276">
        <v>1.5</v>
      </c>
      <c r="G168" s="276">
        <v>1.5</v>
      </c>
      <c r="H168" s="276">
        <v>2.6</v>
      </c>
      <c r="I168" s="276">
        <v>2.6</v>
      </c>
      <c r="J168" s="276">
        <v>2.6</v>
      </c>
      <c r="K168" s="276">
        <v>2.6</v>
      </c>
      <c r="L168" s="276">
        <v>2.6</v>
      </c>
      <c r="M168" s="276">
        <v>2.6</v>
      </c>
      <c r="N168" s="276">
        <v>2.6</v>
      </c>
      <c r="O168" s="276">
        <v>2.2999999999999998</v>
      </c>
      <c r="P168" s="276">
        <v>2.2999999999999998</v>
      </c>
      <c r="Q168" s="276">
        <v>2.2999999999999998</v>
      </c>
      <c r="R168" s="276">
        <v>2.6</v>
      </c>
      <c r="S168" s="276">
        <v>2.6</v>
      </c>
      <c r="T168" s="276">
        <v>2.6</v>
      </c>
      <c r="U168" s="276">
        <v>2.6</v>
      </c>
      <c r="V168" s="276">
        <v>2.6</v>
      </c>
      <c r="W168" s="276">
        <v>2.6</v>
      </c>
      <c r="X168" s="276">
        <v>2.6</v>
      </c>
      <c r="Y168" s="276">
        <v>2.6</v>
      </c>
      <c r="Z168" s="276">
        <v>2.6</v>
      </c>
      <c r="AA168" s="276">
        <v>2.7</v>
      </c>
      <c r="AB168" s="276">
        <v>2.7</v>
      </c>
      <c r="AC168" s="276">
        <v>2.8</v>
      </c>
      <c r="AD168" s="276">
        <v>2.8</v>
      </c>
      <c r="AE168" s="276">
        <v>2.8</v>
      </c>
      <c r="AF168" s="276">
        <v>2.8</v>
      </c>
      <c r="AG168" s="276">
        <v>2.8</v>
      </c>
      <c r="AH168" s="276">
        <v>2.8</v>
      </c>
      <c r="AI168" s="276">
        <v>2.8</v>
      </c>
      <c r="AJ168" s="276">
        <v>2.8</v>
      </c>
      <c r="AK168" s="276">
        <v>2.8</v>
      </c>
      <c r="AL168" s="276">
        <v>2.7</v>
      </c>
      <c r="AM168" s="276">
        <v>2.8</v>
      </c>
      <c r="AN168" s="276">
        <v>2.8</v>
      </c>
      <c r="AO168" s="276">
        <v>2.8</v>
      </c>
      <c r="AP168" s="276">
        <v>3</v>
      </c>
      <c r="AQ168" s="276">
        <v>3</v>
      </c>
      <c r="AR168" s="276">
        <v>3</v>
      </c>
      <c r="AS168" s="276">
        <v>2.9</v>
      </c>
      <c r="AT168" s="276">
        <v>2.9</v>
      </c>
      <c r="AU168" s="276">
        <v>3.1</v>
      </c>
      <c r="AV168" s="276">
        <v>3.1</v>
      </c>
      <c r="AW168" s="276">
        <v>3.1</v>
      </c>
      <c r="AX168" s="276">
        <v>3.1</v>
      </c>
      <c r="AY168" s="276">
        <f>_xlfn.IFNA(VLOOKUP(C168,'INFORM Severity - hidden'!$C$5:$G$300,5,FALSE),"-")</f>
        <v>3.2</v>
      </c>
    </row>
    <row r="169" spans="1:51" x14ac:dyDescent="0.25">
      <c r="A169" t="s">
        <v>676</v>
      </c>
      <c r="B169" t="s">
        <v>1595</v>
      </c>
      <c r="C169" t="s">
        <v>1596</v>
      </c>
      <c r="D169" s="276" t="str">
        <f t="shared" si="2"/>
        <v>Decreasing</v>
      </c>
      <c r="E169" s="276" t="s">
        <v>9225</v>
      </c>
      <c r="F169" s="276" t="s">
        <v>9225</v>
      </c>
      <c r="G169" s="276" t="s">
        <v>9225</v>
      </c>
      <c r="H169" s="276" t="s">
        <v>9225</v>
      </c>
      <c r="I169" s="276" t="s">
        <v>9225</v>
      </c>
      <c r="J169" s="276" t="s">
        <v>9225</v>
      </c>
      <c r="K169" s="276" t="s">
        <v>9225</v>
      </c>
      <c r="L169" s="276" t="s">
        <v>9225</v>
      </c>
      <c r="M169" s="276" t="s">
        <v>9225</v>
      </c>
      <c r="N169" s="276" t="s">
        <v>9225</v>
      </c>
      <c r="O169" s="276" t="s">
        <v>9225</v>
      </c>
      <c r="P169" s="276">
        <v>2.7</v>
      </c>
      <c r="Q169" s="276">
        <v>2.7</v>
      </c>
      <c r="R169" s="276">
        <v>3.4</v>
      </c>
      <c r="S169" s="276">
        <v>2.7</v>
      </c>
      <c r="T169" s="276">
        <v>2.4</v>
      </c>
      <c r="U169" s="276">
        <v>2.4</v>
      </c>
      <c r="V169" s="276">
        <v>2.5</v>
      </c>
      <c r="W169" s="276">
        <v>2.5</v>
      </c>
      <c r="X169" s="276">
        <v>2.5</v>
      </c>
      <c r="Y169" s="276">
        <v>2.5</v>
      </c>
      <c r="Z169" s="276">
        <v>2.4</v>
      </c>
      <c r="AA169" s="276">
        <v>3</v>
      </c>
      <c r="AB169" s="276">
        <v>3</v>
      </c>
      <c r="AC169" s="276">
        <v>3</v>
      </c>
      <c r="AD169" s="276">
        <v>3</v>
      </c>
      <c r="AE169" s="276">
        <v>3</v>
      </c>
      <c r="AF169" s="276">
        <v>3</v>
      </c>
      <c r="AG169" s="276" t="s">
        <v>9225</v>
      </c>
      <c r="AH169" s="276" t="s">
        <v>9225</v>
      </c>
      <c r="AI169" s="276" t="s">
        <v>9225</v>
      </c>
      <c r="AJ169" s="276" t="s">
        <v>9225</v>
      </c>
      <c r="AK169" s="276" t="s">
        <v>9225</v>
      </c>
      <c r="AL169" s="276" t="s">
        <v>9225</v>
      </c>
      <c r="AM169" s="276" t="s">
        <v>9225</v>
      </c>
      <c r="AN169" s="276">
        <v>3.3</v>
      </c>
      <c r="AO169" s="276">
        <v>3.2</v>
      </c>
      <c r="AP169" s="276">
        <v>3.3</v>
      </c>
      <c r="AQ169" s="276">
        <v>3.3</v>
      </c>
      <c r="AR169" s="276">
        <v>3.3</v>
      </c>
      <c r="AS169" s="276">
        <v>3.1</v>
      </c>
      <c r="AT169" s="276">
        <v>3.2</v>
      </c>
      <c r="AU169" s="276">
        <v>3.1</v>
      </c>
      <c r="AV169" s="276">
        <v>3.1</v>
      </c>
      <c r="AW169" s="276">
        <v>2.9</v>
      </c>
      <c r="AX169" s="276">
        <v>2.9</v>
      </c>
      <c r="AY169" s="276">
        <f>_xlfn.IFNA(VLOOKUP(C169,'INFORM Severity - hidden'!$C$5:$G$300,5,FALSE),"-")</f>
        <v>3</v>
      </c>
    </row>
    <row r="170" spans="1:51" x14ac:dyDescent="0.25">
      <c r="A170" t="s">
        <v>676</v>
      </c>
      <c r="B170" t="s">
        <v>674</v>
      </c>
      <c r="C170" t="s">
        <v>675</v>
      </c>
      <c r="D170" s="276" t="str">
        <f t="shared" si="2"/>
        <v>Increasing</v>
      </c>
      <c r="E170" s="276" t="s">
        <v>9225</v>
      </c>
      <c r="F170" s="276" t="s">
        <v>9225</v>
      </c>
      <c r="G170" s="276">
        <v>1.1000000000000001</v>
      </c>
      <c r="H170" s="276">
        <v>1.8</v>
      </c>
      <c r="I170" s="276">
        <v>2</v>
      </c>
      <c r="J170" s="276">
        <v>1.8</v>
      </c>
      <c r="K170" s="276">
        <v>2.2000000000000002</v>
      </c>
      <c r="L170" s="276">
        <v>2.2000000000000002</v>
      </c>
      <c r="M170" s="276">
        <v>2.2000000000000002</v>
      </c>
      <c r="N170" s="276">
        <v>2.1</v>
      </c>
      <c r="O170" s="276">
        <v>2.2000000000000002</v>
      </c>
      <c r="P170" s="276">
        <v>2.2000000000000002</v>
      </c>
      <c r="Q170" s="276">
        <v>2.2000000000000002</v>
      </c>
      <c r="R170" s="276">
        <v>2.4</v>
      </c>
      <c r="S170" s="276">
        <v>2.4</v>
      </c>
      <c r="T170" s="276">
        <v>2.2000000000000002</v>
      </c>
      <c r="U170" s="276">
        <v>2.2000000000000002</v>
      </c>
      <c r="V170" s="276">
        <v>2.2999999999999998</v>
      </c>
      <c r="W170" s="276">
        <v>2.2999999999999998</v>
      </c>
      <c r="X170" s="276">
        <v>2.2999999999999998</v>
      </c>
      <c r="Y170" s="276">
        <v>2.2999999999999998</v>
      </c>
      <c r="Z170" s="276">
        <v>2.2999999999999998</v>
      </c>
      <c r="AA170" s="276">
        <v>2.2999999999999998</v>
      </c>
      <c r="AB170" s="276">
        <v>2.2999999999999998</v>
      </c>
      <c r="AC170" s="276">
        <v>2.2999999999999998</v>
      </c>
      <c r="AD170" s="276">
        <v>2.2999999999999998</v>
      </c>
      <c r="AE170" s="276">
        <v>2.4</v>
      </c>
      <c r="AF170" s="276">
        <v>2.4</v>
      </c>
      <c r="AG170" s="276">
        <v>2.4</v>
      </c>
      <c r="AH170" s="276">
        <v>2.4</v>
      </c>
      <c r="AI170" s="276">
        <v>2.4</v>
      </c>
      <c r="AJ170" s="276">
        <v>2.4</v>
      </c>
      <c r="AK170" s="276">
        <v>2.2999999999999998</v>
      </c>
      <c r="AL170" s="276">
        <v>2.2000000000000002</v>
      </c>
      <c r="AM170" s="276">
        <v>2.2000000000000002</v>
      </c>
      <c r="AN170" s="276">
        <v>2.1</v>
      </c>
      <c r="AO170" s="276">
        <v>2.1</v>
      </c>
      <c r="AP170" s="276">
        <v>2.4</v>
      </c>
      <c r="AQ170" s="276">
        <v>2.2999999999999998</v>
      </c>
      <c r="AR170" s="276">
        <v>2.2999999999999998</v>
      </c>
      <c r="AS170" s="276">
        <v>2.2000000000000002</v>
      </c>
      <c r="AT170" s="276">
        <v>2.1</v>
      </c>
      <c r="AU170" s="276">
        <v>2.1</v>
      </c>
      <c r="AV170" s="276">
        <v>2.1</v>
      </c>
      <c r="AW170" s="276">
        <v>2.1</v>
      </c>
      <c r="AX170" s="276">
        <v>2.2000000000000002</v>
      </c>
      <c r="AY170" s="276">
        <f>_xlfn.IFNA(VLOOKUP(C170,'INFORM Severity - hidden'!$C$5:$G$300,5,FALSE),"-")</f>
        <v>2.2000000000000002</v>
      </c>
    </row>
    <row r="171" spans="1:51" x14ac:dyDescent="0.25">
      <c r="A171"/>
      <c r="B171"/>
      <c r="C171" t="s">
        <v>9289</v>
      </c>
      <c r="D171" s="276" t="str">
        <f t="shared" si="2"/>
        <v>-</v>
      </c>
      <c r="E171" s="276" t="s">
        <v>9225</v>
      </c>
      <c r="F171" s="276" t="s">
        <v>9225</v>
      </c>
      <c r="G171" s="276" t="s">
        <v>9225</v>
      </c>
      <c r="H171" s="276" t="s">
        <v>9225</v>
      </c>
      <c r="I171" s="276" t="s">
        <v>9225</v>
      </c>
      <c r="J171" s="276" t="s">
        <v>9225</v>
      </c>
      <c r="K171" s="276" t="s">
        <v>9225</v>
      </c>
      <c r="L171" s="276" t="s">
        <v>9225</v>
      </c>
      <c r="M171" s="276" t="s">
        <v>9225</v>
      </c>
      <c r="N171" s="276" t="s">
        <v>9225</v>
      </c>
      <c r="O171" s="276" t="s">
        <v>9225</v>
      </c>
      <c r="P171" s="276">
        <v>2.1</v>
      </c>
      <c r="Q171" s="276">
        <v>2.1</v>
      </c>
      <c r="R171" s="276">
        <v>2.1</v>
      </c>
      <c r="S171" s="276">
        <v>2.1</v>
      </c>
      <c r="T171" s="276">
        <v>2.1</v>
      </c>
      <c r="U171" s="276">
        <v>2.1</v>
      </c>
      <c r="V171" s="276">
        <v>2.1</v>
      </c>
      <c r="W171" s="276">
        <v>2.1</v>
      </c>
      <c r="X171" s="276">
        <v>2</v>
      </c>
      <c r="Y171" s="276">
        <v>2</v>
      </c>
      <c r="Z171" s="276">
        <v>1.8</v>
      </c>
      <c r="AA171" s="276">
        <v>1.8</v>
      </c>
      <c r="AB171" s="276">
        <v>1.8</v>
      </c>
      <c r="AC171" s="276">
        <v>1.8</v>
      </c>
      <c r="AD171" s="276">
        <v>1.8</v>
      </c>
      <c r="AE171" s="276">
        <v>1.8</v>
      </c>
      <c r="AF171" s="276">
        <v>1.8</v>
      </c>
      <c r="AG171" s="276" t="s">
        <v>9225</v>
      </c>
      <c r="AH171" s="276" t="s">
        <v>9225</v>
      </c>
      <c r="AI171" s="276" t="s">
        <v>9225</v>
      </c>
      <c r="AJ171" s="276" t="s">
        <v>9225</v>
      </c>
      <c r="AK171" s="276" t="s">
        <v>9225</v>
      </c>
      <c r="AL171" s="276" t="s">
        <v>9225</v>
      </c>
      <c r="AM171" s="276" t="s">
        <v>9225</v>
      </c>
      <c r="AN171" s="276" t="s">
        <v>9225</v>
      </c>
      <c r="AO171" s="276" t="s">
        <v>9225</v>
      </c>
      <c r="AP171" s="276" t="s">
        <v>9225</v>
      </c>
      <c r="AQ171" s="276" t="s">
        <v>9225</v>
      </c>
      <c r="AR171" s="276" t="s">
        <v>9225</v>
      </c>
      <c r="AS171" s="276" t="s">
        <v>9225</v>
      </c>
      <c r="AT171" s="276" t="s">
        <v>9225</v>
      </c>
      <c r="AU171" s="276" t="s">
        <v>9225</v>
      </c>
      <c r="AV171" s="276" t="s">
        <v>9225</v>
      </c>
      <c r="AW171" s="276" t="s">
        <v>9225</v>
      </c>
      <c r="AX171" s="276" t="s">
        <v>9225</v>
      </c>
      <c r="AY171" s="276" t="str">
        <f>_xlfn.IFNA(VLOOKUP(C171,'INFORM Severity - hidden'!$C$5:$G$300,5,FALSE),"-")</f>
        <v>-</v>
      </c>
    </row>
    <row r="172" spans="1:51" x14ac:dyDescent="0.25">
      <c r="A172"/>
      <c r="B172"/>
      <c r="C172" t="s">
        <v>9290</v>
      </c>
      <c r="D172" s="276" t="str">
        <f t="shared" si="2"/>
        <v>-</v>
      </c>
      <c r="E172" s="276" t="s">
        <v>9225</v>
      </c>
      <c r="F172" s="276" t="s">
        <v>9225</v>
      </c>
      <c r="G172" s="276" t="s">
        <v>9225</v>
      </c>
      <c r="H172" s="276" t="s">
        <v>9225</v>
      </c>
      <c r="I172" s="276" t="s">
        <v>9225</v>
      </c>
      <c r="J172" s="276" t="s">
        <v>9225</v>
      </c>
      <c r="K172" s="276" t="s">
        <v>9225</v>
      </c>
      <c r="L172" s="276" t="s">
        <v>9225</v>
      </c>
      <c r="M172" s="276" t="s">
        <v>9225</v>
      </c>
      <c r="N172" s="276" t="s">
        <v>9225</v>
      </c>
      <c r="O172" s="276" t="s">
        <v>9225</v>
      </c>
      <c r="P172" s="276">
        <v>1.8</v>
      </c>
      <c r="Q172" s="276">
        <v>1.8</v>
      </c>
      <c r="R172" s="276" t="s">
        <v>9225</v>
      </c>
      <c r="S172" s="276" t="s">
        <v>9225</v>
      </c>
      <c r="T172" s="276" t="s">
        <v>9225</v>
      </c>
      <c r="U172" s="276" t="s">
        <v>9225</v>
      </c>
      <c r="V172" s="276" t="s">
        <v>9225</v>
      </c>
      <c r="W172" s="276" t="s">
        <v>9225</v>
      </c>
      <c r="X172" s="276" t="s">
        <v>9225</v>
      </c>
      <c r="Y172" s="276" t="s">
        <v>9225</v>
      </c>
      <c r="Z172" s="276" t="s">
        <v>9225</v>
      </c>
      <c r="AA172" s="276" t="s">
        <v>9225</v>
      </c>
      <c r="AB172" s="276" t="s">
        <v>9225</v>
      </c>
      <c r="AC172" s="276" t="s">
        <v>9225</v>
      </c>
      <c r="AD172" s="276" t="s">
        <v>9225</v>
      </c>
      <c r="AE172" s="276" t="s">
        <v>9225</v>
      </c>
      <c r="AF172" s="276" t="s">
        <v>9225</v>
      </c>
      <c r="AG172" s="276" t="s">
        <v>9225</v>
      </c>
      <c r="AH172" s="276" t="s">
        <v>9225</v>
      </c>
      <c r="AI172" s="276" t="s">
        <v>9225</v>
      </c>
      <c r="AJ172" s="276" t="s">
        <v>9225</v>
      </c>
      <c r="AK172" s="276" t="s">
        <v>9225</v>
      </c>
      <c r="AL172" s="276" t="s">
        <v>9225</v>
      </c>
      <c r="AM172" s="276" t="s">
        <v>9225</v>
      </c>
      <c r="AN172" s="276" t="s">
        <v>9225</v>
      </c>
      <c r="AO172" s="276" t="s">
        <v>9225</v>
      </c>
      <c r="AP172" s="276" t="s">
        <v>9225</v>
      </c>
      <c r="AQ172" s="276" t="s">
        <v>9225</v>
      </c>
      <c r="AR172" s="276" t="s">
        <v>9225</v>
      </c>
      <c r="AS172" s="276" t="s">
        <v>9225</v>
      </c>
      <c r="AT172" s="276" t="s">
        <v>9225</v>
      </c>
      <c r="AU172" s="276" t="s">
        <v>9225</v>
      </c>
      <c r="AV172" s="276" t="s">
        <v>9225</v>
      </c>
      <c r="AW172" s="276" t="s">
        <v>9225</v>
      </c>
      <c r="AX172" s="276" t="s">
        <v>9225</v>
      </c>
      <c r="AY172" s="276" t="str">
        <f>_xlfn.IFNA(VLOOKUP(C172,'INFORM Severity - hidden'!$C$5:$G$300,5,FALSE),"-")</f>
        <v>-</v>
      </c>
    </row>
    <row r="173" spans="1:51" x14ac:dyDescent="0.25">
      <c r="A173"/>
      <c r="B173"/>
      <c r="C173" t="s">
        <v>9291</v>
      </c>
      <c r="D173" s="276" t="str">
        <f t="shared" si="2"/>
        <v>-</v>
      </c>
      <c r="E173" s="276" t="s">
        <v>9225</v>
      </c>
      <c r="F173" s="276" t="s">
        <v>9225</v>
      </c>
      <c r="G173" s="276" t="s">
        <v>9225</v>
      </c>
      <c r="H173" s="276" t="s">
        <v>9225</v>
      </c>
      <c r="I173" s="276" t="s">
        <v>9225</v>
      </c>
      <c r="J173" s="276" t="s">
        <v>9225</v>
      </c>
      <c r="K173" s="276" t="s">
        <v>9225</v>
      </c>
      <c r="L173" s="276" t="s">
        <v>9225</v>
      </c>
      <c r="M173" s="276" t="s">
        <v>9225</v>
      </c>
      <c r="N173" s="276" t="s">
        <v>9225</v>
      </c>
      <c r="O173" s="276" t="s">
        <v>9225</v>
      </c>
      <c r="P173" s="276" t="s">
        <v>9225</v>
      </c>
      <c r="Q173" s="276">
        <v>3</v>
      </c>
      <c r="R173" s="276">
        <v>3.1</v>
      </c>
      <c r="S173" s="276" t="s">
        <v>9225</v>
      </c>
      <c r="T173" s="276" t="s">
        <v>9225</v>
      </c>
      <c r="U173" s="276" t="s">
        <v>9225</v>
      </c>
      <c r="V173" s="276" t="s">
        <v>9225</v>
      </c>
      <c r="W173" s="276" t="s">
        <v>9225</v>
      </c>
      <c r="X173" s="276" t="s">
        <v>9225</v>
      </c>
      <c r="Y173" s="276" t="s">
        <v>9225</v>
      </c>
      <c r="Z173" s="276" t="s">
        <v>9225</v>
      </c>
      <c r="AA173" s="276" t="s">
        <v>9225</v>
      </c>
      <c r="AB173" s="276" t="s">
        <v>9225</v>
      </c>
      <c r="AC173" s="276" t="s">
        <v>9225</v>
      </c>
      <c r="AD173" s="276" t="s">
        <v>9225</v>
      </c>
      <c r="AE173" s="276" t="s">
        <v>9225</v>
      </c>
      <c r="AF173" s="276" t="s">
        <v>9225</v>
      </c>
      <c r="AG173" s="276" t="s">
        <v>9225</v>
      </c>
      <c r="AH173" s="276" t="s">
        <v>9225</v>
      </c>
      <c r="AI173" s="276" t="s">
        <v>9225</v>
      </c>
      <c r="AJ173" s="276" t="s">
        <v>9225</v>
      </c>
      <c r="AK173" s="276" t="s">
        <v>9225</v>
      </c>
      <c r="AL173" s="276" t="s">
        <v>9225</v>
      </c>
      <c r="AM173" s="276" t="s">
        <v>9225</v>
      </c>
      <c r="AN173" s="276" t="s">
        <v>9225</v>
      </c>
      <c r="AO173" s="276" t="s">
        <v>9225</v>
      </c>
      <c r="AP173" s="276" t="s">
        <v>9225</v>
      </c>
      <c r="AQ173" s="276" t="s">
        <v>9225</v>
      </c>
      <c r="AR173" s="276" t="s">
        <v>9225</v>
      </c>
      <c r="AS173" s="276" t="s">
        <v>9225</v>
      </c>
      <c r="AT173" s="276" t="s">
        <v>9225</v>
      </c>
      <c r="AU173" s="276" t="s">
        <v>9225</v>
      </c>
      <c r="AV173" s="276" t="s">
        <v>9225</v>
      </c>
      <c r="AW173" s="276" t="s">
        <v>9225</v>
      </c>
      <c r="AX173" s="276" t="s">
        <v>9225</v>
      </c>
      <c r="AY173" s="276" t="str">
        <f>_xlfn.IFNA(VLOOKUP(C173,'INFORM Severity - hidden'!$C$5:$G$300,5,FALSE),"-")</f>
        <v>-</v>
      </c>
    </row>
    <row r="174" spans="1:51" x14ac:dyDescent="0.25">
      <c r="A174"/>
      <c r="B174"/>
      <c r="C174" t="s">
        <v>9292</v>
      </c>
      <c r="D174" s="276" t="str">
        <f t="shared" si="2"/>
        <v>-</v>
      </c>
      <c r="E174" s="276" t="s">
        <v>9225</v>
      </c>
      <c r="F174" s="276" t="s">
        <v>9225</v>
      </c>
      <c r="G174" s="276" t="s">
        <v>9225</v>
      </c>
      <c r="H174" s="276" t="s">
        <v>9225</v>
      </c>
      <c r="I174" s="276" t="s">
        <v>9225</v>
      </c>
      <c r="J174" s="276" t="s">
        <v>9225</v>
      </c>
      <c r="K174" s="276" t="s">
        <v>9225</v>
      </c>
      <c r="L174" s="276" t="s">
        <v>9225</v>
      </c>
      <c r="M174" s="276" t="s">
        <v>9225</v>
      </c>
      <c r="N174" s="276" t="s">
        <v>9225</v>
      </c>
      <c r="O174" s="276" t="s">
        <v>9225</v>
      </c>
      <c r="P174" s="276" t="s">
        <v>9225</v>
      </c>
      <c r="Q174" s="276" t="s">
        <v>9225</v>
      </c>
      <c r="R174" s="276">
        <v>2</v>
      </c>
      <c r="S174" s="276" t="s">
        <v>9225</v>
      </c>
      <c r="T174" s="276" t="s">
        <v>9225</v>
      </c>
      <c r="U174" s="276" t="s">
        <v>9225</v>
      </c>
      <c r="V174" s="276" t="s">
        <v>9225</v>
      </c>
      <c r="W174" s="276" t="s">
        <v>9225</v>
      </c>
      <c r="X174" s="276" t="s">
        <v>9225</v>
      </c>
      <c r="Y174" s="276" t="s">
        <v>9225</v>
      </c>
      <c r="Z174" s="276" t="s">
        <v>9225</v>
      </c>
      <c r="AA174" s="276" t="s">
        <v>9225</v>
      </c>
      <c r="AB174" s="276" t="s">
        <v>9225</v>
      </c>
      <c r="AC174" s="276" t="s">
        <v>9225</v>
      </c>
      <c r="AD174" s="276" t="s">
        <v>9225</v>
      </c>
      <c r="AE174" s="276" t="s">
        <v>9225</v>
      </c>
      <c r="AF174" s="276" t="s">
        <v>9225</v>
      </c>
      <c r="AG174" s="276" t="s">
        <v>9225</v>
      </c>
      <c r="AH174" s="276" t="s">
        <v>9225</v>
      </c>
      <c r="AI174" s="276" t="s">
        <v>9225</v>
      </c>
      <c r="AJ174" s="276" t="s">
        <v>9225</v>
      </c>
      <c r="AK174" s="276" t="s">
        <v>9225</v>
      </c>
      <c r="AL174" s="276" t="s">
        <v>9225</v>
      </c>
      <c r="AM174" s="276" t="s">
        <v>9225</v>
      </c>
      <c r="AN174" s="276" t="s">
        <v>9225</v>
      </c>
      <c r="AO174" s="276" t="s">
        <v>9225</v>
      </c>
      <c r="AP174" s="276" t="s">
        <v>9225</v>
      </c>
      <c r="AQ174" s="276" t="s">
        <v>9225</v>
      </c>
      <c r="AR174" s="276" t="s">
        <v>9225</v>
      </c>
      <c r="AS174" s="276" t="s">
        <v>9225</v>
      </c>
      <c r="AT174" s="276" t="s">
        <v>9225</v>
      </c>
      <c r="AU174" s="276" t="s">
        <v>9225</v>
      </c>
      <c r="AV174" s="276" t="s">
        <v>9225</v>
      </c>
      <c r="AW174" s="276" t="s">
        <v>9225</v>
      </c>
      <c r="AX174" s="276" t="s">
        <v>9225</v>
      </c>
      <c r="AY174" s="276" t="str">
        <f>_xlfn.IFNA(VLOOKUP(C174,'INFORM Severity - hidden'!$C$5:$G$300,5,FALSE),"-")</f>
        <v>-</v>
      </c>
    </row>
    <row r="175" spans="1:51" x14ac:dyDescent="0.25">
      <c r="A175"/>
      <c r="B175"/>
      <c r="C175" t="s">
        <v>9293</v>
      </c>
      <c r="D175" s="276" t="str">
        <f t="shared" si="2"/>
        <v>-</v>
      </c>
      <c r="E175" s="276" t="s">
        <v>9225</v>
      </c>
      <c r="F175" s="276" t="s">
        <v>9225</v>
      </c>
      <c r="G175" s="276" t="s">
        <v>9225</v>
      </c>
      <c r="H175" s="276" t="s">
        <v>9225</v>
      </c>
      <c r="I175" s="276" t="s">
        <v>9225</v>
      </c>
      <c r="J175" s="276" t="s">
        <v>9225</v>
      </c>
      <c r="K175" s="276" t="s">
        <v>9225</v>
      </c>
      <c r="L175" s="276" t="s">
        <v>9225</v>
      </c>
      <c r="M175" s="276" t="s">
        <v>9225</v>
      </c>
      <c r="N175" s="276" t="s">
        <v>9225</v>
      </c>
      <c r="O175" s="276" t="s">
        <v>9225</v>
      </c>
      <c r="P175" s="276" t="s">
        <v>9225</v>
      </c>
      <c r="Q175" s="276" t="s">
        <v>9225</v>
      </c>
      <c r="R175" s="276" t="s">
        <v>9225</v>
      </c>
      <c r="S175" s="276" t="s">
        <v>9225</v>
      </c>
      <c r="T175" s="276" t="s">
        <v>9225</v>
      </c>
      <c r="U175" s="276" t="s">
        <v>9225</v>
      </c>
      <c r="V175" s="276" t="s">
        <v>9225</v>
      </c>
      <c r="W175" s="276" t="s">
        <v>9225</v>
      </c>
      <c r="X175" s="276" t="s">
        <v>9225</v>
      </c>
      <c r="Y175" s="276" t="s">
        <v>9225</v>
      </c>
      <c r="Z175" s="276" t="s">
        <v>9225</v>
      </c>
      <c r="AA175" s="276" t="s">
        <v>9225</v>
      </c>
      <c r="AB175" s="276" t="s">
        <v>9225</v>
      </c>
      <c r="AC175" s="276" t="s">
        <v>9225</v>
      </c>
      <c r="AD175" s="276" t="s">
        <v>9225</v>
      </c>
      <c r="AE175" s="276" t="s">
        <v>9225</v>
      </c>
      <c r="AF175" s="276" t="s">
        <v>9225</v>
      </c>
      <c r="AG175" s="276" t="s">
        <v>9225</v>
      </c>
      <c r="AH175" s="276" t="s">
        <v>9225</v>
      </c>
      <c r="AI175" s="276" t="s">
        <v>9225</v>
      </c>
      <c r="AJ175" s="276" t="s">
        <v>9225</v>
      </c>
      <c r="AK175" s="276" t="s">
        <v>9225</v>
      </c>
      <c r="AL175" s="276" t="s">
        <v>9225</v>
      </c>
      <c r="AM175" s="276" t="s">
        <v>9225</v>
      </c>
      <c r="AN175" s="276" t="s">
        <v>9225</v>
      </c>
      <c r="AO175" s="276" t="s">
        <v>9225</v>
      </c>
      <c r="AP175" s="276" t="s">
        <v>9225</v>
      </c>
      <c r="AQ175" s="276" t="s">
        <v>9225</v>
      </c>
      <c r="AR175" s="276" t="s">
        <v>9225</v>
      </c>
      <c r="AS175" s="276" t="s">
        <v>9225</v>
      </c>
      <c r="AT175" s="276" t="s">
        <v>9225</v>
      </c>
      <c r="AU175" s="276" t="s">
        <v>9225</v>
      </c>
      <c r="AV175" s="276" t="s">
        <v>9225</v>
      </c>
      <c r="AW175" s="276" t="s">
        <v>9225</v>
      </c>
      <c r="AX175" s="276" t="s">
        <v>9225</v>
      </c>
      <c r="AY175" s="276" t="str">
        <f>_xlfn.IFNA(VLOOKUP(C175,'INFORM Severity - hidden'!$C$5:$G$300,5,FALSE),"-")</f>
        <v>-</v>
      </c>
    </row>
    <row r="176" spans="1:51" x14ac:dyDescent="0.25">
      <c r="A176"/>
      <c r="B176"/>
      <c r="C176" t="s">
        <v>9294</v>
      </c>
      <c r="D176" s="276" t="str">
        <f t="shared" si="2"/>
        <v>-</v>
      </c>
      <c r="E176" s="276" t="s">
        <v>9225</v>
      </c>
      <c r="F176" s="276" t="s">
        <v>9225</v>
      </c>
      <c r="G176" s="276" t="s">
        <v>9225</v>
      </c>
      <c r="H176" s="276" t="s">
        <v>9225</v>
      </c>
      <c r="I176" s="276" t="s">
        <v>9225</v>
      </c>
      <c r="J176" s="276" t="s">
        <v>9225</v>
      </c>
      <c r="K176" s="276" t="s">
        <v>9225</v>
      </c>
      <c r="L176" s="276" t="s">
        <v>9225</v>
      </c>
      <c r="M176" s="276" t="s">
        <v>9225</v>
      </c>
      <c r="N176" s="276" t="s">
        <v>9225</v>
      </c>
      <c r="O176" s="276" t="s">
        <v>9225</v>
      </c>
      <c r="P176" s="276" t="s">
        <v>9225</v>
      </c>
      <c r="Q176" s="276" t="s">
        <v>9225</v>
      </c>
      <c r="R176" s="276" t="s">
        <v>9225</v>
      </c>
      <c r="S176" s="276" t="s">
        <v>9225</v>
      </c>
      <c r="T176" s="276" t="s">
        <v>9225</v>
      </c>
      <c r="U176" s="276" t="s">
        <v>9225</v>
      </c>
      <c r="V176" s="276" t="s">
        <v>9225</v>
      </c>
      <c r="W176" s="276" t="s">
        <v>9225</v>
      </c>
      <c r="X176" s="276" t="s">
        <v>9225</v>
      </c>
      <c r="Y176" s="276" t="s">
        <v>9225</v>
      </c>
      <c r="Z176" s="276" t="s">
        <v>9225</v>
      </c>
      <c r="AA176" s="276" t="s">
        <v>9225</v>
      </c>
      <c r="AB176" s="276">
        <v>2.5</v>
      </c>
      <c r="AC176" s="276">
        <v>2.5</v>
      </c>
      <c r="AD176" s="276">
        <v>2.5</v>
      </c>
      <c r="AE176" s="276">
        <v>2.5</v>
      </c>
      <c r="AF176" s="276">
        <v>2.5</v>
      </c>
      <c r="AG176" s="276" t="s">
        <v>9225</v>
      </c>
      <c r="AH176" s="276" t="s">
        <v>9225</v>
      </c>
      <c r="AI176" s="276" t="s">
        <v>9225</v>
      </c>
      <c r="AJ176" s="276" t="s">
        <v>9225</v>
      </c>
      <c r="AK176" s="276" t="s">
        <v>9225</v>
      </c>
      <c r="AL176" s="276" t="s">
        <v>9225</v>
      </c>
      <c r="AM176" s="276" t="s">
        <v>9225</v>
      </c>
      <c r="AN176" s="276" t="s">
        <v>9225</v>
      </c>
      <c r="AO176" s="276" t="s">
        <v>9225</v>
      </c>
      <c r="AP176" s="276" t="s">
        <v>9225</v>
      </c>
      <c r="AQ176" s="276" t="s">
        <v>9225</v>
      </c>
      <c r="AR176" s="276" t="s">
        <v>9225</v>
      </c>
      <c r="AS176" s="276" t="s">
        <v>9225</v>
      </c>
      <c r="AT176" s="276" t="s">
        <v>9225</v>
      </c>
      <c r="AU176" s="276" t="s">
        <v>9225</v>
      </c>
      <c r="AV176" s="276" t="s">
        <v>9225</v>
      </c>
      <c r="AW176" s="276" t="s">
        <v>9225</v>
      </c>
      <c r="AX176" s="276" t="s">
        <v>9225</v>
      </c>
      <c r="AY176" s="276" t="str">
        <f>_xlfn.IFNA(VLOOKUP(C176,'INFORM Severity - hidden'!$C$5:$G$300,5,FALSE),"-")</f>
        <v>-</v>
      </c>
    </row>
    <row r="177" spans="1:51" x14ac:dyDescent="0.25">
      <c r="A177" t="s">
        <v>676</v>
      </c>
      <c r="B177" t="s">
        <v>1598</v>
      </c>
      <c r="C177" t="s">
        <v>1599</v>
      </c>
      <c r="D177" s="276" t="str">
        <f t="shared" si="2"/>
        <v>Decreasing</v>
      </c>
      <c r="E177" s="276" t="s">
        <v>9225</v>
      </c>
      <c r="F177" s="276" t="s">
        <v>9225</v>
      </c>
      <c r="G177" s="276" t="s">
        <v>9225</v>
      </c>
      <c r="H177" s="276" t="s">
        <v>9225</v>
      </c>
      <c r="I177" s="276" t="s">
        <v>9225</v>
      </c>
      <c r="J177" s="276" t="s">
        <v>9225</v>
      </c>
      <c r="K177" s="276" t="s">
        <v>9225</v>
      </c>
      <c r="L177" s="276" t="s">
        <v>9225</v>
      </c>
      <c r="M177" s="276" t="s">
        <v>9225</v>
      </c>
      <c r="N177" s="276" t="s">
        <v>9225</v>
      </c>
      <c r="O177" s="276" t="s">
        <v>9225</v>
      </c>
      <c r="P177" s="276" t="s">
        <v>9225</v>
      </c>
      <c r="Q177" s="276" t="s">
        <v>9225</v>
      </c>
      <c r="R177" s="276" t="s">
        <v>9225</v>
      </c>
      <c r="S177" s="276" t="s">
        <v>9225</v>
      </c>
      <c r="T177" s="276" t="s">
        <v>9225</v>
      </c>
      <c r="U177" s="276" t="s">
        <v>9225</v>
      </c>
      <c r="V177" s="276" t="s">
        <v>9225</v>
      </c>
      <c r="W177" s="276" t="s">
        <v>9225</v>
      </c>
      <c r="X177" s="276" t="s">
        <v>9225</v>
      </c>
      <c r="Y177" s="276" t="s">
        <v>9225</v>
      </c>
      <c r="Z177" s="276" t="s">
        <v>9225</v>
      </c>
      <c r="AA177" s="276" t="s">
        <v>9225</v>
      </c>
      <c r="AB177" s="276" t="s">
        <v>9225</v>
      </c>
      <c r="AC177" s="276" t="s">
        <v>9225</v>
      </c>
      <c r="AD177" s="276" t="s">
        <v>9225</v>
      </c>
      <c r="AE177" s="276" t="s">
        <v>9225</v>
      </c>
      <c r="AF177" s="276" t="s">
        <v>9225</v>
      </c>
      <c r="AG177" s="276" t="s">
        <v>9225</v>
      </c>
      <c r="AH177" s="276" t="s">
        <v>9225</v>
      </c>
      <c r="AI177" s="276" t="s">
        <v>9225</v>
      </c>
      <c r="AJ177" s="276" t="s">
        <v>9225</v>
      </c>
      <c r="AK177" s="276" t="s">
        <v>9225</v>
      </c>
      <c r="AL177" s="276" t="s">
        <v>9225</v>
      </c>
      <c r="AM177" s="276" t="s">
        <v>9225</v>
      </c>
      <c r="AN177" s="276">
        <v>3.1</v>
      </c>
      <c r="AO177" s="276">
        <v>3.1</v>
      </c>
      <c r="AP177" s="276">
        <v>3.1</v>
      </c>
      <c r="AQ177" s="276">
        <v>3.1</v>
      </c>
      <c r="AR177" s="276">
        <v>3.1</v>
      </c>
      <c r="AS177" s="276">
        <v>3.1</v>
      </c>
      <c r="AT177" s="276">
        <v>3.1</v>
      </c>
      <c r="AU177" s="276">
        <v>3.1</v>
      </c>
      <c r="AV177" s="276">
        <v>3.1</v>
      </c>
      <c r="AW177" s="276">
        <v>3.1</v>
      </c>
      <c r="AX177" s="276">
        <v>3</v>
      </c>
      <c r="AY177" s="276">
        <f>_xlfn.IFNA(VLOOKUP(C177,'INFORM Severity - hidden'!$C$5:$G$300,5,FALSE),"-")</f>
        <v>3</v>
      </c>
    </row>
    <row r="178" spans="1:51" x14ac:dyDescent="0.25">
      <c r="A178" t="s">
        <v>676</v>
      </c>
      <c r="B178" t="s">
        <v>3391</v>
      </c>
      <c r="C178" t="s">
        <v>3392</v>
      </c>
      <c r="D178" s="276" t="str">
        <f t="shared" si="2"/>
        <v>-</v>
      </c>
      <c r="E178" s="276" t="s">
        <v>9225</v>
      </c>
      <c r="F178" s="276" t="s">
        <v>9225</v>
      </c>
      <c r="G178" s="276" t="s">
        <v>9225</v>
      </c>
      <c r="H178" s="276" t="s">
        <v>9225</v>
      </c>
      <c r="I178" s="276" t="s">
        <v>9225</v>
      </c>
      <c r="J178" s="276" t="s">
        <v>9225</v>
      </c>
      <c r="K178" s="276" t="s">
        <v>9225</v>
      </c>
      <c r="L178" s="276" t="s">
        <v>9225</v>
      </c>
      <c r="M178" s="276" t="s">
        <v>9225</v>
      </c>
      <c r="N178" s="276" t="s">
        <v>9225</v>
      </c>
      <c r="O178" s="276" t="s">
        <v>9225</v>
      </c>
      <c r="P178" s="276" t="s">
        <v>9225</v>
      </c>
      <c r="Q178" s="276" t="s">
        <v>9225</v>
      </c>
      <c r="R178" s="276" t="s">
        <v>9225</v>
      </c>
      <c r="S178" s="276" t="s">
        <v>9225</v>
      </c>
      <c r="T178" s="276" t="s">
        <v>9225</v>
      </c>
      <c r="U178" s="276" t="s">
        <v>9225</v>
      </c>
      <c r="V178" s="276" t="s">
        <v>9225</v>
      </c>
      <c r="W178" s="276" t="s">
        <v>9225</v>
      </c>
      <c r="X178" s="276" t="s">
        <v>9225</v>
      </c>
      <c r="Y178" s="276" t="s">
        <v>9225</v>
      </c>
      <c r="Z178" s="276" t="s">
        <v>9225</v>
      </c>
      <c r="AA178" s="276" t="s">
        <v>9225</v>
      </c>
      <c r="AB178" s="276" t="s">
        <v>9225</v>
      </c>
      <c r="AC178" s="276" t="s">
        <v>9225</v>
      </c>
      <c r="AD178" s="276" t="s">
        <v>9225</v>
      </c>
      <c r="AE178" s="276" t="s">
        <v>9225</v>
      </c>
      <c r="AF178" s="276" t="s">
        <v>9225</v>
      </c>
      <c r="AG178" s="276" t="s">
        <v>9225</v>
      </c>
      <c r="AH178" s="276" t="s">
        <v>9225</v>
      </c>
      <c r="AI178" s="276" t="s">
        <v>9225</v>
      </c>
      <c r="AJ178" s="276" t="s">
        <v>9225</v>
      </c>
      <c r="AK178" s="276" t="s">
        <v>9225</v>
      </c>
      <c r="AL178" s="276" t="s">
        <v>9225</v>
      </c>
      <c r="AM178" s="276" t="s">
        <v>9225</v>
      </c>
      <c r="AN178" s="276" t="s">
        <v>9225</v>
      </c>
      <c r="AO178" s="276" t="s">
        <v>9225</v>
      </c>
      <c r="AP178" s="276" t="s">
        <v>9225</v>
      </c>
      <c r="AQ178" s="276" t="s">
        <v>9225</v>
      </c>
      <c r="AR178" s="276" t="s">
        <v>9225</v>
      </c>
      <c r="AS178" s="276" t="s">
        <v>9225</v>
      </c>
      <c r="AT178" s="276" t="s">
        <v>9225</v>
      </c>
      <c r="AU178" s="276" t="s">
        <v>9225</v>
      </c>
      <c r="AV178" s="276" t="s">
        <v>9225</v>
      </c>
      <c r="AW178" s="276">
        <v>1.9</v>
      </c>
      <c r="AX178" s="276">
        <v>1.9</v>
      </c>
      <c r="AY178" s="276">
        <f>_xlfn.IFNA(VLOOKUP(C178,'INFORM Severity - hidden'!$C$5:$G$300,5,FALSE),"-")</f>
        <v>1.9</v>
      </c>
    </row>
    <row r="179" spans="1:51" x14ac:dyDescent="0.25">
      <c r="A179" t="s">
        <v>676</v>
      </c>
      <c r="B179" t="s">
        <v>7175</v>
      </c>
      <c r="C179" t="s">
        <v>7176</v>
      </c>
      <c r="D179" s="276" t="str">
        <f t="shared" si="2"/>
        <v>-</v>
      </c>
      <c r="E179" s="276" t="s">
        <v>9225</v>
      </c>
      <c r="F179" s="276" t="s">
        <v>9225</v>
      </c>
      <c r="G179" s="276" t="s">
        <v>9225</v>
      </c>
      <c r="H179" s="276" t="s">
        <v>9225</v>
      </c>
      <c r="I179" s="276" t="s">
        <v>9225</v>
      </c>
      <c r="J179" s="276" t="s">
        <v>9225</v>
      </c>
      <c r="K179" s="276" t="s">
        <v>9225</v>
      </c>
      <c r="L179" s="276" t="s">
        <v>9225</v>
      </c>
      <c r="M179" s="276" t="s">
        <v>9225</v>
      </c>
      <c r="N179" s="276" t="s">
        <v>9225</v>
      </c>
      <c r="O179" s="276" t="s">
        <v>9225</v>
      </c>
      <c r="P179" s="276" t="s">
        <v>9225</v>
      </c>
      <c r="Q179" s="276" t="s">
        <v>9225</v>
      </c>
      <c r="R179" s="276" t="s">
        <v>9225</v>
      </c>
      <c r="S179" s="276" t="s">
        <v>9225</v>
      </c>
      <c r="T179" s="276" t="s">
        <v>9225</v>
      </c>
      <c r="U179" s="276" t="s">
        <v>9225</v>
      </c>
      <c r="V179" s="276" t="s">
        <v>9225</v>
      </c>
      <c r="W179" s="276" t="s">
        <v>9225</v>
      </c>
      <c r="X179" s="276" t="s">
        <v>9225</v>
      </c>
      <c r="Y179" s="276" t="s">
        <v>9225</v>
      </c>
      <c r="Z179" s="276" t="s">
        <v>9225</v>
      </c>
      <c r="AA179" s="276" t="s">
        <v>9225</v>
      </c>
      <c r="AB179" s="276" t="s">
        <v>9225</v>
      </c>
      <c r="AC179" s="276" t="s">
        <v>9225</v>
      </c>
      <c r="AD179" s="276" t="s">
        <v>9225</v>
      </c>
      <c r="AE179" s="276" t="s">
        <v>9225</v>
      </c>
      <c r="AF179" s="276" t="s">
        <v>9225</v>
      </c>
      <c r="AG179" s="276" t="s">
        <v>9225</v>
      </c>
      <c r="AH179" s="276" t="s">
        <v>9225</v>
      </c>
      <c r="AI179" s="276" t="s">
        <v>9225</v>
      </c>
      <c r="AJ179" s="276" t="s">
        <v>9225</v>
      </c>
      <c r="AK179" s="276" t="s">
        <v>9225</v>
      </c>
      <c r="AL179" s="276" t="s">
        <v>9225</v>
      </c>
      <c r="AM179" s="276" t="s">
        <v>9225</v>
      </c>
      <c r="AN179" s="276" t="s">
        <v>9225</v>
      </c>
      <c r="AO179" s="276" t="s">
        <v>9225</v>
      </c>
      <c r="AP179" s="276" t="s">
        <v>9225</v>
      </c>
      <c r="AQ179" s="276" t="s">
        <v>9225</v>
      </c>
      <c r="AR179" s="276" t="s">
        <v>9225</v>
      </c>
      <c r="AS179" s="276" t="s">
        <v>9225</v>
      </c>
      <c r="AT179" s="276" t="s">
        <v>9225</v>
      </c>
      <c r="AU179" s="276" t="s">
        <v>9225</v>
      </c>
      <c r="AV179" s="276" t="s">
        <v>9225</v>
      </c>
      <c r="AW179" s="276" t="s">
        <v>9225</v>
      </c>
      <c r="AX179" s="276" t="s">
        <v>9225</v>
      </c>
      <c r="AY179" s="276">
        <f>_xlfn.IFNA(VLOOKUP(C179,'INFORM Severity - hidden'!$C$5:$G$300,5,FALSE),"-")</f>
        <v>2.2999999999999998</v>
      </c>
    </row>
    <row r="180" spans="1:51" x14ac:dyDescent="0.25">
      <c r="A180"/>
      <c r="B180"/>
      <c r="C180" t="s">
        <v>9295</v>
      </c>
      <c r="D180" s="276" t="str">
        <f t="shared" si="2"/>
        <v>-</v>
      </c>
      <c r="E180" s="276" t="s">
        <v>9225</v>
      </c>
      <c r="F180" s="276" t="s">
        <v>9225</v>
      </c>
      <c r="G180" s="276" t="s">
        <v>9225</v>
      </c>
      <c r="H180" s="276" t="s">
        <v>9225</v>
      </c>
      <c r="I180" s="276" t="s">
        <v>9225</v>
      </c>
      <c r="J180" s="276" t="s">
        <v>9225</v>
      </c>
      <c r="K180" s="276" t="s">
        <v>9225</v>
      </c>
      <c r="L180" s="276" t="s">
        <v>9225</v>
      </c>
      <c r="M180" s="276" t="s">
        <v>9225</v>
      </c>
      <c r="N180" s="276" t="s">
        <v>9225</v>
      </c>
      <c r="O180" s="276" t="s">
        <v>9225</v>
      </c>
      <c r="P180" s="276" t="s">
        <v>9225</v>
      </c>
      <c r="Q180" s="276" t="s">
        <v>9225</v>
      </c>
      <c r="R180" s="276" t="s">
        <v>9225</v>
      </c>
      <c r="S180" s="276" t="s">
        <v>9225</v>
      </c>
      <c r="T180" s="276" t="s">
        <v>9225</v>
      </c>
      <c r="U180" s="276" t="s">
        <v>9225</v>
      </c>
      <c r="V180" s="276" t="s">
        <v>9225</v>
      </c>
      <c r="W180" s="276" t="s">
        <v>9225</v>
      </c>
      <c r="X180" s="276" t="s">
        <v>9225</v>
      </c>
      <c r="Y180" s="276" t="s">
        <v>9225</v>
      </c>
      <c r="Z180" s="276" t="s">
        <v>9225</v>
      </c>
      <c r="AA180" s="276" t="s">
        <v>9225</v>
      </c>
      <c r="AB180" s="276" t="s">
        <v>9225</v>
      </c>
      <c r="AC180" s="276" t="s">
        <v>9225</v>
      </c>
      <c r="AD180" s="276" t="s">
        <v>9225</v>
      </c>
      <c r="AE180" s="276" t="s">
        <v>9225</v>
      </c>
      <c r="AF180" s="276" t="s">
        <v>9225</v>
      </c>
      <c r="AG180" s="276" t="s">
        <v>9225</v>
      </c>
      <c r="AH180" s="276" t="s">
        <v>9225</v>
      </c>
      <c r="AI180" s="276" t="s">
        <v>9225</v>
      </c>
      <c r="AJ180" s="276" t="s">
        <v>9225</v>
      </c>
      <c r="AK180" s="276" t="s">
        <v>9225</v>
      </c>
      <c r="AL180" s="276" t="s">
        <v>9225</v>
      </c>
      <c r="AM180" s="276" t="s">
        <v>9225</v>
      </c>
      <c r="AN180" s="276" t="s">
        <v>9225</v>
      </c>
      <c r="AO180" s="276" t="s">
        <v>9225</v>
      </c>
      <c r="AP180" s="276" t="s">
        <v>9225</v>
      </c>
      <c r="AQ180" s="276" t="s">
        <v>9225</v>
      </c>
      <c r="AR180" s="276" t="s">
        <v>9225</v>
      </c>
      <c r="AS180" s="276" t="s">
        <v>9225</v>
      </c>
      <c r="AT180" s="276" t="s">
        <v>9225</v>
      </c>
      <c r="AU180" s="276" t="s">
        <v>9225</v>
      </c>
      <c r="AV180" s="276" t="s">
        <v>9225</v>
      </c>
      <c r="AW180" s="276" t="s">
        <v>9225</v>
      </c>
      <c r="AX180" s="276" t="s">
        <v>9225</v>
      </c>
      <c r="AY180" s="276" t="str">
        <f>_xlfn.IFNA(VLOOKUP(C180,'INFORM Severity - hidden'!$C$5:$G$300,5,FALSE),"-")</f>
        <v>-</v>
      </c>
    </row>
    <row r="181" spans="1:51" x14ac:dyDescent="0.25">
      <c r="A181" t="s">
        <v>3441</v>
      </c>
      <c r="B181" t="s">
        <v>3439</v>
      </c>
      <c r="C181" t="s">
        <v>3440</v>
      </c>
      <c r="D181" s="276" t="str">
        <f t="shared" si="2"/>
        <v>-</v>
      </c>
      <c r="E181" s="276" t="s">
        <v>9225</v>
      </c>
      <c r="F181" s="276" t="s">
        <v>9225</v>
      </c>
      <c r="G181" s="276" t="s">
        <v>9225</v>
      </c>
      <c r="H181" s="276" t="s">
        <v>9225</v>
      </c>
      <c r="I181" s="276" t="s">
        <v>9225</v>
      </c>
      <c r="J181" s="276" t="s">
        <v>9225</v>
      </c>
      <c r="K181" s="276" t="s">
        <v>9225</v>
      </c>
      <c r="L181" s="276" t="s">
        <v>9225</v>
      </c>
      <c r="M181" s="276" t="s">
        <v>9225</v>
      </c>
      <c r="N181" s="276" t="s">
        <v>9225</v>
      </c>
      <c r="O181" s="276" t="s">
        <v>9225</v>
      </c>
      <c r="P181" s="276" t="s">
        <v>9225</v>
      </c>
      <c r="Q181" s="276" t="s">
        <v>9225</v>
      </c>
      <c r="R181" s="276" t="s">
        <v>9225</v>
      </c>
      <c r="S181" s="276" t="s">
        <v>9225</v>
      </c>
      <c r="T181" s="276" t="s">
        <v>9225</v>
      </c>
      <c r="U181" s="276" t="s">
        <v>9225</v>
      </c>
      <c r="V181" s="276" t="s">
        <v>9225</v>
      </c>
      <c r="W181" s="276" t="s">
        <v>9225</v>
      </c>
      <c r="X181" s="276" t="s">
        <v>9225</v>
      </c>
      <c r="Y181" s="276" t="s">
        <v>9225</v>
      </c>
      <c r="Z181" s="276" t="s">
        <v>9225</v>
      </c>
      <c r="AA181" s="276" t="s">
        <v>9225</v>
      </c>
      <c r="AB181" s="276" t="s">
        <v>9225</v>
      </c>
      <c r="AC181" s="276" t="s">
        <v>9225</v>
      </c>
      <c r="AD181" s="276" t="s">
        <v>9225</v>
      </c>
      <c r="AE181" s="276" t="s">
        <v>9225</v>
      </c>
      <c r="AF181" s="276" t="s">
        <v>9225</v>
      </c>
      <c r="AG181" s="276" t="s">
        <v>9225</v>
      </c>
      <c r="AH181" s="276" t="s">
        <v>9225</v>
      </c>
      <c r="AI181" s="276" t="s">
        <v>9225</v>
      </c>
      <c r="AJ181" s="276" t="s">
        <v>9225</v>
      </c>
      <c r="AK181" s="276" t="s">
        <v>9225</v>
      </c>
      <c r="AL181" s="276" t="s">
        <v>9225</v>
      </c>
      <c r="AM181" s="276" t="s">
        <v>9225</v>
      </c>
      <c r="AN181" s="276" t="s">
        <v>9225</v>
      </c>
      <c r="AO181" s="276" t="s">
        <v>9225</v>
      </c>
      <c r="AP181" s="276" t="s">
        <v>9225</v>
      </c>
      <c r="AQ181" s="276" t="s">
        <v>9225</v>
      </c>
      <c r="AR181" s="276" t="s">
        <v>9225</v>
      </c>
      <c r="AS181" s="276" t="s">
        <v>9225</v>
      </c>
      <c r="AT181" s="276" t="s">
        <v>9225</v>
      </c>
      <c r="AU181" s="276" t="s">
        <v>9225</v>
      </c>
      <c r="AV181" s="276" t="s">
        <v>9225</v>
      </c>
      <c r="AW181" s="276">
        <v>2.6</v>
      </c>
      <c r="AX181" s="276">
        <v>2.7</v>
      </c>
      <c r="AY181" s="276">
        <f>_xlfn.IFNA(VLOOKUP(C181,'INFORM Severity - hidden'!$C$5:$G$300,5,FALSE),"-")</f>
        <v>2.7</v>
      </c>
    </row>
    <row r="182" spans="1:51" x14ac:dyDescent="0.25">
      <c r="A182" t="s">
        <v>2835</v>
      </c>
      <c r="B182" t="s">
        <v>2833</v>
      </c>
      <c r="C182" t="s">
        <v>2834</v>
      </c>
      <c r="D182" s="276" t="str">
        <f t="shared" si="2"/>
        <v>Increasing</v>
      </c>
      <c r="E182" s="276" t="s">
        <v>9225</v>
      </c>
      <c r="F182" s="276" t="s">
        <v>9225</v>
      </c>
      <c r="G182" s="276" t="s">
        <v>9225</v>
      </c>
      <c r="H182" s="276" t="s">
        <v>9225</v>
      </c>
      <c r="I182" s="276" t="s">
        <v>9225</v>
      </c>
      <c r="J182" s="276" t="s">
        <v>9225</v>
      </c>
      <c r="K182" s="276" t="s">
        <v>9225</v>
      </c>
      <c r="L182" s="276" t="s">
        <v>9225</v>
      </c>
      <c r="M182" s="276" t="s">
        <v>9225</v>
      </c>
      <c r="N182" s="276" t="s">
        <v>9225</v>
      </c>
      <c r="O182" s="276" t="s">
        <v>9225</v>
      </c>
      <c r="P182" s="276" t="s">
        <v>9225</v>
      </c>
      <c r="Q182" s="276" t="s">
        <v>9225</v>
      </c>
      <c r="R182" s="276" t="s">
        <v>9225</v>
      </c>
      <c r="S182" s="276" t="s">
        <v>9225</v>
      </c>
      <c r="T182" s="276" t="s">
        <v>9225</v>
      </c>
      <c r="U182" s="276" t="s">
        <v>9225</v>
      </c>
      <c r="V182" s="276" t="s">
        <v>9225</v>
      </c>
      <c r="W182" s="276" t="s">
        <v>9225</v>
      </c>
      <c r="X182" s="276" t="s">
        <v>9225</v>
      </c>
      <c r="Y182" s="276" t="s">
        <v>9225</v>
      </c>
      <c r="Z182" s="276" t="s">
        <v>9225</v>
      </c>
      <c r="AA182" s="276" t="s">
        <v>9225</v>
      </c>
      <c r="AB182" s="276" t="s">
        <v>9225</v>
      </c>
      <c r="AC182" s="276" t="s">
        <v>9225</v>
      </c>
      <c r="AD182" s="276" t="s">
        <v>9225</v>
      </c>
      <c r="AE182" s="276" t="s">
        <v>9225</v>
      </c>
      <c r="AF182" s="276" t="s">
        <v>9225</v>
      </c>
      <c r="AG182" s="276" t="s">
        <v>9225</v>
      </c>
      <c r="AH182" s="276" t="s">
        <v>9225</v>
      </c>
      <c r="AI182" s="276" t="s">
        <v>9225</v>
      </c>
      <c r="AJ182" s="276" t="s">
        <v>9225</v>
      </c>
      <c r="AK182" s="276" t="s">
        <v>9225</v>
      </c>
      <c r="AL182" s="276" t="s">
        <v>9225</v>
      </c>
      <c r="AM182" s="276" t="s">
        <v>9225</v>
      </c>
      <c r="AN182" s="276" t="s">
        <v>9225</v>
      </c>
      <c r="AO182" s="276" t="s">
        <v>9225</v>
      </c>
      <c r="AP182" s="276">
        <v>1.2</v>
      </c>
      <c r="AQ182" s="276">
        <v>1.6</v>
      </c>
      <c r="AR182" s="276">
        <v>1.6</v>
      </c>
      <c r="AS182" s="276">
        <v>1.7</v>
      </c>
      <c r="AT182" s="276">
        <v>1.7</v>
      </c>
      <c r="AU182" s="276">
        <v>2.9</v>
      </c>
      <c r="AV182" s="276">
        <v>2.9</v>
      </c>
      <c r="AW182" s="276">
        <v>2.9</v>
      </c>
      <c r="AX182" s="276">
        <v>2.9</v>
      </c>
      <c r="AY182" s="276">
        <f>_xlfn.IFNA(VLOOKUP(C182,'INFORM Severity - hidden'!$C$5:$G$300,5,FALSE),"-")</f>
        <v>2.9</v>
      </c>
    </row>
    <row r="183" spans="1:51" x14ac:dyDescent="0.25">
      <c r="A183" t="s">
        <v>41</v>
      </c>
      <c r="B183" t="s">
        <v>39</v>
      </c>
      <c r="C183" t="s">
        <v>40</v>
      </c>
      <c r="D183" s="276" t="str">
        <f t="shared" si="2"/>
        <v>Decreasing</v>
      </c>
      <c r="E183" s="276">
        <v>3.6</v>
      </c>
      <c r="F183" s="276">
        <v>3.6</v>
      </c>
      <c r="G183" s="276">
        <v>3.6</v>
      </c>
      <c r="H183" s="276">
        <v>3.9</v>
      </c>
      <c r="I183" s="276">
        <v>3.9</v>
      </c>
      <c r="J183" s="276">
        <v>3.9</v>
      </c>
      <c r="K183" s="276">
        <v>3.9</v>
      </c>
      <c r="L183" s="276">
        <v>3.9</v>
      </c>
      <c r="M183" s="276">
        <v>3.9</v>
      </c>
      <c r="N183" s="276">
        <v>3.9</v>
      </c>
      <c r="O183" s="276">
        <v>4.0999999999999996</v>
      </c>
      <c r="P183" s="276">
        <v>4.0999999999999996</v>
      </c>
      <c r="Q183" s="276">
        <v>4.0999999999999996</v>
      </c>
      <c r="R183" s="276">
        <v>4.0999999999999996</v>
      </c>
      <c r="S183" s="276">
        <v>4.0999999999999996</v>
      </c>
      <c r="T183" s="276">
        <v>4.0999999999999996</v>
      </c>
      <c r="U183" s="276">
        <v>4</v>
      </c>
      <c r="V183" s="276">
        <v>4</v>
      </c>
      <c r="W183" s="276">
        <v>4</v>
      </c>
      <c r="X183" s="276">
        <v>4</v>
      </c>
      <c r="Y183" s="276">
        <v>4</v>
      </c>
      <c r="Z183" s="276">
        <v>4</v>
      </c>
      <c r="AA183" s="276">
        <v>3.7</v>
      </c>
      <c r="AB183" s="276">
        <v>3.7</v>
      </c>
      <c r="AC183" s="276">
        <v>3.7</v>
      </c>
      <c r="AD183" s="276">
        <v>3.7</v>
      </c>
      <c r="AE183" s="276">
        <v>3.8</v>
      </c>
      <c r="AF183" s="276">
        <v>3.7</v>
      </c>
      <c r="AG183" s="276">
        <v>3.7</v>
      </c>
      <c r="AH183" s="276">
        <v>3.8</v>
      </c>
      <c r="AI183" s="276">
        <v>3.8</v>
      </c>
      <c r="AJ183" s="276">
        <v>3.8</v>
      </c>
      <c r="AK183" s="276">
        <v>3.8</v>
      </c>
      <c r="AL183" s="276">
        <v>3.8</v>
      </c>
      <c r="AM183" s="276">
        <v>3.8</v>
      </c>
      <c r="AN183" s="276">
        <v>3.8</v>
      </c>
      <c r="AO183" s="276">
        <v>3.8</v>
      </c>
      <c r="AP183" s="276">
        <v>3.8</v>
      </c>
      <c r="AQ183" s="276">
        <v>3.8</v>
      </c>
      <c r="AR183" s="276">
        <v>3.8</v>
      </c>
      <c r="AS183" s="276">
        <v>3.8</v>
      </c>
      <c r="AT183" s="276">
        <v>3.8</v>
      </c>
      <c r="AU183" s="276">
        <v>3.8</v>
      </c>
      <c r="AV183" s="276">
        <v>3.8</v>
      </c>
      <c r="AW183" s="276">
        <v>3.8</v>
      </c>
      <c r="AX183" s="276">
        <v>3.7</v>
      </c>
      <c r="AY183" s="276">
        <f>_xlfn.IFNA(VLOOKUP(C183,'INFORM Severity - hidden'!$C$5:$G$300,5,FALSE),"-")</f>
        <v>3.7</v>
      </c>
    </row>
    <row r="184" spans="1:51" x14ac:dyDescent="0.25">
      <c r="A184" t="s">
        <v>157</v>
      </c>
      <c r="B184" t="s">
        <v>155</v>
      </c>
      <c r="C184" t="s">
        <v>156</v>
      </c>
      <c r="D184" s="276" t="str">
        <f t="shared" si="2"/>
        <v>Decreasing</v>
      </c>
      <c r="E184" s="276" t="s">
        <v>9225</v>
      </c>
      <c r="F184" s="276">
        <v>3.6</v>
      </c>
      <c r="G184" s="276">
        <v>3.6</v>
      </c>
      <c r="H184" s="276">
        <v>3.8</v>
      </c>
      <c r="I184" s="276">
        <v>3.8</v>
      </c>
      <c r="J184" s="276">
        <v>3.8</v>
      </c>
      <c r="K184" s="276">
        <v>3.8</v>
      </c>
      <c r="L184" s="276">
        <v>3.8</v>
      </c>
      <c r="M184" s="276">
        <v>3.8</v>
      </c>
      <c r="N184" s="276">
        <v>3.8</v>
      </c>
      <c r="O184" s="276">
        <v>3.8</v>
      </c>
      <c r="P184" s="276">
        <v>3.8</v>
      </c>
      <c r="Q184" s="276">
        <v>3.8</v>
      </c>
      <c r="R184" s="276">
        <v>3.8</v>
      </c>
      <c r="S184" s="276">
        <v>3.8</v>
      </c>
      <c r="T184" s="276">
        <v>3.8</v>
      </c>
      <c r="U184" s="276">
        <v>3.9</v>
      </c>
      <c r="V184" s="276">
        <v>3.9</v>
      </c>
      <c r="W184" s="276">
        <v>3.9</v>
      </c>
      <c r="X184" s="276">
        <v>3.9</v>
      </c>
      <c r="Y184" s="276">
        <v>3.9</v>
      </c>
      <c r="Z184" s="276">
        <v>3.9</v>
      </c>
      <c r="AA184" s="276">
        <v>3.9</v>
      </c>
      <c r="AB184" s="276">
        <v>3.9</v>
      </c>
      <c r="AC184" s="276">
        <v>3.9</v>
      </c>
      <c r="AD184" s="276">
        <v>4</v>
      </c>
      <c r="AE184" s="276">
        <v>4</v>
      </c>
      <c r="AF184" s="276">
        <v>4</v>
      </c>
      <c r="AG184" s="276">
        <v>4</v>
      </c>
      <c r="AH184" s="276">
        <v>4.2</v>
      </c>
      <c r="AI184" s="276">
        <v>4.2</v>
      </c>
      <c r="AJ184" s="276">
        <v>4.2</v>
      </c>
      <c r="AK184" s="276">
        <v>4.2</v>
      </c>
      <c r="AL184" s="276">
        <v>4.2</v>
      </c>
      <c r="AM184" s="276">
        <v>3.9</v>
      </c>
      <c r="AN184" s="276">
        <v>3.8</v>
      </c>
      <c r="AO184" s="276">
        <v>3.8</v>
      </c>
      <c r="AP184" s="276">
        <v>3.8</v>
      </c>
      <c r="AQ184" s="276">
        <v>3.8</v>
      </c>
      <c r="AR184" s="276">
        <v>3.8</v>
      </c>
      <c r="AS184" s="276">
        <v>3.7</v>
      </c>
      <c r="AT184" s="276">
        <v>3.7</v>
      </c>
      <c r="AU184" s="276">
        <v>3.7</v>
      </c>
      <c r="AV184" s="276">
        <v>3.7</v>
      </c>
      <c r="AW184" s="276">
        <v>3.7</v>
      </c>
      <c r="AX184" s="276">
        <v>3.5</v>
      </c>
      <c r="AY184" s="276">
        <f>_xlfn.IFNA(VLOOKUP(C184,'INFORM Severity - hidden'!$C$5:$G$300,5,FALSE),"-")</f>
        <v>3.5</v>
      </c>
    </row>
    <row r="185" spans="1:51" x14ac:dyDescent="0.25">
      <c r="A185" t="s">
        <v>636</v>
      </c>
      <c r="B185" t="s">
        <v>634</v>
      </c>
      <c r="C185" t="s">
        <v>635</v>
      </c>
      <c r="D185" s="276" t="str">
        <f t="shared" si="2"/>
        <v>Increasing</v>
      </c>
      <c r="E185" s="276" t="s">
        <v>9225</v>
      </c>
      <c r="F185" s="276" t="s">
        <v>9225</v>
      </c>
      <c r="G185" s="276">
        <v>4.2</v>
      </c>
      <c r="H185" s="276">
        <v>4.2</v>
      </c>
      <c r="I185" s="276">
        <v>4.2</v>
      </c>
      <c r="J185" s="276">
        <v>4.2</v>
      </c>
      <c r="K185" s="276">
        <v>4.2</v>
      </c>
      <c r="L185" s="276">
        <v>4.2</v>
      </c>
      <c r="M185" s="276">
        <v>4.2</v>
      </c>
      <c r="N185" s="276">
        <v>4.3</v>
      </c>
      <c r="O185" s="276">
        <v>4.3</v>
      </c>
      <c r="P185" s="276">
        <v>4.3</v>
      </c>
      <c r="Q185" s="276">
        <v>4.3</v>
      </c>
      <c r="R185" s="276">
        <v>4.3</v>
      </c>
      <c r="S185" s="276">
        <v>4.3</v>
      </c>
      <c r="T185" s="276">
        <v>4.3</v>
      </c>
      <c r="U185" s="276">
        <v>4.0999999999999996</v>
      </c>
      <c r="V185" s="276">
        <v>4</v>
      </c>
      <c r="W185" s="276">
        <v>4</v>
      </c>
      <c r="X185" s="276">
        <v>4</v>
      </c>
      <c r="Y185" s="276">
        <v>4</v>
      </c>
      <c r="Z185" s="276">
        <v>4</v>
      </c>
      <c r="AA185" s="276">
        <v>4.0999999999999996</v>
      </c>
      <c r="AB185" s="276">
        <v>4.0999999999999996</v>
      </c>
      <c r="AC185" s="276">
        <v>4.0999999999999996</v>
      </c>
      <c r="AD185" s="276">
        <v>4.0999999999999996</v>
      </c>
      <c r="AE185" s="276">
        <v>4.2</v>
      </c>
      <c r="AF185" s="276">
        <v>4.2</v>
      </c>
      <c r="AG185" s="276">
        <v>4.2</v>
      </c>
      <c r="AH185" s="276">
        <v>4.3</v>
      </c>
      <c r="AI185" s="276">
        <v>4.3</v>
      </c>
      <c r="AJ185" s="276">
        <v>4.3</v>
      </c>
      <c r="AK185" s="276">
        <v>4.3</v>
      </c>
      <c r="AL185" s="276">
        <v>4.2</v>
      </c>
      <c r="AM185" s="276">
        <v>4.2</v>
      </c>
      <c r="AN185" s="276">
        <v>4.2</v>
      </c>
      <c r="AO185" s="276">
        <v>4.2</v>
      </c>
      <c r="AP185" s="276">
        <v>4.2</v>
      </c>
      <c r="AQ185" s="276">
        <v>4.2</v>
      </c>
      <c r="AR185" s="276">
        <v>4.3</v>
      </c>
      <c r="AS185" s="276">
        <v>4.3</v>
      </c>
      <c r="AT185" s="276">
        <v>4.3</v>
      </c>
      <c r="AU185" s="276">
        <v>4.3</v>
      </c>
      <c r="AV185" s="276">
        <v>4.4000000000000004</v>
      </c>
      <c r="AW185" s="276">
        <v>4.4000000000000004</v>
      </c>
      <c r="AX185" s="276">
        <v>4.4000000000000004</v>
      </c>
      <c r="AY185" s="276">
        <f>_xlfn.IFNA(VLOOKUP(C185,'INFORM Severity - hidden'!$C$5:$G$300,5,FALSE),"-")</f>
        <v>4.4000000000000004</v>
      </c>
    </row>
    <row r="186" spans="1:51" x14ac:dyDescent="0.25">
      <c r="A186" t="s">
        <v>720</v>
      </c>
      <c r="B186" t="s">
        <v>718</v>
      </c>
      <c r="C186" t="s">
        <v>719</v>
      </c>
      <c r="D186" s="276" t="str">
        <f t="shared" si="2"/>
        <v>Increasing</v>
      </c>
      <c r="E186" s="276" t="s">
        <v>9225</v>
      </c>
      <c r="F186" s="276" t="s">
        <v>9225</v>
      </c>
      <c r="G186" s="276" t="s">
        <v>9225</v>
      </c>
      <c r="H186" s="276">
        <v>3.6</v>
      </c>
      <c r="I186" s="276">
        <v>3.6</v>
      </c>
      <c r="J186" s="276">
        <v>3.6</v>
      </c>
      <c r="K186" s="276">
        <v>3.6</v>
      </c>
      <c r="L186" s="276">
        <v>3.6</v>
      </c>
      <c r="M186" s="276">
        <v>3.6</v>
      </c>
      <c r="N186" s="276">
        <v>3.6</v>
      </c>
      <c r="O186" s="276">
        <v>3.5</v>
      </c>
      <c r="P186" s="276">
        <v>3.6</v>
      </c>
      <c r="Q186" s="276">
        <v>3.6</v>
      </c>
      <c r="R186" s="276">
        <v>3.5</v>
      </c>
      <c r="S186" s="276">
        <v>3.6</v>
      </c>
      <c r="T186" s="276">
        <v>3.6</v>
      </c>
      <c r="U186" s="276">
        <v>3.6</v>
      </c>
      <c r="V186" s="276">
        <v>3.6</v>
      </c>
      <c r="W186" s="276">
        <v>3.6</v>
      </c>
      <c r="X186" s="276">
        <v>3.6</v>
      </c>
      <c r="Y186" s="276">
        <v>3.6</v>
      </c>
      <c r="Z186" s="276">
        <v>3.6</v>
      </c>
      <c r="AA186" s="276">
        <v>3.8</v>
      </c>
      <c r="AB186" s="276">
        <v>3.8</v>
      </c>
      <c r="AC186" s="276">
        <v>3.8</v>
      </c>
      <c r="AD186" s="276">
        <v>3.8</v>
      </c>
      <c r="AE186" s="276">
        <v>3.8</v>
      </c>
      <c r="AF186" s="276">
        <v>3.8</v>
      </c>
      <c r="AG186" s="276">
        <v>3.8</v>
      </c>
      <c r="AH186" s="276">
        <v>3.7</v>
      </c>
      <c r="AI186" s="276">
        <v>3.7</v>
      </c>
      <c r="AJ186" s="276">
        <v>3.7</v>
      </c>
      <c r="AK186" s="276">
        <v>3.7</v>
      </c>
      <c r="AL186" s="276">
        <v>3.9</v>
      </c>
      <c r="AM186" s="276">
        <v>3.9</v>
      </c>
      <c r="AN186" s="276">
        <v>3.9</v>
      </c>
      <c r="AO186" s="276">
        <v>3.9</v>
      </c>
      <c r="AP186" s="276">
        <v>3.9</v>
      </c>
      <c r="AQ186" s="276">
        <v>3.9</v>
      </c>
      <c r="AR186" s="276">
        <v>3.9</v>
      </c>
      <c r="AS186" s="276">
        <v>3.8</v>
      </c>
      <c r="AT186" s="276">
        <v>3.8</v>
      </c>
      <c r="AU186" s="276">
        <v>3.8</v>
      </c>
      <c r="AV186" s="276">
        <v>3.9</v>
      </c>
      <c r="AW186" s="276">
        <v>3.9</v>
      </c>
      <c r="AX186" s="276">
        <v>3.9</v>
      </c>
      <c r="AY186" s="276">
        <f>_xlfn.IFNA(VLOOKUP(C186,'INFORM Severity - hidden'!$C$5:$G$300,5,FALSE),"-")</f>
        <v>3.9</v>
      </c>
    </row>
    <row r="187" spans="1:51" x14ac:dyDescent="0.25">
      <c r="A187" t="s">
        <v>685</v>
      </c>
      <c r="B187" t="s">
        <v>683</v>
      </c>
      <c r="C187" t="s">
        <v>684</v>
      </c>
      <c r="D187" s="276" t="str">
        <f t="shared" si="2"/>
        <v>-</v>
      </c>
      <c r="E187" s="276" t="s">
        <v>9225</v>
      </c>
      <c r="F187" s="276" t="s">
        <v>9225</v>
      </c>
      <c r="G187" s="276" t="s">
        <v>9225</v>
      </c>
      <c r="H187" s="276" t="s">
        <v>9225</v>
      </c>
      <c r="I187" s="276" t="s">
        <v>9225</v>
      </c>
      <c r="J187" s="276" t="s">
        <v>9225</v>
      </c>
      <c r="K187" s="276" t="s">
        <v>9225</v>
      </c>
      <c r="L187" s="276" t="s">
        <v>9225</v>
      </c>
      <c r="M187" s="276" t="s">
        <v>9225</v>
      </c>
      <c r="N187" s="276" t="s">
        <v>9225</v>
      </c>
      <c r="O187" s="276" t="s">
        <v>9225</v>
      </c>
      <c r="P187" s="276" t="s">
        <v>9225</v>
      </c>
      <c r="Q187" s="276" t="s">
        <v>9225</v>
      </c>
      <c r="R187" s="276" t="s">
        <v>9225</v>
      </c>
      <c r="S187" s="276" t="s">
        <v>9225</v>
      </c>
      <c r="T187" s="276" t="s">
        <v>9225</v>
      </c>
      <c r="U187" s="276" t="s">
        <v>9225</v>
      </c>
      <c r="V187" s="276" t="s">
        <v>9225</v>
      </c>
      <c r="W187" s="276" t="s">
        <v>9225</v>
      </c>
      <c r="X187" s="276" t="s">
        <v>9225</v>
      </c>
      <c r="Y187" s="276" t="s">
        <v>9225</v>
      </c>
      <c r="Z187" s="276" t="s">
        <v>9225</v>
      </c>
      <c r="AA187" s="276" t="s">
        <v>9225</v>
      </c>
      <c r="AB187" s="276" t="s">
        <v>9225</v>
      </c>
      <c r="AC187" s="276" t="s">
        <v>9225</v>
      </c>
      <c r="AD187" s="276" t="s">
        <v>9225</v>
      </c>
      <c r="AE187" s="276" t="s">
        <v>9225</v>
      </c>
      <c r="AF187" s="276" t="s">
        <v>9225</v>
      </c>
      <c r="AG187" s="276" t="s">
        <v>9225</v>
      </c>
      <c r="AH187" s="276" t="s">
        <v>9225</v>
      </c>
      <c r="AI187" s="276" t="s">
        <v>9225</v>
      </c>
      <c r="AJ187" s="276" t="s">
        <v>9225</v>
      </c>
      <c r="AK187" s="276" t="s">
        <v>9225</v>
      </c>
      <c r="AL187" s="276" t="s">
        <v>9225</v>
      </c>
      <c r="AM187" s="276" t="s">
        <v>9225</v>
      </c>
      <c r="AN187" s="276" t="s">
        <v>9225</v>
      </c>
      <c r="AO187" s="276" t="s">
        <v>9225</v>
      </c>
      <c r="AP187" s="276" t="s">
        <v>9225</v>
      </c>
      <c r="AQ187" s="276" t="s">
        <v>9225</v>
      </c>
      <c r="AR187" s="276" t="s">
        <v>9225</v>
      </c>
      <c r="AS187" s="276" t="s">
        <v>9225</v>
      </c>
      <c r="AT187" s="276" t="s">
        <v>9225</v>
      </c>
      <c r="AU187" s="276" t="s">
        <v>9225</v>
      </c>
      <c r="AV187" s="276" t="s">
        <v>9225</v>
      </c>
      <c r="AW187" s="276" t="s">
        <v>9225</v>
      </c>
      <c r="AX187" s="276" t="s">
        <v>9225</v>
      </c>
      <c r="AY187" s="276" t="str">
        <f>_xlfn.IFNA(VLOOKUP(C187,'INFORM Severity - hidden'!$C$5:$G$300,5,FALSE),"-")</f>
        <v>x</v>
      </c>
    </row>
    <row r="188" spans="1:51" x14ac:dyDescent="0.25">
      <c r="A188" t="s">
        <v>752</v>
      </c>
      <c r="B188" t="s">
        <v>750</v>
      </c>
      <c r="C188" t="s">
        <v>751</v>
      </c>
      <c r="D188" s="276" t="str">
        <f t="shared" si="2"/>
        <v>Decreasing</v>
      </c>
      <c r="E188" s="276" t="s">
        <v>9225</v>
      </c>
      <c r="F188" s="276" t="s">
        <v>9225</v>
      </c>
      <c r="G188" s="276" t="s">
        <v>9225</v>
      </c>
      <c r="H188" s="276" t="s">
        <v>9225</v>
      </c>
      <c r="I188" s="276">
        <v>4.0999999999999996</v>
      </c>
      <c r="J188" s="276">
        <v>4.2</v>
      </c>
      <c r="K188" s="276">
        <v>4.2</v>
      </c>
      <c r="L188" s="276">
        <v>4.2</v>
      </c>
      <c r="M188" s="276">
        <v>4.2</v>
      </c>
      <c r="N188" s="276">
        <v>4.2</v>
      </c>
      <c r="O188" s="276">
        <v>4.2</v>
      </c>
      <c r="P188" s="276">
        <v>4.2</v>
      </c>
      <c r="Q188" s="276">
        <v>4.2</v>
      </c>
      <c r="R188" s="276">
        <v>4.2</v>
      </c>
      <c r="S188" s="276">
        <v>4.2</v>
      </c>
      <c r="T188" s="276">
        <v>4.2</v>
      </c>
      <c r="U188" s="276">
        <v>4.2</v>
      </c>
      <c r="V188" s="276">
        <v>4</v>
      </c>
      <c r="W188" s="276">
        <v>4</v>
      </c>
      <c r="X188" s="276">
        <v>4</v>
      </c>
      <c r="Y188" s="276">
        <v>4</v>
      </c>
      <c r="Z188" s="276">
        <v>4</v>
      </c>
      <c r="AA188" s="276">
        <v>4.3</v>
      </c>
      <c r="AB188" s="276">
        <v>4.3</v>
      </c>
      <c r="AC188" s="276">
        <v>4.3</v>
      </c>
      <c r="AD188" s="276">
        <v>4.5</v>
      </c>
      <c r="AE188" s="276">
        <v>4.5</v>
      </c>
      <c r="AF188" s="276">
        <v>4.5</v>
      </c>
      <c r="AG188" s="276">
        <v>4.5</v>
      </c>
      <c r="AH188" s="276">
        <v>4.5999999999999996</v>
      </c>
      <c r="AI188" s="276">
        <v>4.5999999999999996</v>
      </c>
      <c r="AJ188" s="276">
        <v>4.5999999999999996</v>
      </c>
      <c r="AK188" s="276">
        <v>4.5999999999999996</v>
      </c>
      <c r="AL188" s="276">
        <v>4.5999999999999996</v>
      </c>
      <c r="AM188" s="276">
        <v>4.5999999999999996</v>
      </c>
      <c r="AN188" s="276">
        <v>4.3</v>
      </c>
      <c r="AO188" s="276">
        <v>4.3</v>
      </c>
      <c r="AP188" s="276">
        <v>4.3</v>
      </c>
      <c r="AQ188" s="276">
        <v>4.3</v>
      </c>
      <c r="AR188" s="276">
        <v>4.3</v>
      </c>
      <c r="AS188" s="276">
        <v>4.2</v>
      </c>
      <c r="AT188" s="276">
        <v>4.2</v>
      </c>
      <c r="AU188" s="276">
        <v>4.2</v>
      </c>
      <c r="AV188" s="276">
        <v>4.2</v>
      </c>
      <c r="AW188" s="276">
        <v>4</v>
      </c>
      <c r="AX188" s="276">
        <v>4</v>
      </c>
      <c r="AY188" s="276">
        <f>_xlfn.IFNA(VLOOKUP(C188,'INFORM Severity - hidden'!$C$5:$G$300,5,FALSE),"-")</f>
        <v>4.2</v>
      </c>
    </row>
    <row r="189" spans="1:51" x14ac:dyDescent="0.25">
      <c r="A189" t="s">
        <v>740</v>
      </c>
      <c r="B189" t="s">
        <v>738</v>
      </c>
      <c r="C189" t="s">
        <v>739</v>
      </c>
      <c r="D189" s="276" t="str">
        <f t="shared" si="2"/>
        <v>Decreasing</v>
      </c>
      <c r="E189" s="276" t="s">
        <v>9225</v>
      </c>
      <c r="F189" s="276" t="s">
        <v>9225</v>
      </c>
      <c r="G189" s="276" t="s">
        <v>9225</v>
      </c>
      <c r="H189" s="276" t="s">
        <v>9225</v>
      </c>
      <c r="I189" s="276" t="s">
        <v>9225</v>
      </c>
      <c r="J189" s="276" t="s">
        <v>9225</v>
      </c>
      <c r="K189" s="276" t="s">
        <v>9225</v>
      </c>
      <c r="L189" s="276" t="s">
        <v>9225</v>
      </c>
      <c r="M189" s="276" t="s">
        <v>9225</v>
      </c>
      <c r="N189" s="276" t="s">
        <v>9225</v>
      </c>
      <c r="O189" s="276" t="s">
        <v>9225</v>
      </c>
      <c r="P189" s="276" t="s">
        <v>9225</v>
      </c>
      <c r="Q189" s="276" t="s">
        <v>9225</v>
      </c>
      <c r="R189" s="276" t="s">
        <v>9225</v>
      </c>
      <c r="S189" s="276" t="s">
        <v>9225</v>
      </c>
      <c r="T189" s="276" t="s">
        <v>9225</v>
      </c>
      <c r="U189" s="276" t="s">
        <v>9225</v>
      </c>
      <c r="V189" s="276" t="s">
        <v>9225</v>
      </c>
      <c r="W189" s="276" t="s">
        <v>9225</v>
      </c>
      <c r="X189" s="276" t="s">
        <v>9225</v>
      </c>
      <c r="Y189" s="276" t="s">
        <v>9225</v>
      </c>
      <c r="Z189" s="276" t="s">
        <v>9225</v>
      </c>
      <c r="AA189" s="276" t="s">
        <v>9225</v>
      </c>
      <c r="AB189" s="276" t="s">
        <v>9225</v>
      </c>
      <c r="AC189" s="276" t="s">
        <v>9225</v>
      </c>
      <c r="AD189" s="276" t="s">
        <v>9225</v>
      </c>
      <c r="AE189" s="276" t="s">
        <v>9225</v>
      </c>
      <c r="AF189" s="276" t="s">
        <v>9225</v>
      </c>
      <c r="AG189" s="276" t="s">
        <v>9225</v>
      </c>
      <c r="AH189" s="276" t="s">
        <v>9225</v>
      </c>
      <c r="AI189" s="276" t="s">
        <v>9225</v>
      </c>
      <c r="AJ189" s="276" t="s">
        <v>9225</v>
      </c>
      <c r="AK189" s="276">
        <v>3.1</v>
      </c>
      <c r="AL189" s="276">
        <v>3.2</v>
      </c>
      <c r="AM189" s="276">
        <v>3.2</v>
      </c>
      <c r="AN189" s="276">
        <v>3.3</v>
      </c>
      <c r="AO189" s="276">
        <v>3.3</v>
      </c>
      <c r="AP189" s="276">
        <v>3.3</v>
      </c>
      <c r="AQ189" s="276">
        <v>3.2</v>
      </c>
      <c r="AR189" s="276">
        <v>3.2</v>
      </c>
      <c r="AS189" s="276">
        <v>3.2</v>
      </c>
      <c r="AT189" s="276">
        <v>3.2</v>
      </c>
      <c r="AU189" s="276">
        <v>3.2</v>
      </c>
      <c r="AV189" s="276">
        <v>3.2</v>
      </c>
      <c r="AW189" s="276">
        <v>3.2</v>
      </c>
      <c r="AX189" s="276">
        <v>3.1</v>
      </c>
      <c r="AY189" s="276">
        <f>_xlfn.IFNA(VLOOKUP(C189,'INFORM Severity - hidden'!$C$5:$G$300,5,FALSE),"-")</f>
        <v>2.2999999999999998</v>
      </c>
    </row>
    <row r="190" spans="1:51" x14ac:dyDescent="0.25">
      <c r="A190" t="s">
        <v>2966</v>
      </c>
      <c r="B190" t="s">
        <v>2964</v>
      </c>
      <c r="C190" t="s">
        <v>2965</v>
      </c>
      <c r="D190" s="276" t="str">
        <f t="shared" si="2"/>
        <v>Stable</v>
      </c>
      <c r="E190" s="276" t="s">
        <v>9225</v>
      </c>
      <c r="F190" s="276" t="s">
        <v>9225</v>
      </c>
      <c r="G190" s="276" t="s">
        <v>9225</v>
      </c>
      <c r="H190" s="276" t="s">
        <v>9225</v>
      </c>
      <c r="I190" s="276" t="s">
        <v>9225</v>
      </c>
      <c r="J190" s="276" t="s">
        <v>9225</v>
      </c>
      <c r="K190" s="276" t="s">
        <v>9225</v>
      </c>
      <c r="L190" s="276" t="s">
        <v>9225</v>
      </c>
      <c r="M190" s="276" t="s">
        <v>9225</v>
      </c>
      <c r="N190" s="276" t="s">
        <v>9225</v>
      </c>
      <c r="O190" s="276" t="s">
        <v>9225</v>
      </c>
      <c r="P190" s="276" t="s">
        <v>9225</v>
      </c>
      <c r="Q190" s="276" t="s">
        <v>9225</v>
      </c>
      <c r="R190" s="276" t="s">
        <v>9225</v>
      </c>
      <c r="S190" s="276" t="s">
        <v>9225</v>
      </c>
      <c r="T190" s="276" t="s">
        <v>9225</v>
      </c>
      <c r="U190" s="276" t="s">
        <v>9225</v>
      </c>
      <c r="V190" s="276" t="s">
        <v>9225</v>
      </c>
      <c r="W190" s="276" t="s">
        <v>9225</v>
      </c>
      <c r="X190" s="276" t="s">
        <v>9225</v>
      </c>
      <c r="Y190" s="276" t="s">
        <v>9225</v>
      </c>
      <c r="Z190" s="276" t="s">
        <v>9225</v>
      </c>
      <c r="AA190" s="276" t="s">
        <v>9225</v>
      </c>
      <c r="AB190" s="276" t="s">
        <v>9225</v>
      </c>
      <c r="AC190" s="276" t="s">
        <v>9225</v>
      </c>
      <c r="AD190" s="276" t="s">
        <v>9225</v>
      </c>
      <c r="AE190" s="276" t="s">
        <v>9225</v>
      </c>
      <c r="AF190" s="276" t="s">
        <v>9225</v>
      </c>
      <c r="AG190" s="276" t="s">
        <v>9225</v>
      </c>
      <c r="AH190" s="276" t="s">
        <v>9225</v>
      </c>
      <c r="AI190" s="276" t="s">
        <v>9225</v>
      </c>
      <c r="AJ190" s="276" t="s">
        <v>9225</v>
      </c>
      <c r="AK190" s="276" t="s">
        <v>9225</v>
      </c>
      <c r="AL190" s="276" t="s">
        <v>9225</v>
      </c>
      <c r="AM190" s="276" t="s">
        <v>9225</v>
      </c>
      <c r="AN190" s="276" t="s">
        <v>9225</v>
      </c>
      <c r="AO190" s="276" t="s">
        <v>9225</v>
      </c>
      <c r="AP190" s="276" t="s">
        <v>9225</v>
      </c>
      <c r="AQ190" s="276" t="s">
        <v>9225</v>
      </c>
      <c r="AR190" s="276" t="s">
        <v>9225</v>
      </c>
      <c r="AS190" s="276" t="s">
        <v>9225</v>
      </c>
      <c r="AT190" s="276" t="s">
        <v>9225</v>
      </c>
      <c r="AU190" s="276" t="s">
        <v>9225</v>
      </c>
      <c r="AV190" s="276">
        <v>3</v>
      </c>
      <c r="AW190" s="276">
        <v>3</v>
      </c>
      <c r="AX190" s="276">
        <v>3</v>
      </c>
      <c r="AY190" s="276">
        <f>_xlfn.IFNA(VLOOKUP(C190,'INFORM Severity - hidden'!$C$5:$G$300,5,FALSE),"-")</f>
        <v>3</v>
      </c>
    </row>
    <row r="191" spans="1:51" x14ac:dyDescent="0.25">
      <c r="A191" t="s">
        <v>2980</v>
      </c>
      <c r="B191" t="s">
        <v>2978</v>
      </c>
      <c r="C191" t="s">
        <v>2979</v>
      </c>
      <c r="D191" s="276" t="str">
        <f t="shared" si="2"/>
        <v>Increasing</v>
      </c>
      <c r="E191" s="276" t="s">
        <v>9225</v>
      </c>
      <c r="F191" s="276" t="s">
        <v>9225</v>
      </c>
      <c r="G191" s="276" t="s">
        <v>9225</v>
      </c>
      <c r="H191" s="276" t="s">
        <v>9225</v>
      </c>
      <c r="I191" s="276" t="s">
        <v>9225</v>
      </c>
      <c r="J191" s="276" t="s">
        <v>9225</v>
      </c>
      <c r="K191" s="276" t="s">
        <v>9225</v>
      </c>
      <c r="L191" s="276" t="s">
        <v>9225</v>
      </c>
      <c r="M191" s="276" t="s">
        <v>9225</v>
      </c>
      <c r="N191" s="276" t="s">
        <v>9225</v>
      </c>
      <c r="O191" s="276" t="s">
        <v>9225</v>
      </c>
      <c r="P191" s="276" t="s">
        <v>9225</v>
      </c>
      <c r="Q191" s="276" t="s">
        <v>9225</v>
      </c>
      <c r="R191" s="276" t="s">
        <v>9225</v>
      </c>
      <c r="S191" s="276" t="s">
        <v>9225</v>
      </c>
      <c r="T191" s="276" t="s">
        <v>9225</v>
      </c>
      <c r="U191" s="276" t="s">
        <v>9225</v>
      </c>
      <c r="V191" s="276" t="s">
        <v>9225</v>
      </c>
      <c r="W191" s="276" t="s">
        <v>9225</v>
      </c>
      <c r="X191" s="276" t="s">
        <v>9225</v>
      </c>
      <c r="Y191" s="276" t="s">
        <v>9225</v>
      </c>
      <c r="Z191" s="276" t="s">
        <v>9225</v>
      </c>
      <c r="AA191" s="276" t="s">
        <v>9225</v>
      </c>
      <c r="AB191" s="276" t="s">
        <v>9225</v>
      </c>
      <c r="AC191" s="276" t="s">
        <v>9225</v>
      </c>
      <c r="AD191" s="276" t="s">
        <v>9225</v>
      </c>
      <c r="AE191" s="276" t="s">
        <v>9225</v>
      </c>
      <c r="AF191" s="276" t="s">
        <v>9225</v>
      </c>
      <c r="AG191" s="276" t="s">
        <v>9225</v>
      </c>
      <c r="AH191" s="276" t="s">
        <v>9225</v>
      </c>
      <c r="AI191" s="276" t="s">
        <v>9225</v>
      </c>
      <c r="AJ191" s="276" t="s">
        <v>9225</v>
      </c>
      <c r="AK191" s="276" t="s">
        <v>9225</v>
      </c>
      <c r="AL191" s="276" t="s">
        <v>9225</v>
      </c>
      <c r="AM191" s="276" t="s">
        <v>9225</v>
      </c>
      <c r="AN191" s="276" t="s">
        <v>9225</v>
      </c>
      <c r="AO191" s="276" t="s">
        <v>9225</v>
      </c>
      <c r="AP191" s="276" t="s">
        <v>9225</v>
      </c>
      <c r="AQ191" s="276" t="s">
        <v>9225</v>
      </c>
      <c r="AR191" s="276" t="s">
        <v>9225</v>
      </c>
      <c r="AS191" s="276" t="s">
        <v>9225</v>
      </c>
      <c r="AT191" s="276" t="s">
        <v>9225</v>
      </c>
      <c r="AU191" s="276" t="s">
        <v>9225</v>
      </c>
      <c r="AV191" s="276">
        <v>2.6</v>
      </c>
      <c r="AW191" s="276">
        <v>2.6</v>
      </c>
      <c r="AX191" s="276">
        <v>2.7</v>
      </c>
      <c r="AY191" s="276">
        <f>_xlfn.IFNA(VLOOKUP(C191,'INFORM Severity - hidden'!$C$5:$G$300,5,FALSE),"-")</f>
        <v>2.7</v>
      </c>
    </row>
    <row r="192" spans="1:51" x14ac:dyDescent="0.25">
      <c r="A192" t="s">
        <v>726</v>
      </c>
      <c r="B192" t="s">
        <v>724</v>
      </c>
      <c r="C192" t="s">
        <v>725</v>
      </c>
      <c r="D192" s="276" t="str">
        <f t="shared" si="2"/>
        <v>Stable</v>
      </c>
      <c r="E192" s="276" t="s">
        <v>9225</v>
      </c>
      <c r="F192" s="276" t="s">
        <v>9225</v>
      </c>
      <c r="G192" s="276" t="s">
        <v>9225</v>
      </c>
      <c r="H192" s="276">
        <v>3.5</v>
      </c>
      <c r="I192" s="276">
        <v>3.5</v>
      </c>
      <c r="J192" s="276">
        <v>3.5</v>
      </c>
      <c r="K192" s="276">
        <v>3.5</v>
      </c>
      <c r="L192" s="276">
        <v>3.5</v>
      </c>
      <c r="M192" s="276">
        <v>3.5</v>
      </c>
      <c r="N192" s="276">
        <v>3.7</v>
      </c>
      <c r="O192" s="276">
        <v>3.7</v>
      </c>
      <c r="P192" s="276">
        <v>3.7</v>
      </c>
      <c r="Q192" s="276">
        <v>3.7</v>
      </c>
      <c r="R192" s="276">
        <v>3.7</v>
      </c>
      <c r="S192" s="276">
        <v>3.7</v>
      </c>
      <c r="T192" s="276">
        <v>3.7</v>
      </c>
      <c r="U192" s="276">
        <v>3.7</v>
      </c>
      <c r="V192" s="276">
        <v>3.4</v>
      </c>
      <c r="W192" s="276">
        <v>3.4</v>
      </c>
      <c r="X192" s="276">
        <v>3.4</v>
      </c>
      <c r="Y192" s="276">
        <v>3.4</v>
      </c>
      <c r="Z192" s="276">
        <v>3.3</v>
      </c>
      <c r="AA192" s="276">
        <v>3.6</v>
      </c>
      <c r="AB192" s="276">
        <v>3.6</v>
      </c>
      <c r="AC192" s="276">
        <v>3.6</v>
      </c>
      <c r="AD192" s="276">
        <v>3.6</v>
      </c>
      <c r="AE192" s="276">
        <v>3.6</v>
      </c>
      <c r="AF192" s="276">
        <v>3.6</v>
      </c>
      <c r="AG192" s="276">
        <v>3.6</v>
      </c>
      <c r="AH192" s="276">
        <v>3.7</v>
      </c>
      <c r="AI192" s="276">
        <v>3.7</v>
      </c>
      <c r="AJ192" s="276">
        <v>3.7</v>
      </c>
      <c r="AK192" s="276">
        <v>3.7</v>
      </c>
      <c r="AL192" s="276">
        <v>3.7</v>
      </c>
      <c r="AM192" s="276">
        <v>3.4</v>
      </c>
      <c r="AN192" s="276">
        <v>3.5</v>
      </c>
      <c r="AO192" s="276">
        <v>3.8</v>
      </c>
      <c r="AP192" s="276">
        <v>3.8</v>
      </c>
      <c r="AQ192" s="276">
        <v>3.9</v>
      </c>
      <c r="AR192" s="276">
        <v>3.9</v>
      </c>
      <c r="AS192" s="276">
        <v>3.9</v>
      </c>
      <c r="AT192" s="276">
        <v>3.8</v>
      </c>
      <c r="AU192" s="276">
        <v>3.8</v>
      </c>
      <c r="AV192" s="276">
        <v>3.8</v>
      </c>
      <c r="AW192" s="276">
        <v>3.8</v>
      </c>
      <c r="AX192" s="276">
        <v>3.8</v>
      </c>
      <c r="AY192" s="276">
        <f>_xlfn.IFNA(VLOOKUP(C192,'INFORM Severity - hidden'!$C$5:$G$300,5,FALSE),"-")</f>
        <v>3.8</v>
      </c>
    </row>
    <row r="193" spans="1:51" x14ac:dyDescent="0.25">
      <c r="A193" t="s">
        <v>999</v>
      </c>
      <c r="B193" t="s">
        <v>997</v>
      </c>
      <c r="C193" t="s">
        <v>998</v>
      </c>
      <c r="D193" s="276" t="str">
        <f t="shared" si="2"/>
        <v>Increasing</v>
      </c>
      <c r="E193" s="276" t="s">
        <v>9225</v>
      </c>
      <c r="F193" s="276" t="s">
        <v>9225</v>
      </c>
      <c r="G193" s="276" t="s">
        <v>9225</v>
      </c>
      <c r="H193" s="276" t="s">
        <v>9225</v>
      </c>
      <c r="I193" s="276" t="s">
        <v>9225</v>
      </c>
      <c r="J193" s="276" t="s">
        <v>9225</v>
      </c>
      <c r="K193" s="276" t="s">
        <v>9225</v>
      </c>
      <c r="L193" s="276" t="s">
        <v>9225</v>
      </c>
      <c r="M193" s="276" t="s">
        <v>9225</v>
      </c>
      <c r="N193" s="276" t="s">
        <v>9225</v>
      </c>
      <c r="O193" s="276" t="s">
        <v>9225</v>
      </c>
      <c r="P193" s="276" t="s">
        <v>9225</v>
      </c>
      <c r="Q193" s="276" t="s">
        <v>9225</v>
      </c>
      <c r="R193" s="276">
        <v>3.5</v>
      </c>
      <c r="S193" s="276">
        <v>3.5</v>
      </c>
      <c r="T193" s="276">
        <v>3.5</v>
      </c>
      <c r="U193" s="276">
        <v>3.5</v>
      </c>
      <c r="V193" s="276">
        <v>3.5</v>
      </c>
      <c r="W193" s="276">
        <v>3.5</v>
      </c>
      <c r="X193" s="276">
        <v>3.5</v>
      </c>
      <c r="Y193" s="276">
        <v>3.5</v>
      </c>
      <c r="Z193" s="276">
        <v>3.5</v>
      </c>
      <c r="AA193" s="276">
        <v>3.5</v>
      </c>
      <c r="AB193" s="276">
        <v>3.5</v>
      </c>
      <c r="AC193" s="276">
        <v>3.5</v>
      </c>
      <c r="AD193" s="276">
        <v>3.5</v>
      </c>
      <c r="AE193" s="276">
        <v>3.5</v>
      </c>
      <c r="AF193" s="276">
        <v>3.6</v>
      </c>
      <c r="AG193" s="276">
        <v>3.6</v>
      </c>
      <c r="AH193" s="276">
        <v>3.9</v>
      </c>
      <c r="AI193" s="276">
        <v>3.6</v>
      </c>
      <c r="AJ193" s="276">
        <v>3.6</v>
      </c>
      <c r="AK193" s="276">
        <v>3.6</v>
      </c>
      <c r="AL193" s="276">
        <v>3.5</v>
      </c>
      <c r="AM193" s="276">
        <v>3.6</v>
      </c>
      <c r="AN193" s="276">
        <v>3.6</v>
      </c>
      <c r="AO193" s="276">
        <v>3.6</v>
      </c>
      <c r="AP193" s="276">
        <v>3.6</v>
      </c>
      <c r="AQ193" s="276">
        <v>3.5</v>
      </c>
      <c r="AR193" s="276">
        <v>3.5</v>
      </c>
      <c r="AS193" s="276">
        <v>3.4</v>
      </c>
      <c r="AT193" s="276">
        <v>3.4</v>
      </c>
      <c r="AU193" s="276">
        <v>3.4</v>
      </c>
      <c r="AV193" s="276">
        <v>3.4</v>
      </c>
      <c r="AW193" s="276">
        <v>3.4</v>
      </c>
      <c r="AX193" s="276">
        <v>3.5</v>
      </c>
      <c r="AY193" s="276">
        <f>_xlfn.IFNA(VLOOKUP(C193,'INFORM Severity - hidden'!$C$5:$G$300,5,FALSE),"-")</f>
        <v>3.5</v>
      </c>
    </row>
    <row r="194" spans="1:51" x14ac:dyDescent="0.25">
      <c r="A194" t="s">
        <v>1279</v>
      </c>
      <c r="B194" t="s">
        <v>1277</v>
      </c>
      <c r="C194" t="s">
        <v>1278</v>
      </c>
      <c r="D194" s="276" t="str">
        <f t="shared" si="2"/>
        <v>Stable</v>
      </c>
      <c r="E194" s="276" t="s">
        <v>9225</v>
      </c>
      <c r="F194" s="276" t="s">
        <v>9225</v>
      </c>
      <c r="G194" s="276" t="s">
        <v>9225</v>
      </c>
      <c r="H194" s="276" t="s">
        <v>9225</v>
      </c>
      <c r="I194" s="276" t="s">
        <v>9225</v>
      </c>
      <c r="J194" s="276" t="s">
        <v>9225</v>
      </c>
      <c r="K194" s="276" t="s">
        <v>9225</v>
      </c>
      <c r="L194" s="276" t="s">
        <v>9225</v>
      </c>
      <c r="M194" s="276" t="s">
        <v>9225</v>
      </c>
      <c r="N194" s="276" t="s">
        <v>9225</v>
      </c>
      <c r="O194" s="276" t="s">
        <v>9225</v>
      </c>
      <c r="P194" s="276" t="s">
        <v>9225</v>
      </c>
      <c r="Q194" s="276" t="s">
        <v>9225</v>
      </c>
      <c r="R194" s="276" t="s">
        <v>9225</v>
      </c>
      <c r="S194" s="276" t="s">
        <v>9225</v>
      </c>
      <c r="T194" s="276" t="s">
        <v>9225</v>
      </c>
      <c r="U194" s="276" t="s">
        <v>9225</v>
      </c>
      <c r="V194" s="276" t="s">
        <v>9225</v>
      </c>
      <c r="W194" s="276" t="s">
        <v>9225</v>
      </c>
      <c r="X194" s="276" t="s">
        <v>9225</v>
      </c>
      <c r="Y194" s="276" t="s">
        <v>9225</v>
      </c>
      <c r="Z194" s="276" t="s">
        <v>9225</v>
      </c>
      <c r="AA194" s="276" t="s">
        <v>9225</v>
      </c>
      <c r="AB194" s="276" t="s">
        <v>9225</v>
      </c>
      <c r="AC194" s="276" t="s">
        <v>9225</v>
      </c>
      <c r="AD194" s="276" t="s">
        <v>9225</v>
      </c>
      <c r="AE194" s="276" t="s">
        <v>9225</v>
      </c>
      <c r="AF194" s="276" t="s">
        <v>9225</v>
      </c>
      <c r="AG194" s="276" t="s">
        <v>9225</v>
      </c>
      <c r="AH194" s="276" t="s">
        <v>9225</v>
      </c>
      <c r="AI194" s="276" t="s">
        <v>9225</v>
      </c>
      <c r="AJ194" s="276" t="s">
        <v>9225</v>
      </c>
      <c r="AK194" s="276" t="s">
        <v>9225</v>
      </c>
      <c r="AL194" s="276" t="s">
        <v>9225</v>
      </c>
      <c r="AM194" s="276" t="s">
        <v>9225</v>
      </c>
      <c r="AN194" s="276" t="s">
        <v>9225</v>
      </c>
      <c r="AO194" s="276" t="s">
        <v>9225</v>
      </c>
      <c r="AP194" s="276" t="s">
        <v>9225</v>
      </c>
      <c r="AQ194" s="276" t="s">
        <v>9225</v>
      </c>
      <c r="AR194" s="276" t="s">
        <v>9225</v>
      </c>
      <c r="AS194" s="276" t="s">
        <v>9225</v>
      </c>
      <c r="AT194" s="276">
        <v>1.8</v>
      </c>
      <c r="AU194" s="276">
        <v>1.8</v>
      </c>
      <c r="AV194" s="276">
        <v>1.8</v>
      </c>
      <c r="AW194" s="276">
        <v>1.8</v>
      </c>
      <c r="AX194" s="276">
        <v>1.8</v>
      </c>
      <c r="AY194" s="276">
        <f>_xlfn.IFNA(VLOOKUP(C194,'INFORM Severity - hidden'!$C$5:$G$300,5,FALSE),"-")</f>
        <v>1.8</v>
      </c>
    </row>
    <row r="195" spans="1:51" x14ac:dyDescent="0.25">
      <c r="A195" t="s">
        <v>1799</v>
      </c>
      <c r="B195" t="s">
        <v>1797</v>
      </c>
      <c r="C195" t="s">
        <v>1798</v>
      </c>
      <c r="D195" s="276" t="str">
        <f t="shared" ref="D195:D257" si="3">IF(AY195="-","-",IFERROR(IF(ROUND(AVERAGE(AW195:AY195),1)=ROUND(AVERAGE(AT195:AV195),1),"Stable",IF(ROUND(AVERAGE(AW195:AY195),1)&lt;ROUND(AVERAGE(AT195:AV195),1),"Decreasing",IF(ROUND(AVERAGE(AW195:AY195),1)&gt;ROUND(AVERAGE(AT195:AV195),1),"Increasing"))),"-"))</f>
        <v>Increasing</v>
      </c>
      <c r="E195" s="276" t="s">
        <v>9225</v>
      </c>
      <c r="F195" s="276" t="s">
        <v>9225</v>
      </c>
      <c r="G195" s="276" t="s">
        <v>9225</v>
      </c>
      <c r="H195" s="276" t="s">
        <v>9225</v>
      </c>
      <c r="I195" s="276" t="s">
        <v>9225</v>
      </c>
      <c r="J195" s="276" t="s">
        <v>9225</v>
      </c>
      <c r="K195" s="276" t="s">
        <v>9225</v>
      </c>
      <c r="L195" s="276" t="s">
        <v>9225</v>
      </c>
      <c r="M195" s="276" t="s">
        <v>9225</v>
      </c>
      <c r="N195" s="276" t="s">
        <v>9225</v>
      </c>
      <c r="O195" s="276" t="s">
        <v>9225</v>
      </c>
      <c r="P195" s="276" t="s">
        <v>9225</v>
      </c>
      <c r="Q195" s="276" t="s">
        <v>9225</v>
      </c>
      <c r="R195" s="276" t="s">
        <v>9225</v>
      </c>
      <c r="S195" s="276" t="s">
        <v>9225</v>
      </c>
      <c r="T195" s="276" t="s">
        <v>9225</v>
      </c>
      <c r="U195" s="276" t="s">
        <v>9225</v>
      </c>
      <c r="V195" s="276" t="s">
        <v>9225</v>
      </c>
      <c r="W195" s="276" t="s">
        <v>9225</v>
      </c>
      <c r="X195" s="276" t="s">
        <v>9225</v>
      </c>
      <c r="Y195" s="276" t="s">
        <v>9225</v>
      </c>
      <c r="Z195" s="276" t="s">
        <v>9225</v>
      </c>
      <c r="AA195" s="276" t="s">
        <v>9225</v>
      </c>
      <c r="AB195" s="276" t="s">
        <v>9225</v>
      </c>
      <c r="AC195" s="276" t="s">
        <v>9225</v>
      </c>
      <c r="AD195" s="276" t="s">
        <v>9225</v>
      </c>
      <c r="AE195" s="276" t="s">
        <v>9225</v>
      </c>
      <c r="AF195" s="276" t="s">
        <v>9225</v>
      </c>
      <c r="AG195" s="276" t="s">
        <v>9225</v>
      </c>
      <c r="AH195" s="276" t="s">
        <v>9225</v>
      </c>
      <c r="AI195" s="276" t="s">
        <v>9225</v>
      </c>
      <c r="AJ195" s="276" t="s">
        <v>9225</v>
      </c>
      <c r="AK195" s="276" t="s">
        <v>9225</v>
      </c>
      <c r="AL195" s="276" t="s">
        <v>9225</v>
      </c>
      <c r="AM195" s="276" t="s">
        <v>9225</v>
      </c>
      <c r="AN195" s="276" t="s">
        <v>9225</v>
      </c>
      <c r="AO195" s="276" t="s">
        <v>9225</v>
      </c>
      <c r="AP195" s="276" t="s">
        <v>9225</v>
      </c>
      <c r="AQ195" s="276">
        <v>3.9</v>
      </c>
      <c r="AR195" s="276">
        <v>3.9</v>
      </c>
      <c r="AS195" s="276">
        <v>3.8</v>
      </c>
      <c r="AT195" s="276">
        <v>3.8</v>
      </c>
      <c r="AU195" s="276">
        <v>3.8</v>
      </c>
      <c r="AV195" s="276">
        <v>3.8</v>
      </c>
      <c r="AW195" s="276">
        <v>4.0999999999999996</v>
      </c>
      <c r="AX195" s="276">
        <v>4.0999999999999996</v>
      </c>
      <c r="AY195" s="276">
        <f>_xlfn.IFNA(VLOOKUP(C195,'INFORM Severity - hidden'!$C$5:$G$300,5,FALSE),"-")</f>
        <v>4.2</v>
      </c>
    </row>
    <row r="196" spans="1:51" x14ac:dyDescent="0.25">
      <c r="A196" t="s">
        <v>2844</v>
      </c>
      <c r="B196" t="s">
        <v>2842</v>
      </c>
      <c r="C196" t="s">
        <v>2843</v>
      </c>
      <c r="D196" s="276" t="str">
        <f t="shared" si="3"/>
        <v>Increasing</v>
      </c>
      <c r="E196" s="276" t="s">
        <v>9225</v>
      </c>
      <c r="F196" s="276" t="s">
        <v>9225</v>
      </c>
      <c r="G196" s="276" t="s">
        <v>9225</v>
      </c>
      <c r="H196" s="276" t="s">
        <v>9225</v>
      </c>
      <c r="I196" s="276" t="s">
        <v>9225</v>
      </c>
      <c r="J196" s="276" t="s">
        <v>9225</v>
      </c>
      <c r="K196" s="276" t="s">
        <v>9225</v>
      </c>
      <c r="L196" s="276" t="s">
        <v>9225</v>
      </c>
      <c r="M196" s="276" t="s">
        <v>9225</v>
      </c>
      <c r="N196" s="276" t="s">
        <v>9225</v>
      </c>
      <c r="O196" s="276" t="s">
        <v>9225</v>
      </c>
      <c r="P196" s="276" t="s">
        <v>9225</v>
      </c>
      <c r="Q196" s="276" t="s">
        <v>9225</v>
      </c>
      <c r="R196" s="276" t="s">
        <v>9225</v>
      </c>
      <c r="S196" s="276" t="s">
        <v>9225</v>
      </c>
      <c r="T196" s="276" t="s">
        <v>9225</v>
      </c>
      <c r="U196" s="276" t="s">
        <v>9225</v>
      </c>
      <c r="V196" s="276" t="s">
        <v>9225</v>
      </c>
      <c r="W196" s="276" t="s">
        <v>9225</v>
      </c>
      <c r="X196" s="276" t="s">
        <v>9225</v>
      </c>
      <c r="Y196" s="276" t="s">
        <v>9225</v>
      </c>
      <c r="Z196" s="276" t="s">
        <v>9225</v>
      </c>
      <c r="AA196" s="276" t="s">
        <v>9225</v>
      </c>
      <c r="AB196" s="276" t="s">
        <v>9225</v>
      </c>
      <c r="AC196" s="276" t="s">
        <v>9225</v>
      </c>
      <c r="AD196" s="276" t="s">
        <v>9225</v>
      </c>
      <c r="AE196" s="276" t="s">
        <v>9225</v>
      </c>
      <c r="AF196" s="276" t="s">
        <v>9225</v>
      </c>
      <c r="AG196" s="276" t="s">
        <v>9225</v>
      </c>
      <c r="AH196" s="276" t="s">
        <v>9225</v>
      </c>
      <c r="AI196" s="276" t="s">
        <v>9225</v>
      </c>
      <c r="AJ196" s="276" t="s">
        <v>9225</v>
      </c>
      <c r="AK196" s="276" t="s">
        <v>9225</v>
      </c>
      <c r="AL196" s="276" t="s">
        <v>9225</v>
      </c>
      <c r="AM196" s="276" t="s">
        <v>9225</v>
      </c>
      <c r="AN196" s="276" t="s">
        <v>9225</v>
      </c>
      <c r="AO196" s="276" t="s">
        <v>9225</v>
      </c>
      <c r="AP196" s="276" t="s">
        <v>9225</v>
      </c>
      <c r="AQ196" s="276">
        <v>1</v>
      </c>
      <c r="AR196" s="276">
        <v>1</v>
      </c>
      <c r="AS196" s="276">
        <v>1</v>
      </c>
      <c r="AT196" s="276">
        <v>1</v>
      </c>
      <c r="AU196" s="276">
        <v>2.2999999999999998</v>
      </c>
      <c r="AV196" s="276">
        <v>2.4</v>
      </c>
      <c r="AW196" s="276">
        <v>2.5</v>
      </c>
      <c r="AX196" s="276">
        <v>2.5</v>
      </c>
      <c r="AY196" s="276">
        <f>_xlfn.IFNA(VLOOKUP(C196,'INFORM Severity - hidden'!$C$5:$G$300,5,FALSE),"-")</f>
        <v>2.5</v>
      </c>
    </row>
    <row r="197" spans="1:51" x14ac:dyDescent="0.25">
      <c r="A197" t="s">
        <v>431</v>
      </c>
      <c r="B197" t="s">
        <v>429</v>
      </c>
      <c r="C197" t="s">
        <v>430</v>
      </c>
      <c r="D197" s="276" t="str">
        <f t="shared" si="3"/>
        <v>Stable</v>
      </c>
      <c r="E197" s="276" t="s">
        <v>9225</v>
      </c>
      <c r="F197" s="276">
        <v>1.4</v>
      </c>
      <c r="G197" s="276">
        <v>1.4</v>
      </c>
      <c r="H197" s="276">
        <v>1.6</v>
      </c>
      <c r="I197" s="276">
        <v>1.6</v>
      </c>
      <c r="J197" s="276">
        <v>1.6</v>
      </c>
      <c r="K197" s="276">
        <v>1.6</v>
      </c>
      <c r="L197" s="276">
        <v>1.6</v>
      </c>
      <c r="M197" s="276">
        <v>1.6</v>
      </c>
      <c r="N197" s="276">
        <v>2.2999999999999998</v>
      </c>
      <c r="O197" s="276">
        <v>2.2999999999999998</v>
      </c>
      <c r="P197" s="276">
        <v>2.2999999999999998</v>
      </c>
      <c r="Q197" s="276">
        <v>2.2999999999999998</v>
      </c>
      <c r="R197" s="276">
        <v>2.2999999999999998</v>
      </c>
      <c r="S197" s="276">
        <v>2</v>
      </c>
      <c r="T197" s="276">
        <v>2</v>
      </c>
      <c r="U197" s="276">
        <v>1.8</v>
      </c>
      <c r="V197" s="276">
        <v>1.9</v>
      </c>
      <c r="W197" s="276">
        <v>1.9</v>
      </c>
      <c r="X197" s="276">
        <v>1.9</v>
      </c>
      <c r="Y197" s="276">
        <v>1.8</v>
      </c>
      <c r="Z197" s="276">
        <v>1.9</v>
      </c>
      <c r="AA197" s="276">
        <v>2</v>
      </c>
      <c r="AB197" s="276">
        <v>2</v>
      </c>
      <c r="AC197" s="276">
        <v>1.9</v>
      </c>
      <c r="AD197" s="276">
        <v>1.9</v>
      </c>
      <c r="AE197" s="276">
        <v>1.9</v>
      </c>
      <c r="AF197" s="276">
        <v>2</v>
      </c>
      <c r="AG197" s="276">
        <v>2</v>
      </c>
      <c r="AH197" s="276">
        <v>2</v>
      </c>
      <c r="AI197" s="276">
        <v>2</v>
      </c>
      <c r="AJ197" s="276">
        <v>2</v>
      </c>
      <c r="AK197" s="276">
        <v>2</v>
      </c>
      <c r="AL197" s="276">
        <v>2</v>
      </c>
      <c r="AM197" s="276">
        <v>2</v>
      </c>
      <c r="AN197" s="276">
        <v>2</v>
      </c>
      <c r="AO197" s="276">
        <v>2</v>
      </c>
      <c r="AP197" s="276">
        <v>2</v>
      </c>
      <c r="AQ197" s="276">
        <v>2.4</v>
      </c>
      <c r="AR197" s="276">
        <v>2.4</v>
      </c>
      <c r="AS197" s="276">
        <v>2.4</v>
      </c>
      <c r="AT197" s="276">
        <v>2.4</v>
      </c>
      <c r="AU197" s="276">
        <v>2.4</v>
      </c>
      <c r="AV197" s="276">
        <v>2.4</v>
      </c>
      <c r="AW197" s="276">
        <v>2.4</v>
      </c>
      <c r="AX197" s="276">
        <v>2.4</v>
      </c>
      <c r="AY197" s="276">
        <f>_xlfn.IFNA(VLOOKUP(C197,'INFORM Severity - hidden'!$C$5:$G$300,5,FALSE),"-")</f>
        <v>2.4</v>
      </c>
    </row>
    <row r="198" spans="1:51" x14ac:dyDescent="0.25">
      <c r="A198" t="s">
        <v>448</v>
      </c>
      <c r="B198" t="s">
        <v>446</v>
      </c>
      <c r="C198" t="s">
        <v>447</v>
      </c>
      <c r="D198" s="276" t="str">
        <f t="shared" si="3"/>
        <v>Stable</v>
      </c>
      <c r="E198" s="276" t="s">
        <v>9225</v>
      </c>
      <c r="F198" s="276">
        <v>3.9</v>
      </c>
      <c r="G198" s="276">
        <v>3.9</v>
      </c>
      <c r="H198" s="276">
        <v>4</v>
      </c>
      <c r="I198" s="276">
        <v>3.9</v>
      </c>
      <c r="J198" s="276">
        <v>4</v>
      </c>
      <c r="K198" s="276">
        <v>4</v>
      </c>
      <c r="L198" s="276">
        <v>4</v>
      </c>
      <c r="M198" s="276">
        <v>4</v>
      </c>
      <c r="N198" s="276">
        <v>4.0999999999999996</v>
      </c>
      <c r="O198" s="276">
        <v>4.0999999999999996</v>
      </c>
      <c r="P198" s="276">
        <v>4.0999999999999996</v>
      </c>
      <c r="Q198" s="276">
        <v>4.0999999999999996</v>
      </c>
      <c r="R198" s="276">
        <v>4.5999999999999996</v>
      </c>
      <c r="S198" s="276">
        <v>4.5999999999999996</v>
      </c>
      <c r="T198" s="276">
        <v>4.5999999999999996</v>
      </c>
      <c r="U198" s="276">
        <v>4.5999999999999996</v>
      </c>
      <c r="V198" s="276">
        <v>4.5</v>
      </c>
      <c r="W198" s="276">
        <v>4.5</v>
      </c>
      <c r="X198" s="276">
        <v>4.5</v>
      </c>
      <c r="Y198" s="276">
        <v>4.5</v>
      </c>
      <c r="Z198" s="276">
        <v>4.5</v>
      </c>
      <c r="AA198" s="276">
        <v>4.5</v>
      </c>
      <c r="AB198" s="276">
        <v>4.5</v>
      </c>
      <c r="AC198" s="276">
        <v>4.5</v>
      </c>
      <c r="AD198" s="276">
        <v>4.3</v>
      </c>
      <c r="AE198" s="276">
        <v>4.3</v>
      </c>
      <c r="AF198" s="276">
        <v>4.2</v>
      </c>
      <c r="AG198" s="276">
        <v>4.2</v>
      </c>
      <c r="AH198" s="276">
        <v>4.4000000000000004</v>
      </c>
      <c r="AI198" s="276">
        <v>4.4000000000000004</v>
      </c>
      <c r="AJ198" s="276">
        <v>4.4000000000000004</v>
      </c>
      <c r="AK198" s="276">
        <v>4.4000000000000004</v>
      </c>
      <c r="AL198" s="276">
        <v>4.4000000000000004</v>
      </c>
      <c r="AM198" s="276">
        <v>4.3</v>
      </c>
      <c r="AN198" s="276">
        <v>4.4000000000000004</v>
      </c>
      <c r="AO198" s="276">
        <v>4.3</v>
      </c>
      <c r="AP198" s="276">
        <v>4.3</v>
      </c>
      <c r="AQ198" s="276">
        <v>4.4000000000000004</v>
      </c>
      <c r="AR198" s="276">
        <v>4.4000000000000004</v>
      </c>
      <c r="AS198" s="276">
        <v>4.4000000000000004</v>
      </c>
      <c r="AT198" s="276">
        <v>4.4000000000000004</v>
      </c>
      <c r="AU198" s="276">
        <v>4.4000000000000004</v>
      </c>
      <c r="AV198" s="276">
        <v>4.4000000000000004</v>
      </c>
      <c r="AW198" s="276">
        <v>4.4000000000000004</v>
      </c>
      <c r="AX198" s="276">
        <v>4.4000000000000004</v>
      </c>
      <c r="AY198" s="276">
        <f>_xlfn.IFNA(VLOOKUP(C198,'INFORM Severity - hidden'!$C$5:$G$300,5,FALSE),"-")</f>
        <v>4.4000000000000004</v>
      </c>
    </row>
    <row r="199" spans="1:51" x14ac:dyDescent="0.25">
      <c r="A199"/>
      <c r="B199"/>
      <c r="C199" t="s">
        <v>9296</v>
      </c>
      <c r="D199" s="276" t="str">
        <f t="shared" si="3"/>
        <v>-</v>
      </c>
      <c r="E199" s="276" t="s">
        <v>9225</v>
      </c>
      <c r="F199" s="276">
        <v>3.9</v>
      </c>
      <c r="G199" s="276">
        <v>3.9</v>
      </c>
      <c r="H199" s="276" t="s">
        <v>9225</v>
      </c>
      <c r="I199" s="276" t="s">
        <v>9225</v>
      </c>
      <c r="J199" s="276" t="s">
        <v>9225</v>
      </c>
      <c r="K199" s="276" t="s">
        <v>9225</v>
      </c>
      <c r="L199" s="276" t="s">
        <v>9225</v>
      </c>
      <c r="M199" s="276" t="s">
        <v>9225</v>
      </c>
      <c r="N199" s="276" t="s">
        <v>9225</v>
      </c>
      <c r="O199" s="276" t="s">
        <v>9225</v>
      </c>
      <c r="P199" s="276" t="s">
        <v>9225</v>
      </c>
      <c r="Q199" s="276" t="s">
        <v>9225</v>
      </c>
      <c r="R199" s="276" t="s">
        <v>9225</v>
      </c>
      <c r="S199" s="276" t="s">
        <v>9225</v>
      </c>
      <c r="T199" s="276" t="s">
        <v>9225</v>
      </c>
      <c r="U199" s="276" t="s">
        <v>9225</v>
      </c>
      <c r="V199" s="276" t="s">
        <v>9225</v>
      </c>
      <c r="W199" s="276" t="s">
        <v>9225</v>
      </c>
      <c r="X199" s="276" t="s">
        <v>9225</v>
      </c>
      <c r="Y199" s="276" t="s">
        <v>9225</v>
      </c>
      <c r="Z199" s="276" t="s">
        <v>9225</v>
      </c>
      <c r="AA199" s="276" t="s">
        <v>9225</v>
      </c>
      <c r="AB199" s="276" t="s">
        <v>9225</v>
      </c>
      <c r="AC199" s="276" t="s">
        <v>9225</v>
      </c>
      <c r="AD199" s="276" t="s">
        <v>9225</v>
      </c>
      <c r="AE199" s="276" t="s">
        <v>9225</v>
      </c>
      <c r="AF199" s="276" t="s">
        <v>9225</v>
      </c>
      <c r="AG199" s="276" t="s">
        <v>9225</v>
      </c>
      <c r="AH199" s="276" t="s">
        <v>9225</v>
      </c>
      <c r="AI199" s="276" t="s">
        <v>9225</v>
      </c>
      <c r="AJ199" s="276" t="s">
        <v>9225</v>
      </c>
      <c r="AK199" s="276" t="s">
        <v>9225</v>
      </c>
      <c r="AL199" s="276" t="s">
        <v>9225</v>
      </c>
      <c r="AM199" s="276" t="s">
        <v>9225</v>
      </c>
      <c r="AN199" s="276" t="s">
        <v>9225</v>
      </c>
      <c r="AO199" s="276" t="s">
        <v>9225</v>
      </c>
      <c r="AP199" s="276" t="s">
        <v>9225</v>
      </c>
      <c r="AQ199" s="276" t="s">
        <v>9225</v>
      </c>
      <c r="AR199" s="276" t="s">
        <v>9225</v>
      </c>
      <c r="AS199" s="276" t="s">
        <v>9225</v>
      </c>
      <c r="AT199" s="276" t="s">
        <v>9225</v>
      </c>
      <c r="AU199" s="276" t="s">
        <v>9225</v>
      </c>
      <c r="AV199" s="276" t="s">
        <v>9225</v>
      </c>
      <c r="AW199" s="276" t="s">
        <v>9225</v>
      </c>
      <c r="AX199" s="276" t="s">
        <v>9225</v>
      </c>
      <c r="AY199" s="276" t="str">
        <f>_xlfn.IFNA(VLOOKUP(C199,'INFORM Severity - hidden'!$C$5:$G$300,5,FALSE),"-")</f>
        <v>-</v>
      </c>
    </row>
    <row r="200" spans="1:51" x14ac:dyDescent="0.25">
      <c r="A200"/>
      <c r="B200"/>
      <c r="C200" t="s">
        <v>9297</v>
      </c>
      <c r="D200" s="276" t="str">
        <f t="shared" si="3"/>
        <v>-</v>
      </c>
      <c r="E200" s="276" t="s">
        <v>9225</v>
      </c>
      <c r="F200" s="276">
        <v>2.1</v>
      </c>
      <c r="G200" s="276">
        <v>2.1</v>
      </c>
      <c r="H200" s="276">
        <v>2.7</v>
      </c>
      <c r="I200" s="276">
        <v>2.7</v>
      </c>
      <c r="J200" s="276">
        <v>2.7</v>
      </c>
      <c r="K200" s="276">
        <v>2.8</v>
      </c>
      <c r="L200" s="276">
        <v>2.7</v>
      </c>
      <c r="M200" s="276">
        <v>2.7</v>
      </c>
      <c r="N200" s="276">
        <v>2.7</v>
      </c>
      <c r="O200" s="276">
        <v>2.7</v>
      </c>
      <c r="P200" s="276" t="s">
        <v>9225</v>
      </c>
      <c r="Q200" s="276" t="s">
        <v>9225</v>
      </c>
      <c r="R200" s="276" t="s">
        <v>9225</v>
      </c>
      <c r="S200" s="276" t="s">
        <v>9225</v>
      </c>
      <c r="T200" s="276" t="s">
        <v>9225</v>
      </c>
      <c r="U200" s="276" t="s">
        <v>9225</v>
      </c>
      <c r="V200" s="276" t="s">
        <v>9225</v>
      </c>
      <c r="W200" s="276" t="s">
        <v>9225</v>
      </c>
      <c r="X200" s="276" t="s">
        <v>9225</v>
      </c>
      <c r="Y200" s="276" t="s">
        <v>9225</v>
      </c>
      <c r="Z200" s="276" t="s">
        <v>9225</v>
      </c>
      <c r="AA200" s="276" t="s">
        <v>9225</v>
      </c>
      <c r="AB200" s="276" t="s">
        <v>9225</v>
      </c>
      <c r="AC200" s="276" t="s">
        <v>9225</v>
      </c>
      <c r="AD200" s="276" t="s">
        <v>9225</v>
      </c>
      <c r="AE200" s="276" t="s">
        <v>9225</v>
      </c>
      <c r="AF200" s="276" t="s">
        <v>9225</v>
      </c>
      <c r="AG200" s="276" t="s">
        <v>9225</v>
      </c>
      <c r="AH200" s="276" t="s">
        <v>9225</v>
      </c>
      <c r="AI200" s="276" t="s">
        <v>9225</v>
      </c>
      <c r="AJ200" s="276" t="s">
        <v>9225</v>
      </c>
      <c r="AK200" s="276" t="s">
        <v>9225</v>
      </c>
      <c r="AL200" s="276" t="s">
        <v>9225</v>
      </c>
      <c r="AM200" s="276" t="s">
        <v>9225</v>
      </c>
      <c r="AN200" s="276" t="s">
        <v>9225</v>
      </c>
      <c r="AO200" s="276" t="s">
        <v>9225</v>
      </c>
      <c r="AP200" s="276" t="s">
        <v>9225</v>
      </c>
      <c r="AQ200" s="276" t="s">
        <v>9225</v>
      </c>
      <c r="AR200" s="276" t="s">
        <v>9225</v>
      </c>
      <c r="AS200" s="276" t="s">
        <v>9225</v>
      </c>
      <c r="AT200" s="276" t="s">
        <v>9225</v>
      </c>
      <c r="AU200" s="276" t="s">
        <v>9225</v>
      </c>
      <c r="AV200" s="276" t="s">
        <v>9225</v>
      </c>
      <c r="AW200" s="276" t="s">
        <v>9225</v>
      </c>
      <c r="AX200" s="276" t="s">
        <v>9225</v>
      </c>
      <c r="AY200" s="276" t="str">
        <f>_xlfn.IFNA(VLOOKUP(C200,'INFORM Severity - hidden'!$C$5:$G$300,5,FALSE),"-")</f>
        <v>-</v>
      </c>
    </row>
    <row r="201" spans="1:51" x14ac:dyDescent="0.25">
      <c r="A201"/>
      <c r="B201"/>
      <c r="C201" t="s">
        <v>9298</v>
      </c>
      <c r="D201" s="276" t="str">
        <f t="shared" si="3"/>
        <v>-</v>
      </c>
      <c r="E201" s="276" t="s">
        <v>9225</v>
      </c>
      <c r="F201" s="276">
        <v>2.6</v>
      </c>
      <c r="G201" s="276">
        <v>2.6</v>
      </c>
      <c r="H201" s="276">
        <v>3.5</v>
      </c>
      <c r="I201" s="276">
        <v>3.5</v>
      </c>
      <c r="J201" s="276">
        <v>3.5</v>
      </c>
      <c r="K201" s="276">
        <v>3.5</v>
      </c>
      <c r="L201" s="276">
        <v>3.4</v>
      </c>
      <c r="M201" s="276">
        <v>3.4</v>
      </c>
      <c r="N201" s="276">
        <v>3.4</v>
      </c>
      <c r="O201" s="276">
        <v>3.4</v>
      </c>
      <c r="P201" s="276" t="s">
        <v>9225</v>
      </c>
      <c r="Q201" s="276" t="s">
        <v>9225</v>
      </c>
      <c r="R201" s="276" t="s">
        <v>9225</v>
      </c>
      <c r="S201" s="276" t="s">
        <v>9225</v>
      </c>
      <c r="T201" s="276" t="s">
        <v>9225</v>
      </c>
      <c r="U201" s="276" t="s">
        <v>9225</v>
      </c>
      <c r="V201" s="276" t="s">
        <v>9225</v>
      </c>
      <c r="W201" s="276" t="s">
        <v>9225</v>
      </c>
      <c r="X201" s="276" t="s">
        <v>9225</v>
      </c>
      <c r="Y201" s="276" t="s">
        <v>9225</v>
      </c>
      <c r="Z201" s="276" t="s">
        <v>9225</v>
      </c>
      <c r="AA201" s="276" t="s">
        <v>9225</v>
      </c>
      <c r="AB201" s="276" t="s">
        <v>9225</v>
      </c>
      <c r="AC201" s="276" t="s">
        <v>9225</v>
      </c>
      <c r="AD201" s="276" t="s">
        <v>9225</v>
      </c>
      <c r="AE201" s="276" t="s">
        <v>9225</v>
      </c>
      <c r="AF201" s="276" t="s">
        <v>9225</v>
      </c>
      <c r="AG201" s="276" t="s">
        <v>9225</v>
      </c>
      <c r="AH201" s="276" t="s">
        <v>9225</v>
      </c>
      <c r="AI201" s="276" t="s">
        <v>9225</v>
      </c>
      <c r="AJ201" s="276" t="s">
        <v>9225</v>
      </c>
      <c r="AK201" s="276" t="s">
        <v>9225</v>
      </c>
      <c r="AL201" s="276" t="s">
        <v>9225</v>
      </c>
      <c r="AM201" s="276" t="s">
        <v>9225</v>
      </c>
      <c r="AN201" s="276" t="s">
        <v>9225</v>
      </c>
      <c r="AO201" s="276" t="s">
        <v>9225</v>
      </c>
      <c r="AP201" s="276" t="s">
        <v>9225</v>
      </c>
      <c r="AQ201" s="276" t="s">
        <v>9225</v>
      </c>
      <c r="AR201" s="276" t="s">
        <v>9225</v>
      </c>
      <c r="AS201" s="276" t="s">
        <v>9225</v>
      </c>
      <c r="AT201" s="276" t="s">
        <v>9225</v>
      </c>
      <c r="AU201" s="276" t="s">
        <v>9225</v>
      </c>
      <c r="AV201" s="276" t="s">
        <v>9225</v>
      </c>
      <c r="AW201" s="276" t="s">
        <v>9225</v>
      </c>
      <c r="AX201" s="276" t="s">
        <v>9225</v>
      </c>
      <c r="AY201" s="276" t="str">
        <f>_xlfn.IFNA(VLOOKUP(C201,'INFORM Severity - hidden'!$C$5:$G$300,5,FALSE),"-")</f>
        <v>-</v>
      </c>
    </row>
    <row r="202" spans="1:51" x14ac:dyDescent="0.25">
      <c r="A202" t="s">
        <v>448</v>
      </c>
      <c r="B202" t="s">
        <v>988</v>
      </c>
      <c r="C202" t="s">
        <v>989</v>
      </c>
      <c r="D202" s="276" t="str">
        <f t="shared" si="3"/>
        <v>Stable</v>
      </c>
      <c r="E202" s="276" t="s">
        <v>9225</v>
      </c>
      <c r="F202" s="276" t="s">
        <v>9225</v>
      </c>
      <c r="G202" s="276" t="s">
        <v>9225</v>
      </c>
      <c r="H202" s="276" t="s">
        <v>9225</v>
      </c>
      <c r="I202" s="276" t="s">
        <v>9225</v>
      </c>
      <c r="J202" s="276" t="s">
        <v>9225</v>
      </c>
      <c r="K202" s="276" t="s">
        <v>9225</v>
      </c>
      <c r="L202" s="276" t="s">
        <v>9225</v>
      </c>
      <c r="M202" s="276" t="s">
        <v>9225</v>
      </c>
      <c r="N202" s="276" t="s">
        <v>9225</v>
      </c>
      <c r="O202" s="276" t="s">
        <v>9225</v>
      </c>
      <c r="P202" s="276" t="s">
        <v>9225</v>
      </c>
      <c r="Q202" s="276" t="s">
        <v>9225</v>
      </c>
      <c r="R202" s="276">
        <v>3.7</v>
      </c>
      <c r="S202" s="276">
        <v>3.8</v>
      </c>
      <c r="T202" s="276">
        <v>3.8</v>
      </c>
      <c r="U202" s="276">
        <v>3.8</v>
      </c>
      <c r="V202" s="276">
        <v>3.8</v>
      </c>
      <c r="W202" s="276">
        <v>3.8</v>
      </c>
      <c r="X202" s="276">
        <v>3.8</v>
      </c>
      <c r="Y202" s="276">
        <v>3.8</v>
      </c>
      <c r="Z202" s="276">
        <v>3.8</v>
      </c>
      <c r="AA202" s="276">
        <v>4.0999999999999996</v>
      </c>
      <c r="AB202" s="276">
        <v>4.0999999999999996</v>
      </c>
      <c r="AC202" s="276">
        <v>4</v>
      </c>
      <c r="AD202" s="276">
        <v>3.9</v>
      </c>
      <c r="AE202" s="276">
        <v>3.9</v>
      </c>
      <c r="AF202" s="276">
        <v>3.8</v>
      </c>
      <c r="AG202" s="276">
        <v>3.8</v>
      </c>
      <c r="AH202" s="276">
        <v>3.5</v>
      </c>
      <c r="AI202" s="276">
        <v>3.2</v>
      </c>
      <c r="AJ202" s="276">
        <v>3.2</v>
      </c>
      <c r="AK202" s="276">
        <v>3.2</v>
      </c>
      <c r="AL202" s="276">
        <v>3.2</v>
      </c>
      <c r="AM202" s="276">
        <v>3.2</v>
      </c>
      <c r="AN202" s="276">
        <v>3.2</v>
      </c>
      <c r="AO202" s="276">
        <v>3.2</v>
      </c>
      <c r="AP202" s="276">
        <v>3.2</v>
      </c>
      <c r="AQ202" s="276">
        <v>3.3</v>
      </c>
      <c r="AR202" s="276">
        <v>3.3</v>
      </c>
      <c r="AS202" s="276">
        <v>3.3</v>
      </c>
      <c r="AT202" s="276">
        <v>3.3</v>
      </c>
      <c r="AU202" s="276">
        <v>3.3</v>
      </c>
      <c r="AV202" s="276">
        <v>3.3</v>
      </c>
      <c r="AW202" s="276">
        <v>3.3</v>
      </c>
      <c r="AX202" s="276">
        <v>3.3</v>
      </c>
      <c r="AY202" s="276">
        <f>_xlfn.IFNA(VLOOKUP(C202,'INFORM Severity - hidden'!$C$5:$G$300,5,FALSE),"-")</f>
        <v>3.3</v>
      </c>
    </row>
    <row r="203" spans="1:51" x14ac:dyDescent="0.25">
      <c r="A203" t="s">
        <v>448</v>
      </c>
      <c r="B203" t="s">
        <v>3256</v>
      </c>
      <c r="C203" t="s">
        <v>3257</v>
      </c>
      <c r="D203" s="276" t="str">
        <f t="shared" si="3"/>
        <v>Decreasing</v>
      </c>
      <c r="E203" s="276" t="s">
        <v>9225</v>
      </c>
      <c r="F203" s="276" t="s">
        <v>9225</v>
      </c>
      <c r="G203" s="276" t="s">
        <v>9225</v>
      </c>
      <c r="H203" s="276" t="s">
        <v>9225</v>
      </c>
      <c r="I203" s="276" t="s">
        <v>9225</v>
      </c>
      <c r="J203" s="276" t="s">
        <v>9225</v>
      </c>
      <c r="K203" s="276" t="s">
        <v>9225</v>
      </c>
      <c r="L203" s="276" t="s">
        <v>9225</v>
      </c>
      <c r="M203" s="276" t="s">
        <v>9225</v>
      </c>
      <c r="N203" s="276" t="s">
        <v>9225</v>
      </c>
      <c r="O203" s="276" t="s">
        <v>9225</v>
      </c>
      <c r="P203" s="276" t="s">
        <v>9225</v>
      </c>
      <c r="Q203" s="276" t="s">
        <v>9225</v>
      </c>
      <c r="R203" s="276" t="s">
        <v>9225</v>
      </c>
      <c r="S203" s="276" t="s">
        <v>9225</v>
      </c>
      <c r="T203" s="276" t="s">
        <v>9225</v>
      </c>
      <c r="U203" s="276" t="s">
        <v>9225</v>
      </c>
      <c r="V203" s="276" t="s">
        <v>9225</v>
      </c>
      <c r="W203" s="276" t="s">
        <v>9225</v>
      </c>
      <c r="X203" s="276">
        <v>2.5</v>
      </c>
      <c r="Y203" s="276">
        <v>2.5</v>
      </c>
      <c r="Z203" s="276">
        <v>2.6</v>
      </c>
      <c r="AA203" s="276">
        <v>2.6</v>
      </c>
      <c r="AB203" s="276">
        <v>2.6</v>
      </c>
      <c r="AC203" s="276">
        <v>2.6</v>
      </c>
      <c r="AD203" s="276">
        <v>2.6</v>
      </c>
      <c r="AE203" s="276">
        <v>2.6</v>
      </c>
      <c r="AF203" s="276">
        <v>2.5</v>
      </c>
      <c r="AG203" s="276">
        <v>2.5</v>
      </c>
      <c r="AH203" s="276">
        <v>2.5</v>
      </c>
      <c r="AI203" s="276">
        <v>2.5</v>
      </c>
      <c r="AJ203" s="276">
        <v>2.5</v>
      </c>
      <c r="AK203" s="276">
        <v>2.2999999999999998</v>
      </c>
      <c r="AL203" s="276">
        <v>2.4</v>
      </c>
      <c r="AM203" s="276">
        <v>2.6</v>
      </c>
      <c r="AN203" s="276">
        <v>2.6</v>
      </c>
      <c r="AO203" s="276" t="s">
        <v>9225</v>
      </c>
      <c r="AP203" s="276" t="s">
        <v>9225</v>
      </c>
      <c r="AQ203" s="276" t="s">
        <v>9225</v>
      </c>
      <c r="AR203" s="276" t="s">
        <v>9225</v>
      </c>
      <c r="AS203" s="276" t="s">
        <v>9225</v>
      </c>
      <c r="AT203" s="276" t="s">
        <v>9225</v>
      </c>
      <c r="AU203" s="276" t="s">
        <v>9225</v>
      </c>
      <c r="AV203" s="276">
        <v>2.9</v>
      </c>
      <c r="AW203" s="276">
        <v>2.9</v>
      </c>
      <c r="AX203" s="276">
        <v>2.8</v>
      </c>
      <c r="AY203" s="276">
        <f>_xlfn.IFNA(VLOOKUP(C203,'INFORM Severity - hidden'!$C$5:$G$300,5,FALSE),"-")</f>
        <v>2.8</v>
      </c>
    </row>
    <row r="204" spans="1:51" x14ac:dyDescent="0.25">
      <c r="A204"/>
      <c r="B204"/>
      <c r="C204" t="s">
        <v>9299</v>
      </c>
      <c r="D204" s="276" t="str">
        <f t="shared" si="3"/>
        <v>-</v>
      </c>
      <c r="E204" s="276" t="s">
        <v>9225</v>
      </c>
      <c r="F204" s="276" t="s">
        <v>9225</v>
      </c>
      <c r="G204" s="276" t="s">
        <v>9225</v>
      </c>
      <c r="H204" s="276" t="s">
        <v>9225</v>
      </c>
      <c r="I204" s="276" t="s">
        <v>9225</v>
      </c>
      <c r="J204" s="276" t="s">
        <v>9225</v>
      </c>
      <c r="K204" s="276" t="s">
        <v>9225</v>
      </c>
      <c r="L204" s="276" t="s">
        <v>9225</v>
      </c>
      <c r="M204" s="276" t="s">
        <v>9225</v>
      </c>
      <c r="N204" s="276" t="s">
        <v>9225</v>
      </c>
      <c r="O204" s="276" t="s">
        <v>9225</v>
      </c>
      <c r="P204" s="276" t="s">
        <v>9225</v>
      </c>
      <c r="Q204" s="276" t="s">
        <v>9225</v>
      </c>
      <c r="R204" s="276" t="s">
        <v>9225</v>
      </c>
      <c r="S204" s="276" t="s">
        <v>9225</v>
      </c>
      <c r="T204" s="276" t="s">
        <v>9225</v>
      </c>
      <c r="U204" s="276" t="s">
        <v>9225</v>
      </c>
      <c r="V204" s="276" t="s">
        <v>9225</v>
      </c>
      <c r="W204" s="276" t="s">
        <v>9225</v>
      </c>
      <c r="X204" s="276" t="s">
        <v>9225</v>
      </c>
      <c r="Y204" s="276" t="s">
        <v>9225</v>
      </c>
      <c r="Z204" s="276" t="s">
        <v>9225</v>
      </c>
      <c r="AA204" s="276" t="s">
        <v>9225</v>
      </c>
      <c r="AB204" s="276" t="s">
        <v>9225</v>
      </c>
      <c r="AC204" s="276">
        <v>2.9</v>
      </c>
      <c r="AD204" s="276">
        <v>2.1</v>
      </c>
      <c r="AE204" s="276">
        <v>2.1</v>
      </c>
      <c r="AF204" s="276">
        <v>2.4</v>
      </c>
      <c r="AG204" s="276">
        <v>2.4</v>
      </c>
      <c r="AH204" s="276">
        <v>2.5</v>
      </c>
      <c r="AI204" s="276">
        <v>2.5</v>
      </c>
      <c r="AJ204" s="276">
        <v>2.5</v>
      </c>
      <c r="AK204" s="276">
        <v>2.5</v>
      </c>
      <c r="AL204" s="276">
        <v>2.5</v>
      </c>
      <c r="AM204" s="276">
        <v>2.5</v>
      </c>
      <c r="AN204" s="276">
        <v>2.5</v>
      </c>
      <c r="AO204" s="276">
        <v>2.5</v>
      </c>
      <c r="AP204" s="276">
        <v>2.5</v>
      </c>
      <c r="AQ204" s="276">
        <v>2.5</v>
      </c>
      <c r="AR204" s="276">
        <v>2.5</v>
      </c>
      <c r="AS204" s="276">
        <v>2.5</v>
      </c>
      <c r="AT204" s="276" t="s">
        <v>9225</v>
      </c>
      <c r="AU204" s="276" t="s">
        <v>9225</v>
      </c>
      <c r="AV204" s="276" t="s">
        <v>9225</v>
      </c>
      <c r="AW204" s="276" t="s">
        <v>9225</v>
      </c>
      <c r="AX204" s="276" t="s">
        <v>9225</v>
      </c>
      <c r="AY204" s="276" t="str">
        <f>_xlfn.IFNA(VLOOKUP(C204,'INFORM Severity - hidden'!$C$5:$G$300,5,FALSE),"-")</f>
        <v>-</v>
      </c>
    </row>
    <row r="205" spans="1:51" x14ac:dyDescent="0.25">
      <c r="A205" t="s">
        <v>448</v>
      </c>
      <c r="B205" t="s">
        <v>1460</v>
      </c>
      <c r="C205" t="s">
        <v>1461</v>
      </c>
      <c r="D205" s="276" t="str">
        <f t="shared" si="3"/>
        <v>Stable</v>
      </c>
      <c r="E205" s="276" t="s">
        <v>9225</v>
      </c>
      <c r="F205" s="276" t="s">
        <v>9225</v>
      </c>
      <c r="G205" s="276" t="s">
        <v>9225</v>
      </c>
      <c r="H205" s="276" t="s">
        <v>9225</v>
      </c>
      <c r="I205" s="276" t="s">
        <v>9225</v>
      </c>
      <c r="J205" s="276" t="s">
        <v>9225</v>
      </c>
      <c r="K205" s="276" t="s">
        <v>9225</v>
      </c>
      <c r="L205" s="276" t="s">
        <v>9225</v>
      </c>
      <c r="M205" s="276" t="s">
        <v>9225</v>
      </c>
      <c r="N205" s="276" t="s">
        <v>9225</v>
      </c>
      <c r="O205" s="276" t="s">
        <v>9225</v>
      </c>
      <c r="P205" s="276" t="s">
        <v>9225</v>
      </c>
      <c r="Q205" s="276" t="s">
        <v>9225</v>
      </c>
      <c r="R205" s="276" t="s">
        <v>9225</v>
      </c>
      <c r="S205" s="276" t="s">
        <v>9225</v>
      </c>
      <c r="T205" s="276" t="s">
        <v>9225</v>
      </c>
      <c r="U205" s="276" t="s">
        <v>9225</v>
      </c>
      <c r="V205" s="276" t="s">
        <v>9225</v>
      </c>
      <c r="W205" s="276" t="s">
        <v>9225</v>
      </c>
      <c r="X205" s="276" t="s">
        <v>9225</v>
      </c>
      <c r="Y205" s="276" t="s">
        <v>9225</v>
      </c>
      <c r="Z205" s="276" t="s">
        <v>9225</v>
      </c>
      <c r="AA205" s="276" t="s">
        <v>9225</v>
      </c>
      <c r="AB205" s="276" t="s">
        <v>9225</v>
      </c>
      <c r="AC205" s="276" t="s">
        <v>9225</v>
      </c>
      <c r="AD205" s="276" t="s">
        <v>9225</v>
      </c>
      <c r="AE205" s="276" t="s">
        <v>9225</v>
      </c>
      <c r="AF205" s="276">
        <v>2.8</v>
      </c>
      <c r="AG205" s="276">
        <v>2.8</v>
      </c>
      <c r="AH205" s="276">
        <v>2.9</v>
      </c>
      <c r="AI205" s="276">
        <v>3.2</v>
      </c>
      <c r="AJ205" s="276">
        <v>3.2</v>
      </c>
      <c r="AK205" s="276">
        <v>3.2</v>
      </c>
      <c r="AL205" s="276">
        <v>3.2</v>
      </c>
      <c r="AM205" s="276">
        <v>3.1</v>
      </c>
      <c r="AN205" s="276">
        <v>3.4</v>
      </c>
      <c r="AO205" s="276">
        <v>3.5</v>
      </c>
      <c r="AP205" s="276">
        <v>3.5</v>
      </c>
      <c r="AQ205" s="276">
        <v>3.6</v>
      </c>
      <c r="AR205" s="276">
        <v>3.6</v>
      </c>
      <c r="AS205" s="276">
        <v>3.6</v>
      </c>
      <c r="AT205" s="276">
        <v>4.2</v>
      </c>
      <c r="AU205" s="276">
        <v>4.2</v>
      </c>
      <c r="AV205" s="276">
        <v>4.3</v>
      </c>
      <c r="AW205" s="276">
        <v>4.3</v>
      </c>
      <c r="AX205" s="276">
        <v>4.2</v>
      </c>
      <c r="AY205" s="276">
        <f>_xlfn.IFNA(VLOOKUP(C205,'INFORM Severity - hidden'!$C$5:$G$300,5,FALSE),"-")</f>
        <v>4</v>
      </c>
    </row>
    <row r="206" spans="1:51" x14ac:dyDescent="0.25">
      <c r="A206" t="s">
        <v>29</v>
      </c>
      <c r="B206" t="s">
        <v>27</v>
      </c>
      <c r="C206" t="s">
        <v>28</v>
      </c>
      <c r="D206" s="276" t="str">
        <f t="shared" si="3"/>
        <v>Stable</v>
      </c>
      <c r="E206" s="276">
        <v>2.5</v>
      </c>
      <c r="F206" s="276">
        <v>2.5</v>
      </c>
      <c r="G206" s="276">
        <v>2.5</v>
      </c>
      <c r="H206" s="276">
        <v>2.5</v>
      </c>
      <c r="I206" s="276">
        <v>2.5</v>
      </c>
      <c r="J206" s="276">
        <v>2.5</v>
      </c>
      <c r="K206" s="276">
        <v>2.5</v>
      </c>
      <c r="L206" s="276">
        <v>2.5</v>
      </c>
      <c r="M206" s="276">
        <v>2.5</v>
      </c>
      <c r="N206" s="276">
        <v>2.6</v>
      </c>
      <c r="O206" s="276">
        <v>2.6</v>
      </c>
      <c r="P206" s="276">
        <v>2.6</v>
      </c>
      <c r="Q206" s="276">
        <v>2.6</v>
      </c>
      <c r="R206" s="276">
        <v>2.6</v>
      </c>
      <c r="S206" s="276">
        <v>2.6</v>
      </c>
      <c r="T206" s="276">
        <v>2.6</v>
      </c>
      <c r="U206" s="276">
        <v>2.5</v>
      </c>
      <c r="V206" s="276">
        <v>2.7</v>
      </c>
      <c r="W206" s="276">
        <v>2.5</v>
      </c>
      <c r="X206" s="276">
        <v>2.5</v>
      </c>
      <c r="Y206" s="276">
        <v>2.4</v>
      </c>
      <c r="Z206" s="276">
        <v>2.4</v>
      </c>
      <c r="AA206" s="276">
        <v>2.4</v>
      </c>
      <c r="AB206" s="276">
        <v>2.4</v>
      </c>
      <c r="AC206" s="276">
        <v>2.4</v>
      </c>
      <c r="AD206" s="276">
        <v>2.4</v>
      </c>
      <c r="AE206" s="276">
        <v>2.4</v>
      </c>
      <c r="AF206" s="276">
        <v>2.4</v>
      </c>
      <c r="AG206" s="276">
        <v>2.4</v>
      </c>
      <c r="AH206" s="276">
        <v>2.4</v>
      </c>
      <c r="AI206" s="276">
        <v>2.4</v>
      </c>
      <c r="AJ206" s="276">
        <v>2.4</v>
      </c>
      <c r="AK206" s="276">
        <v>2.4</v>
      </c>
      <c r="AL206" s="276">
        <v>2.4</v>
      </c>
      <c r="AM206" s="276">
        <v>2.4</v>
      </c>
      <c r="AN206" s="276">
        <v>2.4</v>
      </c>
      <c r="AO206" s="276">
        <v>2.4</v>
      </c>
      <c r="AP206" s="276">
        <v>2.4</v>
      </c>
      <c r="AQ206" s="276">
        <v>2.4</v>
      </c>
      <c r="AR206" s="276">
        <v>2.4</v>
      </c>
      <c r="AS206" s="276">
        <v>2.4</v>
      </c>
      <c r="AT206" s="276">
        <v>2.4</v>
      </c>
      <c r="AU206" s="276">
        <v>2.4</v>
      </c>
      <c r="AV206" s="276">
        <v>2.4</v>
      </c>
      <c r="AW206" s="276">
        <v>2.4</v>
      </c>
      <c r="AX206" s="276">
        <v>2.4</v>
      </c>
      <c r="AY206" s="276">
        <f>_xlfn.IFNA(VLOOKUP(C206,'INFORM Severity - hidden'!$C$5:$G$300,5,FALSE),"-")</f>
        <v>2.2999999999999998</v>
      </c>
    </row>
    <row r="207" spans="1:51" x14ac:dyDescent="0.25">
      <c r="A207" t="s">
        <v>4812</v>
      </c>
      <c r="B207" t="s">
        <v>4810</v>
      </c>
      <c r="C207" t="s">
        <v>4811</v>
      </c>
      <c r="D207" s="276" t="str">
        <f t="shared" si="3"/>
        <v>Stable</v>
      </c>
      <c r="E207" s="276" t="s">
        <v>9225</v>
      </c>
      <c r="F207" s="276">
        <v>2.8</v>
      </c>
      <c r="G207" s="276">
        <v>2.8</v>
      </c>
      <c r="H207" s="276">
        <v>3</v>
      </c>
      <c r="I207" s="276">
        <v>3</v>
      </c>
      <c r="J207" s="276">
        <v>3</v>
      </c>
      <c r="K207" s="276">
        <v>3</v>
      </c>
      <c r="L207" s="276">
        <v>3</v>
      </c>
      <c r="M207" s="276">
        <v>2.6</v>
      </c>
      <c r="N207" s="276">
        <v>2.6</v>
      </c>
      <c r="O207" s="276">
        <v>2.7</v>
      </c>
      <c r="P207" s="276">
        <v>2.7</v>
      </c>
      <c r="Q207" s="276">
        <v>2.7</v>
      </c>
      <c r="R207" s="276">
        <v>2.7</v>
      </c>
      <c r="S207" s="276">
        <v>2.7</v>
      </c>
      <c r="T207" s="276">
        <v>2.7</v>
      </c>
      <c r="U207" s="276">
        <v>2.7</v>
      </c>
      <c r="V207" s="276">
        <v>2.7</v>
      </c>
      <c r="W207" s="276">
        <v>2.7</v>
      </c>
      <c r="X207" s="276">
        <v>2.7</v>
      </c>
      <c r="Y207" s="276">
        <v>2.7</v>
      </c>
      <c r="Z207" s="276">
        <v>3</v>
      </c>
      <c r="AA207" s="276">
        <v>3</v>
      </c>
      <c r="AB207" s="276">
        <v>3</v>
      </c>
      <c r="AC207" s="276">
        <v>3</v>
      </c>
      <c r="AD207" s="276">
        <v>3</v>
      </c>
      <c r="AE207" s="276">
        <v>3</v>
      </c>
      <c r="AF207" s="276">
        <v>3</v>
      </c>
      <c r="AG207" s="276">
        <v>3</v>
      </c>
      <c r="AH207" s="276">
        <v>3</v>
      </c>
      <c r="AI207" s="276">
        <v>3</v>
      </c>
      <c r="AJ207" s="276">
        <v>3</v>
      </c>
      <c r="AK207" s="276">
        <v>3</v>
      </c>
      <c r="AL207" s="276">
        <v>3</v>
      </c>
      <c r="AM207" s="276">
        <v>3.1</v>
      </c>
      <c r="AN207" s="276">
        <v>3.1</v>
      </c>
      <c r="AO207" s="276">
        <v>3.1</v>
      </c>
      <c r="AP207" s="276">
        <v>3.1</v>
      </c>
      <c r="AQ207" s="276">
        <v>3.1</v>
      </c>
      <c r="AR207" s="276">
        <v>3.1</v>
      </c>
      <c r="AS207" s="276">
        <v>3.2</v>
      </c>
      <c r="AT207" s="276">
        <v>3.2</v>
      </c>
      <c r="AU207" s="276">
        <v>3.2</v>
      </c>
      <c r="AV207" s="276">
        <v>3.2</v>
      </c>
      <c r="AW207" s="276">
        <v>3.2</v>
      </c>
      <c r="AX207" s="276">
        <v>3.2</v>
      </c>
      <c r="AY207" s="276">
        <f>_xlfn.IFNA(VLOOKUP(C207,'INFORM Severity - hidden'!$C$5:$G$300,5,FALSE),"-")</f>
        <v>3.2</v>
      </c>
    </row>
    <row r="208" spans="1:51" x14ac:dyDescent="0.25">
      <c r="A208" t="s">
        <v>95</v>
      </c>
      <c r="B208" t="s">
        <v>93</v>
      </c>
      <c r="C208" t="s">
        <v>94</v>
      </c>
      <c r="D208" s="276" t="str">
        <f t="shared" si="3"/>
        <v>Stable</v>
      </c>
      <c r="E208" s="276">
        <v>3.6</v>
      </c>
      <c r="F208" s="276">
        <v>3.6</v>
      </c>
      <c r="G208" s="276">
        <v>3.6</v>
      </c>
      <c r="H208" s="276">
        <v>4.0999999999999996</v>
      </c>
      <c r="I208" s="276">
        <v>4.3</v>
      </c>
      <c r="J208" s="276">
        <v>4.3</v>
      </c>
      <c r="K208" s="276">
        <v>4.3</v>
      </c>
      <c r="L208" s="276">
        <v>4.3</v>
      </c>
      <c r="M208" s="276">
        <v>4.3</v>
      </c>
      <c r="N208" s="276">
        <v>4.2</v>
      </c>
      <c r="O208" s="276">
        <v>4.2</v>
      </c>
      <c r="P208" s="276">
        <v>4.2</v>
      </c>
      <c r="Q208" s="276">
        <v>4.2</v>
      </c>
      <c r="R208" s="276">
        <v>4.7</v>
      </c>
      <c r="S208" s="276">
        <v>4.7</v>
      </c>
      <c r="T208" s="276">
        <v>4.7</v>
      </c>
      <c r="U208" s="276">
        <v>4.7</v>
      </c>
      <c r="V208" s="276">
        <v>4.7</v>
      </c>
      <c r="W208" s="276">
        <v>4.7</v>
      </c>
      <c r="X208" s="276">
        <v>4.7</v>
      </c>
      <c r="Y208" s="276">
        <v>4.5999999999999996</v>
      </c>
      <c r="Z208" s="276">
        <v>4.5999999999999996</v>
      </c>
      <c r="AA208" s="276">
        <v>4</v>
      </c>
      <c r="AB208" s="276">
        <v>4</v>
      </c>
      <c r="AC208" s="276">
        <v>4</v>
      </c>
      <c r="AD208" s="276">
        <v>4</v>
      </c>
      <c r="AE208" s="276">
        <v>4.4000000000000004</v>
      </c>
      <c r="AF208" s="276">
        <v>4.4000000000000004</v>
      </c>
      <c r="AG208" s="276">
        <v>4.4000000000000004</v>
      </c>
      <c r="AH208" s="276">
        <v>4.5</v>
      </c>
      <c r="AI208" s="276">
        <v>4.5</v>
      </c>
      <c r="AJ208" s="276">
        <v>4.5</v>
      </c>
      <c r="AK208" s="276">
        <v>4.5</v>
      </c>
      <c r="AL208" s="276">
        <v>4.4000000000000004</v>
      </c>
      <c r="AM208" s="276">
        <v>4.2</v>
      </c>
      <c r="AN208" s="276">
        <v>4.2</v>
      </c>
      <c r="AO208" s="276">
        <v>4.2</v>
      </c>
      <c r="AP208" s="276">
        <v>4.2</v>
      </c>
      <c r="AQ208" s="276">
        <v>4.2</v>
      </c>
      <c r="AR208" s="276">
        <v>4.2</v>
      </c>
      <c r="AS208" s="276">
        <v>4.4000000000000004</v>
      </c>
      <c r="AT208" s="276">
        <v>4.4000000000000004</v>
      </c>
      <c r="AU208" s="276">
        <v>4.4000000000000004</v>
      </c>
      <c r="AV208" s="276">
        <v>4.4000000000000004</v>
      </c>
      <c r="AW208" s="276">
        <v>4.4000000000000004</v>
      </c>
      <c r="AX208" s="276">
        <v>4.4000000000000004</v>
      </c>
      <c r="AY208" s="276">
        <f>_xlfn.IFNA(VLOOKUP(C208,'INFORM Severity - hidden'!$C$5:$G$300,5,FALSE),"-")</f>
        <v>4.4000000000000004</v>
      </c>
    </row>
    <row r="209" spans="1:51" x14ac:dyDescent="0.25">
      <c r="A209" t="s">
        <v>95</v>
      </c>
      <c r="B209" t="s">
        <v>705</v>
      </c>
      <c r="C209" t="s">
        <v>706</v>
      </c>
      <c r="D209" s="276" t="str">
        <f t="shared" si="3"/>
        <v>Increasing</v>
      </c>
      <c r="E209" s="276" t="s">
        <v>9225</v>
      </c>
      <c r="F209" s="276" t="s">
        <v>9225</v>
      </c>
      <c r="G209" s="276" t="s">
        <v>9225</v>
      </c>
      <c r="H209" s="276">
        <v>2.1</v>
      </c>
      <c r="I209" s="276">
        <v>2.1</v>
      </c>
      <c r="J209" s="276">
        <v>2.1</v>
      </c>
      <c r="K209" s="276">
        <v>2.1</v>
      </c>
      <c r="L209" s="276">
        <v>2.1</v>
      </c>
      <c r="M209" s="276">
        <v>2.1</v>
      </c>
      <c r="N209" s="276">
        <v>2</v>
      </c>
      <c r="O209" s="276">
        <v>2</v>
      </c>
      <c r="P209" s="276">
        <v>2</v>
      </c>
      <c r="Q209" s="276">
        <v>2</v>
      </c>
      <c r="R209" s="276">
        <v>2</v>
      </c>
      <c r="S209" s="276">
        <v>2</v>
      </c>
      <c r="T209" s="276">
        <v>2</v>
      </c>
      <c r="U209" s="276">
        <v>2</v>
      </c>
      <c r="V209" s="276">
        <v>2</v>
      </c>
      <c r="W209" s="276">
        <v>2</v>
      </c>
      <c r="X209" s="276">
        <v>2</v>
      </c>
      <c r="Y209" s="276">
        <v>1.9</v>
      </c>
      <c r="Z209" s="276">
        <v>1.9</v>
      </c>
      <c r="AA209" s="276">
        <v>1.9</v>
      </c>
      <c r="AB209" s="276">
        <v>1.9</v>
      </c>
      <c r="AC209" s="276">
        <v>1.9</v>
      </c>
      <c r="AD209" s="276">
        <v>1.9</v>
      </c>
      <c r="AE209" s="276">
        <v>1.9</v>
      </c>
      <c r="AF209" s="276">
        <v>1.9</v>
      </c>
      <c r="AG209" s="276">
        <v>1.8</v>
      </c>
      <c r="AH209" s="276">
        <v>1.9</v>
      </c>
      <c r="AI209" s="276">
        <v>1.9</v>
      </c>
      <c r="AJ209" s="276">
        <v>1.9</v>
      </c>
      <c r="AK209" s="276">
        <v>1.9</v>
      </c>
      <c r="AL209" s="276">
        <v>1.8</v>
      </c>
      <c r="AM209" s="276">
        <v>1.8</v>
      </c>
      <c r="AN209" s="276">
        <v>1.8</v>
      </c>
      <c r="AO209" s="276">
        <v>1.7</v>
      </c>
      <c r="AP209" s="276">
        <v>1.7</v>
      </c>
      <c r="AQ209" s="276">
        <v>1.7</v>
      </c>
      <c r="AR209" s="276">
        <v>1.7</v>
      </c>
      <c r="AS209" s="276">
        <v>1.7</v>
      </c>
      <c r="AT209" s="276">
        <v>1.7</v>
      </c>
      <c r="AU209" s="276">
        <v>1.7</v>
      </c>
      <c r="AV209" s="276">
        <v>1.8</v>
      </c>
      <c r="AW209" s="276">
        <v>1.8</v>
      </c>
      <c r="AX209" s="276">
        <v>1.9</v>
      </c>
      <c r="AY209" s="276">
        <f>_xlfn.IFNA(VLOOKUP(C209,'INFORM Severity - hidden'!$C$5:$G$300,5,FALSE),"-")</f>
        <v>1.9</v>
      </c>
    </row>
    <row r="210" spans="1:51" x14ac:dyDescent="0.25">
      <c r="A210"/>
      <c r="B210"/>
      <c r="C210" t="s">
        <v>9300</v>
      </c>
      <c r="D210" s="276" t="str">
        <f t="shared" si="3"/>
        <v>-</v>
      </c>
      <c r="E210" s="276" t="s">
        <v>9225</v>
      </c>
      <c r="F210" s="276" t="s">
        <v>9225</v>
      </c>
      <c r="G210" s="276" t="s">
        <v>9225</v>
      </c>
      <c r="H210" s="276" t="s">
        <v>9225</v>
      </c>
      <c r="I210" s="276" t="s">
        <v>9225</v>
      </c>
      <c r="J210" s="276" t="s">
        <v>9225</v>
      </c>
      <c r="K210" s="276" t="s">
        <v>9225</v>
      </c>
      <c r="L210" s="276" t="s">
        <v>9225</v>
      </c>
      <c r="M210" s="276" t="s">
        <v>9225</v>
      </c>
      <c r="N210" s="276" t="s">
        <v>9225</v>
      </c>
      <c r="O210" s="276" t="s">
        <v>9225</v>
      </c>
      <c r="P210" s="276" t="s">
        <v>9225</v>
      </c>
      <c r="Q210" s="276" t="s">
        <v>9225</v>
      </c>
      <c r="R210" s="276" t="s">
        <v>9225</v>
      </c>
      <c r="S210" s="276" t="s">
        <v>9225</v>
      </c>
      <c r="T210" s="276">
        <v>2.4</v>
      </c>
      <c r="U210" s="276">
        <v>2.4</v>
      </c>
      <c r="V210" s="276">
        <v>2.4</v>
      </c>
      <c r="W210" s="276">
        <v>3.3</v>
      </c>
      <c r="X210" s="276">
        <v>3.3</v>
      </c>
      <c r="Y210" s="276">
        <v>3.2</v>
      </c>
      <c r="Z210" s="276">
        <v>3.2</v>
      </c>
      <c r="AA210" s="276">
        <v>3.2</v>
      </c>
      <c r="AB210" s="276">
        <v>3.2</v>
      </c>
      <c r="AC210" s="276">
        <v>3.2</v>
      </c>
      <c r="AD210" s="276">
        <v>3.2</v>
      </c>
      <c r="AE210" s="276">
        <v>3.2</v>
      </c>
      <c r="AF210" s="276">
        <v>3.2</v>
      </c>
      <c r="AG210" s="276">
        <v>2.8</v>
      </c>
      <c r="AH210" s="276">
        <v>3</v>
      </c>
      <c r="AI210" s="276">
        <v>2.9</v>
      </c>
      <c r="AJ210" s="276">
        <v>2.9</v>
      </c>
      <c r="AK210" s="276" t="s">
        <v>9225</v>
      </c>
      <c r="AL210" s="276" t="s">
        <v>9225</v>
      </c>
      <c r="AM210" s="276" t="s">
        <v>9225</v>
      </c>
      <c r="AN210" s="276" t="s">
        <v>9225</v>
      </c>
      <c r="AO210" s="276" t="s">
        <v>9225</v>
      </c>
      <c r="AP210" s="276" t="s">
        <v>9225</v>
      </c>
      <c r="AQ210" s="276" t="s">
        <v>9225</v>
      </c>
      <c r="AR210" s="276" t="s">
        <v>9225</v>
      </c>
      <c r="AS210" s="276" t="s">
        <v>9225</v>
      </c>
      <c r="AT210" s="276" t="s">
        <v>9225</v>
      </c>
      <c r="AU210" s="276" t="s">
        <v>9225</v>
      </c>
      <c r="AV210" s="276" t="s">
        <v>9225</v>
      </c>
      <c r="AW210" s="276" t="s">
        <v>9225</v>
      </c>
      <c r="AX210" s="276" t="s">
        <v>9225</v>
      </c>
      <c r="AY210" s="276" t="str">
        <f>_xlfn.IFNA(VLOOKUP(C210,'INFORM Severity - hidden'!$C$5:$G$300,5,FALSE),"-")</f>
        <v>-</v>
      </c>
    </row>
    <row r="211" spans="1:51" x14ac:dyDescent="0.25">
      <c r="A211" t="s">
        <v>348</v>
      </c>
      <c r="B211" t="s">
        <v>346</v>
      </c>
      <c r="C211" t="s">
        <v>347</v>
      </c>
      <c r="D211" s="276" t="str">
        <f t="shared" si="3"/>
        <v>Decreasing</v>
      </c>
      <c r="E211" s="276" t="s">
        <v>9225</v>
      </c>
      <c r="F211" s="276">
        <v>4.3</v>
      </c>
      <c r="G211" s="276">
        <v>4.3</v>
      </c>
      <c r="H211" s="276">
        <v>4.3</v>
      </c>
      <c r="I211" s="276">
        <v>4.3</v>
      </c>
      <c r="J211" s="276">
        <v>4.3</v>
      </c>
      <c r="K211" s="276">
        <v>4.3</v>
      </c>
      <c r="L211" s="276">
        <v>4.3</v>
      </c>
      <c r="M211" s="276">
        <v>4.3</v>
      </c>
      <c r="N211" s="276">
        <v>4.3</v>
      </c>
      <c r="O211" s="276">
        <v>4.3</v>
      </c>
      <c r="P211" s="276">
        <v>4.3</v>
      </c>
      <c r="Q211" s="276">
        <v>4.3</v>
      </c>
      <c r="R211" s="276">
        <v>4.3</v>
      </c>
      <c r="S211" s="276">
        <v>4.3</v>
      </c>
      <c r="T211" s="276">
        <v>4.3</v>
      </c>
      <c r="U211" s="276">
        <v>4.3</v>
      </c>
      <c r="V211" s="276">
        <v>4.3</v>
      </c>
      <c r="W211" s="276">
        <v>4.4000000000000004</v>
      </c>
      <c r="X211" s="276">
        <v>4.4000000000000004</v>
      </c>
      <c r="Y211" s="276">
        <v>4.4000000000000004</v>
      </c>
      <c r="Z211" s="276">
        <v>4.4000000000000004</v>
      </c>
      <c r="AA211" s="276">
        <v>4.2</v>
      </c>
      <c r="AB211" s="276">
        <v>4.3</v>
      </c>
      <c r="AC211" s="276">
        <v>4.3</v>
      </c>
      <c r="AD211" s="276">
        <v>4.3</v>
      </c>
      <c r="AE211" s="276">
        <v>4.3</v>
      </c>
      <c r="AF211" s="276">
        <v>4.4000000000000004</v>
      </c>
      <c r="AG211" s="276">
        <v>4.4000000000000004</v>
      </c>
      <c r="AH211" s="276">
        <v>4.4000000000000004</v>
      </c>
      <c r="AI211" s="276">
        <v>4.4000000000000004</v>
      </c>
      <c r="AJ211" s="276">
        <v>4.4000000000000004</v>
      </c>
      <c r="AK211" s="276">
        <v>4.4000000000000004</v>
      </c>
      <c r="AL211" s="276">
        <v>4.4000000000000004</v>
      </c>
      <c r="AM211" s="276">
        <v>4.4000000000000004</v>
      </c>
      <c r="AN211" s="276">
        <v>4.4000000000000004</v>
      </c>
      <c r="AO211" s="276">
        <v>4.4000000000000004</v>
      </c>
      <c r="AP211" s="276">
        <v>4.4000000000000004</v>
      </c>
      <c r="AQ211" s="276">
        <v>4.5999999999999996</v>
      </c>
      <c r="AR211" s="276">
        <v>4.5999999999999996</v>
      </c>
      <c r="AS211" s="276">
        <v>4.5999999999999996</v>
      </c>
      <c r="AT211" s="276">
        <v>4.5999999999999996</v>
      </c>
      <c r="AU211" s="276">
        <v>4.5999999999999996</v>
      </c>
      <c r="AV211" s="276">
        <v>4.5999999999999996</v>
      </c>
      <c r="AW211" s="276">
        <v>4.4000000000000004</v>
      </c>
      <c r="AX211" s="276">
        <v>4.4000000000000004</v>
      </c>
      <c r="AY211" s="276">
        <f>_xlfn.IFNA(VLOOKUP(C211,'INFORM Severity - hidden'!$C$5:$G$300,5,FALSE),"-")</f>
        <v>4.4000000000000004</v>
      </c>
    </row>
    <row r="212" spans="1:51" x14ac:dyDescent="0.25">
      <c r="A212"/>
      <c r="B212"/>
      <c r="C212" t="s">
        <v>9301</v>
      </c>
      <c r="D212" s="276" t="str">
        <f t="shared" si="3"/>
        <v>-</v>
      </c>
      <c r="E212" s="276" t="s">
        <v>9225</v>
      </c>
      <c r="F212" s="276" t="s">
        <v>9225</v>
      </c>
      <c r="G212" s="276" t="s">
        <v>9225</v>
      </c>
      <c r="H212" s="276" t="s">
        <v>9225</v>
      </c>
      <c r="I212" s="276" t="s">
        <v>9225</v>
      </c>
      <c r="J212" s="276" t="s">
        <v>9225</v>
      </c>
      <c r="K212" s="276" t="s">
        <v>9225</v>
      </c>
      <c r="L212" s="276" t="s">
        <v>9225</v>
      </c>
      <c r="M212" s="276" t="s">
        <v>9225</v>
      </c>
      <c r="N212" s="276" t="s">
        <v>9225</v>
      </c>
      <c r="O212" s="276">
        <v>3.1</v>
      </c>
      <c r="P212" s="276">
        <v>3.1</v>
      </c>
      <c r="Q212" s="276">
        <v>3.1</v>
      </c>
      <c r="R212" s="276">
        <v>3.1</v>
      </c>
      <c r="S212" s="276" t="s">
        <v>9225</v>
      </c>
      <c r="T212" s="276" t="s">
        <v>9225</v>
      </c>
      <c r="U212" s="276" t="s">
        <v>9225</v>
      </c>
      <c r="V212" s="276" t="s">
        <v>9225</v>
      </c>
      <c r="W212" s="276" t="s">
        <v>9225</v>
      </c>
      <c r="X212" s="276" t="s">
        <v>9225</v>
      </c>
      <c r="Y212" s="276" t="s">
        <v>9225</v>
      </c>
      <c r="Z212" s="276" t="s">
        <v>9225</v>
      </c>
      <c r="AA212" s="276" t="s">
        <v>9225</v>
      </c>
      <c r="AB212" s="276" t="s">
        <v>9225</v>
      </c>
      <c r="AC212" s="276" t="s">
        <v>9225</v>
      </c>
      <c r="AD212" s="276" t="s">
        <v>9225</v>
      </c>
      <c r="AE212" s="276" t="s">
        <v>9225</v>
      </c>
      <c r="AF212" s="276" t="s">
        <v>9225</v>
      </c>
      <c r="AG212" s="276" t="s">
        <v>9225</v>
      </c>
      <c r="AH212" s="276" t="s">
        <v>9225</v>
      </c>
      <c r="AI212" s="276" t="s">
        <v>9225</v>
      </c>
      <c r="AJ212" s="276" t="s">
        <v>9225</v>
      </c>
      <c r="AK212" s="276" t="s">
        <v>9225</v>
      </c>
      <c r="AL212" s="276" t="s">
        <v>9225</v>
      </c>
      <c r="AM212" s="276" t="s">
        <v>9225</v>
      </c>
      <c r="AN212" s="276" t="s">
        <v>9225</v>
      </c>
      <c r="AO212" s="276" t="s">
        <v>9225</v>
      </c>
      <c r="AP212" s="276" t="s">
        <v>9225</v>
      </c>
      <c r="AQ212" s="276" t="s">
        <v>9225</v>
      </c>
      <c r="AR212" s="276" t="s">
        <v>9225</v>
      </c>
      <c r="AS212" s="276" t="s">
        <v>9225</v>
      </c>
      <c r="AT212" s="276" t="s">
        <v>9225</v>
      </c>
      <c r="AU212" s="276" t="s">
        <v>9225</v>
      </c>
      <c r="AV212" s="276" t="s">
        <v>9225</v>
      </c>
      <c r="AW212" s="276" t="s">
        <v>9225</v>
      </c>
      <c r="AX212" s="276" t="s">
        <v>9225</v>
      </c>
      <c r="AY212" s="276" t="str">
        <f>_xlfn.IFNA(VLOOKUP(C212,'INFORM Severity - hidden'!$C$5:$G$300,5,FALSE),"-")</f>
        <v>-</v>
      </c>
    </row>
    <row r="213" spans="1:51" x14ac:dyDescent="0.25">
      <c r="A213" t="s">
        <v>348</v>
      </c>
      <c r="B213" t="s">
        <v>3969</v>
      </c>
      <c r="C213" t="s">
        <v>3970</v>
      </c>
      <c r="D213" s="276" t="str">
        <f t="shared" si="3"/>
        <v>-</v>
      </c>
      <c r="E213" s="276" t="s">
        <v>9225</v>
      </c>
      <c r="F213" s="276" t="s">
        <v>9225</v>
      </c>
      <c r="G213" s="276" t="s">
        <v>9225</v>
      </c>
      <c r="H213" s="276" t="s">
        <v>9225</v>
      </c>
      <c r="I213" s="276" t="s">
        <v>9225</v>
      </c>
      <c r="J213" s="276" t="s">
        <v>9225</v>
      </c>
      <c r="K213" s="276" t="s">
        <v>9225</v>
      </c>
      <c r="L213" s="276" t="s">
        <v>9225</v>
      </c>
      <c r="M213" s="276" t="s">
        <v>9225</v>
      </c>
      <c r="N213" s="276" t="s">
        <v>9225</v>
      </c>
      <c r="O213" s="276" t="s">
        <v>9225</v>
      </c>
      <c r="P213" s="276" t="s">
        <v>9225</v>
      </c>
      <c r="Q213" s="276" t="s">
        <v>9225</v>
      </c>
      <c r="R213" s="276" t="s">
        <v>9225</v>
      </c>
      <c r="S213" s="276" t="s">
        <v>9225</v>
      </c>
      <c r="T213" s="276" t="s">
        <v>9225</v>
      </c>
      <c r="U213" s="276" t="s">
        <v>9225</v>
      </c>
      <c r="V213" s="276" t="s">
        <v>9225</v>
      </c>
      <c r="W213" s="276" t="s">
        <v>9225</v>
      </c>
      <c r="X213" s="276" t="s">
        <v>9225</v>
      </c>
      <c r="Y213" s="276" t="s">
        <v>9225</v>
      </c>
      <c r="Z213" s="276" t="s">
        <v>9225</v>
      </c>
      <c r="AA213" s="276" t="s">
        <v>9225</v>
      </c>
      <c r="AB213" s="276" t="s">
        <v>9225</v>
      </c>
      <c r="AC213" s="276" t="s">
        <v>9225</v>
      </c>
      <c r="AD213" s="276" t="s">
        <v>9225</v>
      </c>
      <c r="AE213" s="276" t="s">
        <v>9225</v>
      </c>
      <c r="AF213" s="276" t="s">
        <v>9225</v>
      </c>
      <c r="AG213" s="276" t="s">
        <v>9225</v>
      </c>
      <c r="AH213" s="276" t="s">
        <v>9225</v>
      </c>
      <c r="AI213" s="276" t="s">
        <v>9225</v>
      </c>
      <c r="AJ213" s="276" t="s">
        <v>9225</v>
      </c>
      <c r="AK213" s="276" t="s">
        <v>9225</v>
      </c>
      <c r="AL213" s="276" t="s">
        <v>9225</v>
      </c>
      <c r="AM213" s="276" t="s">
        <v>9225</v>
      </c>
      <c r="AN213" s="276" t="s">
        <v>9225</v>
      </c>
      <c r="AO213" s="276" t="s">
        <v>9225</v>
      </c>
      <c r="AP213" s="276" t="s">
        <v>9225</v>
      </c>
      <c r="AQ213" s="276" t="s">
        <v>9225</v>
      </c>
      <c r="AR213" s="276" t="s">
        <v>9225</v>
      </c>
      <c r="AS213" s="276" t="s">
        <v>9225</v>
      </c>
      <c r="AT213" s="276" t="s">
        <v>9225</v>
      </c>
      <c r="AU213" s="276" t="s">
        <v>9225</v>
      </c>
      <c r="AV213" s="276" t="s">
        <v>9225</v>
      </c>
      <c r="AW213" s="276" t="s">
        <v>9225</v>
      </c>
      <c r="AX213" s="276">
        <v>3.4</v>
      </c>
      <c r="AY213" s="276">
        <f>_xlfn.IFNA(VLOOKUP(C213,'INFORM Severity - hidden'!$C$5:$G$300,5,FALSE),"-")</f>
        <v>3.5</v>
      </c>
    </row>
    <row r="214" spans="1:51" x14ac:dyDescent="0.25">
      <c r="A214" t="s">
        <v>2854</v>
      </c>
      <c r="B214" t="s">
        <v>2852</v>
      </c>
      <c r="C214" t="s">
        <v>2853</v>
      </c>
      <c r="D214" s="276" t="str">
        <f t="shared" si="3"/>
        <v>Increasing</v>
      </c>
      <c r="E214" s="276" t="s">
        <v>9225</v>
      </c>
      <c r="F214" s="276" t="s">
        <v>9225</v>
      </c>
      <c r="G214" s="276" t="s">
        <v>9225</v>
      </c>
      <c r="H214" s="276" t="s">
        <v>9225</v>
      </c>
      <c r="I214" s="276" t="s">
        <v>9225</v>
      </c>
      <c r="J214" s="276" t="s">
        <v>9225</v>
      </c>
      <c r="K214" s="276" t="s">
        <v>9225</v>
      </c>
      <c r="L214" s="276" t="s">
        <v>9225</v>
      </c>
      <c r="M214" s="276" t="s">
        <v>9225</v>
      </c>
      <c r="N214" s="276" t="s">
        <v>9225</v>
      </c>
      <c r="O214" s="276" t="s">
        <v>9225</v>
      </c>
      <c r="P214" s="276" t="s">
        <v>9225</v>
      </c>
      <c r="Q214" s="276" t="s">
        <v>9225</v>
      </c>
      <c r="R214" s="276" t="s">
        <v>9225</v>
      </c>
      <c r="S214" s="276" t="s">
        <v>9225</v>
      </c>
      <c r="T214" s="276" t="s">
        <v>9225</v>
      </c>
      <c r="U214" s="276" t="s">
        <v>9225</v>
      </c>
      <c r="V214" s="276" t="s">
        <v>9225</v>
      </c>
      <c r="W214" s="276" t="s">
        <v>9225</v>
      </c>
      <c r="X214" s="276" t="s">
        <v>9225</v>
      </c>
      <c r="Y214" s="276" t="s">
        <v>9225</v>
      </c>
      <c r="Z214" s="276" t="s">
        <v>9225</v>
      </c>
      <c r="AA214" s="276" t="s">
        <v>9225</v>
      </c>
      <c r="AB214" s="276" t="s">
        <v>9225</v>
      </c>
      <c r="AC214" s="276" t="s">
        <v>9225</v>
      </c>
      <c r="AD214" s="276" t="s">
        <v>9225</v>
      </c>
      <c r="AE214" s="276" t="s">
        <v>9225</v>
      </c>
      <c r="AF214" s="276" t="s">
        <v>9225</v>
      </c>
      <c r="AG214" s="276" t="s">
        <v>9225</v>
      </c>
      <c r="AH214" s="276" t="s">
        <v>9225</v>
      </c>
      <c r="AI214" s="276" t="s">
        <v>9225</v>
      </c>
      <c r="AJ214" s="276" t="s">
        <v>9225</v>
      </c>
      <c r="AK214" s="276" t="s">
        <v>9225</v>
      </c>
      <c r="AL214" s="276" t="s">
        <v>9225</v>
      </c>
      <c r="AM214" s="276" t="s">
        <v>9225</v>
      </c>
      <c r="AN214" s="276" t="s">
        <v>9225</v>
      </c>
      <c r="AO214" s="276" t="s">
        <v>9225</v>
      </c>
      <c r="AP214" s="276" t="s">
        <v>9225</v>
      </c>
      <c r="AQ214" s="276">
        <v>1.2</v>
      </c>
      <c r="AR214" s="276">
        <v>1.2</v>
      </c>
      <c r="AS214" s="276">
        <v>1.2</v>
      </c>
      <c r="AT214" s="276">
        <v>1.2</v>
      </c>
      <c r="AU214" s="276">
        <v>2.2999999999999998</v>
      </c>
      <c r="AV214" s="276">
        <v>2.2999999999999998</v>
      </c>
      <c r="AW214" s="276">
        <v>2.2999999999999998</v>
      </c>
      <c r="AX214" s="276">
        <v>2.2999999999999998</v>
      </c>
      <c r="AY214" s="276">
        <f>_xlfn.IFNA(VLOOKUP(C214,'INFORM Severity - hidden'!$C$5:$G$300,5,FALSE),"-")</f>
        <v>2.4</v>
      </c>
    </row>
    <row r="215" spans="1:51" x14ac:dyDescent="0.25">
      <c r="A215" t="s">
        <v>1004</v>
      </c>
      <c r="B215" t="s">
        <v>1002</v>
      </c>
      <c r="C215" t="s">
        <v>1003</v>
      </c>
      <c r="D215" s="276" t="str">
        <f t="shared" si="3"/>
        <v>Stable</v>
      </c>
      <c r="E215" s="276" t="s">
        <v>9225</v>
      </c>
      <c r="F215" s="276" t="s">
        <v>9225</v>
      </c>
      <c r="G215" s="276" t="s">
        <v>9225</v>
      </c>
      <c r="H215" s="276" t="s">
        <v>9225</v>
      </c>
      <c r="I215" s="276" t="s">
        <v>9225</v>
      </c>
      <c r="J215" s="276" t="s">
        <v>9225</v>
      </c>
      <c r="K215" s="276" t="s">
        <v>9225</v>
      </c>
      <c r="L215" s="276" t="s">
        <v>9225</v>
      </c>
      <c r="M215" s="276" t="s">
        <v>9225</v>
      </c>
      <c r="N215" s="276" t="s">
        <v>9225</v>
      </c>
      <c r="O215" s="276" t="s">
        <v>9225</v>
      </c>
      <c r="P215" s="276" t="s">
        <v>9225</v>
      </c>
      <c r="Q215" s="276" t="s">
        <v>9225</v>
      </c>
      <c r="R215" s="276" t="s">
        <v>9225</v>
      </c>
      <c r="S215" s="276" t="s">
        <v>9225</v>
      </c>
      <c r="T215" s="276" t="s">
        <v>9225</v>
      </c>
      <c r="U215" s="276" t="s">
        <v>9225</v>
      </c>
      <c r="V215" s="276" t="s">
        <v>9225</v>
      </c>
      <c r="W215" s="276" t="s">
        <v>9225</v>
      </c>
      <c r="X215" s="276" t="s">
        <v>9225</v>
      </c>
      <c r="Y215" s="276" t="s">
        <v>9225</v>
      </c>
      <c r="Z215" s="276" t="s">
        <v>9225</v>
      </c>
      <c r="AA215" s="276">
        <v>2.7</v>
      </c>
      <c r="AB215" s="276">
        <v>2.7</v>
      </c>
      <c r="AC215" s="276">
        <v>2.7</v>
      </c>
      <c r="AD215" s="276">
        <v>2.7</v>
      </c>
      <c r="AE215" s="276">
        <v>2.7</v>
      </c>
      <c r="AF215" s="276">
        <v>2.7</v>
      </c>
      <c r="AG215" s="276">
        <v>2.7</v>
      </c>
      <c r="AH215" s="276">
        <v>2.7</v>
      </c>
      <c r="AI215" s="276">
        <v>2.2999999999999998</v>
      </c>
      <c r="AJ215" s="276">
        <v>2.2999999999999998</v>
      </c>
      <c r="AK215" s="276">
        <v>2.2999999999999998</v>
      </c>
      <c r="AL215" s="276">
        <v>2.2999999999999998</v>
      </c>
      <c r="AM215" s="276">
        <v>2.5</v>
      </c>
      <c r="AN215" s="276">
        <v>2.5</v>
      </c>
      <c r="AO215" s="276">
        <v>2.4</v>
      </c>
      <c r="AP215" s="276">
        <v>2.4</v>
      </c>
      <c r="AQ215" s="276">
        <v>2.4</v>
      </c>
      <c r="AR215" s="276">
        <v>2.4</v>
      </c>
      <c r="AS215" s="276">
        <v>2.2999999999999998</v>
      </c>
      <c r="AT215" s="276">
        <v>2.2999999999999998</v>
      </c>
      <c r="AU215" s="276">
        <v>2.2000000000000002</v>
      </c>
      <c r="AV215" s="276">
        <v>2.1</v>
      </c>
      <c r="AW215" s="276">
        <v>2.1</v>
      </c>
      <c r="AX215" s="276">
        <v>2.2999999999999998</v>
      </c>
      <c r="AY215" s="276">
        <f>_xlfn.IFNA(VLOOKUP(C215,'INFORM Severity - hidden'!$C$5:$G$300,5,FALSE),"-")</f>
        <v>2.2999999999999998</v>
      </c>
    </row>
    <row r="216" spans="1:51" x14ac:dyDescent="0.25">
      <c r="A216" t="s">
        <v>73</v>
      </c>
      <c r="B216" t="s">
        <v>71</v>
      </c>
      <c r="C216" t="s">
        <v>72</v>
      </c>
      <c r="D216" s="276" t="str">
        <f t="shared" si="3"/>
        <v>Stable</v>
      </c>
      <c r="E216" s="276">
        <v>4.9000000000000004</v>
      </c>
      <c r="F216" s="276">
        <v>4.9000000000000004</v>
      </c>
      <c r="G216" s="276">
        <v>4.8</v>
      </c>
      <c r="H216" s="276">
        <v>4.8</v>
      </c>
      <c r="I216" s="276">
        <v>4.8</v>
      </c>
      <c r="J216" s="276">
        <v>4.9000000000000004</v>
      </c>
      <c r="K216" s="276">
        <v>4.9000000000000004</v>
      </c>
      <c r="L216" s="276">
        <v>4.9000000000000004</v>
      </c>
      <c r="M216" s="276">
        <v>4.9000000000000004</v>
      </c>
      <c r="N216" s="276">
        <v>4.8</v>
      </c>
      <c r="O216" s="276">
        <v>4.9000000000000004</v>
      </c>
      <c r="P216" s="276">
        <v>4.9000000000000004</v>
      </c>
      <c r="Q216" s="276">
        <v>4.9000000000000004</v>
      </c>
      <c r="R216" s="276">
        <v>4.9000000000000004</v>
      </c>
      <c r="S216" s="276">
        <v>4.9000000000000004</v>
      </c>
      <c r="T216" s="276">
        <v>4.9000000000000004</v>
      </c>
      <c r="U216" s="276">
        <v>4.9000000000000004</v>
      </c>
      <c r="V216" s="276">
        <v>4.9000000000000004</v>
      </c>
      <c r="W216" s="276">
        <v>4.9000000000000004</v>
      </c>
      <c r="X216" s="276">
        <v>4.9000000000000004</v>
      </c>
      <c r="Y216" s="276">
        <v>4.9000000000000004</v>
      </c>
      <c r="Z216" s="276">
        <v>4.9000000000000004</v>
      </c>
      <c r="AA216" s="276">
        <v>4.9000000000000004</v>
      </c>
      <c r="AB216" s="276">
        <v>4.9000000000000004</v>
      </c>
      <c r="AC216" s="276">
        <v>4.7</v>
      </c>
      <c r="AD216" s="276">
        <v>4.9000000000000004</v>
      </c>
      <c r="AE216" s="276">
        <v>4.9000000000000004</v>
      </c>
      <c r="AF216" s="276">
        <v>4.9000000000000004</v>
      </c>
      <c r="AG216" s="276">
        <v>4.9000000000000004</v>
      </c>
      <c r="AH216" s="276">
        <v>4.9000000000000004</v>
      </c>
      <c r="AI216" s="276">
        <v>4.9000000000000004</v>
      </c>
      <c r="AJ216" s="276">
        <v>4.9000000000000004</v>
      </c>
      <c r="AK216" s="276">
        <v>4.9000000000000004</v>
      </c>
      <c r="AL216" s="276">
        <v>4.9000000000000004</v>
      </c>
      <c r="AM216" s="276">
        <v>4.9000000000000004</v>
      </c>
      <c r="AN216" s="276">
        <v>4.9000000000000004</v>
      </c>
      <c r="AO216" s="276">
        <v>4.9000000000000004</v>
      </c>
      <c r="AP216" s="276">
        <v>4.5999999999999996</v>
      </c>
      <c r="AQ216" s="276">
        <v>4.5999999999999996</v>
      </c>
      <c r="AR216" s="276">
        <v>4.5999999999999996</v>
      </c>
      <c r="AS216" s="276">
        <v>4.5999999999999996</v>
      </c>
      <c r="AT216" s="276">
        <v>4.5999999999999996</v>
      </c>
      <c r="AU216" s="276">
        <v>4.5999999999999996</v>
      </c>
      <c r="AV216" s="276">
        <v>4.5999999999999996</v>
      </c>
      <c r="AW216" s="276">
        <v>4.5999999999999996</v>
      </c>
      <c r="AX216" s="276">
        <v>4.5999999999999996</v>
      </c>
      <c r="AY216" s="276">
        <f>_xlfn.IFNA(VLOOKUP(C216,'INFORM Severity - hidden'!$C$5:$G$300,5,FALSE),"-")</f>
        <v>4.5</v>
      </c>
    </row>
    <row r="217" spans="1:51" x14ac:dyDescent="0.25">
      <c r="A217" t="s">
        <v>453</v>
      </c>
      <c r="B217" t="s">
        <v>1291</v>
      </c>
      <c r="C217" t="s">
        <v>1292</v>
      </c>
      <c r="D217" s="276" t="str">
        <f t="shared" si="3"/>
        <v>Increasing</v>
      </c>
      <c r="E217" s="276" t="s">
        <v>9225</v>
      </c>
      <c r="F217" s="276" t="s">
        <v>9225</v>
      </c>
      <c r="G217" s="276" t="s">
        <v>9225</v>
      </c>
      <c r="H217" s="276">
        <v>4</v>
      </c>
      <c r="I217" s="276">
        <v>4</v>
      </c>
      <c r="J217" s="276">
        <v>4</v>
      </c>
      <c r="K217" s="276">
        <v>4</v>
      </c>
      <c r="L217" s="276">
        <v>4</v>
      </c>
      <c r="M217" s="276">
        <v>4</v>
      </c>
      <c r="N217" s="276">
        <v>4.0999999999999996</v>
      </c>
      <c r="O217" s="276">
        <v>4.0999999999999996</v>
      </c>
      <c r="P217" s="276">
        <v>4.0999999999999996</v>
      </c>
      <c r="Q217" s="276">
        <v>4.0999999999999996</v>
      </c>
      <c r="R217" s="276">
        <v>4.0999999999999996</v>
      </c>
      <c r="S217" s="276">
        <v>4.0999999999999996</v>
      </c>
      <c r="T217" s="276">
        <v>4.0999999999999996</v>
      </c>
      <c r="U217" s="276">
        <v>4.0999999999999996</v>
      </c>
      <c r="V217" s="276">
        <v>4.0999999999999996</v>
      </c>
      <c r="W217" s="276">
        <v>4.0999999999999996</v>
      </c>
      <c r="X217" s="276">
        <v>4.0999999999999996</v>
      </c>
      <c r="Y217" s="276">
        <v>4.0999999999999996</v>
      </c>
      <c r="Z217" s="276">
        <v>4.2</v>
      </c>
      <c r="AA217" s="276">
        <v>4.0999999999999996</v>
      </c>
      <c r="AB217" s="276">
        <v>4.0999999999999996</v>
      </c>
      <c r="AC217" s="276">
        <v>4.0999999999999996</v>
      </c>
      <c r="AD217" s="276">
        <v>4.0999999999999996</v>
      </c>
      <c r="AE217" s="276">
        <v>4.0999999999999996</v>
      </c>
      <c r="AF217" s="276">
        <v>4.0999999999999996</v>
      </c>
      <c r="AG217" s="276">
        <v>4.0999999999999996</v>
      </c>
      <c r="AH217" s="276">
        <v>4.0999999999999996</v>
      </c>
      <c r="AI217" s="276">
        <v>4.0999999999999996</v>
      </c>
      <c r="AJ217" s="276">
        <v>4.0999999999999996</v>
      </c>
      <c r="AK217" s="276">
        <v>4.0999999999999996</v>
      </c>
      <c r="AL217" s="276">
        <v>4.0999999999999996</v>
      </c>
      <c r="AM217" s="276">
        <v>4.0999999999999996</v>
      </c>
      <c r="AN217" s="276">
        <v>4.0999999999999996</v>
      </c>
      <c r="AO217" s="276">
        <v>4.0999999999999996</v>
      </c>
      <c r="AP217" s="276">
        <v>4.0999999999999996</v>
      </c>
      <c r="AQ217" s="276">
        <v>4.0999999999999996</v>
      </c>
      <c r="AR217" s="276">
        <v>4.0999999999999996</v>
      </c>
      <c r="AS217" s="276">
        <v>4.2</v>
      </c>
      <c r="AT217" s="276">
        <v>4.2</v>
      </c>
      <c r="AU217" s="276">
        <v>4.4000000000000004</v>
      </c>
      <c r="AV217" s="276">
        <v>4.4000000000000004</v>
      </c>
      <c r="AW217" s="276">
        <v>4.4000000000000004</v>
      </c>
      <c r="AX217" s="276">
        <v>4.4000000000000004</v>
      </c>
      <c r="AY217" s="276">
        <f>_xlfn.IFNA(VLOOKUP(C217,'INFORM Severity - hidden'!$C$5:$G$300,5,FALSE),"-")</f>
        <v>4.4000000000000004</v>
      </c>
    </row>
    <row r="218" spans="1:51" x14ac:dyDescent="0.25">
      <c r="A218"/>
      <c r="B218"/>
      <c r="C218" t="s">
        <v>9302</v>
      </c>
      <c r="D218" s="276" t="str">
        <f t="shared" si="3"/>
        <v>-</v>
      </c>
      <c r="E218" s="276" t="s">
        <v>9225</v>
      </c>
      <c r="F218" s="276" t="s">
        <v>9225</v>
      </c>
      <c r="G218" s="276" t="s">
        <v>9225</v>
      </c>
      <c r="H218" s="276">
        <v>3</v>
      </c>
      <c r="I218" s="276" t="s">
        <v>9225</v>
      </c>
      <c r="J218" s="276" t="s">
        <v>9225</v>
      </c>
      <c r="K218" s="276" t="s">
        <v>9225</v>
      </c>
      <c r="L218" s="276" t="s">
        <v>9225</v>
      </c>
      <c r="M218" s="276" t="s">
        <v>9225</v>
      </c>
      <c r="N218" s="276" t="s">
        <v>9225</v>
      </c>
      <c r="O218" s="276" t="s">
        <v>9225</v>
      </c>
      <c r="P218" s="276" t="s">
        <v>9225</v>
      </c>
      <c r="Q218" s="276" t="s">
        <v>9225</v>
      </c>
      <c r="R218" s="276" t="s">
        <v>9225</v>
      </c>
      <c r="S218" s="276" t="s">
        <v>9225</v>
      </c>
      <c r="T218" s="276" t="s">
        <v>9225</v>
      </c>
      <c r="U218" s="276" t="s">
        <v>9225</v>
      </c>
      <c r="V218" s="276" t="s">
        <v>9225</v>
      </c>
      <c r="W218" s="276" t="s">
        <v>9225</v>
      </c>
      <c r="X218" s="276" t="s">
        <v>9225</v>
      </c>
      <c r="Y218" s="276" t="s">
        <v>9225</v>
      </c>
      <c r="Z218" s="276" t="s">
        <v>9225</v>
      </c>
      <c r="AA218" s="276" t="s">
        <v>9225</v>
      </c>
      <c r="AB218" s="276" t="s">
        <v>9225</v>
      </c>
      <c r="AC218" s="276" t="s">
        <v>9225</v>
      </c>
      <c r="AD218" s="276" t="s">
        <v>9225</v>
      </c>
      <c r="AE218" s="276" t="s">
        <v>9225</v>
      </c>
      <c r="AF218" s="276" t="s">
        <v>9225</v>
      </c>
      <c r="AG218" s="276" t="s">
        <v>9225</v>
      </c>
      <c r="AH218" s="276" t="s">
        <v>9225</v>
      </c>
      <c r="AI218" s="276" t="s">
        <v>9225</v>
      </c>
      <c r="AJ218" s="276" t="s">
        <v>9225</v>
      </c>
      <c r="AK218" s="276" t="s">
        <v>9225</v>
      </c>
      <c r="AL218" s="276" t="s">
        <v>9225</v>
      </c>
      <c r="AM218" s="276" t="s">
        <v>9225</v>
      </c>
      <c r="AN218" s="276" t="s">
        <v>9225</v>
      </c>
      <c r="AO218" s="276" t="s">
        <v>9225</v>
      </c>
      <c r="AP218" s="276" t="s">
        <v>9225</v>
      </c>
      <c r="AQ218" s="276" t="s">
        <v>9225</v>
      </c>
      <c r="AR218" s="276" t="s">
        <v>9225</v>
      </c>
      <c r="AS218" s="276" t="s">
        <v>9225</v>
      </c>
      <c r="AT218" s="276" t="s">
        <v>9225</v>
      </c>
      <c r="AU218" s="276" t="s">
        <v>9225</v>
      </c>
      <c r="AV218" s="276" t="s">
        <v>9225</v>
      </c>
      <c r="AW218" s="276" t="s">
        <v>9225</v>
      </c>
      <c r="AX218" s="276" t="s">
        <v>9225</v>
      </c>
      <c r="AY218" s="276" t="str">
        <f>_xlfn.IFNA(VLOOKUP(C218,'INFORM Severity - hidden'!$C$5:$G$300,5,FALSE),"-")</f>
        <v>-</v>
      </c>
    </row>
    <row r="219" spans="1:51" x14ac:dyDescent="0.25">
      <c r="A219" t="s">
        <v>453</v>
      </c>
      <c r="B219" t="s">
        <v>451</v>
      </c>
      <c r="C219" t="s">
        <v>452</v>
      </c>
      <c r="D219" s="276" t="str">
        <f t="shared" si="3"/>
        <v>Increasing</v>
      </c>
      <c r="E219" s="276" t="s">
        <v>9225</v>
      </c>
      <c r="F219" s="276" t="s">
        <v>9225</v>
      </c>
      <c r="G219" s="276" t="s">
        <v>9225</v>
      </c>
      <c r="H219" s="276">
        <v>3.4</v>
      </c>
      <c r="I219" s="276">
        <v>3.4</v>
      </c>
      <c r="J219" s="276">
        <v>3.4</v>
      </c>
      <c r="K219" s="276">
        <v>3.4</v>
      </c>
      <c r="L219" s="276">
        <v>3.4</v>
      </c>
      <c r="M219" s="276">
        <v>3.4</v>
      </c>
      <c r="N219" s="276">
        <v>3.5</v>
      </c>
      <c r="O219" s="276">
        <v>3.5</v>
      </c>
      <c r="P219" s="276">
        <v>3.5</v>
      </c>
      <c r="Q219" s="276">
        <v>3.5</v>
      </c>
      <c r="R219" s="276">
        <v>3.5</v>
      </c>
      <c r="S219" s="276">
        <v>3.7</v>
      </c>
      <c r="T219" s="276">
        <v>3.7</v>
      </c>
      <c r="U219" s="276">
        <v>3.7</v>
      </c>
      <c r="V219" s="276">
        <v>3.7</v>
      </c>
      <c r="W219" s="276">
        <v>3.7</v>
      </c>
      <c r="X219" s="276">
        <v>3.7</v>
      </c>
      <c r="Y219" s="276">
        <v>3.7</v>
      </c>
      <c r="Z219" s="276">
        <v>3.7</v>
      </c>
      <c r="AA219" s="276">
        <v>3.6</v>
      </c>
      <c r="AB219" s="276">
        <v>3.6</v>
      </c>
      <c r="AC219" s="276">
        <v>3.6</v>
      </c>
      <c r="AD219" s="276">
        <v>3.6</v>
      </c>
      <c r="AE219" s="276">
        <v>3.6</v>
      </c>
      <c r="AF219" s="276">
        <v>3.7</v>
      </c>
      <c r="AG219" s="276">
        <v>3.7</v>
      </c>
      <c r="AH219" s="276">
        <v>3.7</v>
      </c>
      <c r="AI219" s="276">
        <v>3.7</v>
      </c>
      <c r="AJ219" s="276">
        <v>3.7</v>
      </c>
      <c r="AK219" s="276">
        <v>3.7</v>
      </c>
      <c r="AL219" s="276">
        <v>3.7</v>
      </c>
      <c r="AM219" s="276">
        <v>3.7</v>
      </c>
      <c r="AN219" s="276">
        <v>3.7</v>
      </c>
      <c r="AO219" s="276">
        <v>3.7</v>
      </c>
      <c r="AP219" s="276">
        <v>3.7</v>
      </c>
      <c r="AQ219" s="276">
        <v>3.7</v>
      </c>
      <c r="AR219" s="276">
        <v>3.7</v>
      </c>
      <c r="AS219" s="276">
        <v>3.7</v>
      </c>
      <c r="AT219" s="276">
        <v>3.7</v>
      </c>
      <c r="AU219" s="276">
        <v>3.8</v>
      </c>
      <c r="AV219" s="276">
        <v>3.8</v>
      </c>
      <c r="AW219" s="276">
        <v>3.8</v>
      </c>
      <c r="AX219" s="276">
        <v>3.9</v>
      </c>
      <c r="AY219" s="276">
        <f>_xlfn.IFNA(VLOOKUP(C219,'INFORM Severity - hidden'!$C$5:$G$300,5,FALSE),"-")</f>
        <v>3.9</v>
      </c>
    </row>
    <row r="220" spans="1:51" x14ac:dyDescent="0.25">
      <c r="A220" t="s">
        <v>453</v>
      </c>
      <c r="B220" t="s">
        <v>467</v>
      </c>
      <c r="C220" t="s">
        <v>468</v>
      </c>
      <c r="D220" s="276" t="str">
        <f t="shared" si="3"/>
        <v>Increasing</v>
      </c>
      <c r="E220" s="276" t="s">
        <v>9225</v>
      </c>
      <c r="F220" s="276" t="s">
        <v>9225</v>
      </c>
      <c r="G220" s="276" t="s">
        <v>9225</v>
      </c>
      <c r="H220" s="276">
        <v>3.1</v>
      </c>
      <c r="I220" s="276">
        <v>3.1</v>
      </c>
      <c r="J220" s="276">
        <v>3.1</v>
      </c>
      <c r="K220" s="276">
        <v>3.1</v>
      </c>
      <c r="L220" s="276">
        <v>3.1</v>
      </c>
      <c r="M220" s="276">
        <v>3.1</v>
      </c>
      <c r="N220" s="276">
        <v>3.1</v>
      </c>
      <c r="O220" s="276">
        <v>3.1</v>
      </c>
      <c r="P220" s="276">
        <v>3.1</v>
      </c>
      <c r="Q220" s="276">
        <v>3.1</v>
      </c>
      <c r="R220" s="276">
        <v>3.1</v>
      </c>
      <c r="S220" s="276">
        <v>3.3</v>
      </c>
      <c r="T220" s="276">
        <v>3.3</v>
      </c>
      <c r="U220" s="276">
        <v>3.4</v>
      </c>
      <c r="V220" s="276">
        <v>3.4</v>
      </c>
      <c r="W220" s="276">
        <v>3.4</v>
      </c>
      <c r="X220" s="276">
        <v>3.4</v>
      </c>
      <c r="Y220" s="276">
        <v>3.4</v>
      </c>
      <c r="Z220" s="276">
        <v>3.4</v>
      </c>
      <c r="AA220" s="276">
        <v>3.3</v>
      </c>
      <c r="AB220" s="276">
        <v>3.3</v>
      </c>
      <c r="AC220" s="276">
        <v>3.3</v>
      </c>
      <c r="AD220" s="276">
        <v>3.3</v>
      </c>
      <c r="AE220" s="276">
        <v>3.3</v>
      </c>
      <c r="AF220" s="276">
        <v>3.4</v>
      </c>
      <c r="AG220" s="276">
        <v>3.4</v>
      </c>
      <c r="AH220" s="276">
        <v>3.4</v>
      </c>
      <c r="AI220" s="276">
        <v>3.4</v>
      </c>
      <c r="AJ220" s="276">
        <v>3.4</v>
      </c>
      <c r="AK220" s="276">
        <v>3.4</v>
      </c>
      <c r="AL220" s="276">
        <v>3.3</v>
      </c>
      <c r="AM220" s="276">
        <v>3.3</v>
      </c>
      <c r="AN220" s="276">
        <v>3.3</v>
      </c>
      <c r="AO220" s="276">
        <v>3.3</v>
      </c>
      <c r="AP220" s="276">
        <v>3.3</v>
      </c>
      <c r="AQ220" s="276">
        <v>3.3</v>
      </c>
      <c r="AR220" s="276">
        <v>3.3</v>
      </c>
      <c r="AS220" s="276">
        <v>3.4</v>
      </c>
      <c r="AT220" s="276">
        <v>3.4</v>
      </c>
      <c r="AU220" s="276">
        <v>3.4</v>
      </c>
      <c r="AV220" s="276">
        <v>3.7</v>
      </c>
      <c r="AW220" s="276">
        <v>3.7</v>
      </c>
      <c r="AX220" s="276">
        <v>3.8</v>
      </c>
      <c r="AY220" s="276">
        <f>_xlfn.IFNA(VLOOKUP(C220,'INFORM Severity - hidden'!$C$5:$G$300,5,FALSE),"-")</f>
        <v>3.8</v>
      </c>
    </row>
    <row r="221" spans="1:51" x14ac:dyDescent="0.25">
      <c r="A221" t="s">
        <v>453</v>
      </c>
      <c r="B221" t="s">
        <v>481</v>
      </c>
      <c r="C221" t="s">
        <v>482</v>
      </c>
      <c r="D221" s="276" t="str">
        <f t="shared" si="3"/>
        <v>Increasing</v>
      </c>
      <c r="E221" s="276" t="s">
        <v>9225</v>
      </c>
      <c r="F221" s="276" t="s">
        <v>9225</v>
      </c>
      <c r="G221" s="276" t="s">
        <v>9225</v>
      </c>
      <c r="H221" s="276">
        <v>3.3</v>
      </c>
      <c r="I221" s="276">
        <v>3.3</v>
      </c>
      <c r="J221" s="276">
        <v>3.3</v>
      </c>
      <c r="K221" s="276">
        <v>3.3</v>
      </c>
      <c r="L221" s="276">
        <v>3.3</v>
      </c>
      <c r="M221" s="276">
        <v>3.3</v>
      </c>
      <c r="N221" s="276">
        <v>3.3</v>
      </c>
      <c r="O221" s="276">
        <v>3.3</v>
      </c>
      <c r="P221" s="276">
        <v>3.3</v>
      </c>
      <c r="Q221" s="276">
        <v>3.3</v>
      </c>
      <c r="R221" s="276">
        <v>3.3</v>
      </c>
      <c r="S221" s="276">
        <v>3.3</v>
      </c>
      <c r="T221" s="276">
        <v>3.4</v>
      </c>
      <c r="U221" s="276">
        <v>3.4</v>
      </c>
      <c r="V221" s="276">
        <v>3.4</v>
      </c>
      <c r="W221" s="276">
        <v>3.3</v>
      </c>
      <c r="X221" s="276">
        <v>3.3</v>
      </c>
      <c r="Y221" s="276">
        <v>3.2</v>
      </c>
      <c r="Z221" s="276">
        <v>3.2</v>
      </c>
      <c r="AA221" s="276">
        <v>3.2</v>
      </c>
      <c r="AB221" s="276">
        <v>3.2</v>
      </c>
      <c r="AC221" s="276">
        <v>3.2</v>
      </c>
      <c r="AD221" s="276">
        <v>3.2</v>
      </c>
      <c r="AE221" s="276">
        <v>3.2</v>
      </c>
      <c r="AF221" s="276">
        <v>3.3</v>
      </c>
      <c r="AG221" s="276">
        <v>3.3</v>
      </c>
      <c r="AH221" s="276">
        <v>3.3</v>
      </c>
      <c r="AI221" s="276">
        <v>3.3</v>
      </c>
      <c r="AJ221" s="276">
        <v>3.3</v>
      </c>
      <c r="AK221" s="276">
        <v>3.3</v>
      </c>
      <c r="AL221" s="276">
        <v>3.2</v>
      </c>
      <c r="AM221" s="276">
        <v>3.2</v>
      </c>
      <c r="AN221" s="276">
        <v>3.2</v>
      </c>
      <c r="AO221" s="276">
        <v>3.2</v>
      </c>
      <c r="AP221" s="276">
        <v>3.2</v>
      </c>
      <c r="AQ221" s="276">
        <v>3.2</v>
      </c>
      <c r="AR221" s="276">
        <v>3.2</v>
      </c>
      <c r="AS221" s="276">
        <v>3.2</v>
      </c>
      <c r="AT221" s="276">
        <v>3.2</v>
      </c>
      <c r="AU221" s="276">
        <v>3.7</v>
      </c>
      <c r="AV221" s="276">
        <v>3.7</v>
      </c>
      <c r="AW221" s="276">
        <v>3.7</v>
      </c>
      <c r="AX221" s="276">
        <v>3.9</v>
      </c>
      <c r="AY221" s="276">
        <f>_xlfn.IFNA(VLOOKUP(C221,'INFORM Severity - hidden'!$C$5:$G$300,5,FALSE),"-")</f>
        <v>3.9</v>
      </c>
    </row>
    <row r="222" spans="1:51" x14ac:dyDescent="0.25">
      <c r="A222" t="s">
        <v>453</v>
      </c>
      <c r="B222" t="s">
        <v>491</v>
      </c>
      <c r="C222" t="s">
        <v>492</v>
      </c>
      <c r="D222" s="276" t="str">
        <f t="shared" si="3"/>
        <v>Increasing</v>
      </c>
      <c r="E222" s="276" t="s">
        <v>9225</v>
      </c>
      <c r="F222" s="276" t="s">
        <v>9225</v>
      </c>
      <c r="G222" s="276" t="s">
        <v>9225</v>
      </c>
      <c r="H222" s="276" t="s">
        <v>9225</v>
      </c>
      <c r="I222" s="276" t="s">
        <v>9225</v>
      </c>
      <c r="J222" s="276" t="s">
        <v>9225</v>
      </c>
      <c r="K222" s="276" t="s">
        <v>9225</v>
      </c>
      <c r="L222" s="276" t="s">
        <v>9225</v>
      </c>
      <c r="M222" s="276" t="s">
        <v>9225</v>
      </c>
      <c r="N222" s="276" t="s">
        <v>9225</v>
      </c>
      <c r="O222" s="276" t="s">
        <v>9225</v>
      </c>
      <c r="P222" s="276" t="s">
        <v>9225</v>
      </c>
      <c r="Q222" s="276" t="s">
        <v>9225</v>
      </c>
      <c r="R222" s="276" t="s">
        <v>9225</v>
      </c>
      <c r="S222" s="276" t="s">
        <v>9225</v>
      </c>
      <c r="T222" s="276" t="s">
        <v>9225</v>
      </c>
      <c r="U222" s="276" t="s">
        <v>9225</v>
      </c>
      <c r="V222" s="276" t="s">
        <v>9225</v>
      </c>
      <c r="W222" s="276">
        <v>2.6</v>
      </c>
      <c r="X222" s="276">
        <v>2.6</v>
      </c>
      <c r="Y222" s="276">
        <v>2.6</v>
      </c>
      <c r="Z222" s="276">
        <v>2.5</v>
      </c>
      <c r="AA222" s="276">
        <v>2.5</v>
      </c>
      <c r="AB222" s="276">
        <v>2.5</v>
      </c>
      <c r="AC222" s="276">
        <v>2.5</v>
      </c>
      <c r="AD222" s="276">
        <v>2.5</v>
      </c>
      <c r="AE222" s="276">
        <v>2.5</v>
      </c>
      <c r="AF222" s="276">
        <v>2.5</v>
      </c>
      <c r="AG222" s="276">
        <v>2.5</v>
      </c>
      <c r="AH222" s="276">
        <v>2.6</v>
      </c>
      <c r="AI222" s="276">
        <v>2.6</v>
      </c>
      <c r="AJ222" s="276">
        <v>2.6</v>
      </c>
      <c r="AK222" s="276">
        <v>2.6</v>
      </c>
      <c r="AL222" s="276">
        <v>2.5</v>
      </c>
      <c r="AM222" s="276">
        <v>2.5</v>
      </c>
      <c r="AN222" s="276">
        <v>2.5</v>
      </c>
      <c r="AO222" s="276">
        <v>2.5</v>
      </c>
      <c r="AP222" s="276">
        <v>2.5</v>
      </c>
      <c r="AQ222" s="276">
        <v>2.5</v>
      </c>
      <c r="AR222" s="276">
        <v>2.5</v>
      </c>
      <c r="AS222" s="276">
        <v>2.5</v>
      </c>
      <c r="AT222" s="276">
        <v>2.5</v>
      </c>
      <c r="AU222" s="276">
        <v>2.7</v>
      </c>
      <c r="AV222" s="276">
        <v>2.7</v>
      </c>
      <c r="AW222" s="276">
        <v>2.7</v>
      </c>
      <c r="AX222" s="276">
        <v>2.7</v>
      </c>
      <c r="AY222" s="276">
        <f>_xlfn.IFNA(VLOOKUP(C222,'INFORM Severity - hidden'!$C$5:$G$300,5,FALSE),"-")</f>
        <v>2.7</v>
      </c>
    </row>
    <row r="223" spans="1:51" x14ac:dyDescent="0.25">
      <c r="A223"/>
      <c r="B223"/>
      <c r="C223" t="s">
        <v>9303</v>
      </c>
      <c r="D223" s="276" t="str">
        <f t="shared" si="3"/>
        <v>-</v>
      </c>
      <c r="E223" s="276" t="s">
        <v>9225</v>
      </c>
      <c r="F223" s="276" t="s">
        <v>9225</v>
      </c>
      <c r="G223" s="276" t="s">
        <v>9225</v>
      </c>
      <c r="H223" s="276" t="s">
        <v>9225</v>
      </c>
      <c r="I223" s="276" t="s">
        <v>9225</v>
      </c>
      <c r="J223" s="276" t="s">
        <v>9225</v>
      </c>
      <c r="K223" s="276" t="s">
        <v>9225</v>
      </c>
      <c r="L223" s="276" t="s">
        <v>9225</v>
      </c>
      <c r="M223" s="276" t="s">
        <v>9225</v>
      </c>
      <c r="N223" s="276" t="s">
        <v>9225</v>
      </c>
      <c r="O223" s="276" t="s">
        <v>9225</v>
      </c>
      <c r="P223" s="276" t="s">
        <v>9225</v>
      </c>
      <c r="Q223" s="276" t="s">
        <v>9225</v>
      </c>
      <c r="R223" s="276" t="s">
        <v>9225</v>
      </c>
      <c r="S223" s="276" t="s">
        <v>9225</v>
      </c>
      <c r="T223" s="276" t="s">
        <v>9225</v>
      </c>
      <c r="U223" s="276" t="s">
        <v>9225</v>
      </c>
      <c r="V223" s="276" t="s">
        <v>9225</v>
      </c>
      <c r="W223" s="276" t="s">
        <v>9225</v>
      </c>
      <c r="X223" s="276" t="s">
        <v>9225</v>
      </c>
      <c r="Y223" s="276">
        <v>2.1</v>
      </c>
      <c r="Z223" s="276">
        <v>2.6</v>
      </c>
      <c r="AA223" s="276">
        <v>2.6</v>
      </c>
      <c r="AB223" s="276">
        <v>2.6</v>
      </c>
      <c r="AC223" s="276">
        <v>2.6</v>
      </c>
      <c r="AD223" s="276" t="s">
        <v>9225</v>
      </c>
      <c r="AE223" s="276" t="s">
        <v>9225</v>
      </c>
      <c r="AF223" s="276" t="s">
        <v>9225</v>
      </c>
      <c r="AG223" s="276" t="s">
        <v>9225</v>
      </c>
      <c r="AH223" s="276" t="s">
        <v>9225</v>
      </c>
      <c r="AI223" s="276" t="s">
        <v>9225</v>
      </c>
      <c r="AJ223" s="276" t="s">
        <v>9225</v>
      </c>
      <c r="AK223" s="276" t="s">
        <v>9225</v>
      </c>
      <c r="AL223" s="276" t="s">
        <v>9225</v>
      </c>
      <c r="AM223" s="276" t="s">
        <v>9225</v>
      </c>
      <c r="AN223" s="276" t="s">
        <v>9225</v>
      </c>
      <c r="AO223" s="276" t="s">
        <v>9225</v>
      </c>
      <c r="AP223" s="276" t="s">
        <v>9225</v>
      </c>
      <c r="AQ223" s="276" t="s">
        <v>9225</v>
      </c>
      <c r="AR223" s="276" t="s">
        <v>9225</v>
      </c>
      <c r="AS223" s="276" t="s">
        <v>9225</v>
      </c>
      <c r="AT223" s="276" t="s">
        <v>9225</v>
      </c>
      <c r="AU223" s="276" t="s">
        <v>9225</v>
      </c>
      <c r="AV223" s="276" t="s">
        <v>9225</v>
      </c>
      <c r="AW223" s="276" t="s">
        <v>9225</v>
      </c>
      <c r="AX223" s="276" t="s">
        <v>9225</v>
      </c>
      <c r="AY223" s="276" t="str">
        <f>_xlfn.IFNA(VLOOKUP(C223,'INFORM Severity - hidden'!$C$5:$G$300,5,FALSE),"-")</f>
        <v>-</v>
      </c>
    </row>
    <row r="224" spans="1:51" x14ac:dyDescent="0.25">
      <c r="A224" t="s">
        <v>276</v>
      </c>
      <c r="B224" t="s">
        <v>274</v>
      </c>
      <c r="C224" t="s">
        <v>275</v>
      </c>
      <c r="D224" s="276" t="str">
        <f t="shared" si="3"/>
        <v>Stable</v>
      </c>
      <c r="E224" s="276" t="s">
        <v>9225</v>
      </c>
      <c r="F224" s="276" t="s">
        <v>9225</v>
      </c>
      <c r="G224" s="276" t="s">
        <v>9225</v>
      </c>
      <c r="H224" s="276" t="s">
        <v>9225</v>
      </c>
      <c r="I224" s="276" t="s">
        <v>9225</v>
      </c>
      <c r="J224" s="276" t="s">
        <v>9225</v>
      </c>
      <c r="K224" s="276" t="s">
        <v>9225</v>
      </c>
      <c r="L224" s="276" t="s">
        <v>9225</v>
      </c>
      <c r="M224" s="276" t="s">
        <v>9225</v>
      </c>
      <c r="N224" s="276" t="s">
        <v>9225</v>
      </c>
      <c r="O224" s="276" t="s">
        <v>9225</v>
      </c>
      <c r="P224" s="276" t="s">
        <v>9225</v>
      </c>
      <c r="Q224" s="276">
        <v>1.7</v>
      </c>
      <c r="R224" s="276">
        <v>1.7</v>
      </c>
      <c r="S224" s="276">
        <v>2.1</v>
      </c>
      <c r="T224" s="276">
        <v>2.1</v>
      </c>
      <c r="U224" s="276">
        <v>2.2000000000000002</v>
      </c>
      <c r="V224" s="276">
        <v>2.2000000000000002</v>
      </c>
      <c r="W224" s="276">
        <v>2.1</v>
      </c>
      <c r="X224" s="276">
        <v>2.1</v>
      </c>
      <c r="Y224" s="276">
        <v>2.1</v>
      </c>
      <c r="Z224" s="276">
        <v>2.1</v>
      </c>
      <c r="AA224" s="276">
        <v>2.1</v>
      </c>
      <c r="AB224" s="276">
        <v>2.1</v>
      </c>
      <c r="AC224" s="276">
        <v>1.9</v>
      </c>
      <c r="AD224" s="276">
        <v>2</v>
      </c>
      <c r="AE224" s="276">
        <v>2</v>
      </c>
      <c r="AF224" s="276">
        <v>2</v>
      </c>
      <c r="AG224" s="276">
        <v>2.1</v>
      </c>
      <c r="AH224" s="276">
        <v>2.1</v>
      </c>
      <c r="AI224" s="276">
        <v>2.1</v>
      </c>
      <c r="AJ224" s="276">
        <v>2</v>
      </c>
      <c r="AK224" s="276">
        <v>2</v>
      </c>
      <c r="AL224" s="276">
        <v>1.9</v>
      </c>
      <c r="AM224" s="276">
        <v>1.9</v>
      </c>
      <c r="AN224" s="276">
        <v>1.9</v>
      </c>
      <c r="AO224" s="276">
        <v>1.8</v>
      </c>
      <c r="AP224" s="276">
        <v>1.9</v>
      </c>
      <c r="AQ224" s="276">
        <v>1.8</v>
      </c>
      <c r="AR224" s="276">
        <v>1.8</v>
      </c>
      <c r="AS224" s="276">
        <v>1.8</v>
      </c>
      <c r="AT224" s="276">
        <v>1.8</v>
      </c>
      <c r="AU224" s="276">
        <v>1.8</v>
      </c>
      <c r="AV224" s="276">
        <v>1.8</v>
      </c>
      <c r="AW224" s="276">
        <v>1.8</v>
      </c>
      <c r="AX224" s="276">
        <v>1.8</v>
      </c>
      <c r="AY224" s="276">
        <f>_xlfn.IFNA(VLOOKUP(C224,'INFORM Severity - hidden'!$C$5:$G$300,5,FALSE),"-")</f>
        <v>1.8</v>
      </c>
    </row>
    <row r="225" spans="1:51" x14ac:dyDescent="0.25">
      <c r="A225" t="s">
        <v>276</v>
      </c>
      <c r="B225" t="s">
        <v>287</v>
      </c>
      <c r="C225" t="s">
        <v>288</v>
      </c>
      <c r="D225" s="276" t="str">
        <f t="shared" si="3"/>
        <v>-</v>
      </c>
      <c r="E225" s="276" t="s">
        <v>9225</v>
      </c>
      <c r="F225" s="276" t="s">
        <v>9225</v>
      </c>
      <c r="G225" s="276" t="s">
        <v>9225</v>
      </c>
      <c r="H225" s="276" t="s">
        <v>9225</v>
      </c>
      <c r="I225" s="276" t="s">
        <v>9225</v>
      </c>
      <c r="J225" s="276" t="s">
        <v>9225</v>
      </c>
      <c r="K225" s="276" t="s">
        <v>9225</v>
      </c>
      <c r="L225" s="276" t="s">
        <v>9225</v>
      </c>
      <c r="M225" s="276" t="s">
        <v>9225</v>
      </c>
      <c r="N225" s="276" t="s">
        <v>9225</v>
      </c>
      <c r="O225" s="276" t="s">
        <v>9225</v>
      </c>
      <c r="P225" s="276" t="s">
        <v>9225</v>
      </c>
      <c r="Q225" s="276" t="s">
        <v>9225</v>
      </c>
      <c r="R225" s="276" t="s">
        <v>9225</v>
      </c>
      <c r="S225" s="276" t="s">
        <v>9225</v>
      </c>
      <c r="T225" s="276" t="s">
        <v>9225</v>
      </c>
      <c r="U225" s="276" t="s">
        <v>9225</v>
      </c>
      <c r="V225" s="276" t="s">
        <v>9225</v>
      </c>
      <c r="W225" s="276" t="s">
        <v>9225</v>
      </c>
      <c r="X225" s="276" t="s">
        <v>9225</v>
      </c>
      <c r="Y225" s="276" t="s">
        <v>9225</v>
      </c>
      <c r="Z225" s="276" t="s">
        <v>9225</v>
      </c>
      <c r="AA225" s="276" t="s">
        <v>9225</v>
      </c>
      <c r="AB225" s="276" t="s">
        <v>9225</v>
      </c>
      <c r="AC225" s="276" t="s">
        <v>9225</v>
      </c>
      <c r="AD225" s="276" t="s">
        <v>9225</v>
      </c>
      <c r="AE225" s="276" t="s">
        <v>9225</v>
      </c>
      <c r="AF225" s="276" t="s">
        <v>9225</v>
      </c>
      <c r="AG225" s="276" t="s">
        <v>9225</v>
      </c>
      <c r="AH225" s="276" t="s">
        <v>9225</v>
      </c>
      <c r="AI225" s="276" t="s">
        <v>9225</v>
      </c>
      <c r="AJ225" s="276" t="s">
        <v>9225</v>
      </c>
      <c r="AK225" s="276" t="s">
        <v>9225</v>
      </c>
      <c r="AL225" s="276" t="s">
        <v>9225</v>
      </c>
      <c r="AM225" s="276" t="s">
        <v>9225</v>
      </c>
      <c r="AN225" s="276" t="s">
        <v>9225</v>
      </c>
      <c r="AO225" s="276" t="s">
        <v>9225</v>
      </c>
      <c r="AP225" s="276" t="s">
        <v>9225</v>
      </c>
      <c r="AQ225" s="276" t="s">
        <v>9225</v>
      </c>
      <c r="AR225" s="276" t="s">
        <v>9225</v>
      </c>
      <c r="AS225" s="276" t="s">
        <v>9225</v>
      </c>
      <c r="AT225" s="276" t="s">
        <v>9225</v>
      </c>
      <c r="AU225" s="276" t="s">
        <v>9225</v>
      </c>
      <c r="AV225" s="276" t="s">
        <v>9225</v>
      </c>
      <c r="AW225" s="276" t="s">
        <v>9225</v>
      </c>
      <c r="AX225" s="276" t="s">
        <v>9225</v>
      </c>
      <c r="AY225" s="276" t="str">
        <f>_xlfn.IFNA(VLOOKUP(C225,'INFORM Severity - hidden'!$C$5:$G$300,5,FALSE),"-")</f>
        <v>x</v>
      </c>
    </row>
    <row r="226" spans="1:51" x14ac:dyDescent="0.25">
      <c r="A226" t="s">
        <v>276</v>
      </c>
      <c r="B226" t="s">
        <v>297</v>
      </c>
      <c r="C226" t="s">
        <v>298</v>
      </c>
      <c r="D226" s="276" t="str">
        <f t="shared" si="3"/>
        <v>Increasing</v>
      </c>
      <c r="E226" s="276" t="s">
        <v>9225</v>
      </c>
      <c r="F226" s="276">
        <v>1.2</v>
      </c>
      <c r="G226" s="276">
        <v>1.2</v>
      </c>
      <c r="H226" s="276">
        <v>1.4</v>
      </c>
      <c r="I226" s="276">
        <v>1.4</v>
      </c>
      <c r="J226" s="276">
        <v>1.4</v>
      </c>
      <c r="K226" s="276">
        <v>1.4</v>
      </c>
      <c r="L226" s="276">
        <v>1.4</v>
      </c>
      <c r="M226" s="276">
        <v>1.4</v>
      </c>
      <c r="N226" s="276">
        <v>1.4</v>
      </c>
      <c r="O226" s="276">
        <v>2.1</v>
      </c>
      <c r="P226" s="276">
        <v>2.1</v>
      </c>
      <c r="Q226" s="276">
        <v>2.1</v>
      </c>
      <c r="R226" s="276">
        <v>2.1</v>
      </c>
      <c r="S226" s="276">
        <v>2.1</v>
      </c>
      <c r="T226" s="276">
        <v>2.1</v>
      </c>
      <c r="U226" s="276">
        <v>2.1</v>
      </c>
      <c r="V226" s="276">
        <v>2.1</v>
      </c>
      <c r="W226" s="276">
        <v>2.1</v>
      </c>
      <c r="X226" s="276">
        <v>2.1</v>
      </c>
      <c r="Y226" s="276">
        <v>2.1</v>
      </c>
      <c r="Z226" s="276">
        <v>2.2000000000000002</v>
      </c>
      <c r="AA226" s="276">
        <v>2.2999999999999998</v>
      </c>
      <c r="AB226" s="276">
        <v>2.2999999999999998</v>
      </c>
      <c r="AC226" s="276">
        <v>2.2999999999999998</v>
      </c>
      <c r="AD226" s="276">
        <v>2.2999999999999998</v>
      </c>
      <c r="AE226" s="276">
        <v>2.2999999999999998</v>
      </c>
      <c r="AF226" s="276">
        <v>2.2999999999999998</v>
      </c>
      <c r="AG226" s="276">
        <v>2.2999999999999998</v>
      </c>
      <c r="AH226" s="276">
        <v>2.2999999999999998</v>
      </c>
      <c r="AI226" s="276">
        <v>2.2999999999999998</v>
      </c>
      <c r="AJ226" s="276">
        <v>2.2999999999999998</v>
      </c>
      <c r="AK226" s="276">
        <v>2.2999999999999998</v>
      </c>
      <c r="AL226" s="276">
        <v>2.2999999999999998</v>
      </c>
      <c r="AM226" s="276">
        <v>2.2999999999999998</v>
      </c>
      <c r="AN226" s="276">
        <v>2.2999999999999998</v>
      </c>
      <c r="AO226" s="276">
        <v>2.2999999999999998</v>
      </c>
      <c r="AP226" s="276">
        <v>2.2999999999999998</v>
      </c>
      <c r="AQ226" s="276">
        <v>2.2999999999999998</v>
      </c>
      <c r="AR226" s="276">
        <v>2.2999999999999998</v>
      </c>
      <c r="AS226" s="276">
        <v>2.2000000000000002</v>
      </c>
      <c r="AT226" s="276">
        <v>2.2000000000000002</v>
      </c>
      <c r="AU226" s="276">
        <v>2.2000000000000002</v>
      </c>
      <c r="AV226" s="276">
        <v>2.2000000000000002</v>
      </c>
      <c r="AW226" s="276">
        <v>2.2000000000000002</v>
      </c>
      <c r="AX226" s="276">
        <v>2.2999999999999998</v>
      </c>
      <c r="AY226" s="276">
        <f>_xlfn.IFNA(VLOOKUP(C226,'INFORM Severity - hidden'!$C$5:$G$300,5,FALSE),"-")</f>
        <v>2.2999999999999998</v>
      </c>
    </row>
    <row r="227" spans="1:51" x14ac:dyDescent="0.25">
      <c r="A227"/>
      <c r="B227"/>
      <c r="C227" t="s">
        <v>9304</v>
      </c>
      <c r="D227" s="276" t="str">
        <f t="shared" si="3"/>
        <v>-</v>
      </c>
      <c r="E227" s="276" t="s">
        <v>9225</v>
      </c>
      <c r="F227" s="276" t="s">
        <v>9225</v>
      </c>
      <c r="G227" s="276" t="s">
        <v>9225</v>
      </c>
      <c r="H227" s="276" t="s">
        <v>9225</v>
      </c>
      <c r="I227" s="276" t="s">
        <v>9225</v>
      </c>
      <c r="J227" s="276" t="s">
        <v>9225</v>
      </c>
      <c r="K227" s="276" t="s">
        <v>9225</v>
      </c>
      <c r="L227" s="276" t="s">
        <v>9225</v>
      </c>
      <c r="M227" s="276" t="s">
        <v>9225</v>
      </c>
      <c r="N227" s="276" t="s">
        <v>9225</v>
      </c>
      <c r="O227" s="276" t="s">
        <v>9225</v>
      </c>
      <c r="P227" s="276" t="s">
        <v>9225</v>
      </c>
      <c r="Q227" s="276" t="s">
        <v>9225</v>
      </c>
      <c r="R227" s="276" t="s">
        <v>9225</v>
      </c>
      <c r="S227" s="276" t="s">
        <v>9225</v>
      </c>
      <c r="T227" s="276" t="s">
        <v>9225</v>
      </c>
      <c r="U227" s="276" t="s">
        <v>9225</v>
      </c>
      <c r="V227" s="276" t="s">
        <v>9225</v>
      </c>
      <c r="W227" s="276" t="s">
        <v>9225</v>
      </c>
      <c r="X227" s="276" t="s">
        <v>9225</v>
      </c>
      <c r="Y227" s="276" t="s">
        <v>9225</v>
      </c>
      <c r="Z227" s="276" t="s">
        <v>9225</v>
      </c>
      <c r="AA227" s="276" t="s">
        <v>9225</v>
      </c>
      <c r="AB227" s="276" t="s">
        <v>9225</v>
      </c>
      <c r="AC227" s="276" t="s">
        <v>9225</v>
      </c>
      <c r="AD227" s="276" t="s">
        <v>9225</v>
      </c>
      <c r="AE227" s="276" t="s">
        <v>9225</v>
      </c>
      <c r="AF227" s="276">
        <v>1.4</v>
      </c>
      <c r="AG227" s="276">
        <v>1.3</v>
      </c>
      <c r="AH227" s="276">
        <v>1.3</v>
      </c>
      <c r="AI227" s="276">
        <v>1.3</v>
      </c>
      <c r="AJ227" s="276">
        <v>1.3</v>
      </c>
      <c r="AK227" s="276" t="s">
        <v>9225</v>
      </c>
      <c r="AL227" s="276" t="s">
        <v>9225</v>
      </c>
      <c r="AM227" s="276" t="s">
        <v>9225</v>
      </c>
      <c r="AN227" s="276" t="s">
        <v>9225</v>
      </c>
      <c r="AO227" s="276" t="s">
        <v>9225</v>
      </c>
      <c r="AP227" s="276" t="s">
        <v>9225</v>
      </c>
      <c r="AQ227" s="276" t="s">
        <v>9225</v>
      </c>
      <c r="AR227" s="276" t="s">
        <v>9225</v>
      </c>
      <c r="AS227" s="276" t="s">
        <v>9225</v>
      </c>
      <c r="AT227" s="276" t="s">
        <v>9225</v>
      </c>
      <c r="AU227" s="276" t="s">
        <v>9225</v>
      </c>
      <c r="AV227" s="276" t="s">
        <v>9225</v>
      </c>
      <c r="AW227" s="276" t="s">
        <v>9225</v>
      </c>
      <c r="AX227" s="276" t="s">
        <v>9225</v>
      </c>
      <c r="AY227" s="276" t="str">
        <f>_xlfn.IFNA(VLOOKUP(C227,'INFORM Severity - hidden'!$C$5:$G$300,5,FALSE),"-")</f>
        <v>-</v>
      </c>
    </row>
    <row r="228" spans="1:51" x14ac:dyDescent="0.25">
      <c r="A228" t="s">
        <v>1696</v>
      </c>
      <c r="B228" t="s">
        <v>1694</v>
      </c>
      <c r="C228" t="s">
        <v>1695</v>
      </c>
      <c r="D228" s="276" t="str">
        <f t="shared" si="3"/>
        <v>Decreasing</v>
      </c>
      <c r="E228" s="276" t="s">
        <v>9225</v>
      </c>
      <c r="F228" s="276" t="s">
        <v>9225</v>
      </c>
      <c r="G228" s="276" t="s">
        <v>9225</v>
      </c>
      <c r="H228" s="276" t="s">
        <v>9225</v>
      </c>
      <c r="I228" s="276" t="s">
        <v>9225</v>
      </c>
      <c r="J228" s="276" t="s">
        <v>9225</v>
      </c>
      <c r="K228" s="276" t="s">
        <v>9225</v>
      </c>
      <c r="L228" s="276" t="s">
        <v>9225</v>
      </c>
      <c r="M228" s="276" t="s">
        <v>9225</v>
      </c>
      <c r="N228" s="276" t="s">
        <v>9225</v>
      </c>
      <c r="O228" s="276" t="s">
        <v>9225</v>
      </c>
      <c r="P228" s="276" t="s">
        <v>9225</v>
      </c>
      <c r="Q228" s="276" t="s">
        <v>9225</v>
      </c>
      <c r="R228" s="276" t="s">
        <v>9225</v>
      </c>
      <c r="S228" s="276" t="s">
        <v>9225</v>
      </c>
      <c r="T228" s="276" t="s">
        <v>9225</v>
      </c>
      <c r="U228" s="276" t="s">
        <v>9225</v>
      </c>
      <c r="V228" s="276" t="s">
        <v>9225</v>
      </c>
      <c r="W228" s="276" t="s">
        <v>9225</v>
      </c>
      <c r="X228" s="276" t="s">
        <v>9225</v>
      </c>
      <c r="Y228" s="276" t="s">
        <v>9225</v>
      </c>
      <c r="Z228" s="276" t="s">
        <v>9225</v>
      </c>
      <c r="AA228" s="276" t="s">
        <v>9225</v>
      </c>
      <c r="AB228" s="276" t="s">
        <v>9225</v>
      </c>
      <c r="AC228" s="276" t="s">
        <v>9225</v>
      </c>
      <c r="AD228" s="276" t="s">
        <v>9225</v>
      </c>
      <c r="AE228" s="276" t="s">
        <v>9225</v>
      </c>
      <c r="AF228" s="276" t="s">
        <v>9225</v>
      </c>
      <c r="AG228" s="276" t="s">
        <v>9225</v>
      </c>
      <c r="AH228" s="276" t="s">
        <v>9225</v>
      </c>
      <c r="AI228" s="276" t="s">
        <v>9225</v>
      </c>
      <c r="AJ228" s="276" t="s">
        <v>9225</v>
      </c>
      <c r="AK228" s="276" t="s">
        <v>9225</v>
      </c>
      <c r="AL228" s="276" t="s">
        <v>9225</v>
      </c>
      <c r="AM228" s="276" t="s">
        <v>9225</v>
      </c>
      <c r="AN228" s="276" t="s">
        <v>9225</v>
      </c>
      <c r="AO228" s="276">
        <v>1.3</v>
      </c>
      <c r="AP228" s="276">
        <v>1.3</v>
      </c>
      <c r="AQ228" s="276">
        <v>1.3</v>
      </c>
      <c r="AR228" s="276">
        <v>1.3</v>
      </c>
      <c r="AS228" s="276">
        <v>1.3</v>
      </c>
      <c r="AT228" s="276">
        <v>1.3</v>
      </c>
      <c r="AU228" s="276">
        <v>1.3</v>
      </c>
      <c r="AV228" s="276">
        <v>1.3</v>
      </c>
      <c r="AW228" s="276">
        <v>1.2</v>
      </c>
      <c r="AX228" s="276">
        <v>1.2</v>
      </c>
      <c r="AY228" s="276">
        <f>_xlfn.IFNA(VLOOKUP(C228,'INFORM Severity - hidden'!$C$5:$G$300,5,FALSE),"-")</f>
        <v>1.2</v>
      </c>
    </row>
    <row r="229" spans="1:51" x14ac:dyDescent="0.25">
      <c r="A229" t="s">
        <v>4869</v>
      </c>
      <c r="B229" t="s">
        <v>4867</v>
      </c>
      <c r="C229" t="s">
        <v>4868</v>
      </c>
      <c r="D229" s="276" t="str">
        <f t="shared" si="3"/>
        <v>Increasing</v>
      </c>
      <c r="E229" s="276" t="s">
        <v>9225</v>
      </c>
      <c r="F229" s="276">
        <v>0.9</v>
      </c>
      <c r="G229" s="276">
        <v>0.9</v>
      </c>
      <c r="H229" s="276">
        <v>1.4</v>
      </c>
      <c r="I229" s="276">
        <v>1.4</v>
      </c>
      <c r="J229" s="276">
        <v>1.4</v>
      </c>
      <c r="K229" s="276">
        <v>1.4</v>
      </c>
      <c r="L229" s="276">
        <v>1.4</v>
      </c>
      <c r="M229" s="276">
        <v>1.4</v>
      </c>
      <c r="N229" s="276">
        <v>1.4</v>
      </c>
      <c r="O229" s="276">
        <v>1.7</v>
      </c>
      <c r="P229" s="276">
        <v>1.5</v>
      </c>
      <c r="Q229" s="276">
        <v>1.5</v>
      </c>
      <c r="R229" s="276">
        <v>1.5</v>
      </c>
      <c r="S229" s="276">
        <v>1.5</v>
      </c>
      <c r="T229" s="276">
        <v>1.5</v>
      </c>
      <c r="U229" s="276">
        <v>1.6</v>
      </c>
      <c r="V229" s="276">
        <v>1.5</v>
      </c>
      <c r="W229" s="276">
        <v>1.5</v>
      </c>
      <c r="X229" s="276">
        <v>1.5</v>
      </c>
      <c r="Y229" s="276">
        <v>1.5</v>
      </c>
      <c r="Z229" s="276">
        <v>1.5</v>
      </c>
      <c r="AA229" s="276">
        <v>1.8</v>
      </c>
      <c r="AB229" s="276">
        <v>1.7</v>
      </c>
      <c r="AC229" s="276">
        <v>1.7</v>
      </c>
      <c r="AD229" s="276">
        <v>1.7</v>
      </c>
      <c r="AE229" s="276">
        <v>1.7</v>
      </c>
      <c r="AF229" s="276">
        <v>1.7</v>
      </c>
      <c r="AG229" s="276">
        <v>1.7</v>
      </c>
      <c r="AH229" s="276">
        <v>1.7</v>
      </c>
      <c r="AI229" s="276">
        <v>1.7</v>
      </c>
      <c r="AJ229" s="276">
        <v>1.7</v>
      </c>
      <c r="AK229" s="276">
        <v>1.7</v>
      </c>
      <c r="AL229" s="276">
        <v>1.8</v>
      </c>
      <c r="AM229" s="276">
        <v>1.8</v>
      </c>
      <c r="AN229" s="276">
        <v>1.8</v>
      </c>
      <c r="AO229" s="276">
        <v>1.8</v>
      </c>
      <c r="AP229" s="276">
        <v>1.6</v>
      </c>
      <c r="AQ229" s="276">
        <v>1.6</v>
      </c>
      <c r="AR229" s="276">
        <v>1.6</v>
      </c>
      <c r="AS229" s="276">
        <v>1.6</v>
      </c>
      <c r="AT229" s="276">
        <v>1.6</v>
      </c>
      <c r="AU229" s="276">
        <v>1.9</v>
      </c>
      <c r="AV229" s="276">
        <v>1.9</v>
      </c>
      <c r="AW229" s="276">
        <v>1.9</v>
      </c>
      <c r="AX229" s="276">
        <v>1.9</v>
      </c>
      <c r="AY229" s="276">
        <f>_xlfn.IFNA(VLOOKUP(C229,'INFORM Severity - hidden'!$C$5:$G$300,5,FALSE),"-")</f>
        <v>2</v>
      </c>
    </row>
    <row r="230" spans="1:51" x14ac:dyDescent="0.25">
      <c r="A230" t="s">
        <v>506</v>
      </c>
      <c r="B230" t="s">
        <v>504</v>
      </c>
      <c r="C230" t="s">
        <v>505</v>
      </c>
      <c r="D230" s="276" t="str">
        <f t="shared" si="3"/>
        <v>Stable</v>
      </c>
      <c r="E230" s="276" t="s">
        <v>9225</v>
      </c>
      <c r="F230" s="276" t="s">
        <v>9225</v>
      </c>
      <c r="G230" s="276" t="s">
        <v>9225</v>
      </c>
      <c r="H230" s="276" t="s">
        <v>9225</v>
      </c>
      <c r="I230" s="276" t="s">
        <v>9225</v>
      </c>
      <c r="J230" s="276" t="s">
        <v>9225</v>
      </c>
      <c r="K230" s="276" t="s">
        <v>9225</v>
      </c>
      <c r="L230" s="276" t="s">
        <v>9225</v>
      </c>
      <c r="M230" s="276" t="s">
        <v>9225</v>
      </c>
      <c r="N230" s="276" t="s">
        <v>9225</v>
      </c>
      <c r="O230" s="276" t="s">
        <v>9225</v>
      </c>
      <c r="P230" s="276" t="s">
        <v>9225</v>
      </c>
      <c r="Q230" s="276" t="s">
        <v>9225</v>
      </c>
      <c r="R230" s="276" t="s">
        <v>9225</v>
      </c>
      <c r="S230" s="276" t="s">
        <v>9225</v>
      </c>
      <c r="T230" s="276" t="s">
        <v>9225</v>
      </c>
      <c r="U230" s="276" t="s">
        <v>9225</v>
      </c>
      <c r="V230" s="276" t="s">
        <v>9225</v>
      </c>
      <c r="W230" s="276" t="s">
        <v>9225</v>
      </c>
      <c r="X230" s="276" t="s">
        <v>9225</v>
      </c>
      <c r="Y230" s="276" t="s">
        <v>9225</v>
      </c>
      <c r="Z230" s="276" t="s">
        <v>9225</v>
      </c>
      <c r="AA230" s="276" t="s">
        <v>9225</v>
      </c>
      <c r="AB230" s="276" t="s">
        <v>9225</v>
      </c>
      <c r="AC230" s="276" t="s">
        <v>9225</v>
      </c>
      <c r="AD230" s="276" t="s">
        <v>9225</v>
      </c>
      <c r="AE230" s="276" t="s">
        <v>9225</v>
      </c>
      <c r="AF230" s="276" t="s">
        <v>9225</v>
      </c>
      <c r="AG230" s="276" t="s">
        <v>9225</v>
      </c>
      <c r="AH230" s="276" t="s">
        <v>9225</v>
      </c>
      <c r="AI230" s="276" t="s">
        <v>9225</v>
      </c>
      <c r="AJ230" s="276" t="s">
        <v>9225</v>
      </c>
      <c r="AK230" s="276" t="s">
        <v>9225</v>
      </c>
      <c r="AL230" s="276" t="s">
        <v>9225</v>
      </c>
      <c r="AM230" s="276" t="s">
        <v>9225</v>
      </c>
      <c r="AN230" s="276" t="s">
        <v>9225</v>
      </c>
      <c r="AO230" s="276" t="s">
        <v>9225</v>
      </c>
      <c r="AP230" s="276" t="s">
        <v>9225</v>
      </c>
      <c r="AQ230" s="276" t="s">
        <v>9225</v>
      </c>
      <c r="AR230" s="276" t="s">
        <v>9225</v>
      </c>
      <c r="AS230" s="276" t="s">
        <v>9225</v>
      </c>
      <c r="AT230" s="276" t="s">
        <v>9225</v>
      </c>
      <c r="AU230" s="276">
        <v>1.8</v>
      </c>
      <c r="AV230" s="276">
        <v>1.8</v>
      </c>
      <c r="AW230" s="276">
        <v>1.8</v>
      </c>
      <c r="AX230" s="276">
        <v>1.8</v>
      </c>
      <c r="AY230" s="276">
        <f>_xlfn.IFNA(VLOOKUP(C230,'INFORM Severity - hidden'!$C$5:$G$300,5,FALSE),"-")</f>
        <v>1.8</v>
      </c>
    </row>
    <row r="231" spans="1:51" x14ac:dyDescent="0.25">
      <c r="A231" t="s">
        <v>516</v>
      </c>
      <c r="B231" t="s">
        <v>514</v>
      </c>
      <c r="C231" t="s">
        <v>515</v>
      </c>
      <c r="D231" s="276" t="str">
        <f t="shared" si="3"/>
        <v>Decreasing</v>
      </c>
      <c r="E231" s="276" t="s">
        <v>9225</v>
      </c>
      <c r="F231" s="276" t="s">
        <v>9225</v>
      </c>
      <c r="G231" s="276" t="s">
        <v>9225</v>
      </c>
      <c r="H231" s="276">
        <v>3.6</v>
      </c>
      <c r="I231" s="276">
        <v>3.6</v>
      </c>
      <c r="J231" s="276">
        <v>3.6</v>
      </c>
      <c r="K231" s="276">
        <v>3.5</v>
      </c>
      <c r="L231" s="276">
        <v>3.5</v>
      </c>
      <c r="M231" s="276">
        <v>3.5</v>
      </c>
      <c r="N231" s="276">
        <v>3.5</v>
      </c>
      <c r="O231" s="276">
        <v>3.5</v>
      </c>
      <c r="P231" s="276">
        <v>3.5</v>
      </c>
      <c r="Q231" s="276">
        <v>3.2</v>
      </c>
      <c r="R231" s="276">
        <v>3.2</v>
      </c>
      <c r="S231" s="276">
        <v>3.2</v>
      </c>
      <c r="T231" s="276">
        <v>3.2</v>
      </c>
      <c r="U231" s="276">
        <v>3.3</v>
      </c>
      <c r="V231" s="276">
        <v>3.2</v>
      </c>
      <c r="W231" s="276">
        <v>3.2</v>
      </c>
      <c r="X231" s="276">
        <v>3.2</v>
      </c>
      <c r="Y231" s="276">
        <v>3.2</v>
      </c>
      <c r="Z231" s="276">
        <v>3.3</v>
      </c>
      <c r="AA231" s="276">
        <v>3.3</v>
      </c>
      <c r="AB231" s="276">
        <v>3.3</v>
      </c>
      <c r="AC231" s="276">
        <v>3.2</v>
      </c>
      <c r="AD231" s="276">
        <v>3.2</v>
      </c>
      <c r="AE231" s="276">
        <v>3.2</v>
      </c>
      <c r="AF231" s="276">
        <v>3.2</v>
      </c>
      <c r="AG231" s="276">
        <v>3.2</v>
      </c>
      <c r="AH231" s="276">
        <v>3.2</v>
      </c>
      <c r="AI231" s="276">
        <v>3.2</v>
      </c>
      <c r="AJ231" s="276">
        <v>3.2</v>
      </c>
      <c r="AK231" s="276">
        <v>3.2</v>
      </c>
      <c r="AL231" s="276">
        <v>3.2</v>
      </c>
      <c r="AM231" s="276">
        <v>3.2</v>
      </c>
      <c r="AN231" s="276">
        <v>3.2</v>
      </c>
      <c r="AO231" s="276">
        <v>3.2</v>
      </c>
      <c r="AP231" s="276">
        <v>3.2</v>
      </c>
      <c r="AQ231" s="276">
        <v>3.2</v>
      </c>
      <c r="AR231" s="276">
        <v>3.2</v>
      </c>
      <c r="AS231" s="276">
        <v>3.2</v>
      </c>
      <c r="AT231" s="276">
        <v>3.2</v>
      </c>
      <c r="AU231" s="276">
        <v>3.2</v>
      </c>
      <c r="AV231" s="276">
        <v>3.2</v>
      </c>
      <c r="AW231" s="276">
        <v>3.1</v>
      </c>
      <c r="AX231" s="276">
        <v>3</v>
      </c>
      <c r="AY231" s="276">
        <f>_xlfn.IFNA(VLOOKUP(C231,'INFORM Severity - hidden'!$C$5:$G$300,5,FALSE),"-")</f>
        <v>3</v>
      </c>
    </row>
    <row r="232" spans="1:51" x14ac:dyDescent="0.25">
      <c r="A232" t="s">
        <v>516</v>
      </c>
      <c r="B232" t="s">
        <v>528</v>
      </c>
      <c r="C232" t="s">
        <v>529</v>
      </c>
      <c r="D232" s="276" t="str">
        <f t="shared" si="3"/>
        <v>Stable</v>
      </c>
      <c r="E232" s="276" t="s">
        <v>9225</v>
      </c>
      <c r="F232" s="276" t="s">
        <v>9225</v>
      </c>
      <c r="G232" s="276" t="s">
        <v>9225</v>
      </c>
      <c r="H232" s="276">
        <v>3.3</v>
      </c>
      <c r="I232" s="276">
        <v>3.3</v>
      </c>
      <c r="J232" s="276">
        <v>3.3</v>
      </c>
      <c r="K232" s="276">
        <v>3.3</v>
      </c>
      <c r="L232" s="276">
        <v>3.3</v>
      </c>
      <c r="M232" s="276">
        <v>3.3</v>
      </c>
      <c r="N232" s="276">
        <v>3.3</v>
      </c>
      <c r="O232" s="276">
        <v>3.3</v>
      </c>
      <c r="P232" s="276">
        <v>3.3</v>
      </c>
      <c r="Q232" s="276">
        <v>3.3</v>
      </c>
      <c r="R232" s="276">
        <v>3.3</v>
      </c>
      <c r="S232" s="276">
        <v>3.3</v>
      </c>
      <c r="T232" s="276">
        <v>3.3</v>
      </c>
      <c r="U232" s="276">
        <v>3.3</v>
      </c>
      <c r="V232" s="276">
        <v>3.3</v>
      </c>
      <c r="W232" s="276">
        <v>3.3</v>
      </c>
      <c r="X232" s="276">
        <v>3.3</v>
      </c>
      <c r="Y232" s="276">
        <v>3.3</v>
      </c>
      <c r="Z232" s="276">
        <v>3.3</v>
      </c>
      <c r="AA232" s="276">
        <v>3.3</v>
      </c>
      <c r="AB232" s="276">
        <v>3.3</v>
      </c>
      <c r="AC232" s="276">
        <v>3.3</v>
      </c>
      <c r="AD232" s="276">
        <v>3.3</v>
      </c>
      <c r="AE232" s="276">
        <v>3.3</v>
      </c>
      <c r="AF232" s="276">
        <v>3.3</v>
      </c>
      <c r="AG232" s="276">
        <v>3.3</v>
      </c>
      <c r="AH232" s="276">
        <v>3.3</v>
      </c>
      <c r="AI232" s="276">
        <v>3.3</v>
      </c>
      <c r="AJ232" s="276">
        <v>3.3</v>
      </c>
      <c r="AK232" s="276">
        <v>3.3</v>
      </c>
      <c r="AL232" s="276">
        <v>3.3</v>
      </c>
      <c r="AM232" s="276">
        <v>3.3</v>
      </c>
      <c r="AN232" s="276">
        <v>3.2</v>
      </c>
      <c r="AO232" s="276">
        <v>3.2</v>
      </c>
      <c r="AP232" s="276">
        <v>3.2</v>
      </c>
      <c r="AQ232" s="276">
        <v>3.2</v>
      </c>
      <c r="AR232" s="276">
        <v>3.3</v>
      </c>
      <c r="AS232" s="276">
        <v>3.3</v>
      </c>
      <c r="AT232" s="276">
        <v>3.3</v>
      </c>
      <c r="AU232" s="276">
        <v>3.3</v>
      </c>
      <c r="AV232" s="276">
        <v>3.3</v>
      </c>
      <c r="AW232" s="276">
        <v>3.4</v>
      </c>
      <c r="AX232" s="276">
        <v>3.3</v>
      </c>
      <c r="AY232" s="276">
        <f>_xlfn.IFNA(VLOOKUP(C232,'INFORM Severity - hidden'!$C$5:$G$300,5,FALSE),"-")</f>
        <v>3.3</v>
      </c>
    </row>
    <row r="233" spans="1:51" x14ac:dyDescent="0.25">
      <c r="A233" t="s">
        <v>516</v>
      </c>
      <c r="B233" t="s">
        <v>545</v>
      </c>
      <c r="C233" t="s">
        <v>546</v>
      </c>
      <c r="D233" s="276" t="str">
        <f t="shared" si="3"/>
        <v>Decreasing</v>
      </c>
      <c r="E233" s="276" t="s">
        <v>9225</v>
      </c>
      <c r="F233" s="276" t="s">
        <v>9225</v>
      </c>
      <c r="G233" s="276" t="s">
        <v>9225</v>
      </c>
      <c r="H233" s="276">
        <v>3.3</v>
      </c>
      <c r="I233" s="276">
        <v>3.3</v>
      </c>
      <c r="J233" s="276">
        <v>3.3</v>
      </c>
      <c r="K233" s="276">
        <v>3.2</v>
      </c>
      <c r="L233" s="276">
        <v>3.3</v>
      </c>
      <c r="M233" s="276">
        <v>3.3</v>
      </c>
      <c r="N233" s="276">
        <v>3.2</v>
      </c>
      <c r="O233" s="276">
        <v>3.2</v>
      </c>
      <c r="P233" s="276">
        <v>3.2</v>
      </c>
      <c r="Q233" s="276">
        <v>3.1</v>
      </c>
      <c r="R233" s="276">
        <v>3.1</v>
      </c>
      <c r="S233" s="276">
        <v>3.1</v>
      </c>
      <c r="T233" s="276">
        <v>3.1</v>
      </c>
      <c r="U233" s="276">
        <v>3.2</v>
      </c>
      <c r="V233" s="276">
        <v>3.2</v>
      </c>
      <c r="W233" s="276">
        <v>3.2</v>
      </c>
      <c r="X233" s="276">
        <v>3.2</v>
      </c>
      <c r="Y233" s="276">
        <v>3.2</v>
      </c>
      <c r="Z233" s="276">
        <v>3.2</v>
      </c>
      <c r="AA233" s="276">
        <v>3.2</v>
      </c>
      <c r="AB233" s="276">
        <v>3.2</v>
      </c>
      <c r="AC233" s="276">
        <v>3.2</v>
      </c>
      <c r="AD233" s="276">
        <v>3.2</v>
      </c>
      <c r="AE233" s="276">
        <v>3.2</v>
      </c>
      <c r="AF233" s="276">
        <v>3.2</v>
      </c>
      <c r="AG233" s="276">
        <v>3.2</v>
      </c>
      <c r="AH233" s="276">
        <v>3.2</v>
      </c>
      <c r="AI233" s="276">
        <v>3.2</v>
      </c>
      <c r="AJ233" s="276">
        <v>3.2</v>
      </c>
      <c r="AK233" s="276">
        <v>3.2</v>
      </c>
      <c r="AL233" s="276">
        <v>3.2</v>
      </c>
      <c r="AM233" s="276">
        <v>3.2</v>
      </c>
      <c r="AN233" s="276">
        <v>3.3</v>
      </c>
      <c r="AO233" s="276">
        <v>3.3</v>
      </c>
      <c r="AP233" s="276">
        <v>3.3</v>
      </c>
      <c r="AQ233" s="276">
        <v>3.2</v>
      </c>
      <c r="AR233" s="276">
        <v>3.2</v>
      </c>
      <c r="AS233" s="276">
        <v>3.2</v>
      </c>
      <c r="AT233" s="276">
        <v>3.2</v>
      </c>
      <c r="AU233" s="276">
        <v>3.2</v>
      </c>
      <c r="AV233" s="276">
        <v>3.2</v>
      </c>
      <c r="AW233" s="276">
        <v>3.3</v>
      </c>
      <c r="AX233" s="276">
        <v>2.2999999999999998</v>
      </c>
      <c r="AY233" s="276">
        <f>_xlfn.IFNA(VLOOKUP(C233,'INFORM Severity - hidden'!$C$5:$G$300,5,FALSE),"-")</f>
        <v>2.4</v>
      </c>
    </row>
    <row r="234" spans="1:51" x14ac:dyDescent="0.25">
      <c r="A234" t="s">
        <v>516</v>
      </c>
      <c r="B234" t="s">
        <v>558</v>
      </c>
      <c r="C234" t="s">
        <v>559</v>
      </c>
      <c r="D234" s="276" t="str">
        <f t="shared" si="3"/>
        <v>-</v>
      </c>
      <c r="E234" s="276" t="s">
        <v>9225</v>
      </c>
      <c r="F234" s="276" t="s">
        <v>9225</v>
      </c>
      <c r="G234" s="276" t="s">
        <v>9225</v>
      </c>
      <c r="H234" s="276" t="s">
        <v>9225</v>
      </c>
      <c r="I234" s="276" t="s">
        <v>9225</v>
      </c>
      <c r="J234" s="276" t="s">
        <v>9225</v>
      </c>
      <c r="K234" s="276" t="s">
        <v>9225</v>
      </c>
      <c r="L234" s="276" t="s">
        <v>9225</v>
      </c>
      <c r="M234" s="276" t="s">
        <v>9225</v>
      </c>
      <c r="N234" s="276" t="s">
        <v>9225</v>
      </c>
      <c r="O234" s="276" t="s">
        <v>9225</v>
      </c>
      <c r="P234" s="276" t="s">
        <v>9225</v>
      </c>
      <c r="Q234" s="276" t="s">
        <v>9225</v>
      </c>
      <c r="R234" s="276" t="s">
        <v>9225</v>
      </c>
      <c r="S234" s="276" t="s">
        <v>9225</v>
      </c>
      <c r="T234" s="276" t="s">
        <v>9225</v>
      </c>
      <c r="U234" s="276" t="s">
        <v>9225</v>
      </c>
      <c r="V234" s="276" t="s">
        <v>9225</v>
      </c>
      <c r="W234" s="276" t="s">
        <v>9225</v>
      </c>
      <c r="X234" s="276" t="s">
        <v>9225</v>
      </c>
      <c r="Y234" s="276" t="s">
        <v>9225</v>
      </c>
      <c r="Z234" s="276" t="s">
        <v>9225</v>
      </c>
      <c r="AA234" s="276" t="s">
        <v>9225</v>
      </c>
      <c r="AB234" s="276" t="s">
        <v>9225</v>
      </c>
      <c r="AC234" s="276" t="s">
        <v>9225</v>
      </c>
      <c r="AD234" s="276" t="s">
        <v>9225</v>
      </c>
      <c r="AE234" s="276" t="s">
        <v>9225</v>
      </c>
      <c r="AF234" s="276" t="s">
        <v>9225</v>
      </c>
      <c r="AG234" s="276" t="s">
        <v>9225</v>
      </c>
      <c r="AH234" s="276" t="s">
        <v>9225</v>
      </c>
      <c r="AI234" s="276" t="s">
        <v>9225</v>
      </c>
      <c r="AJ234" s="276" t="s">
        <v>9225</v>
      </c>
      <c r="AK234" s="276" t="s">
        <v>9225</v>
      </c>
      <c r="AL234" s="276" t="s">
        <v>9225</v>
      </c>
      <c r="AM234" s="276" t="s">
        <v>9225</v>
      </c>
      <c r="AN234" s="276" t="s">
        <v>9225</v>
      </c>
      <c r="AO234" s="276" t="s">
        <v>9225</v>
      </c>
      <c r="AP234" s="276" t="s">
        <v>9225</v>
      </c>
      <c r="AQ234" s="276" t="s">
        <v>9225</v>
      </c>
      <c r="AR234" s="276" t="s">
        <v>9225</v>
      </c>
      <c r="AS234" s="276" t="s">
        <v>9225</v>
      </c>
      <c r="AT234" s="276" t="s">
        <v>9225</v>
      </c>
      <c r="AU234" s="276" t="s">
        <v>9225</v>
      </c>
      <c r="AV234" s="276" t="s">
        <v>9225</v>
      </c>
      <c r="AW234" s="276" t="s">
        <v>9225</v>
      </c>
      <c r="AX234" s="276" t="s">
        <v>9225</v>
      </c>
      <c r="AY234" s="276" t="str">
        <f>_xlfn.IFNA(VLOOKUP(C234,'INFORM Severity - hidden'!$C$5:$G$300,5,FALSE),"-")</f>
        <v>x</v>
      </c>
    </row>
    <row r="235" spans="1:51" x14ac:dyDescent="0.25">
      <c r="A235" t="s">
        <v>87</v>
      </c>
      <c r="B235" t="s">
        <v>1812</v>
      </c>
      <c r="C235" t="s">
        <v>1813</v>
      </c>
      <c r="D235" s="276" t="str">
        <f t="shared" si="3"/>
        <v>Increasing</v>
      </c>
      <c r="E235" s="276" t="s">
        <v>9225</v>
      </c>
      <c r="F235" s="276" t="s">
        <v>9225</v>
      </c>
      <c r="G235" s="276" t="s">
        <v>9225</v>
      </c>
      <c r="H235" s="276" t="s">
        <v>9225</v>
      </c>
      <c r="I235" s="276" t="s">
        <v>9225</v>
      </c>
      <c r="J235" s="276" t="s">
        <v>9225</v>
      </c>
      <c r="K235" s="276" t="s">
        <v>9225</v>
      </c>
      <c r="L235" s="276" t="s">
        <v>9225</v>
      </c>
      <c r="M235" s="276" t="s">
        <v>9225</v>
      </c>
      <c r="N235" s="276" t="s">
        <v>9225</v>
      </c>
      <c r="O235" s="276" t="s">
        <v>9225</v>
      </c>
      <c r="P235" s="276" t="s">
        <v>9225</v>
      </c>
      <c r="Q235" s="276" t="s">
        <v>9225</v>
      </c>
      <c r="R235" s="276" t="s">
        <v>9225</v>
      </c>
      <c r="S235" s="276" t="s">
        <v>9225</v>
      </c>
      <c r="T235" s="276" t="s">
        <v>9225</v>
      </c>
      <c r="U235" s="276" t="s">
        <v>9225</v>
      </c>
      <c r="V235" s="276" t="s">
        <v>9225</v>
      </c>
      <c r="W235" s="276" t="s">
        <v>9225</v>
      </c>
      <c r="X235" s="276" t="s">
        <v>9225</v>
      </c>
      <c r="Y235" s="276" t="s">
        <v>9225</v>
      </c>
      <c r="Z235" s="276" t="s">
        <v>9225</v>
      </c>
      <c r="AA235" s="276" t="s">
        <v>9225</v>
      </c>
      <c r="AB235" s="276" t="s">
        <v>9225</v>
      </c>
      <c r="AC235" s="276" t="s">
        <v>9225</v>
      </c>
      <c r="AD235" s="276" t="s">
        <v>9225</v>
      </c>
      <c r="AE235" s="276" t="s">
        <v>9225</v>
      </c>
      <c r="AF235" s="276" t="s">
        <v>9225</v>
      </c>
      <c r="AG235" s="276" t="s">
        <v>9225</v>
      </c>
      <c r="AH235" s="276" t="s">
        <v>9225</v>
      </c>
      <c r="AI235" s="276" t="s">
        <v>9225</v>
      </c>
      <c r="AJ235" s="276" t="s">
        <v>9225</v>
      </c>
      <c r="AK235" s="276" t="s">
        <v>9225</v>
      </c>
      <c r="AL235" s="276" t="s">
        <v>9225</v>
      </c>
      <c r="AM235" s="276" t="s">
        <v>9225</v>
      </c>
      <c r="AN235" s="276" t="s">
        <v>9225</v>
      </c>
      <c r="AO235" s="276" t="s">
        <v>9225</v>
      </c>
      <c r="AP235" s="276" t="s">
        <v>9225</v>
      </c>
      <c r="AQ235" s="276">
        <v>2.4</v>
      </c>
      <c r="AR235" s="276">
        <v>2.2999999999999998</v>
      </c>
      <c r="AS235" s="276">
        <v>2.6</v>
      </c>
      <c r="AT235" s="276">
        <v>2.6</v>
      </c>
      <c r="AU235" s="276">
        <v>2.6</v>
      </c>
      <c r="AV235" s="276">
        <v>2.7</v>
      </c>
      <c r="AW235" s="276">
        <v>2.7</v>
      </c>
      <c r="AX235" s="276">
        <v>2.7</v>
      </c>
      <c r="AY235" s="276">
        <f>_xlfn.IFNA(VLOOKUP(C235,'INFORM Severity - hidden'!$C$5:$G$300,5,FALSE),"-")</f>
        <v>2.7</v>
      </c>
    </row>
    <row r="236" spans="1:51" x14ac:dyDescent="0.25">
      <c r="A236" t="s">
        <v>87</v>
      </c>
      <c r="B236" t="s">
        <v>85</v>
      </c>
      <c r="C236" t="s">
        <v>86</v>
      </c>
      <c r="D236" s="276" t="str">
        <f t="shared" si="3"/>
        <v>Stable</v>
      </c>
      <c r="E236" s="276">
        <v>1.5</v>
      </c>
      <c r="F236" s="276">
        <v>1.5</v>
      </c>
      <c r="G236" s="276">
        <v>1.5</v>
      </c>
      <c r="H236" s="276">
        <v>2.2000000000000002</v>
      </c>
      <c r="I236" s="276">
        <v>2.2000000000000002</v>
      </c>
      <c r="J236" s="276">
        <v>2.1</v>
      </c>
      <c r="K236" s="276">
        <v>1.8</v>
      </c>
      <c r="L236" s="276">
        <v>1.8</v>
      </c>
      <c r="M236" s="276">
        <v>1.9</v>
      </c>
      <c r="N236" s="276">
        <v>1.8</v>
      </c>
      <c r="O236" s="276">
        <v>1.8</v>
      </c>
      <c r="P236" s="276">
        <v>1.8</v>
      </c>
      <c r="Q236" s="276">
        <v>1.8</v>
      </c>
      <c r="R236" s="276">
        <v>1.8</v>
      </c>
      <c r="S236" s="276">
        <v>1.8</v>
      </c>
      <c r="T236" s="276">
        <v>1.8</v>
      </c>
      <c r="U236" s="276">
        <v>1.8</v>
      </c>
      <c r="V236" s="276">
        <v>1.8</v>
      </c>
      <c r="W236" s="276">
        <v>1.8</v>
      </c>
      <c r="X236" s="276">
        <v>2.5</v>
      </c>
      <c r="Y236" s="276">
        <v>2.4</v>
      </c>
      <c r="Z236" s="276">
        <v>1.7</v>
      </c>
      <c r="AA236" s="276">
        <v>1.7</v>
      </c>
      <c r="AB236" s="276">
        <v>1.7</v>
      </c>
      <c r="AC236" s="276">
        <v>1.7</v>
      </c>
      <c r="AD236" s="276">
        <v>1.7</v>
      </c>
      <c r="AE236" s="276">
        <v>1.7</v>
      </c>
      <c r="AF236" s="276">
        <v>1.8</v>
      </c>
      <c r="AG236" s="276">
        <v>1.8</v>
      </c>
      <c r="AH236" s="276">
        <v>1.8</v>
      </c>
      <c r="AI236" s="276">
        <v>2.4</v>
      </c>
      <c r="AJ236" s="276">
        <v>2.4</v>
      </c>
      <c r="AK236" s="276">
        <v>2.4</v>
      </c>
      <c r="AL236" s="276">
        <v>2.4</v>
      </c>
      <c r="AM236" s="276">
        <v>2.2999999999999998</v>
      </c>
      <c r="AN236" s="276">
        <v>2.4</v>
      </c>
      <c r="AO236" s="276">
        <v>2.4</v>
      </c>
      <c r="AP236" s="276">
        <v>2.4</v>
      </c>
      <c r="AQ236" s="276">
        <v>2.2999999999999998</v>
      </c>
      <c r="AR236" s="276">
        <v>2.2999999999999998</v>
      </c>
      <c r="AS236" s="276">
        <v>2.2999999999999998</v>
      </c>
      <c r="AT236" s="276">
        <v>2.2999999999999998</v>
      </c>
      <c r="AU236" s="276">
        <v>2.2999999999999998</v>
      </c>
      <c r="AV236" s="276">
        <v>2.2999999999999998</v>
      </c>
      <c r="AW236" s="276">
        <v>2.2999999999999998</v>
      </c>
      <c r="AX236" s="276">
        <v>2.2999999999999998</v>
      </c>
      <c r="AY236" s="276">
        <f>_xlfn.IFNA(VLOOKUP(C236,'INFORM Severity - hidden'!$C$5:$G$300,5,FALSE),"-")</f>
        <v>2.2999999999999998</v>
      </c>
    </row>
    <row r="237" spans="1:51" x14ac:dyDescent="0.25">
      <c r="A237" t="s">
        <v>87</v>
      </c>
      <c r="B237" t="s">
        <v>1825</v>
      </c>
      <c r="C237" t="s">
        <v>1826</v>
      </c>
      <c r="D237" s="276" t="str">
        <f t="shared" si="3"/>
        <v>Stable</v>
      </c>
      <c r="E237" s="276" t="s">
        <v>9225</v>
      </c>
      <c r="F237" s="276" t="s">
        <v>9225</v>
      </c>
      <c r="G237" s="276" t="s">
        <v>9225</v>
      </c>
      <c r="H237" s="276" t="s">
        <v>9225</v>
      </c>
      <c r="I237" s="276" t="s">
        <v>9225</v>
      </c>
      <c r="J237" s="276" t="s">
        <v>9225</v>
      </c>
      <c r="K237" s="276" t="s">
        <v>9225</v>
      </c>
      <c r="L237" s="276" t="s">
        <v>9225</v>
      </c>
      <c r="M237" s="276" t="s">
        <v>9225</v>
      </c>
      <c r="N237" s="276" t="s">
        <v>9225</v>
      </c>
      <c r="O237" s="276" t="s">
        <v>9225</v>
      </c>
      <c r="P237" s="276" t="s">
        <v>9225</v>
      </c>
      <c r="Q237" s="276" t="s">
        <v>9225</v>
      </c>
      <c r="R237" s="276" t="s">
        <v>9225</v>
      </c>
      <c r="S237" s="276" t="s">
        <v>9225</v>
      </c>
      <c r="T237" s="276" t="s">
        <v>9225</v>
      </c>
      <c r="U237" s="276" t="s">
        <v>9225</v>
      </c>
      <c r="V237" s="276" t="s">
        <v>9225</v>
      </c>
      <c r="W237" s="276" t="s">
        <v>9225</v>
      </c>
      <c r="X237" s="276" t="s">
        <v>9225</v>
      </c>
      <c r="Y237" s="276" t="s">
        <v>9225</v>
      </c>
      <c r="Z237" s="276" t="s">
        <v>9225</v>
      </c>
      <c r="AA237" s="276" t="s">
        <v>9225</v>
      </c>
      <c r="AB237" s="276" t="s">
        <v>9225</v>
      </c>
      <c r="AC237" s="276" t="s">
        <v>9225</v>
      </c>
      <c r="AD237" s="276" t="s">
        <v>9225</v>
      </c>
      <c r="AE237" s="276" t="s">
        <v>9225</v>
      </c>
      <c r="AF237" s="276" t="s">
        <v>9225</v>
      </c>
      <c r="AG237" s="276" t="s">
        <v>9225</v>
      </c>
      <c r="AH237" s="276" t="s">
        <v>9225</v>
      </c>
      <c r="AI237" s="276" t="s">
        <v>9225</v>
      </c>
      <c r="AJ237" s="276" t="s">
        <v>9225</v>
      </c>
      <c r="AK237" s="276" t="s">
        <v>9225</v>
      </c>
      <c r="AL237" s="276" t="s">
        <v>9225</v>
      </c>
      <c r="AM237" s="276" t="s">
        <v>9225</v>
      </c>
      <c r="AN237" s="276" t="s">
        <v>9225</v>
      </c>
      <c r="AO237" s="276" t="s">
        <v>9225</v>
      </c>
      <c r="AP237" s="276" t="s">
        <v>9225</v>
      </c>
      <c r="AQ237" s="276">
        <v>2.2000000000000002</v>
      </c>
      <c r="AR237" s="276">
        <v>2.2000000000000002</v>
      </c>
      <c r="AS237" s="276">
        <v>2.2999999999999998</v>
      </c>
      <c r="AT237" s="276">
        <v>2.2999999999999998</v>
      </c>
      <c r="AU237" s="276">
        <v>2.2999999999999998</v>
      </c>
      <c r="AV237" s="276">
        <v>2.2999999999999998</v>
      </c>
      <c r="AW237" s="276">
        <v>2.2999999999999998</v>
      </c>
      <c r="AX237" s="276">
        <v>2.2999999999999998</v>
      </c>
      <c r="AY237" s="276">
        <f>_xlfn.IFNA(VLOOKUP(C237,'INFORM Severity - hidden'!$C$5:$G$300,5,FALSE),"-")</f>
        <v>2.2999999999999998</v>
      </c>
    </row>
    <row r="238" spans="1:51" x14ac:dyDescent="0.25">
      <c r="A238" t="s">
        <v>924</v>
      </c>
      <c r="B238" t="s">
        <v>2621</v>
      </c>
      <c r="C238" t="s">
        <v>2622</v>
      </c>
      <c r="D238" s="276" t="str">
        <f t="shared" si="3"/>
        <v>Stable</v>
      </c>
      <c r="E238" s="276" t="s">
        <v>9225</v>
      </c>
      <c r="F238" s="276">
        <v>2.9</v>
      </c>
      <c r="G238" s="276">
        <v>3</v>
      </c>
      <c r="H238" s="276">
        <v>3.1</v>
      </c>
      <c r="I238" s="276">
        <v>3.1</v>
      </c>
      <c r="J238" s="276">
        <v>3</v>
      </c>
      <c r="K238" s="276">
        <v>2.9</v>
      </c>
      <c r="L238" s="276">
        <v>2.9</v>
      </c>
      <c r="M238" s="276">
        <v>2.9</v>
      </c>
      <c r="N238" s="276">
        <v>2.9</v>
      </c>
      <c r="O238" s="276" t="s">
        <v>9225</v>
      </c>
      <c r="P238" s="276" t="s">
        <v>9225</v>
      </c>
      <c r="Q238" s="276" t="s">
        <v>9225</v>
      </c>
      <c r="R238" s="276" t="s">
        <v>9225</v>
      </c>
      <c r="S238" s="276" t="s">
        <v>9225</v>
      </c>
      <c r="T238" s="276" t="s">
        <v>9225</v>
      </c>
      <c r="U238" s="276">
        <v>2.9</v>
      </c>
      <c r="V238" s="276">
        <v>2.9</v>
      </c>
      <c r="W238" s="276">
        <v>2.9</v>
      </c>
      <c r="X238" s="276">
        <v>2.9</v>
      </c>
      <c r="Y238" s="276">
        <v>2.9</v>
      </c>
      <c r="Z238" s="276">
        <v>2.9</v>
      </c>
      <c r="AA238" s="276">
        <v>3.1</v>
      </c>
      <c r="AB238" s="276">
        <v>3.1</v>
      </c>
      <c r="AC238" s="276">
        <v>3.1</v>
      </c>
      <c r="AD238" s="276">
        <v>3.1</v>
      </c>
      <c r="AE238" s="276">
        <v>3.1</v>
      </c>
      <c r="AF238" s="276">
        <v>3.1</v>
      </c>
      <c r="AG238" s="276">
        <v>3.1</v>
      </c>
      <c r="AH238" s="276" t="s">
        <v>9225</v>
      </c>
      <c r="AI238" s="276" t="s">
        <v>9225</v>
      </c>
      <c r="AJ238" s="276" t="s">
        <v>9225</v>
      </c>
      <c r="AK238" s="276" t="s">
        <v>9225</v>
      </c>
      <c r="AL238" s="276" t="s">
        <v>9225</v>
      </c>
      <c r="AM238" s="276" t="s">
        <v>9225</v>
      </c>
      <c r="AN238" s="276" t="s">
        <v>9225</v>
      </c>
      <c r="AO238" s="276" t="s">
        <v>9225</v>
      </c>
      <c r="AP238" s="276" t="s">
        <v>9225</v>
      </c>
      <c r="AQ238" s="276" t="s">
        <v>9225</v>
      </c>
      <c r="AR238" s="276" t="s">
        <v>9225</v>
      </c>
      <c r="AS238" s="276" t="s">
        <v>9225</v>
      </c>
      <c r="AT238" s="276" t="s">
        <v>9225</v>
      </c>
      <c r="AU238" s="276">
        <v>3.3</v>
      </c>
      <c r="AV238" s="276">
        <v>3.3</v>
      </c>
      <c r="AW238" s="276">
        <v>3.3</v>
      </c>
      <c r="AX238" s="276">
        <v>3.3</v>
      </c>
      <c r="AY238" s="276">
        <f>_xlfn.IFNA(VLOOKUP(C238,'INFORM Severity - hidden'!$C$5:$G$300,5,FALSE),"-")</f>
        <v>3.2</v>
      </c>
    </row>
    <row r="239" spans="1:51" x14ac:dyDescent="0.25">
      <c r="A239"/>
      <c r="B239"/>
      <c r="C239" t="s">
        <v>9305</v>
      </c>
      <c r="D239" s="276" t="str">
        <f t="shared" si="3"/>
        <v>-</v>
      </c>
      <c r="E239" s="276" t="s">
        <v>9225</v>
      </c>
      <c r="F239" s="276">
        <v>2.8</v>
      </c>
      <c r="G239" s="276">
        <v>2.8</v>
      </c>
      <c r="H239" s="276">
        <v>2.6</v>
      </c>
      <c r="I239" s="276">
        <v>2.6</v>
      </c>
      <c r="J239" s="276">
        <v>2.5</v>
      </c>
      <c r="K239" s="276">
        <v>2.5</v>
      </c>
      <c r="L239" s="276">
        <v>2.5</v>
      </c>
      <c r="M239" s="276">
        <v>2.5</v>
      </c>
      <c r="N239" s="276" t="s">
        <v>9225</v>
      </c>
      <c r="O239" s="276" t="s">
        <v>9225</v>
      </c>
      <c r="P239" s="276" t="s">
        <v>9225</v>
      </c>
      <c r="Q239" s="276" t="s">
        <v>9225</v>
      </c>
      <c r="R239" s="276" t="s">
        <v>9225</v>
      </c>
      <c r="S239" s="276" t="s">
        <v>9225</v>
      </c>
      <c r="T239" s="276" t="s">
        <v>9225</v>
      </c>
      <c r="U239" s="276" t="s">
        <v>9225</v>
      </c>
      <c r="V239" s="276" t="s">
        <v>9225</v>
      </c>
      <c r="W239" s="276" t="s">
        <v>9225</v>
      </c>
      <c r="X239" s="276" t="s">
        <v>9225</v>
      </c>
      <c r="Y239" s="276" t="s">
        <v>9225</v>
      </c>
      <c r="Z239" s="276" t="s">
        <v>9225</v>
      </c>
      <c r="AA239" s="276" t="s">
        <v>9225</v>
      </c>
      <c r="AB239" s="276" t="s">
        <v>9225</v>
      </c>
      <c r="AC239" s="276" t="s">
        <v>9225</v>
      </c>
      <c r="AD239" s="276" t="s">
        <v>9225</v>
      </c>
      <c r="AE239" s="276" t="s">
        <v>9225</v>
      </c>
      <c r="AF239" s="276" t="s">
        <v>9225</v>
      </c>
      <c r="AG239" s="276" t="s">
        <v>9225</v>
      </c>
      <c r="AH239" s="276" t="s">
        <v>9225</v>
      </c>
      <c r="AI239" s="276" t="s">
        <v>9225</v>
      </c>
      <c r="AJ239" s="276" t="s">
        <v>9225</v>
      </c>
      <c r="AK239" s="276" t="s">
        <v>9225</v>
      </c>
      <c r="AL239" s="276" t="s">
        <v>9225</v>
      </c>
      <c r="AM239" s="276" t="s">
        <v>9225</v>
      </c>
      <c r="AN239" s="276" t="s">
        <v>9225</v>
      </c>
      <c r="AO239" s="276" t="s">
        <v>9225</v>
      </c>
      <c r="AP239" s="276" t="s">
        <v>9225</v>
      </c>
      <c r="AQ239" s="276" t="s">
        <v>9225</v>
      </c>
      <c r="AR239" s="276" t="s">
        <v>9225</v>
      </c>
      <c r="AS239" s="276" t="s">
        <v>9225</v>
      </c>
      <c r="AT239" s="276" t="s">
        <v>9225</v>
      </c>
      <c r="AU239" s="276" t="s">
        <v>9225</v>
      </c>
      <c r="AV239" s="276" t="s">
        <v>9225</v>
      </c>
      <c r="AW239" s="276" t="s">
        <v>9225</v>
      </c>
      <c r="AX239" s="276" t="s">
        <v>9225</v>
      </c>
      <c r="AY239" s="276" t="str">
        <f>_xlfn.IFNA(VLOOKUP(C239,'INFORM Severity - hidden'!$C$5:$G$300,5,FALSE),"-")</f>
        <v>-</v>
      </c>
    </row>
    <row r="240" spans="1:51" x14ac:dyDescent="0.25">
      <c r="A240"/>
      <c r="B240"/>
      <c r="C240" t="s">
        <v>9306</v>
      </c>
      <c r="D240" s="276" t="str">
        <f t="shared" si="3"/>
        <v>-</v>
      </c>
      <c r="E240" s="276" t="s">
        <v>9225</v>
      </c>
      <c r="F240" s="276">
        <v>1.9</v>
      </c>
      <c r="G240" s="276">
        <v>1.9</v>
      </c>
      <c r="H240" s="276">
        <v>2.4</v>
      </c>
      <c r="I240" s="276">
        <v>2.4</v>
      </c>
      <c r="J240" s="276">
        <v>2.2999999999999998</v>
      </c>
      <c r="K240" s="276">
        <v>2.2999999999999998</v>
      </c>
      <c r="L240" s="276">
        <v>2.2999999999999998</v>
      </c>
      <c r="M240" s="276">
        <v>1.6</v>
      </c>
      <c r="N240" s="276" t="s">
        <v>9225</v>
      </c>
      <c r="O240" s="276" t="s">
        <v>9225</v>
      </c>
      <c r="P240" s="276" t="s">
        <v>9225</v>
      </c>
      <c r="Q240" s="276" t="s">
        <v>9225</v>
      </c>
      <c r="R240" s="276" t="s">
        <v>9225</v>
      </c>
      <c r="S240" s="276" t="s">
        <v>9225</v>
      </c>
      <c r="T240" s="276" t="s">
        <v>9225</v>
      </c>
      <c r="U240" s="276" t="s">
        <v>9225</v>
      </c>
      <c r="V240" s="276" t="s">
        <v>9225</v>
      </c>
      <c r="W240" s="276" t="s">
        <v>9225</v>
      </c>
      <c r="X240" s="276" t="s">
        <v>9225</v>
      </c>
      <c r="Y240" s="276" t="s">
        <v>9225</v>
      </c>
      <c r="Z240" s="276" t="s">
        <v>9225</v>
      </c>
      <c r="AA240" s="276" t="s">
        <v>9225</v>
      </c>
      <c r="AB240" s="276" t="s">
        <v>9225</v>
      </c>
      <c r="AC240" s="276" t="s">
        <v>9225</v>
      </c>
      <c r="AD240" s="276" t="s">
        <v>9225</v>
      </c>
      <c r="AE240" s="276" t="s">
        <v>9225</v>
      </c>
      <c r="AF240" s="276" t="s">
        <v>9225</v>
      </c>
      <c r="AG240" s="276" t="s">
        <v>9225</v>
      </c>
      <c r="AH240" s="276" t="s">
        <v>9225</v>
      </c>
      <c r="AI240" s="276" t="s">
        <v>9225</v>
      </c>
      <c r="AJ240" s="276" t="s">
        <v>9225</v>
      </c>
      <c r="AK240" s="276" t="s">
        <v>9225</v>
      </c>
      <c r="AL240" s="276" t="s">
        <v>9225</v>
      </c>
      <c r="AM240" s="276" t="s">
        <v>9225</v>
      </c>
      <c r="AN240" s="276" t="s">
        <v>9225</v>
      </c>
      <c r="AO240" s="276" t="s">
        <v>9225</v>
      </c>
      <c r="AP240" s="276" t="s">
        <v>9225</v>
      </c>
      <c r="AQ240" s="276" t="s">
        <v>9225</v>
      </c>
      <c r="AR240" s="276" t="s">
        <v>9225</v>
      </c>
      <c r="AS240" s="276" t="s">
        <v>9225</v>
      </c>
      <c r="AT240" s="276" t="s">
        <v>9225</v>
      </c>
      <c r="AU240" s="276" t="s">
        <v>9225</v>
      </c>
      <c r="AV240" s="276" t="s">
        <v>9225</v>
      </c>
      <c r="AW240" s="276" t="s">
        <v>9225</v>
      </c>
      <c r="AX240" s="276" t="s">
        <v>9225</v>
      </c>
      <c r="AY240" s="276" t="str">
        <f>_xlfn.IFNA(VLOOKUP(C240,'INFORM Severity - hidden'!$C$5:$G$300,5,FALSE),"-")</f>
        <v>-</v>
      </c>
    </row>
    <row r="241" spans="1:51" x14ac:dyDescent="0.25">
      <c r="A241"/>
      <c r="B241"/>
      <c r="C241" t="s">
        <v>9307</v>
      </c>
      <c r="D241" s="276" t="str">
        <f t="shared" si="3"/>
        <v>-</v>
      </c>
      <c r="E241" s="276" t="s">
        <v>9225</v>
      </c>
      <c r="F241" s="276">
        <v>2</v>
      </c>
      <c r="G241" s="276">
        <v>2.2000000000000002</v>
      </c>
      <c r="H241" s="276">
        <v>2.4</v>
      </c>
      <c r="I241" s="276">
        <v>2.4</v>
      </c>
      <c r="J241" s="276">
        <v>2.2999999999999998</v>
      </c>
      <c r="K241" s="276">
        <v>2.2999999999999998</v>
      </c>
      <c r="L241" s="276">
        <v>2.2999999999999998</v>
      </c>
      <c r="M241" s="276">
        <v>2.2999999999999998</v>
      </c>
      <c r="N241" s="276" t="s">
        <v>9225</v>
      </c>
      <c r="O241" s="276" t="s">
        <v>9225</v>
      </c>
      <c r="P241" s="276" t="s">
        <v>9225</v>
      </c>
      <c r="Q241" s="276" t="s">
        <v>9225</v>
      </c>
      <c r="R241" s="276" t="s">
        <v>9225</v>
      </c>
      <c r="S241" s="276" t="s">
        <v>9225</v>
      </c>
      <c r="T241" s="276" t="s">
        <v>9225</v>
      </c>
      <c r="U241" s="276" t="s">
        <v>9225</v>
      </c>
      <c r="V241" s="276" t="s">
        <v>9225</v>
      </c>
      <c r="W241" s="276" t="s">
        <v>9225</v>
      </c>
      <c r="X241" s="276" t="s">
        <v>9225</v>
      </c>
      <c r="Y241" s="276" t="s">
        <v>9225</v>
      </c>
      <c r="Z241" s="276" t="s">
        <v>9225</v>
      </c>
      <c r="AA241" s="276" t="s">
        <v>9225</v>
      </c>
      <c r="AB241" s="276" t="s">
        <v>9225</v>
      </c>
      <c r="AC241" s="276" t="s">
        <v>9225</v>
      </c>
      <c r="AD241" s="276" t="s">
        <v>9225</v>
      </c>
      <c r="AE241" s="276" t="s">
        <v>9225</v>
      </c>
      <c r="AF241" s="276" t="s">
        <v>9225</v>
      </c>
      <c r="AG241" s="276" t="s">
        <v>9225</v>
      </c>
      <c r="AH241" s="276" t="s">
        <v>9225</v>
      </c>
      <c r="AI241" s="276" t="s">
        <v>9225</v>
      </c>
      <c r="AJ241" s="276" t="s">
        <v>9225</v>
      </c>
      <c r="AK241" s="276" t="s">
        <v>9225</v>
      </c>
      <c r="AL241" s="276" t="s">
        <v>9225</v>
      </c>
      <c r="AM241" s="276" t="s">
        <v>9225</v>
      </c>
      <c r="AN241" s="276" t="s">
        <v>9225</v>
      </c>
      <c r="AO241" s="276" t="s">
        <v>9225</v>
      </c>
      <c r="AP241" s="276" t="s">
        <v>9225</v>
      </c>
      <c r="AQ241" s="276" t="s">
        <v>9225</v>
      </c>
      <c r="AR241" s="276" t="s">
        <v>9225</v>
      </c>
      <c r="AS241" s="276" t="s">
        <v>9225</v>
      </c>
      <c r="AT241" s="276" t="s">
        <v>9225</v>
      </c>
      <c r="AU241" s="276" t="s">
        <v>9225</v>
      </c>
      <c r="AV241" s="276" t="s">
        <v>9225</v>
      </c>
      <c r="AW241" s="276" t="s">
        <v>9225</v>
      </c>
      <c r="AX241" s="276" t="s">
        <v>9225</v>
      </c>
      <c r="AY241" s="276" t="str">
        <f>_xlfn.IFNA(VLOOKUP(C241,'INFORM Severity - hidden'!$C$5:$G$300,5,FALSE),"-")</f>
        <v>-</v>
      </c>
    </row>
    <row r="242" spans="1:51" x14ac:dyDescent="0.25">
      <c r="A242" t="s">
        <v>924</v>
      </c>
      <c r="B242" t="s">
        <v>922</v>
      </c>
      <c r="C242" t="s">
        <v>923</v>
      </c>
      <c r="D242" s="276" t="str">
        <f t="shared" si="3"/>
        <v>Stable</v>
      </c>
      <c r="E242" s="276" t="s">
        <v>9225</v>
      </c>
      <c r="F242" s="276" t="s">
        <v>9225</v>
      </c>
      <c r="G242" s="276" t="s">
        <v>9225</v>
      </c>
      <c r="H242" s="276" t="s">
        <v>9225</v>
      </c>
      <c r="I242" s="276" t="s">
        <v>9225</v>
      </c>
      <c r="J242" s="276" t="s">
        <v>9225</v>
      </c>
      <c r="K242" s="276" t="s">
        <v>9225</v>
      </c>
      <c r="L242" s="276" t="s">
        <v>9225</v>
      </c>
      <c r="M242" s="276" t="s">
        <v>9225</v>
      </c>
      <c r="N242" s="276" t="s">
        <v>9225</v>
      </c>
      <c r="O242" s="276">
        <v>3</v>
      </c>
      <c r="P242" s="276">
        <v>2.8</v>
      </c>
      <c r="Q242" s="276">
        <v>2.8</v>
      </c>
      <c r="R242" s="276">
        <v>3</v>
      </c>
      <c r="S242" s="276">
        <v>3</v>
      </c>
      <c r="T242" s="276">
        <v>3</v>
      </c>
      <c r="U242" s="276">
        <v>3</v>
      </c>
      <c r="V242" s="276">
        <v>3.1</v>
      </c>
      <c r="W242" s="276">
        <v>3.1</v>
      </c>
      <c r="X242" s="276">
        <v>3.1</v>
      </c>
      <c r="Y242" s="276">
        <v>3.1</v>
      </c>
      <c r="Z242" s="276">
        <v>3.1</v>
      </c>
      <c r="AA242" s="276">
        <v>3.2</v>
      </c>
      <c r="AB242" s="276">
        <v>3.1</v>
      </c>
      <c r="AC242" s="276">
        <v>3.1</v>
      </c>
      <c r="AD242" s="276">
        <v>3.1</v>
      </c>
      <c r="AE242" s="276">
        <v>3.1</v>
      </c>
      <c r="AF242" s="276">
        <v>3.1</v>
      </c>
      <c r="AG242" s="276">
        <v>3.1</v>
      </c>
      <c r="AH242" s="276">
        <v>3.1</v>
      </c>
      <c r="AI242" s="276">
        <v>3.1</v>
      </c>
      <c r="AJ242" s="276">
        <v>3.1</v>
      </c>
      <c r="AK242" s="276">
        <v>3.1</v>
      </c>
      <c r="AL242" s="276">
        <v>3.1</v>
      </c>
      <c r="AM242" s="276">
        <v>3.1</v>
      </c>
      <c r="AN242" s="276">
        <v>3.1</v>
      </c>
      <c r="AO242" s="276">
        <v>3.1</v>
      </c>
      <c r="AP242" s="276">
        <v>3.1</v>
      </c>
      <c r="AQ242" s="276">
        <v>3.1</v>
      </c>
      <c r="AR242" s="276">
        <v>3.1</v>
      </c>
      <c r="AS242" s="276">
        <v>3.1</v>
      </c>
      <c r="AT242" s="276">
        <v>3.1</v>
      </c>
      <c r="AU242" s="276">
        <v>3.2</v>
      </c>
      <c r="AV242" s="276">
        <v>3.2</v>
      </c>
      <c r="AW242" s="276">
        <v>3.2</v>
      </c>
      <c r="AX242" s="276">
        <v>3.2</v>
      </c>
      <c r="AY242" s="276">
        <f>_xlfn.IFNA(VLOOKUP(C242,'INFORM Severity - hidden'!$C$5:$G$300,5,FALSE),"-")</f>
        <v>3.2</v>
      </c>
    </row>
    <row r="243" spans="1:51" x14ac:dyDescent="0.25">
      <c r="A243"/>
      <c r="B243"/>
      <c r="C243" t="s">
        <v>9308</v>
      </c>
      <c r="D243" s="276" t="str">
        <f t="shared" si="3"/>
        <v>-</v>
      </c>
      <c r="E243" s="276" t="s">
        <v>9225</v>
      </c>
      <c r="F243" s="276" t="s">
        <v>9225</v>
      </c>
      <c r="G243" s="276" t="s">
        <v>9225</v>
      </c>
      <c r="H243" s="276" t="s">
        <v>9225</v>
      </c>
      <c r="I243" s="276" t="s">
        <v>9225</v>
      </c>
      <c r="J243" s="276" t="s">
        <v>9225</v>
      </c>
      <c r="K243" s="276" t="s">
        <v>9225</v>
      </c>
      <c r="L243" s="276" t="s">
        <v>9225</v>
      </c>
      <c r="M243" s="276" t="s">
        <v>9225</v>
      </c>
      <c r="N243" s="276" t="s">
        <v>9225</v>
      </c>
      <c r="O243" s="276" t="s">
        <v>9225</v>
      </c>
      <c r="P243" s="276" t="s">
        <v>9225</v>
      </c>
      <c r="Q243" s="276" t="s">
        <v>9225</v>
      </c>
      <c r="R243" s="276" t="s">
        <v>9225</v>
      </c>
      <c r="S243" s="276" t="s">
        <v>9225</v>
      </c>
      <c r="T243" s="276" t="s">
        <v>9225</v>
      </c>
      <c r="U243" s="276" t="s">
        <v>9225</v>
      </c>
      <c r="V243" s="276" t="s">
        <v>9225</v>
      </c>
      <c r="W243" s="276" t="s">
        <v>9225</v>
      </c>
      <c r="X243" s="276" t="s">
        <v>9225</v>
      </c>
      <c r="Y243" s="276" t="s">
        <v>9225</v>
      </c>
      <c r="Z243" s="276" t="s">
        <v>9225</v>
      </c>
      <c r="AA243" s="276" t="s">
        <v>9225</v>
      </c>
      <c r="AB243" s="276" t="s">
        <v>9225</v>
      </c>
      <c r="AC243" s="276" t="s">
        <v>9225</v>
      </c>
      <c r="AD243" s="276" t="s">
        <v>9225</v>
      </c>
      <c r="AE243" s="276" t="s">
        <v>9225</v>
      </c>
      <c r="AF243" s="276" t="s">
        <v>9225</v>
      </c>
      <c r="AG243" s="276" t="s">
        <v>9225</v>
      </c>
      <c r="AH243" s="276" t="s">
        <v>9225</v>
      </c>
      <c r="AI243" s="276" t="s">
        <v>9225</v>
      </c>
      <c r="AJ243" s="276" t="s">
        <v>9225</v>
      </c>
      <c r="AK243" s="276" t="s">
        <v>9225</v>
      </c>
      <c r="AL243" s="276" t="s">
        <v>9225</v>
      </c>
      <c r="AM243" s="276" t="s">
        <v>9225</v>
      </c>
      <c r="AN243" s="276" t="s">
        <v>9225</v>
      </c>
      <c r="AO243" s="276" t="s">
        <v>9225</v>
      </c>
      <c r="AP243" s="276" t="s">
        <v>9225</v>
      </c>
      <c r="AQ243" s="276" t="s">
        <v>9225</v>
      </c>
      <c r="AR243" s="276" t="s">
        <v>9225</v>
      </c>
      <c r="AS243" s="276" t="s">
        <v>9225</v>
      </c>
      <c r="AT243" s="276" t="s">
        <v>9225</v>
      </c>
      <c r="AU243" s="276" t="s">
        <v>9225</v>
      </c>
      <c r="AV243" s="276" t="s">
        <v>9225</v>
      </c>
      <c r="AW243" s="276" t="s">
        <v>9225</v>
      </c>
      <c r="AX243" s="276" t="s">
        <v>9225</v>
      </c>
      <c r="AY243" s="276" t="str">
        <f>_xlfn.IFNA(VLOOKUP(C243,'INFORM Severity - hidden'!$C$5:$G$300,5,FALSE),"-")</f>
        <v>-</v>
      </c>
    </row>
    <row r="244" spans="1:51" x14ac:dyDescent="0.25">
      <c r="A244" t="s">
        <v>924</v>
      </c>
      <c r="B244" t="s">
        <v>2594</v>
      </c>
      <c r="C244" t="s">
        <v>2595</v>
      </c>
      <c r="D244" s="276" t="str">
        <f t="shared" si="3"/>
        <v>Decreasing</v>
      </c>
      <c r="E244" s="276" t="s">
        <v>9225</v>
      </c>
      <c r="F244" s="276" t="s">
        <v>9225</v>
      </c>
      <c r="G244" s="276" t="s">
        <v>9225</v>
      </c>
      <c r="H244" s="276" t="s">
        <v>9225</v>
      </c>
      <c r="I244" s="276" t="s">
        <v>9225</v>
      </c>
      <c r="J244" s="276" t="s">
        <v>9225</v>
      </c>
      <c r="K244" s="276" t="s">
        <v>9225</v>
      </c>
      <c r="L244" s="276" t="s">
        <v>9225</v>
      </c>
      <c r="M244" s="276" t="s">
        <v>9225</v>
      </c>
      <c r="N244" s="276" t="s">
        <v>9225</v>
      </c>
      <c r="O244" s="276" t="s">
        <v>9225</v>
      </c>
      <c r="P244" s="276" t="s">
        <v>9225</v>
      </c>
      <c r="Q244" s="276" t="s">
        <v>9225</v>
      </c>
      <c r="R244" s="276" t="s">
        <v>9225</v>
      </c>
      <c r="S244" s="276" t="s">
        <v>9225</v>
      </c>
      <c r="T244" s="276" t="s">
        <v>9225</v>
      </c>
      <c r="U244" s="276" t="s">
        <v>9225</v>
      </c>
      <c r="V244" s="276" t="s">
        <v>9225</v>
      </c>
      <c r="W244" s="276" t="s">
        <v>9225</v>
      </c>
      <c r="X244" s="276" t="s">
        <v>9225</v>
      </c>
      <c r="Y244" s="276" t="s">
        <v>9225</v>
      </c>
      <c r="Z244" s="276" t="s">
        <v>9225</v>
      </c>
      <c r="AA244" s="276" t="s">
        <v>9225</v>
      </c>
      <c r="AB244" s="276" t="s">
        <v>9225</v>
      </c>
      <c r="AC244" s="276" t="s">
        <v>9225</v>
      </c>
      <c r="AD244" s="276" t="s">
        <v>9225</v>
      </c>
      <c r="AE244" s="276" t="s">
        <v>9225</v>
      </c>
      <c r="AF244" s="276" t="s">
        <v>9225</v>
      </c>
      <c r="AG244" s="276" t="s">
        <v>9225</v>
      </c>
      <c r="AH244" s="276" t="s">
        <v>9225</v>
      </c>
      <c r="AI244" s="276" t="s">
        <v>9225</v>
      </c>
      <c r="AJ244" s="276" t="s">
        <v>9225</v>
      </c>
      <c r="AK244" s="276" t="s">
        <v>9225</v>
      </c>
      <c r="AL244" s="276" t="s">
        <v>9225</v>
      </c>
      <c r="AM244" s="276" t="s">
        <v>9225</v>
      </c>
      <c r="AN244" s="276" t="s">
        <v>9225</v>
      </c>
      <c r="AO244" s="276" t="s">
        <v>9225</v>
      </c>
      <c r="AP244" s="276" t="s">
        <v>9225</v>
      </c>
      <c r="AQ244" s="276" t="s">
        <v>9225</v>
      </c>
      <c r="AR244" s="276" t="s">
        <v>9225</v>
      </c>
      <c r="AS244" s="276" t="s">
        <v>9225</v>
      </c>
      <c r="AT244" s="276" t="s">
        <v>9225</v>
      </c>
      <c r="AU244" s="276">
        <v>3.3</v>
      </c>
      <c r="AV244" s="276">
        <v>3</v>
      </c>
      <c r="AW244" s="276">
        <v>2.9</v>
      </c>
      <c r="AX244" s="276">
        <v>2.9</v>
      </c>
      <c r="AY244" s="276">
        <f>_xlfn.IFNA(VLOOKUP(C244,'INFORM Severity - hidden'!$C$5:$G$300,5,FALSE),"-")</f>
        <v>2.9</v>
      </c>
    </row>
    <row r="245" spans="1:51" x14ac:dyDescent="0.25">
      <c r="A245" t="s">
        <v>590</v>
      </c>
      <c r="B245" t="s">
        <v>588</v>
      </c>
      <c r="C245" t="s">
        <v>589</v>
      </c>
      <c r="D245" s="276" t="str">
        <f t="shared" si="3"/>
        <v>Decreasing</v>
      </c>
      <c r="E245" s="276" t="s">
        <v>9225</v>
      </c>
      <c r="F245" s="276">
        <v>3.3</v>
      </c>
      <c r="G245" s="276">
        <v>3.3</v>
      </c>
      <c r="H245" s="276">
        <v>3.6</v>
      </c>
      <c r="I245" s="276">
        <v>3.6</v>
      </c>
      <c r="J245" s="276">
        <v>3.6</v>
      </c>
      <c r="K245" s="276">
        <v>3.6</v>
      </c>
      <c r="L245" s="276">
        <v>3.6</v>
      </c>
      <c r="M245" s="276">
        <v>3.6</v>
      </c>
      <c r="N245" s="276">
        <v>3.5</v>
      </c>
      <c r="O245" s="276">
        <v>3.5</v>
      </c>
      <c r="P245" s="276">
        <v>3.5</v>
      </c>
      <c r="Q245" s="276">
        <v>3.5</v>
      </c>
      <c r="R245" s="276">
        <v>3.5</v>
      </c>
      <c r="S245" s="276">
        <v>3.5</v>
      </c>
      <c r="T245" s="276">
        <v>3.5</v>
      </c>
      <c r="U245" s="276">
        <v>3.5</v>
      </c>
      <c r="V245" s="276">
        <v>3.5</v>
      </c>
      <c r="W245" s="276">
        <v>3.5</v>
      </c>
      <c r="X245" s="276">
        <v>3.5</v>
      </c>
      <c r="Y245" s="276">
        <v>3.5</v>
      </c>
      <c r="Z245" s="276">
        <v>3.5</v>
      </c>
      <c r="AA245" s="276">
        <v>3.5</v>
      </c>
      <c r="AB245" s="276">
        <v>3.5</v>
      </c>
      <c r="AC245" s="276">
        <v>3.5</v>
      </c>
      <c r="AD245" s="276">
        <v>3.5</v>
      </c>
      <c r="AE245" s="276">
        <v>3.5</v>
      </c>
      <c r="AF245" s="276">
        <v>3.5</v>
      </c>
      <c r="AG245" s="276">
        <v>3.5</v>
      </c>
      <c r="AH245" s="276">
        <v>3.5</v>
      </c>
      <c r="AI245" s="276">
        <v>3.5</v>
      </c>
      <c r="AJ245" s="276">
        <v>3.5</v>
      </c>
      <c r="AK245" s="276">
        <v>3.5</v>
      </c>
      <c r="AL245" s="276">
        <v>3.6</v>
      </c>
      <c r="AM245" s="276">
        <v>3.6</v>
      </c>
      <c r="AN245" s="276">
        <v>3.6</v>
      </c>
      <c r="AO245" s="276">
        <v>3.6</v>
      </c>
      <c r="AP245" s="276">
        <v>3.7</v>
      </c>
      <c r="AQ245" s="276">
        <v>4</v>
      </c>
      <c r="AR245" s="276">
        <v>4.3</v>
      </c>
      <c r="AS245" s="276">
        <v>4.4000000000000004</v>
      </c>
      <c r="AT245" s="276">
        <v>4.4000000000000004</v>
      </c>
      <c r="AU245" s="276">
        <v>4.2</v>
      </c>
      <c r="AV245" s="276">
        <v>4.2</v>
      </c>
      <c r="AW245" s="276">
        <v>4.2</v>
      </c>
      <c r="AX245" s="276">
        <v>4.0999999999999996</v>
      </c>
      <c r="AY245" s="276">
        <f>_xlfn.IFNA(VLOOKUP(C245,'INFORM Severity - hidden'!$C$5:$G$300,5,FALSE),"-")</f>
        <v>4.0999999999999996</v>
      </c>
    </row>
    <row r="246" spans="1:51" x14ac:dyDescent="0.25">
      <c r="A246"/>
      <c r="B246"/>
      <c r="C246" t="s">
        <v>9309</v>
      </c>
      <c r="D246" s="276" t="str">
        <f t="shared" si="3"/>
        <v>-</v>
      </c>
      <c r="E246" s="276" t="s">
        <v>9225</v>
      </c>
      <c r="F246" s="276" t="s">
        <v>9225</v>
      </c>
      <c r="G246" s="276" t="s">
        <v>9225</v>
      </c>
      <c r="H246" s="276" t="s">
        <v>9225</v>
      </c>
      <c r="I246" s="276" t="s">
        <v>9225</v>
      </c>
      <c r="J246" s="276" t="s">
        <v>9225</v>
      </c>
      <c r="K246" s="276" t="s">
        <v>9225</v>
      </c>
      <c r="L246" s="276" t="s">
        <v>9225</v>
      </c>
      <c r="M246" s="276" t="s">
        <v>9225</v>
      </c>
      <c r="N246" s="276" t="s">
        <v>9225</v>
      </c>
      <c r="O246" s="276" t="s">
        <v>9225</v>
      </c>
      <c r="P246" s="276" t="s">
        <v>9225</v>
      </c>
      <c r="Q246" s="276" t="s">
        <v>9225</v>
      </c>
      <c r="R246" s="276" t="s">
        <v>9225</v>
      </c>
      <c r="S246" s="276" t="s">
        <v>9225</v>
      </c>
      <c r="T246" s="276" t="s">
        <v>9225</v>
      </c>
      <c r="U246" s="276" t="s">
        <v>9225</v>
      </c>
      <c r="V246" s="276" t="s">
        <v>9225</v>
      </c>
      <c r="W246" s="276" t="s">
        <v>9225</v>
      </c>
      <c r="X246" s="276" t="s">
        <v>9225</v>
      </c>
      <c r="Y246" s="276" t="s">
        <v>9225</v>
      </c>
      <c r="Z246" s="276" t="s">
        <v>9225</v>
      </c>
      <c r="AA246" s="276" t="s">
        <v>9225</v>
      </c>
      <c r="AB246" s="276" t="s">
        <v>9225</v>
      </c>
      <c r="AC246" s="276" t="s">
        <v>9225</v>
      </c>
      <c r="AD246" s="276" t="s">
        <v>9225</v>
      </c>
      <c r="AE246" s="276" t="s">
        <v>9225</v>
      </c>
      <c r="AF246" s="276">
        <v>1.5</v>
      </c>
      <c r="AG246" s="276">
        <v>1.5</v>
      </c>
      <c r="AH246" s="276">
        <v>1.6</v>
      </c>
      <c r="AI246" s="276">
        <v>1.6</v>
      </c>
      <c r="AJ246" s="276">
        <v>1.6</v>
      </c>
      <c r="AK246" s="276" t="s">
        <v>9225</v>
      </c>
      <c r="AL246" s="276" t="s">
        <v>9225</v>
      </c>
      <c r="AM246" s="276" t="s">
        <v>9225</v>
      </c>
      <c r="AN246" s="276" t="s">
        <v>9225</v>
      </c>
      <c r="AO246" s="276" t="s">
        <v>9225</v>
      </c>
      <c r="AP246" s="276" t="s">
        <v>9225</v>
      </c>
      <c r="AQ246" s="276" t="s">
        <v>9225</v>
      </c>
      <c r="AR246" s="276" t="s">
        <v>9225</v>
      </c>
      <c r="AS246" s="276" t="s">
        <v>9225</v>
      </c>
      <c r="AT246" s="276" t="s">
        <v>9225</v>
      </c>
      <c r="AU246" s="276" t="s">
        <v>9225</v>
      </c>
      <c r="AV246" s="276" t="s">
        <v>9225</v>
      </c>
      <c r="AW246" s="276" t="s">
        <v>9225</v>
      </c>
      <c r="AX246" s="276" t="s">
        <v>9225</v>
      </c>
      <c r="AY246" s="276" t="str">
        <f>_xlfn.IFNA(VLOOKUP(C246,'INFORM Severity - hidden'!$C$5:$G$300,5,FALSE),"-")</f>
        <v>-</v>
      </c>
    </row>
    <row r="247" spans="1:51" x14ac:dyDescent="0.25">
      <c r="A247" t="s">
        <v>4881</v>
      </c>
      <c r="B247" t="s">
        <v>4879</v>
      </c>
      <c r="C247" t="s">
        <v>4880</v>
      </c>
      <c r="D247" s="276" t="str">
        <f t="shared" si="3"/>
        <v>Stable</v>
      </c>
      <c r="E247" s="276">
        <v>4.2</v>
      </c>
      <c r="F247" s="276">
        <v>4.2</v>
      </c>
      <c r="G247" s="276">
        <v>4.2</v>
      </c>
      <c r="H247" s="276">
        <v>3.9</v>
      </c>
      <c r="I247" s="276">
        <v>3.9</v>
      </c>
      <c r="J247" s="276">
        <v>4</v>
      </c>
      <c r="K247" s="276">
        <v>4</v>
      </c>
      <c r="L247" s="276">
        <v>4</v>
      </c>
      <c r="M247" s="276">
        <v>4</v>
      </c>
      <c r="N247" s="276">
        <v>4</v>
      </c>
      <c r="O247" s="276">
        <v>4</v>
      </c>
      <c r="P247" s="276">
        <v>4</v>
      </c>
      <c r="Q247" s="276">
        <v>4</v>
      </c>
      <c r="R247" s="276">
        <v>4.0999999999999996</v>
      </c>
      <c r="S247" s="276">
        <v>4.0999999999999996</v>
      </c>
      <c r="T247" s="276">
        <v>4.0999999999999996</v>
      </c>
      <c r="U247" s="276">
        <v>4.0999999999999996</v>
      </c>
      <c r="V247" s="276">
        <v>4.0999999999999996</v>
      </c>
      <c r="W247" s="276">
        <v>4.0999999999999996</v>
      </c>
      <c r="X247" s="276">
        <v>4.0999999999999996</v>
      </c>
      <c r="Y247" s="276">
        <v>4.0999999999999996</v>
      </c>
      <c r="Z247" s="276">
        <v>4.0999999999999996</v>
      </c>
      <c r="AA247" s="276">
        <v>4</v>
      </c>
      <c r="AB247" s="276">
        <v>4</v>
      </c>
      <c r="AC247" s="276">
        <v>4</v>
      </c>
      <c r="AD247" s="276">
        <v>4</v>
      </c>
      <c r="AE247" s="276">
        <v>4</v>
      </c>
      <c r="AF247" s="276">
        <v>4</v>
      </c>
      <c r="AG247" s="276">
        <v>4</v>
      </c>
      <c r="AH247" s="276">
        <v>4.0999999999999996</v>
      </c>
      <c r="AI247" s="276">
        <v>4.0999999999999996</v>
      </c>
      <c r="AJ247" s="276">
        <v>4.0999999999999996</v>
      </c>
      <c r="AK247" s="276">
        <v>4.0999999999999996</v>
      </c>
      <c r="AL247" s="276">
        <v>4.2</v>
      </c>
      <c r="AM247" s="276">
        <v>4.2</v>
      </c>
      <c r="AN247" s="276">
        <v>4.2</v>
      </c>
      <c r="AO247" s="276">
        <v>4.2</v>
      </c>
      <c r="AP247" s="276">
        <v>4.2</v>
      </c>
      <c r="AQ247" s="276">
        <v>4.2</v>
      </c>
      <c r="AR247" s="276">
        <v>4.0999999999999996</v>
      </c>
      <c r="AS247" s="276">
        <v>4.0999999999999996</v>
      </c>
      <c r="AT247" s="276">
        <v>4.0999999999999996</v>
      </c>
      <c r="AU247" s="276">
        <v>4</v>
      </c>
      <c r="AV247" s="276">
        <v>4</v>
      </c>
      <c r="AW247" s="276">
        <v>4</v>
      </c>
      <c r="AX247" s="276">
        <v>3.9</v>
      </c>
      <c r="AY247" s="276">
        <f>_xlfn.IFNA(VLOOKUP(C247,'INFORM Severity - hidden'!$C$5:$G$300,5,FALSE),"-")</f>
        <v>4</v>
      </c>
    </row>
    <row r="248" spans="1:51" x14ac:dyDescent="0.25">
      <c r="A248"/>
      <c r="B248"/>
      <c r="C248" t="s">
        <v>9310</v>
      </c>
      <c r="D248" s="276" t="str">
        <f t="shared" si="3"/>
        <v>-</v>
      </c>
      <c r="E248" s="276" t="s">
        <v>9225</v>
      </c>
      <c r="F248" s="276" t="s">
        <v>9225</v>
      </c>
      <c r="G248" s="276" t="s">
        <v>9225</v>
      </c>
      <c r="H248" s="276" t="s">
        <v>9225</v>
      </c>
      <c r="I248" s="276" t="s">
        <v>9225</v>
      </c>
      <c r="J248" s="276" t="s">
        <v>9225</v>
      </c>
      <c r="K248" s="276" t="s">
        <v>9225</v>
      </c>
      <c r="L248" s="276" t="s">
        <v>9225</v>
      </c>
      <c r="M248" s="276" t="s">
        <v>9225</v>
      </c>
      <c r="N248" s="276" t="s">
        <v>9225</v>
      </c>
      <c r="O248" s="276" t="s">
        <v>9225</v>
      </c>
      <c r="P248" s="276" t="s">
        <v>9225</v>
      </c>
      <c r="Q248" s="276" t="s">
        <v>9225</v>
      </c>
      <c r="R248" s="276" t="s">
        <v>9225</v>
      </c>
      <c r="S248" s="276" t="s">
        <v>9225</v>
      </c>
      <c r="T248" s="276" t="s">
        <v>9225</v>
      </c>
      <c r="U248" s="276" t="s">
        <v>9225</v>
      </c>
      <c r="V248" s="276" t="s">
        <v>9225</v>
      </c>
      <c r="W248" s="276" t="s">
        <v>9225</v>
      </c>
      <c r="X248" s="276" t="s">
        <v>9225</v>
      </c>
      <c r="Y248" s="276" t="s">
        <v>9225</v>
      </c>
      <c r="Z248" s="276" t="s">
        <v>9225</v>
      </c>
      <c r="AA248" s="276">
        <v>2.4</v>
      </c>
      <c r="AB248" s="276">
        <v>2.4</v>
      </c>
      <c r="AC248" s="276">
        <v>2.4</v>
      </c>
      <c r="AD248" s="276">
        <v>2.9</v>
      </c>
      <c r="AE248" s="276">
        <v>2.9</v>
      </c>
      <c r="AF248" s="276">
        <v>2.8</v>
      </c>
      <c r="AG248" s="276" t="s">
        <v>9225</v>
      </c>
      <c r="AH248" s="276" t="s">
        <v>9225</v>
      </c>
      <c r="AI248" s="276" t="s">
        <v>9225</v>
      </c>
      <c r="AJ248" s="276" t="s">
        <v>9225</v>
      </c>
      <c r="AK248" s="276" t="s">
        <v>9225</v>
      </c>
      <c r="AL248" s="276" t="s">
        <v>9225</v>
      </c>
      <c r="AM248" s="276" t="s">
        <v>9225</v>
      </c>
      <c r="AN248" s="276" t="s">
        <v>9225</v>
      </c>
      <c r="AO248" s="276" t="s">
        <v>9225</v>
      </c>
      <c r="AP248" s="276" t="s">
        <v>9225</v>
      </c>
      <c r="AQ248" s="276" t="s">
        <v>9225</v>
      </c>
      <c r="AR248" s="276" t="s">
        <v>9225</v>
      </c>
      <c r="AS248" s="276" t="s">
        <v>9225</v>
      </c>
      <c r="AT248" s="276" t="s">
        <v>9225</v>
      </c>
      <c r="AU248" s="276" t="s">
        <v>9225</v>
      </c>
      <c r="AV248" s="276" t="s">
        <v>9225</v>
      </c>
      <c r="AW248" s="276" t="s">
        <v>9225</v>
      </c>
      <c r="AX248" s="276" t="s">
        <v>9225</v>
      </c>
      <c r="AY248" s="276" t="str">
        <f>_xlfn.IFNA(VLOOKUP(C248,'INFORM Severity - hidden'!$C$5:$G$300,5,FALSE),"-")</f>
        <v>-</v>
      </c>
    </row>
    <row r="249" spans="1:51" x14ac:dyDescent="0.25">
      <c r="A249"/>
      <c r="B249"/>
      <c r="C249" t="s">
        <v>9311</v>
      </c>
      <c r="D249" s="276" t="str">
        <f t="shared" si="3"/>
        <v>-</v>
      </c>
      <c r="E249" s="276" t="s">
        <v>9225</v>
      </c>
      <c r="F249" s="276" t="s">
        <v>9225</v>
      </c>
      <c r="G249" s="276" t="s">
        <v>9225</v>
      </c>
      <c r="H249" s="276" t="s">
        <v>9225</v>
      </c>
      <c r="I249" s="276" t="s">
        <v>9225</v>
      </c>
      <c r="J249" s="276" t="s">
        <v>9225</v>
      </c>
      <c r="K249" s="276" t="s">
        <v>9225</v>
      </c>
      <c r="L249" s="276" t="s">
        <v>9225</v>
      </c>
      <c r="M249" s="276" t="s">
        <v>9225</v>
      </c>
      <c r="N249" s="276" t="s">
        <v>9225</v>
      </c>
      <c r="O249" s="276" t="s">
        <v>9225</v>
      </c>
      <c r="P249" s="276" t="s">
        <v>9225</v>
      </c>
      <c r="Q249" s="276" t="s">
        <v>9225</v>
      </c>
      <c r="R249" s="276" t="s">
        <v>9225</v>
      </c>
      <c r="S249" s="276" t="s">
        <v>9225</v>
      </c>
      <c r="T249" s="276">
        <v>1.9</v>
      </c>
      <c r="U249" s="276">
        <v>1.9</v>
      </c>
      <c r="V249" s="276">
        <v>2</v>
      </c>
      <c r="W249" s="276">
        <v>2</v>
      </c>
      <c r="X249" s="276">
        <v>2</v>
      </c>
      <c r="Y249" s="276">
        <v>2</v>
      </c>
      <c r="Z249" s="276">
        <v>2</v>
      </c>
      <c r="AA249" s="276">
        <v>2</v>
      </c>
      <c r="AB249" s="276">
        <v>2</v>
      </c>
      <c r="AC249" s="276">
        <v>2</v>
      </c>
      <c r="AD249" s="276">
        <v>2</v>
      </c>
      <c r="AE249" s="276">
        <v>2</v>
      </c>
      <c r="AF249" s="276">
        <v>2</v>
      </c>
      <c r="AG249" s="276" t="s">
        <v>9225</v>
      </c>
      <c r="AH249" s="276" t="s">
        <v>9225</v>
      </c>
      <c r="AI249" s="276" t="s">
        <v>9225</v>
      </c>
      <c r="AJ249" s="276" t="s">
        <v>9225</v>
      </c>
      <c r="AK249" s="276" t="s">
        <v>9225</v>
      </c>
      <c r="AL249" s="276" t="s">
        <v>9225</v>
      </c>
      <c r="AM249" s="276" t="s">
        <v>9225</v>
      </c>
      <c r="AN249" s="276" t="s">
        <v>9225</v>
      </c>
      <c r="AO249" s="276" t="s">
        <v>9225</v>
      </c>
      <c r="AP249" s="276" t="s">
        <v>9225</v>
      </c>
      <c r="AQ249" s="276" t="s">
        <v>9225</v>
      </c>
      <c r="AR249" s="276" t="s">
        <v>9225</v>
      </c>
      <c r="AS249" s="276" t="s">
        <v>9225</v>
      </c>
      <c r="AT249" s="276" t="s">
        <v>9225</v>
      </c>
      <c r="AU249" s="276" t="s">
        <v>9225</v>
      </c>
      <c r="AV249" s="276" t="s">
        <v>9225</v>
      </c>
      <c r="AW249" s="276" t="s">
        <v>9225</v>
      </c>
      <c r="AX249" s="276" t="s">
        <v>9225</v>
      </c>
      <c r="AY249" s="276" t="str">
        <f>_xlfn.IFNA(VLOOKUP(C249,'INFORM Severity - hidden'!$C$5:$G$300,5,FALSE),"-")</f>
        <v>-</v>
      </c>
    </row>
    <row r="250" spans="1:51" x14ac:dyDescent="0.25">
      <c r="A250"/>
      <c r="B250"/>
      <c r="C250" t="s">
        <v>9312</v>
      </c>
      <c r="D250" s="276" t="str">
        <f t="shared" si="3"/>
        <v>-</v>
      </c>
      <c r="E250" s="276" t="s">
        <v>9225</v>
      </c>
      <c r="F250" s="276">
        <v>1.5</v>
      </c>
      <c r="G250" s="276" t="s">
        <v>9225</v>
      </c>
      <c r="H250" s="276" t="s">
        <v>9225</v>
      </c>
      <c r="I250" s="276" t="s">
        <v>9225</v>
      </c>
      <c r="J250" s="276" t="s">
        <v>9225</v>
      </c>
      <c r="K250" s="276" t="s">
        <v>9225</v>
      </c>
      <c r="L250" s="276" t="s">
        <v>9225</v>
      </c>
      <c r="M250" s="276" t="s">
        <v>9225</v>
      </c>
      <c r="N250" s="276" t="s">
        <v>9225</v>
      </c>
      <c r="O250" s="276" t="s">
        <v>9225</v>
      </c>
      <c r="P250" s="276" t="s">
        <v>9225</v>
      </c>
      <c r="Q250" s="276" t="s">
        <v>9225</v>
      </c>
      <c r="R250" s="276" t="s">
        <v>9225</v>
      </c>
      <c r="S250" s="276" t="s">
        <v>9225</v>
      </c>
      <c r="T250" s="276" t="s">
        <v>9225</v>
      </c>
      <c r="U250" s="276" t="s">
        <v>9225</v>
      </c>
      <c r="V250" s="276" t="s">
        <v>9225</v>
      </c>
      <c r="W250" s="276" t="s">
        <v>9225</v>
      </c>
      <c r="X250" s="276" t="s">
        <v>9225</v>
      </c>
      <c r="Y250" s="276" t="s">
        <v>9225</v>
      </c>
      <c r="Z250" s="276" t="s">
        <v>9225</v>
      </c>
      <c r="AA250" s="276" t="s">
        <v>9225</v>
      </c>
      <c r="AB250" s="276" t="s">
        <v>9225</v>
      </c>
      <c r="AC250" s="276" t="s">
        <v>9225</v>
      </c>
      <c r="AD250" s="276" t="s">
        <v>9225</v>
      </c>
      <c r="AE250" s="276" t="s">
        <v>9225</v>
      </c>
      <c r="AF250" s="276" t="s">
        <v>9225</v>
      </c>
      <c r="AG250" s="276" t="s">
        <v>9225</v>
      </c>
      <c r="AH250" s="276" t="s">
        <v>9225</v>
      </c>
      <c r="AI250" s="276" t="s">
        <v>9225</v>
      </c>
      <c r="AJ250" s="276" t="s">
        <v>9225</v>
      </c>
      <c r="AK250" s="276" t="s">
        <v>9225</v>
      </c>
      <c r="AL250" s="276" t="s">
        <v>9225</v>
      </c>
      <c r="AM250" s="276" t="s">
        <v>9225</v>
      </c>
      <c r="AN250" s="276" t="s">
        <v>9225</v>
      </c>
      <c r="AO250" s="276" t="s">
        <v>9225</v>
      </c>
      <c r="AP250" s="276" t="s">
        <v>9225</v>
      </c>
      <c r="AQ250" s="276" t="s">
        <v>9225</v>
      </c>
      <c r="AR250" s="276" t="s">
        <v>9225</v>
      </c>
      <c r="AS250" s="276" t="s">
        <v>9225</v>
      </c>
      <c r="AT250" s="276" t="s">
        <v>9225</v>
      </c>
      <c r="AU250" s="276" t="s">
        <v>9225</v>
      </c>
      <c r="AV250" s="276" t="s">
        <v>9225</v>
      </c>
      <c r="AW250" s="276" t="s">
        <v>9225</v>
      </c>
      <c r="AX250" s="276" t="s">
        <v>9225</v>
      </c>
      <c r="AY250" s="276" t="str">
        <f>_xlfn.IFNA(VLOOKUP(C250,'INFORM Severity - hidden'!$C$5:$G$300,5,FALSE),"-")</f>
        <v>-</v>
      </c>
    </row>
    <row r="251" spans="1:51" x14ac:dyDescent="0.25">
      <c r="A251"/>
      <c r="B251"/>
      <c r="C251" t="s">
        <v>9313</v>
      </c>
      <c r="D251" s="276" t="str">
        <f t="shared" si="3"/>
        <v>-</v>
      </c>
      <c r="E251" s="276" t="s">
        <v>9225</v>
      </c>
      <c r="F251" s="276">
        <v>1.3</v>
      </c>
      <c r="G251" s="276" t="s">
        <v>9225</v>
      </c>
      <c r="H251" s="276" t="s">
        <v>9225</v>
      </c>
      <c r="I251" s="276" t="s">
        <v>9225</v>
      </c>
      <c r="J251" s="276" t="s">
        <v>9225</v>
      </c>
      <c r="K251" s="276" t="s">
        <v>9225</v>
      </c>
      <c r="L251" s="276" t="s">
        <v>9225</v>
      </c>
      <c r="M251" s="276" t="s">
        <v>9225</v>
      </c>
      <c r="N251" s="276" t="s">
        <v>9225</v>
      </c>
      <c r="O251" s="276" t="s">
        <v>9225</v>
      </c>
      <c r="P251" s="276" t="s">
        <v>9225</v>
      </c>
      <c r="Q251" s="276" t="s">
        <v>9225</v>
      </c>
      <c r="R251" s="276" t="s">
        <v>9225</v>
      </c>
      <c r="S251" s="276" t="s">
        <v>9225</v>
      </c>
      <c r="T251" s="276" t="s">
        <v>9225</v>
      </c>
      <c r="U251" s="276" t="s">
        <v>9225</v>
      </c>
      <c r="V251" s="276" t="s">
        <v>9225</v>
      </c>
      <c r="W251" s="276" t="s">
        <v>9225</v>
      </c>
      <c r="X251" s="276" t="s">
        <v>9225</v>
      </c>
      <c r="Y251" s="276" t="s">
        <v>9225</v>
      </c>
      <c r="Z251" s="276" t="s">
        <v>9225</v>
      </c>
      <c r="AA251" s="276" t="s">
        <v>9225</v>
      </c>
      <c r="AB251" s="276" t="s">
        <v>9225</v>
      </c>
      <c r="AC251" s="276" t="s">
        <v>9225</v>
      </c>
      <c r="AD251" s="276" t="s">
        <v>9225</v>
      </c>
      <c r="AE251" s="276" t="s">
        <v>9225</v>
      </c>
      <c r="AF251" s="276" t="s">
        <v>9225</v>
      </c>
      <c r="AG251" s="276" t="s">
        <v>9225</v>
      </c>
      <c r="AH251" s="276" t="s">
        <v>9225</v>
      </c>
      <c r="AI251" s="276" t="s">
        <v>9225</v>
      </c>
      <c r="AJ251" s="276" t="s">
        <v>9225</v>
      </c>
      <c r="AK251" s="276" t="s">
        <v>9225</v>
      </c>
      <c r="AL251" s="276" t="s">
        <v>9225</v>
      </c>
      <c r="AM251" s="276" t="s">
        <v>9225</v>
      </c>
      <c r="AN251" s="276" t="s">
        <v>9225</v>
      </c>
      <c r="AO251" s="276" t="s">
        <v>9225</v>
      </c>
      <c r="AP251" s="276" t="s">
        <v>9225</v>
      </c>
      <c r="AQ251" s="276" t="s">
        <v>9225</v>
      </c>
      <c r="AR251" s="276" t="s">
        <v>9225</v>
      </c>
      <c r="AS251" s="276" t="s">
        <v>9225</v>
      </c>
      <c r="AT251" s="276" t="s">
        <v>9225</v>
      </c>
      <c r="AU251" s="276" t="s">
        <v>9225</v>
      </c>
      <c r="AV251" s="276" t="s">
        <v>9225</v>
      </c>
      <c r="AW251" s="276" t="s">
        <v>9225</v>
      </c>
      <c r="AX251" s="276" t="s">
        <v>9225</v>
      </c>
      <c r="AY251" s="276" t="str">
        <f>_xlfn.IFNA(VLOOKUP(C251,'INFORM Severity - hidden'!$C$5:$G$300,5,FALSE),"-")</f>
        <v>-</v>
      </c>
    </row>
    <row r="252" spans="1:51" x14ac:dyDescent="0.25">
      <c r="A252" t="s">
        <v>54</v>
      </c>
      <c r="B252" t="s">
        <v>52</v>
      </c>
      <c r="C252" t="s">
        <v>53</v>
      </c>
      <c r="D252" s="276" t="str">
        <f t="shared" si="3"/>
        <v>Stable</v>
      </c>
      <c r="E252" s="276">
        <v>4.2</v>
      </c>
      <c r="F252" s="276">
        <v>4.3</v>
      </c>
      <c r="G252" s="276">
        <v>4.3</v>
      </c>
      <c r="H252" s="276">
        <v>4.7</v>
      </c>
      <c r="I252" s="276">
        <v>4.7</v>
      </c>
      <c r="J252" s="276">
        <v>4.7</v>
      </c>
      <c r="K252" s="276">
        <v>4.7</v>
      </c>
      <c r="L252" s="276">
        <v>4.7</v>
      </c>
      <c r="M252" s="276">
        <v>4.7</v>
      </c>
      <c r="N252" s="276">
        <v>4.7</v>
      </c>
      <c r="O252" s="276">
        <v>4.7</v>
      </c>
      <c r="P252" s="276">
        <v>4.7</v>
      </c>
      <c r="Q252" s="276">
        <v>4.7</v>
      </c>
      <c r="R252" s="276">
        <v>4.7</v>
      </c>
      <c r="S252" s="276">
        <v>4.7</v>
      </c>
      <c r="T252" s="276">
        <v>4.7</v>
      </c>
      <c r="U252" s="276">
        <v>4.7</v>
      </c>
      <c r="V252" s="276">
        <v>4.7</v>
      </c>
      <c r="W252" s="276">
        <v>4.7</v>
      </c>
      <c r="X252" s="276">
        <v>4.7</v>
      </c>
      <c r="Y252" s="276">
        <v>4.5999999999999996</v>
      </c>
      <c r="Z252" s="276">
        <v>4.5999999999999996</v>
      </c>
      <c r="AA252" s="276">
        <v>4.5999999999999996</v>
      </c>
      <c r="AB252" s="276">
        <v>4.5999999999999996</v>
      </c>
      <c r="AC252" s="276">
        <v>4.5999999999999996</v>
      </c>
      <c r="AD252" s="276">
        <v>4.5999999999999996</v>
      </c>
      <c r="AE252" s="276">
        <v>4.5999999999999996</v>
      </c>
      <c r="AF252" s="276">
        <v>4.5999999999999996</v>
      </c>
      <c r="AG252" s="276">
        <v>4.9000000000000004</v>
      </c>
      <c r="AH252" s="276">
        <v>4.9000000000000004</v>
      </c>
      <c r="AI252" s="276">
        <v>4.9000000000000004</v>
      </c>
      <c r="AJ252" s="276">
        <v>4.9000000000000004</v>
      </c>
      <c r="AK252" s="276">
        <v>4.8</v>
      </c>
      <c r="AL252" s="276">
        <v>4.7</v>
      </c>
      <c r="AM252" s="276">
        <v>4.7</v>
      </c>
      <c r="AN252" s="276">
        <v>4.7</v>
      </c>
      <c r="AO252" s="276">
        <v>4.7</v>
      </c>
      <c r="AP252" s="276">
        <v>4.7</v>
      </c>
      <c r="AQ252" s="276">
        <v>4.7</v>
      </c>
      <c r="AR252" s="276">
        <v>4.7</v>
      </c>
      <c r="AS252" s="276">
        <v>4.8</v>
      </c>
      <c r="AT252" s="276">
        <v>4.8</v>
      </c>
      <c r="AU252" s="276">
        <v>4.7</v>
      </c>
      <c r="AV252" s="276">
        <v>4.7</v>
      </c>
      <c r="AW252" s="276">
        <v>4.7</v>
      </c>
      <c r="AX252" s="276">
        <v>4.7</v>
      </c>
      <c r="AY252" s="276">
        <f>_xlfn.IFNA(VLOOKUP(C252,'INFORM Severity - hidden'!$C$5:$G$300,5,FALSE),"-")</f>
        <v>4.7</v>
      </c>
    </row>
    <row r="253" spans="1:51" x14ac:dyDescent="0.25">
      <c r="A253" t="s">
        <v>54</v>
      </c>
      <c r="B253" t="s">
        <v>625</v>
      </c>
      <c r="C253" t="s">
        <v>626</v>
      </c>
      <c r="D253" s="276" t="str">
        <f t="shared" si="3"/>
        <v>Decreasing</v>
      </c>
      <c r="E253" s="276" t="s">
        <v>9225</v>
      </c>
      <c r="F253" s="276">
        <v>2.8</v>
      </c>
      <c r="G253" s="276">
        <v>2.8</v>
      </c>
      <c r="H253" s="276">
        <v>3</v>
      </c>
      <c r="I253" s="276">
        <v>3</v>
      </c>
      <c r="J253" s="276">
        <v>3</v>
      </c>
      <c r="K253" s="276">
        <v>3</v>
      </c>
      <c r="L253" s="276">
        <v>3</v>
      </c>
      <c r="M253" s="276">
        <v>2.9</v>
      </c>
      <c r="N253" s="276">
        <v>2.9</v>
      </c>
      <c r="O253" s="276">
        <v>3</v>
      </c>
      <c r="P253" s="276">
        <v>3</v>
      </c>
      <c r="Q253" s="276">
        <v>3</v>
      </c>
      <c r="R253" s="276">
        <v>2.9</v>
      </c>
      <c r="S253" s="276">
        <v>2.9</v>
      </c>
      <c r="T253" s="276">
        <v>2.9</v>
      </c>
      <c r="U253" s="276">
        <v>2.9</v>
      </c>
      <c r="V253" s="276">
        <v>2.6</v>
      </c>
      <c r="W253" s="276">
        <v>2.6</v>
      </c>
      <c r="X253" s="276">
        <v>2.6</v>
      </c>
      <c r="Y253" s="276">
        <v>2.6</v>
      </c>
      <c r="Z253" s="276">
        <v>2.6</v>
      </c>
      <c r="AA253" s="276">
        <v>2.9</v>
      </c>
      <c r="AB253" s="276">
        <v>2.9</v>
      </c>
      <c r="AC253" s="276">
        <v>2.9</v>
      </c>
      <c r="AD253" s="276">
        <v>2.9</v>
      </c>
      <c r="AE253" s="276">
        <v>2.9</v>
      </c>
      <c r="AF253" s="276">
        <v>3</v>
      </c>
      <c r="AG253" s="276">
        <v>2.6</v>
      </c>
      <c r="AH253" s="276">
        <v>2.5</v>
      </c>
      <c r="AI253" s="276">
        <v>2.5</v>
      </c>
      <c r="AJ253" s="276">
        <v>2.5</v>
      </c>
      <c r="AK253" s="276">
        <v>4.5</v>
      </c>
      <c r="AL253" s="276">
        <v>4.5</v>
      </c>
      <c r="AM253" s="276">
        <v>4.5</v>
      </c>
      <c r="AN253" s="276">
        <v>4.5</v>
      </c>
      <c r="AO253" s="276">
        <v>4.5</v>
      </c>
      <c r="AP253" s="276">
        <v>4.5</v>
      </c>
      <c r="AQ253" s="276">
        <v>4.5</v>
      </c>
      <c r="AR253" s="276">
        <v>4.5</v>
      </c>
      <c r="AS253" s="276">
        <v>4.5</v>
      </c>
      <c r="AT253" s="276">
        <v>4.5</v>
      </c>
      <c r="AU253" s="276">
        <v>3.1</v>
      </c>
      <c r="AV253" s="276">
        <v>3.1</v>
      </c>
      <c r="AW253" s="276">
        <v>2.8</v>
      </c>
      <c r="AX253" s="276">
        <v>2.8</v>
      </c>
      <c r="AY253" s="276">
        <f>_xlfn.IFNA(VLOOKUP(C253,'INFORM Severity - hidden'!$C$5:$G$300,5,FALSE),"-")</f>
        <v>2.8</v>
      </c>
    </row>
    <row r="254" spans="1:51" x14ac:dyDescent="0.25">
      <c r="A254" t="s">
        <v>309</v>
      </c>
      <c r="B254" t="s">
        <v>307</v>
      </c>
      <c r="C254" t="s">
        <v>308</v>
      </c>
      <c r="D254" s="276" t="str">
        <f t="shared" si="3"/>
        <v>Increasing</v>
      </c>
      <c r="E254" s="276" t="s">
        <v>9225</v>
      </c>
      <c r="F254" s="276">
        <v>2.7</v>
      </c>
      <c r="G254" s="276">
        <v>2.7</v>
      </c>
      <c r="H254" s="276">
        <v>2.7</v>
      </c>
      <c r="I254" s="276">
        <v>2.7</v>
      </c>
      <c r="J254" s="276">
        <v>2.7</v>
      </c>
      <c r="K254" s="276">
        <v>2.7</v>
      </c>
      <c r="L254" s="276">
        <v>2.7</v>
      </c>
      <c r="M254" s="276">
        <v>2.7</v>
      </c>
      <c r="N254" s="276">
        <v>2.7</v>
      </c>
      <c r="O254" s="276">
        <v>2.7</v>
      </c>
      <c r="P254" s="276">
        <v>2.7</v>
      </c>
      <c r="Q254" s="276">
        <v>2.7</v>
      </c>
      <c r="R254" s="276">
        <v>2.7</v>
      </c>
      <c r="S254" s="276">
        <v>2.7</v>
      </c>
      <c r="T254" s="276">
        <v>2.7</v>
      </c>
      <c r="U254" s="276">
        <v>2.7</v>
      </c>
      <c r="V254" s="276">
        <v>2.8</v>
      </c>
      <c r="W254" s="276">
        <v>2.8</v>
      </c>
      <c r="X254" s="276">
        <v>2.8</v>
      </c>
      <c r="Y254" s="276">
        <v>2.8</v>
      </c>
      <c r="Z254" s="276">
        <v>2.7</v>
      </c>
      <c r="AA254" s="276">
        <v>2.7</v>
      </c>
      <c r="AB254" s="276">
        <v>2.7</v>
      </c>
      <c r="AC254" s="276">
        <v>2.7</v>
      </c>
      <c r="AD254" s="276">
        <v>2.7</v>
      </c>
      <c r="AE254" s="276">
        <v>2.7</v>
      </c>
      <c r="AF254" s="276">
        <v>2.7</v>
      </c>
      <c r="AG254" s="276">
        <v>2.7</v>
      </c>
      <c r="AH254" s="276">
        <v>2.8</v>
      </c>
      <c r="AI254" s="276">
        <v>2.9</v>
      </c>
      <c r="AJ254" s="276">
        <v>2.9</v>
      </c>
      <c r="AK254" s="276">
        <v>2.9</v>
      </c>
      <c r="AL254" s="276">
        <v>2.8</v>
      </c>
      <c r="AM254" s="276">
        <v>2.9</v>
      </c>
      <c r="AN254" s="276">
        <v>2.9</v>
      </c>
      <c r="AO254" s="276">
        <v>2.9</v>
      </c>
      <c r="AP254" s="276">
        <v>2.9</v>
      </c>
      <c r="AQ254" s="276">
        <v>2.9</v>
      </c>
      <c r="AR254" s="276">
        <v>2.9</v>
      </c>
      <c r="AS254" s="276">
        <v>2.9</v>
      </c>
      <c r="AT254" s="276">
        <v>2.8</v>
      </c>
      <c r="AU254" s="276">
        <v>2.8</v>
      </c>
      <c r="AV254" s="276">
        <v>2.8</v>
      </c>
      <c r="AW254" s="276">
        <v>2.8</v>
      </c>
      <c r="AX254" s="276">
        <v>2.9</v>
      </c>
      <c r="AY254" s="276">
        <f>_xlfn.IFNA(VLOOKUP(C254,'INFORM Severity - hidden'!$C$5:$G$300,5,FALSE),"-")</f>
        <v>2.9</v>
      </c>
    </row>
    <row r="255" spans="1:51" x14ac:dyDescent="0.25">
      <c r="A255" t="s">
        <v>114</v>
      </c>
      <c r="B255" t="s">
        <v>112</v>
      </c>
      <c r="C255" t="s">
        <v>113</v>
      </c>
      <c r="D255" s="276" t="str">
        <f t="shared" si="3"/>
        <v>Stable</v>
      </c>
      <c r="E255" s="276" t="s">
        <v>9225</v>
      </c>
      <c r="F255" s="276">
        <v>3.6</v>
      </c>
      <c r="G255" s="276">
        <v>3.8</v>
      </c>
      <c r="H255" s="276">
        <v>3.9</v>
      </c>
      <c r="I255" s="276">
        <v>3.9</v>
      </c>
      <c r="J255" s="276">
        <v>3.9</v>
      </c>
      <c r="K255" s="276">
        <v>3.9</v>
      </c>
      <c r="L255" s="276">
        <v>3.9</v>
      </c>
      <c r="M255" s="276">
        <v>3.9</v>
      </c>
      <c r="N255" s="276">
        <v>3.7</v>
      </c>
      <c r="O255" s="276">
        <v>3.7</v>
      </c>
      <c r="P255" s="276">
        <v>3.7</v>
      </c>
      <c r="Q255" s="276">
        <v>3.8</v>
      </c>
      <c r="R255" s="276">
        <v>3.8</v>
      </c>
      <c r="S255" s="276">
        <v>3.8</v>
      </c>
      <c r="T255" s="276">
        <v>3.7</v>
      </c>
      <c r="U255" s="276">
        <v>3.7</v>
      </c>
      <c r="V255" s="276">
        <v>3.7</v>
      </c>
      <c r="W255" s="276">
        <v>3.7</v>
      </c>
      <c r="X255" s="276">
        <v>3.7</v>
      </c>
      <c r="Y255" s="276">
        <v>3.7</v>
      </c>
      <c r="Z255" s="276">
        <v>3.5</v>
      </c>
      <c r="AA255" s="276">
        <v>3.5</v>
      </c>
      <c r="AB255" s="276">
        <v>3.5</v>
      </c>
      <c r="AC255" s="276">
        <v>3.5</v>
      </c>
      <c r="AD255" s="276">
        <v>3.5</v>
      </c>
      <c r="AE255" s="276">
        <v>3.5</v>
      </c>
      <c r="AF255" s="276">
        <v>3.5</v>
      </c>
      <c r="AG255" s="276">
        <v>3.5</v>
      </c>
      <c r="AH255" s="276">
        <v>3.5</v>
      </c>
      <c r="AI255" s="276">
        <v>3.4</v>
      </c>
      <c r="AJ255" s="276">
        <v>3.4</v>
      </c>
      <c r="AK255" s="276">
        <v>3.4</v>
      </c>
      <c r="AL255" s="276">
        <v>3.4</v>
      </c>
      <c r="AM255" s="276">
        <v>3.4</v>
      </c>
      <c r="AN255" s="276">
        <v>3.7</v>
      </c>
      <c r="AO255" s="276">
        <v>3.8</v>
      </c>
      <c r="AP255" s="276">
        <v>3.8</v>
      </c>
      <c r="AQ255" s="276">
        <v>3.8</v>
      </c>
      <c r="AR255" s="276">
        <v>3.8</v>
      </c>
      <c r="AS255" s="276">
        <v>3.8</v>
      </c>
      <c r="AT255" s="276">
        <v>3.8</v>
      </c>
      <c r="AU255" s="276">
        <v>3.8</v>
      </c>
      <c r="AV255" s="276">
        <v>3.8</v>
      </c>
      <c r="AW255" s="276">
        <v>3.8</v>
      </c>
      <c r="AX255" s="276">
        <v>3.8</v>
      </c>
      <c r="AY255" s="276">
        <f>_xlfn.IFNA(VLOOKUP(C255,'INFORM Severity - hidden'!$C$5:$G$300,5,FALSE),"-")</f>
        <v>3.9</v>
      </c>
    </row>
    <row r="256" spans="1:51" x14ac:dyDescent="0.25">
      <c r="A256"/>
      <c r="B256"/>
      <c r="C256" t="s">
        <v>9314</v>
      </c>
      <c r="D256" s="276" t="str">
        <f t="shared" si="3"/>
        <v>-</v>
      </c>
      <c r="E256" s="276" t="s">
        <v>9225</v>
      </c>
      <c r="F256" s="276" t="s">
        <v>9225</v>
      </c>
      <c r="G256" s="276">
        <v>2.2999999999999998</v>
      </c>
      <c r="H256" s="276">
        <v>3.2</v>
      </c>
      <c r="I256" s="276">
        <v>3.2</v>
      </c>
      <c r="J256" s="276" t="s">
        <v>9225</v>
      </c>
      <c r="K256" s="276" t="s">
        <v>9225</v>
      </c>
      <c r="L256" s="276" t="s">
        <v>9225</v>
      </c>
      <c r="M256" s="276" t="s">
        <v>9225</v>
      </c>
      <c r="N256" s="276" t="s">
        <v>9225</v>
      </c>
      <c r="O256" s="276" t="s">
        <v>9225</v>
      </c>
      <c r="P256" s="276" t="s">
        <v>9225</v>
      </c>
      <c r="Q256" s="276" t="s">
        <v>9225</v>
      </c>
      <c r="R256" s="276" t="s">
        <v>9225</v>
      </c>
      <c r="S256" s="276" t="s">
        <v>9225</v>
      </c>
      <c r="T256" s="276" t="s">
        <v>9225</v>
      </c>
      <c r="U256" s="276" t="s">
        <v>9225</v>
      </c>
      <c r="V256" s="276" t="s">
        <v>9225</v>
      </c>
      <c r="W256" s="276" t="s">
        <v>9225</v>
      </c>
      <c r="X256" s="276" t="s">
        <v>9225</v>
      </c>
      <c r="Y256" s="276" t="s">
        <v>9225</v>
      </c>
      <c r="Z256" s="276" t="s">
        <v>9225</v>
      </c>
      <c r="AA256" s="276" t="s">
        <v>9225</v>
      </c>
      <c r="AB256" s="276" t="s">
        <v>9225</v>
      </c>
      <c r="AC256" s="276" t="s">
        <v>9225</v>
      </c>
      <c r="AD256" s="276" t="s">
        <v>9225</v>
      </c>
      <c r="AE256" s="276" t="s">
        <v>9225</v>
      </c>
      <c r="AF256" s="276" t="s">
        <v>9225</v>
      </c>
      <c r="AG256" s="276" t="s">
        <v>9225</v>
      </c>
      <c r="AH256" s="276" t="s">
        <v>9225</v>
      </c>
      <c r="AI256" s="276" t="s">
        <v>9225</v>
      </c>
      <c r="AJ256" s="276" t="s">
        <v>9225</v>
      </c>
      <c r="AK256" s="276" t="s">
        <v>9225</v>
      </c>
      <c r="AL256" s="276" t="s">
        <v>9225</v>
      </c>
      <c r="AM256" s="276" t="s">
        <v>9225</v>
      </c>
      <c r="AN256" s="276" t="s">
        <v>9225</v>
      </c>
      <c r="AO256" s="276" t="s">
        <v>9225</v>
      </c>
      <c r="AP256" s="276" t="s">
        <v>9225</v>
      </c>
      <c r="AQ256" s="276" t="s">
        <v>9225</v>
      </c>
      <c r="AR256" s="276" t="s">
        <v>9225</v>
      </c>
      <c r="AS256" s="276" t="s">
        <v>9225</v>
      </c>
      <c r="AT256" s="276" t="s">
        <v>9225</v>
      </c>
      <c r="AU256" s="276" t="s">
        <v>9225</v>
      </c>
      <c r="AV256" s="276" t="s">
        <v>9225</v>
      </c>
      <c r="AW256" s="276" t="s">
        <v>9225</v>
      </c>
      <c r="AX256" s="276" t="s">
        <v>9225</v>
      </c>
      <c r="AY256" s="276" t="str">
        <f>_xlfn.IFNA(VLOOKUP(C256,'INFORM Severity - hidden'!$C$5:$G$300,5,FALSE),"-")</f>
        <v>-</v>
      </c>
    </row>
    <row r="257" spans="1:51" x14ac:dyDescent="0.25">
      <c r="A257"/>
      <c r="B257"/>
      <c r="C257" t="s">
        <v>9315</v>
      </c>
      <c r="D257" s="276" t="str">
        <f t="shared" si="3"/>
        <v>-</v>
      </c>
      <c r="E257" s="276" t="s">
        <v>9225</v>
      </c>
      <c r="F257" s="276" t="s">
        <v>9225</v>
      </c>
      <c r="G257" s="276" t="s">
        <v>9225</v>
      </c>
      <c r="H257" s="276" t="s">
        <v>9225</v>
      </c>
      <c r="I257" s="276" t="s">
        <v>9225</v>
      </c>
      <c r="J257" s="276" t="s">
        <v>9225</v>
      </c>
      <c r="K257" s="276" t="s">
        <v>9225</v>
      </c>
      <c r="L257" s="276" t="s">
        <v>9225</v>
      </c>
      <c r="M257" s="276" t="s">
        <v>9225</v>
      </c>
      <c r="N257" s="276" t="s">
        <v>9225</v>
      </c>
      <c r="O257" s="276" t="s">
        <v>9225</v>
      </c>
      <c r="P257" s="276" t="s">
        <v>9225</v>
      </c>
      <c r="Q257" s="276" t="s">
        <v>9225</v>
      </c>
      <c r="R257" s="276" t="s">
        <v>9225</v>
      </c>
      <c r="S257" s="276" t="s">
        <v>9225</v>
      </c>
      <c r="T257" s="276" t="s">
        <v>9225</v>
      </c>
      <c r="U257" s="276" t="s">
        <v>9225</v>
      </c>
      <c r="V257" s="276">
        <v>2.6</v>
      </c>
      <c r="W257" s="276">
        <v>2.6</v>
      </c>
      <c r="X257" s="276">
        <v>2.6</v>
      </c>
      <c r="Y257" s="276">
        <v>2.6</v>
      </c>
      <c r="Z257" s="276">
        <v>2.6</v>
      </c>
      <c r="AA257" s="276">
        <v>2.6</v>
      </c>
      <c r="AB257" s="276" t="s">
        <v>9225</v>
      </c>
      <c r="AC257" s="276" t="s">
        <v>9225</v>
      </c>
      <c r="AD257" s="276" t="s">
        <v>9225</v>
      </c>
      <c r="AE257" s="276" t="s">
        <v>9225</v>
      </c>
      <c r="AF257" s="276" t="s">
        <v>9225</v>
      </c>
      <c r="AG257" s="276" t="s">
        <v>9225</v>
      </c>
      <c r="AH257" s="276" t="s">
        <v>9225</v>
      </c>
      <c r="AI257" s="276" t="s">
        <v>9225</v>
      </c>
      <c r="AJ257" s="276" t="s">
        <v>9225</v>
      </c>
      <c r="AK257" s="276" t="s">
        <v>9225</v>
      </c>
      <c r="AL257" s="276" t="s">
        <v>9225</v>
      </c>
      <c r="AM257" s="276" t="s">
        <v>9225</v>
      </c>
      <c r="AN257" s="276" t="s">
        <v>9225</v>
      </c>
      <c r="AO257" s="276" t="s">
        <v>9225</v>
      </c>
      <c r="AP257" s="276" t="s">
        <v>9225</v>
      </c>
      <c r="AQ257" s="276" t="s">
        <v>9225</v>
      </c>
      <c r="AR257" s="276" t="s">
        <v>9225</v>
      </c>
      <c r="AS257" s="276" t="s">
        <v>9225</v>
      </c>
      <c r="AT257" s="276" t="s">
        <v>9225</v>
      </c>
      <c r="AU257" s="276" t="s">
        <v>9225</v>
      </c>
      <c r="AV257" s="276" t="s">
        <v>9225</v>
      </c>
      <c r="AW257" s="276" t="s">
        <v>9225</v>
      </c>
      <c r="AX257" s="276" t="s">
        <v>9225</v>
      </c>
      <c r="AY257" s="276" t="str">
        <f>_xlfn.IFNA(VLOOKUP(C257,'INFORM Severity - hidden'!$C$5:$G$300,5,FALSE),"-")</f>
        <v>-</v>
      </c>
    </row>
  </sheetData>
  <conditionalFormatting sqref="D3:D257">
    <cfRule type="cellIs" dxfId="284" priority="1" stopIfTrue="1" operator="equal">
      <formula>"Increasing"</formula>
    </cfRule>
    <cfRule type="cellIs" dxfId="283" priority="2" stopIfTrue="1" operator="equal">
      <formula>"Stable"</formula>
    </cfRule>
    <cfRule type="cellIs" dxfId="282" priority="3" stopIfTrue="1" operator="equal">
      <formula>"Decreasing"</formula>
    </cfRule>
  </conditionalFormatting>
  <conditionalFormatting sqref="E3:E257">
    <cfRule type="cellIs" dxfId="281" priority="4" stopIfTrue="1" operator="equal">
      <formula>"-"</formula>
    </cfRule>
    <cfRule type="cellIs" dxfId="280" priority="5" stopIfTrue="1" operator="greaterThanOrEqual">
      <formula>4</formula>
    </cfRule>
    <cfRule type="cellIs" dxfId="279" priority="6" stopIfTrue="1" operator="between">
      <formula>3</formula>
      <formula>4</formula>
    </cfRule>
    <cfRule type="cellIs" dxfId="278" priority="7" stopIfTrue="1" operator="between">
      <formula>2</formula>
      <formula>3</formula>
    </cfRule>
    <cfRule type="cellIs" dxfId="277" priority="8" stopIfTrue="1" operator="between">
      <formula>1</formula>
      <formula>2</formula>
    </cfRule>
    <cfRule type="cellIs" dxfId="276" priority="9" stopIfTrue="1" operator="between">
      <formula>0.1</formula>
      <formula>1</formula>
    </cfRule>
  </conditionalFormatting>
  <conditionalFormatting sqref="F3:F257">
    <cfRule type="cellIs" dxfId="275" priority="10" stopIfTrue="1" operator="equal">
      <formula>"-"</formula>
    </cfRule>
    <cfRule type="cellIs" dxfId="274" priority="11" stopIfTrue="1" operator="greaterThanOrEqual">
      <formula>4</formula>
    </cfRule>
    <cfRule type="cellIs" dxfId="273" priority="12" stopIfTrue="1" operator="between">
      <formula>3</formula>
      <formula>4</formula>
    </cfRule>
    <cfRule type="cellIs" dxfId="272" priority="13" stopIfTrue="1" operator="between">
      <formula>2</formula>
      <formula>3</formula>
    </cfRule>
    <cfRule type="cellIs" dxfId="271" priority="14" stopIfTrue="1" operator="between">
      <formula>1</formula>
      <formula>2</formula>
    </cfRule>
    <cfRule type="cellIs" dxfId="270" priority="15" stopIfTrue="1" operator="between">
      <formula>0.1</formula>
      <formula>1</formula>
    </cfRule>
  </conditionalFormatting>
  <conditionalFormatting sqref="G3:G257">
    <cfRule type="cellIs" dxfId="269" priority="16" stopIfTrue="1" operator="equal">
      <formula>"-"</formula>
    </cfRule>
    <cfRule type="cellIs" dxfId="268" priority="17" stopIfTrue="1" operator="greaterThanOrEqual">
      <formula>4</formula>
    </cfRule>
    <cfRule type="cellIs" dxfId="267" priority="18" stopIfTrue="1" operator="between">
      <formula>3</formula>
      <formula>4</formula>
    </cfRule>
    <cfRule type="cellIs" dxfId="266" priority="19" stopIfTrue="1" operator="between">
      <formula>2</formula>
      <formula>3</formula>
    </cfRule>
    <cfRule type="cellIs" dxfId="265" priority="20" stopIfTrue="1" operator="between">
      <formula>1</formula>
      <formula>2</formula>
    </cfRule>
    <cfRule type="cellIs" dxfId="264" priority="21" stopIfTrue="1" operator="between">
      <formula>0.1</formula>
      <formula>1</formula>
    </cfRule>
  </conditionalFormatting>
  <conditionalFormatting sqref="H3:H257">
    <cfRule type="cellIs" dxfId="263" priority="22" stopIfTrue="1" operator="equal">
      <formula>"-"</formula>
    </cfRule>
    <cfRule type="cellIs" dxfId="262" priority="23" stopIfTrue="1" operator="greaterThanOrEqual">
      <formula>4</formula>
    </cfRule>
    <cfRule type="cellIs" dxfId="261" priority="24" stopIfTrue="1" operator="between">
      <formula>3</formula>
      <formula>4</formula>
    </cfRule>
    <cfRule type="cellIs" dxfId="260" priority="25" stopIfTrue="1" operator="between">
      <formula>2</formula>
      <formula>3</formula>
    </cfRule>
    <cfRule type="cellIs" dxfId="259" priority="26" stopIfTrue="1" operator="between">
      <formula>1</formula>
      <formula>2</formula>
    </cfRule>
    <cfRule type="cellIs" dxfId="258" priority="27" stopIfTrue="1" operator="between">
      <formula>0.1</formula>
      <formula>1</formula>
    </cfRule>
  </conditionalFormatting>
  <conditionalFormatting sqref="I3:I257">
    <cfRule type="cellIs" dxfId="257" priority="28" stopIfTrue="1" operator="equal">
      <formula>"-"</formula>
    </cfRule>
    <cfRule type="cellIs" dxfId="256" priority="29" stopIfTrue="1" operator="greaterThanOrEqual">
      <formula>4</formula>
    </cfRule>
    <cfRule type="cellIs" dxfId="255" priority="30" stopIfTrue="1" operator="between">
      <formula>3</formula>
      <formula>4</formula>
    </cfRule>
    <cfRule type="cellIs" dxfId="254" priority="31" stopIfTrue="1" operator="between">
      <formula>2</formula>
      <formula>3</formula>
    </cfRule>
    <cfRule type="cellIs" dxfId="253" priority="32" stopIfTrue="1" operator="between">
      <formula>1</formula>
      <formula>2</formula>
    </cfRule>
    <cfRule type="cellIs" dxfId="252" priority="33" stopIfTrue="1" operator="between">
      <formula>0.1</formula>
      <formula>1</formula>
    </cfRule>
  </conditionalFormatting>
  <conditionalFormatting sqref="J3:J257">
    <cfRule type="cellIs" dxfId="251" priority="34" stopIfTrue="1" operator="equal">
      <formula>"-"</formula>
    </cfRule>
    <cfRule type="cellIs" dxfId="250" priority="35" stopIfTrue="1" operator="greaterThanOrEqual">
      <formula>4</formula>
    </cfRule>
    <cfRule type="cellIs" dxfId="249" priority="36" stopIfTrue="1" operator="between">
      <formula>3</formula>
      <formula>4</formula>
    </cfRule>
    <cfRule type="cellIs" dxfId="248" priority="37" stopIfTrue="1" operator="between">
      <formula>2</formula>
      <formula>3</formula>
    </cfRule>
    <cfRule type="cellIs" dxfId="247" priority="38" stopIfTrue="1" operator="between">
      <formula>1</formula>
      <formula>2</formula>
    </cfRule>
    <cfRule type="cellIs" dxfId="246" priority="39" stopIfTrue="1" operator="between">
      <formula>0.1</formula>
      <formula>1</formula>
    </cfRule>
  </conditionalFormatting>
  <conditionalFormatting sqref="K3:K257">
    <cfRule type="cellIs" dxfId="245" priority="40" stopIfTrue="1" operator="equal">
      <formula>"-"</formula>
    </cfRule>
    <cfRule type="cellIs" dxfId="244" priority="41" stopIfTrue="1" operator="greaterThanOrEqual">
      <formula>4</formula>
    </cfRule>
    <cfRule type="cellIs" dxfId="243" priority="42" stopIfTrue="1" operator="between">
      <formula>3</formula>
      <formula>4</formula>
    </cfRule>
    <cfRule type="cellIs" dxfId="242" priority="43" stopIfTrue="1" operator="between">
      <formula>2</formula>
      <formula>3</formula>
    </cfRule>
    <cfRule type="cellIs" dxfId="241" priority="44" stopIfTrue="1" operator="between">
      <formula>1</formula>
      <formula>2</formula>
    </cfRule>
    <cfRule type="cellIs" dxfId="240" priority="45" stopIfTrue="1" operator="between">
      <formula>0.1</formula>
      <formula>1</formula>
    </cfRule>
  </conditionalFormatting>
  <conditionalFormatting sqref="L3:L257">
    <cfRule type="cellIs" dxfId="239" priority="46" stopIfTrue="1" operator="equal">
      <formula>"-"</formula>
    </cfRule>
    <cfRule type="cellIs" dxfId="238" priority="47" stopIfTrue="1" operator="greaterThanOrEqual">
      <formula>4</formula>
    </cfRule>
    <cfRule type="cellIs" dxfId="237" priority="48" stopIfTrue="1" operator="between">
      <formula>3</formula>
      <formula>4</formula>
    </cfRule>
    <cfRule type="cellIs" dxfId="236" priority="49" stopIfTrue="1" operator="between">
      <formula>2</formula>
      <formula>3</formula>
    </cfRule>
    <cfRule type="cellIs" dxfId="235" priority="50" stopIfTrue="1" operator="between">
      <formula>1</formula>
      <formula>2</formula>
    </cfRule>
    <cfRule type="cellIs" dxfId="234" priority="51" stopIfTrue="1" operator="between">
      <formula>0.1</formula>
      <formula>1</formula>
    </cfRule>
  </conditionalFormatting>
  <conditionalFormatting sqref="M3:M257">
    <cfRule type="cellIs" dxfId="233" priority="52" stopIfTrue="1" operator="equal">
      <formula>"-"</formula>
    </cfRule>
    <cfRule type="cellIs" dxfId="232" priority="53" stopIfTrue="1" operator="greaterThanOrEqual">
      <formula>4</formula>
    </cfRule>
    <cfRule type="cellIs" dxfId="231" priority="54" stopIfTrue="1" operator="between">
      <formula>3</formula>
      <formula>4</formula>
    </cfRule>
    <cfRule type="cellIs" dxfId="230" priority="55" stopIfTrue="1" operator="between">
      <formula>2</formula>
      <formula>3</formula>
    </cfRule>
    <cfRule type="cellIs" dxfId="229" priority="56" stopIfTrue="1" operator="between">
      <formula>1</formula>
      <formula>2</formula>
    </cfRule>
    <cfRule type="cellIs" dxfId="228" priority="57" stopIfTrue="1" operator="between">
      <formula>0.1</formula>
      <formula>1</formula>
    </cfRule>
  </conditionalFormatting>
  <conditionalFormatting sqref="N3:N257">
    <cfRule type="cellIs" dxfId="227" priority="58" stopIfTrue="1" operator="equal">
      <formula>"-"</formula>
    </cfRule>
    <cfRule type="cellIs" dxfId="226" priority="59" stopIfTrue="1" operator="greaterThanOrEqual">
      <formula>4</formula>
    </cfRule>
    <cfRule type="cellIs" dxfId="225" priority="60" stopIfTrue="1" operator="between">
      <formula>3</formula>
      <formula>4</formula>
    </cfRule>
    <cfRule type="cellIs" dxfId="224" priority="61" stopIfTrue="1" operator="between">
      <formula>2</formula>
      <formula>3</formula>
    </cfRule>
    <cfRule type="cellIs" dxfId="223" priority="62" stopIfTrue="1" operator="between">
      <formula>1</formula>
      <formula>2</formula>
    </cfRule>
    <cfRule type="cellIs" dxfId="222" priority="63" stopIfTrue="1" operator="between">
      <formula>0.1</formula>
      <formula>1</formula>
    </cfRule>
  </conditionalFormatting>
  <conditionalFormatting sqref="O3:O257">
    <cfRule type="cellIs" dxfId="221" priority="64" stopIfTrue="1" operator="equal">
      <formula>"-"</formula>
    </cfRule>
    <cfRule type="cellIs" dxfId="220" priority="65" stopIfTrue="1" operator="greaterThanOrEqual">
      <formula>4</formula>
    </cfRule>
    <cfRule type="cellIs" dxfId="219" priority="66" stopIfTrue="1" operator="between">
      <formula>3</formula>
      <formula>4</formula>
    </cfRule>
    <cfRule type="cellIs" dxfId="218" priority="67" stopIfTrue="1" operator="between">
      <formula>2</formula>
      <formula>3</formula>
    </cfRule>
    <cfRule type="cellIs" dxfId="217" priority="68" stopIfTrue="1" operator="between">
      <formula>1</formula>
      <formula>2</formula>
    </cfRule>
    <cfRule type="cellIs" dxfId="216" priority="69" stopIfTrue="1" operator="between">
      <formula>0.1</formula>
      <formula>1</formula>
    </cfRule>
  </conditionalFormatting>
  <conditionalFormatting sqref="P3:P257">
    <cfRule type="cellIs" dxfId="215" priority="70" stopIfTrue="1" operator="equal">
      <formula>"-"</formula>
    </cfRule>
    <cfRule type="cellIs" dxfId="214" priority="71" stopIfTrue="1" operator="greaterThanOrEqual">
      <formula>4</formula>
    </cfRule>
    <cfRule type="cellIs" dxfId="213" priority="72" stopIfTrue="1" operator="between">
      <formula>3</formula>
      <formula>4</formula>
    </cfRule>
    <cfRule type="cellIs" dxfId="212" priority="73" stopIfTrue="1" operator="between">
      <formula>2</formula>
      <formula>3</formula>
    </cfRule>
    <cfRule type="cellIs" dxfId="211" priority="74" stopIfTrue="1" operator="between">
      <formula>1</formula>
      <formula>2</formula>
    </cfRule>
    <cfRule type="cellIs" dxfId="210" priority="75" stopIfTrue="1" operator="between">
      <formula>0.1</formula>
      <formula>1</formula>
    </cfRule>
  </conditionalFormatting>
  <conditionalFormatting sqref="Q3:Q257">
    <cfRule type="cellIs" dxfId="209" priority="76" stopIfTrue="1" operator="equal">
      <formula>"-"</formula>
    </cfRule>
    <cfRule type="cellIs" dxfId="208" priority="77" stopIfTrue="1" operator="greaterThanOrEqual">
      <formula>4</formula>
    </cfRule>
    <cfRule type="cellIs" dxfId="207" priority="78" stopIfTrue="1" operator="between">
      <formula>3</formula>
      <formula>4</formula>
    </cfRule>
    <cfRule type="cellIs" dxfId="206" priority="79" stopIfTrue="1" operator="between">
      <formula>2</formula>
      <formula>3</formula>
    </cfRule>
    <cfRule type="cellIs" dxfId="205" priority="80" stopIfTrue="1" operator="between">
      <formula>1</formula>
      <formula>2</formula>
    </cfRule>
    <cfRule type="cellIs" dxfId="204" priority="81" stopIfTrue="1" operator="between">
      <formula>0.1</formula>
      <formula>1</formula>
    </cfRule>
  </conditionalFormatting>
  <conditionalFormatting sqref="R3:R257">
    <cfRule type="cellIs" dxfId="203" priority="82" stopIfTrue="1" operator="equal">
      <formula>"-"</formula>
    </cfRule>
    <cfRule type="cellIs" dxfId="202" priority="83" stopIfTrue="1" operator="greaterThanOrEqual">
      <formula>4</formula>
    </cfRule>
    <cfRule type="cellIs" dxfId="201" priority="84" stopIfTrue="1" operator="between">
      <formula>3</formula>
      <formula>4</formula>
    </cfRule>
    <cfRule type="cellIs" dxfId="200" priority="85" stopIfTrue="1" operator="between">
      <formula>2</formula>
      <formula>3</formula>
    </cfRule>
    <cfRule type="cellIs" dxfId="199" priority="86" stopIfTrue="1" operator="between">
      <formula>1</formula>
      <formula>2</formula>
    </cfRule>
    <cfRule type="cellIs" dxfId="198" priority="87" stopIfTrue="1" operator="between">
      <formula>0.1</formula>
      <formula>1</formula>
    </cfRule>
  </conditionalFormatting>
  <conditionalFormatting sqref="S3:S257">
    <cfRule type="cellIs" dxfId="197" priority="88" stopIfTrue="1" operator="equal">
      <formula>"-"</formula>
    </cfRule>
    <cfRule type="cellIs" dxfId="196" priority="89" stopIfTrue="1" operator="greaterThanOrEqual">
      <formula>4</formula>
    </cfRule>
    <cfRule type="cellIs" dxfId="195" priority="90" stopIfTrue="1" operator="between">
      <formula>3</formula>
      <formula>4</formula>
    </cfRule>
    <cfRule type="cellIs" dxfId="194" priority="91" stopIfTrue="1" operator="between">
      <formula>2</formula>
      <formula>3</formula>
    </cfRule>
    <cfRule type="cellIs" dxfId="193" priority="92" stopIfTrue="1" operator="between">
      <formula>1</formula>
      <formula>2</formula>
    </cfRule>
    <cfRule type="cellIs" dxfId="192" priority="93" stopIfTrue="1" operator="between">
      <formula>0.1</formula>
      <formula>1</formula>
    </cfRule>
  </conditionalFormatting>
  <conditionalFormatting sqref="T3:T257">
    <cfRule type="cellIs" dxfId="191" priority="94" stopIfTrue="1" operator="equal">
      <formula>"-"</formula>
    </cfRule>
    <cfRule type="cellIs" dxfId="190" priority="95" stopIfTrue="1" operator="greaterThanOrEqual">
      <formula>4</formula>
    </cfRule>
    <cfRule type="cellIs" dxfId="189" priority="96" stopIfTrue="1" operator="between">
      <formula>3</formula>
      <formula>4</formula>
    </cfRule>
    <cfRule type="cellIs" dxfId="188" priority="97" stopIfTrue="1" operator="between">
      <formula>2</formula>
      <formula>3</formula>
    </cfRule>
    <cfRule type="cellIs" dxfId="187" priority="98" stopIfTrue="1" operator="between">
      <formula>1</formula>
      <formula>2</formula>
    </cfRule>
    <cfRule type="cellIs" dxfId="186" priority="99" stopIfTrue="1" operator="between">
      <formula>0.1</formula>
      <formula>1</formula>
    </cfRule>
  </conditionalFormatting>
  <conditionalFormatting sqref="U3:U257">
    <cfRule type="cellIs" dxfId="185" priority="100" stopIfTrue="1" operator="equal">
      <formula>"-"</formula>
    </cfRule>
    <cfRule type="cellIs" dxfId="184" priority="101" stopIfTrue="1" operator="greaterThanOrEqual">
      <formula>4</formula>
    </cfRule>
    <cfRule type="cellIs" dxfId="183" priority="102" stopIfTrue="1" operator="between">
      <formula>3</formula>
      <formula>4</formula>
    </cfRule>
    <cfRule type="cellIs" dxfId="182" priority="103" stopIfTrue="1" operator="between">
      <formula>2</formula>
      <formula>3</formula>
    </cfRule>
    <cfRule type="cellIs" dxfId="181" priority="104" stopIfTrue="1" operator="between">
      <formula>1</formula>
      <formula>2</formula>
    </cfRule>
    <cfRule type="cellIs" dxfId="180" priority="105" stopIfTrue="1" operator="between">
      <formula>0.1</formula>
      <formula>1</formula>
    </cfRule>
  </conditionalFormatting>
  <conditionalFormatting sqref="V3:V257">
    <cfRule type="cellIs" dxfId="179" priority="106" stopIfTrue="1" operator="equal">
      <formula>"-"</formula>
    </cfRule>
    <cfRule type="cellIs" dxfId="178" priority="107" stopIfTrue="1" operator="greaterThanOrEqual">
      <formula>4</formula>
    </cfRule>
    <cfRule type="cellIs" dxfId="177" priority="108" stopIfTrue="1" operator="between">
      <formula>3</formula>
      <formula>4</formula>
    </cfRule>
    <cfRule type="cellIs" dxfId="176" priority="109" stopIfTrue="1" operator="between">
      <formula>2</formula>
      <formula>3</formula>
    </cfRule>
    <cfRule type="cellIs" dxfId="175" priority="110" stopIfTrue="1" operator="between">
      <formula>1</formula>
      <formula>2</formula>
    </cfRule>
    <cfRule type="cellIs" dxfId="174" priority="111" stopIfTrue="1" operator="between">
      <formula>0.1</formula>
      <formula>1</formula>
    </cfRule>
  </conditionalFormatting>
  <conditionalFormatting sqref="W3:W257">
    <cfRule type="cellIs" dxfId="173" priority="112" stopIfTrue="1" operator="equal">
      <formula>"-"</formula>
    </cfRule>
    <cfRule type="cellIs" dxfId="172" priority="113" stopIfTrue="1" operator="greaterThanOrEqual">
      <formula>4</formula>
    </cfRule>
    <cfRule type="cellIs" dxfId="171" priority="114" stopIfTrue="1" operator="between">
      <formula>3</formula>
      <formula>4</formula>
    </cfRule>
    <cfRule type="cellIs" dxfId="170" priority="115" stopIfTrue="1" operator="between">
      <formula>2</formula>
      <formula>3</formula>
    </cfRule>
    <cfRule type="cellIs" dxfId="169" priority="116" stopIfTrue="1" operator="between">
      <formula>1</formula>
      <formula>2</formula>
    </cfRule>
    <cfRule type="cellIs" dxfId="168" priority="117" stopIfTrue="1" operator="between">
      <formula>0.1</formula>
      <formula>1</formula>
    </cfRule>
  </conditionalFormatting>
  <conditionalFormatting sqref="X3:X257">
    <cfRule type="cellIs" dxfId="167" priority="118" stopIfTrue="1" operator="equal">
      <formula>"-"</formula>
    </cfRule>
    <cfRule type="cellIs" dxfId="166" priority="119" stopIfTrue="1" operator="greaterThanOrEqual">
      <formula>4</formula>
    </cfRule>
    <cfRule type="cellIs" dxfId="165" priority="120" stopIfTrue="1" operator="between">
      <formula>3</formula>
      <formula>4</formula>
    </cfRule>
    <cfRule type="cellIs" dxfId="164" priority="121" stopIfTrue="1" operator="between">
      <formula>2</formula>
      <formula>3</formula>
    </cfRule>
    <cfRule type="cellIs" dxfId="163" priority="122" stopIfTrue="1" operator="between">
      <formula>1</formula>
      <formula>2</formula>
    </cfRule>
    <cfRule type="cellIs" dxfId="162" priority="123" stopIfTrue="1" operator="between">
      <formula>0.1</formula>
      <formula>1</formula>
    </cfRule>
  </conditionalFormatting>
  <conditionalFormatting sqref="Y3:Y257">
    <cfRule type="cellIs" dxfId="161" priority="124" stopIfTrue="1" operator="equal">
      <formula>"-"</formula>
    </cfRule>
    <cfRule type="cellIs" dxfId="160" priority="125" stopIfTrue="1" operator="greaterThanOrEqual">
      <formula>4</formula>
    </cfRule>
    <cfRule type="cellIs" dxfId="159" priority="126" stopIfTrue="1" operator="between">
      <formula>3</formula>
      <formula>4</formula>
    </cfRule>
    <cfRule type="cellIs" dxfId="158" priority="127" stopIfTrue="1" operator="between">
      <formula>2</formula>
      <formula>3</formula>
    </cfRule>
    <cfRule type="cellIs" dxfId="157" priority="128" stopIfTrue="1" operator="between">
      <formula>1</formula>
      <formula>2</formula>
    </cfRule>
    <cfRule type="cellIs" dxfId="156" priority="129" stopIfTrue="1" operator="between">
      <formula>0.1</formula>
      <formula>1</formula>
    </cfRule>
  </conditionalFormatting>
  <conditionalFormatting sqref="Z3:Z257">
    <cfRule type="cellIs" dxfId="155" priority="130" stopIfTrue="1" operator="equal">
      <formula>"-"</formula>
    </cfRule>
    <cfRule type="cellIs" dxfId="154" priority="131" stopIfTrue="1" operator="greaterThanOrEqual">
      <formula>4</formula>
    </cfRule>
    <cfRule type="cellIs" dxfId="153" priority="132" stopIfTrue="1" operator="between">
      <formula>3</formula>
      <formula>4</formula>
    </cfRule>
    <cfRule type="cellIs" dxfId="152" priority="133" stopIfTrue="1" operator="between">
      <formula>2</formula>
      <formula>3</formula>
    </cfRule>
    <cfRule type="cellIs" dxfId="151" priority="134" stopIfTrue="1" operator="between">
      <formula>1</formula>
      <formula>2</formula>
    </cfRule>
    <cfRule type="cellIs" dxfId="150" priority="135" stopIfTrue="1" operator="between">
      <formula>0.1</formula>
      <formula>1</formula>
    </cfRule>
  </conditionalFormatting>
  <conditionalFormatting sqref="AA3:AA257">
    <cfRule type="cellIs" dxfId="149" priority="136" stopIfTrue="1" operator="equal">
      <formula>"-"</formula>
    </cfRule>
    <cfRule type="cellIs" dxfId="148" priority="137" stopIfTrue="1" operator="greaterThanOrEqual">
      <formula>4</formula>
    </cfRule>
    <cfRule type="cellIs" dxfId="147" priority="138" stopIfTrue="1" operator="between">
      <formula>3</formula>
      <formula>4</formula>
    </cfRule>
    <cfRule type="cellIs" dxfId="146" priority="139" stopIfTrue="1" operator="between">
      <formula>2</formula>
      <formula>3</formula>
    </cfRule>
    <cfRule type="cellIs" dxfId="145" priority="140" stopIfTrue="1" operator="between">
      <formula>1</formula>
      <formula>2</formula>
    </cfRule>
    <cfRule type="cellIs" dxfId="144" priority="141" stopIfTrue="1" operator="between">
      <formula>0.1</formula>
      <formula>1</formula>
    </cfRule>
  </conditionalFormatting>
  <conditionalFormatting sqref="AB3:AB257">
    <cfRule type="cellIs" dxfId="143" priority="142" stopIfTrue="1" operator="equal">
      <formula>"-"</formula>
    </cfRule>
    <cfRule type="cellIs" dxfId="142" priority="143" stopIfTrue="1" operator="greaterThanOrEqual">
      <formula>4</formula>
    </cfRule>
    <cfRule type="cellIs" dxfId="141" priority="144" stopIfTrue="1" operator="between">
      <formula>3</formula>
      <formula>4</formula>
    </cfRule>
    <cfRule type="cellIs" dxfId="140" priority="145" stopIfTrue="1" operator="between">
      <formula>2</formula>
      <formula>3</formula>
    </cfRule>
    <cfRule type="cellIs" dxfId="139" priority="146" stopIfTrue="1" operator="between">
      <formula>1</formula>
      <formula>2</formula>
    </cfRule>
    <cfRule type="cellIs" dxfId="138" priority="147" stopIfTrue="1" operator="between">
      <formula>0.1</formula>
      <formula>1</formula>
    </cfRule>
  </conditionalFormatting>
  <conditionalFormatting sqref="AC3:AC257">
    <cfRule type="cellIs" dxfId="137" priority="148" stopIfTrue="1" operator="equal">
      <formula>"-"</formula>
    </cfRule>
    <cfRule type="cellIs" dxfId="136" priority="149" stopIfTrue="1" operator="greaterThanOrEqual">
      <formula>4</formula>
    </cfRule>
    <cfRule type="cellIs" dxfId="135" priority="150" stopIfTrue="1" operator="between">
      <formula>3</formula>
      <formula>4</formula>
    </cfRule>
    <cfRule type="cellIs" dxfId="134" priority="151" stopIfTrue="1" operator="between">
      <formula>2</formula>
      <formula>3</formula>
    </cfRule>
    <cfRule type="cellIs" dxfId="133" priority="152" stopIfTrue="1" operator="between">
      <formula>1</formula>
      <formula>2</formula>
    </cfRule>
    <cfRule type="cellIs" dxfId="132" priority="153" stopIfTrue="1" operator="between">
      <formula>0.1</formula>
      <formula>1</formula>
    </cfRule>
  </conditionalFormatting>
  <conditionalFormatting sqref="AD3:AD257">
    <cfRule type="cellIs" dxfId="131" priority="154" stopIfTrue="1" operator="equal">
      <formula>"-"</formula>
    </cfRule>
    <cfRule type="cellIs" dxfId="130" priority="155" stopIfTrue="1" operator="greaterThanOrEqual">
      <formula>4</formula>
    </cfRule>
    <cfRule type="cellIs" dxfId="129" priority="156" stopIfTrue="1" operator="between">
      <formula>3</formula>
      <formula>4</formula>
    </cfRule>
    <cfRule type="cellIs" dxfId="128" priority="157" stopIfTrue="1" operator="between">
      <formula>2</formula>
      <formula>3</formula>
    </cfRule>
    <cfRule type="cellIs" dxfId="127" priority="158" stopIfTrue="1" operator="between">
      <formula>1</formula>
      <formula>2</formula>
    </cfRule>
    <cfRule type="cellIs" dxfId="126" priority="159" stopIfTrue="1" operator="between">
      <formula>0.1</formula>
      <formula>1</formula>
    </cfRule>
  </conditionalFormatting>
  <conditionalFormatting sqref="AE3:AE257">
    <cfRule type="cellIs" dxfId="125" priority="160" stopIfTrue="1" operator="equal">
      <formula>"-"</formula>
    </cfRule>
    <cfRule type="cellIs" dxfId="124" priority="161" stopIfTrue="1" operator="greaterThanOrEqual">
      <formula>4</formula>
    </cfRule>
    <cfRule type="cellIs" dxfId="123" priority="162" stopIfTrue="1" operator="between">
      <formula>3</formula>
      <formula>4</formula>
    </cfRule>
    <cfRule type="cellIs" dxfId="122" priority="163" stopIfTrue="1" operator="between">
      <formula>2</formula>
      <formula>3</formula>
    </cfRule>
    <cfRule type="cellIs" dxfId="121" priority="164" stopIfTrue="1" operator="between">
      <formula>1</formula>
      <formula>2</formula>
    </cfRule>
    <cfRule type="cellIs" dxfId="120" priority="165" stopIfTrue="1" operator="between">
      <formula>0.1</formula>
      <formula>1</formula>
    </cfRule>
  </conditionalFormatting>
  <conditionalFormatting sqref="AF3:AF257">
    <cfRule type="cellIs" dxfId="119" priority="166" stopIfTrue="1" operator="equal">
      <formula>"-"</formula>
    </cfRule>
    <cfRule type="cellIs" dxfId="118" priority="167" stopIfTrue="1" operator="greaterThanOrEqual">
      <formula>4</formula>
    </cfRule>
    <cfRule type="cellIs" dxfId="117" priority="168" stopIfTrue="1" operator="between">
      <formula>3</formula>
      <formula>4</formula>
    </cfRule>
    <cfRule type="cellIs" dxfId="116" priority="169" stopIfTrue="1" operator="between">
      <formula>2</formula>
      <formula>3</formula>
    </cfRule>
    <cfRule type="cellIs" dxfId="115" priority="170" stopIfTrue="1" operator="between">
      <formula>1</formula>
      <formula>2</formula>
    </cfRule>
    <cfRule type="cellIs" dxfId="114" priority="171" stopIfTrue="1" operator="between">
      <formula>0.1</formula>
      <formula>1</formula>
    </cfRule>
  </conditionalFormatting>
  <conditionalFormatting sqref="AG3:AG257">
    <cfRule type="cellIs" dxfId="113" priority="172" stopIfTrue="1" operator="equal">
      <formula>"-"</formula>
    </cfRule>
    <cfRule type="cellIs" dxfId="112" priority="173" stopIfTrue="1" operator="greaterThanOrEqual">
      <formula>4</formula>
    </cfRule>
    <cfRule type="cellIs" dxfId="111" priority="174" stopIfTrue="1" operator="between">
      <formula>3</formula>
      <formula>4</formula>
    </cfRule>
    <cfRule type="cellIs" dxfId="110" priority="175" stopIfTrue="1" operator="between">
      <formula>2</formula>
      <formula>3</formula>
    </cfRule>
    <cfRule type="cellIs" dxfId="109" priority="176" stopIfTrue="1" operator="between">
      <formula>1</formula>
      <formula>2</formula>
    </cfRule>
    <cfRule type="cellIs" dxfId="108" priority="177" stopIfTrue="1" operator="between">
      <formula>0.1</formula>
      <formula>1</formula>
    </cfRule>
  </conditionalFormatting>
  <conditionalFormatting sqref="AH3:AH257">
    <cfRule type="cellIs" dxfId="107" priority="178" stopIfTrue="1" operator="equal">
      <formula>"-"</formula>
    </cfRule>
    <cfRule type="cellIs" dxfId="106" priority="179" stopIfTrue="1" operator="greaterThanOrEqual">
      <formula>4</formula>
    </cfRule>
    <cfRule type="cellIs" dxfId="105" priority="180" stopIfTrue="1" operator="between">
      <formula>3</formula>
      <formula>4</formula>
    </cfRule>
    <cfRule type="cellIs" dxfId="104" priority="181" stopIfTrue="1" operator="between">
      <formula>2</formula>
      <formula>3</formula>
    </cfRule>
    <cfRule type="cellIs" dxfId="103" priority="182" stopIfTrue="1" operator="between">
      <formula>1</formula>
      <formula>2</formula>
    </cfRule>
    <cfRule type="cellIs" dxfId="102" priority="183" stopIfTrue="1" operator="between">
      <formula>0.1</formula>
      <formula>1</formula>
    </cfRule>
  </conditionalFormatting>
  <conditionalFormatting sqref="AI3:AI257">
    <cfRule type="cellIs" dxfId="101" priority="184" stopIfTrue="1" operator="equal">
      <formula>"-"</formula>
    </cfRule>
    <cfRule type="cellIs" dxfId="100" priority="185" stopIfTrue="1" operator="greaterThanOrEqual">
      <formula>4</formula>
    </cfRule>
    <cfRule type="cellIs" dxfId="99" priority="186" stopIfTrue="1" operator="between">
      <formula>3</formula>
      <formula>4</formula>
    </cfRule>
    <cfRule type="cellIs" dxfId="98" priority="187" stopIfTrue="1" operator="between">
      <formula>2</formula>
      <formula>3</formula>
    </cfRule>
    <cfRule type="cellIs" dxfId="97" priority="188" stopIfTrue="1" operator="between">
      <formula>1</formula>
      <formula>2</formula>
    </cfRule>
    <cfRule type="cellIs" dxfId="96" priority="189" stopIfTrue="1" operator="between">
      <formula>0.1</formula>
      <formula>1</formula>
    </cfRule>
  </conditionalFormatting>
  <conditionalFormatting sqref="AJ3:AJ257">
    <cfRule type="cellIs" dxfId="95" priority="190" stopIfTrue="1" operator="equal">
      <formula>"-"</formula>
    </cfRule>
    <cfRule type="cellIs" dxfId="94" priority="191" stopIfTrue="1" operator="greaterThanOrEqual">
      <formula>4</formula>
    </cfRule>
    <cfRule type="cellIs" dxfId="93" priority="192" stopIfTrue="1" operator="between">
      <formula>3</formula>
      <formula>4</formula>
    </cfRule>
    <cfRule type="cellIs" dxfId="92" priority="193" stopIfTrue="1" operator="between">
      <formula>2</formula>
      <formula>3</formula>
    </cfRule>
    <cfRule type="cellIs" dxfId="91" priority="194" stopIfTrue="1" operator="between">
      <formula>1</formula>
      <formula>2</formula>
    </cfRule>
    <cfRule type="cellIs" dxfId="90" priority="195" stopIfTrue="1" operator="between">
      <formula>0.1</formula>
      <formula>1</formula>
    </cfRule>
  </conditionalFormatting>
  <conditionalFormatting sqref="AK3:AK257">
    <cfRule type="cellIs" dxfId="89" priority="196" stopIfTrue="1" operator="equal">
      <formula>"-"</formula>
    </cfRule>
    <cfRule type="cellIs" dxfId="88" priority="197" stopIfTrue="1" operator="greaterThanOrEqual">
      <formula>4</formula>
    </cfRule>
    <cfRule type="cellIs" dxfId="87" priority="198" stopIfTrue="1" operator="between">
      <formula>3</formula>
      <formula>4</formula>
    </cfRule>
    <cfRule type="cellIs" dxfId="86" priority="199" stopIfTrue="1" operator="between">
      <formula>2</formula>
      <formula>3</formula>
    </cfRule>
    <cfRule type="cellIs" dxfId="85" priority="200" stopIfTrue="1" operator="between">
      <formula>1</formula>
      <formula>2</formula>
    </cfRule>
    <cfRule type="cellIs" dxfId="84" priority="201" stopIfTrue="1" operator="between">
      <formula>0.1</formula>
      <formula>1</formula>
    </cfRule>
  </conditionalFormatting>
  <conditionalFormatting sqref="AL3:AL257">
    <cfRule type="cellIs" dxfId="83" priority="202" stopIfTrue="1" operator="equal">
      <formula>"-"</formula>
    </cfRule>
    <cfRule type="cellIs" dxfId="82" priority="203" stopIfTrue="1" operator="greaterThanOrEqual">
      <formula>4</formula>
    </cfRule>
    <cfRule type="cellIs" dxfId="81" priority="204" stopIfTrue="1" operator="between">
      <formula>3</formula>
      <formula>4</formula>
    </cfRule>
    <cfRule type="cellIs" dxfId="80" priority="205" stopIfTrue="1" operator="between">
      <formula>2</formula>
      <formula>3</formula>
    </cfRule>
    <cfRule type="cellIs" dxfId="79" priority="206" stopIfTrue="1" operator="between">
      <formula>1</formula>
      <formula>2</formula>
    </cfRule>
    <cfRule type="cellIs" dxfId="78" priority="207" stopIfTrue="1" operator="between">
      <formula>0.1</formula>
      <formula>1</formula>
    </cfRule>
  </conditionalFormatting>
  <conditionalFormatting sqref="AM3:AM257">
    <cfRule type="cellIs" dxfId="77" priority="208" stopIfTrue="1" operator="equal">
      <formula>"-"</formula>
    </cfRule>
    <cfRule type="cellIs" dxfId="76" priority="209" stopIfTrue="1" operator="greaterThanOrEqual">
      <formula>4</formula>
    </cfRule>
    <cfRule type="cellIs" dxfId="75" priority="210" stopIfTrue="1" operator="between">
      <formula>3</formula>
      <formula>4</formula>
    </cfRule>
    <cfRule type="cellIs" dxfId="74" priority="211" stopIfTrue="1" operator="between">
      <formula>2</formula>
      <formula>3</formula>
    </cfRule>
    <cfRule type="cellIs" dxfId="73" priority="212" stopIfTrue="1" operator="between">
      <formula>1</formula>
      <formula>2</formula>
    </cfRule>
    <cfRule type="cellIs" dxfId="72" priority="213" stopIfTrue="1" operator="between">
      <formula>0.1</formula>
      <formula>1</formula>
    </cfRule>
  </conditionalFormatting>
  <conditionalFormatting sqref="AN3:AN257">
    <cfRule type="cellIs" dxfId="71" priority="214" stopIfTrue="1" operator="equal">
      <formula>"-"</formula>
    </cfRule>
    <cfRule type="cellIs" dxfId="70" priority="215" stopIfTrue="1" operator="greaterThanOrEqual">
      <formula>4</formula>
    </cfRule>
    <cfRule type="cellIs" dxfId="69" priority="216" stopIfTrue="1" operator="between">
      <formula>3</formula>
      <formula>4</formula>
    </cfRule>
    <cfRule type="cellIs" dxfId="68" priority="217" stopIfTrue="1" operator="between">
      <formula>2</formula>
      <formula>3</formula>
    </cfRule>
    <cfRule type="cellIs" dxfId="67" priority="218" stopIfTrue="1" operator="between">
      <formula>1</formula>
      <formula>2</formula>
    </cfRule>
    <cfRule type="cellIs" dxfId="66" priority="219" stopIfTrue="1" operator="between">
      <formula>0.1</formula>
      <formula>1</formula>
    </cfRule>
  </conditionalFormatting>
  <conditionalFormatting sqref="AO3:AO257">
    <cfRule type="cellIs" dxfId="65" priority="220" stopIfTrue="1" operator="equal">
      <formula>"-"</formula>
    </cfRule>
    <cfRule type="cellIs" dxfId="64" priority="221" stopIfTrue="1" operator="greaterThanOrEqual">
      <formula>4</formula>
    </cfRule>
    <cfRule type="cellIs" dxfId="63" priority="222" stopIfTrue="1" operator="between">
      <formula>3</formula>
      <formula>4</formula>
    </cfRule>
    <cfRule type="cellIs" dxfId="62" priority="223" stopIfTrue="1" operator="between">
      <formula>2</formula>
      <formula>3</formula>
    </cfRule>
    <cfRule type="cellIs" dxfId="61" priority="224" stopIfTrue="1" operator="between">
      <formula>1</formula>
      <formula>2</formula>
    </cfRule>
    <cfRule type="cellIs" dxfId="60" priority="225" stopIfTrue="1" operator="between">
      <formula>0.1</formula>
      <formula>1</formula>
    </cfRule>
  </conditionalFormatting>
  <conditionalFormatting sqref="AP3:AP257">
    <cfRule type="cellIs" dxfId="59" priority="226" stopIfTrue="1" operator="equal">
      <formula>"-"</formula>
    </cfRule>
    <cfRule type="cellIs" dxfId="58" priority="227" stopIfTrue="1" operator="greaterThanOrEqual">
      <formula>4</formula>
    </cfRule>
    <cfRule type="cellIs" dxfId="57" priority="228" stopIfTrue="1" operator="between">
      <formula>3</formula>
      <formula>4</formula>
    </cfRule>
    <cfRule type="cellIs" dxfId="56" priority="229" stopIfTrue="1" operator="between">
      <formula>2</formula>
      <formula>3</formula>
    </cfRule>
    <cfRule type="cellIs" dxfId="55" priority="230" stopIfTrue="1" operator="between">
      <formula>1</formula>
      <formula>2</formula>
    </cfRule>
    <cfRule type="cellIs" dxfId="54" priority="231" stopIfTrue="1" operator="between">
      <formula>0.1</formula>
      <formula>1</formula>
    </cfRule>
  </conditionalFormatting>
  <conditionalFormatting sqref="AQ3:AQ257">
    <cfRule type="cellIs" dxfId="53" priority="232" stopIfTrue="1" operator="equal">
      <formula>"-"</formula>
    </cfRule>
    <cfRule type="cellIs" dxfId="52" priority="233" stopIfTrue="1" operator="greaterThanOrEqual">
      <formula>4</formula>
    </cfRule>
    <cfRule type="cellIs" dxfId="51" priority="234" stopIfTrue="1" operator="between">
      <formula>3</formula>
      <formula>4</formula>
    </cfRule>
    <cfRule type="cellIs" dxfId="50" priority="235" stopIfTrue="1" operator="between">
      <formula>2</formula>
      <formula>3</formula>
    </cfRule>
    <cfRule type="cellIs" dxfId="49" priority="236" stopIfTrue="1" operator="between">
      <formula>1</formula>
      <formula>2</formula>
    </cfRule>
    <cfRule type="cellIs" dxfId="48" priority="237" stopIfTrue="1" operator="between">
      <formula>0.1</formula>
      <formula>1</formula>
    </cfRule>
  </conditionalFormatting>
  <conditionalFormatting sqref="AR3:AR257">
    <cfRule type="cellIs" dxfId="47" priority="238" stopIfTrue="1" operator="equal">
      <formula>"-"</formula>
    </cfRule>
    <cfRule type="cellIs" dxfId="46" priority="239" stopIfTrue="1" operator="greaterThanOrEqual">
      <formula>4</formula>
    </cfRule>
    <cfRule type="cellIs" dxfId="45" priority="240" stopIfTrue="1" operator="between">
      <formula>3</formula>
      <formula>4</formula>
    </cfRule>
    <cfRule type="cellIs" dxfId="44" priority="241" stopIfTrue="1" operator="between">
      <formula>2</formula>
      <formula>3</formula>
    </cfRule>
    <cfRule type="cellIs" dxfId="43" priority="242" stopIfTrue="1" operator="between">
      <formula>1</formula>
      <formula>2</formula>
    </cfRule>
    <cfRule type="cellIs" dxfId="42" priority="243" stopIfTrue="1" operator="between">
      <formula>0.1</formula>
      <formula>1</formula>
    </cfRule>
  </conditionalFormatting>
  <conditionalFormatting sqref="AS3:AS257">
    <cfRule type="cellIs" dxfId="41" priority="244" stopIfTrue="1" operator="equal">
      <formula>"-"</formula>
    </cfRule>
    <cfRule type="cellIs" dxfId="40" priority="245" stopIfTrue="1" operator="greaterThanOrEqual">
      <formula>4</formula>
    </cfRule>
    <cfRule type="cellIs" dxfId="39" priority="246" stopIfTrue="1" operator="between">
      <formula>3</formula>
      <formula>4</formula>
    </cfRule>
    <cfRule type="cellIs" dxfId="38" priority="247" stopIfTrue="1" operator="between">
      <formula>2</formula>
      <formula>3</formula>
    </cfRule>
    <cfRule type="cellIs" dxfId="37" priority="248" stopIfTrue="1" operator="between">
      <formula>1</formula>
      <formula>2</formula>
    </cfRule>
    <cfRule type="cellIs" dxfId="36" priority="249" stopIfTrue="1" operator="between">
      <formula>0.1</formula>
      <formula>1</formula>
    </cfRule>
  </conditionalFormatting>
  <conditionalFormatting sqref="AT3:AT257">
    <cfRule type="cellIs" dxfId="35" priority="250" stopIfTrue="1" operator="equal">
      <formula>"-"</formula>
    </cfRule>
    <cfRule type="cellIs" dxfId="34" priority="251" stopIfTrue="1" operator="greaterThanOrEqual">
      <formula>4</formula>
    </cfRule>
    <cfRule type="cellIs" dxfId="33" priority="252" stopIfTrue="1" operator="between">
      <formula>3</formula>
      <formula>4</formula>
    </cfRule>
    <cfRule type="cellIs" dxfId="32" priority="253" stopIfTrue="1" operator="between">
      <formula>2</formula>
      <formula>3</formula>
    </cfRule>
    <cfRule type="cellIs" dxfId="31" priority="254" stopIfTrue="1" operator="between">
      <formula>1</formula>
      <formula>2</formula>
    </cfRule>
    <cfRule type="cellIs" dxfId="30" priority="255" stopIfTrue="1" operator="between">
      <formula>0.1</formula>
      <formula>1</formula>
    </cfRule>
  </conditionalFormatting>
  <conditionalFormatting sqref="AU3:AU257">
    <cfRule type="cellIs" dxfId="29" priority="256" stopIfTrue="1" operator="equal">
      <formula>"-"</formula>
    </cfRule>
    <cfRule type="cellIs" dxfId="28" priority="257" stopIfTrue="1" operator="greaterThanOrEqual">
      <formula>4</formula>
    </cfRule>
    <cfRule type="cellIs" dxfId="27" priority="258" stopIfTrue="1" operator="between">
      <formula>3</formula>
      <formula>4</formula>
    </cfRule>
    <cfRule type="cellIs" dxfId="26" priority="259" stopIfTrue="1" operator="between">
      <formula>2</formula>
      <formula>3</formula>
    </cfRule>
    <cfRule type="cellIs" dxfId="25" priority="260" stopIfTrue="1" operator="between">
      <formula>1</formula>
      <formula>2</formula>
    </cfRule>
    <cfRule type="cellIs" dxfId="24" priority="261" stopIfTrue="1" operator="between">
      <formula>0.1</formula>
      <formula>1</formula>
    </cfRule>
  </conditionalFormatting>
  <conditionalFormatting sqref="AV3:AV257">
    <cfRule type="cellIs" dxfId="23" priority="262" stopIfTrue="1" operator="equal">
      <formula>"-"</formula>
    </cfRule>
    <cfRule type="cellIs" dxfId="22" priority="263" stopIfTrue="1" operator="greaterThanOrEqual">
      <formula>4</formula>
    </cfRule>
    <cfRule type="cellIs" dxfId="21" priority="264" stopIfTrue="1" operator="between">
      <formula>3</formula>
      <formula>4</formula>
    </cfRule>
    <cfRule type="cellIs" dxfId="20" priority="265" stopIfTrue="1" operator="between">
      <formula>2</formula>
      <formula>3</formula>
    </cfRule>
    <cfRule type="cellIs" dxfId="19" priority="266" stopIfTrue="1" operator="between">
      <formula>1</formula>
      <formula>2</formula>
    </cfRule>
    <cfRule type="cellIs" dxfId="18" priority="267" stopIfTrue="1" operator="between">
      <formula>0.1</formula>
      <formula>1</formula>
    </cfRule>
  </conditionalFormatting>
  <conditionalFormatting sqref="AW3:AW257">
    <cfRule type="cellIs" dxfId="17" priority="268" stopIfTrue="1" operator="equal">
      <formula>"-"</formula>
    </cfRule>
    <cfRule type="cellIs" dxfId="16" priority="269" stopIfTrue="1" operator="greaterThanOrEqual">
      <formula>4</formula>
    </cfRule>
    <cfRule type="cellIs" dxfId="15" priority="270" stopIfTrue="1" operator="between">
      <formula>3</formula>
      <formula>4</formula>
    </cfRule>
    <cfRule type="cellIs" dxfId="14" priority="271" stopIfTrue="1" operator="between">
      <formula>2</formula>
      <formula>3</formula>
    </cfRule>
    <cfRule type="cellIs" dxfId="13" priority="272" stopIfTrue="1" operator="between">
      <formula>1</formula>
      <formula>2</formula>
    </cfRule>
    <cfRule type="cellIs" dxfId="12" priority="273" stopIfTrue="1" operator="between">
      <formula>0.1</formula>
      <formula>1</formula>
    </cfRule>
  </conditionalFormatting>
  <conditionalFormatting sqref="AX3:AX257">
    <cfRule type="cellIs" dxfId="11" priority="274" stopIfTrue="1" operator="equal">
      <formula>"-"</formula>
    </cfRule>
    <cfRule type="cellIs" dxfId="10" priority="275" stopIfTrue="1" operator="greaterThanOrEqual">
      <formula>4</formula>
    </cfRule>
    <cfRule type="cellIs" dxfId="9" priority="276" stopIfTrue="1" operator="between">
      <formula>3</formula>
      <formula>4</formula>
    </cfRule>
    <cfRule type="cellIs" dxfId="8" priority="277" stopIfTrue="1" operator="between">
      <formula>2</formula>
      <formula>3</formula>
    </cfRule>
    <cfRule type="cellIs" dxfId="7" priority="278" stopIfTrue="1" operator="between">
      <formula>1</formula>
      <formula>2</formula>
    </cfRule>
    <cfRule type="cellIs" dxfId="6" priority="279" stopIfTrue="1" operator="between">
      <formula>0.1</formula>
      <formula>1</formula>
    </cfRule>
  </conditionalFormatting>
  <conditionalFormatting sqref="AY3:AY257">
    <cfRule type="cellIs" dxfId="5" priority="280" stopIfTrue="1" operator="equal">
      <formula>"-"</formula>
    </cfRule>
    <cfRule type="cellIs" dxfId="4" priority="281" stopIfTrue="1" operator="greaterThanOrEqual">
      <formula>4</formula>
    </cfRule>
    <cfRule type="cellIs" dxfId="3" priority="282" stopIfTrue="1" operator="between">
      <formula>3</formula>
      <formula>4</formula>
    </cfRule>
    <cfRule type="cellIs" dxfId="2" priority="283" stopIfTrue="1" operator="between">
      <formula>2</formula>
      <formula>3</formula>
    </cfRule>
    <cfRule type="cellIs" dxfId="1" priority="284" stopIfTrue="1" operator="between">
      <formula>1</formula>
      <formula>2</formula>
    </cfRule>
    <cfRule type="cellIs" dxfId="0" priority="285"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65"/>
  <sheetViews>
    <sheetView zoomScale="80" zoomScaleNormal="80" workbookViewId="0"/>
  </sheetViews>
  <sheetFormatPr defaultRowHeight="15" x14ac:dyDescent="0.25"/>
  <cols>
    <col min="1" max="1" width="10" style="214" customWidth="1"/>
    <col min="2" max="3" width="20" style="214" hidden="1" customWidth="1"/>
    <col min="4" max="4" width="25" style="214" customWidth="1"/>
    <col min="5" max="5" width="40" style="214" customWidth="1"/>
    <col min="6" max="7" width="15" style="214" customWidth="1"/>
    <col min="8" max="9" width="25" style="214" customWidth="1"/>
    <col min="10" max="10" width="20" style="214" customWidth="1"/>
    <col min="11" max="11" width="60" style="214" customWidth="1"/>
    <col min="12" max="12" width="20" style="214" customWidth="1"/>
    <col min="13" max="14" width="15" style="214" customWidth="1"/>
    <col min="15" max="15" width="20" style="214" customWidth="1"/>
    <col min="16" max="17" width="25" style="214" customWidth="1"/>
  </cols>
  <sheetData>
    <row r="1" spans="1:17" x14ac:dyDescent="0.25">
      <c r="A1" s="277" t="s">
        <v>1</v>
      </c>
      <c r="B1" s="277" t="s">
        <v>9316</v>
      </c>
      <c r="C1" s="277" t="s">
        <v>9317</v>
      </c>
      <c r="D1" s="277" t="s">
        <v>2</v>
      </c>
      <c r="E1" s="277" t="s">
        <v>0</v>
      </c>
      <c r="F1" s="277" t="s">
        <v>9318</v>
      </c>
      <c r="G1" s="277" t="s">
        <v>9319</v>
      </c>
      <c r="H1" s="277" t="s">
        <v>8692</v>
      </c>
      <c r="I1" s="277" t="s">
        <v>9320</v>
      </c>
      <c r="J1" s="277" t="s">
        <v>8610</v>
      </c>
      <c r="K1" s="277" t="s">
        <v>9321</v>
      </c>
      <c r="L1" s="277" t="s">
        <v>9322</v>
      </c>
      <c r="M1" s="277" t="s">
        <v>9323</v>
      </c>
      <c r="N1" s="277" t="s">
        <v>9324</v>
      </c>
      <c r="O1" s="277" t="s">
        <v>9325</v>
      </c>
      <c r="P1" s="277" t="s">
        <v>9326</v>
      </c>
      <c r="Q1" s="277" t="s">
        <v>9327</v>
      </c>
    </row>
    <row r="2" spans="1:17" x14ac:dyDescent="0.25">
      <c r="A2" t="s">
        <v>61</v>
      </c>
      <c r="B2"/>
      <c r="C2"/>
      <c r="D2" t="s">
        <v>62</v>
      </c>
      <c r="E2" t="s">
        <v>60</v>
      </c>
      <c r="F2" t="s">
        <v>8776</v>
      </c>
      <c r="G2" t="s">
        <v>9328</v>
      </c>
      <c r="H2" t="s">
        <v>9329</v>
      </c>
      <c r="I2" t="s">
        <v>62</v>
      </c>
      <c r="J2" t="s">
        <v>9330</v>
      </c>
      <c r="K2" t="s">
        <v>9331</v>
      </c>
      <c r="L2" t="s">
        <v>2299</v>
      </c>
      <c r="M2" t="s">
        <v>9332</v>
      </c>
      <c r="N2" t="s">
        <v>9333</v>
      </c>
      <c r="O2" t="s">
        <v>9334</v>
      </c>
      <c r="P2"/>
      <c r="Q2"/>
    </row>
    <row r="3" spans="1:17" x14ac:dyDescent="0.25">
      <c r="A3" t="s">
        <v>2299</v>
      </c>
      <c r="B3"/>
      <c r="C3"/>
      <c r="D3" t="s">
        <v>62</v>
      </c>
      <c r="E3" t="s">
        <v>2298</v>
      </c>
      <c r="F3" t="s">
        <v>8776</v>
      </c>
      <c r="G3" t="s">
        <v>9328</v>
      </c>
      <c r="H3" t="s">
        <v>9335</v>
      </c>
      <c r="I3" t="s">
        <v>62</v>
      </c>
      <c r="J3" t="s">
        <v>2298</v>
      </c>
      <c r="K3" t="s">
        <v>9336</v>
      </c>
      <c r="L3" t="s">
        <v>61</v>
      </c>
      <c r="M3" t="s">
        <v>9337</v>
      </c>
      <c r="N3">
        <v>154</v>
      </c>
      <c r="O3" t="s">
        <v>9338</v>
      </c>
      <c r="P3" t="s">
        <v>9339</v>
      </c>
      <c r="Q3" t="s">
        <v>9340</v>
      </c>
    </row>
    <row r="4" spans="1:17" x14ac:dyDescent="0.25">
      <c r="A4" t="s">
        <v>1590</v>
      </c>
      <c r="B4"/>
      <c r="C4"/>
      <c r="D4" t="s">
        <v>1591</v>
      </c>
      <c r="E4" t="s">
        <v>1589</v>
      </c>
      <c r="F4" t="s">
        <v>8777</v>
      </c>
      <c r="G4" t="s">
        <v>9341</v>
      </c>
      <c r="H4" t="s">
        <v>9342</v>
      </c>
      <c r="I4" t="s">
        <v>1591</v>
      </c>
      <c r="J4" t="s">
        <v>9343</v>
      </c>
      <c r="K4" t="s">
        <v>9344</v>
      </c>
      <c r="L4"/>
      <c r="M4" t="s">
        <v>9345</v>
      </c>
      <c r="N4">
        <v>351</v>
      </c>
      <c r="O4" t="s">
        <v>9338</v>
      </c>
      <c r="P4" t="s">
        <v>9346</v>
      </c>
      <c r="Q4" t="s">
        <v>9347</v>
      </c>
    </row>
    <row r="5" spans="1:17" x14ac:dyDescent="0.25">
      <c r="A5" t="s">
        <v>1256</v>
      </c>
      <c r="B5"/>
      <c r="C5"/>
      <c r="D5" t="s">
        <v>1257</v>
      </c>
      <c r="E5" t="s">
        <v>1255</v>
      </c>
      <c r="F5" t="s">
        <v>8784</v>
      </c>
      <c r="G5" t="s">
        <v>9348</v>
      </c>
      <c r="H5" t="s">
        <v>9349</v>
      </c>
      <c r="I5" t="s">
        <v>1257</v>
      </c>
      <c r="J5" t="s">
        <v>1255</v>
      </c>
      <c r="K5" t="s">
        <v>9350</v>
      </c>
      <c r="L5" t="s">
        <v>1266</v>
      </c>
      <c r="M5" t="s">
        <v>9351</v>
      </c>
      <c r="N5">
        <v>756</v>
      </c>
      <c r="O5" t="s">
        <v>9338</v>
      </c>
      <c r="P5" t="s">
        <v>9352</v>
      </c>
      <c r="Q5" t="s">
        <v>9353</v>
      </c>
    </row>
    <row r="6" spans="1:17" x14ac:dyDescent="0.25">
      <c r="A6" t="s">
        <v>1266</v>
      </c>
      <c r="B6"/>
      <c r="C6"/>
      <c r="D6" t="s">
        <v>1267</v>
      </c>
      <c r="E6" t="s">
        <v>1265</v>
      </c>
      <c r="F6" t="s">
        <v>8791</v>
      </c>
      <c r="G6" t="s">
        <v>9348</v>
      </c>
      <c r="H6" t="s">
        <v>9349</v>
      </c>
      <c r="I6" t="s">
        <v>1267</v>
      </c>
      <c r="J6" t="s">
        <v>1265</v>
      </c>
      <c r="K6" t="s">
        <v>9354</v>
      </c>
      <c r="L6" t="s">
        <v>1256</v>
      </c>
      <c r="M6" t="s">
        <v>9351</v>
      </c>
      <c r="N6">
        <v>756</v>
      </c>
      <c r="O6" t="s">
        <v>9338</v>
      </c>
      <c r="P6" t="s">
        <v>9355</v>
      </c>
      <c r="Q6" t="s">
        <v>9356</v>
      </c>
    </row>
    <row r="7" spans="1:17" x14ac:dyDescent="0.25">
      <c r="A7" t="s">
        <v>598</v>
      </c>
      <c r="B7"/>
      <c r="C7"/>
      <c r="D7" t="s">
        <v>599</v>
      </c>
      <c r="E7" t="s">
        <v>597</v>
      </c>
      <c r="F7" t="s">
        <v>8792</v>
      </c>
      <c r="G7" t="s">
        <v>9341</v>
      </c>
      <c r="H7" t="s">
        <v>9357</v>
      </c>
      <c r="I7" t="s">
        <v>599</v>
      </c>
      <c r="J7" t="s">
        <v>9358</v>
      </c>
      <c r="K7" t="s">
        <v>9359</v>
      </c>
      <c r="L7" t="s">
        <v>9360</v>
      </c>
      <c r="M7" t="s">
        <v>9332</v>
      </c>
      <c r="N7" t="s">
        <v>9333</v>
      </c>
      <c r="O7" t="s">
        <v>9334</v>
      </c>
      <c r="P7"/>
      <c r="Q7"/>
    </row>
    <row r="8" spans="1:17" x14ac:dyDescent="0.25">
      <c r="A8" t="s">
        <v>361</v>
      </c>
      <c r="B8"/>
      <c r="C8"/>
      <c r="D8" t="s">
        <v>362</v>
      </c>
      <c r="E8" t="s">
        <v>360</v>
      </c>
      <c r="F8" t="s">
        <v>8797</v>
      </c>
      <c r="G8" t="s">
        <v>9341</v>
      </c>
      <c r="H8" t="s">
        <v>9361</v>
      </c>
      <c r="I8" t="s">
        <v>362</v>
      </c>
      <c r="J8" t="s">
        <v>9362</v>
      </c>
      <c r="K8" t="s">
        <v>9363</v>
      </c>
      <c r="L8"/>
      <c r="M8" t="s">
        <v>9332</v>
      </c>
      <c r="N8" t="s">
        <v>9333</v>
      </c>
      <c r="O8" t="s">
        <v>9334</v>
      </c>
      <c r="P8"/>
      <c r="Q8"/>
    </row>
    <row r="9" spans="1:17" x14ac:dyDescent="0.25">
      <c r="A9" t="s">
        <v>1114</v>
      </c>
      <c r="B9"/>
      <c r="C9"/>
      <c r="D9" t="s">
        <v>120</v>
      </c>
      <c r="E9" t="s">
        <v>1113</v>
      </c>
      <c r="F9" t="s">
        <v>8798</v>
      </c>
      <c r="G9" t="s">
        <v>9328</v>
      </c>
      <c r="H9" t="s">
        <v>9364</v>
      </c>
      <c r="I9" t="s">
        <v>120</v>
      </c>
      <c r="J9" t="s">
        <v>1368</v>
      </c>
      <c r="K9" t="s">
        <v>9365</v>
      </c>
      <c r="L9" t="s">
        <v>9366</v>
      </c>
      <c r="M9" t="s">
        <v>9367</v>
      </c>
      <c r="N9">
        <v>943</v>
      </c>
      <c r="O9" t="s">
        <v>9338</v>
      </c>
      <c r="P9" t="s">
        <v>9368</v>
      </c>
      <c r="Q9" t="s">
        <v>9369</v>
      </c>
    </row>
    <row r="10" spans="1:17" x14ac:dyDescent="0.25">
      <c r="A10" t="s">
        <v>119</v>
      </c>
      <c r="B10"/>
      <c r="C10"/>
      <c r="D10" t="s">
        <v>120</v>
      </c>
      <c r="E10" t="s">
        <v>118</v>
      </c>
      <c r="F10" t="s">
        <v>8798</v>
      </c>
      <c r="G10" t="s">
        <v>9328</v>
      </c>
      <c r="H10" t="s">
        <v>9370</v>
      </c>
      <c r="I10" t="s">
        <v>120</v>
      </c>
      <c r="J10" t="s">
        <v>9371</v>
      </c>
      <c r="K10" t="s">
        <v>9372</v>
      </c>
      <c r="L10" t="s">
        <v>9373</v>
      </c>
      <c r="M10" t="s">
        <v>9332</v>
      </c>
      <c r="N10" t="s">
        <v>9333</v>
      </c>
      <c r="O10" t="s">
        <v>9338</v>
      </c>
      <c r="P10" t="s">
        <v>9374</v>
      </c>
      <c r="Q10" t="s">
        <v>9375</v>
      </c>
    </row>
    <row r="11" spans="1:17" x14ac:dyDescent="0.25">
      <c r="A11" t="s">
        <v>2349</v>
      </c>
      <c r="B11"/>
      <c r="C11"/>
      <c r="D11" t="s">
        <v>120</v>
      </c>
      <c r="E11" t="s">
        <v>2348</v>
      </c>
      <c r="F11" t="s">
        <v>8798</v>
      </c>
      <c r="G11" t="s">
        <v>9328</v>
      </c>
      <c r="H11" t="s">
        <v>9376</v>
      </c>
      <c r="I11" t="s">
        <v>120</v>
      </c>
      <c r="J11" t="s">
        <v>9377</v>
      </c>
      <c r="K11" t="s">
        <v>9378</v>
      </c>
      <c r="L11" t="s">
        <v>1114</v>
      </c>
      <c r="M11" t="s">
        <v>9337</v>
      </c>
      <c r="N11">
        <v>154</v>
      </c>
      <c r="O11" t="s">
        <v>9338</v>
      </c>
      <c r="P11" t="s">
        <v>9368</v>
      </c>
      <c r="Q11" t="s">
        <v>9369</v>
      </c>
    </row>
    <row r="12" spans="1:17" x14ac:dyDescent="0.25">
      <c r="A12" t="s">
        <v>4457</v>
      </c>
      <c r="B12"/>
      <c r="C12"/>
      <c r="D12" t="s">
        <v>2423</v>
      </c>
      <c r="E12" t="s">
        <v>4456</v>
      </c>
      <c r="F12" t="s">
        <v>8813</v>
      </c>
      <c r="G12" t="s">
        <v>9379</v>
      </c>
      <c r="H12" t="s">
        <v>9380</v>
      </c>
      <c r="I12" t="s">
        <v>2423</v>
      </c>
      <c r="J12" t="s">
        <v>9381</v>
      </c>
      <c r="K12" t="s">
        <v>9382</v>
      </c>
      <c r="L12" t="s">
        <v>9383</v>
      </c>
      <c r="M12" t="s">
        <v>9384</v>
      </c>
      <c r="N12">
        <v>330</v>
      </c>
      <c r="O12" t="s">
        <v>9334</v>
      </c>
      <c r="P12"/>
      <c r="Q12"/>
    </row>
    <row r="13" spans="1:17" x14ac:dyDescent="0.25">
      <c r="A13" t="s">
        <v>2422</v>
      </c>
      <c r="B13"/>
      <c r="C13"/>
      <c r="D13" t="s">
        <v>2423</v>
      </c>
      <c r="E13" t="s">
        <v>2421</v>
      </c>
      <c r="F13" t="s">
        <v>8813</v>
      </c>
      <c r="G13" t="s">
        <v>9379</v>
      </c>
      <c r="H13" t="s">
        <v>9385</v>
      </c>
      <c r="I13" t="s">
        <v>2423</v>
      </c>
      <c r="J13" t="s">
        <v>9386</v>
      </c>
      <c r="K13" t="s">
        <v>9387</v>
      </c>
      <c r="L13" t="s">
        <v>4880</v>
      </c>
      <c r="M13" t="s">
        <v>9332</v>
      </c>
      <c r="N13" t="s">
        <v>9333</v>
      </c>
      <c r="O13" t="s">
        <v>9338</v>
      </c>
      <c r="P13" t="s">
        <v>9388</v>
      </c>
      <c r="Q13" t="s">
        <v>9389</v>
      </c>
    </row>
    <row r="14" spans="1:17" x14ac:dyDescent="0.25">
      <c r="A14" t="s">
        <v>4477</v>
      </c>
      <c r="B14"/>
      <c r="C14"/>
      <c r="D14" t="s">
        <v>2423</v>
      </c>
      <c r="E14" t="s">
        <v>4476</v>
      </c>
      <c r="F14" t="s">
        <v>8813</v>
      </c>
      <c r="G14" t="s">
        <v>9379</v>
      </c>
      <c r="H14" t="s">
        <v>9376</v>
      </c>
      <c r="I14" t="s">
        <v>2423</v>
      </c>
      <c r="J14" t="s">
        <v>9376</v>
      </c>
      <c r="K14" t="s">
        <v>9390</v>
      </c>
      <c r="L14"/>
      <c r="M14" t="s">
        <v>9384</v>
      </c>
      <c r="N14">
        <v>330</v>
      </c>
      <c r="O14" t="s">
        <v>9338</v>
      </c>
      <c r="P14" t="s">
        <v>9391</v>
      </c>
      <c r="Q14" t="s">
        <v>9392</v>
      </c>
    </row>
    <row r="15" spans="1:17" x14ac:dyDescent="0.25">
      <c r="A15" t="s">
        <v>176</v>
      </c>
      <c r="B15"/>
      <c r="C15"/>
      <c r="D15" t="s">
        <v>177</v>
      </c>
      <c r="E15" t="s">
        <v>175</v>
      </c>
      <c r="F15" t="s">
        <v>8822</v>
      </c>
      <c r="G15" t="s">
        <v>9341</v>
      </c>
      <c r="H15" t="s">
        <v>9349</v>
      </c>
      <c r="I15" t="s">
        <v>177</v>
      </c>
      <c r="J15" t="s">
        <v>9330</v>
      </c>
      <c r="K15" t="s">
        <v>9393</v>
      </c>
      <c r="L15"/>
      <c r="M15" t="s">
        <v>9332</v>
      </c>
      <c r="N15" t="s">
        <v>9333</v>
      </c>
      <c r="O15" t="s">
        <v>9334</v>
      </c>
      <c r="P15"/>
      <c r="Q15"/>
    </row>
    <row r="16" spans="1:17" x14ac:dyDescent="0.25">
      <c r="A16" t="s">
        <v>4497</v>
      </c>
      <c r="B16"/>
      <c r="C16"/>
      <c r="D16" t="s">
        <v>4498</v>
      </c>
      <c r="E16" t="s">
        <v>4496</v>
      </c>
      <c r="F16" t="s">
        <v>8827</v>
      </c>
      <c r="G16" t="s">
        <v>9379</v>
      </c>
      <c r="H16" t="s">
        <v>9385</v>
      </c>
      <c r="I16" t="s">
        <v>4498</v>
      </c>
      <c r="J16" t="s">
        <v>9386</v>
      </c>
      <c r="K16" t="s">
        <v>9394</v>
      </c>
      <c r="L16" t="s">
        <v>4880</v>
      </c>
      <c r="M16" t="s">
        <v>9395</v>
      </c>
      <c r="N16">
        <v>292</v>
      </c>
      <c r="O16" t="s">
        <v>9334</v>
      </c>
      <c r="P16"/>
      <c r="Q16"/>
    </row>
    <row r="17" spans="1:17" x14ac:dyDescent="0.25">
      <c r="A17" t="s">
        <v>227</v>
      </c>
      <c r="B17"/>
      <c r="C17"/>
      <c r="D17" t="s">
        <v>228</v>
      </c>
      <c r="E17" t="s">
        <v>226</v>
      </c>
      <c r="F17" t="s">
        <v>8832</v>
      </c>
      <c r="G17" t="s">
        <v>9341</v>
      </c>
      <c r="H17" t="s">
        <v>9349</v>
      </c>
      <c r="I17" t="s">
        <v>228</v>
      </c>
      <c r="J17" t="s">
        <v>9381</v>
      </c>
      <c r="K17" t="s">
        <v>9396</v>
      </c>
      <c r="L17"/>
      <c r="M17" t="s">
        <v>9332</v>
      </c>
      <c r="N17" t="s">
        <v>9333</v>
      </c>
      <c r="O17" t="s">
        <v>9334</v>
      </c>
      <c r="P17"/>
      <c r="Q17"/>
    </row>
    <row r="18" spans="1:17" x14ac:dyDescent="0.25">
      <c r="A18" t="s">
        <v>231</v>
      </c>
      <c r="B18"/>
      <c r="C18"/>
      <c r="D18" t="s">
        <v>228</v>
      </c>
      <c r="E18" t="s">
        <v>230</v>
      </c>
      <c r="F18" t="s">
        <v>8832</v>
      </c>
      <c r="G18" t="s">
        <v>9341</v>
      </c>
      <c r="H18" t="s">
        <v>9362</v>
      </c>
      <c r="I18" t="s">
        <v>228</v>
      </c>
      <c r="J18" t="s">
        <v>9397</v>
      </c>
      <c r="K18" t="s">
        <v>9398</v>
      </c>
      <c r="L18"/>
      <c r="M18" t="s">
        <v>9332</v>
      </c>
      <c r="N18" t="s">
        <v>9333</v>
      </c>
      <c r="O18" t="s">
        <v>9338</v>
      </c>
      <c r="P18" t="s">
        <v>9399</v>
      </c>
      <c r="Q18" t="s">
        <v>9400</v>
      </c>
    </row>
    <row r="19" spans="1:17" x14ac:dyDescent="0.25">
      <c r="A19" t="s">
        <v>241</v>
      </c>
      <c r="B19"/>
      <c r="C19"/>
      <c r="D19" t="s">
        <v>228</v>
      </c>
      <c r="E19" t="s">
        <v>240</v>
      </c>
      <c r="F19" t="s">
        <v>8832</v>
      </c>
      <c r="G19" t="s">
        <v>9341</v>
      </c>
      <c r="H19" t="s">
        <v>9362</v>
      </c>
      <c r="I19" t="s">
        <v>228</v>
      </c>
      <c r="J19" t="s">
        <v>9401</v>
      </c>
      <c r="K19" t="s">
        <v>9402</v>
      </c>
      <c r="L19"/>
      <c r="M19" t="s">
        <v>9332</v>
      </c>
      <c r="N19" t="s">
        <v>9333</v>
      </c>
      <c r="O19" t="s">
        <v>9338</v>
      </c>
      <c r="P19" t="s">
        <v>9403</v>
      </c>
      <c r="Q19" t="s">
        <v>9404</v>
      </c>
    </row>
    <row r="20" spans="1:17" x14ac:dyDescent="0.25">
      <c r="A20" t="s">
        <v>248</v>
      </c>
      <c r="B20"/>
      <c r="C20"/>
      <c r="D20" t="s">
        <v>228</v>
      </c>
      <c r="E20" t="s">
        <v>247</v>
      </c>
      <c r="F20" t="s">
        <v>8832</v>
      </c>
      <c r="G20" t="s">
        <v>9341</v>
      </c>
      <c r="H20" t="s">
        <v>9349</v>
      </c>
      <c r="I20" t="s">
        <v>228</v>
      </c>
      <c r="J20" t="s">
        <v>9405</v>
      </c>
      <c r="K20" t="s">
        <v>9406</v>
      </c>
      <c r="L20"/>
      <c r="M20" t="s">
        <v>9332</v>
      </c>
      <c r="N20" t="s">
        <v>9333</v>
      </c>
      <c r="O20" t="s">
        <v>9338</v>
      </c>
      <c r="P20" t="s">
        <v>9407</v>
      </c>
      <c r="Q20" t="s">
        <v>9408</v>
      </c>
    </row>
    <row r="21" spans="1:17" x14ac:dyDescent="0.25">
      <c r="A21" t="s">
        <v>257</v>
      </c>
      <c r="B21"/>
      <c r="C21"/>
      <c r="D21" t="s">
        <v>258</v>
      </c>
      <c r="E21" t="s">
        <v>256</v>
      </c>
      <c r="F21" t="s">
        <v>8833</v>
      </c>
      <c r="G21" t="s">
        <v>9341</v>
      </c>
      <c r="H21" t="s">
        <v>9409</v>
      </c>
      <c r="I21" t="s">
        <v>258</v>
      </c>
      <c r="J21" t="s">
        <v>9330</v>
      </c>
      <c r="K21" t="s">
        <v>9410</v>
      </c>
      <c r="L21"/>
      <c r="M21" t="s">
        <v>9332</v>
      </c>
      <c r="N21" t="s">
        <v>9333</v>
      </c>
      <c r="O21" t="s">
        <v>9334</v>
      </c>
      <c r="P21"/>
      <c r="Q21"/>
    </row>
    <row r="22" spans="1:17" x14ac:dyDescent="0.25">
      <c r="A22" t="s">
        <v>1314</v>
      </c>
      <c r="B22"/>
      <c r="C22"/>
      <c r="D22" t="s">
        <v>1315</v>
      </c>
      <c r="E22" t="s">
        <v>1313</v>
      </c>
      <c r="F22" t="s">
        <v>8834</v>
      </c>
      <c r="G22" t="s">
        <v>9341</v>
      </c>
      <c r="H22" t="s">
        <v>9362</v>
      </c>
      <c r="I22" t="s">
        <v>1315</v>
      </c>
      <c r="J22" t="s">
        <v>9330</v>
      </c>
      <c r="K22" t="s">
        <v>9411</v>
      </c>
      <c r="L22"/>
      <c r="M22" t="s">
        <v>9412</v>
      </c>
      <c r="N22">
        <v>1095</v>
      </c>
      <c r="O22" t="s">
        <v>9334</v>
      </c>
      <c r="P22"/>
      <c r="Q22"/>
    </row>
    <row r="23" spans="1:17" x14ac:dyDescent="0.25">
      <c r="A23" t="s">
        <v>4563</v>
      </c>
      <c r="B23"/>
      <c r="C23"/>
      <c r="D23" t="s">
        <v>4564</v>
      </c>
      <c r="E23" t="s">
        <v>4562</v>
      </c>
      <c r="F23" t="s">
        <v>8835</v>
      </c>
      <c r="G23" t="s">
        <v>9379</v>
      </c>
      <c r="H23" t="s">
        <v>9413</v>
      </c>
      <c r="I23" t="s">
        <v>4564</v>
      </c>
      <c r="J23" t="s">
        <v>9330</v>
      </c>
      <c r="K23" t="s">
        <v>9414</v>
      </c>
      <c r="L23"/>
      <c r="M23" t="s">
        <v>9332</v>
      </c>
      <c r="N23" t="s">
        <v>9333</v>
      </c>
      <c r="O23" t="s">
        <v>9334</v>
      </c>
      <c r="P23"/>
      <c r="Q23"/>
    </row>
    <row r="24" spans="1:17" x14ac:dyDescent="0.25">
      <c r="A24" t="s">
        <v>4575</v>
      </c>
      <c r="B24"/>
      <c r="C24"/>
      <c r="D24" t="s">
        <v>4564</v>
      </c>
      <c r="E24" t="s">
        <v>4574</v>
      </c>
      <c r="F24" t="s">
        <v>8835</v>
      </c>
      <c r="G24" t="s">
        <v>9379</v>
      </c>
      <c r="H24" t="s">
        <v>9385</v>
      </c>
      <c r="I24" t="s">
        <v>4564</v>
      </c>
      <c r="J24" t="s">
        <v>9415</v>
      </c>
      <c r="K24" t="s">
        <v>9416</v>
      </c>
      <c r="L24" t="s">
        <v>4880</v>
      </c>
      <c r="M24" t="s">
        <v>9332</v>
      </c>
      <c r="N24" t="s">
        <v>9333</v>
      </c>
      <c r="O24" t="s">
        <v>9334</v>
      </c>
      <c r="P24"/>
      <c r="Q24"/>
    </row>
    <row r="25" spans="1:17" x14ac:dyDescent="0.25">
      <c r="A25" t="s">
        <v>4586</v>
      </c>
      <c r="B25"/>
      <c r="C25"/>
      <c r="D25" t="s">
        <v>4587</v>
      </c>
      <c r="E25" t="s">
        <v>4585</v>
      </c>
      <c r="F25" t="s">
        <v>8840</v>
      </c>
      <c r="G25" t="s">
        <v>9379</v>
      </c>
      <c r="H25" t="s">
        <v>9385</v>
      </c>
      <c r="I25" t="s">
        <v>4587</v>
      </c>
      <c r="J25" t="s">
        <v>9417</v>
      </c>
      <c r="K25" t="s">
        <v>9418</v>
      </c>
      <c r="L25" t="s">
        <v>4757</v>
      </c>
      <c r="M25" t="s">
        <v>9419</v>
      </c>
      <c r="N25">
        <v>1339</v>
      </c>
      <c r="O25" t="s">
        <v>9334</v>
      </c>
      <c r="P25"/>
      <c r="Q25"/>
    </row>
    <row r="26" spans="1:17" x14ac:dyDescent="0.25">
      <c r="A26" t="s">
        <v>5062</v>
      </c>
      <c r="B26"/>
      <c r="C26"/>
      <c r="D26" t="s">
        <v>5063</v>
      </c>
      <c r="E26" t="s">
        <v>5061</v>
      </c>
      <c r="F26" t="s">
        <v>8849</v>
      </c>
      <c r="G26" t="s">
        <v>9341</v>
      </c>
      <c r="H26" t="s">
        <v>9420</v>
      </c>
      <c r="I26" t="s">
        <v>5063</v>
      </c>
      <c r="J26" t="s">
        <v>9381</v>
      </c>
      <c r="K26" t="s">
        <v>9421</v>
      </c>
      <c r="L26"/>
      <c r="M26" t="s">
        <v>9332</v>
      </c>
      <c r="N26" t="s">
        <v>9333</v>
      </c>
      <c r="O26" t="s">
        <v>9334</v>
      </c>
      <c r="P26"/>
      <c r="Q26"/>
    </row>
    <row r="27" spans="1:17" x14ac:dyDescent="0.25">
      <c r="A27" t="s">
        <v>5074</v>
      </c>
      <c r="B27"/>
      <c r="C27"/>
      <c r="D27" t="s">
        <v>5063</v>
      </c>
      <c r="E27" t="s">
        <v>5073</v>
      </c>
      <c r="F27" t="s">
        <v>8849</v>
      </c>
      <c r="G27" t="s">
        <v>9341</v>
      </c>
      <c r="H27" t="s">
        <v>9385</v>
      </c>
      <c r="I27" t="s">
        <v>5063</v>
      </c>
      <c r="J27" t="s">
        <v>9422</v>
      </c>
      <c r="K27" t="s">
        <v>9423</v>
      </c>
      <c r="L27"/>
      <c r="M27" t="s">
        <v>9332</v>
      </c>
      <c r="N27" t="s">
        <v>9333</v>
      </c>
      <c r="O27" t="s">
        <v>9334</v>
      </c>
      <c r="P27"/>
      <c r="Q27"/>
    </row>
    <row r="28" spans="1:17" x14ac:dyDescent="0.25">
      <c r="A28" t="s">
        <v>5085</v>
      </c>
      <c r="B28"/>
      <c r="C28"/>
      <c r="D28" t="s">
        <v>5063</v>
      </c>
      <c r="E28" t="s">
        <v>5084</v>
      </c>
      <c r="F28" t="s">
        <v>8849</v>
      </c>
      <c r="G28" t="s">
        <v>9341</v>
      </c>
      <c r="H28" t="s">
        <v>9342</v>
      </c>
      <c r="I28" t="s">
        <v>5063</v>
      </c>
      <c r="J28" t="s">
        <v>9342</v>
      </c>
      <c r="K28" t="s">
        <v>9424</v>
      </c>
      <c r="L28"/>
      <c r="M28" t="s">
        <v>9332</v>
      </c>
      <c r="N28" t="s">
        <v>9333</v>
      </c>
      <c r="O28" t="s">
        <v>9334</v>
      </c>
      <c r="P28"/>
      <c r="Q28"/>
    </row>
    <row r="29" spans="1:17" x14ac:dyDescent="0.25">
      <c r="A29" t="s">
        <v>4598</v>
      </c>
      <c r="B29"/>
      <c r="C29"/>
      <c r="D29" t="s">
        <v>4599</v>
      </c>
      <c r="E29" t="s">
        <v>4597</v>
      </c>
      <c r="F29" t="s">
        <v>8854</v>
      </c>
      <c r="G29" t="s">
        <v>9379</v>
      </c>
      <c r="H29" t="s">
        <v>9385</v>
      </c>
      <c r="I29" t="s">
        <v>4599</v>
      </c>
      <c r="J29" t="s">
        <v>9415</v>
      </c>
      <c r="K29" t="s">
        <v>9425</v>
      </c>
      <c r="L29" t="s">
        <v>4880</v>
      </c>
      <c r="M29" t="s">
        <v>9395</v>
      </c>
      <c r="N29">
        <v>292</v>
      </c>
      <c r="O29" t="s">
        <v>9334</v>
      </c>
      <c r="P29"/>
      <c r="Q29"/>
    </row>
    <row r="30" spans="1:17" x14ac:dyDescent="0.25">
      <c r="A30" t="s">
        <v>371</v>
      </c>
      <c r="B30"/>
      <c r="C30"/>
      <c r="D30" t="s">
        <v>372</v>
      </c>
      <c r="E30" t="s">
        <v>370</v>
      </c>
      <c r="F30" t="s">
        <v>8855</v>
      </c>
      <c r="G30" t="s">
        <v>9341</v>
      </c>
      <c r="H30" t="s">
        <v>9385</v>
      </c>
      <c r="I30" t="s">
        <v>372</v>
      </c>
      <c r="J30" t="s">
        <v>9422</v>
      </c>
      <c r="K30" t="s">
        <v>9426</v>
      </c>
      <c r="L30"/>
      <c r="M30" t="s">
        <v>9332</v>
      </c>
      <c r="N30" t="s">
        <v>9333</v>
      </c>
      <c r="O30" t="s">
        <v>9334</v>
      </c>
      <c r="P30"/>
      <c r="Q30"/>
    </row>
    <row r="31" spans="1:17" x14ac:dyDescent="0.25">
      <c r="A31" t="s">
        <v>377</v>
      </c>
      <c r="B31"/>
      <c r="C31"/>
      <c r="D31" t="s">
        <v>372</v>
      </c>
      <c r="E31" t="s">
        <v>376</v>
      </c>
      <c r="F31" t="s">
        <v>8855</v>
      </c>
      <c r="G31" t="s">
        <v>9341</v>
      </c>
      <c r="H31" t="s">
        <v>9385</v>
      </c>
      <c r="I31" t="s">
        <v>372</v>
      </c>
      <c r="J31" t="s">
        <v>9427</v>
      </c>
      <c r="K31" t="s">
        <v>9428</v>
      </c>
      <c r="L31"/>
      <c r="M31" t="s">
        <v>9332</v>
      </c>
      <c r="N31" t="s">
        <v>9333</v>
      </c>
      <c r="O31" t="s">
        <v>9338</v>
      </c>
      <c r="P31" t="s">
        <v>9429</v>
      </c>
      <c r="Q31" t="s">
        <v>9430</v>
      </c>
    </row>
    <row r="32" spans="1:17" x14ac:dyDescent="0.25">
      <c r="A32" t="s">
        <v>1146</v>
      </c>
      <c r="B32"/>
      <c r="C32"/>
      <c r="D32" t="s">
        <v>372</v>
      </c>
      <c r="E32" t="s">
        <v>1145</v>
      </c>
      <c r="F32" t="s">
        <v>8855</v>
      </c>
      <c r="G32" t="s">
        <v>9341</v>
      </c>
      <c r="H32" t="s">
        <v>9385</v>
      </c>
      <c r="I32" t="s">
        <v>372</v>
      </c>
      <c r="J32" t="s">
        <v>9381</v>
      </c>
      <c r="K32" t="s">
        <v>9431</v>
      </c>
      <c r="L32"/>
      <c r="M32" t="s">
        <v>9432</v>
      </c>
      <c r="N32">
        <v>890</v>
      </c>
      <c r="O32" t="s">
        <v>9334</v>
      </c>
      <c r="P32"/>
      <c r="Q32"/>
    </row>
    <row r="33" spans="1:17" x14ac:dyDescent="0.25">
      <c r="A33" t="s">
        <v>4610</v>
      </c>
      <c r="B33"/>
      <c r="C33"/>
      <c r="D33" t="s">
        <v>4611</v>
      </c>
      <c r="E33" t="s">
        <v>4609</v>
      </c>
      <c r="F33" t="s">
        <v>8856</v>
      </c>
      <c r="G33" t="s">
        <v>9379</v>
      </c>
      <c r="H33" t="s">
        <v>9385</v>
      </c>
      <c r="I33" t="s">
        <v>4611</v>
      </c>
      <c r="J33" t="s">
        <v>9415</v>
      </c>
      <c r="K33" t="s">
        <v>9433</v>
      </c>
      <c r="L33" t="s">
        <v>4880</v>
      </c>
      <c r="M33" t="s">
        <v>9332</v>
      </c>
      <c r="N33" t="s">
        <v>9333</v>
      </c>
      <c r="O33" t="s">
        <v>9334</v>
      </c>
      <c r="P33"/>
      <c r="Q33"/>
    </row>
    <row r="34" spans="1:17" x14ac:dyDescent="0.25">
      <c r="A34" t="s">
        <v>171</v>
      </c>
      <c r="B34"/>
      <c r="C34"/>
      <c r="D34" t="s">
        <v>172</v>
      </c>
      <c r="E34" t="s">
        <v>170</v>
      </c>
      <c r="F34" t="s">
        <v>8857</v>
      </c>
      <c r="G34" t="s">
        <v>9341</v>
      </c>
      <c r="H34" t="s">
        <v>9385</v>
      </c>
      <c r="I34" t="s">
        <v>172</v>
      </c>
      <c r="J34" t="s">
        <v>9434</v>
      </c>
      <c r="K34" t="s">
        <v>9435</v>
      </c>
      <c r="L34"/>
      <c r="M34" t="s">
        <v>9332</v>
      </c>
      <c r="N34" t="s">
        <v>9333</v>
      </c>
      <c r="O34" t="s">
        <v>9334</v>
      </c>
      <c r="P34" t="s">
        <v>9436</v>
      </c>
      <c r="Q34" t="s">
        <v>9437</v>
      </c>
    </row>
    <row r="35" spans="1:17" x14ac:dyDescent="0.25">
      <c r="A35" t="s">
        <v>267</v>
      </c>
      <c r="B35"/>
      <c r="C35"/>
      <c r="D35" t="s">
        <v>268</v>
      </c>
      <c r="E35" t="s">
        <v>266</v>
      </c>
      <c r="F35" t="s">
        <v>8858</v>
      </c>
      <c r="G35" t="s">
        <v>9341</v>
      </c>
      <c r="H35" t="s">
        <v>9438</v>
      </c>
      <c r="I35" t="s">
        <v>268</v>
      </c>
      <c r="J35" t="s">
        <v>9330</v>
      </c>
      <c r="K35" t="s">
        <v>9439</v>
      </c>
      <c r="L35" t="s">
        <v>9440</v>
      </c>
      <c r="M35" t="s">
        <v>9332</v>
      </c>
      <c r="N35" t="s">
        <v>9333</v>
      </c>
      <c r="O35" t="s">
        <v>9334</v>
      </c>
      <c r="P35"/>
      <c r="Q35"/>
    </row>
    <row r="36" spans="1:17" x14ac:dyDescent="0.25">
      <c r="A36" t="s">
        <v>314</v>
      </c>
      <c r="B36"/>
      <c r="C36"/>
      <c r="D36" t="s">
        <v>315</v>
      </c>
      <c r="E36" t="s">
        <v>313</v>
      </c>
      <c r="F36" t="s">
        <v>8859</v>
      </c>
      <c r="G36" t="s">
        <v>9441</v>
      </c>
      <c r="H36" t="s">
        <v>9385</v>
      </c>
      <c r="I36" t="s">
        <v>315</v>
      </c>
      <c r="J36" t="s">
        <v>9422</v>
      </c>
      <c r="K36" t="s">
        <v>9442</v>
      </c>
      <c r="L36"/>
      <c r="M36" t="s">
        <v>9332</v>
      </c>
      <c r="N36" t="s">
        <v>9333</v>
      </c>
      <c r="O36" t="s">
        <v>9334</v>
      </c>
      <c r="P36" t="s">
        <v>9443</v>
      </c>
      <c r="Q36" t="s">
        <v>9444</v>
      </c>
    </row>
    <row r="37" spans="1:17" x14ac:dyDescent="0.25">
      <c r="A37" t="s">
        <v>2251</v>
      </c>
      <c r="B37"/>
      <c r="C37"/>
      <c r="D37" t="s">
        <v>1158</v>
      </c>
      <c r="E37" t="s">
        <v>2250</v>
      </c>
      <c r="F37" t="s">
        <v>8862</v>
      </c>
      <c r="G37" t="s">
        <v>9341</v>
      </c>
      <c r="H37" t="s">
        <v>9445</v>
      </c>
      <c r="I37" t="s">
        <v>1158</v>
      </c>
      <c r="J37" t="s">
        <v>9330</v>
      </c>
      <c r="K37" t="s">
        <v>9446</v>
      </c>
      <c r="L37" t="s">
        <v>267</v>
      </c>
      <c r="M37" t="s">
        <v>9332</v>
      </c>
      <c r="N37" t="s">
        <v>9333</v>
      </c>
      <c r="O37" t="s">
        <v>9334</v>
      </c>
      <c r="P37"/>
      <c r="Q37"/>
    </row>
    <row r="38" spans="1:17" x14ac:dyDescent="0.25">
      <c r="A38" t="s">
        <v>1157</v>
      </c>
      <c r="B38"/>
      <c r="C38"/>
      <c r="D38" t="s">
        <v>1158</v>
      </c>
      <c r="E38" t="s">
        <v>1156</v>
      </c>
      <c r="F38" t="s">
        <v>8862</v>
      </c>
      <c r="G38" t="s">
        <v>9341</v>
      </c>
      <c r="H38" t="s">
        <v>9385</v>
      </c>
      <c r="I38" t="s">
        <v>1158</v>
      </c>
      <c r="J38" t="s">
        <v>1156</v>
      </c>
      <c r="K38" t="s">
        <v>9447</v>
      </c>
      <c r="L38"/>
      <c r="M38" t="s">
        <v>9448</v>
      </c>
      <c r="N38">
        <v>912</v>
      </c>
      <c r="O38" t="s">
        <v>9334</v>
      </c>
      <c r="P38"/>
      <c r="Q38"/>
    </row>
    <row r="39" spans="1:17" x14ac:dyDescent="0.25">
      <c r="A39" t="s">
        <v>1493</v>
      </c>
      <c r="B39"/>
      <c r="C39"/>
      <c r="D39" t="s">
        <v>1158</v>
      </c>
      <c r="E39" t="s">
        <v>1492</v>
      </c>
      <c r="F39" t="s">
        <v>8862</v>
      </c>
      <c r="G39" t="s">
        <v>9341</v>
      </c>
      <c r="H39" t="s">
        <v>9349</v>
      </c>
      <c r="I39" t="s">
        <v>1158</v>
      </c>
      <c r="J39" t="s">
        <v>1492</v>
      </c>
      <c r="K39" t="s">
        <v>9449</v>
      </c>
      <c r="L39" t="s">
        <v>267</v>
      </c>
      <c r="M39" t="s">
        <v>9450</v>
      </c>
      <c r="N39">
        <v>726</v>
      </c>
      <c r="O39" t="s">
        <v>9338</v>
      </c>
      <c r="P39" t="s">
        <v>9451</v>
      </c>
      <c r="Q39" t="s">
        <v>9452</v>
      </c>
    </row>
    <row r="40" spans="1:17" x14ac:dyDescent="0.25">
      <c r="A40" t="s">
        <v>1780</v>
      </c>
      <c r="B40"/>
      <c r="C40"/>
      <c r="D40" t="s">
        <v>1158</v>
      </c>
      <c r="E40" t="s">
        <v>1779</v>
      </c>
      <c r="F40" t="s">
        <v>8862</v>
      </c>
      <c r="G40" t="s">
        <v>9341</v>
      </c>
      <c r="H40" t="s">
        <v>9342</v>
      </c>
      <c r="I40" t="s">
        <v>1158</v>
      </c>
      <c r="J40" t="s">
        <v>9342</v>
      </c>
      <c r="K40" t="s">
        <v>9453</v>
      </c>
      <c r="L40" t="s">
        <v>2251</v>
      </c>
      <c r="M40" t="s">
        <v>9454</v>
      </c>
      <c r="N40">
        <v>295</v>
      </c>
      <c r="O40" t="s">
        <v>9338</v>
      </c>
      <c r="P40" t="s">
        <v>9455</v>
      </c>
      <c r="Q40" t="s">
        <v>9456</v>
      </c>
    </row>
    <row r="41" spans="1:17" x14ac:dyDescent="0.25">
      <c r="A41" t="s">
        <v>3193</v>
      </c>
      <c r="B41"/>
      <c r="C41"/>
      <c r="D41" t="s">
        <v>3194</v>
      </c>
      <c r="E41" t="s">
        <v>3192</v>
      </c>
      <c r="F41" t="s">
        <v>8881</v>
      </c>
      <c r="G41" t="s">
        <v>9341</v>
      </c>
      <c r="H41" t="s">
        <v>9376</v>
      </c>
      <c r="I41" t="s">
        <v>3194</v>
      </c>
      <c r="J41" t="s">
        <v>9457</v>
      </c>
      <c r="K41" t="s">
        <v>9458</v>
      </c>
      <c r="L41"/>
      <c r="M41" t="s">
        <v>9459</v>
      </c>
      <c r="N41">
        <v>93</v>
      </c>
      <c r="O41" t="s">
        <v>9334</v>
      </c>
      <c r="P41"/>
      <c r="Q41"/>
    </row>
    <row r="42" spans="1:17" x14ac:dyDescent="0.25">
      <c r="A42" t="s">
        <v>102</v>
      </c>
      <c r="B42"/>
      <c r="C42"/>
      <c r="D42" t="s">
        <v>103</v>
      </c>
      <c r="E42" t="s">
        <v>101</v>
      </c>
      <c r="F42" t="s">
        <v>8886</v>
      </c>
      <c r="G42" t="s">
        <v>9441</v>
      </c>
      <c r="H42" t="s">
        <v>9385</v>
      </c>
      <c r="I42" t="s">
        <v>103</v>
      </c>
      <c r="J42" t="s">
        <v>9422</v>
      </c>
      <c r="K42" t="s">
        <v>9460</v>
      </c>
      <c r="L42"/>
      <c r="M42" t="s">
        <v>9332</v>
      </c>
      <c r="N42" t="s">
        <v>9333</v>
      </c>
      <c r="O42" t="s">
        <v>9338</v>
      </c>
      <c r="P42" t="s">
        <v>9461</v>
      </c>
      <c r="Q42" t="s">
        <v>9462</v>
      </c>
    </row>
    <row r="43" spans="1:17" x14ac:dyDescent="0.25">
      <c r="A43" t="s">
        <v>4631</v>
      </c>
      <c r="B43"/>
      <c r="C43"/>
      <c r="D43" t="s">
        <v>4632</v>
      </c>
      <c r="E43" t="s">
        <v>4630</v>
      </c>
      <c r="F43" t="s">
        <v>8889</v>
      </c>
      <c r="G43" t="s">
        <v>9379</v>
      </c>
      <c r="H43" t="s">
        <v>9463</v>
      </c>
      <c r="I43" t="s">
        <v>4632</v>
      </c>
      <c r="J43" t="s">
        <v>9330</v>
      </c>
      <c r="K43" t="s">
        <v>9464</v>
      </c>
      <c r="L43"/>
      <c r="M43" t="s">
        <v>9332</v>
      </c>
      <c r="N43" t="s">
        <v>9333</v>
      </c>
      <c r="O43" t="s">
        <v>9334</v>
      </c>
      <c r="P43"/>
      <c r="Q43"/>
    </row>
    <row r="44" spans="1:17" x14ac:dyDescent="0.25">
      <c r="A44" t="s">
        <v>4643</v>
      </c>
      <c r="B44"/>
      <c r="C44"/>
      <c r="D44" t="s">
        <v>4644</v>
      </c>
      <c r="E44" t="s">
        <v>4642</v>
      </c>
      <c r="F44" t="s">
        <v>8892</v>
      </c>
      <c r="G44" t="s">
        <v>9379</v>
      </c>
      <c r="H44" t="s">
        <v>9465</v>
      </c>
      <c r="I44" t="s">
        <v>4644</v>
      </c>
      <c r="J44" t="s">
        <v>9330</v>
      </c>
      <c r="K44" t="s">
        <v>9466</v>
      </c>
      <c r="L44"/>
      <c r="M44" t="s">
        <v>9332</v>
      </c>
      <c r="N44" t="s">
        <v>9333</v>
      </c>
      <c r="O44" t="s">
        <v>9334</v>
      </c>
      <c r="P44"/>
      <c r="Q44"/>
    </row>
    <row r="45" spans="1:17" x14ac:dyDescent="0.25">
      <c r="A45" t="s">
        <v>4655</v>
      </c>
      <c r="B45"/>
      <c r="C45"/>
      <c r="D45" t="s">
        <v>4656</v>
      </c>
      <c r="E45" t="s">
        <v>4654</v>
      </c>
      <c r="F45" t="s">
        <v>8895</v>
      </c>
      <c r="G45" t="s">
        <v>9379</v>
      </c>
      <c r="H45" t="s">
        <v>9467</v>
      </c>
      <c r="I45" t="s">
        <v>4656</v>
      </c>
      <c r="J45" t="s">
        <v>9330</v>
      </c>
      <c r="K45" t="s">
        <v>9468</v>
      </c>
      <c r="L45"/>
      <c r="M45" t="s">
        <v>9332</v>
      </c>
      <c r="N45" t="s">
        <v>9333</v>
      </c>
      <c r="O45" t="s">
        <v>9334</v>
      </c>
      <c r="P45"/>
      <c r="Q45"/>
    </row>
    <row r="46" spans="1:17" x14ac:dyDescent="0.25">
      <c r="A46" t="s">
        <v>4667</v>
      </c>
      <c r="B46"/>
      <c r="C46"/>
      <c r="D46" t="s">
        <v>4656</v>
      </c>
      <c r="E46" t="s">
        <v>4666</v>
      </c>
      <c r="F46" t="s">
        <v>8895</v>
      </c>
      <c r="G46" t="s">
        <v>9379</v>
      </c>
      <c r="H46" t="s">
        <v>9335</v>
      </c>
      <c r="I46" t="s">
        <v>4656</v>
      </c>
      <c r="J46" t="s">
        <v>9335</v>
      </c>
      <c r="K46" t="s">
        <v>9469</v>
      </c>
      <c r="L46"/>
      <c r="M46" t="s">
        <v>9470</v>
      </c>
      <c r="N46">
        <v>471</v>
      </c>
      <c r="O46" t="s">
        <v>9338</v>
      </c>
      <c r="P46" t="s">
        <v>9471</v>
      </c>
      <c r="Q46" t="s">
        <v>9472</v>
      </c>
    </row>
    <row r="47" spans="1:17" x14ac:dyDescent="0.25">
      <c r="A47" t="s">
        <v>2760</v>
      </c>
      <c r="B47"/>
      <c r="C47"/>
      <c r="D47" t="s">
        <v>2761</v>
      </c>
      <c r="E47" t="s">
        <v>2759</v>
      </c>
      <c r="F47" t="s">
        <v>8896</v>
      </c>
      <c r="G47" t="s">
        <v>9441</v>
      </c>
      <c r="H47" t="s">
        <v>9349</v>
      </c>
      <c r="I47" t="s">
        <v>2761</v>
      </c>
      <c r="J47" t="s">
        <v>9473</v>
      </c>
      <c r="K47" t="s">
        <v>9474</v>
      </c>
      <c r="L47" t="s">
        <v>9475</v>
      </c>
      <c r="M47" t="s">
        <v>9476</v>
      </c>
      <c r="N47">
        <v>275</v>
      </c>
      <c r="O47" t="s">
        <v>9338</v>
      </c>
      <c r="P47" t="s">
        <v>9477</v>
      </c>
      <c r="Q47" t="s">
        <v>9478</v>
      </c>
    </row>
    <row r="48" spans="1:17" x14ac:dyDescent="0.25">
      <c r="A48" t="s">
        <v>817</v>
      </c>
      <c r="B48"/>
      <c r="C48"/>
      <c r="D48" t="s">
        <v>818</v>
      </c>
      <c r="E48" t="s">
        <v>816</v>
      </c>
      <c r="F48" t="s">
        <v>8897</v>
      </c>
      <c r="G48" t="s">
        <v>9328</v>
      </c>
      <c r="H48" t="s">
        <v>9479</v>
      </c>
      <c r="I48" t="s">
        <v>818</v>
      </c>
      <c r="J48" t="s">
        <v>816</v>
      </c>
      <c r="K48" t="s">
        <v>9480</v>
      </c>
      <c r="L48"/>
      <c r="M48" t="s">
        <v>9481</v>
      </c>
      <c r="N48">
        <v>1248</v>
      </c>
      <c r="O48" t="s">
        <v>9338</v>
      </c>
      <c r="P48" t="s">
        <v>9482</v>
      </c>
      <c r="Q48" t="s">
        <v>9483</v>
      </c>
    </row>
    <row r="49" spans="1:17" x14ac:dyDescent="0.25">
      <c r="A49" t="s">
        <v>1369</v>
      </c>
      <c r="B49"/>
      <c r="C49"/>
      <c r="D49" t="s">
        <v>818</v>
      </c>
      <c r="E49" t="s">
        <v>1368</v>
      </c>
      <c r="F49" t="s">
        <v>8897</v>
      </c>
      <c r="G49" t="s">
        <v>9328</v>
      </c>
      <c r="H49" t="s">
        <v>9484</v>
      </c>
      <c r="I49" t="s">
        <v>818</v>
      </c>
      <c r="J49" t="s">
        <v>1368</v>
      </c>
      <c r="K49" t="s">
        <v>9485</v>
      </c>
      <c r="L49"/>
      <c r="M49" t="s">
        <v>9486</v>
      </c>
      <c r="N49">
        <v>672</v>
      </c>
      <c r="O49" t="s">
        <v>9338</v>
      </c>
      <c r="P49" t="s">
        <v>9487</v>
      </c>
      <c r="Q49" t="s">
        <v>9488</v>
      </c>
    </row>
    <row r="50" spans="1:17" x14ac:dyDescent="0.25">
      <c r="A50" t="s">
        <v>6959</v>
      </c>
      <c r="B50"/>
      <c r="C50"/>
      <c r="D50" t="s">
        <v>818</v>
      </c>
      <c r="E50" t="s">
        <v>6958</v>
      </c>
      <c r="F50" t="s">
        <v>8897</v>
      </c>
      <c r="G50" t="s">
        <v>9328</v>
      </c>
      <c r="H50" t="s">
        <v>9335</v>
      </c>
      <c r="I50" t="s">
        <v>818</v>
      </c>
      <c r="J50" t="s">
        <v>9489</v>
      </c>
      <c r="K50" t="s">
        <v>9490</v>
      </c>
      <c r="L50"/>
      <c r="M50" t="s">
        <v>9491</v>
      </c>
      <c r="N50">
        <v>2</v>
      </c>
      <c r="O50" t="s">
        <v>9338</v>
      </c>
      <c r="P50" t="s">
        <v>9492</v>
      </c>
      <c r="Q50" t="s">
        <v>9493</v>
      </c>
    </row>
    <row r="51" spans="1:17" x14ac:dyDescent="0.25">
      <c r="A51" t="s">
        <v>656</v>
      </c>
      <c r="B51"/>
      <c r="C51"/>
      <c r="D51" t="s">
        <v>657</v>
      </c>
      <c r="E51" t="s">
        <v>655</v>
      </c>
      <c r="F51" t="s">
        <v>8898</v>
      </c>
      <c r="G51" t="s">
        <v>9328</v>
      </c>
      <c r="H51" t="s">
        <v>9494</v>
      </c>
      <c r="I51" t="s">
        <v>657</v>
      </c>
      <c r="J51" t="s">
        <v>9495</v>
      </c>
      <c r="K51" t="s">
        <v>9496</v>
      </c>
      <c r="L51" t="s">
        <v>610</v>
      </c>
      <c r="M51" t="s">
        <v>9497</v>
      </c>
      <c r="N51">
        <v>1370</v>
      </c>
      <c r="O51" t="s">
        <v>9338</v>
      </c>
      <c r="P51" t="s">
        <v>9498</v>
      </c>
      <c r="Q51" t="s">
        <v>9499</v>
      </c>
    </row>
    <row r="52" spans="1:17" x14ac:dyDescent="0.25">
      <c r="A52" t="s">
        <v>1031</v>
      </c>
      <c r="B52"/>
      <c r="C52"/>
      <c r="D52" t="s">
        <v>1032</v>
      </c>
      <c r="E52" t="s">
        <v>1030</v>
      </c>
      <c r="F52" t="s">
        <v>8901</v>
      </c>
      <c r="G52" t="s">
        <v>9348</v>
      </c>
      <c r="H52" t="s">
        <v>9385</v>
      </c>
      <c r="I52" t="s">
        <v>1032</v>
      </c>
      <c r="J52" t="s">
        <v>9500</v>
      </c>
      <c r="K52" t="s">
        <v>9501</v>
      </c>
      <c r="L52"/>
      <c r="M52" t="s">
        <v>9502</v>
      </c>
      <c r="N52">
        <v>1004</v>
      </c>
      <c r="O52" t="s">
        <v>9338</v>
      </c>
      <c r="P52" t="s">
        <v>9503</v>
      </c>
      <c r="Q52" t="s">
        <v>9504</v>
      </c>
    </row>
    <row r="53" spans="1:17" x14ac:dyDescent="0.25">
      <c r="A53" t="s">
        <v>1070</v>
      </c>
      <c r="B53"/>
      <c r="C53"/>
      <c r="D53" t="s">
        <v>383</v>
      </c>
      <c r="E53" t="s">
        <v>1069</v>
      </c>
      <c r="F53" t="s">
        <v>8902</v>
      </c>
      <c r="G53" t="s">
        <v>9348</v>
      </c>
      <c r="H53" t="s">
        <v>9505</v>
      </c>
      <c r="I53" t="s">
        <v>383</v>
      </c>
      <c r="J53" t="s">
        <v>9381</v>
      </c>
      <c r="K53" t="s">
        <v>9506</v>
      </c>
      <c r="L53"/>
      <c r="M53" t="s">
        <v>9332</v>
      </c>
      <c r="N53" t="s">
        <v>9333</v>
      </c>
      <c r="O53" t="s">
        <v>9334</v>
      </c>
      <c r="P53" t="s">
        <v>9507</v>
      </c>
      <c r="Q53" t="s">
        <v>9508</v>
      </c>
    </row>
    <row r="54" spans="1:17" x14ac:dyDescent="0.25">
      <c r="A54" t="s">
        <v>382</v>
      </c>
      <c r="B54"/>
      <c r="C54"/>
      <c r="D54" t="s">
        <v>383</v>
      </c>
      <c r="E54" t="s">
        <v>381</v>
      </c>
      <c r="F54" t="s">
        <v>8902</v>
      </c>
      <c r="G54" t="s">
        <v>9348</v>
      </c>
      <c r="H54" t="s">
        <v>9509</v>
      </c>
      <c r="I54" t="s">
        <v>383</v>
      </c>
      <c r="J54" t="s">
        <v>9362</v>
      </c>
      <c r="K54" t="s">
        <v>9510</v>
      </c>
      <c r="L54"/>
      <c r="M54" t="s">
        <v>9332</v>
      </c>
      <c r="N54" t="s">
        <v>9333</v>
      </c>
      <c r="O54" t="s">
        <v>9334</v>
      </c>
      <c r="P54" t="s">
        <v>9507</v>
      </c>
      <c r="Q54" t="s">
        <v>9508</v>
      </c>
    </row>
    <row r="55" spans="1:17" x14ac:dyDescent="0.25">
      <c r="A55" t="s">
        <v>388</v>
      </c>
      <c r="B55"/>
      <c r="C55"/>
      <c r="D55" t="s">
        <v>383</v>
      </c>
      <c r="E55" t="s">
        <v>387</v>
      </c>
      <c r="F55" t="s">
        <v>8902</v>
      </c>
      <c r="G55" t="s">
        <v>9348</v>
      </c>
      <c r="H55" t="s">
        <v>9385</v>
      </c>
      <c r="I55" t="s">
        <v>383</v>
      </c>
      <c r="J55" t="s">
        <v>9511</v>
      </c>
      <c r="K55" t="s">
        <v>9512</v>
      </c>
      <c r="L55"/>
      <c r="M55" t="s">
        <v>9332</v>
      </c>
      <c r="N55" t="s">
        <v>9333</v>
      </c>
      <c r="O55" t="s">
        <v>9338</v>
      </c>
      <c r="P55" t="s">
        <v>9513</v>
      </c>
      <c r="Q55" t="s">
        <v>9514</v>
      </c>
    </row>
    <row r="56" spans="1:17" x14ac:dyDescent="0.25">
      <c r="A56" t="s">
        <v>400</v>
      </c>
      <c r="B56"/>
      <c r="C56"/>
      <c r="D56" t="s">
        <v>401</v>
      </c>
      <c r="E56" t="s">
        <v>399</v>
      </c>
      <c r="F56" t="s">
        <v>8907</v>
      </c>
      <c r="G56" t="s">
        <v>9441</v>
      </c>
      <c r="H56" t="s">
        <v>9385</v>
      </c>
      <c r="I56" t="s">
        <v>401</v>
      </c>
      <c r="J56" t="s">
        <v>9422</v>
      </c>
      <c r="K56" t="s">
        <v>9515</v>
      </c>
      <c r="L56"/>
      <c r="M56" t="s">
        <v>9332</v>
      </c>
      <c r="N56" t="s">
        <v>9333</v>
      </c>
      <c r="O56" t="s">
        <v>9334</v>
      </c>
      <c r="P56" t="s">
        <v>9516</v>
      </c>
      <c r="Q56" t="s">
        <v>9517</v>
      </c>
    </row>
    <row r="57" spans="1:17" x14ac:dyDescent="0.25">
      <c r="A57" t="s">
        <v>126</v>
      </c>
      <c r="B57"/>
      <c r="C57"/>
      <c r="D57" t="s">
        <v>127</v>
      </c>
      <c r="E57" t="s">
        <v>125</v>
      </c>
      <c r="F57" t="s">
        <v>8910</v>
      </c>
      <c r="G57" t="s">
        <v>9348</v>
      </c>
      <c r="H57" t="s">
        <v>9385</v>
      </c>
      <c r="I57" t="s">
        <v>127</v>
      </c>
      <c r="J57" t="s">
        <v>9518</v>
      </c>
      <c r="K57" t="s">
        <v>9519</v>
      </c>
      <c r="L57"/>
      <c r="M57" t="s">
        <v>9332</v>
      </c>
      <c r="N57" t="s">
        <v>9333</v>
      </c>
      <c r="O57" t="s">
        <v>9338</v>
      </c>
      <c r="P57" t="s">
        <v>9520</v>
      </c>
      <c r="Q57" t="s">
        <v>9521</v>
      </c>
    </row>
    <row r="58" spans="1:17" x14ac:dyDescent="0.25">
      <c r="A58" t="s">
        <v>1561</v>
      </c>
      <c r="B58"/>
      <c r="C58"/>
      <c r="D58" t="s">
        <v>412</v>
      </c>
      <c r="E58" t="s">
        <v>1560</v>
      </c>
      <c r="F58" t="s">
        <v>8915</v>
      </c>
      <c r="G58" t="s">
        <v>9341</v>
      </c>
      <c r="H58" t="s">
        <v>9522</v>
      </c>
      <c r="I58" t="s">
        <v>412</v>
      </c>
      <c r="J58" t="s">
        <v>9523</v>
      </c>
      <c r="K58" t="s">
        <v>9524</v>
      </c>
      <c r="L58"/>
      <c r="M58" t="s">
        <v>9525</v>
      </c>
      <c r="N58">
        <v>1278</v>
      </c>
      <c r="O58" t="s">
        <v>9334</v>
      </c>
      <c r="P58"/>
      <c r="Q58"/>
    </row>
    <row r="59" spans="1:17" x14ac:dyDescent="0.25">
      <c r="A59" t="s">
        <v>411</v>
      </c>
      <c r="B59"/>
      <c r="C59"/>
      <c r="D59" t="s">
        <v>412</v>
      </c>
      <c r="E59" t="s">
        <v>410</v>
      </c>
      <c r="F59" t="s">
        <v>8915</v>
      </c>
      <c r="G59" t="s">
        <v>9341</v>
      </c>
      <c r="H59" t="s">
        <v>9385</v>
      </c>
      <c r="I59" t="s">
        <v>412</v>
      </c>
      <c r="J59" t="s">
        <v>9526</v>
      </c>
      <c r="K59" t="s">
        <v>9527</v>
      </c>
      <c r="L59" t="s">
        <v>9528</v>
      </c>
      <c r="M59" t="s">
        <v>9332</v>
      </c>
      <c r="N59" t="s">
        <v>9333</v>
      </c>
      <c r="O59" t="s">
        <v>9338</v>
      </c>
      <c r="P59" t="s">
        <v>9529</v>
      </c>
      <c r="Q59" t="s">
        <v>9530</v>
      </c>
    </row>
    <row r="60" spans="1:17" x14ac:dyDescent="0.25">
      <c r="A60" t="s">
        <v>1572</v>
      </c>
      <c r="B60"/>
      <c r="C60"/>
      <c r="D60" t="s">
        <v>412</v>
      </c>
      <c r="E60" t="s">
        <v>1571</v>
      </c>
      <c r="F60" t="s">
        <v>8915</v>
      </c>
      <c r="G60" t="s">
        <v>9341</v>
      </c>
      <c r="H60" t="s">
        <v>9342</v>
      </c>
      <c r="I60" t="s">
        <v>412</v>
      </c>
      <c r="J60" t="s">
        <v>9342</v>
      </c>
      <c r="K60" t="s">
        <v>9531</v>
      </c>
      <c r="L60"/>
      <c r="M60" t="s">
        <v>9525</v>
      </c>
      <c r="N60">
        <v>1278</v>
      </c>
      <c r="O60" t="s">
        <v>9338</v>
      </c>
      <c r="P60" t="s">
        <v>9532</v>
      </c>
      <c r="Q60" t="s">
        <v>9533</v>
      </c>
    </row>
    <row r="61" spans="1:17" x14ac:dyDescent="0.25">
      <c r="A61" t="s">
        <v>1121</v>
      </c>
      <c r="B61"/>
      <c r="C61"/>
      <c r="D61" t="s">
        <v>1093</v>
      </c>
      <c r="E61" t="s">
        <v>1120</v>
      </c>
      <c r="F61" t="s">
        <v>8930</v>
      </c>
      <c r="G61" t="s">
        <v>9348</v>
      </c>
      <c r="H61" t="s">
        <v>9385</v>
      </c>
      <c r="I61" t="s">
        <v>1093</v>
      </c>
      <c r="J61" t="s">
        <v>9518</v>
      </c>
      <c r="K61" t="s">
        <v>9534</v>
      </c>
      <c r="L61"/>
      <c r="M61" t="s">
        <v>9332</v>
      </c>
      <c r="N61" t="s">
        <v>9333</v>
      </c>
      <c r="O61" t="s">
        <v>9334</v>
      </c>
      <c r="P61"/>
      <c r="Q61"/>
    </row>
    <row r="62" spans="1:17" x14ac:dyDescent="0.25">
      <c r="A62" t="s">
        <v>1092</v>
      </c>
      <c r="B62"/>
      <c r="C62"/>
      <c r="D62" t="s">
        <v>1093</v>
      </c>
      <c r="E62" t="s">
        <v>1091</v>
      </c>
      <c r="F62" t="s">
        <v>8930</v>
      </c>
      <c r="G62" t="s">
        <v>9348</v>
      </c>
      <c r="H62" t="s">
        <v>9535</v>
      </c>
      <c r="I62" t="s">
        <v>1093</v>
      </c>
      <c r="J62" t="s">
        <v>9536</v>
      </c>
      <c r="K62" t="s">
        <v>9537</v>
      </c>
      <c r="L62"/>
      <c r="M62" t="s">
        <v>9538</v>
      </c>
      <c r="N62">
        <v>973</v>
      </c>
      <c r="O62" t="s">
        <v>9334</v>
      </c>
      <c r="P62"/>
      <c r="Q62"/>
    </row>
    <row r="63" spans="1:17" x14ac:dyDescent="0.25">
      <c r="A63" t="s">
        <v>132</v>
      </c>
      <c r="B63"/>
      <c r="C63"/>
      <c r="D63" t="s">
        <v>133</v>
      </c>
      <c r="E63" t="s">
        <v>131</v>
      </c>
      <c r="F63" t="s">
        <v>8933</v>
      </c>
      <c r="G63" t="s">
        <v>9341</v>
      </c>
      <c r="H63" t="s">
        <v>9409</v>
      </c>
      <c r="I63" t="s">
        <v>133</v>
      </c>
      <c r="J63" t="s">
        <v>9330</v>
      </c>
      <c r="K63" t="s">
        <v>9539</v>
      </c>
      <c r="L63"/>
      <c r="M63" t="s">
        <v>9332</v>
      </c>
      <c r="N63" t="s">
        <v>9333</v>
      </c>
      <c r="O63" t="s">
        <v>9334</v>
      </c>
      <c r="P63"/>
      <c r="Q63"/>
    </row>
    <row r="64" spans="1:17" x14ac:dyDescent="0.25">
      <c r="A64" t="s">
        <v>139</v>
      </c>
      <c r="B64"/>
      <c r="C64"/>
      <c r="D64" t="s">
        <v>133</v>
      </c>
      <c r="E64" t="s">
        <v>138</v>
      </c>
      <c r="F64" t="s">
        <v>8933</v>
      </c>
      <c r="G64" t="s">
        <v>9341</v>
      </c>
      <c r="H64" t="s">
        <v>9385</v>
      </c>
      <c r="I64" t="s">
        <v>133</v>
      </c>
      <c r="J64" t="s">
        <v>9422</v>
      </c>
      <c r="K64" t="s">
        <v>9540</v>
      </c>
      <c r="L64"/>
      <c r="M64" t="s">
        <v>9332</v>
      </c>
      <c r="N64" t="s">
        <v>9333</v>
      </c>
      <c r="O64" t="s">
        <v>9334</v>
      </c>
      <c r="P64"/>
      <c r="Q64"/>
    </row>
    <row r="65" spans="1:17" x14ac:dyDescent="0.25">
      <c r="A65" t="s">
        <v>2179</v>
      </c>
      <c r="B65"/>
      <c r="C65"/>
      <c r="D65" t="s">
        <v>2180</v>
      </c>
      <c r="E65" t="s">
        <v>2178</v>
      </c>
      <c r="F65" t="s">
        <v>8938</v>
      </c>
      <c r="G65" t="s">
        <v>9328</v>
      </c>
      <c r="H65" t="s">
        <v>9541</v>
      </c>
      <c r="I65" t="s">
        <v>2180</v>
      </c>
      <c r="J65" t="s">
        <v>9542</v>
      </c>
      <c r="K65" t="s">
        <v>9543</v>
      </c>
      <c r="L65"/>
      <c r="M65" t="s">
        <v>9544</v>
      </c>
      <c r="N65">
        <v>163</v>
      </c>
      <c r="O65" t="s">
        <v>9334</v>
      </c>
      <c r="P65"/>
      <c r="Q65"/>
    </row>
    <row r="66" spans="1:17" x14ac:dyDescent="0.25">
      <c r="A66" t="s">
        <v>4977</v>
      </c>
      <c r="B66"/>
      <c r="C66"/>
      <c r="D66" t="s">
        <v>4978</v>
      </c>
      <c r="E66" t="s">
        <v>4976</v>
      </c>
      <c r="F66" t="s">
        <v>8939</v>
      </c>
      <c r="G66" t="s">
        <v>9341</v>
      </c>
      <c r="H66" t="s">
        <v>9545</v>
      </c>
      <c r="I66" t="s">
        <v>4978</v>
      </c>
      <c r="J66" t="s">
        <v>9546</v>
      </c>
      <c r="K66" t="s">
        <v>9547</v>
      </c>
      <c r="L66"/>
      <c r="M66" t="s">
        <v>9491</v>
      </c>
      <c r="N66">
        <v>2</v>
      </c>
      <c r="O66" t="s">
        <v>9338</v>
      </c>
      <c r="P66" t="s">
        <v>9548</v>
      </c>
      <c r="Q66" t="s">
        <v>9549</v>
      </c>
    </row>
    <row r="67" spans="1:17" x14ac:dyDescent="0.25">
      <c r="A67" t="s">
        <v>415</v>
      </c>
      <c r="B67"/>
      <c r="C67"/>
      <c r="D67" t="s">
        <v>416</v>
      </c>
      <c r="E67" t="s">
        <v>414</v>
      </c>
      <c r="F67" t="s">
        <v>8946</v>
      </c>
      <c r="G67" t="s">
        <v>9341</v>
      </c>
      <c r="H67" t="s">
        <v>9385</v>
      </c>
      <c r="I67" t="s">
        <v>416</v>
      </c>
      <c r="J67" t="s">
        <v>9422</v>
      </c>
      <c r="K67" t="s">
        <v>9550</v>
      </c>
      <c r="L67"/>
      <c r="M67" t="s">
        <v>9332</v>
      </c>
      <c r="N67" t="s">
        <v>9333</v>
      </c>
      <c r="O67" t="s">
        <v>9334</v>
      </c>
      <c r="P67"/>
      <c r="Q67"/>
    </row>
    <row r="68" spans="1:17" x14ac:dyDescent="0.25">
      <c r="A68" t="s">
        <v>2808</v>
      </c>
      <c r="B68"/>
      <c r="C68"/>
      <c r="D68" t="s">
        <v>2809</v>
      </c>
      <c r="E68" t="s">
        <v>2807</v>
      </c>
      <c r="F68" t="s">
        <v>8947</v>
      </c>
      <c r="G68" t="s">
        <v>9441</v>
      </c>
      <c r="H68" t="s">
        <v>9551</v>
      </c>
      <c r="I68" t="s">
        <v>2809</v>
      </c>
      <c r="J68" t="s">
        <v>9473</v>
      </c>
      <c r="K68" t="s">
        <v>9552</v>
      </c>
      <c r="L68" t="s">
        <v>9553</v>
      </c>
      <c r="M68" t="s">
        <v>9554</v>
      </c>
      <c r="N68">
        <v>272</v>
      </c>
      <c r="O68" t="s">
        <v>9338</v>
      </c>
      <c r="P68" t="s">
        <v>9555</v>
      </c>
      <c r="Q68" t="s">
        <v>9556</v>
      </c>
    </row>
    <row r="69" spans="1:17" x14ac:dyDescent="0.25">
      <c r="A69" t="s">
        <v>3646</v>
      </c>
      <c r="B69"/>
      <c r="C69"/>
      <c r="D69" t="s">
        <v>3575</v>
      </c>
      <c r="E69" t="s">
        <v>3645</v>
      </c>
      <c r="F69" t="s">
        <v>8948</v>
      </c>
      <c r="G69" t="s">
        <v>9341</v>
      </c>
      <c r="H69" t="s">
        <v>9557</v>
      </c>
      <c r="I69" t="s">
        <v>3575</v>
      </c>
      <c r="J69" t="s">
        <v>9381</v>
      </c>
      <c r="K69" t="s">
        <v>9558</v>
      </c>
      <c r="L69"/>
      <c r="M69" t="s">
        <v>9332</v>
      </c>
      <c r="N69" t="s">
        <v>9333</v>
      </c>
      <c r="O69" t="s">
        <v>9334</v>
      </c>
      <c r="P69"/>
      <c r="Q69"/>
    </row>
    <row r="70" spans="1:17" x14ac:dyDescent="0.25">
      <c r="A70" t="s">
        <v>3574</v>
      </c>
      <c r="B70"/>
      <c r="C70"/>
      <c r="D70" t="s">
        <v>3575</v>
      </c>
      <c r="E70" t="s">
        <v>3573</v>
      </c>
      <c r="F70" t="s">
        <v>8948</v>
      </c>
      <c r="G70" t="s">
        <v>9341</v>
      </c>
      <c r="H70" t="s">
        <v>9342</v>
      </c>
      <c r="I70" t="s">
        <v>3575</v>
      </c>
      <c r="J70" t="s">
        <v>9342</v>
      </c>
      <c r="K70" t="s">
        <v>9559</v>
      </c>
      <c r="L70"/>
      <c r="M70" t="s">
        <v>9332</v>
      </c>
      <c r="N70" t="s">
        <v>9333</v>
      </c>
      <c r="O70" t="s">
        <v>9338</v>
      </c>
      <c r="P70" t="s">
        <v>9560</v>
      </c>
      <c r="Q70" t="s">
        <v>9561</v>
      </c>
    </row>
    <row r="71" spans="1:17" x14ac:dyDescent="0.25">
      <c r="A71" t="s">
        <v>3605</v>
      </c>
      <c r="B71"/>
      <c r="C71"/>
      <c r="D71" t="s">
        <v>3575</v>
      </c>
      <c r="E71" t="s">
        <v>3604</v>
      </c>
      <c r="F71" t="s">
        <v>8948</v>
      </c>
      <c r="G71" t="s">
        <v>9341</v>
      </c>
      <c r="H71" t="s">
        <v>9562</v>
      </c>
      <c r="I71" t="s">
        <v>3575</v>
      </c>
      <c r="J71" t="s">
        <v>9563</v>
      </c>
      <c r="K71" t="s">
        <v>9564</v>
      </c>
      <c r="L71" t="s">
        <v>1748</v>
      </c>
      <c r="M71" t="s">
        <v>9565</v>
      </c>
      <c r="N71">
        <v>309</v>
      </c>
      <c r="O71" t="s">
        <v>9334</v>
      </c>
      <c r="P71"/>
      <c r="Q71"/>
    </row>
    <row r="72" spans="1:17" x14ac:dyDescent="0.25">
      <c r="A72" t="s">
        <v>4678</v>
      </c>
      <c r="B72"/>
      <c r="C72"/>
      <c r="D72" t="s">
        <v>4679</v>
      </c>
      <c r="E72" t="s">
        <v>4677</v>
      </c>
      <c r="F72" t="s">
        <v>8951</v>
      </c>
      <c r="G72" t="s">
        <v>9379</v>
      </c>
      <c r="H72" t="s">
        <v>9566</v>
      </c>
      <c r="I72" t="s">
        <v>4679</v>
      </c>
      <c r="J72" t="s">
        <v>1368</v>
      </c>
      <c r="K72" t="s">
        <v>9567</v>
      </c>
      <c r="L72"/>
      <c r="M72" t="s">
        <v>9568</v>
      </c>
      <c r="N72">
        <v>1125</v>
      </c>
      <c r="O72" t="s">
        <v>9334</v>
      </c>
      <c r="P72"/>
      <c r="Q72"/>
    </row>
    <row r="73" spans="1:17" x14ac:dyDescent="0.25">
      <c r="A73" t="s">
        <v>4690</v>
      </c>
      <c r="B73"/>
      <c r="C73"/>
      <c r="D73" t="s">
        <v>4679</v>
      </c>
      <c r="E73" t="s">
        <v>4689</v>
      </c>
      <c r="F73" t="s">
        <v>8951</v>
      </c>
      <c r="G73" t="s">
        <v>9379</v>
      </c>
      <c r="H73" t="s">
        <v>9566</v>
      </c>
      <c r="I73" t="s">
        <v>4679</v>
      </c>
      <c r="J73" t="s">
        <v>9569</v>
      </c>
      <c r="K73" t="s">
        <v>9570</v>
      </c>
      <c r="L73"/>
      <c r="M73" t="s">
        <v>9568</v>
      </c>
      <c r="N73">
        <v>1125</v>
      </c>
      <c r="O73" t="s">
        <v>9334</v>
      </c>
      <c r="P73"/>
      <c r="Q73"/>
    </row>
    <row r="74" spans="1:17" x14ac:dyDescent="0.25">
      <c r="A74" t="s">
        <v>4701</v>
      </c>
      <c r="B74"/>
      <c r="C74"/>
      <c r="D74" t="s">
        <v>4679</v>
      </c>
      <c r="E74" t="s">
        <v>4700</v>
      </c>
      <c r="F74" t="s">
        <v>8951</v>
      </c>
      <c r="G74" t="s">
        <v>9379</v>
      </c>
      <c r="H74" t="s">
        <v>9385</v>
      </c>
      <c r="I74" t="s">
        <v>4679</v>
      </c>
      <c r="J74" t="s">
        <v>9422</v>
      </c>
      <c r="K74" t="s">
        <v>9571</v>
      </c>
      <c r="L74" t="s">
        <v>9572</v>
      </c>
      <c r="M74" t="s">
        <v>9568</v>
      </c>
      <c r="N74">
        <v>1125</v>
      </c>
      <c r="O74" t="s">
        <v>9334</v>
      </c>
      <c r="P74"/>
      <c r="Q74"/>
    </row>
    <row r="75" spans="1:17" x14ac:dyDescent="0.25">
      <c r="A75" t="s">
        <v>11</v>
      </c>
      <c r="B75"/>
      <c r="C75"/>
      <c r="D75" t="s">
        <v>12</v>
      </c>
      <c r="E75" t="s">
        <v>10</v>
      </c>
      <c r="F75" t="s">
        <v>8956</v>
      </c>
      <c r="G75" t="s">
        <v>9341</v>
      </c>
      <c r="H75" t="s">
        <v>9362</v>
      </c>
      <c r="I75" t="s">
        <v>12</v>
      </c>
      <c r="J75" t="s">
        <v>9330</v>
      </c>
      <c r="K75" t="s">
        <v>9573</v>
      </c>
      <c r="L75"/>
      <c r="M75" t="s">
        <v>9332</v>
      </c>
      <c r="N75" t="s">
        <v>9333</v>
      </c>
      <c r="O75" t="s">
        <v>9334</v>
      </c>
      <c r="P75"/>
      <c r="Q75"/>
    </row>
    <row r="76" spans="1:17" x14ac:dyDescent="0.25">
      <c r="A76" t="s">
        <v>1041</v>
      </c>
      <c r="B76"/>
      <c r="C76"/>
      <c r="D76" t="s">
        <v>325</v>
      </c>
      <c r="E76" t="s">
        <v>1040</v>
      </c>
      <c r="F76" t="s">
        <v>8959</v>
      </c>
      <c r="G76" t="s">
        <v>9328</v>
      </c>
      <c r="H76" t="s">
        <v>9574</v>
      </c>
      <c r="I76" t="s">
        <v>325</v>
      </c>
      <c r="J76" t="s">
        <v>9381</v>
      </c>
      <c r="K76" t="s">
        <v>9575</v>
      </c>
      <c r="L76"/>
      <c r="M76" t="s">
        <v>9332</v>
      </c>
      <c r="N76" t="s">
        <v>9333</v>
      </c>
      <c r="O76" t="s">
        <v>9334</v>
      </c>
      <c r="P76"/>
      <c r="Q76"/>
    </row>
    <row r="77" spans="1:17" x14ac:dyDescent="0.25">
      <c r="A77" t="s">
        <v>324</v>
      </c>
      <c r="B77"/>
      <c r="C77"/>
      <c r="D77" t="s">
        <v>325</v>
      </c>
      <c r="E77" t="s">
        <v>323</v>
      </c>
      <c r="F77" t="s">
        <v>8959</v>
      </c>
      <c r="G77" t="s">
        <v>9328</v>
      </c>
      <c r="H77" t="s">
        <v>9362</v>
      </c>
      <c r="I77" t="s">
        <v>325</v>
      </c>
      <c r="J77" t="s">
        <v>9576</v>
      </c>
      <c r="K77" t="s">
        <v>9577</v>
      </c>
      <c r="L77"/>
      <c r="M77" t="s">
        <v>9332</v>
      </c>
      <c r="N77" t="s">
        <v>9333</v>
      </c>
      <c r="O77" t="s">
        <v>9338</v>
      </c>
      <c r="P77" t="s">
        <v>9578</v>
      </c>
      <c r="Q77" t="s">
        <v>9579</v>
      </c>
    </row>
    <row r="78" spans="1:17" x14ac:dyDescent="0.25">
      <c r="A78" t="s">
        <v>332</v>
      </c>
      <c r="B78"/>
      <c r="C78"/>
      <c r="D78" t="s">
        <v>325</v>
      </c>
      <c r="E78" t="s">
        <v>331</v>
      </c>
      <c r="F78" t="s">
        <v>8959</v>
      </c>
      <c r="G78" t="s">
        <v>9328</v>
      </c>
      <c r="H78" t="s">
        <v>9362</v>
      </c>
      <c r="I78" t="s">
        <v>325</v>
      </c>
      <c r="J78" t="s">
        <v>9580</v>
      </c>
      <c r="K78" t="s">
        <v>9581</v>
      </c>
      <c r="L78"/>
      <c r="M78" t="s">
        <v>9332</v>
      </c>
      <c r="N78" t="s">
        <v>9333</v>
      </c>
      <c r="O78" t="s">
        <v>9338</v>
      </c>
      <c r="P78" t="s">
        <v>9582</v>
      </c>
      <c r="Q78" t="s">
        <v>9583</v>
      </c>
    </row>
    <row r="79" spans="1:17" x14ac:dyDescent="0.25">
      <c r="A79" t="s">
        <v>1503</v>
      </c>
      <c r="B79"/>
      <c r="C79"/>
      <c r="D79" t="s">
        <v>325</v>
      </c>
      <c r="E79" t="s">
        <v>1502</v>
      </c>
      <c r="F79" t="s">
        <v>8959</v>
      </c>
      <c r="G79" t="s">
        <v>9328</v>
      </c>
      <c r="H79" t="s">
        <v>9584</v>
      </c>
      <c r="I79" t="s">
        <v>325</v>
      </c>
      <c r="J79" t="s">
        <v>9585</v>
      </c>
      <c r="K79" t="s">
        <v>9586</v>
      </c>
      <c r="L79"/>
      <c r="M79" t="s">
        <v>9587</v>
      </c>
      <c r="N79">
        <v>531</v>
      </c>
      <c r="O79" t="s">
        <v>9338</v>
      </c>
      <c r="P79" t="s">
        <v>9588</v>
      </c>
      <c r="Q79" t="s">
        <v>9589</v>
      </c>
    </row>
    <row r="80" spans="1:17" x14ac:dyDescent="0.25">
      <c r="A80" t="s">
        <v>829</v>
      </c>
      <c r="B80"/>
      <c r="C80"/>
      <c r="D80" t="s">
        <v>646</v>
      </c>
      <c r="E80" t="s">
        <v>828</v>
      </c>
      <c r="F80" t="s">
        <v>8964</v>
      </c>
      <c r="G80" t="s">
        <v>9341</v>
      </c>
      <c r="H80" t="s">
        <v>9590</v>
      </c>
      <c r="I80" t="s">
        <v>646</v>
      </c>
      <c r="J80" t="s">
        <v>9591</v>
      </c>
      <c r="K80" t="s">
        <v>9592</v>
      </c>
      <c r="L80" t="s">
        <v>9593</v>
      </c>
      <c r="M80" t="s">
        <v>9419</v>
      </c>
      <c r="N80">
        <v>1339</v>
      </c>
      <c r="O80"/>
      <c r="P80" t="s">
        <v>9594</v>
      </c>
      <c r="Q80" t="s">
        <v>9595</v>
      </c>
    </row>
    <row r="81" spans="1:17" x14ac:dyDescent="0.25">
      <c r="A81" t="s">
        <v>645</v>
      </c>
      <c r="B81"/>
      <c r="C81"/>
      <c r="D81" t="s">
        <v>646</v>
      </c>
      <c r="E81" t="s">
        <v>644</v>
      </c>
      <c r="F81" t="s">
        <v>8964</v>
      </c>
      <c r="G81" t="s">
        <v>9341</v>
      </c>
      <c r="H81" t="s">
        <v>9349</v>
      </c>
      <c r="I81" t="s">
        <v>646</v>
      </c>
      <c r="J81" t="s">
        <v>9596</v>
      </c>
      <c r="K81" t="s">
        <v>9597</v>
      </c>
      <c r="L81"/>
      <c r="M81" t="s">
        <v>9497</v>
      </c>
      <c r="N81">
        <v>1370</v>
      </c>
      <c r="O81" t="s">
        <v>9338</v>
      </c>
      <c r="P81" t="s">
        <v>9598</v>
      </c>
      <c r="Q81" t="s">
        <v>9599</v>
      </c>
    </row>
    <row r="82" spans="1:17" x14ac:dyDescent="0.25">
      <c r="A82" t="s">
        <v>1770</v>
      </c>
      <c r="B82"/>
      <c r="C82"/>
      <c r="D82" t="s">
        <v>646</v>
      </c>
      <c r="E82" t="s">
        <v>1769</v>
      </c>
      <c r="F82" t="s">
        <v>8964</v>
      </c>
      <c r="G82" t="s">
        <v>9341</v>
      </c>
      <c r="H82" t="s">
        <v>9562</v>
      </c>
      <c r="I82" t="s">
        <v>646</v>
      </c>
      <c r="J82" t="s">
        <v>9600</v>
      </c>
      <c r="K82" t="s">
        <v>9601</v>
      </c>
      <c r="L82" t="s">
        <v>9602</v>
      </c>
      <c r="M82" t="s">
        <v>9603</v>
      </c>
      <c r="N82">
        <v>303</v>
      </c>
      <c r="O82" t="s">
        <v>9338</v>
      </c>
      <c r="P82" t="s">
        <v>9604</v>
      </c>
      <c r="Q82" t="s">
        <v>9605</v>
      </c>
    </row>
    <row r="83" spans="1:17" x14ac:dyDescent="0.25">
      <c r="A83" t="s">
        <v>341</v>
      </c>
      <c r="B83"/>
      <c r="C83"/>
      <c r="D83" t="s">
        <v>342</v>
      </c>
      <c r="E83" t="s">
        <v>340</v>
      </c>
      <c r="F83" t="s">
        <v>8965</v>
      </c>
      <c r="G83" t="s">
        <v>9341</v>
      </c>
      <c r="H83" t="s">
        <v>9385</v>
      </c>
      <c r="I83" t="s">
        <v>342</v>
      </c>
      <c r="J83" t="s">
        <v>9606</v>
      </c>
      <c r="K83" t="s">
        <v>9607</v>
      </c>
      <c r="L83"/>
      <c r="M83" t="s">
        <v>9332</v>
      </c>
      <c r="N83" t="s">
        <v>9333</v>
      </c>
      <c r="O83" t="s">
        <v>9338</v>
      </c>
      <c r="P83" t="s">
        <v>9608</v>
      </c>
      <c r="Q83" t="s">
        <v>9609</v>
      </c>
    </row>
    <row r="84" spans="1:17" x14ac:dyDescent="0.25">
      <c r="A84" t="s">
        <v>1221</v>
      </c>
      <c r="B84"/>
      <c r="C84"/>
      <c r="D84" t="s">
        <v>342</v>
      </c>
      <c r="E84" t="s">
        <v>1220</v>
      </c>
      <c r="F84" t="s">
        <v>8965</v>
      </c>
      <c r="G84" t="s">
        <v>9341</v>
      </c>
      <c r="H84" t="s">
        <v>9610</v>
      </c>
      <c r="I84" t="s">
        <v>342</v>
      </c>
      <c r="J84" t="s">
        <v>9611</v>
      </c>
      <c r="K84" t="s">
        <v>9612</v>
      </c>
      <c r="L84"/>
      <c r="M84" t="s">
        <v>9332</v>
      </c>
      <c r="N84" t="s">
        <v>9333</v>
      </c>
      <c r="O84" t="s">
        <v>9334</v>
      </c>
      <c r="P84"/>
      <c r="Q84"/>
    </row>
    <row r="85" spans="1:17" x14ac:dyDescent="0.25">
      <c r="A85" t="s">
        <v>426</v>
      </c>
      <c r="B85"/>
      <c r="C85"/>
      <c r="D85" t="s">
        <v>427</v>
      </c>
      <c r="E85" t="s">
        <v>425</v>
      </c>
      <c r="F85" t="s">
        <v>8968</v>
      </c>
      <c r="G85" t="s">
        <v>9341</v>
      </c>
      <c r="H85" t="s">
        <v>9613</v>
      </c>
      <c r="I85" t="s">
        <v>427</v>
      </c>
      <c r="J85" t="s">
        <v>9614</v>
      </c>
      <c r="K85" t="s">
        <v>9615</v>
      </c>
      <c r="L85"/>
      <c r="M85" t="s">
        <v>9332</v>
      </c>
      <c r="N85" t="s">
        <v>9333</v>
      </c>
      <c r="O85" t="s">
        <v>9334</v>
      </c>
      <c r="P85"/>
      <c r="Q85"/>
    </row>
    <row r="86" spans="1:17" x14ac:dyDescent="0.25">
      <c r="A86" t="s">
        <v>1748</v>
      </c>
      <c r="B86"/>
      <c r="C86"/>
      <c r="D86" t="s">
        <v>427</v>
      </c>
      <c r="E86" t="s">
        <v>1747</v>
      </c>
      <c r="F86" t="s">
        <v>8968</v>
      </c>
      <c r="G86" t="s">
        <v>9341</v>
      </c>
      <c r="H86" t="s">
        <v>9562</v>
      </c>
      <c r="I86" t="s">
        <v>427</v>
      </c>
      <c r="J86" t="s">
        <v>9616</v>
      </c>
      <c r="K86" t="s">
        <v>9617</v>
      </c>
      <c r="L86" t="s">
        <v>3605</v>
      </c>
      <c r="M86" t="s">
        <v>9603</v>
      </c>
      <c r="N86">
        <v>303</v>
      </c>
      <c r="O86" t="s">
        <v>9338</v>
      </c>
      <c r="P86" t="s">
        <v>9618</v>
      </c>
      <c r="Q86" t="s">
        <v>9619</v>
      </c>
    </row>
    <row r="87" spans="1:17" x14ac:dyDescent="0.25">
      <c r="A87" t="s">
        <v>1454</v>
      </c>
      <c r="B87"/>
      <c r="C87"/>
      <c r="D87" t="s">
        <v>1455</v>
      </c>
      <c r="E87" t="s">
        <v>1453</v>
      </c>
      <c r="F87" t="s">
        <v>8969</v>
      </c>
      <c r="G87" t="s">
        <v>9328</v>
      </c>
      <c r="H87" t="s">
        <v>9385</v>
      </c>
      <c r="I87" t="s">
        <v>1455</v>
      </c>
      <c r="J87" t="s">
        <v>9620</v>
      </c>
      <c r="K87" t="s">
        <v>9621</v>
      </c>
      <c r="L87" t="s">
        <v>324</v>
      </c>
      <c r="M87" t="s">
        <v>9622</v>
      </c>
      <c r="N87">
        <v>614</v>
      </c>
      <c r="O87" t="s">
        <v>9334</v>
      </c>
      <c r="P87"/>
      <c r="Q87"/>
    </row>
    <row r="88" spans="1:17" x14ac:dyDescent="0.25">
      <c r="A88" t="s">
        <v>984</v>
      </c>
      <c r="B88"/>
      <c r="C88"/>
      <c r="D88" t="s">
        <v>985</v>
      </c>
      <c r="E88" t="s">
        <v>983</v>
      </c>
      <c r="F88" t="s">
        <v>8970</v>
      </c>
      <c r="G88" t="s">
        <v>9341</v>
      </c>
      <c r="H88" t="s">
        <v>9342</v>
      </c>
      <c r="I88" t="s">
        <v>985</v>
      </c>
      <c r="J88" t="s">
        <v>9623</v>
      </c>
      <c r="K88" t="s">
        <v>9624</v>
      </c>
      <c r="L88"/>
      <c r="M88" t="s">
        <v>9625</v>
      </c>
      <c r="N88">
        <v>1064</v>
      </c>
      <c r="O88" t="s">
        <v>9334</v>
      </c>
      <c r="P88"/>
      <c r="Q88"/>
    </row>
    <row r="89" spans="1:17" x14ac:dyDescent="0.25">
      <c r="A89" t="s">
        <v>191</v>
      </c>
      <c r="B89"/>
      <c r="C89"/>
      <c r="D89" t="s">
        <v>192</v>
      </c>
      <c r="E89" t="s">
        <v>190</v>
      </c>
      <c r="F89" t="s">
        <v>8971</v>
      </c>
      <c r="G89" t="s">
        <v>9341</v>
      </c>
      <c r="H89" t="s">
        <v>9349</v>
      </c>
      <c r="I89" t="s">
        <v>192</v>
      </c>
      <c r="J89" t="s">
        <v>9381</v>
      </c>
      <c r="K89" t="s">
        <v>9626</v>
      </c>
      <c r="L89"/>
      <c r="M89" t="s">
        <v>9332</v>
      </c>
      <c r="N89" t="s">
        <v>9333</v>
      </c>
      <c r="O89" t="s">
        <v>9334</v>
      </c>
      <c r="P89"/>
      <c r="Q89"/>
    </row>
    <row r="90" spans="1:17" x14ac:dyDescent="0.25">
      <c r="A90" t="s">
        <v>200</v>
      </c>
      <c r="B90"/>
      <c r="C90"/>
      <c r="D90" t="s">
        <v>192</v>
      </c>
      <c r="E90" t="s">
        <v>199</v>
      </c>
      <c r="F90" t="s">
        <v>8971</v>
      </c>
      <c r="G90" t="s">
        <v>9341</v>
      </c>
      <c r="H90" t="s">
        <v>9362</v>
      </c>
      <c r="I90" t="s">
        <v>192</v>
      </c>
      <c r="J90" t="s">
        <v>9397</v>
      </c>
      <c r="K90" t="s">
        <v>9627</v>
      </c>
      <c r="L90"/>
      <c r="M90" t="s">
        <v>9332</v>
      </c>
      <c r="N90" t="s">
        <v>9333</v>
      </c>
      <c r="O90" t="s">
        <v>9338</v>
      </c>
      <c r="P90" t="s">
        <v>9628</v>
      </c>
      <c r="Q90" t="s">
        <v>9629</v>
      </c>
    </row>
    <row r="91" spans="1:17" x14ac:dyDescent="0.25">
      <c r="A91" t="s">
        <v>210</v>
      </c>
      <c r="B91"/>
      <c r="C91"/>
      <c r="D91" t="s">
        <v>192</v>
      </c>
      <c r="E91" t="s">
        <v>209</v>
      </c>
      <c r="F91" t="s">
        <v>8971</v>
      </c>
      <c r="G91" t="s">
        <v>9341</v>
      </c>
      <c r="H91" t="s">
        <v>9362</v>
      </c>
      <c r="I91" t="s">
        <v>192</v>
      </c>
      <c r="J91" t="s">
        <v>9630</v>
      </c>
      <c r="K91" t="s">
        <v>9631</v>
      </c>
      <c r="L91"/>
      <c r="M91" t="s">
        <v>9332</v>
      </c>
      <c r="N91" t="s">
        <v>9333</v>
      </c>
      <c r="O91" t="s">
        <v>9338</v>
      </c>
      <c r="P91" t="s">
        <v>9632</v>
      </c>
      <c r="Q91" t="s">
        <v>9633</v>
      </c>
    </row>
    <row r="92" spans="1:17" x14ac:dyDescent="0.25">
      <c r="A92" t="s">
        <v>931</v>
      </c>
      <c r="B92"/>
      <c r="C92"/>
      <c r="D92" t="s">
        <v>192</v>
      </c>
      <c r="E92" t="s">
        <v>930</v>
      </c>
      <c r="F92" t="s">
        <v>8971</v>
      </c>
      <c r="G92" t="s">
        <v>9341</v>
      </c>
      <c r="H92" t="s">
        <v>9385</v>
      </c>
      <c r="I92" t="s">
        <v>192</v>
      </c>
      <c r="J92" t="s">
        <v>930</v>
      </c>
      <c r="K92" t="s">
        <v>9634</v>
      </c>
      <c r="L92"/>
      <c r="M92" t="s">
        <v>9412</v>
      </c>
      <c r="N92">
        <v>1095</v>
      </c>
      <c r="O92" t="s">
        <v>9338</v>
      </c>
      <c r="P92" t="s">
        <v>9635</v>
      </c>
      <c r="Q92" t="s">
        <v>9636</v>
      </c>
    </row>
    <row r="93" spans="1:17" x14ac:dyDescent="0.25">
      <c r="A93" t="s">
        <v>803</v>
      </c>
      <c r="B93"/>
      <c r="C93"/>
      <c r="D93" t="s">
        <v>778</v>
      </c>
      <c r="E93" t="s">
        <v>802</v>
      </c>
      <c r="F93" t="s">
        <v>8972</v>
      </c>
      <c r="G93" t="s">
        <v>9341</v>
      </c>
      <c r="H93" t="s">
        <v>9361</v>
      </c>
      <c r="I93" t="s">
        <v>778</v>
      </c>
      <c r="J93" t="s">
        <v>9330</v>
      </c>
      <c r="K93" t="s">
        <v>9637</v>
      </c>
      <c r="L93" t="s">
        <v>9638</v>
      </c>
      <c r="M93" t="s">
        <v>9332</v>
      </c>
      <c r="N93" t="s">
        <v>9333</v>
      </c>
      <c r="O93" t="s">
        <v>9334</v>
      </c>
      <c r="P93"/>
      <c r="Q93"/>
    </row>
    <row r="94" spans="1:17" x14ac:dyDescent="0.25">
      <c r="A94" t="s">
        <v>793</v>
      </c>
      <c r="B94"/>
      <c r="C94"/>
      <c r="D94" t="s">
        <v>778</v>
      </c>
      <c r="E94" t="s">
        <v>792</v>
      </c>
      <c r="F94" t="s">
        <v>8972</v>
      </c>
      <c r="G94" t="s">
        <v>9341</v>
      </c>
      <c r="H94" t="s">
        <v>9639</v>
      </c>
      <c r="I94" t="s">
        <v>778</v>
      </c>
      <c r="J94" t="s">
        <v>9640</v>
      </c>
      <c r="K94" t="s">
        <v>9641</v>
      </c>
      <c r="L94"/>
      <c r="M94" t="s">
        <v>9332</v>
      </c>
      <c r="N94" t="s">
        <v>9333</v>
      </c>
      <c r="O94" t="s">
        <v>9338</v>
      </c>
      <c r="P94" t="s">
        <v>9642</v>
      </c>
      <c r="Q94" t="s">
        <v>9643</v>
      </c>
    </row>
    <row r="95" spans="1:17" x14ac:dyDescent="0.25">
      <c r="A95" t="s">
        <v>777</v>
      </c>
      <c r="B95"/>
      <c r="C95"/>
      <c r="D95" t="s">
        <v>778</v>
      </c>
      <c r="E95" t="s">
        <v>776</v>
      </c>
      <c r="F95" t="s">
        <v>8972</v>
      </c>
      <c r="G95" t="s">
        <v>9341</v>
      </c>
      <c r="H95" t="s">
        <v>9349</v>
      </c>
      <c r="I95" t="s">
        <v>778</v>
      </c>
      <c r="J95" t="s">
        <v>9644</v>
      </c>
      <c r="K95" t="s">
        <v>9645</v>
      </c>
      <c r="L95" t="s">
        <v>931</v>
      </c>
      <c r="M95" t="s">
        <v>9332</v>
      </c>
      <c r="N95" t="s">
        <v>9333</v>
      </c>
      <c r="O95" t="s">
        <v>9338</v>
      </c>
      <c r="P95" t="s">
        <v>9646</v>
      </c>
      <c r="Q95" t="s">
        <v>9647</v>
      </c>
    </row>
    <row r="96" spans="1:17" x14ac:dyDescent="0.25">
      <c r="A96" t="s">
        <v>941</v>
      </c>
      <c r="B96"/>
      <c r="C96"/>
      <c r="D96" t="s">
        <v>778</v>
      </c>
      <c r="E96" t="s">
        <v>940</v>
      </c>
      <c r="F96" t="s">
        <v>8972</v>
      </c>
      <c r="G96" t="s">
        <v>9341</v>
      </c>
      <c r="H96" t="s">
        <v>9566</v>
      </c>
      <c r="I96" t="s">
        <v>778</v>
      </c>
      <c r="J96" t="s">
        <v>940</v>
      </c>
      <c r="K96" t="s">
        <v>9648</v>
      </c>
      <c r="L96" t="s">
        <v>931</v>
      </c>
      <c r="M96" t="s">
        <v>9412</v>
      </c>
      <c r="N96">
        <v>1095</v>
      </c>
      <c r="O96" t="s">
        <v>9338</v>
      </c>
      <c r="P96" t="s">
        <v>9649</v>
      </c>
      <c r="Q96" t="s">
        <v>9650</v>
      </c>
    </row>
    <row r="97" spans="1:17" x14ac:dyDescent="0.25">
      <c r="A97" t="s">
        <v>964</v>
      </c>
      <c r="B97"/>
      <c r="C97"/>
      <c r="D97" t="s">
        <v>778</v>
      </c>
      <c r="E97" t="s">
        <v>963</v>
      </c>
      <c r="F97" t="s">
        <v>8972</v>
      </c>
      <c r="G97" t="s">
        <v>9341</v>
      </c>
      <c r="H97" t="s">
        <v>9385</v>
      </c>
      <c r="I97" t="s">
        <v>778</v>
      </c>
      <c r="J97" t="s">
        <v>9651</v>
      </c>
      <c r="K97" t="s">
        <v>9652</v>
      </c>
      <c r="L97" t="s">
        <v>241</v>
      </c>
      <c r="M97" t="s">
        <v>9625</v>
      </c>
      <c r="N97">
        <v>1064</v>
      </c>
      <c r="O97" t="s">
        <v>9338</v>
      </c>
      <c r="P97" t="s">
        <v>9653</v>
      </c>
      <c r="Q97" t="s">
        <v>9654</v>
      </c>
    </row>
    <row r="98" spans="1:17" x14ac:dyDescent="0.25">
      <c r="A98" t="s">
        <v>4757</v>
      </c>
      <c r="B98"/>
      <c r="C98"/>
      <c r="D98" t="s">
        <v>4758</v>
      </c>
      <c r="E98" t="s">
        <v>4756</v>
      </c>
      <c r="F98" t="s">
        <v>8973</v>
      </c>
      <c r="G98" t="s">
        <v>9379</v>
      </c>
      <c r="H98" t="s">
        <v>9494</v>
      </c>
      <c r="I98" t="s">
        <v>4758</v>
      </c>
      <c r="J98" t="s">
        <v>9536</v>
      </c>
      <c r="K98" t="s">
        <v>9655</v>
      </c>
      <c r="L98"/>
      <c r="M98" t="s">
        <v>9332</v>
      </c>
      <c r="N98" t="s">
        <v>9333</v>
      </c>
      <c r="O98" t="s">
        <v>9334</v>
      </c>
      <c r="P98"/>
      <c r="Q98"/>
    </row>
    <row r="99" spans="1:17" x14ac:dyDescent="0.25">
      <c r="A99" t="s">
        <v>146</v>
      </c>
      <c r="B99"/>
      <c r="C99"/>
      <c r="D99" t="s">
        <v>147</v>
      </c>
      <c r="E99" t="s">
        <v>145</v>
      </c>
      <c r="F99" t="s">
        <v>8986</v>
      </c>
      <c r="G99" t="s">
        <v>9328</v>
      </c>
      <c r="H99" t="s">
        <v>9551</v>
      </c>
      <c r="I99" t="s">
        <v>147</v>
      </c>
      <c r="J99" t="s">
        <v>9330</v>
      </c>
      <c r="K99" t="s">
        <v>9656</v>
      </c>
      <c r="L99"/>
      <c r="M99" t="s">
        <v>9332</v>
      </c>
      <c r="N99" t="s">
        <v>9333</v>
      </c>
      <c r="O99" t="s">
        <v>9334</v>
      </c>
      <c r="P99"/>
      <c r="Q99"/>
    </row>
    <row r="100" spans="1:17" x14ac:dyDescent="0.25">
      <c r="A100" t="s">
        <v>610</v>
      </c>
      <c r="B100"/>
      <c r="C100"/>
      <c r="D100" t="s">
        <v>147</v>
      </c>
      <c r="E100" t="s">
        <v>609</v>
      </c>
      <c r="F100" t="s">
        <v>8986</v>
      </c>
      <c r="G100" t="s">
        <v>9328</v>
      </c>
      <c r="H100" t="s">
        <v>9362</v>
      </c>
      <c r="I100" t="s">
        <v>147</v>
      </c>
      <c r="J100" t="s">
        <v>9657</v>
      </c>
      <c r="K100" t="s">
        <v>9658</v>
      </c>
      <c r="L100"/>
      <c r="M100" t="s">
        <v>9659</v>
      </c>
      <c r="N100">
        <v>1398</v>
      </c>
      <c r="O100" t="s">
        <v>9338</v>
      </c>
      <c r="P100" t="s">
        <v>9660</v>
      </c>
      <c r="Q100" t="s">
        <v>9661</v>
      </c>
    </row>
    <row r="101" spans="1:17" x14ac:dyDescent="0.25">
      <c r="A101" t="s">
        <v>2724</v>
      </c>
      <c r="B101"/>
      <c r="C101"/>
      <c r="D101" t="s">
        <v>147</v>
      </c>
      <c r="E101" t="s">
        <v>2723</v>
      </c>
      <c r="F101" t="s">
        <v>8986</v>
      </c>
      <c r="G101" t="s">
        <v>9328</v>
      </c>
      <c r="H101" t="s">
        <v>9662</v>
      </c>
      <c r="I101" t="s">
        <v>147</v>
      </c>
      <c r="J101" t="s">
        <v>9663</v>
      </c>
      <c r="K101" t="s">
        <v>9664</v>
      </c>
      <c r="L101" t="s">
        <v>146</v>
      </c>
      <c r="M101" t="s">
        <v>9665</v>
      </c>
      <c r="N101">
        <v>125</v>
      </c>
      <c r="O101" t="s">
        <v>9338</v>
      </c>
      <c r="P101" t="s">
        <v>9666</v>
      </c>
      <c r="Q101" t="s">
        <v>9667</v>
      </c>
    </row>
    <row r="102" spans="1:17" x14ac:dyDescent="0.25">
      <c r="A102" t="s">
        <v>4769</v>
      </c>
      <c r="B102"/>
      <c r="C102"/>
      <c r="D102" t="s">
        <v>4770</v>
      </c>
      <c r="E102" t="s">
        <v>4768</v>
      </c>
      <c r="F102" t="s">
        <v>8987</v>
      </c>
      <c r="G102" t="s">
        <v>9379</v>
      </c>
      <c r="H102" t="s">
        <v>9385</v>
      </c>
      <c r="I102" t="s">
        <v>4770</v>
      </c>
      <c r="J102" t="s">
        <v>9386</v>
      </c>
      <c r="K102" t="s">
        <v>9668</v>
      </c>
      <c r="L102" t="s">
        <v>4880</v>
      </c>
      <c r="M102" t="s">
        <v>9332</v>
      </c>
      <c r="N102" t="s">
        <v>9333</v>
      </c>
      <c r="O102" t="s">
        <v>9334</v>
      </c>
      <c r="P102"/>
      <c r="Q102"/>
    </row>
    <row r="103" spans="1:17" x14ac:dyDescent="0.25">
      <c r="A103" t="s">
        <v>4781</v>
      </c>
      <c r="B103"/>
      <c r="C103"/>
      <c r="D103" t="s">
        <v>4782</v>
      </c>
      <c r="E103" t="s">
        <v>4780</v>
      </c>
      <c r="F103" t="s">
        <v>8988</v>
      </c>
      <c r="G103" t="s">
        <v>9379</v>
      </c>
      <c r="H103" t="s">
        <v>9385</v>
      </c>
      <c r="I103" t="s">
        <v>4782</v>
      </c>
      <c r="J103" t="s">
        <v>9386</v>
      </c>
      <c r="K103" t="s">
        <v>9669</v>
      </c>
      <c r="L103" t="s">
        <v>4880</v>
      </c>
      <c r="M103" t="s">
        <v>9332</v>
      </c>
      <c r="N103" t="s">
        <v>9333</v>
      </c>
      <c r="O103" t="s">
        <v>9334</v>
      </c>
      <c r="P103"/>
      <c r="Q103"/>
    </row>
    <row r="104" spans="1:17" x14ac:dyDescent="0.25">
      <c r="A104" t="s">
        <v>1596</v>
      </c>
      <c r="B104"/>
      <c r="C104"/>
      <c r="D104" t="s">
        <v>676</v>
      </c>
      <c r="E104" t="s">
        <v>1595</v>
      </c>
      <c r="F104" t="s">
        <v>8989</v>
      </c>
      <c r="G104" t="s">
        <v>9328</v>
      </c>
      <c r="H104" t="s">
        <v>9670</v>
      </c>
      <c r="I104" t="s">
        <v>676</v>
      </c>
      <c r="J104" t="s">
        <v>9381</v>
      </c>
      <c r="K104" t="s">
        <v>9671</v>
      </c>
      <c r="L104"/>
      <c r="M104" t="s">
        <v>9332</v>
      </c>
      <c r="N104" t="s">
        <v>9333</v>
      </c>
      <c r="O104" t="s">
        <v>9334</v>
      </c>
      <c r="P104"/>
      <c r="Q104"/>
    </row>
    <row r="105" spans="1:17" x14ac:dyDescent="0.25">
      <c r="A105" t="s">
        <v>675</v>
      </c>
      <c r="B105"/>
      <c r="C105"/>
      <c r="D105" t="s">
        <v>676</v>
      </c>
      <c r="E105" t="s">
        <v>674</v>
      </c>
      <c r="F105" t="s">
        <v>8989</v>
      </c>
      <c r="G105" t="s">
        <v>9328</v>
      </c>
      <c r="H105" t="s">
        <v>9672</v>
      </c>
      <c r="I105" t="s">
        <v>676</v>
      </c>
      <c r="J105" t="s">
        <v>9673</v>
      </c>
      <c r="K105" t="s">
        <v>9674</v>
      </c>
      <c r="L105"/>
      <c r="M105" t="s">
        <v>9332</v>
      </c>
      <c r="N105" t="s">
        <v>9333</v>
      </c>
      <c r="O105" t="s">
        <v>9338</v>
      </c>
      <c r="P105" t="s">
        <v>9675</v>
      </c>
      <c r="Q105" t="s">
        <v>9676</v>
      </c>
    </row>
    <row r="106" spans="1:17" x14ac:dyDescent="0.25">
      <c r="A106" t="s">
        <v>1599</v>
      </c>
      <c r="B106"/>
      <c r="C106"/>
      <c r="D106" t="s">
        <v>676</v>
      </c>
      <c r="E106" t="s">
        <v>1598</v>
      </c>
      <c r="F106" t="s">
        <v>8989</v>
      </c>
      <c r="G106" t="s">
        <v>9328</v>
      </c>
      <c r="H106" t="s">
        <v>9562</v>
      </c>
      <c r="I106" t="s">
        <v>676</v>
      </c>
      <c r="J106" t="s">
        <v>9677</v>
      </c>
      <c r="K106" t="s">
        <v>9678</v>
      </c>
      <c r="L106"/>
      <c r="M106" t="s">
        <v>9679</v>
      </c>
      <c r="N106">
        <v>346</v>
      </c>
      <c r="O106" t="s">
        <v>9338</v>
      </c>
      <c r="P106" t="s">
        <v>9680</v>
      </c>
      <c r="Q106" t="s">
        <v>9681</v>
      </c>
    </row>
    <row r="107" spans="1:17" x14ac:dyDescent="0.25">
      <c r="A107" t="s">
        <v>3392</v>
      </c>
      <c r="B107"/>
      <c r="C107"/>
      <c r="D107" t="s">
        <v>676</v>
      </c>
      <c r="E107" t="s">
        <v>3391</v>
      </c>
      <c r="F107" t="s">
        <v>8989</v>
      </c>
      <c r="G107" t="s">
        <v>9328</v>
      </c>
      <c r="H107" t="s">
        <v>9335</v>
      </c>
      <c r="I107" t="s">
        <v>676</v>
      </c>
      <c r="J107" t="s">
        <v>3391</v>
      </c>
      <c r="K107" t="s">
        <v>9682</v>
      </c>
      <c r="L107"/>
      <c r="M107" t="s">
        <v>9683</v>
      </c>
      <c r="N107">
        <v>79</v>
      </c>
      <c r="O107" t="s">
        <v>9338</v>
      </c>
      <c r="P107" t="s">
        <v>9684</v>
      </c>
      <c r="Q107" t="s">
        <v>9685</v>
      </c>
    </row>
    <row r="108" spans="1:17" x14ac:dyDescent="0.25">
      <c r="A108" t="s">
        <v>7176</v>
      </c>
      <c r="B108"/>
      <c r="C108"/>
      <c r="D108" t="s">
        <v>676</v>
      </c>
      <c r="E108" t="s">
        <v>7175</v>
      </c>
      <c r="F108" t="s">
        <v>8989</v>
      </c>
      <c r="G108" t="s">
        <v>9328</v>
      </c>
      <c r="H108" t="s">
        <v>9562</v>
      </c>
      <c r="I108" t="s">
        <v>676</v>
      </c>
      <c r="J108" t="s">
        <v>7175</v>
      </c>
      <c r="K108" t="s">
        <v>9686</v>
      </c>
      <c r="L108"/>
      <c r="M108" t="s">
        <v>9491</v>
      </c>
      <c r="N108">
        <v>2</v>
      </c>
      <c r="O108" t="s">
        <v>9338</v>
      </c>
      <c r="P108"/>
      <c r="Q108"/>
    </row>
    <row r="109" spans="1:17" x14ac:dyDescent="0.25">
      <c r="A109" t="s">
        <v>3440</v>
      </c>
      <c r="B109"/>
      <c r="C109"/>
      <c r="D109" t="s">
        <v>3441</v>
      </c>
      <c r="E109" t="s">
        <v>3439</v>
      </c>
      <c r="F109" t="s">
        <v>8992</v>
      </c>
      <c r="G109" t="s">
        <v>9687</v>
      </c>
      <c r="H109" t="s">
        <v>9335</v>
      </c>
      <c r="I109" t="s">
        <v>3441</v>
      </c>
      <c r="J109" t="s">
        <v>3439</v>
      </c>
      <c r="K109" t="s">
        <v>9688</v>
      </c>
      <c r="L109"/>
      <c r="M109" t="s">
        <v>9683</v>
      </c>
      <c r="N109">
        <v>79</v>
      </c>
      <c r="O109" t="s">
        <v>9338</v>
      </c>
      <c r="P109" t="s">
        <v>9689</v>
      </c>
      <c r="Q109" t="s">
        <v>9690</v>
      </c>
    </row>
    <row r="110" spans="1:17" x14ac:dyDescent="0.25">
      <c r="A110" t="s">
        <v>2834</v>
      </c>
      <c r="B110"/>
      <c r="C110"/>
      <c r="D110" t="s">
        <v>2835</v>
      </c>
      <c r="E110" t="s">
        <v>2833</v>
      </c>
      <c r="F110" t="s">
        <v>8993</v>
      </c>
      <c r="G110" t="s">
        <v>9441</v>
      </c>
      <c r="H110" t="s">
        <v>9551</v>
      </c>
      <c r="I110" t="s">
        <v>2835</v>
      </c>
      <c r="J110" t="s">
        <v>9473</v>
      </c>
      <c r="K110" t="s">
        <v>9691</v>
      </c>
      <c r="L110" t="s">
        <v>9692</v>
      </c>
      <c r="M110" t="s">
        <v>9476</v>
      </c>
      <c r="N110">
        <v>275</v>
      </c>
      <c r="O110" t="s">
        <v>9338</v>
      </c>
      <c r="P110" t="s">
        <v>9693</v>
      </c>
      <c r="Q110" t="s">
        <v>9694</v>
      </c>
    </row>
    <row r="111" spans="1:17" x14ac:dyDescent="0.25">
      <c r="A111" t="s">
        <v>40</v>
      </c>
      <c r="B111"/>
      <c r="C111"/>
      <c r="D111" t="s">
        <v>41</v>
      </c>
      <c r="E111" t="s">
        <v>39</v>
      </c>
      <c r="F111" t="s">
        <v>8994</v>
      </c>
      <c r="G111" t="s">
        <v>9328</v>
      </c>
      <c r="H111" t="s">
        <v>9695</v>
      </c>
      <c r="I111" t="s">
        <v>41</v>
      </c>
      <c r="J111" t="s">
        <v>9330</v>
      </c>
      <c r="K111" t="s">
        <v>9696</v>
      </c>
      <c r="L111"/>
      <c r="M111" t="s">
        <v>9332</v>
      </c>
      <c r="N111" t="s">
        <v>9333</v>
      </c>
      <c r="O111" t="s">
        <v>9334</v>
      </c>
      <c r="P111"/>
      <c r="Q111"/>
    </row>
    <row r="112" spans="1:17" x14ac:dyDescent="0.25">
      <c r="A112" t="s">
        <v>156</v>
      </c>
      <c r="B112"/>
      <c r="C112"/>
      <c r="D112" t="s">
        <v>157</v>
      </c>
      <c r="E112" t="s">
        <v>155</v>
      </c>
      <c r="F112" t="s">
        <v>8999</v>
      </c>
      <c r="G112" t="s">
        <v>9348</v>
      </c>
      <c r="H112" t="s">
        <v>9509</v>
      </c>
      <c r="I112" t="s">
        <v>157</v>
      </c>
      <c r="J112" t="s">
        <v>9362</v>
      </c>
      <c r="K112" t="s">
        <v>9697</v>
      </c>
      <c r="L112"/>
      <c r="M112" t="s">
        <v>9332</v>
      </c>
      <c r="N112" t="s">
        <v>9333</v>
      </c>
      <c r="O112" t="s">
        <v>9334</v>
      </c>
      <c r="P112"/>
      <c r="Q112"/>
    </row>
    <row r="113" spans="1:17" x14ac:dyDescent="0.25">
      <c r="A113" t="s">
        <v>635</v>
      </c>
      <c r="B113"/>
      <c r="C113"/>
      <c r="D113" t="s">
        <v>636</v>
      </c>
      <c r="E113" t="s">
        <v>634</v>
      </c>
      <c r="F113" t="s">
        <v>9698</v>
      </c>
      <c r="G113" t="s">
        <v>9699</v>
      </c>
      <c r="H113"/>
      <c r="I113" t="s">
        <v>778</v>
      </c>
      <c r="J113" t="s">
        <v>9700</v>
      </c>
      <c r="K113" t="s">
        <v>9701</v>
      </c>
      <c r="L113"/>
      <c r="M113" t="s">
        <v>9497</v>
      </c>
      <c r="N113">
        <v>1370</v>
      </c>
      <c r="O113"/>
      <c r="P113" t="s">
        <v>9702</v>
      </c>
      <c r="Q113" t="s">
        <v>9703</v>
      </c>
    </row>
    <row r="114" spans="1:17" x14ac:dyDescent="0.25">
      <c r="A114" t="s">
        <v>719</v>
      </c>
      <c r="B114"/>
      <c r="C114"/>
      <c r="D114" t="s">
        <v>720</v>
      </c>
      <c r="E114" t="s">
        <v>718</v>
      </c>
      <c r="F114" t="s">
        <v>9704</v>
      </c>
      <c r="G114" t="s">
        <v>9705</v>
      </c>
      <c r="H114"/>
      <c r="I114" t="s">
        <v>4881</v>
      </c>
      <c r="J114" t="s">
        <v>718</v>
      </c>
      <c r="K114" t="s">
        <v>9706</v>
      </c>
      <c r="L114"/>
      <c r="M114" t="s">
        <v>9419</v>
      </c>
      <c r="N114">
        <v>1339</v>
      </c>
      <c r="O114"/>
      <c r="P114" t="s">
        <v>9707</v>
      </c>
      <c r="Q114" t="s">
        <v>9708</v>
      </c>
    </row>
    <row r="115" spans="1:17" x14ac:dyDescent="0.25">
      <c r="A115" t="s">
        <v>684</v>
      </c>
      <c r="B115"/>
      <c r="C115"/>
      <c r="D115" t="s">
        <v>685</v>
      </c>
      <c r="E115" t="s">
        <v>683</v>
      </c>
      <c r="F115" t="s">
        <v>9709</v>
      </c>
      <c r="G115" t="s">
        <v>9710</v>
      </c>
      <c r="H115"/>
      <c r="I115" t="s">
        <v>657</v>
      </c>
      <c r="J115" t="s">
        <v>683</v>
      </c>
      <c r="K115" t="s">
        <v>9711</v>
      </c>
      <c r="L115"/>
      <c r="M115" t="s">
        <v>9419</v>
      </c>
      <c r="N115">
        <v>1339</v>
      </c>
      <c r="O115"/>
      <c r="P115"/>
      <c r="Q115"/>
    </row>
    <row r="116" spans="1:17" x14ac:dyDescent="0.25">
      <c r="A116" t="s">
        <v>751</v>
      </c>
      <c r="B116"/>
      <c r="C116"/>
      <c r="D116" t="s">
        <v>752</v>
      </c>
      <c r="E116" t="s">
        <v>750</v>
      </c>
      <c r="F116" t="s">
        <v>9712</v>
      </c>
      <c r="G116" t="s">
        <v>9713</v>
      </c>
      <c r="H116"/>
      <c r="I116" t="s">
        <v>73</v>
      </c>
      <c r="J116" t="s">
        <v>750</v>
      </c>
      <c r="K116" t="s">
        <v>9714</v>
      </c>
      <c r="L116"/>
      <c r="M116" t="s">
        <v>9715</v>
      </c>
      <c r="N116">
        <v>1309</v>
      </c>
      <c r="O116"/>
      <c r="P116" t="s">
        <v>9716</v>
      </c>
      <c r="Q116" t="s">
        <v>9717</v>
      </c>
    </row>
    <row r="117" spans="1:17" x14ac:dyDescent="0.25">
      <c r="A117" t="s">
        <v>739</v>
      </c>
      <c r="B117"/>
      <c r="C117"/>
      <c r="D117" t="s">
        <v>740</v>
      </c>
      <c r="E117" t="s">
        <v>738</v>
      </c>
      <c r="F117" t="s">
        <v>9718</v>
      </c>
      <c r="G117" t="s">
        <v>9719</v>
      </c>
      <c r="H117"/>
      <c r="I117" t="s">
        <v>516</v>
      </c>
      <c r="J117" t="s">
        <v>738</v>
      </c>
      <c r="K117" t="s">
        <v>9720</v>
      </c>
      <c r="L117"/>
      <c r="M117" t="s">
        <v>9715</v>
      </c>
      <c r="N117">
        <v>1309</v>
      </c>
      <c r="O117"/>
      <c r="P117" t="s">
        <v>9721</v>
      </c>
      <c r="Q117" t="s">
        <v>9722</v>
      </c>
    </row>
    <row r="118" spans="1:17" x14ac:dyDescent="0.25">
      <c r="A118" t="s">
        <v>2965</v>
      </c>
      <c r="B118"/>
      <c r="C118"/>
      <c r="D118" t="s">
        <v>2966</v>
      </c>
      <c r="E118" t="s">
        <v>2964</v>
      </c>
      <c r="F118" t="s">
        <v>9723</v>
      </c>
      <c r="G118" t="s">
        <v>9724</v>
      </c>
      <c r="H118"/>
      <c r="I118" t="s">
        <v>372</v>
      </c>
      <c r="J118" t="s">
        <v>2964</v>
      </c>
      <c r="K118" t="s">
        <v>9725</v>
      </c>
      <c r="L118"/>
      <c r="M118" t="s">
        <v>9419</v>
      </c>
      <c r="N118">
        <v>1339</v>
      </c>
      <c r="O118"/>
      <c r="P118"/>
      <c r="Q118"/>
    </row>
    <row r="119" spans="1:17" x14ac:dyDescent="0.25">
      <c r="A119" t="s">
        <v>2979</v>
      </c>
      <c r="B119"/>
      <c r="C119"/>
      <c r="D119" t="s">
        <v>2980</v>
      </c>
      <c r="E119" t="s">
        <v>2978</v>
      </c>
      <c r="F119" t="s">
        <v>9726</v>
      </c>
      <c r="G119" t="s">
        <v>9727</v>
      </c>
      <c r="H119"/>
      <c r="I119" t="s">
        <v>372</v>
      </c>
      <c r="J119" t="s">
        <v>2978</v>
      </c>
      <c r="K119" t="s">
        <v>9728</v>
      </c>
      <c r="L119"/>
      <c r="M119" t="s">
        <v>9419</v>
      </c>
      <c r="N119">
        <v>1339</v>
      </c>
      <c r="O119"/>
      <c r="P119"/>
      <c r="Q119"/>
    </row>
    <row r="120" spans="1:17" x14ac:dyDescent="0.25">
      <c r="A120" t="s">
        <v>725</v>
      </c>
      <c r="B120"/>
      <c r="C120"/>
      <c r="D120" t="s">
        <v>726</v>
      </c>
      <c r="E120" t="s">
        <v>724</v>
      </c>
      <c r="F120" t="s">
        <v>9729</v>
      </c>
      <c r="G120" t="s">
        <v>9710</v>
      </c>
      <c r="H120"/>
      <c r="I120" t="s">
        <v>120</v>
      </c>
      <c r="J120" t="s">
        <v>724</v>
      </c>
      <c r="K120" t="s">
        <v>9730</v>
      </c>
      <c r="L120"/>
      <c r="M120" t="s">
        <v>9419</v>
      </c>
      <c r="N120">
        <v>1339</v>
      </c>
      <c r="O120"/>
      <c r="P120"/>
      <c r="Q120"/>
    </row>
    <row r="121" spans="1:17" x14ac:dyDescent="0.25">
      <c r="A121" t="s">
        <v>998</v>
      </c>
      <c r="B121"/>
      <c r="C121"/>
      <c r="D121" t="s">
        <v>999</v>
      </c>
      <c r="E121" t="s">
        <v>997</v>
      </c>
      <c r="F121" t="s">
        <v>9731</v>
      </c>
      <c r="G121" t="s">
        <v>9732</v>
      </c>
      <c r="H121"/>
      <c r="I121" t="s">
        <v>4978</v>
      </c>
      <c r="J121" t="s">
        <v>997</v>
      </c>
      <c r="K121" t="s">
        <v>9733</v>
      </c>
      <c r="L121"/>
      <c r="M121" t="s">
        <v>9734</v>
      </c>
      <c r="N121">
        <v>1033</v>
      </c>
      <c r="O121"/>
      <c r="P121" t="s">
        <v>9735</v>
      </c>
      <c r="Q121" t="s">
        <v>9736</v>
      </c>
    </row>
    <row r="122" spans="1:17" x14ac:dyDescent="0.25">
      <c r="A122" t="s">
        <v>1278</v>
      </c>
      <c r="B122"/>
      <c r="C122"/>
      <c r="D122" t="s">
        <v>1279</v>
      </c>
      <c r="E122" t="s">
        <v>1277</v>
      </c>
      <c r="F122" t="s">
        <v>9737</v>
      </c>
      <c r="G122" t="s">
        <v>9738</v>
      </c>
      <c r="H122"/>
      <c r="I122" t="s">
        <v>1257</v>
      </c>
      <c r="J122" t="s">
        <v>9739</v>
      </c>
      <c r="K122" t="s">
        <v>9740</v>
      </c>
      <c r="L122"/>
      <c r="M122" t="s">
        <v>9741</v>
      </c>
      <c r="N122">
        <v>762</v>
      </c>
      <c r="O122"/>
      <c r="P122"/>
      <c r="Q122"/>
    </row>
    <row r="123" spans="1:17" x14ac:dyDescent="0.25">
      <c r="A123" t="s">
        <v>1798</v>
      </c>
      <c r="B123"/>
      <c r="C123"/>
      <c r="D123" t="s">
        <v>1799</v>
      </c>
      <c r="E123" t="s">
        <v>1797</v>
      </c>
      <c r="F123" t="s">
        <v>9742</v>
      </c>
      <c r="G123" t="s">
        <v>9743</v>
      </c>
      <c r="H123" t="s">
        <v>9342</v>
      </c>
      <c r="I123" t="s">
        <v>1158</v>
      </c>
      <c r="J123" t="s">
        <v>1797</v>
      </c>
      <c r="K123" t="s">
        <v>9744</v>
      </c>
      <c r="L123" t="s">
        <v>9745</v>
      </c>
      <c r="M123" t="s">
        <v>9746</v>
      </c>
      <c r="N123">
        <v>273</v>
      </c>
      <c r="O123"/>
      <c r="P123" t="s">
        <v>9747</v>
      </c>
      <c r="Q123" t="s">
        <v>9748</v>
      </c>
    </row>
    <row r="124" spans="1:17" x14ac:dyDescent="0.25">
      <c r="A124" t="s">
        <v>2843</v>
      </c>
      <c r="B124"/>
      <c r="C124"/>
      <c r="D124" t="s">
        <v>2844</v>
      </c>
      <c r="E124" t="s">
        <v>2842</v>
      </c>
      <c r="F124" t="s">
        <v>9004</v>
      </c>
      <c r="G124" t="s">
        <v>9441</v>
      </c>
      <c r="H124" t="s">
        <v>9349</v>
      </c>
      <c r="I124" t="s">
        <v>2844</v>
      </c>
      <c r="J124" t="s">
        <v>9473</v>
      </c>
      <c r="K124" t="s">
        <v>9749</v>
      </c>
      <c r="L124" t="s">
        <v>9750</v>
      </c>
      <c r="M124" t="s">
        <v>9751</v>
      </c>
      <c r="N124">
        <v>266</v>
      </c>
      <c r="O124" t="s">
        <v>9338</v>
      </c>
      <c r="P124" t="s">
        <v>9752</v>
      </c>
      <c r="Q124" t="s">
        <v>9753</v>
      </c>
    </row>
    <row r="125" spans="1:17" x14ac:dyDescent="0.25">
      <c r="A125" t="s">
        <v>430</v>
      </c>
      <c r="B125"/>
      <c r="C125"/>
      <c r="D125" t="s">
        <v>431</v>
      </c>
      <c r="E125" t="s">
        <v>429</v>
      </c>
      <c r="F125" t="s">
        <v>9007</v>
      </c>
      <c r="G125" t="s">
        <v>9341</v>
      </c>
      <c r="H125" t="s">
        <v>9385</v>
      </c>
      <c r="I125" t="s">
        <v>431</v>
      </c>
      <c r="J125" t="s">
        <v>9754</v>
      </c>
      <c r="K125" t="s">
        <v>9755</v>
      </c>
      <c r="L125" t="s">
        <v>9756</v>
      </c>
      <c r="M125" t="s">
        <v>9332</v>
      </c>
      <c r="N125" t="s">
        <v>9333</v>
      </c>
      <c r="O125" t="s">
        <v>9334</v>
      </c>
      <c r="P125"/>
      <c r="Q125"/>
    </row>
    <row r="126" spans="1:17" x14ac:dyDescent="0.25">
      <c r="A126" t="s">
        <v>447</v>
      </c>
      <c r="B126"/>
      <c r="C126"/>
      <c r="D126" t="s">
        <v>448</v>
      </c>
      <c r="E126" t="s">
        <v>446</v>
      </c>
      <c r="F126" t="s">
        <v>9010</v>
      </c>
      <c r="G126" t="s">
        <v>9341</v>
      </c>
      <c r="H126" t="s">
        <v>9757</v>
      </c>
      <c r="I126" t="s">
        <v>448</v>
      </c>
      <c r="J126" t="s">
        <v>9330</v>
      </c>
      <c r="K126" t="s">
        <v>9758</v>
      </c>
      <c r="L126"/>
      <c r="M126" t="s">
        <v>9332</v>
      </c>
      <c r="N126" t="s">
        <v>9333</v>
      </c>
      <c r="O126" t="s">
        <v>9334</v>
      </c>
      <c r="P126"/>
      <c r="Q126"/>
    </row>
    <row r="127" spans="1:17" x14ac:dyDescent="0.25">
      <c r="A127" t="s">
        <v>989</v>
      </c>
      <c r="B127"/>
      <c r="C127"/>
      <c r="D127" t="s">
        <v>448</v>
      </c>
      <c r="E127" t="s">
        <v>988</v>
      </c>
      <c r="F127" t="s">
        <v>9010</v>
      </c>
      <c r="G127" t="s">
        <v>9341</v>
      </c>
      <c r="H127" t="s">
        <v>9385</v>
      </c>
      <c r="I127" t="s">
        <v>448</v>
      </c>
      <c r="J127" t="s">
        <v>9754</v>
      </c>
      <c r="K127" t="s">
        <v>9759</v>
      </c>
      <c r="L127" t="s">
        <v>9760</v>
      </c>
      <c r="M127" t="s">
        <v>9625</v>
      </c>
      <c r="N127">
        <v>1064</v>
      </c>
      <c r="O127" t="s">
        <v>9338</v>
      </c>
      <c r="P127" t="s">
        <v>9761</v>
      </c>
      <c r="Q127" t="s">
        <v>9762</v>
      </c>
    </row>
    <row r="128" spans="1:17" x14ac:dyDescent="0.25">
      <c r="A128" t="s">
        <v>3257</v>
      </c>
      <c r="B128"/>
      <c r="C128"/>
      <c r="D128" t="s">
        <v>448</v>
      </c>
      <c r="E128" t="s">
        <v>3256</v>
      </c>
      <c r="F128" t="s">
        <v>9010</v>
      </c>
      <c r="G128" t="s">
        <v>9341</v>
      </c>
      <c r="H128" t="s">
        <v>9376</v>
      </c>
      <c r="I128" t="s">
        <v>448</v>
      </c>
      <c r="J128" t="s">
        <v>9376</v>
      </c>
      <c r="K128" t="s">
        <v>9763</v>
      </c>
      <c r="L128"/>
      <c r="M128" t="s">
        <v>9764</v>
      </c>
      <c r="N128">
        <v>851</v>
      </c>
      <c r="O128" t="s">
        <v>9334</v>
      </c>
      <c r="P128"/>
      <c r="Q128"/>
    </row>
    <row r="129" spans="1:17" x14ac:dyDescent="0.25">
      <c r="A129" t="s">
        <v>1461</v>
      </c>
      <c r="B129"/>
      <c r="C129"/>
      <c r="D129" t="s">
        <v>448</v>
      </c>
      <c r="E129" t="s">
        <v>1460</v>
      </c>
      <c r="F129" t="s">
        <v>9010</v>
      </c>
      <c r="G129" t="s">
        <v>9341</v>
      </c>
      <c r="H129" t="s">
        <v>9639</v>
      </c>
      <c r="I129" t="s">
        <v>448</v>
      </c>
      <c r="J129" t="s">
        <v>1460</v>
      </c>
      <c r="K129" t="s">
        <v>9765</v>
      </c>
      <c r="L129"/>
      <c r="M129" t="s">
        <v>9766</v>
      </c>
      <c r="N129">
        <v>582</v>
      </c>
      <c r="O129" t="s">
        <v>9338</v>
      </c>
      <c r="P129" t="s">
        <v>9767</v>
      </c>
      <c r="Q129" t="s">
        <v>9768</v>
      </c>
    </row>
    <row r="130" spans="1:17" x14ac:dyDescent="0.25">
      <c r="A130" t="s">
        <v>28</v>
      </c>
      <c r="B130"/>
      <c r="C130"/>
      <c r="D130" t="s">
        <v>29</v>
      </c>
      <c r="E130" t="s">
        <v>27</v>
      </c>
      <c r="F130" t="s">
        <v>9011</v>
      </c>
      <c r="G130" t="s">
        <v>9341</v>
      </c>
      <c r="H130" t="s">
        <v>9342</v>
      </c>
      <c r="I130" t="s">
        <v>29</v>
      </c>
      <c r="J130" t="s">
        <v>9342</v>
      </c>
      <c r="K130" t="s">
        <v>9769</v>
      </c>
      <c r="L130"/>
      <c r="M130" t="s">
        <v>9332</v>
      </c>
      <c r="N130" t="s">
        <v>9333</v>
      </c>
      <c r="O130" t="s">
        <v>9334</v>
      </c>
      <c r="P130"/>
      <c r="Q130"/>
    </row>
    <row r="131" spans="1:17" x14ac:dyDescent="0.25">
      <c r="A131" t="s">
        <v>4811</v>
      </c>
      <c r="B131"/>
      <c r="C131"/>
      <c r="D131" t="s">
        <v>4812</v>
      </c>
      <c r="E131" t="s">
        <v>4810</v>
      </c>
      <c r="F131" t="s">
        <v>9018</v>
      </c>
      <c r="G131" t="s">
        <v>9379</v>
      </c>
      <c r="H131" t="s">
        <v>9770</v>
      </c>
      <c r="I131" t="s">
        <v>4812</v>
      </c>
      <c r="J131" t="s">
        <v>9330</v>
      </c>
      <c r="K131" t="s">
        <v>9771</v>
      </c>
      <c r="L131"/>
      <c r="M131" t="s">
        <v>9332</v>
      </c>
      <c r="N131" t="s">
        <v>9333</v>
      </c>
      <c r="O131" t="s">
        <v>9334</v>
      </c>
      <c r="P131"/>
      <c r="Q131"/>
    </row>
    <row r="132" spans="1:17" x14ac:dyDescent="0.25">
      <c r="A132" t="s">
        <v>94</v>
      </c>
      <c r="B132"/>
      <c r="C132"/>
      <c r="D132" t="s">
        <v>95</v>
      </c>
      <c r="E132" t="s">
        <v>93</v>
      </c>
      <c r="F132" t="s">
        <v>9019</v>
      </c>
      <c r="G132" t="s">
        <v>9341</v>
      </c>
      <c r="H132" t="s">
        <v>9772</v>
      </c>
      <c r="I132" t="s">
        <v>95</v>
      </c>
      <c r="J132" t="s">
        <v>9330</v>
      </c>
      <c r="K132" t="s">
        <v>9773</v>
      </c>
      <c r="L132" t="s">
        <v>9774</v>
      </c>
      <c r="M132" t="s">
        <v>9332</v>
      </c>
      <c r="N132" t="s">
        <v>9333</v>
      </c>
      <c r="O132" t="s">
        <v>9334</v>
      </c>
      <c r="P132"/>
      <c r="Q132"/>
    </row>
    <row r="133" spans="1:17" x14ac:dyDescent="0.25">
      <c r="A133" t="s">
        <v>706</v>
      </c>
      <c r="B133"/>
      <c r="C133"/>
      <c r="D133" t="s">
        <v>95</v>
      </c>
      <c r="E133" t="s">
        <v>705</v>
      </c>
      <c r="F133" t="s">
        <v>9019</v>
      </c>
      <c r="G133" t="s">
        <v>9341</v>
      </c>
      <c r="H133" t="s">
        <v>9385</v>
      </c>
      <c r="I133" t="s">
        <v>95</v>
      </c>
      <c r="J133" t="s">
        <v>9422</v>
      </c>
      <c r="K133" t="s">
        <v>9775</v>
      </c>
      <c r="L133" t="s">
        <v>9776</v>
      </c>
      <c r="M133" t="s">
        <v>9419</v>
      </c>
      <c r="N133">
        <v>1339</v>
      </c>
      <c r="O133" t="s">
        <v>9338</v>
      </c>
      <c r="P133" t="s">
        <v>9777</v>
      </c>
      <c r="Q133" t="s">
        <v>9778</v>
      </c>
    </row>
    <row r="134" spans="1:17" x14ac:dyDescent="0.25">
      <c r="A134" t="s">
        <v>347</v>
      </c>
      <c r="B134"/>
      <c r="C134"/>
      <c r="D134" t="s">
        <v>348</v>
      </c>
      <c r="E134" t="s">
        <v>346</v>
      </c>
      <c r="F134" t="s">
        <v>9022</v>
      </c>
      <c r="G134" t="s">
        <v>9341</v>
      </c>
      <c r="H134" t="s">
        <v>9779</v>
      </c>
      <c r="I134" t="s">
        <v>348</v>
      </c>
      <c r="J134" t="s">
        <v>9330</v>
      </c>
      <c r="K134" t="s">
        <v>9780</v>
      </c>
      <c r="L134" t="s">
        <v>9781</v>
      </c>
      <c r="M134" t="s">
        <v>9332</v>
      </c>
      <c r="N134" t="s">
        <v>9333</v>
      </c>
      <c r="O134" t="s">
        <v>9334</v>
      </c>
      <c r="P134"/>
      <c r="Q134"/>
    </row>
    <row r="135" spans="1:17" x14ac:dyDescent="0.25">
      <c r="A135" t="s">
        <v>3970</v>
      </c>
      <c r="B135"/>
      <c r="C135"/>
      <c r="D135" t="s">
        <v>348</v>
      </c>
      <c r="E135" t="s">
        <v>3969</v>
      </c>
      <c r="F135" t="s">
        <v>9022</v>
      </c>
      <c r="G135" t="s">
        <v>9341</v>
      </c>
      <c r="H135" t="s">
        <v>9376</v>
      </c>
      <c r="I135" t="s">
        <v>348</v>
      </c>
      <c r="J135" t="s">
        <v>9377</v>
      </c>
      <c r="K135" t="s">
        <v>9782</v>
      </c>
      <c r="L135" t="s">
        <v>347</v>
      </c>
      <c r="M135" t="s">
        <v>9783</v>
      </c>
      <c r="N135">
        <v>49</v>
      </c>
      <c r="O135" t="s">
        <v>9338</v>
      </c>
      <c r="P135" t="s">
        <v>9784</v>
      </c>
      <c r="Q135" t="s">
        <v>9785</v>
      </c>
    </row>
    <row r="136" spans="1:17" x14ac:dyDescent="0.25">
      <c r="A136" t="s">
        <v>2853</v>
      </c>
      <c r="B136"/>
      <c r="C136"/>
      <c r="D136" t="s">
        <v>2854</v>
      </c>
      <c r="E136" t="s">
        <v>2852</v>
      </c>
      <c r="F136" t="s">
        <v>9027</v>
      </c>
      <c r="G136" t="s">
        <v>9441</v>
      </c>
      <c r="H136" t="s">
        <v>9551</v>
      </c>
      <c r="I136" t="s">
        <v>2854</v>
      </c>
      <c r="J136" t="s">
        <v>9473</v>
      </c>
      <c r="K136" t="s">
        <v>9786</v>
      </c>
      <c r="L136" t="s">
        <v>9787</v>
      </c>
      <c r="M136" t="s">
        <v>9788</v>
      </c>
      <c r="N136">
        <v>268</v>
      </c>
      <c r="O136" t="s">
        <v>9338</v>
      </c>
      <c r="P136" t="s">
        <v>9789</v>
      </c>
      <c r="Q136" t="s">
        <v>9790</v>
      </c>
    </row>
    <row r="137" spans="1:17" x14ac:dyDescent="0.25">
      <c r="A137" t="s">
        <v>1003</v>
      </c>
      <c r="B137"/>
      <c r="C137"/>
      <c r="D137" t="s">
        <v>1004</v>
      </c>
      <c r="E137" t="s">
        <v>1002</v>
      </c>
      <c r="F137" t="s">
        <v>9032</v>
      </c>
      <c r="G137" t="s">
        <v>9341</v>
      </c>
      <c r="H137" t="s">
        <v>9342</v>
      </c>
      <c r="I137" t="s">
        <v>1004</v>
      </c>
      <c r="J137" t="s">
        <v>9623</v>
      </c>
      <c r="K137" t="s">
        <v>9791</v>
      </c>
      <c r="L137"/>
      <c r="M137" t="s">
        <v>9792</v>
      </c>
      <c r="N137">
        <v>749</v>
      </c>
      <c r="O137" t="s">
        <v>9334</v>
      </c>
      <c r="P137"/>
      <c r="Q137"/>
    </row>
    <row r="138" spans="1:17" x14ac:dyDescent="0.25">
      <c r="A138" t="s">
        <v>72</v>
      </c>
      <c r="B138"/>
      <c r="C138"/>
      <c r="D138" t="s">
        <v>73</v>
      </c>
      <c r="E138" t="s">
        <v>71</v>
      </c>
      <c r="F138" t="s">
        <v>9035</v>
      </c>
      <c r="G138" t="s">
        <v>9348</v>
      </c>
      <c r="H138" t="s">
        <v>9361</v>
      </c>
      <c r="I138" t="s">
        <v>73</v>
      </c>
      <c r="J138" t="s">
        <v>9362</v>
      </c>
      <c r="K138" t="s">
        <v>9793</v>
      </c>
      <c r="L138"/>
      <c r="M138" t="s">
        <v>9332</v>
      </c>
      <c r="N138" t="s">
        <v>9333</v>
      </c>
      <c r="O138" t="s">
        <v>9334</v>
      </c>
      <c r="P138"/>
      <c r="Q138"/>
    </row>
    <row r="139" spans="1:17" x14ac:dyDescent="0.25">
      <c r="A139" t="s">
        <v>1292</v>
      </c>
      <c r="B139"/>
      <c r="C139"/>
      <c r="D139" t="s">
        <v>453</v>
      </c>
      <c r="E139" t="s">
        <v>1291</v>
      </c>
      <c r="F139" t="s">
        <v>9036</v>
      </c>
      <c r="G139" t="s">
        <v>9341</v>
      </c>
      <c r="H139" t="s">
        <v>9349</v>
      </c>
      <c r="I139" t="s">
        <v>453</v>
      </c>
      <c r="J139" t="s">
        <v>9330</v>
      </c>
      <c r="K139" t="s">
        <v>9794</v>
      </c>
      <c r="L139"/>
      <c r="M139" t="s">
        <v>9332</v>
      </c>
      <c r="N139" t="s">
        <v>9333</v>
      </c>
      <c r="O139" t="s">
        <v>9334</v>
      </c>
      <c r="P139"/>
      <c r="Q139"/>
    </row>
    <row r="140" spans="1:17" x14ac:dyDescent="0.25">
      <c r="A140" t="s">
        <v>452</v>
      </c>
      <c r="B140"/>
      <c r="C140"/>
      <c r="D140" t="s">
        <v>453</v>
      </c>
      <c r="E140" t="s">
        <v>451</v>
      </c>
      <c r="F140" t="s">
        <v>9036</v>
      </c>
      <c r="G140" t="s">
        <v>9341</v>
      </c>
      <c r="H140" t="s">
        <v>9362</v>
      </c>
      <c r="I140" t="s">
        <v>453</v>
      </c>
      <c r="J140" t="s">
        <v>9644</v>
      </c>
      <c r="K140" t="s">
        <v>9795</v>
      </c>
      <c r="L140" t="s">
        <v>9796</v>
      </c>
      <c r="M140" t="s">
        <v>9332</v>
      </c>
      <c r="N140" t="s">
        <v>9333</v>
      </c>
      <c r="O140" t="s">
        <v>9338</v>
      </c>
      <c r="P140" t="s">
        <v>9797</v>
      </c>
      <c r="Q140" t="s">
        <v>9798</v>
      </c>
    </row>
    <row r="141" spans="1:17" x14ac:dyDescent="0.25">
      <c r="A141" t="s">
        <v>468</v>
      </c>
      <c r="B141"/>
      <c r="C141"/>
      <c r="D141" t="s">
        <v>453</v>
      </c>
      <c r="E141" t="s">
        <v>467</v>
      </c>
      <c r="F141" t="s">
        <v>9036</v>
      </c>
      <c r="G141" t="s">
        <v>9341</v>
      </c>
      <c r="H141" t="s">
        <v>9385</v>
      </c>
      <c r="I141" t="s">
        <v>453</v>
      </c>
      <c r="J141" t="s">
        <v>9405</v>
      </c>
      <c r="K141" t="s">
        <v>9799</v>
      </c>
      <c r="L141"/>
      <c r="M141" t="s">
        <v>9332</v>
      </c>
      <c r="N141" t="s">
        <v>9333</v>
      </c>
      <c r="O141" t="s">
        <v>9338</v>
      </c>
      <c r="P141" t="s">
        <v>9800</v>
      </c>
      <c r="Q141" t="s">
        <v>9801</v>
      </c>
    </row>
    <row r="142" spans="1:17" x14ac:dyDescent="0.25">
      <c r="A142" t="s">
        <v>482</v>
      </c>
      <c r="B142"/>
      <c r="C142"/>
      <c r="D142" t="s">
        <v>453</v>
      </c>
      <c r="E142" t="s">
        <v>481</v>
      </c>
      <c r="F142" t="s">
        <v>9036</v>
      </c>
      <c r="G142" t="s">
        <v>9341</v>
      </c>
      <c r="H142" t="s">
        <v>9385</v>
      </c>
      <c r="I142" t="s">
        <v>453</v>
      </c>
      <c r="J142" t="s">
        <v>9802</v>
      </c>
      <c r="K142" t="s">
        <v>9803</v>
      </c>
      <c r="L142"/>
      <c r="M142" t="s">
        <v>9332</v>
      </c>
      <c r="N142" t="s">
        <v>9333</v>
      </c>
      <c r="O142" t="s">
        <v>9338</v>
      </c>
      <c r="P142" t="s">
        <v>9804</v>
      </c>
      <c r="Q142" t="s">
        <v>9805</v>
      </c>
    </row>
    <row r="143" spans="1:17" x14ac:dyDescent="0.25">
      <c r="A143" t="s">
        <v>492</v>
      </c>
      <c r="B143"/>
      <c r="C143"/>
      <c r="D143" t="s">
        <v>453</v>
      </c>
      <c r="E143" t="s">
        <v>491</v>
      </c>
      <c r="F143" t="s">
        <v>9036</v>
      </c>
      <c r="G143" t="s">
        <v>9341</v>
      </c>
      <c r="H143" t="s">
        <v>9362</v>
      </c>
      <c r="I143" t="s">
        <v>453</v>
      </c>
      <c r="J143" t="s">
        <v>9806</v>
      </c>
      <c r="K143" t="s">
        <v>9807</v>
      </c>
      <c r="L143"/>
      <c r="M143" t="s">
        <v>9332</v>
      </c>
      <c r="N143" t="s">
        <v>9333</v>
      </c>
      <c r="O143" t="s">
        <v>9338</v>
      </c>
      <c r="P143" t="s">
        <v>9808</v>
      </c>
      <c r="Q143" t="s">
        <v>9809</v>
      </c>
    </row>
    <row r="144" spans="1:17" x14ac:dyDescent="0.25">
      <c r="A144" t="s">
        <v>275</v>
      </c>
      <c r="B144"/>
      <c r="C144"/>
      <c r="D144" t="s">
        <v>276</v>
      </c>
      <c r="E144" t="s">
        <v>274</v>
      </c>
      <c r="F144" t="s">
        <v>9039</v>
      </c>
      <c r="G144" t="s">
        <v>9328</v>
      </c>
      <c r="H144" t="s">
        <v>9349</v>
      </c>
      <c r="I144" t="s">
        <v>276</v>
      </c>
      <c r="J144" t="s">
        <v>9381</v>
      </c>
      <c r="K144" t="s">
        <v>9810</v>
      </c>
      <c r="L144"/>
      <c r="M144" t="s">
        <v>9332</v>
      </c>
      <c r="N144" t="s">
        <v>9333</v>
      </c>
      <c r="O144" t="s">
        <v>9334</v>
      </c>
      <c r="P144"/>
      <c r="Q144"/>
    </row>
    <row r="145" spans="1:17" x14ac:dyDescent="0.25">
      <c r="A145" t="s">
        <v>288</v>
      </c>
      <c r="B145"/>
      <c r="C145"/>
      <c r="D145" t="s">
        <v>276</v>
      </c>
      <c r="E145" t="s">
        <v>287</v>
      </c>
      <c r="F145" t="s">
        <v>9039</v>
      </c>
      <c r="G145" t="s">
        <v>9328</v>
      </c>
      <c r="H145" t="s">
        <v>9362</v>
      </c>
      <c r="I145" t="s">
        <v>276</v>
      </c>
      <c r="J145" t="s">
        <v>9362</v>
      </c>
      <c r="K145" t="s">
        <v>9811</v>
      </c>
      <c r="L145"/>
      <c r="M145" t="s">
        <v>9332</v>
      </c>
      <c r="N145" t="s">
        <v>9333</v>
      </c>
      <c r="O145" t="s">
        <v>9338</v>
      </c>
      <c r="P145" t="s">
        <v>9812</v>
      </c>
      <c r="Q145" t="s">
        <v>9813</v>
      </c>
    </row>
    <row r="146" spans="1:17" x14ac:dyDescent="0.25">
      <c r="A146" t="s">
        <v>298</v>
      </c>
      <c r="B146"/>
      <c r="C146"/>
      <c r="D146" t="s">
        <v>276</v>
      </c>
      <c r="E146" t="s">
        <v>297</v>
      </c>
      <c r="F146" t="s">
        <v>9039</v>
      </c>
      <c r="G146" t="s">
        <v>9328</v>
      </c>
      <c r="H146" t="s">
        <v>9362</v>
      </c>
      <c r="I146" t="s">
        <v>276</v>
      </c>
      <c r="J146" t="s">
        <v>9754</v>
      </c>
      <c r="K146" t="s">
        <v>9814</v>
      </c>
      <c r="L146" t="s">
        <v>324</v>
      </c>
      <c r="M146" t="s">
        <v>9332</v>
      </c>
      <c r="N146" t="s">
        <v>9333</v>
      </c>
      <c r="O146" t="s">
        <v>9338</v>
      </c>
      <c r="P146" t="s">
        <v>9815</v>
      </c>
      <c r="Q146" t="s">
        <v>9816</v>
      </c>
    </row>
    <row r="147" spans="1:17" x14ac:dyDescent="0.25">
      <c r="A147" t="s">
        <v>1695</v>
      </c>
      <c r="B147"/>
      <c r="C147"/>
      <c r="D147" t="s">
        <v>1696</v>
      </c>
      <c r="E147" t="s">
        <v>1694</v>
      </c>
      <c r="F147" t="s">
        <v>9046</v>
      </c>
      <c r="G147" t="s">
        <v>9687</v>
      </c>
      <c r="H147" t="s">
        <v>9817</v>
      </c>
      <c r="I147" t="s">
        <v>1696</v>
      </c>
      <c r="J147" t="s">
        <v>9817</v>
      </c>
      <c r="K147" t="s">
        <v>9818</v>
      </c>
      <c r="L147"/>
      <c r="M147" t="s">
        <v>9819</v>
      </c>
      <c r="N147">
        <v>315</v>
      </c>
      <c r="O147" t="s">
        <v>9334</v>
      </c>
      <c r="P147"/>
      <c r="Q147"/>
    </row>
    <row r="148" spans="1:17" x14ac:dyDescent="0.25">
      <c r="A148" t="s">
        <v>4868</v>
      </c>
      <c r="B148"/>
      <c r="C148"/>
      <c r="D148" t="s">
        <v>4869</v>
      </c>
      <c r="E148" t="s">
        <v>4867</v>
      </c>
      <c r="F148" t="s">
        <v>9047</v>
      </c>
      <c r="G148" t="s">
        <v>9379</v>
      </c>
      <c r="H148" t="s">
        <v>9385</v>
      </c>
      <c r="I148" t="s">
        <v>4869</v>
      </c>
      <c r="J148" t="s">
        <v>9386</v>
      </c>
      <c r="K148" t="s">
        <v>9820</v>
      </c>
      <c r="L148" t="s">
        <v>4880</v>
      </c>
      <c r="M148" t="s">
        <v>9659</v>
      </c>
      <c r="N148">
        <v>1398</v>
      </c>
      <c r="O148" t="s">
        <v>9334</v>
      </c>
      <c r="P148"/>
      <c r="Q148"/>
    </row>
    <row r="149" spans="1:17" x14ac:dyDescent="0.25">
      <c r="A149" t="s">
        <v>505</v>
      </c>
      <c r="B149"/>
      <c r="C149"/>
      <c r="D149" t="s">
        <v>506</v>
      </c>
      <c r="E149" t="s">
        <v>504</v>
      </c>
      <c r="F149" t="s">
        <v>9048</v>
      </c>
      <c r="G149" t="s">
        <v>9341</v>
      </c>
      <c r="H149" t="s">
        <v>9385</v>
      </c>
      <c r="I149" t="s">
        <v>506</v>
      </c>
      <c r="J149" t="s">
        <v>9422</v>
      </c>
      <c r="K149" t="s">
        <v>9821</v>
      </c>
      <c r="L149"/>
      <c r="M149" t="s">
        <v>9332</v>
      </c>
      <c r="N149" t="s">
        <v>9333</v>
      </c>
      <c r="O149" t="s">
        <v>9334</v>
      </c>
      <c r="P149"/>
      <c r="Q149"/>
    </row>
    <row r="150" spans="1:17" x14ac:dyDescent="0.25">
      <c r="A150" t="s">
        <v>515</v>
      </c>
      <c r="B150"/>
      <c r="C150"/>
      <c r="D150" t="s">
        <v>516</v>
      </c>
      <c r="E150" t="s">
        <v>514</v>
      </c>
      <c r="F150" t="s">
        <v>9049</v>
      </c>
      <c r="G150" t="s">
        <v>9348</v>
      </c>
      <c r="H150" t="s">
        <v>9551</v>
      </c>
      <c r="I150" t="s">
        <v>516</v>
      </c>
      <c r="J150" t="s">
        <v>9381</v>
      </c>
      <c r="K150" t="s">
        <v>9822</v>
      </c>
      <c r="L150"/>
      <c r="M150" t="s">
        <v>9332</v>
      </c>
      <c r="N150" t="s">
        <v>9333</v>
      </c>
      <c r="O150" t="s">
        <v>9334</v>
      </c>
      <c r="P150"/>
      <c r="Q150"/>
    </row>
    <row r="151" spans="1:17" x14ac:dyDescent="0.25">
      <c r="A151" t="s">
        <v>529</v>
      </c>
      <c r="B151"/>
      <c r="C151"/>
      <c r="D151" t="s">
        <v>516</v>
      </c>
      <c r="E151" t="s">
        <v>528</v>
      </c>
      <c r="F151" t="s">
        <v>9049</v>
      </c>
      <c r="G151" t="s">
        <v>9348</v>
      </c>
      <c r="H151" t="s">
        <v>9385</v>
      </c>
      <c r="I151" t="s">
        <v>516</v>
      </c>
      <c r="J151" t="s">
        <v>9518</v>
      </c>
      <c r="K151" t="s">
        <v>9823</v>
      </c>
      <c r="L151"/>
      <c r="M151" t="s">
        <v>9332</v>
      </c>
      <c r="N151" t="s">
        <v>9333</v>
      </c>
      <c r="O151" t="s">
        <v>9338</v>
      </c>
      <c r="P151" t="s">
        <v>9824</v>
      </c>
      <c r="Q151" t="s">
        <v>9825</v>
      </c>
    </row>
    <row r="152" spans="1:17" x14ac:dyDescent="0.25">
      <c r="A152" t="s">
        <v>546</v>
      </c>
      <c r="B152"/>
      <c r="C152"/>
      <c r="D152" t="s">
        <v>516</v>
      </c>
      <c r="E152" t="s">
        <v>545</v>
      </c>
      <c r="F152" t="s">
        <v>9049</v>
      </c>
      <c r="G152" t="s">
        <v>9348</v>
      </c>
      <c r="H152" t="s">
        <v>9385</v>
      </c>
      <c r="I152" t="s">
        <v>516</v>
      </c>
      <c r="J152" t="s">
        <v>9422</v>
      </c>
      <c r="K152" t="s">
        <v>9826</v>
      </c>
      <c r="L152"/>
      <c r="M152" t="s">
        <v>9332</v>
      </c>
      <c r="N152" t="s">
        <v>9333</v>
      </c>
      <c r="O152" t="s">
        <v>9338</v>
      </c>
      <c r="P152" t="s">
        <v>9827</v>
      </c>
      <c r="Q152" t="s">
        <v>9828</v>
      </c>
    </row>
    <row r="153" spans="1:17" x14ac:dyDescent="0.25">
      <c r="A153" t="s">
        <v>559</v>
      </c>
      <c r="B153"/>
      <c r="C153"/>
      <c r="D153" t="s">
        <v>516</v>
      </c>
      <c r="E153" t="s">
        <v>558</v>
      </c>
      <c r="F153" t="s">
        <v>9049</v>
      </c>
      <c r="G153" t="s">
        <v>9348</v>
      </c>
      <c r="H153" t="s">
        <v>9362</v>
      </c>
      <c r="I153" t="s">
        <v>516</v>
      </c>
      <c r="J153" t="s">
        <v>9829</v>
      </c>
      <c r="K153" t="s">
        <v>9830</v>
      </c>
      <c r="L153"/>
      <c r="M153" t="s">
        <v>9332</v>
      </c>
      <c r="N153" t="s">
        <v>9333</v>
      </c>
      <c r="O153" t="s">
        <v>9338</v>
      </c>
      <c r="P153" t="s">
        <v>9831</v>
      </c>
      <c r="Q153" t="s">
        <v>9832</v>
      </c>
    </row>
    <row r="154" spans="1:17" x14ac:dyDescent="0.25">
      <c r="A154" t="s">
        <v>1813</v>
      </c>
      <c r="B154"/>
      <c r="C154"/>
      <c r="D154" t="s">
        <v>87</v>
      </c>
      <c r="E154" t="s">
        <v>1812</v>
      </c>
      <c r="F154" t="s">
        <v>9052</v>
      </c>
      <c r="G154" t="s">
        <v>9341</v>
      </c>
      <c r="H154" t="s">
        <v>9420</v>
      </c>
      <c r="I154" t="s">
        <v>87</v>
      </c>
      <c r="J154" t="s">
        <v>9381</v>
      </c>
      <c r="K154" t="s">
        <v>9833</v>
      </c>
      <c r="L154"/>
      <c r="M154" t="s">
        <v>9834</v>
      </c>
      <c r="N154">
        <v>260</v>
      </c>
      <c r="O154" t="s">
        <v>9338</v>
      </c>
      <c r="P154" t="s">
        <v>9835</v>
      </c>
      <c r="Q154" t="s">
        <v>9836</v>
      </c>
    </row>
    <row r="155" spans="1:17" x14ac:dyDescent="0.25">
      <c r="A155" t="s">
        <v>86</v>
      </c>
      <c r="B155"/>
      <c r="C155"/>
      <c r="D155" t="s">
        <v>87</v>
      </c>
      <c r="E155" t="s">
        <v>85</v>
      </c>
      <c r="F155" t="s">
        <v>9052</v>
      </c>
      <c r="G155" t="s">
        <v>9341</v>
      </c>
      <c r="H155" t="s">
        <v>9385</v>
      </c>
      <c r="I155" t="s">
        <v>87</v>
      </c>
      <c r="J155" t="s">
        <v>9754</v>
      </c>
      <c r="K155" t="s">
        <v>9837</v>
      </c>
      <c r="L155" t="s">
        <v>9756</v>
      </c>
      <c r="M155" t="s">
        <v>9332</v>
      </c>
      <c r="N155" t="s">
        <v>9333</v>
      </c>
      <c r="O155" t="s">
        <v>9338</v>
      </c>
      <c r="P155" t="s">
        <v>9838</v>
      </c>
      <c r="Q155" t="s">
        <v>9839</v>
      </c>
    </row>
    <row r="156" spans="1:17" x14ac:dyDescent="0.25">
      <c r="A156" t="s">
        <v>1826</v>
      </c>
      <c r="B156"/>
      <c r="C156"/>
      <c r="D156" t="s">
        <v>87</v>
      </c>
      <c r="E156" t="s">
        <v>1825</v>
      </c>
      <c r="F156" t="s">
        <v>9052</v>
      </c>
      <c r="G156" t="s">
        <v>9341</v>
      </c>
      <c r="H156" t="s">
        <v>9342</v>
      </c>
      <c r="I156" t="s">
        <v>87</v>
      </c>
      <c r="J156" t="s">
        <v>9840</v>
      </c>
      <c r="K156" t="s">
        <v>9841</v>
      </c>
      <c r="L156"/>
      <c r="M156" t="s">
        <v>9834</v>
      </c>
      <c r="N156">
        <v>260</v>
      </c>
      <c r="O156" t="s">
        <v>9338</v>
      </c>
      <c r="P156" t="s">
        <v>9842</v>
      </c>
      <c r="Q156" t="s">
        <v>9843</v>
      </c>
    </row>
    <row r="157" spans="1:17" x14ac:dyDescent="0.25">
      <c r="A157" t="s">
        <v>2622</v>
      </c>
      <c r="B157"/>
      <c r="C157"/>
      <c r="D157" t="s">
        <v>924</v>
      </c>
      <c r="E157" t="s">
        <v>2621</v>
      </c>
      <c r="F157" t="s">
        <v>9053</v>
      </c>
      <c r="G157" t="s">
        <v>9341</v>
      </c>
      <c r="H157" t="s">
        <v>9844</v>
      </c>
      <c r="I157" t="s">
        <v>924</v>
      </c>
      <c r="J157" t="s">
        <v>9381</v>
      </c>
      <c r="K157" t="s">
        <v>9845</v>
      </c>
      <c r="L157" t="s">
        <v>9846</v>
      </c>
      <c r="M157" t="s">
        <v>9332</v>
      </c>
      <c r="N157" t="s">
        <v>9333</v>
      </c>
      <c r="O157"/>
      <c r="P157" t="s">
        <v>9847</v>
      </c>
      <c r="Q157" t="s">
        <v>9848</v>
      </c>
    </row>
    <row r="158" spans="1:17" x14ac:dyDescent="0.25">
      <c r="A158" t="s">
        <v>923</v>
      </c>
      <c r="B158"/>
      <c r="C158"/>
      <c r="D158" t="s">
        <v>924</v>
      </c>
      <c r="E158" t="s">
        <v>922</v>
      </c>
      <c r="F158" t="s">
        <v>9053</v>
      </c>
      <c r="G158" t="s">
        <v>9341</v>
      </c>
      <c r="H158" t="s">
        <v>9385</v>
      </c>
      <c r="I158" t="s">
        <v>924</v>
      </c>
      <c r="J158" t="s">
        <v>9754</v>
      </c>
      <c r="K158" t="s">
        <v>9849</v>
      </c>
      <c r="L158" t="s">
        <v>9850</v>
      </c>
      <c r="M158" t="s">
        <v>9568</v>
      </c>
      <c r="N158">
        <v>1125</v>
      </c>
      <c r="O158" t="s">
        <v>9338</v>
      </c>
      <c r="P158" t="s">
        <v>9851</v>
      </c>
      <c r="Q158" t="s">
        <v>9852</v>
      </c>
    </row>
    <row r="159" spans="1:17" x14ac:dyDescent="0.25">
      <c r="A159" t="s">
        <v>2595</v>
      </c>
      <c r="B159"/>
      <c r="C159"/>
      <c r="D159" t="s">
        <v>924</v>
      </c>
      <c r="E159" t="s">
        <v>2594</v>
      </c>
      <c r="F159" t="s">
        <v>9053</v>
      </c>
      <c r="G159" t="s">
        <v>9341</v>
      </c>
      <c r="H159" t="s">
        <v>9853</v>
      </c>
      <c r="I159" t="s">
        <v>924</v>
      </c>
      <c r="J159" t="s">
        <v>2594</v>
      </c>
      <c r="K159" t="s">
        <v>9854</v>
      </c>
      <c r="L159" t="s">
        <v>2622</v>
      </c>
      <c r="M159" t="s">
        <v>9855</v>
      </c>
      <c r="N159">
        <v>128</v>
      </c>
      <c r="O159" t="s">
        <v>9338</v>
      </c>
      <c r="P159" t="s">
        <v>9856</v>
      </c>
      <c r="Q159" t="s">
        <v>9857</v>
      </c>
    </row>
    <row r="160" spans="1:17" x14ac:dyDescent="0.25">
      <c r="A160" t="s">
        <v>589</v>
      </c>
      <c r="B160"/>
      <c r="C160"/>
      <c r="D160" t="s">
        <v>590</v>
      </c>
      <c r="E160" t="s">
        <v>588</v>
      </c>
      <c r="F160" t="s">
        <v>9054</v>
      </c>
      <c r="G160" t="s">
        <v>9441</v>
      </c>
      <c r="H160" t="s">
        <v>9349</v>
      </c>
      <c r="I160" t="s">
        <v>590</v>
      </c>
      <c r="J160" t="s">
        <v>9362</v>
      </c>
      <c r="K160" t="s">
        <v>9858</v>
      </c>
      <c r="L160" t="s">
        <v>9859</v>
      </c>
      <c r="M160" t="s">
        <v>9332</v>
      </c>
      <c r="N160" t="s">
        <v>9333</v>
      </c>
      <c r="O160" t="s">
        <v>9334</v>
      </c>
      <c r="P160"/>
      <c r="Q160"/>
    </row>
    <row r="161" spans="1:17" x14ac:dyDescent="0.25">
      <c r="A161" t="s">
        <v>4880</v>
      </c>
      <c r="B161"/>
      <c r="C161"/>
      <c r="D161" t="s">
        <v>4881</v>
      </c>
      <c r="E161" t="s">
        <v>4879</v>
      </c>
      <c r="F161" t="s">
        <v>9063</v>
      </c>
      <c r="G161" t="s">
        <v>9379</v>
      </c>
      <c r="H161" t="s">
        <v>9860</v>
      </c>
      <c r="I161" t="s">
        <v>4881</v>
      </c>
      <c r="J161" t="s">
        <v>9330</v>
      </c>
      <c r="K161" t="s">
        <v>9861</v>
      </c>
      <c r="L161" t="s">
        <v>9862</v>
      </c>
      <c r="M161" t="s">
        <v>9332</v>
      </c>
      <c r="N161" t="s">
        <v>9333</v>
      </c>
      <c r="O161" t="s">
        <v>9334</v>
      </c>
      <c r="P161"/>
      <c r="Q161"/>
    </row>
    <row r="162" spans="1:17" x14ac:dyDescent="0.25">
      <c r="A162" t="s">
        <v>53</v>
      </c>
      <c r="B162"/>
      <c r="C162"/>
      <c r="D162" t="s">
        <v>54</v>
      </c>
      <c r="E162" t="s">
        <v>52</v>
      </c>
      <c r="F162" t="s">
        <v>9070</v>
      </c>
      <c r="G162" t="s">
        <v>9348</v>
      </c>
      <c r="H162" t="s">
        <v>9362</v>
      </c>
      <c r="I162" t="s">
        <v>54</v>
      </c>
      <c r="J162" t="s">
        <v>9330</v>
      </c>
      <c r="K162" t="s">
        <v>9863</v>
      </c>
      <c r="L162"/>
      <c r="M162" t="s">
        <v>9332</v>
      </c>
      <c r="N162" t="s">
        <v>9333</v>
      </c>
      <c r="O162" t="s">
        <v>9334</v>
      </c>
      <c r="P162"/>
      <c r="Q162"/>
    </row>
    <row r="163" spans="1:17" x14ac:dyDescent="0.25">
      <c r="A163" t="s">
        <v>626</v>
      </c>
      <c r="B163"/>
      <c r="C163"/>
      <c r="D163" t="s">
        <v>54</v>
      </c>
      <c r="E163" t="s">
        <v>625</v>
      </c>
      <c r="F163" t="s">
        <v>9070</v>
      </c>
      <c r="G163" t="s">
        <v>9348</v>
      </c>
      <c r="H163" t="s">
        <v>9385</v>
      </c>
      <c r="I163" t="s">
        <v>54</v>
      </c>
      <c r="J163" t="s">
        <v>9422</v>
      </c>
      <c r="K163" t="s">
        <v>9864</v>
      </c>
      <c r="L163"/>
      <c r="M163" t="s">
        <v>9659</v>
      </c>
      <c r="N163">
        <v>1398</v>
      </c>
      <c r="O163" t="s">
        <v>9334</v>
      </c>
      <c r="P163"/>
      <c r="Q163"/>
    </row>
    <row r="164" spans="1:17" x14ac:dyDescent="0.25">
      <c r="A164" t="s">
        <v>308</v>
      </c>
      <c r="B164"/>
      <c r="C164"/>
      <c r="D164" t="s">
        <v>309</v>
      </c>
      <c r="E164" t="s">
        <v>307</v>
      </c>
      <c r="F164" t="s">
        <v>9073</v>
      </c>
      <c r="G164" t="s">
        <v>9341</v>
      </c>
      <c r="H164" t="s">
        <v>9342</v>
      </c>
      <c r="I164" t="s">
        <v>309</v>
      </c>
      <c r="J164" t="s">
        <v>9342</v>
      </c>
      <c r="K164" t="s">
        <v>9865</v>
      </c>
      <c r="L164"/>
      <c r="M164" t="s">
        <v>9332</v>
      </c>
      <c r="N164" t="s">
        <v>9333</v>
      </c>
      <c r="O164" t="s">
        <v>9334</v>
      </c>
      <c r="P164"/>
      <c r="Q164"/>
    </row>
    <row r="165" spans="1:17" x14ac:dyDescent="0.25">
      <c r="A165" t="s">
        <v>113</v>
      </c>
      <c r="B165"/>
      <c r="C165"/>
      <c r="D165" t="s">
        <v>114</v>
      </c>
      <c r="E165" t="s">
        <v>112</v>
      </c>
      <c r="F165" t="s">
        <v>9074</v>
      </c>
      <c r="G165" t="s">
        <v>9341</v>
      </c>
      <c r="H165" t="s">
        <v>9866</v>
      </c>
      <c r="I165" t="s">
        <v>114</v>
      </c>
      <c r="J165" t="s">
        <v>9330</v>
      </c>
      <c r="K165" t="s">
        <v>9867</v>
      </c>
      <c r="L165"/>
      <c r="M165" t="s">
        <v>9332</v>
      </c>
      <c r="N165" t="s">
        <v>9333</v>
      </c>
      <c r="O165" t="s">
        <v>9334</v>
      </c>
      <c r="P165"/>
      <c r="Q165"/>
    </row>
  </sheetData>
  <autoFilter ref="A1:Q165"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66"/>
  <sheetViews>
    <sheetView zoomScale="80" zoomScaleNormal="80" workbookViewId="0"/>
  </sheetViews>
  <sheetFormatPr defaultRowHeight="15" x14ac:dyDescent="0.25"/>
  <cols>
    <col min="1" max="1" width="25" style="214" customWidth="1"/>
    <col min="2" max="2" width="40" style="214" customWidth="1"/>
    <col min="3" max="4" width="10" style="214" customWidth="1"/>
    <col min="5" max="5" width="15" style="214" customWidth="1"/>
    <col min="6" max="6" width="25" style="214" customWidth="1"/>
    <col min="7" max="7" width="20" style="214" customWidth="1"/>
    <col min="8" max="8" width="15" style="214" customWidth="1"/>
    <col min="9" max="9" width="25" style="214" customWidth="1"/>
    <col min="10" max="10" width="80" style="214" customWidth="1"/>
    <col min="11" max="11" width="10" style="214" customWidth="1"/>
    <col min="12" max="12" width="25" style="214" customWidth="1"/>
  </cols>
  <sheetData>
    <row r="1" spans="1:12" x14ac:dyDescent="0.25">
      <c r="A1" s="278" t="s">
        <v>2</v>
      </c>
      <c r="B1" s="278" t="s">
        <v>0</v>
      </c>
      <c r="C1" s="278" t="s">
        <v>1</v>
      </c>
      <c r="D1" s="278" t="s">
        <v>9318</v>
      </c>
      <c r="E1" s="278" t="s">
        <v>9319</v>
      </c>
      <c r="F1" s="278" t="s">
        <v>8692</v>
      </c>
      <c r="G1" s="278" t="s">
        <v>8610</v>
      </c>
      <c r="H1" s="278" t="s">
        <v>9381</v>
      </c>
      <c r="I1" s="278" t="s">
        <v>9868</v>
      </c>
      <c r="J1" s="278" t="s">
        <v>3</v>
      </c>
      <c r="K1" s="278" t="s">
        <v>5</v>
      </c>
      <c r="L1" s="278" t="s">
        <v>9</v>
      </c>
    </row>
    <row r="2" spans="1:12" x14ac:dyDescent="0.25">
      <c r="A2" s="279"/>
      <c r="B2" s="279"/>
      <c r="C2" s="279"/>
      <c r="D2" s="279"/>
      <c r="E2" s="279"/>
      <c r="F2" s="279"/>
      <c r="G2" s="279"/>
      <c r="H2" s="279"/>
      <c r="I2" s="279"/>
      <c r="J2" s="279"/>
      <c r="K2" s="279"/>
      <c r="L2" s="279"/>
    </row>
    <row r="3" spans="1:12" x14ac:dyDescent="0.25">
      <c r="A3" s="280" t="s">
        <v>62</v>
      </c>
      <c r="B3" s="280" t="s">
        <v>60</v>
      </c>
      <c r="C3" s="280" t="s">
        <v>61</v>
      </c>
      <c r="D3" s="280" t="s">
        <v>8776</v>
      </c>
      <c r="E3" s="280" t="s">
        <v>9328</v>
      </c>
      <c r="F3" s="280" t="s">
        <v>9329</v>
      </c>
      <c r="G3" s="280" t="s">
        <v>9330</v>
      </c>
      <c r="H3" s="280" t="s">
        <v>9869</v>
      </c>
      <c r="I3" s="280" t="s">
        <v>9870</v>
      </c>
      <c r="J3" s="280" t="s">
        <v>1331</v>
      </c>
      <c r="K3" s="280" t="s">
        <v>14</v>
      </c>
      <c r="L3" s="280" t="s">
        <v>17</v>
      </c>
    </row>
    <row r="4" spans="1:12" x14ac:dyDescent="0.25">
      <c r="A4" s="280" t="s">
        <v>62</v>
      </c>
      <c r="B4" s="280" t="s">
        <v>2298</v>
      </c>
      <c r="C4" s="280" t="s">
        <v>2299</v>
      </c>
      <c r="D4" s="280" t="s">
        <v>8776</v>
      </c>
      <c r="E4" s="280" t="s">
        <v>9328</v>
      </c>
      <c r="F4" s="280" t="s">
        <v>9335</v>
      </c>
      <c r="G4" s="280" t="s">
        <v>2298</v>
      </c>
      <c r="H4" s="280" t="s">
        <v>9871</v>
      </c>
      <c r="I4" s="280" t="s">
        <v>9870</v>
      </c>
      <c r="J4" s="280" t="s">
        <v>183</v>
      </c>
      <c r="K4" s="280" t="s">
        <v>19</v>
      </c>
      <c r="L4" s="280" t="s">
        <v>659</v>
      </c>
    </row>
    <row r="5" spans="1:12" x14ac:dyDescent="0.25">
      <c r="A5" s="280" t="s">
        <v>1591</v>
      </c>
      <c r="B5" s="280" t="s">
        <v>1589</v>
      </c>
      <c r="C5" s="280" t="s">
        <v>1590</v>
      </c>
      <c r="D5" s="280" t="s">
        <v>8777</v>
      </c>
      <c r="E5" s="280" t="s">
        <v>9341</v>
      </c>
      <c r="F5" s="280" t="s">
        <v>9342</v>
      </c>
      <c r="G5" s="280" t="s">
        <v>9343</v>
      </c>
      <c r="H5" s="280" t="s">
        <v>9869</v>
      </c>
      <c r="I5" s="280" t="s">
        <v>9870</v>
      </c>
      <c r="J5" s="280" t="s">
        <v>844</v>
      </c>
      <c r="K5" s="280" t="s">
        <v>30</v>
      </c>
      <c r="L5" s="280"/>
    </row>
    <row r="6" spans="1:12" x14ac:dyDescent="0.25">
      <c r="A6" s="280" t="s">
        <v>1257</v>
      </c>
      <c r="B6" s="280" t="s">
        <v>1255</v>
      </c>
      <c r="C6" s="280" t="s">
        <v>1256</v>
      </c>
      <c r="D6" s="280" t="s">
        <v>8784</v>
      </c>
      <c r="E6" s="280" t="s">
        <v>9348</v>
      </c>
      <c r="F6" s="280" t="s">
        <v>9349</v>
      </c>
      <c r="G6" s="280" t="s">
        <v>1255</v>
      </c>
      <c r="H6" s="280" t="s">
        <v>9869</v>
      </c>
      <c r="I6" s="280" t="s">
        <v>9870</v>
      </c>
      <c r="J6" s="280" t="s">
        <v>574</v>
      </c>
      <c r="K6" s="280" t="s">
        <v>74</v>
      </c>
      <c r="L6" s="280"/>
    </row>
    <row r="7" spans="1:12" x14ac:dyDescent="0.25">
      <c r="A7" s="280" t="s">
        <v>1267</v>
      </c>
      <c r="B7" s="280" t="s">
        <v>1265</v>
      </c>
      <c r="C7" s="280" t="s">
        <v>1266</v>
      </c>
      <c r="D7" s="280" t="s">
        <v>8791</v>
      </c>
      <c r="E7" s="280" t="s">
        <v>9348</v>
      </c>
      <c r="F7" s="280" t="s">
        <v>9349</v>
      </c>
      <c r="G7" s="280" t="s">
        <v>1265</v>
      </c>
      <c r="H7" s="280" t="s">
        <v>9869</v>
      </c>
      <c r="I7" s="280" t="s">
        <v>9870</v>
      </c>
      <c r="J7" s="280" t="s">
        <v>500</v>
      </c>
      <c r="K7" s="280"/>
      <c r="L7" s="280"/>
    </row>
    <row r="8" spans="1:12" x14ac:dyDescent="0.25">
      <c r="A8" s="280" t="s">
        <v>599</v>
      </c>
      <c r="B8" s="280" t="s">
        <v>597</v>
      </c>
      <c r="C8" s="280" t="s">
        <v>598</v>
      </c>
      <c r="D8" s="280" t="s">
        <v>8792</v>
      </c>
      <c r="E8" s="280" t="s">
        <v>9341</v>
      </c>
      <c r="F8" s="280" t="s">
        <v>9357</v>
      </c>
      <c r="G8" s="280" t="s">
        <v>9358</v>
      </c>
      <c r="H8" s="280" t="s">
        <v>9869</v>
      </c>
      <c r="I8" s="280" t="s">
        <v>9870</v>
      </c>
      <c r="J8" s="280" t="s">
        <v>37</v>
      </c>
      <c r="K8" s="280"/>
      <c r="L8" s="280"/>
    </row>
    <row r="9" spans="1:12" x14ac:dyDescent="0.25">
      <c r="A9" s="280" t="s">
        <v>362</v>
      </c>
      <c r="B9" s="280" t="s">
        <v>360</v>
      </c>
      <c r="C9" s="280" t="s">
        <v>361</v>
      </c>
      <c r="D9" s="280" t="s">
        <v>8797</v>
      </c>
      <c r="E9" s="280" t="s">
        <v>9341</v>
      </c>
      <c r="F9" s="280" t="s">
        <v>9361</v>
      </c>
      <c r="G9" s="280" t="s">
        <v>9362</v>
      </c>
      <c r="H9" s="280" t="s">
        <v>9869</v>
      </c>
      <c r="I9" s="280" t="s">
        <v>9870</v>
      </c>
      <c r="J9" s="280" t="s">
        <v>35</v>
      </c>
      <c r="K9" s="280"/>
      <c r="L9" s="280"/>
    </row>
    <row r="10" spans="1:12" x14ac:dyDescent="0.25">
      <c r="A10" s="280" t="s">
        <v>120</v>
      </c>
      <c r="B10" s="280" t="s">
        <v>1113</v>
      </c>
      <c r="C10" s="280" t="s">
        <v>1114</v>
      </c>
      <c r="D10" s="280" t="s">
        <v>8798</v>
      </c>
      <c r="E10" s="280" t="s">
        <v>9328</v>
      </c>
      <c r="F10" s="280" t="s">
        <v>9364</v>
      </c>
      <c r="G10" s="280" t="s">
        <v>1368</v>
      </c>
      <c r="H10" s="280" t="s">
        <v>9869</v>
      </c>
      <c r="I10" s="280" t="s">
        <v>9872</v>
      </c>
      <c r="J10" s="280" t="s">
        <v>1139</v>
      </c>
      <c r="K10" s="280"/>
      <c r="L10" s="280"/>
    </row>
    <row r="11" spans="1:12" x14ac:dyDescent="0.25">
      <c r="A11" s="280" t="s">
        <v>120</v>
      </c>
      <c r="B11" s="280" t="s">
        <v>118</v>
      </c>
      <c r="C11" s="280" t="s">
        <v>119</v>
      </c>
      <c r="D11" s="280" t="s">
        <v>8798</v>
      </c>
      <c r="E11" s="280" t="s">
        <v>9328</v>
      </c>
      <c r="F11" s="280" t="s">
        <v>9370</v>
      </c>
      <c r="G11" s="280" t="s">
        <v>9371</v>
      </c>
      <c r="H11" s="280" t="s">
        <v>9871</v>
      </c>
      <c r="I11" s="280" t="s">
        <v>9870</v>
      </c>
      <c r="J11" s="280" t="s">
        <v>13</v>
      </c>
      <c r="K11" s="280"/>
      <c r="L11" s="280"/>
    </row>
    <row r="12" spans="1:12" x14ac:dyDescent="0.25">
      <c r="A12" s="280" t="s">
        <v>120</v>
      </c>
      <c r="B12" s="280" t="s">
        <v>2348</v>
      </c>
      <c r="C12" s="280" t="s">
        <v>2349</v>
      </c>
      <c r="D12" s="280" t="s">
        <v>8798</v>
      </c>
      <c r="E12" s="280" t="s">
        <v>9328</v>
      </c>
      <c r="F12" s="280" t="s">
        <v>9376</v>
      </c>
      <c r="G12" s="280" t="s">
        <v>9377</v>
      </c>
      <c r="H12" s="280" t="s">
        <v>9871</v>
      </c>
      <c r="I12" s="280" t="s">
        <v>9870</v>
      </c>
      <c r="J12" s="280" t="s">
        <v>18</v>
      </c>
      <c r="K12" s="280"/>
      <c r="L12" s="280"/>
    </row>
    <row r="13" spans="1:12" x14ac:dyDescent="0.25">
      <c r="A13" s="280" t="s">
        <v>2423</v>
      </c>
      <c r="B13" s="280" t="s">
        <v>4456</v>
      </c>
      <c r="C13" s="280" t="s">
        <v>4457</v>
      </c>
      <c r="D13" s="280" t="s">
        <v>8813</v>
      </c>
      <c r="E13" s="280" t="s">
        <v>9379</v>
      </c>
      <c r="F13" s="280" t="s">
        <v>9380</v>
      </c>
      <c r="G13" s="280" t="s">
        <v>9381</v>
      </c>
      <c r="H13" s="280" t="s">
        <v>9869</v>
      </c>
      <c r="I13" s="280" t="s">
        <v>9872</v>
      </c>
      <c r="J13" s="280" t="s">
        <v>21</v>
      </c>
      <c r="K13" s="280"/>
      <c r="L13" s="280"/>
    </row>
    <row r="14" spans="1:12" x14ac:dyDescent="0.25">
      <c r="A14" s="280" t="s">
        <v>2423</v>
      </c>
      <c r="B14" s="280" t="s">
        <v>2421</v>
      </c>
      <c r="C14" s="280" t="s">
        <v>2422</v>
      </c>
      <c r="D14" s="280" t="s">
        <v>8813</v>
      </c>
      <c r="E14" s="280" t="s">
        <v>9379</v>
      </c>
      <c r="F14" s="280" t="s">
        <v>9385</v>
      </c>
      <c r="G14" s="280" t="s">
        <v>9386</v>
      </c>
      <c r="H14" s="280" t="s">
        <v>9871</v>
      </c>
      <c r="I14" s="280" t="s">
        <v>9870</v>
      </c>
      <c r="J14" s="280" t="s">
        <v>582</v>
      </c>
      <c r="K14" s="280"/>
      <c r="L14" s="280"/>
    </row>
    <row r="15" spans="1:12" x14ac:dyDescent="0.25">
      <c r="A15" s="280" t="s">
        <v>2423</v>
      </c>
      <c r="B15" s="280" t="s">
        <v>4476</v>
      </c>
      <c r="C15" s="280" t="s">
        <v>4477</v>
      </c>
      <c r="D15" s="280" t="s">
        <v>8813</v>
      </c>
      <c r="E15" s="280" t="s">
        <v>9379</v>
      </c>
      <c r="F15" s="280" t="s">
        <v>9376</v>
      </c>
      <c r="G15" s="280" t="s">
        <v>9376</v>
      </c>
      <c r="H15" s="280" t="s">
        <v>9871</v>
      </c>
      <c r="I15" s="280" t="s">
        <v>9870</v>
      </c>
      <c r="J15" s="280" t="s">
        <v>569</v>
      </c>
      <c r="K15" s="280"/>
      <c r="L15" s="280"/>
    </row>
    <row r="16" spans="1:12" x14ac:dyDescent="0.25">
      <c r="A16" s="280" t="s">
        <v>177</v>
      </c>
      <c r="B16" s="280" t="s">
        <v>175</v>
      </c>
      <c r="C16" s="280" t="s">
        <v>176</v>
      </c>
      <c r="D16" s="280" t="s">
        <v>8822</v>
      </c>
      <c r="E16" s="280" t="s">
        <v>9341</v>
      </c>
      <c r="F16" s="280" t="s">
        <v>9349</v>
      </c>
      <c r="G16" s="280" t="s">
        <v>9330</v>
      </c>
      <c r="H16" s="280" t="s">
        <v>9869</v>
      </c>
      <c r="I16" s="280" t="s">
        <v>9870</v>
      </c>
      <c r="J16" s="280" t="s">
        <v>586</v>
      </c>
      <c r="K16" s="280"/>
      <c r="L16" s="280"/>
    </row>
    <row r="17" spans="1:12" x14ac:dyDescent="0.25">
      <c r="A17" s="280" t="s">
        <v>4498</v>
      </c>
      <c r="B17" s="280" t="s">
        <v>4496</v>
      </c>
      <c r="C17" s="280" t="s">
        <v>4497</v>
      </c>
      <c r="D17" s="280" t="s">
        <v>8827</v>
      </c>
      <c r="E17" s="280" t="s">
        <v>9379</v>
      </c>
      <c r="F17" s="280" t="s">
        <v>9385</v>
      </c>
      <c r="G17" s="280" t="s">
        <v>9386</v>
      </c>
      <c r="H17" s="280" t="s">
        <v>9869</v>
      </c>
      <c r="I17" s="280" t="s">
        <v>9870</v>
      </c>
      <c r="J17" s="280" t="s">
        <v>572</v>
      </c>
      <c r="K17" s="280"/>
      <c r="L17" s="280"/>
    </row>
    <row r="18" spans="1:12" x14ac:dyDescent="0.25">
      <c r="A18" s="280" t="s">
        <v>228</v>
      </c>
      <c r="B18" s="280" t="s">
        <v>226</v>
      </c>
      <c r="C18" s="280" t="s">
        <v>227</v>
      </c>
      <c r="D18" s="280" t="s">
        <v>8832</v>
      </c>
      <c r="E18" s="280" t="s">
        <v>9341</v>
      </c>
      <c r="F18" s="280" t="s">
        <v>9349</v>
      </c>
      <c r="G18" s="280" t="s">
        <v>9381</v>
      </c>
      <c r="H18" s="280" t="s">
        <v>9869</v>
      </c>
      <c r="I18" s="280" t="s">
        <v>9872</v>
      </c>
      <c r="J18" s="280" t="s">
        <v>584</v>
      </c>
      <c r="K18" s="280"/>
      <c r="L18" s="280"/>
    </row>
    <row r="19" spans="1:12" x14ac:dyDescent="0.25">
      <c r="A19" s="280" t="s">
        <v>228</v>
      </c>
      <c r="B19" s="280" t="s">
        <v>230</v>
      </c>
      <c r="C19" s="280" t="s">
        <v>231</v>
      </c>
      <c r="D19" s="280" t="s">
        <v>8832</v>
      </c>
      <c r="E19" s="280" t="s">
        <v>9341</v>
      </c>
      <c r="F19" s="280" t="s">
        <v>9362</v>
      </c>
      <c r="G19" s="280" t="s">
        <v>9397</v>
      </c>
      <c r="H19" s="280" t="s">
        <v>9871</v>
      </c>
      <c r="I19" s="280" t="s">
        <v>9870</v>
      </c>
      <c r="J19" s="280" t="s">
        <v>565</v>
      </c>
      <c r="K19" s="280"/>
      <c r="L19" s="280"/>
    </row>
    <row r="20" spans="1:12" x14ac:dyDescent="0.25">
      <c r="A20" s="280" t="s">
        <v>228</v>
      </c>
      <c r="B20" s="280" t="s">
        <v>240</v>
      </c>
      <c r="C20" s="280" t="s">
        <v>241</v>
      </c>
      <c r="D20" s="280" t="s">
        <v>8832</v>
      </c>
      <c r="E20" s="280" t="s">
        <v>9341</v>
      </c>
      <c r="F20" s="280" t="s">
        <v>9362</v>
      </c>
      <c r="G20" s="280" t="s">
        <v>9401</v>
      </c>
      <c r="H20" s="280" t="s">
        <v>9871</v>
      </c>
      <c r="I20" s="280" t="s">
        <v>9870</v>
      </c>
      <c r="J20" s="280" t="s">
        <v>1251</v>
      </c>
      <c r="K20" s="280"/>
      <c r="L20" s="280"/>
    </row>
    <row r="21" spans="1:12" x14ac:dyDescent="0.25">
      <c r="A21" s="280" t="s">
        <v>228</v>
      </c>
      <c r="B21" s="280" t="s">
        <v>247</v>
      </c>
      <c r="C21" s="280" t="s">
        <v>248</v>
      </c>
      <c r="D21" s="280" t="s">
        <v>8832</v>
      </c>
      <c r="E21" s="280" t="s">
        <v>9341</v>
      </c>
      <c r="F21" s="280" t="s">
        <v>9349</v>
      </c>
      <c r="G21" s="280" t="s">
        <v>9405</v>
      </c>
      <c r="H21" s="280" t="s">
        <v>9871</v>
      </c>
      <c r="I21" s="280" t="s">
        <v>9870</v>
      </c>
      <c r="J21" s="280" t="s">
        <v>44</v>
      </c>
      <c r="K21" s="280"/>
      <c r="L21" s="280"/>
    </row>
    <row r="22" spans="1:12" x14ac:dyDescent="0.25">
      <c r="A22" s="280" t="s">
        <v>258</v>
      </c>
      <c r="B22" s="280" t="s">
        <v>256</v>
      </c>
      <c r="C22" s="280" t="s">
        <v>257</v>
      </c>
      <c r="D22" s="280" t="s">
        <v>8833</v>
      </c>
      <c r="E22" s="280" t="s">
        <v>9341</v>
      </c>
      <c r="F22" s="280" t="s">
        <v>9409</v>
      </c>
      <c r="G22" s="280" t="s">
        <v>9330</v>
      </c>
      <c r="H22" s="280" t="s">
        <v>9869</v>
      </c>
      <c r="I22" s="280" t="s">
        <v>9870</v>
      </c>
      <c r="J22" s="280" t="s">
        <v>23</v>
      </c>
      <c r="K22" s="280"/>
      <c r="L22" s="280"/>
    </row>
    <row r="23" spans="1:12" x14ac:dyDescent="0.25">
      <c r="A23" s="280" t="s">
        <v>1315</v>
      </c>
      <c r="B23" s="280" t="s">
        <v>1313</v>
      </c>
      <c r="C23" s="280" t="s">
        <v>1314</v>
      </c>
      <c r="D23" s="280" t="s">
        <v>8834</v>
      </c>
      <c r="E23" s="280" t="s">
        <v>9341</v>
      </c>
      <c r="F23" s="280" t="s">
        <v>9362</v>
      </c>
      <c r="G23" s="280" t="s">
        <v>9330</v>
      </c>
      <c r="H23" s="280" t="s">
        <v>9869</v>
      </c>
      <c r="I23" s="280" t="s">
        <v>9870</v>
      </c>
      <c r="J23" s="280" t="s">
        <v>25</v>
      </c>
      <c r="K23" s="280"/>
      <c r="L23" s="280"/>
    </row>
    <row r="24" spans="1:12" x14ac:dyDescent="0.25">
      <c r="A24" s="280" t="s">
        <v>4564</v>
      </c>
      <c r="B24" s="280" t="s">
        <v>4562</v>
      </c>
      <c r="C24" s="280" t="s">
        <v>4563</v>
      </c>
      <c r="D24" s="280" t="s">
        <v>8835</v>
      </c>
      <c r="E24" s="280" t="s">
        <v>9379</v>
      </c>
      <c r="F24" s="280" t="s">
        <v>9413</v>
      </c>
      <c r="G24" s="280" t="s">
        <v>9330</v>
      </c>
      <c r="H24" s="280" t="s">
        <v>9869</v>
      </c>
      <c r="I24" s="280" t="s">
        <v>9870</v>
      </c>
      <c r="J24" s="280" t="s">
        <v>3961</v>
      </c>
      <c r="K24" s="280"/>
      <c r="L24" s="280"/>
    </row>
    <row r="25" spans="1:12" x14ac:dyDescent="0.25">
      <c r="A25" s="280" t="s">
        <v>4564</v>
      </c>
      <c r="B25" s="280" t="s">
        <v>4574</v>
      </c>
      <c r="C25" s="280" t="s">
        <v>4575</v>
      </c>
      <c r="D25" s="280" t="s">
        <v>8835</v>
      </c>
      <c r="E25" s="280" t="s">
        <v>9379</v>
      </c>
      <c r="F25" s="280" t="s">
        <v>9385</v>
      </c>
      <c r="G25" s="280" t="s">
        <v>9415</v>
      </c>
      <c r="H25" s="280" t="s">
        <v>9871</v>
      </c>
      <c r="I25" s="280" t="s">
        <v>9870</v>
      </c>
      <c r="J25" s="280" t="s">
        <v>3967</v>
      </c>
      <c r="K25" s="280"/>
      <c r="L25" s="280"/>
    </row>
    <row r="26" spans="1:12" x14ac:dyDescent="0.25">
      <c r="A26" s="280" t="s">
        <v>4587</v>
      </c>
      <c r="B26" s="280" t="s">
        <v>4585</v>
      </c>
      <c r="C26" s="280" t="s">
        <v>4586</v>
      </c>
      <c r="D26" s="280" t="s">
        <v>8840</v>
      </c>
      <c r="E26" s="280" t="s">
        <v>9379</v>
      </c>
      <c r="F26" s="280" t="s">
        <v>9385</v>
      </c>
      <c r="G26" s="280" t="s">
        <v>9417</v>
      </c>
      <c r="H26" s="280" t="s">
        <v>9869</v>
      </c>
      <c r="I26" s="280" t="s">
        <v>9870</v>
      </c>
      <c r="J26" s="280" t="s">
        <v>3963</v>
      </c>
      <c r="K26" s="280"/>
      <c r="L26" s="280"/>
    </row>
    <row r="27" spans="1:12" x14ac:dyDescent="0.25">
      <c r="A27" s="280" t="s">
        <v>5063</v>
      </c>
      <c r="B27" s="280" t="s">
        <v>5061</v>
      </c>
      <c r="C27" s="280" t="s">
        <v>5062</v>
      </c>
      <c r="D27" s="280" t="s">
        <v>8849</v>
      </c>
      <c r="E27" s="280" t="s">
        <v>9341</v>
      </c>
      <c r="F27" s="280" t="s">
        <v>9420</v>
      </c>
      <c r="G27" s="280" t="s">
        <v>9381</v>
      </c>
      <c r="H27" s="280" t="s">
        <v>9869</v>
      </c>
      <c r="I27" s="280" t="s">
        <v>9872</v>
      </c>
      <c r="J27" s="280" t="s">
        <v>3992</v>
      </c>
      <c r="K27" s="280"/>
      <c r="L27" s="280"/>
    </row>
    <row r="28" spans="1:12" x14ac:dyDescent="0.25">
      <c r="A28" s="280" t="s">
        <v>5063</v>
      </c>
      <c r="B28" s="280" t="s">
        <v>5073</v>
      </c>
      <c r="C28" s="280" t="s">
        <v>5074</v>
      </c>
      <c r="D28" s="280" t="s">
        <v>8849</v>
      </c>
      <c r="E28" s="280" t="s">
        <v>9341</v>
      </c>
      <c r="F28" s="280" t="s">
        <v>9385</v>
      </c>
      <c r="G28" s="280" t="s">
        <v>9422</v>
      </c>
      <c r="H28" s="280" t="s">
        <v>9871</v>
      </c>
      <c r="I28" s="280" t="s">
        <v>9870</v>
      </c>
      <c r="J28" s="280" t="s">
        <v>3958</v>
      </c>
      <c r="K28" s="280"/>
      <c r="L28" s="280"/>
    </row>
    <row r="29" spans="1:12" x14ac:dyDescent="0.25">
      <c r="A29" s="280" t="s">
        <v>5063</v>
      </c>
      <c r="B29" s="280" t="s">
        <v>5084</v>
      </c>
      <c r="C29" s="280" t="s">
        <v>5085</v>
      </c>
      <c r="D29" s="280" t="s">
        <v>8849</v>
      </c>
      <c r="E29" s="280" t="s">
        <v>9341</v>
      </c>
      <c r="F29" s="280" t="s">
        <v>9342</v>
      </c>
      <c r="G29" s="280" t="s">
        <v>9342</v>
      </c>
      <c r="H29" s="280" t="s">
        <v>9871</v>
      </c>
      <c r="I29" s="280" t="s">
        <v>9870</v>
      </c>
      <c r="J29" s="280" t="s">
        <v>3965</v>
      </c>
      <c r="K29" s="280"/>
      <c r="L29" s="280"/>
    </row>
    <row r="30" spans="1:12" x14ac:dyDescent="0.25">
      <c r="A30" s="280" t="s">
        <v>4599</v>
      </c>
      <c r="B30" s="280" t="s">
        <v>4597</v>
      </c>
      <c r="C30" s="280" t="s">
        <v>4598</v>
      </c>
      <c r="D30" s="280" t="s">
        <v>8854</v>
      </c>
      <c r="E30" s="280" t="s">
        <v>9379</v>
      </c>
      <c r="F30" s="280" t="s">
        <v>9385</v>
      </c>
      <c r="G30" s="280" t="s">
        <v>9415</v>
      </c>
      <c r="H30" s="280" t="s">
        <v>9869</v>
      </c>
      <c r="I30" s="280" t="s">
        <v>9870</v>
      </c>
      <c r="J30" s="280" t="s">
        <v>3988</v>
      </c>
      <c r="K30" s="280"/>
      <c r="L30" s="280"/>
    </row>
    <row r="31" spans="1:12" x14ac:dyDescent="0.25">
      <c r="A31" s="280" t="s">
        <v>372</v>
      </c>
      <c r="B31" s="280" t="s">
        <v>370</v>
      </c>
      <c r="C31" s="280" t="s">
        <v>371</v>
      </c>
      <c r="D31" s="280" t="s">
        <v>8855</v>
      </c>
      <c r="E31" s="280" t="s">
        <v>9341</v>
      </c>
      <c r="F31" s="280" t="s">
        <v>9385</v>
      </c>
      <c r="G31" s="280" t="s">
        <v>9422</v>
      </c>
      <c r="H31" s="280" t="s">
        <v>9871</v>
      </c>
      <c r="I31" s="280" t="s">
        <v>9870</v>
      </c>
      <c r="J31" s="280" t="s">
        <v>3990</v>
      </c>
      <c r="K31" s="280"/>
      <c r="L31" s="280"/>
    </row>
    <row r="32" spans="1:12" x14ac:dyDescent="0.25">
      <c r="A32" s="280" t="s">
        <v>372</v>
      </c>
      <c r="B32" s="280" t="s">
        <v>376</v>
      </c>
      <c r="C32" s="280" t="s">
        <v>377</v>
      </c>
      <c r="D32" s="280" t="s">
        <v>8855</v>
      </c>
      <c r="E32" s="280" t="s">
        <v>9341</v>
      </c>
      <c r="F32" s="280" t="s">
        <v>9385</v>
      </c>
      <c r="G32" s="280" t="s">
        <v>9427</v>
      </c>
      <c r="H32" s="280" t="s">
        <v>9871</v>
      </c>
      <c r="I32" s="280" t="s">
        <v>9870</v>
      </c>
      <c r="J32" s="280" t="s">
        <v>3998</v>
      </c>
      <c r="K32" s="280"/>
      <c r="L32" s="280"/>
    </row>
    <row r="33" spans="1:12" x14ac:dyDescent="0.25">
      <c r="A33" s="280" t="s">
        <v>372</v>
      </c>
      <c r="B33" s="280" t="s">
        <v>1145</v>
      </c>
      <c r="C33" s="280" t="s">
        <v>1146</v>
      </c>
      <c r="D33" s="280" t="s">
        <v>8855</v>
      </c>
      <c r="E33" s="280" t="s">
        <v>9341</v>
      </c>
      <c r="F33" s="280" t="s">
        <v>9385</v>
      </c>
      <c r="G33" s="280" t="s">
        <v>9381</v>
      </c>
      <c r="H33" s="280" t="s">
        <v>9869</v>
      </c>
      <c r="I33" s="280" t="s">
        <v>9872</v>
      </c>
      <c r="J33" s="280"/>
      <c r="K33" s="280"/>
      <c r="L33" s="280"/>
    </row>
    <row r="34" spans="1:12" x14ac:dyDescent="0.25">
      <c r="A34" s="280" t="s">
        <v>4611</v>
      </c>
      <c r="B34" s="280" t="s">
        <v>4609</v>
      </c>
      <c r="C34" s="280" t="s">
        <v>4610</v>
      </c>
      <c r="D34" s="280" t="s">
        <v>8856</v>
      </c>
      <c r="E34" s="280" t="s">
        <v>9379</v>
      </c>
      <c r="F34" s="280" t="s">
        <v>9385</v>
      </c>
      <c r="G34" s="280" t="s">
        <v>9415</v>
      </c>
      <c r="H34" s="280" t="s">
        <v>9869</v>
      </c>
      <c r="I34" s="280" t="s">
        <v>9870</v>
      </c>
      <c r="J34" s="280"/>
      <c r="K34" s="280"/>
      <c r="L34" s="280"/>
    </row>
    <row r="35" spans="1:12" x14ac:dyDescent="0.25">
      <c r="A35" s="280" t="s">
        <v>172</v>
      </c>
      <c r="B35" s="280" t="s">
        <v>170</v>
      </c>
      <c r="C35" s="280" t="s">
        <v>171</v>
      </c>
      <c r="D35" s="280" t="s">
        <v>8857</v>
      </c>
      <c r="E35" s="280" t="s">
        <v>9341</v>
      </c>
      <c r="F35" s="280" t="s">
        <v>9385</v>
      </c>
      <c r="G35" s="280" t="s">
        <v>9434</v>
      </c>
      <c r="H35" s="280" t="s">
        <v>9869</v>
      </c>
      <c r="I35" s="280" t="s">
        <v>9870</v>
      </c>
      <c r="J35" s="280"/>
      <c r="K35" s="280"/>
      <c r="L35" s="280"/>
    </row>
    <row r="36" spans="1:12" x14ac:dyDescent="0.25">
      <c r="A36" s="280" t="s">
        <v>268</v>
      </c>
      <c r="B36" s="280" t="s">
        <v>266</v>
      </c>
      <c r="C36" s="280" t="s">
        <v>267</v>
      </c>
      <c r="D36" s="280" t="s">
        <v>8858</v>
      </c>
      <c r="E36" s="280" t="s">
        <v>9341</v>
      </c>
      <c r="F36" s="280" t="s">
        <v>9438</v>
      </c>
      <c r="G36" s="280" t="s">
        <v>9330</v>
      </c>
      <c r="H36" s="280" t="s">
        <v>9869</v>
      </c>
      <c r="I36" s="280" t="s">
        <v>9870</v>
      </c>
      <c r="J36" s="280"/>
      <c r="K36" s="280"/>
      <c r="L36" s="280"/>
    </row>
    <row r="37" spans="1:12" x14ac:dyDescent="0.25">
      <c r="A37" s="280" t="s">
        <v>315</v>
      </c>
      <c r="B37" s="280" t="s">
        <v>313</v>
      </c>
      <c r="C37" s="280" t="s">
        <v>314</v>
      </c>
      <c r="D37" s="280" t="s">
        <v>8859</v>
      </c>
      <c r="E37" s="280" t="s">
        <v>9441</v>
      </c>
      <c r="F37" s="280" t="s">
        <v>9385</v>
      </c>
      <c r="G37" s="280" t="s">
        <v>9422</v>
      </c>
      <c r="H37" s="280" t="s">
        <v>9869</v>
      </c>
      <c r="I37" s="280" t="s">
        <v>9870</v>
      </c>
      <c r="J37" s="280"/>
      <c r="K37" s="280"/>
      <c r="L37" s="280"/>
    </row>
    <row r="38" spans="1:12" x14ac:dyDescent="0.25">
      <c r="A38" s="280" t="s">
        <v>1158</v>
      </c>
      <c r="B38" s="280" t="s">
        <v>2250</v>
      </c>
      <c r="C38" s="280" t="s">
        <v>2251</v>
      </c>
      <c r="D38" s="280" t="s">
        <v>8862</v>
      </c>
      <c r="E38" s="280" t="s">
        <v>9341</v>
      </c>
      <c r="F38" s="280" t="s">
        <v>9445</v>
      </c>
      <c r="G38" s="280" t="s">
        <v>9330</v>
      </c>
      <c r="H38" s="280" t="s">
        <v>9869</v>
      </c>
      <c r="I38" s="280" t="s">
        <v>9870</v>
      </c>
      <c r="J38" s="280"/>
      <c r="K38" s="280"/>
      <c r="L38" s="280"/>
    </row>
    <row r="39" spans="1:12" x14ac:dyDescent="0.25">
      <c r="A39" s="280" t="s">
        <v>1158</v>
      </c>
      <c r="B39" s="280" t="s">
        <v>1156</v>
      </c>
      <c r="C39" s="280" t="s">
        <v>1157</v>
      </c>
      <c r="D39" s="280" t="s">
        <v>8862</v>
      </c>
      <c r="E39" s="280" t="s">
        <v>9341</v>
      </c>
      <c r="F39" s="280" t="s">
        <v>9385</v>
      </c>
      <c r="G39" s="280" t="s">
        <v>1156</v>
      </c>
      <c r="H39" s="280" t="s">
        <v>9871</v>
      </c>
      <c r="I39" s="280" t="s">
        <v>9870</v>
      </c>
      <c r="J39" s="280"/>
      <c r="K39" s="280"/>
      <c r="L39" s="280"/>
    </row>
    <row r="40" spans="1:12" x14ac:dyDescent="0.25">
      <c r="A40" s="280" t="s">
        <v>1158</v>
      </c>
      <c r="B40" s="280" t="s">
        <v>1492</v>
      </c>
      <c r="C40" s="280" t="s">
        <v>1493</v>
      </c>
      <c r="D40" s="280" t="s">
        <v>8862</v>
      </c>
      <c r="E40" s="280" t="s">
        <v>9341</v>
      </c>
      <c r="F40" s="280" t="s">
        <v>9349</v>
      </c>
      <c r="G40" s="280" t="s">
        <v>1492</v>
      </c>
      <c r="H40" s="280" t="s">
        <v>9871</v>
      </c>
      <c r="I40" s="280" t="s">
        <v>9870</v>
      </c>
      <c r="J40" s="280"/>
      <c r="K40" s="280"/>
      <c r="L40" s="280"/>
    </row>
    <row r="41" spans="1:12" x14ac:dyDescent="0.25">
      <c r="A41" s="280" t="s">
        <v>1158</v>
      </c>
      <c r="B41" s="280" t="s">
        <v>1779</v>
      </c>
      <c r="C41" s="280" t="s">
        <v>1780</v>
      </c>
      <c r="D41" s="280" t="s">
        <v>8862</v>
      </c>
      <c r="E41" s="280" t="s">
        <v>9341</v>
      </c>
      <c r="F41" s="280" t="s">
        <v>9342</v>
      </c>
      <c r="G41" s="280" t="s">
        <v>9342</v>
      </c>
      <c r="H41" s="280" t="s">
        <v>9871</v>
      </c>
      <c r="I41" s="280" t="s">
        <v>9870</v>
      </c>
      <c r="J41" s="280"/>
      <c r="K41" s="280"/>
      <c r="L41" s="280"/>
    </row>
    <row r="42" spans="1:12" x14ac:dyDescent="0.25">
      <c r="A42" s="280" t="s">
        <v>3194</v>
      </c>
      <c r="B42" s="280" t="s">
        <v>3192</v>
      </c>
      <c r="C42" s="280" t="s">
        <v>3193</v>
      </c>
      <c r="D42" s="280" t="s">
        <v>8881</v>
      </c>
      <c r="E42" s="280" t="s">
        <v>9341</v>
      </c>
      <c r="F42" s="280" t="s">
        <v>9376</v>
      </c>
      <c r="G42" s="280" t="s">
        <v>9457</v>
      </c>
      <c r="H42" s="280" t="s">
        <v>9869</v>
      </c>
      <c r="I42" s="280" t="s">
        <v>9870</v>
      </c>
      <c r="J42" s="280"/>
      <c r="K42" s="280"/>
      <c r="L42" s="280"/>
    </row>
    <row r="43" spans="1:12" x14ac:dyDescent="0.25">
      <c r="A43" s="280" t="s">
        <v>103</v>
      </c>
      <c r="B43" s="280" t="s">
        <v>101</v>
      </c>
      <c r="C43" s="280" t="s">
        <v>102</v>
      </c>
      <c r="D43" s="280" t="s">
        <v>8886</v>
      </c>
      <c r="E43" s="280" t="s">
        <v>9441</v>
      </c>
      <c r="F43" s="280" t="s">
        <v>9385</v>
      </c>
      <c r="G43" s="280" t="s">
        <v>9422</v>
      </c>
      <c r="H43" s="280" t="s">
        <v>9869</v>
      </c>
      <c r="I43" s="280" t="s">
        <v>9870</v>
      </c>
      <c r="J43" s="280"/>
      <c r="K43" s="280"/>
      <c r="L43" s="280"/>
    </row>
    <row r="44" spans="1:12" x14ac:dyDescent="0.25">
      <c r="A44" s="280" t="s">
        <v>4632</v>
      </c>
      <c r="B44" s="280" t="s">
        <v>4630</v>
      </c>
      <c r="C44" s="280" t="s">
        <v>4631</v>
      </c>
      <c r="D44" s="280" t="s">
        <v>8889</v>
      </c>
      <c r="E44" s="280" t="s">
        <v>9379</v>
      </c>
      <c r="F44" s="280" t="s">
        <v>9463</v>
      </c>
      <c r="G44" s="280" t="s">
        <v>9330</v>
      </c>
      <c r="H44" s="280" t="s">
        <v>9869</v>
      </c>
      <c r="I44" s="280" t="s">
        <v>9870</v>
      </c>
      <c r="J44" s="280"/>
      <c r="K44" s="280"/>
      <c r="L44" s="280"/>
    </row>
    <row r="45" spans="1:12" x14ac:dyDescent="0.25">
      <c r="A45" s="280" t="s">
        <v>4644</v>
      </c>
      <c r="B45" s="280" t="s">
        <v>4642</v>
      </c>
      <c r="C45" s="280" t="s">
        <v>4643</v>
      </c>
      <c r="D45" s="280" t="s">
        <v>8892</v>
      </c>
      <c r="E45" s="280" t="s">
        <v>9379</v>
      </c>
      <c r="F45" s="280" t="s">
        <v>9465</v>
      </c>
      <c r="G45" s="280" t="s">
        <v>9330</v>
      </c>
      <c r="H45" s="280" t="s">
        <v>9869</v>
      </c>
      <c r="I45" s="280" t="s">
        <v>9870</v>
      </c>
      <c r="J45" s="280"/>
      <c r="K45" s="280"/>
      <c r="L45" s="280"/>
    </row>
    <row r="46" spans="1:12" x14ac:dyDescent="0.25">
      <c r="A46" s="280" t="s">
        <v>4656</v>
      </c>
      <c r="B46" s="280" t="s">
        <v>4654</v>
      </c>
      <c r="C46" s="280" t="s">
        <v>4655</v>
      </c>
      <c r="D46" s="280" t="s">
        <v>8895</v>
      </c>
      <c r="E46" s="280" t="s">
        <v>9379</v>
      </c>
      <c r="F46" s="280" t="s">
        <v>9467</v>
      </c>
      <c r="G46" s="280" t="s">
        <v>9330</v>
      </c>
      <c r="H46" s="280" t="s">
        <v>9869</v>
      </c>
      <c r="I46" s="280" t="s">
        <v>9870</v>
      </c>
      <c r="J46" s="280"/>
      <c r="K46" s="280"/>
      <c r="L46" s="280"/>
    </row>
    <row r="47" spans="1:12" x14ac:dyDescent="0.25">
      <c r="A47" s="280" t="s">
        <v>4656</v>
      </c>
      <c r="B47" s="280" t="s">
        <v>4666</v>
      </c>
      <c r="C47" s="280" t="s">
        <v>4667</v>
      </c>
      <c r="D47" s="280" t="s">
        <v>8895</v>
      </c>
      <c r="E47" s="280" t="s">
        <v>9379</v>
      </c>
      <c r="F47" s="280" t="s">
        <v>9335</v>
      </c>
      <c r="G47" s="280" t="s">
        <v>9335</v>
      </c>
      <c r="H47" s="280" t="s">
        <v>9871</v>
      </c>
      <c r="I47" s="280" t="s">
        <v>9870</v>
      </c>
      <c r="J47" s="280"/>
      <c r="K47" s="280"/>
      <c r="L47" s="280"/>
    </row>
    <row r="48" spans="1:12" x14ac:dyDescent="0.25">
      <c r="A48" s="280" t="s">
        <v>2761</v>
      </c>
      <c r="B48" s="280" t="s">
        <v>2759</v>
      </c>
      <c r="C48" s="280" t="s">
        <v>2760</v>
      </c>
      <c r="D48" s="280" t="s">
        <v>8896</v>
      </c>
      <c r="E48" s="280" t="s">
        <v>9441</v>
      </c>
      <c r="F48" s="280" t="s">
        <v>9349</v>
      </c>
      <c r="G48" s="280" t="s">
        <v>9473</v>
      </c>
      <c r="H48" s="280" t="s">
        <v>9869</v>
      </c>
      <c r="I48" s="280" t="s">
        <v>9870</v>
      </c>
      <c r="J48" s="280"/>
      <c r="K48" s="280"/>
      <c r="L48" s="280"/>
    </row>
    <row r="49" spans="1:12" x14ac:dyDescent="0.25">
      <c r="A49" s="280" t="s">
        <v>818</v>
      </c>
      <c r="B49" s="280" t="s">
        <v>816</v>
      </c>
      <c r="C49" s="280" t="s">
        <v>817</v>
      </c>
      <c r="D49" s="280" t="s">
        <v>8897</v>
      </c>
      <c r="E49" s="280" t="s">
        <v>9328</v>
      </c>
      <c r="F49" s="280" t="s">
        <v>9479</v>
      </c>
      <c r="G49" s="280" t="s">
        <v>816</v>
      </c>
      <c r="H49" s="280" t="s">
        <v>9871</v>
      </c>
      <c r="I49" s="280" t="s">
        <v>9870</v>
      </c>
      <c r="J49" s="280"/>
      <c r="K49" s="280"/>
      <c r="L49" s="280"/>
    </row>
    <row r="50" spans="1:12" x14ac:dyDescent="0.25">
      <c r="A50" s="280" t="s">
        <v>818</v>
      </c>
      <c r="B50" s="280" t="s">
        <v>1368</v>
      </c>
      <c r="C50" s="280" t="s">
        <v>1369</v>
      </c>
      <c r="D50" s="280" t="s">
        <v>8897</v>
      </c>
      <c r="E50" s="280" t="s">
        <v>9328</v>
      </c>
      <c r="F50" s="280" t="s">
        <v>9484</v>
      </c>
      <c r="G50" s="280" t="s">
        <v>1368</v>
      </c>
      <c r="H50" s="280" t="s">
        <v>9869</v>
      </c>
      <c r="I50" s="280" t="s">
        <v>9872</v>
      </c>
      <c r="J50" s="280"/>
      <c r="K50" s="280"/>
      <c r="L50" s="280"/>
    </row>
    <row r="51" spans="1:12" x14ac:dyDescent="0.25">
      <c r="A51" s="280" t="s">
        <v>818</v>
      </c>
      <c r="B51" s="280" t="s">
        <v>6958</v>
      </c>
      <c r="C51" s="280" t="s">
        <v>6959</v>
      </c>
      <c r="D51" s="280" t="s">
        <v>8897</v>
      </c>
      <c r="E51" s="280" t="s">
        <v>9328</v>
      </c>
      <c r="F51" s="280" t="s">
        <v>9335</v>
      </c>
      <c r="G51" s="280" t="s">
        <v>9489</v>
      </c>
      <c r="H51" s="280" t="s">
        <v>9871</v>
      </c>
      <c r="I51" s="280" t="s">
        <v>9870</v>
      </c>
      <c r="J51" s="280"/>
      <c r="K51" s="280"/>
      <c r="L51" s="280"/>
    </row>
    <row r="52" spans="1:12" x14ac:dyDescent="0.25">
      <c r="A52" s="280" t="s">
        <v>657</v>
      </c>
      <c r="B52" s="280" t="s">
        <v>655</v>
      </c>
      <c r="C52" s="280" t="s">
        <v>656</v>
      </c>
      <c r="D52" s="280" t="s">
        <v>8898</v>
      </c>
      <c r="E52" s="280" t="s">
        <v>9328</v>
      </c>
      <c r="F52" s="280" t="s">
        <v>9494</v>
      </c>
      <c r="G52" s="280" t="s">
        <v>9495</v>
      </c>
      <c r="H52" s="280" t="s">
        <v>9869</v>
      </c>
      <c r="I52" s="280" t="s">
        <v>9870</v>
      </c>
      <c r="J52" s="280"/>
      <c r="K52" s="280"/>
      <c r="L52" s="280"/>
    </row>
    <row r="53" spans="1:12" x14ac:dyDescent="0.25">
      <c r="A53" s="280" t="s">
        <v>1032</v>
      </c>
      <c r="B53" s="280" t="s">
        <v>1030</v>
      </c>
      <c r="C53" s="280" t="s">
        <v>1031</v>
      </c>
      <c r="D53" s="280" t="s">
        <v>8901</v>
      </c>
      <c r="E53" s="280" t="s">
        <v>9348</v>
      </c>
      <c r="F53" s="280" t="s">
        <v>9385</v>
      </c>
      <c r="G53" s="280" t="s">
        <v>9500</v>
      </c>
      <c r="H53" s="280" t="s">
        <v>9869</v>
      </c>
      <c r="I53" s="280" t="s">
        <v>9870</v>
      </c>
      <c r="J53" s="280"/>
      <c r="K53" s="280"/>
      <c r="L53" s="280"/>
    </row>
    <row r="54" spans="1:12" x14ac:dyDescent="0.25">
      <c r="A54" s="280" t="s">
        <v>383</v>
      </c>
      <c r="B54" s="280" t="s">
        <v>1069</v>
      </c>
      <c r="C54" s="280" t="s">
        <v>1070</v>
      </c>
      <c r="D54" s="280" t="s">
        <v>8902</v>
      </c>
      <c r="E54" s="280" t="s">
        <v>9348</v>
      </c>
      <c r="F54" s="280" t="s">
        <v>9505</v>
      </c>
      <c r="G54" s="280" t="s">
        <v>9381</v>
      </c>
      <c r="H54" s="280" t="s">
        <v>9869</v>
      </c>
      <c r="I54" s="280" t="s">
        <v>9872</v>
      </c>
      <c r="J54" s="280"/>
      <c r="K54" s="280"/>
      <c r="L54" s="280"/>
    </row>
    <row r="55" spans="1:12" x14ac:dyDescent="0.25">
      <c r="A55" s="280" t="s">
        <v>383</v>
      </c>
      <c r="B55" s="280" t="s">
        <v>381</v>
      </c>
      <c r="C55" s="280" t="s">
        <v>382</v>
      </c>
      <c r="D55" s="280" t="s">
        <v>8902</v>
      </c>
      <c r="E55" s="280" t="s">
        <v>9348</v>
      </c>
      <c r="F55" s="280" t="s">
        <v>9509</v>
      </c>
      <c r="G55" s="280" t="s">
        <v>9362</v>
      </c>
      <c r="H55" s="280" t="s">
        <v>9871</v>
      </c>
      <c r="I55" s="280" t="s">
        <v>9870</v>
      </c>
      <c r="J55" s="280"/>
      <c r="K55" s="280"/>
      <c r="L55" s="280"/>
    </row>
    <row r="56" spans="1:12" x14ac:dyDescent="0.25">
      <c r="A56" s="280" t="s">
        <v>383</v>
      </c>
      <c r="B56" s="280" t="s">
        <v>387</v>
      </c>
      <c r="C56" s="280" t="s">
        <v>388</v>
      </c>
      <c r="D56" s="280" t="s">
        <v>8902</v>
      </c>
      <c r="E56" s="280" t="s">
        <v>9348</v>
      </c>
      <c r="F56" s="280" t="s">
        <v>9385</v>
      </c>
      <c r="G56" s="280" t="s">
        <v>9511</v>
      </c>
      <c r="H56" s="280" t="s">
        <v>9871</v>
      </c>
      <c r="I56" s="280" t="s">
        <v>9870</v>
      </c>
      <c r="J56" s="280"/>
      <c r="K56" s="280"/>
      <c r="L56" s="280"/>
    </row>
    <row r="57" spans="1:12" x14ac:dyDescent="0.25">
      <c r="A57" s="280" t="s">
        <v>401</v>
      </c>
      <c r="B57" s="280" t="s">
        <v>399</v>
      </c>
      <c r="C57" s="280" t="s">
        <v>400</v>
      </c>
      <c r="D57" s="280" t="s">
        <v>8907</v>
      </c>
      <c r="E57" s="280" t="s">
        <v>9441</v>
      </c>
      <c r="F57" s="280" t="s">
        <v>9385</v>
      </c>
      <c r="G57" s="280" t="s">
        <v>9422</v>
      </c>
      <c r="H57" s="280" t="s">
        <v>9869</v>
      </c>
      <c r="I57" s="280" t="s">
        <v>9870</v>
      </c>
      <c r="J57" s="280"/>
      <c r="K57" s="280"/>
      <c r="L57" s="280"/>
    </row>
    <row r="58" spans="1:12" x14ac:dyDescent="0.25">
      <c r="A58" s="280" t="s">
        <v>127</v>
      </c>
      <c r="B58" s="280" t="s">
        <v>125</v>
      </c>
      <c r="C58" s="280" t="s">
        <v>126</v>
      </c>
      <c r="D58" s="280" t="s">
        <v>8910</v>
      </c>
      <c r="E58" s="280" t="s">
        <v>9348</v>
      </c>
      <c r="F58" s="280" t="s">
        <v>9385</v>
      </c>
      <c r="G58" s="280" t="s">
        <v>9518</v>
      </c>
      <c r="H58" s="280" t="s">
        <v>9869</v>
      </c>
      <c r="I58" s="280" t="s">
        <v>9870</v>
      </c>
      <c r="J58" s="280"/>
      <c r="K58" s="280"/>
      <c r="L58" s="280"/>
    </row>
    <row r="59" spans="1:12" x14ac:dyDescent="0.25">
      <c r="A59" s="280" t="s">
        <v>412</v>
      </c>
      <c r="B59" s="280" t="s">
        <v>1560</v>
      </c>
      <c r="C59" s="280" t="s">
        <v>1561</v>
      </c>
      <c r="D59" s="280" t="s">
        <v>8915</v>
      </c>
      <c r="E59" s="280" t="s">
        <v>9341</v>
      </c>
      <c r="F59" s="280" t="s">
        <v>9522</v>
      </c>
      <c r="G59" s="280" t="s">
        <v>9523</v>
      </c>
      <c r="H59" s="280" t="s">
        <v>9869</v>
      </c>
      <c r="I59" s="280" t="s">
        <v>9872</v>
      </c>
      <c r="J59" s="280"/>
      <c r="K59" s="280"/>
      <c r="L59" s="280"/>
    </row>
    <row r="60" spans="1:12" x14ac:dyDescent="0.25">
      <c r="A60" s="280" t="s">
        <v>412</v>
      </c>
      <c r="B60" s="280" t="s">
        <v>410</v>
      </c>
      <c r="C60" s="280" t="s">
        <v>411</v>
      </c>
      <c r="D60" s="280" t="s">
        <v>8915</v>
      </c>
      <c r="E60" s="280" t="s">
        <v>9341</v>
      </c>
      <c r="F60" s="280" t="s">
        <v>9385</v>
      </c>
      <c r="G60" s="280" t="s">
        <v>9526</v>
      </c>
      <c r="H60" s="280" t="s">
        <v>9871</v>
      </c>
      <c r="I60" s="280" t="s">
        <v>9870</v>
      </c>
      <c r="J60" s="280"/>
      <c r="K60" s="280"/>
      <c r="L60" s="280"/>
    </row>
    <row r="61" spans="1:12" x14ac:dyDescent="0.25">
      <c r="A61" s="280" t="s">
        <v>412</v>
      </c>
      <c r="B61" s="280" t="s">
        <v>1571</v>
      </c>
      <c r="C61" s="280" t="s">
        <v>1572</v>
      </c>
      <c r="D61" s="280" t="s">
        <v>8915</v>
      </c>
      <c r="E61" s="280" t="s">
        <v>9341</v>
      </c>
      <c r="F61" s="280" t="s">
        <v>9342</v>
      </c>
      <c r="G61" s="280" t="s">
        <v>9342</v>
      </c>
      <c r="H61" s="280" t="s">
        <v>9871</v>
      </c>
      <c r="I61" s="280" t="s">
        <v>9870</v>
      </c>
      <c r="J61" s="280"/>
      <c r="K61" s="280"/>
      <c r="L61" s="280"/>
    </row>
    <row r="62" spans="1:12" x14ac:dyDescent="0.25">
      <c r="A62" s="280" t="s">
        <v>1093</v>
      </c>
      <c r="B62" s="280" t="s">
        <v>1120</v>
      </c>
      <c r="C62" s="280" t="s">
        <v>1121</v>
      </c>
      <c r="D62" s="280" t="s">
        <v>8930</v>
      </c>
      <c r="E62" s="280" t="s">
        <v>9348</v>
      </c>
      <c r="F62" s="280" t="s">
        <v>9385</v>
      </c>
      <c r="G62" s="280" t="s">
        <v>9518</v>
      </c>
      <c r="H62" s="280" t="s">
        <v>9871</v>
      </c>
      <c r="I62" s="280" t="s">
        <v>9870</v>
      </c>
      <c r="J62" s="280"/>
      <c r="K62" s="280"/>
      <c r="L62" s="280"/>
    </row>
    <row r="63" spans="1:12" x14ac:dyDescent="0.25">
      <c r="A63" s="280" t="s">
        <v>1093</v>
      </c>
      <c r="B63" s="280" t="s">
        <v>1091</v>
      </c>
      <c r="C63" s="280" t="s">
        <v>1092</v>
      </c>
      <c r="D63" s="280" t="s">
        <v>8930</v>
      </c>
      <c r="E63" s="280" t="s">
        <v>9348</v>
      </c>
      <c r="F63" s="280" t="s">
        <v>9535</v>
      </c>
      <c r="G63" s="280" t="s">
        <v>9536</v>
      </c>
      <c r="H63" s="280" t="s">
        <v>9869</v>
      </c>
      <c r="I63" s="280" t="s">
        <v>9870</v>
      </c>
      <c r="J63" s="280"/>
      <c r="K63" s="280"/>
      <c r="L63" s="280"/>
    </row>
    <row r="64" spans="1:12" x14ac:dyDescent="0.25">
      <c r="A64" s="280" t="s">
        <v>133</v>
      </c>
      <c r="B64" s="280" t="s">
        <v>131</v>
      </c>
      <c r="C64" s="280" t="s">
        <v>132</v>
      </c>
      <c r="D64" s="280" t="s">
        <v>8933</v>
      </c>
      <c r="E64" s="280" t="s">
        <v>9341</v>
      </c>
      <c r="F64" s="280" t="s">
        <v>9409</v>
      </c>
      <c r="G64" s="280" t="s">
        <v>9330</v>
      </c>
      <c r="H64" s="280" t="s">
        <v>9869</v>
      </c>
      <c r="I64" s="280" t="s">
        <v>9870</v>
      </c>
      <c r="J64" s="280"/>
      <c r="K64" s="280"/>
      <c r="L64" s="280"/>
    </row>
    <row r="65" spans="1:12" x14ac:dyDescent="0.25">
      <c r="A65" s="280" t="s">
        <v>133</v>
      </c>
      <c r="B65" s="280" t="s">
        <v>138</v>
      </c>
      <c r="C65" s="280" t="s">
        <v>139</v>
      </c>
      <c r="D65" s="280" t="s">
        <v>8933</v>
      </c>
      <c r="E65" s="280" t="s">
        <v>9341</v>
      </c>
      <c r="F65" s="280" t="s">
        <v>9385</v>
      </c>
      <c r="G65" s="280" t="s">
        <v>9422</v>
      </c>
      <c r="H65" s="280" t="s">
        <v>9871</v>
      </c>
      <c r="I65" s="280" t="s">
        <v>9870</v>
      </c>
      <c r="J65" s="280"/>
      <c r="K65" s="280"/>
      <c r="L65" s="280"/>
    </row>
    <row r="66" spans="1:12" x14ac:dyDescent="0.25">
      <c r="A66" s="280" t="s">
        <v>2180</v>
      </c>
      <c r="B66" s="280" t="s">
        <v>2178</v>
      </c>
      <c r="C66" s="280" t="s">
        <v>2179</v>
      </c>
      <c r="D66" s="280" t="s">
        <v>8938</v>
      </c>
      <c r="E66" s="280" t="s">
        <v>9328</v>
      </c>
      <c r="F66" s="280" t="s">
        <v>9541</v>
      </c>
      <c r="G66" s="280" t="s">
        <v>9542</v>
      </c>
      <c r="H66" s="280" t="s">
        <v>9869</v>
      </c>
      <c r="I66" s="280" t="s">
        <v>9870</v>
      </c>
      <c r="J66" s="280"/>
      <c r="K66" s="280"/>
      <c r="L66" s="280"/>
    </row>
    <row r="67" spans="1:12" x14ac:dyDescent="0.25">
      <c r="A67" s="280" t="s">
        <v>4978</v>
      </c>
      <c r="B67" s="280" t="s">
        <v>4976</v>
      </c>
      <c r="C67" s="280" t="s">
        <v>4977</v>
      </c>
      <c r="D67" s="280" t="s">
        <v>8939</v>
      </c>
      <c r="E67" s="280" t="s">
        <v>9341</v>
      </c>
      <c r="F67" s="280" t="s">
        <v>9545</v>
      </c>
      <c r="G67" s="280" t="s">
        <v>9546</v>
      </c>
      <c r="H67" s="280" t="s">
        <v>9869</v>
      </c>
      <c r="I67" s="280" t="s">
        <v>9870</v>
      </c>
      <c r="J67" s="280"/>
      <c r="K67" s="280"/>
      <c r="L67" s="280"/>
    </row>
    <row r="68" spans="1:12" x14ac:dyDescent="0.25">
      <c r="A68" s="280" t="s">
        <v>416</v>
      </c>
      <c r="B68" s="280" t="s">
        <v>414</v>
      </c>
      <c r="C68" s="280" t="s">
        <v>415</v>
      </c>
      <c r="D68" s="280" t="s">
        <v>8946</v>
      </c>
      <c r="E68" s="280" t="s">
        <v>9341</v>
      </c>
      <c r="F68" s="280" t="s">
        <v>9385</v>
      </c>
      <c r="G68" s="280" t="s">
        <v>9422</v>
      </c>
      <c r="H68" s="280" t="s">
        <v>9869</v>
      </c>
      <c r="I68" s="280" t="s">
        <v>9870</v>
      </c>
      <c r="J68" s="280"/>
      <c r="K68" s="280"/>
      <c r="L68" s="280"/>
    </row>
    <row r="69" spans="1:12" x14ac:dyDescent="0.25">
      <c r="A69" s="280" t="s">
        <v>2809</v>
      </c>
      <c r="B69" s="280" t="s">
        <v>2807</v>
      </c>
      <c r="C69" s="280" t="s">
        <v>2808</v>
      </c>
      <c r="D69" s="280" t="s">
        <v>8947</v>
      </c>
      <c r="E69" s="280" t="s">
        <v>9441</v>
      </c>
      <c r="F69" s="280" t="s">
        <v>9551</v>
      </c>
      <c r="G69" s="280" t="s">
        <v>9473</v>
      </c>
      <c r="H69" s="280" t="s">
        <v>9869</v>
      </c>
      <c r="I69" s="280" t="s">
        <v>9870</v>
      </c>
      <c r="J69" s="280"/>
      <c r="K69" s="280"/>
      <c r="L69" s="280"/>
    </row>
    <row r="70" spans="1:12" x14ac:dyDescent="0.25">
      <c r="A70" s="280" t="s">
        <v>3575</v>
      </c>
      <c r="B70" s="280" t="s">
        <v>3645</v>
      </c>
      <c r="C70" s="280" t="s">
        <v>3646</v>
      </c>
      <c r="D70" s="280" t="s">
        <v>8948</v>
      </c>
      <c r="E70" s="280" t="s">
        <v>9341</v>
      </c>
      <c r="F70" s="280" t="s">
        <v>9557</v>
      </c>
      <c r="G70" s="280" t="s">
        <v>9381</v>
      </c>
      <c r="H70" s="280" t="s">
        <v>9869</v>
      </c>
      <c r="I70" s="280" t="s">
        <v>9872</v>
      </c>
      <c r="J70" s="280"/>
      <c r="K70" s="280"/>
      <c r="L70" s="280"/>
    </row>
    <row r="71" spans="1:12" x14ac:dyDescent="0.25">
      <c r="A71" s="280" t="s">
        <v>3575</v>
      </c>
      <c r="B71" s="280" t="s">
        <v>3573</v>
      </c>
      <c r="C71" s="280" t="s">
        <v>3574</v>
      </c>
      <c r="D71" s="280" t="s">
        <v>8948</v>
      </c>
      <c r="E71" s="280" t="s">
        <v>9341</v>
      </c>
      <c r="F71" s="280" t="s">
        <v>9342</v>
      </c>
      <c r="G71" s="280" t="s">
        <v>9342</v>
      </c>
      <c r="H71" s="280" t="s">
        <v>9871</v>
      </c>
      <c r="I71" s="280" t="s">
        <v>9870</v>
      </c>
      <c r="J71" s="280"/>
      <c r="K71" s="280"/>
      <c r="L71" s="280"/>
    </row>
    <row r="72" spans="1:12" x14ac:dyDescent="0.25">
      <c r="A72" s="280" t="s">
        <v>3575</v>
      </c>
      <c r="B72" s="280" t="s">
        <v>3604</v>
      </c>
      <c r="C72" s="280" t="s">
        <v>3605</v>
      </c>
      <c r="D72" s="280" t="s">
        <v>8948</v>
      </c>
      <c r="E72" s="280" t="s">
        <v>9341</v>
      </c>
      <c r="F72" s="280" t="s">
        <v>9562</v>
      </c>
      <c r="G72" s="280" t="s">
        <v>9563</v>
      </c>
      <c r="H72" s="280" t="s">
        <v>9871</v>
      </c>
      <c r="I72" s="280" t="s">
        <v>9870</v>
      </c>
      <c r="J72" s="280"/>
      <c r="K72" s="280"/>
      <c r="L72" s="280"/>
    </row>
    <row r="73" spans="1:12" x14ac:dyDescent="0.25">
      <c r="A73" s="280" t="s">
        <v>4679</v>
      </c>
      <c r="B73" s="280" t="s">
        <v>4677</v>
      </c>
      <c r="C73" s="280" t="s">
        <v>4678</v>
      </c>
      <c r="D73" s="280" t="s">
        <v>8951</v>
      </c>
      <c r="E73" s="280" t="s">
        <v>9379</v>
      </c>
      <c r="F73" s="280" t="s">
        <v>9566</v>
      </c>
      <c r="G73" s="280" t="s">
        <v>1368</v>
      </c>
      <c r="H73" s="280" t="s">
        <v>9869</v>
      </c>
      <c r="I73" s="280" t="s">
        <v>9872</v>
      </c>
      <c r="J73" s="280"/>
      <c r="K73" s="280"/>
      <c r="L73" s="280"/>
    </row>
    <row r="74" spans="1:12" x14ac:dyDescent="0.25">
      <c r="A74" s="280" t="s">
        <v>4679</v>
      </c>
      <c r="B74" s="280" t="s">
        <v>4689</v>
      </c>
      <c r="C74" s="280" t="s">
        <v>4690</v>
      </c>
      <c r="D74" s="280" t="s">
        <v>8951</v>
      </c>
      <c r="E74" s="280" t="s">
        <v>9379</v>
      </c>
      <c r="F74" s="280" t="s">
        <v>9566</v>
      </c>
      <c r="G74" s="280" t="s">
        <v>9569</v>
      </c>
      <c r="H74" s="280" t="s">
        <v>9871</v>
      </c>
      <c r="I74" s="280" t="s">
        <v>9870</v>
      </c>
      <c r="J74" s="280"/>
      <c r="K74" s="280"/>
      <c r="L74" s="280"/>
    </row>
    <row r="75" spans="1:12" x14ac:dyDescent="0.25">
      <c r="A75" s="280" t="s">
        <v>4679</v>
      </c>
      <c r="B75" s="280" t="s">
        <v>4700</v>
      </c>
      <c r="C75" s="280" t="s">
        <v>4701</v>
      </c>
      <c r="D75" s="280" t="s">
        <v>8951</v>
      </c>
      <c r="E75" s="280" t="s">
        <v>9379</v>
      </c>
      <c r="F75" s="280" t="s">
        <v>9385</v>
      </c>
      <c r="G75" s="280" t="s">
        <v>9422</v>
      </c>
      <c r="H75" s="280" t="s">
        <v>9871</v>
      </c>
      <c r="I75" s="280" t="s">
        <v>9870</v>
      </c>
      <c r="J75" s="280"/>
      <c r="K75" s="280"/>
      <c r="L75" s="280"/>
    </row>
    <row r="76" spans="1:12" x14ac:dyDescent="0.25">
      <c r="A76" s="280" t="s">
        <v>12</v>
      </c>
      <c r="B76" s="280" t="s">
        <v>10</v>
      </c>
      <c r="C76" s="280" t="s">
        <v>11</v>
      </c>
      <c r="D76" s="280" t="s">
        <v>8956</v>
      </c>
      <c r="E76" s="280" t="s">
        <v>9341</v>
      </c>
      <c r="F76" s="280" t="s">
        <v>9362</v>
      </c>
      <c r="G76" s="280" t="s">
        <v>9330</v>
      </c>
      <c r="H76" s="280" t="s">
        <v>9869</v>
      </c>
      <c r="I76" s="280" t="s">
        <v>9870</v>
      </c>
      <c r="J76" s="280"/>
      <c r="K76" s="280"/>
      <c r="L76" s="280"/>
    </row>
    <row r="77" spans="1:12" x14ac:dyDescent="0.25">
      <c r="A77" s="280" t="s">
        <v>325</v>
      </c>
      <c r="B77" s="280" t="s">
        <v>1040</v>
      </c>
      <c r="C77" s="280" t="s">
        <v>1041</v>
      </c>
      <c r="D77" s="280" t="s">
        <v>8959</v>
      </c>
      <c r="E77" s="280" t="s">
        <v>9328</v>
      </c>
      <c r="F77" s="280" t="s">
        <v>9574</v>
      </c>
      <c r="G77" s="280" t="s">
        <v>9381</v>
      </c>
      <c r="H77" s="280" t="s">
        <v>9869</v>
      </c>
      <c r="I77" s="280" t="s">
        <v>9872</v>
      </c>
      <c r="J77" s="280"/>
      <c r="K77" s="280"/>
      <c r="L77" s="280"/>
    </row>
    <row r="78" spans="1:12" x14ac:dyDescent="0.25">
      <c r="A78" s="280" t="s">
        <v>325</v>
      </c>
      <c r="B78" s="280" t="s">
        <v>323</v>
      </c>
      <c r="C78" s="280" t="s">
        <v>324</v>
      </c>
      <c r="D78" s="280" t="s">
        <v>8959</v>
      </c>
      <c r="E78" s="280" t="s">
        <v>9328</v>
      </c>
      <c r="F78" s="280" t="s">
        <v>9362</v>
      </c>
      <c r="G78" s="280" t="s">
        <v>9576</v>
      </c>
      <c r="H78" s="280" t="s">
        <v>9871</v>
      </c>
      <c r="I78" s="280" t="s">
        <v>9870</v>
      </c>
      <c r="J78" s="280"/>
      <c r="K78" s="280"/>
      <c r="L78" s="280"/>
    </row>
    <row r="79" spans="1:12" x14ac:dyDescent="0.25">
      <c r="A79" s="280" t="s">
        <v>325</v>
      </c>
      <c r="B79" s="280" t="s">
        <v>331</v>
      </c>
      <c r="C79" s="280" t="s">
        <v>332</v>
      </c>
      <c r="D79" s="280" t="s">
        <v>8959</v>
      </c>
      <c r="E79" s="280" t="s">
        <v>9328</v>
      </c>
      <c r="F79" s="280" t="s">
        <v>9362</v>
      </c>
      <c r="G79" s="280" t="s">
        <v>9580</v>
      </c>
      <c r="H79" s="280" t="s">
        <v>9871</v>
      </c>
      <c r="I79" s="280" t="s">
        <v>9870</v>
      </c>
      <c r="J79" s="280"/>
      <c r="K79" s="280"/>
      <c r="L79" s="280"/>
    </row>
    <row r="80" spans="1:12" x14ac:dyDescent="0.25">
      <c r="A80" s="280" t="s">
        <v>325</v>
      </c>
      <c r="B80" s="280" t="s">
        <v>1502</v>
      </c>
      <c r="C80" s="280" t="s">
        <v>1503</v>
      </c>
      <c r="D80" s="280" t="s">
        <v>8959</v>
      </c>
      <c r="E80" s="280" t="s">
        <v>9328</v>
      </c>
      <c r="F80" s="280" t="s">
        <v>9584</v>
      </c>
      <c r="G80" s="280" t="s">
        <v>9585</v>
      </c>
      <c r="H80" s="280" t="s">
        <v>9871</v>
      </c>
      <c r="I80" s="280" t="s">
        <v>9870</v>
      </c>
      <c r="J80" s="280"/>
      <c r="K80" s="280"/>
      <c r="L80" s="280"/>
    </row>
    <row r="81" spans="1:12" x14ac:dyDescent="0.25">
      <c r="A81" s="280" t="s">
        <v>646</v>
      </c>
      <c r="B81" s="280" t="s">
        <v>828</v>
      </c>
      <c r="C81" s="280" t="s">
        <v>829</v>
      </c>
      <c r="D81" s="280" t="s">
        <v>8964</v>
      </c>
      <c r="E81" s="280" t="s">
        <v>9341</v>
      </c>
      <c r="F81" s="280" t="s">
        <v>9590</v>
      </c>
      <c r="G81" s="280" t="s">
        <v>9591</v>
      </c>
      <c r="H81" s="280" t="s">
        <v>9869</v>
      </c>
      <c r="I81" s="280" t="s">
        <v>9872</v>
      </c>
      <c r="J81" s="280"/>
      <c r="K81" s="280"/>
      <c r="L81" s="280"/>
    </row>
    <row r="82" spans="1:12" x14ac:dyDescent="0.25">
      <c r="A82" s="280" t="s">
        <v>646</v>
      </c>
      <c r="B82" s="280" t="s">
        <v>644</v>
      </c>
      <c r="C82" s="280" t="s">
        <v>645</v>
      </c>
      <c r="D82" s="280" t="s">
        <v>8964</v>
      </c>
      <c r="E82" s="280" t="s">
        <v>9341</v>
      </c>
      <c r="F82" s="280" t="s">
        <v>9349</v>
      </c>
      <c r="G82" s="280" t="s">
        <v>9596</v>
      </c>
      <c r="H82" s="280" t="s">
        <v>9871</v>
      </c>
      <c r="I82" s="280" t="s">
        <v>9870</v>
      </c>
      <c r="J82" s="280"/>
      <c r="K82" s="280"/>
      <c r="L82" s="280"/>
    </row>
    <row r="83" spans="1:12" x14ac:dyDescent="0.25">
      <c r="A83" s="280" t="s">
        <v>646</v>
      </c>
      <c r="B83" s="280" t="s">
        <v>1769</v>
      </c>
      <c r="C83" s="280" t="s">
        <v>1770</v>
      </c>
      <c r="D83" s="280" t="s">
        <v>8964</v>
      </c>
      <c r="E83" s="280" t="s">
        <v>9341</v>
      </c>
      <c r="F83" s="280" t="s">
        <v>9562</v>
      </c>
      <c r="G83" s="280" t="s">
        <v>9600</v>
      </c>
      <c r="H83" s="280" t="s">
        <v>9871</v>
      </c>
      <c r="I83" s="280" t="s">
        <v>9870</v>
      </c>
      <c r="J83" s="280"/>
      <c r="K83" s="280"/>
      <c r="L83" s="280"/>
    </row>
    <row r="84" spans="1:12" x14ac:dyDescent="0.25">
      <c r="A84" s="280" t="s">
        <v>342</v>
      </c>
      <c r="B84" s="280" t="s">
        <v>340</v>
      </c>
      <c r="C84" s="280" t="s">
        <v>341</v>
      </c>
      <c r="D84" s="280" t="s">
        <v>8965</v>
      </c>
      <c r="E84" s="280" t="s">
        <v>9341</v>
      </c>
      <c r="F84" s="280" t="s">
        <v>9385</v>
      </c>
      <c r="G84" s="280" t="s">
        <v>9606</v>
      </c>
      <c r="H84" s="280" t="s">
        <v>9871</v>
      </c>
      <c r="I84" s="280" t="s">
        <v>9870</v>
      </c>
      <c r="J84" s="280"/>
      <c r="K84" s="280"/>
      <c r="L84" s="280"/>
    </row>
    <row r="85" spans="1:12" x14ac:dyDescent="0.25">
      <c r="A85" s="280" t="s">
        <v>342</v>
      </c>
      <c r="B85" s="280" t="s">
        <v>1220</v>
      </c>
      <c r="C85" s="280" t="s">
        <v>1221</v>
      </c>
      <c r="D85" s="280" t="s">
        <v>8965</v>
      </c>
      <c r="E85" s="280" t="s">
        <v>9341</v>
      </c>
      <c r="F85" s="280" t="s">
        <v>9610</v>
      </c>
      <c r="G85" s="280" t="s">
        <v>9611</v>
      </c>
      <c r="H85" s="280" t="s">
        <v>9869</v>
      </c>
      <c r="I85" s="280" t="s">
        <v>9870</v>
      </c>
      <c r="J85" s="280"/>
      <c r="K85" s="280"/>
      <c r="L85" s="280"/>
    </row>
    <row r="86" spans="1:12" x14ac:dyDescent="0.25">
      <c r="A86" s="280" t="s">
        <v>427</v>
      </c>
      <c r="B86" s="280" t="s">
        <v>425</v>
      </c>
      <c r="C86" s="280" t="s">
        <v>426</v>
      </c>
      <c r="D86" s="280" t="s">
        <v>8968</v>
      </c>
      <c r="E86" s="280" t="s">
        <v>9341</v>
      </c>
      <c r="F86" s="280" t="s">
        <v>9613</v>
      </c>
      <c r="G86" s="280" t="s">
        <v>9614</v>
      </c>
      <c r="H86" s="280" t="s">
        <v>9869</v>
      </c>
      <c r="I86" s="280" t="s">
        <v>9870</v>
      </c>
      <c r="J86" s="280"/>
      <c r="K86" s="280"/>
      <c r="L86" s="280"/>
    </row>
    <row r="87" spans="1:12" x14ac:dyDescent="0.25">
      <c r="A87" s="280" t="s">
        <v>427</v>
      </c>
      <c r="B87" s="280" t="s">
        <v>1747</v>
      </c>
      <c r="C87" s="280" t="s">
        <v>1748</v>
      </c>
      <c r="D87" s="280" t="s">
        <v>8968</v>
      </c>
      <c r="E87" s="280" t="s">
        <v>9341</v>
      </c>
      <c r="F87" s="280" t="s">
        <v>9562</v>
      </c>
      <c r="G87" s="280" t="s">
        <v>9616</v>
      </c>
      <c r="H87" s="280" t="s">
        <v>9871</v>
      </c>
      <c r="I87" s="280" t="s">
        <v>9870</v>
      </c>
      <c r="J87" s="280"/>
      <c r="K87" s="280"/>
      <c r="L87" s="280"/>
    </row>
    <row r="88" spans="1:12" x14ac:dyDescent="0.25">
      <c r="A88" s="280" t="s">
        <v>1455</v>
      </c>
      <c r="B88" s="280" t="s">
        <v>1453</v>
      </c>
      <c r="C88" s="280" t="s">
        <v>1454</v>
      </c>
      <c r="D88" s="280" t="s">
        <v>8969</v>
      </c>
      <c r="E88" s="280" t="s">
        <v>9328</v>
      </c>
      <c r="F88" s="280" t="s">
        <v>9385</v>
      </c>
      <c r="G88" s="280" t="s">
        <v>9620</v>
      </c>
      <c r="H88" s="280" t="s">
        <v>9869</v>
      </c>
      <c r="I88" s="280" t="s">
        <v>9870</v>
      </c>
      <c r="J88" s="280"/>
      <c r="K88" s="280"/>
      <c r="L88" s="280"/>
    </row>
    <row r="89" spans="1:12" x14ac:dyDescent="0.25">
      <c r="A89" s="280" t="s">
        <v>985</v>
      </c>
      <c r="B89" s="280" t="s">
        <v>983</v>
      </c>
      <c r="C89" s="280" t="s">
        <v>984</v>
      </c>
      <c r="D89" s="280" t="s">
        <v>8970</v>
      </c>
      <c r="E89" s="280" t="s">
        <v>9341</v>
      </c>
      <c r="F89" s="280" t="s">
        <v>9342</v>
      </c>
      <c r="G89" s="280" t="s">
        <v>9623</v>
      </c>
      <c r="H89" s="280" t="s">
        <v>9869</v>
      </c>
      <c r="I89" s="280" t="s">
        <v>9870</v>
      </c>
      <c r="J89" s="280"/>
      <c r="K89" s="280"/>
      <c r="L89" s="280"/>
    </row>
    <row r="90" spans="1:12" x14ac:dyDescent="0.25">
      <c r="A90" s="280" t="s">
        <v>192</v>
      </c>
      <c r="B90" s="280" t="s">
        <v>190</v>
      </c>
      <c r="C90" s="280" t="s">
        <v>191</v>
      </c>
      <c r="D90" s="280" t="s">
        <v>8971</v>
      </c>
      <c r="E90" s="280" t="s">
        <v>9341</v>
      </c>
      <c r="F90" s="280" t="s">
        <v>9349</v>
      </c>
      <c r="G90" s="280" t="s">
        <v>9381</v>
      </c>
      <c r="H90" s="280" t="s">
        <v>9869</v>
      </c>
      <c r="I90" s="280" t="s">
        <v>9870</v>
      </c>
      <c r="J90" s="280"/>
      <c r="K90" s="280"/>
      <c r="L90" s="280"/>
    </row>
    <row r="91" spans="1:12" x14ac:dyDescent="0.25">
      <c r="A91" s="280" t="s">
        <v>192</v>
      </c>
      <c r="B91" s="280" t="s">
        <v>199</v>
      </c>
      <c r="C91" s="280" t="s">
        <v>200</v>
      </c>
      <c r="D91" s="280" t="s">
        <v>8971</v>
      </c>
      <c r="E91" s="280" t="s">
        <v>9341</v>
      </c>
      <c r="F91" s="280" t="s">
        <v>9362</v>
      </c>
      <c r="G91" s="280" t="s">
        <v>9397</v>
      </c>
      <c r="H91" s="280" t="s">
        <v>9871</v>
      </c>
      <c r="I91" s="280" t="s">
        <v>9870</v>
      </c>
      <c r="J91" s="280"/>
      <c r="K91" s="280"/>
      <c r="L91" s="280"/>
    </row>
    <row r="92" spans="1:12" x14ac:dyDescent="0.25">
      <c r="A92" s="280" t="s">
        <v>192</v>
      </c>
      <c r="B92" s="280" t="s">
        <v>209</v>
      </c>
      <c r="C92" s="280" t="s">
        <v>210</v>
      </c>
      <c r="D92" s="280" t="s">
        <v>8971</v>
      </c>
      <c r="E92" s="280" t="s">
        <v>9341</v>
      </c>
      <c r="F92" s="280" t="s">
        <v>9362</v>
      </c>
      <c r="G92" s="280" t="s">
        <v>9630</v>
      </c>
      <c r="H92" s="280" t="s">
        <v>9871</v>
      </c>
      <c r="I92" s="280" t="s">
        <v>9870</v>
      </c>
      <c r="J92" s="280"/>
      <c r="K92" s="280"/>
      <c r="L92" s="280"/>
    </row>
    <row r="93" spans="1:12" x14ac:dyDescent="0.25">
      <c r="A93" s="280" t="s">
        <v>192</v>
      </c>
      <c r="B93" s="280" t="s">
        <v>930</v>
      </c>
      <c r="C93" s="280" t="s">
        <v>931</v>
      </c>
      <c r="D93" s="280" t="s">
        <v>8971</v>
      </c>
      <c r="E93" s="280" t="s">
        <v>9341</v>
      </c>
      <c r="F93" s="280" t="s">
        <v>9385</v>
      </c>
      <c r="G93" s="280" t="s">
        <v>930</v>
      </c>
      <c r="H93" s="280" t="s">
        <v>9871</v>
      </c>
      <c r="I93" s="280" t="s">
        <v>9870</v>
      </c>
      <c r="J93" s="280"/>
      <c r="K93" s="280"/>
      <c r="L93" s="280"/>
    </row>
    <row r="94" spans="1:12" x14ac:dyDescent="0.25">
      <c r="A94" s="280" t="s">
        <v>778</v>
      </c>
      <c r="B94" s="280" t="s">
        <v>802</v>
      </c>
      <c r="C94" s="280" t="s">
        <v>803</v>
      </c>
      <c r="D94" s="280" t="s">
        <v>8972</v>
      </c>
      <c r="E94" s="280" t="s">
        <v>9341</v>
      </c>
      <c r="F94" s="280" t="s">
        <v>9361</v>
      </c>
      <c r="G94" s="280" t="s">
        <v>9330</v>
      </c>
      <c r="H94" s="280" t="s">
        <v>9869</v>
      </c>
      <c r="I94" s="280" t="s">
        <v>9870</v>
      </c>
      <c r="J94" s="280"/>
      <c r="K94" s="280"/>
      <c r="L94" s="280"/>
    </row>
    <row r="95" spans="1:12" x14ac:dyDescent="0.25">
      <c r="A95" s="280" t="s">
        <v>778</v>
      </c>
      <c r="B95" s="280" t="s">
        <v>792</v>
      </c>
      <c r="C95" s="280" t="s">
        <v>793</v>
      </c>
      <c r="D95" s="280" t="s">
        <v>8972</v>
      </c>
      <c r="E95" s="280" t="s">
        <v>9341</v>
      </c>
      <c r="F95" s="280" t="s">
        <v>9639</v>
      </c>
      <c r="G95" s="280" t="s">
        <v>9640</v>
      </c>
      <c r="H95" s="280" t="s">
        <v>9871</v>
      </c>
      <c r="I95" s="280" t="s">
        <v>9870</v>
      </c>
      <c r="J95" s="280"/>
      <c r="K95" s="280"/>
      <c r="L95" s="280"/>
    </row>
    <row r="96" spans="1:12" x14ac:dyDescent="0.25">
      <c r="A96" s="280" t="s">
        <v>778</v>
      </c>
      <c r="B96" s="280" t="s">
        <v>776</v>
      </c>
      <c r="C96" s="280" t="s">
        <v>777</v>
      </c>
      <c r="D96" s="280" t="s">
        <v>8972</v>
      </c>
      <c r="E96" s="280" t="s">
        <v>9341</v>
      </c>
      <c r="F96" s="280" t="s">
        <v>9349</v>
      </c>
      <c r="G96" s="280" t="s">
        <v>9644</v>
      </c>
      <c r="H96" s="280" t="s">
        <v>9871</v>
      </c>
      <c r="I96" s="280" t="s">
        <v>9870</v>
      </c>
      <c r="J96" s="280"/>
      <c r="K96" s="280"/>
      <c r="L96" s="280"/>
    </row>
    <row r="97" spans="1:12" x14ac:dyDescent="0.25">
      <c r="A97" s="280" t="s">
        <v>778</v>
      </c>
      <c r="B97" s="280" t="s">
        <v>940</v>
      </c>
      <c r="C97" s="280" t="s">
        <v>941</v>
      </c>
      <c r="D97" s="280" t="s">
        <v>8972</v>
      </c>
      <c r="E97" s="280" t="s">
        <v>9341</v>
      </c>
      <c r="F97" s="280" t="s">
        <v>9566</v>
      </c>
      <c r="G97" s="280" t="s">
        <v>940</v>
      </c>
      <c r="H97" s="280" t="s">
        <v>9871</v>
      </c>
      <c r="I97" s="280" t="s">
        <v>9870</v>
      </c>
      <c r="J97" s="280"/>
      <c r="K97" s="280"/>
      <c r="L97" s="280"/>
    </row>
    <row r="98" spans="1:12" x14ac:dyDescent="0.25">
      <c r="A98" s="280" t="s">
        <v>778</v>
      </c>
      <c r="B98" s="280" t="s">
        <v>963</v>
      </c>
      <c r="C98" s="280" t="s">
        <v>964</v>
      </c>
      <c r="D98" s="280" t="s">
        <v>8972</v>
      </c>
      <c r="E98" s="280" t="s">
        <v>9341</v>
      </c>
      <c r="F98" s="280" t="s">
        <v>9385</v>
      </c>
      <c r="G98" s="280" t="s">
        <v>9651</v>
      </c>
      <c r="H98" s="280" t="s">
        <v>9871</v>
      </c>
      <c r="I98" s="280" t="s">
        <v>9870</v>
      </c>
      <c r="J98" s="280"/>
      <c r="K98" s="280"/>
      <c r="L98" s="280"/>
    </row>
    <row r="99" spans="1:12" x14ac:dyDescent="0.25">
      <c r="A99" s="280" t="s">
        <v>4758</v>
      </c>
      <c r="B99" s="280" t="s">
        <v>4756</v>
      </c>
      <c r="C99" s="280" t="s">
        <v>4757</v>
      </c>
      <c r="D99" s="280" t="s">
        <v>8973</v>
      </c>
      <c r="E99" s="280" t="s">
        <v>9379</v>
      </c>
      <c r="F99" s="280" t="s">
        <v>9494</v>
      </c>
      <c r="G99" s="280" t="s">
        <v>9536</v>
      </c>
      <c r="H99" s="280" t="s">
        <v>9869</v>
      </c>
      <c r="I99" s="280" t="s">
        <v>9870</v>
      </c>
      <c r="J99" s="280"/>
      <c r="K99" s="280"/>
      <c r="L99" s="280"/>
    </row>
    <row r="100" spans="1:12" x14ac:dyDescent="0.25">
      <c r="A100" s="280" t="s">
        <v>147</v>
      </c>
      <c r="B100" s="280" t="s">
        <v>145</v>
      </c>
      <c r="C100" s="280" t="s">
        <v>146</v>
      </c>
      <c r="D100" s="280" t="s">
        <v>8986</v>
      </c>
      <c r="E100" s="280" t="s">
        <v>9328</v>
      </c>
      <c r="F100" s="280" t="s">
        <v>9551</v>
      </c>
      <c r="G100" s="280" t="s">
        <v>9330</v>
      </c>
      <c r="H100" s="280" t="s">
        <v>9869</v>
      </c>
      <c r="I100" s="280" t="s">
        <v>9870</v>
      </c>
      <c r="J100" s="280"/>
      <c r="K100" s="280"/>
      <c r="L100" s="280"/>
    </row>
    <row r="101" spans="1:12" x14ac:dyDescent="0.25">
      <c r="A101" s="280" t="s">
        <v>147</v>
      </c>
      <c r="B101" s="280" t="s">
        <v>609</v>
      </c>
      <c r="C101" s="280" t="s">
        <v>610</v>
      </c>
      <c r="D101" s="280" t="s">
        <v>8986</v>
      </c>
      <c r="E101" s="280" t="s">
        <v>9328</v>
      </c>
      <c r="F101" s="280" t="s">
        <v>9362</v>
      </c>
      <c r="G101" s="280" t="s">
        <v>9657</v>
      </c>
      <c r="H101" s="280" t="s">
        <v>9871</v>
      </c>
      <c r="I101" s="280" t="s">
        <v>9870</v>
      </c>
      <c r="J101" s="280"/>
      <c r="K101" s="280"/>
      <c r="L101" s="280"/>
    </row>
    <row r="102" spans="1:12" x14ac:dyDescent="0.25">
      <c r="A102" s="280" t="s">
        <v>147</v>
      </c>
      <c r="B102" s="280" t="s">
        <v>2723</v>
      </c>
      <c r="C102" s="280" t="s">
        <v>2724</v>
      </c>
      <c r="D102" s="280" t="s">
        <v>8986</v>
      </c>
      <c r="E102" s="280" t="s">
        <v>9328</v>
      </c>
      <c r="F102" s="280" t="s">
        <v>9662</v>
      </c>
      <c r="G102" s="280" t="s">
        <v>9663</v>
      </c>
      <c r="H102" s="280" t="s">
        <v>9871</v>
      </c>
      <c r="I102" s="280" t="s">
        <v>9870</v>
      </c>
      <c r="J102" s="280"/>
      <c r="K102" s="280"/>
      <c r="L102" s="280"/>
    </row>
    <row r="103" spans="1:12" x14ac:dyDescent="0.25">
      <c r="A103" s="280" t="s">
        <v>4770</v>
      </c>
      <c r="B103" s="280" t="s">
        <v>4768</v>
      </c>
      <c r="C103" s="280" t="s">
        <v>4769</v>
      </c>
      <c r="D103" s="280" t="s">
        <v>8987</v>
      </c>
      <c r="E103" s="280" t="s">
        <v>9379</v>
      </c>
      <c r="F103" s="280" t="s">
        <v>9385</v>
      </c>
      <c r="G103" s="280" t="s">
        <v>9386</v>
      </c>
      <c r="H103" s="280" t="s">
        <v>9869</v>
      </c>
      <c r="I103" s="280" t="s">
        <v>9870</v>
      </c>
      <c r="J103" s="280"/>
      <c r="K103" s="280"/>
      <c r="L103" s="280"/>
    </row>
    <row r="104" spans="1:12" x14ac:dyDescent="0.25">
      <c r="A104" s="280" t="s">
        <v>4782</v>
      </c>
      <c r="B104" s="280" t="s">
        <v>4780</v>
      </c>
      <c r="C104" s="280" t="s">
        <v>4781</v>
      </c>
      <c r="D104" s="280" t="s">
        <v>8988</v>
      </c>
      <c r="E104" s="280" t="s">
        <v>9379</v>
      </c>
      <c r="F104" s="280" t="s">
        <v>9385</v>
      </c>
      <c r="G104" s="280" t="s">
        <v>9386</v>
      </c>
      <c r="H104" s="280" t="s">
        <v>9869</v>
      </c>
      <c r="I104" s="280" t="s">
        <v>9870</v>
      </c>
      <c r="J104" s="280"/>
      <c r="K104" s="280"/>
      <c r="L104" s="280"/>
    </row>
    <row r="105" spans="1:12" x14ac:dyDescent="0.25">
      <c r="A105" s="280" t="s">
        <v>676</v>
      </c>
      <c r="B105" s="280" t="s">
        <v>1595</v>
      </c>
      <c r="C105" s="280" t="s">
        <v>1596</v>
      </c>
      <c r="D105" s="280" t="s">
        <v>8989</v>
      </c>
      <c r="E105" s="280" t="s">
        <v>9328</v>
      </c>
      <c r="F105" s="280" t="s">
        <v>9670</v>
      </c>
      <c r="G105" s="280" t="s">
        <v>9381</v>
      </c>
      <c r="H105" s="280" t="s">
        <v>9869</v>
      </c>
      <c r="I105" s="280" t="s">
        <v>9872</v>
      </c>
      <c r="J105" s="280"/>
      <c r="K105" s="280"/>
      <c r="L105" s="280"/>
    </row>
    <row r="106" spans="1:12" x14ac:dyDescent="0.25">
      <c r="A106" s="280" t="s">
        <v>676</v>
      </c>
      <c r="B106" s="280" t="s">
        <v>674</v>
      </c>
      <c r="C106" s="280" t="s">
        <v>675</v>
      </c>
      <c r="D106" s="280" t="s">
        <v>8989</v>
      </c>
      <c r="E106" s="280" t="s">
        <v>9328</v>
      </c>
      <c r="F106" s="280" t="s">
        <v>9672</v>
      </c>
      <c r="G106" s="280" t="s">
        <v>9673</v>
      </c>
      <c r="H106" s="280" t="s">
        <v>9871</v>
      </c>
      <c r="I106" s="280" t="s">
        <v>9870</v>
      </c>
      <c r="J106" s="280"/>
      <c r="K106" s="280"/>
      <c r="L106" s="280"/>
    </row>
    <row r="107" spans="1:12" x14ac:dyDescent="0.25">
      <c r="A107" s="280" t="s">
        <v>676</v>
      </c>
      <c r="B107" s="280" t="s">
        <v>1598</v>
      </c>
      <c r="C107" s="280" t="s">
        <v>1599</v>
      </c>
      <c r="D107" s="280" t="s">
        <v>8989</v>
      </c>
      <c r="E107" s="280" t="s">
        <v>9328</v>
      </c>
      <c r="F107" s="280" t="s">
        <v>9562</v>
      </c>
      <c r="G107" s="280" t="s">
        <v>9677</v>
      </c>
      <c r="H107" s="280" t="s">
        <v>9871</v>
      </c>
      <c r="I107" s="280" t="s">
        <v>9870</v>
      </c>
      <c r="J107" s="280"/>
      <c r="K107" s="280"/>
      <c r="L107" s="280"/>
    </row>
    <row r="108" spans="1:12" x14ac:dyDescent="0.25">
      <c r="A108" s="280" t="s">
        <v>676</v>
      </c>
      <c r="B108" s="280" t="s">
        <v>3391</v>
      </c>
      <c r="C108" s="280" t="s">
        <v>3392</v>
      </c>
      <c r="D108" s="280" t="s">
        <v>8989</v>
      </c>
      <c r="E108" s="280" t="s">
        <v>9328</v>
      </c>
      <c r="F108" s="280" t="s">
        <v>9335</v>
      </c>
      <c r="G108" s="280" t="s">
        <v>3391</v>
      </c>
      <c r="H108" s="280" t="s">
        <v>9871</v>
      </c>
      <c r="I108" s="280" t="s">
        <v>9870</v>
      </c>
      <c r="J108" s="280"/>
      <c r="K108" s="280"/>
      <c r="L108" s="280"/>
    </row>
    <row r="109" spans="1:12" x14ac:dyDescent="0.25">
      <c r="A109" s="280" t="s">
        <v>676</v>
      </c>
      <c r="B109" s="280" t="s">
        <v>7175</v>
      </c>
      <c r="C109" s="280" t="s">
        <v>7176</v>
      </c>
      <c r="D109" s="280" t="s">
        <v>8989</v>
      </c>
      <c r="E109" s="280" t="s">
        <v>9328</v>
      </c>
      <c r="F109" s="280" t="s">
        <v>9562</v>
      </c>
      <c r="G109" s="280" t="s">
        <v>7175</v>
      </c>
      <c r="H109" s="280" t="s">
        <v>9871</v>
      </c>
      <c r="I109" s="280" t="s">
        <v>9870</v>
      </c>
      <c r="J109" s="280"/>
      <c r="K109" s="280"/>
      <c r="L109" s="280"/>
    </row>
    <row r="110" spans="1:12" x14ac:dyDescent="0.25">
      <c r="A110" s="280" t="s">
        <v>3441</v>
      </c>
      <c r="B110" s="280" t="s">
        <v>3439</v>
      </c>
      <c r="C110" s="280" t="s">
        <v>3440</v>
      </c>
      <c r="D110" s="280" t="s">
        <v>8992</v>
      </c>
      <c r="E110" s="280" t="s">
        <v>9687</v>
      </c>
      <c r="F110" s="280" t="s">
        <v>9335</v>
      </c>
      <c r="G110" s="280" t="s">
        <v>3439</v>
      </c>
      <c r="H110" s="280" t="s">
        <v>9869</v>
      </c>
      <c r="I110" s="280" t="s">
        <v>9870</v>
      </c>
      <c r="J110" s="280"/>
      <c r="K110" s="280"/>
      <c r="L110" s="280"/>
    </row>
    <row r="111" spans="1:12" x14ac:dyDescent="0.25">
      <c r="A111" s="280" t="s">
        <v>2835</v>
      </c>
      <c r="B111" s="280" t="s">
        <v>2833</v>
      </c>
      <c r="C111" s="280" t="s">
        <v>2834</v>
      </c>
      <c r="D111" s="280" t="s">
        <v>8993</v>
      </c>
      <c r="E111" s="280" t="s">
        <v>9441</v>
      </c>
      <c r="F111" s="280" t="s">
        <v>9551</v>
      </c>
      <c r="G111" s="280" t="s">
        <v>9473</v>
      </c>
      <c r="H111" s="280" t="s">
        <v>9869</v>
      </c>
      <c r="I111" s="280" t="s">
        <v>9870</v>
      </c>
      <c r="J111" s="280"/>
      <c r="K111" s="280"/>
      <c r="L111" s="280"/>
    </row>
    <row r="112" spans="1:12" x14ac:dyDescent="0.25">
      <c r="A112" s="280" t="s">
        <v>41</v>
      </c>
      <c r="B112" s="280" t="s">
        <v>39</v>
      </c>
      <c r="C112" s="280" t="s">
        <v>40</v>
      </c>
      <c r="D112" s="280" t="s">
        <v>8994</v>
      </c>
      <c r="E112" s="280" t="s">
        <v>9328</v>
      </c>
      <c r="F112" s="280" t="s">
        <v>9695</v>
      </c>
      <c r="G112" s="280" t="s">
        <v>9330</v>
      </c>
      <c r="H112" s="280" t="s">
        <v>9869</v>
      </c>
      <c r="I112" s="280" t="s">
        <v>9870</v>
      </c>
      <c r="J112" s="280"/>
      <c r="K112" s="280"/>
      <c r="L112" s="280"/>
    </row>
    <row r="113" spans="1:12" x14ac:dyDescent="0.25">
      <c r="A113" s="280" t="s">
        <v>157</v>
      </c>
      <c r="B113" s="280" t="s">
        <v>155</v>
      </c>
      <c r="C113" s="280" t="s">
        <v>156</v>
      </c>
      <c r="D113" s="280" t="s">
        <v>8999</v>
      </c>
      <c r="E113" s="280" t="s">
        <v>9348</v>
      </c>
      <c r="F113" s="280" t="s">
        <v>9509</v>
      </c>
      <c r="G113" s="280" t="s">
        <v>9362</v>
      </c>
      <c r="H113" s="280" t="s">
        <v>9869</v>
      </c>
      <c r="I113" s="280" t="s">
        <v>9870</v>
      </c>
      <c r="J113" s="280"/>
      <c r="K113" s="280"/>
      <c r="L113" s="280"/>
    </row>
    <row r="114" spans="1:12" x14ac:dyDescent="0.25">
      <c r="A114" s="280" t="s">
        <v>636</v>
      </c>
      <c r="B114" s="280" t="s">
        <v>634</v>
      </c>
      <c r="C114" s="280" t="s">
        <v>635</v>
      </c>
      <c r="D114" s="280" t="s">
        <v>9698</v>
      </c>
      <c r="E114" s="280" t="s">
        <v>9699</v>
      </c>
      <c r="F114" s="280"/>
      <c r="G114" s="280" t="s">
        <v>9700</v>
      </c>
      <c r="H114" s="280" t="s">
        <v>9871</v>
      </c>
      <c r="I114" s="280" t="s">
        <v>9870</v>
      </c>
      <c r="J114" s="280"/>
      <c r="K114" s="280"/>
      <c r="L114" s="280"/>
    </row>
    <row r="115" spans="1:12" x14ac:dyDescent="0.25">
      <c r="A115" s="280" t="s">
        <v>720</v>
      </c>
      <c r="B115" s="280" t="s">
        <v>718</v>
      </c>
      <c r="C115" s="280" t="s">
        <v>719</v>
      </c>
      <c r="D115" s="280" t="s">
        <v>9704</v>
      </c>
      <c r="E115" s="280" t="s">
        <v>9705</v>
      </c>
      <c r="F115" s="280"/>
      <c r="G115" s="280" t="s">
        <v>718</v>
      </c>
      <c r="H115" s="280" t="s">
        <v>9871</v>
      </c>
      <c r="I115" s="280" t="s">
        <v>9870</v>
      </c>
      <c r="J115" s="280"/>
      <c r="K115" s="280"/>
      <c r="L115" s="280"/>
    </row>
    <row r="116" spans="1:12" x14ac:dyDescent="0.25">
      <c r="A116" s="280" t="s">
        <v>685</v>
      </c>
      <c r="B116" s="280" t="s">
        <v>683</v>
      </c>
      <c r="C116" s="280" t="s">
        <v>684</v>
      </c>
      <c r="D116" s="280" t="s">
        <v>9709</v>
      </c>
      <c r="E116" s="280" t="s">
        <v>9710</v>
      </c>
      <c r="F116" s="280"/>
      <c r="G116" s="280" t="s">
        <v>683</v>
      </c>
      <c r="H116" s="280" t="s">
        <v>9871</v>
      </c>
      <c r="I116" s="280" t="s">
        <v>9870</v>
      </c>
      <c r="J116" s="280"/>
      <c r="K116" s="280"/>
      <c r="L116" s="280"/>
    </row>
    <row r="117" spans="1:12" x14ac:dyDescent="0.25">
      <c r="A117" s="280" t="s">
        <v>752</v>
      </c>
      <c r="B117" s="280" t="s">
        <v>750</v>
      </c>
      <c r="C117" s="280" t="s">
        <v>751</v>
      </c>
      <c r="D117" s="280" t="s">
        <v>9712</v>
      </c>
      <c r="E117" s="280" t="s">
        <v>9713</v>
      </c>
      <c r="F117" s="280"/>
      <c r="G117" s="280" t="s">
        <v>750</v>
      </c>
      <c r="H117" s="280" t="s">
        <v>9871</v>
      </c>
      <c r="I117" s="280" t="s">
        <v>9870</v>
      </c>
      <c r="J117" s="280"/>
      <c r="K117" s="280"/>
      <c r="L117" s="280"/>
    </row>
    <row r="118" spans="1:12" x14ac:dyDescent="0.25">
      <c r="A118" s="280" t="s">
        <v>740</v>
      </c>
      <c r="B118" s="280" t="s">
        <v>738</v>
      </c>
      <c r="C118" s="280" t="s">
        <v>739</v>
      </c>
      <c r="D118" s="280" t="s">
        <v>9718</v>
      </c>
      <c r="E118" s="280" t="s">
        <v>9719</v>
      </c>
      <c r="F118" s="280"/>
      <c r="G118" s="280" t="s">
        <v>738</v>
      </c>
      <c r="H118" s="280" t="s">
        <v>9871</v>
      </c>
      <c r="I118" s="280" t="s">
        <v>9870</v>
      </c>
      <c r="J118" s="280"/>
      <c r="K118" s="280"/>
      <c r="L118" s="280"/>
    </row>
    <row r="119" spans="1:12" x14ac:dyDescent="0.25">
      <c r="A119" s="280" t="s">
        <v>2966</v>
      </c>
      <c r="B119" s="280" t="s">
        <v>2964</v>
      </c>
      <c r="C119" s="280" t="s">
        <v>2965</v>
      </c>
      <c r="D119" s="280" t="s">
        <v>9723</v>
      </c>
      <c r="E119" s="280" t="s">
        <v>9724</v>
      </c>
      <c r="F119" s="280"/>
      <c r="G119" s="280" t="s">
        <v>2964</v>
      </c>
      <c r="H119" s="280" t="s">
        <v>9871</v>
      </c>
      <c r="I119" s="280" t="s">
        <v>9870</v>
      </c>
      <c r="J119" s="280"/>
      <c r="K119" s="280"/>
      <c r="L119" s="280"/>
    </row>
    <row r="120" spans="1:12" x14ac:dyDescent="0.25">
      <c r="A120" s="280" t="s">
        <v>2980</v>
      </c>
      <c r="B120" s="280" t="s">
        <v>2978</v>
      </c>
      <c r="C120" s="280" t="s">
        <v>2979</v>
      </c>
      <c r="D120" s="280" t="s">
        <v>9726</v>
      </c>
      <c r="E120" s="280" t="s">
        <v>9727</v>
      </c>
      <c r="F120" s="280"/>
      <c r="G120" s="280" t="s">
        <v>2978</v>
      </c>
      <c r="H120" s="280" t="s">
        <v>9871</v>
      </c>
      <c r="I120" s="280" t="s">
        <v>9870</v>
      </c>
      <c r="J120" s="280"/>
      <c r="K120" s="280"/>
      <c r="L120" s="280"/>
    </row>
    <row r="121" spans="1:12" x14ac:dyDescent="0.25">
      <c r="A121" s="280" t="s">
        <v>726</v>
      </c>
      <c r="B121" s="280" t="s">
        <v>724</v>
      </c>
      <c r="C121" s="280" t="s">
        <v>725</v>
      </c>
      <c r="D121" s="280" t="s">
        <v>9729</v>
      </c>
      <c r="E121" s="280" t="s">
        <v>9710</v>
      </c>
      <c r="F121" s="280"/>
      <c r="G121" s="280" t="s">
        <v>724</v>
      </c>
      <c r="H121" s="280" t="s">
        <v>9871</v>
      </c>
      <c r="I121" s="280" t="s">
        <v>9870</v>
      </c>
      <c r="J121" s="280"/>
      <c r="K121" s="280"/>
      <c r="L121" s="280"/>
    </row>
    <row r="122" spans="1:12" x14ac:dyDescent="0.25">
      <c r="A122" s="280" t="s">
        <v>999</v>
      </c>
      <c r="B122" s="280" t="s">
        <v>997</v>
      </c>
      <c r="C122" s="280" t="s">
        <v>998</v>
      </c>
      <c r="D122" s="280" t="s">
        <v>9731</v>
      </c>
      <c r="E122" s="280" t="s">
        <v>9732</v>
      </c>
      <c r="F122" s="280"/>
      <c r="G122" s="280" t="s">
        <v>997</v>
      </c>
      <c r="H122" s="280" t="s">
        <v>9871</v>
      </c>
      <c r="I122" s="280" t="s">
        <v>9870</v>
      </c>
      <c r="J122" s="280"/>
      <c r="K122" s="280"/>
      <c r="L122" s="280"/>
    </row>
    <row r="123" spans="1:12" x14ac:dyDescent="0.25">
      <c r="A123" s="280" t="s">
        <v>1279</v>
      </c>
      <c r="B123" s="280" t="s">
        <v>1277</v>
      </c>
      <c r="C123" s="280" t="s">
        <v>1278</v>
      </c>
      <c r="D123" s="280" t="s">
        <v>9737</v>
      </c>
      <c r="E123" s="280" t="s">
        <v>9738</v>
      </c>
      <c r="F123" s="280"/>
      <c r="G123" s="280" t="s">
        <v>9739</v>
      </c>
      <c r="H123" s="280" t="s">
        <v>9871</v>
      </c>
      <c r="I123" s="280" t="s">
        <v>9870</v>
      </c>
      <c r="J123" s="280"/>
      <c r="K123" s="280"/>
      <c r="L123" s="280"/>
    </row>
    <row r="124" spans="1:12" x14ac:dyDescent="0.25">
      <c r="A124" s="280" t="s">
        <v>1799</v>
      </c>
      <c r="B124" s="280" t="s">
        <v>1797</v>
      </c>
      <c r="C124" s="280" t="s">
        <v>1798</v>
      </c>
      <c r="D124" s="280" t="s">
        <v>9742</v>
      </c>
      <c r="E124" s="280" t="s">
        <v>9743</v>
      </c>
      <c r="F124" s="280" t="s">
        <v>9342</v>
      </c>
      <c r="G124" s="280" t="s">
        <v>1797</v>
      </c>
      <c r="H124" s="280" t="s">
        <v>9871</v>
      </c>
      <c r="I124" s="280" t="s">
        <v>9870</v>
      </c>
      <c r="J124" s="280"/>
      <c r="K124" s="280"/>
      <c r="L124" s="280"/>
    </row>
    <row r="125" spans="1:12" x14ac:dyDescent="0.25">
      <c r="A125" s="280" t="s">
        <v>2844</v>
      </c>
      <c r="B125" s="280" t="s">
        <v>2842</v>
      </c>
      <c r="C125" s="280" t="s">
        <v>2843</v>
      </c>
      <c r="D125" s="280" t="s">
        <v>9004</v>
      </c>
      <c r="E125" s="280" t="s">
        <v>9441</v>
      </c>
      <c r="F125" s="280" t="s">
        <v>9349</v>
      </c>
      <c r="G125" s="280" t="s">
        <v>9473</v>
      </c>
      <c r="H125" s="280" t="s">
        <v>9869</v>
      </c>
      <c r="I125" s="280" t="s">
        <v>9870</v>
      </c>
      <c r="J125" s="280"/>
      <c r="K125" s="280"/>
      <c r="L125" s="280"/>
    </row>
    <row r="126" spans="1:12" x14ac:dyDescent="0.25">
      <c r="A126" s="280" t="s">
        <v>431</v>
      </c>
      <c r="B126" s="280" t="s">
        <v>429</v>
      </c>
      <c r="C126" s="280" t="s">
        <v>430</v>
      </c>
      <c r="D126" s="280" t="s">
        <v>9007</v>
      </c>
      <c r="E126" s="280" t="s">
        <v>9341</v>
      </c>
      <c r="F126" s="280" t="s">
        <v>9385</v>
      </c>
      <c r="G126" s="280" t="s">
        <v>9754</v>
      </c>
      <c r="H126" s="280" t="s">
        <v>9869</v>
      </c>
      <c r="I126" s="280" t="s">
        <v>9870</v>
      </c>
      <c r="J126" s="280"/>
      <c r="K126" s="280"/>
      <c r="L126" s="280"/>
    </row>
    <row r="127" spans="1:12" x14ac:dyDescent="0.25">
      <c r="A127" s="280" t="s">
        <v>448</v>
      </c>
      <c r="B127" s="280" t="s">
        <v>446</v>
      </c>
      <c r="C127" s="280" t="s">
        <v>447</v>
      </c>
      <c r="D127" s="280" t="s">
        <v>9010</v>
      </c>
      <c r="E127" s="280" t="s">
        <v>9341</v>
      </c>
      <c r="F127" s="280" t="s">
        <v>9757</v>
      </c>
      <c r="G127" s="280" t="s">
        <v>9330</v>
      </c>
      <c r="H127" s="280" t="s">
        <v>9869</v>
      </c>
      <c r="I127" s="280" t="s">
        <v>9870</v>
      </c>
      <c r="J127" s="280"/>
      <c r="K127" s="280"/>
      <c r="L127" s="280"/>
    </row>
    <row r="128" spans="1:12" x14ac:dyDescent="0.25">
      <c r="A128" s="280" t="s">
        <v>448</v>
      </c>
      <c r="B128" s="280" t="s">
        <v>988</v>
      </c>
      <c r="C128" s="280" t="s">
        <v>989</v>
      </c>
      <c r="D128" s="280" t="s">
        <v>9010</v>
      </c>
      <c r="E128" s="280" t="s">
        <v>9341</v>
      </c>
      <c r="F128" s="280" t="s">
        <v>9385</v>
      </c>
      <c r="G128" s="280" t="s">
        <v>9754</v>
      </c>
      <c r="H128" s="280" t="s">
        <v>9871</v>
      </c>
      <c r="I128" s="280" t="s">
        <v>9870</v>
      </c>
      <c r="J128" s="280"/>
      <c r="K128" s="280"/>
      <c r="L128" s="280"/>
    </row>
    <row r="129" spans="1:12" x14ac:dyDescent="0.25">
      <c r="A129" s="280" t="s">
        <v>448</v>
      </c>
      <c r="B129" s="280" t="s">
        <v>3256</v>
      </c>
      <c r="C129" s="280" t="s">
        <v>3257</v>
      </c>
      <c r="D129" s="280" t="s">
        <v>9010</v>
      </c>
      <c r="E129" s="280" t="s">
        <v>9341</v>
      </c>
      <c r="F129" s="280" t="s">
        <v>9376</v>
      </c>
      <c r="G129" s="280" t="s">
        <v>9376</v>
      </c>
      <c r="H129" s="280" t="s">
        <v>9871</v>
      </c>
      <c r="I129" s="280" t="s">
        <v>9870</v>
      </c>
      <c r="J129" s="280"/>
      <c r="K129" s="280"/>
      <c r="L129" s="280"/>
    </row>
    <row r="130" spans="1:12" x14ac:dyDescent="0.25">
      <c r="A130" s="280" t="s">
        <v>448</v>
      </c>
      <c r="B130" s="280" t="s">
        <v>1460</v>
      </c>
      <c r="C130" s="280" t="s">
        <v>1461</v>
      </c>
      <c r="D130" s="280" t="s">
        <v>9010</v>
      </c>
      <c r="E130" s="280" t="s">
        <v>9341</v>
      </c>
      <c r="F130" s="280" t="s">
        <v>9639</v>
      </c>
      <c r="G130" s="280" t="s">
        <v>1460</v>
      </c>
      <c r="H130" s="280" t="s">
        <v>9871</v>
      </c>
      <c r="I130" s="280" t="s">
        <v>9870</v>
      </c>
      <c r="J130" s="280"/>
      <c r="K130" s="280"/>
      <c r="L130" s="280"/>
    </row>
    <row r="131" spans="1:12" x14ac:dyDescent="0.25">
      <c r="A131" s="280" t="s">
        <v>29</v>
      </c>
      <c r="B131" s="280" t="s">
        <v>27</v>
      </c>
      <c r="C131" s="280" t="s">
        <v>28</v>
      </c>
      <c r="D131" s="280" t="s">
        <v>9011</v>
      </c>
      <c r="E131" s="280" t="s">
        <v>9341</v>
      </c>
      <c r="F131" s="280" t="s">
        <v>9342</v>
      </c>
      <c r="G131" s="280" t="s">
        <v>9342</v>
      </c>
      <c r="H131" s="280" t="s">
        <v>9869</v>
      </c>
      <c r="I131" s="280" t="s">
        <v>9870</v>
      </c>
      <c r="J131" s="280"/>
      <c r="K131" s="280"/>
      <c r="L131" s="280"/>
    </row>
    <row r="132" spans="1:12" x14ac:dyDescent="0.25">
      <c r="A132" s="280" t="s">
        <v>4812</v>
      </c>
      <c r="B132" s="280" t="s">
        <v>4810</v>
      </c>
      <c r="C132" s="280" t="s">
        <v>4811</v>
      </c>
      <c r="D132" s="280" t="s">
        <v>9018</v>
      </c>
      <c r="E132" s="280" t="s">
        <v>9379</v>
      </c>
      <c r="F132" s="280" t="s">
        <v>9770</v>
      </c>
      <c r="G132" s="280" t="s">
        <v>9330</v>
      </c>
      <c r="H132" s="280" t="s">
        <v>9869</v>
      </c>
      <c r="I132" s="280" t="s">
        <v>9870</v>
      </c>
      <c r="J132" s="280"/>
      <c r="K132" s="280"/>
      <c r="L132" s="280"/>
    </row>
    <row r="133" spans="1:12" x14ac:dyDescent="0.25">
      <c r="A133" s="280" t="s">
        <v>95</v>
      </c>
      <c r="B133" s="280" t="s">
        <v>93</v>
      </c>
      <c r="C133" s="280" t="s">
        <v>94</v>
      </c>
      <c r="D133" s="280" t="s">
        <v>9019</v>
      </c>
      <c r="E133" s="280" t="s">
        <v>9341</v>
      </c>
      <c r="F133" s="280" t="s">
        <v>9772</v>
      </c>
      <c r="G133" s="280" t="s">
        <v>9330</v>
      </c>
      <c r="H133" s="280" t="s">
        <v>9869</v>
      </c>
      <c r="I133" s="280" t="s">
        <v>9870</v>
      </c>
      <c r="J133" s="280"/>
      <c r="K133" s="280"/>
      <c r="L133" s="280"/>
    </row>
    <row r="134" spans="1:12" x14ac:dyDescent="0.25">
      <c r="A134" s="280" t="s">
        <v>95</v>
      </c>
      <c r="B134" s="280" t="s">
        <v>705</v>
      </c>
      <c r="C134" s="280" t="s">
        <v>706</v>
      </c>
      <c r="D134" s="280" t="s">
        <v>9019</v>
      </c>
      <c r="E134" s="280" t="s">
        <v>9341</v>
      </c>
      <c r="F134" s="280" t="s">
        <v>9385</v>
      </c>
      <c r="G134" s="280" t="s">
        <v>9422</v>
      </c>
      <c r="H134" s="280" t="s">
        <v>9871</v>
      </c>
      <c r="I134" s="280" t="s">
        <v>9870</v>
      </c>
      <c r="J134" s="280"/>
      <c r="K134" s="280"/>
      <c r="L134" s="280"/>
    </row>
    <row r="135" spans="1:12" x14ac:dyDescent="0.25">
      <c r="A135" s="280" t="s">
        <v>348</v>
      </c>
      <c r="B135" s="280" t="s">
        <v>346</v>
      </c>
      <c r="C135" s="280" t="s">
        <v>347</v>
      </c>
      <c r="D135" s="280" t="s">
        <v>9022</v>
      </c>
      <c r="E135" s="280" t="s">
        <v>9341</v>
      </c>
      <c r="F135" s="280" t="s">
        <v>9779</v>
      </c>
      <c r="G135" s="280" t="s">
        <v>9330</v>
      </c>
      <c r="H135" s="280" t="s">
        <v>9869</v>
      </c>
      <c r="I135" s="280" t="s">
        <v>9870</v>
      </c>
      <c r="J135" s="280"/>
      <c r="K135" s="280"/>
      <c r="L135" s="280"/>
    </row>
    <row r="136" spans="1:12" x14ac:dyDescent="0.25">
      <c r="A136" s="280" t="s">
        <v>348</v>
      </c>
      <c r="B136" s="280" t="s">
        <v>3969</v>
      </c>
      <c r="C136" s="280" t="s">
        <v>3970</v>
      </c>
      <c r="D136" s="280" t="s">
        <v>9022</v>
      </c>
      <c r="E136" s="280" t="s">
        <v>9341</v>
      </c>
      <c r="F136" s="280" t="s">
        <v>9376</v>
      </c>
      <c r="G136" s="280" t="s">
        <v>9377</v>
      </c>
      <c r="H136" s="280" t="s">
        <v>9871</v>
      </c>
      <c r="I136" s="280" t="s">
        <v>9870</v>
      </c>
      <c r="J136" s="280"/>
      <c r="K136" s="280"/>
      <c r="L136" s="280"/>
    </row>
    <row r="137" spans="1:12" x14ac:dyDescent="0.25">
      <c r="A137" s="280" t="s">
        <v>2854</v>
      </c>
      <c r="B137" s="280" t="s">
        <v>2852</v>
      </c>
      <c r="C137" s="280" t="s">
        <v>2853</v>
      </c>
      <c r="D137" s="280" t="s">
        <v>9027</v>
      </c>
      <c r="E137" s="280" t="s">
        <v>9441</v>
      </c>
      <c r="F137" s="280" t="s">
        <v>9551</v>
      </c>
      <c r="G137" s="280" t="s">
        <v>9473</v>
      </c>
      <c r="H137" s="280" t="s">
        <v>9869</v>
      </c>
      <c r="I137" s="280" t="s">
        <v>9870</v>
      </c>
      <c r="J137" s="280"/>
      <c r="K137" s="280"/>
      <c r="L137" s="280"/>
    </row>
    <row r="138" spans="1:12" x14ac:dyDescent="0.25">
      <c r="A138" s="280" t="s">
        <v>1004</v>
      </c>
      <c r="B138" s="280" t="s">
        <v>1002</v>
      </c>
      <c r="C138" s="280" t="s">
        <v>1003</v>
      </c>
      <c r="D138" s="280" t="s">
        <v>9032</v>
      </c>
      <c r="E138" s="280" t="s">
        <v>9341</v>
      </c>
      <c r="F138" s="280" t="s">
        <v>9342</v>
      </c>
      <c r="G138" s="280" t="s">
        <v>9623</v>
      </c>
      <c r="H138" s="280" t="s">
        <v>9869</v>
      </c>
      <c r="I138" s="280" t="s">
        <v>9870</v>
      </c>
      <c r="J138" s="280"/>
      <c r="K138" s="280"/>
      <c r="L138" s="280"/>
    </row>
    <row r="139" spans="1:12" x14ac:dyDescent="0.25">
      <c r="A139" s="280" t="s">
        <v>73</v>
      </c>
      <c r="B139" s="280" t="s">
        <v>71</v>
      </c>
      <c r="C139" s="280" t="s">
        <v>72</v>
      </c>
      <c r="D139" s="280" t="s">
        <v>9035</v>
      </c>
      <c r="E139" s="280" t="s">
        <v>9348</v>
      </c>
      <c r="F139" s="280" t="s">
        <v>9361</v>
      </c>
      <c r="G139" s="280" t="s">
        <v>9362</v>
      </c>
      <c r="H139" s="280" t="s">
        <v>9869</v>
      </c>
      <c r="I139" s="280" t="s">
        <v>9870</v>
      </c>
      <c r="J139" s="280"/>
      <c r="K139" s="280"/>
      <c r="L139" s="280"/>
    </row>
    <row r="140" spans="1:12" x14ac:dyDescent="0.25">
      <c r="A140" s="280" t="s">
        <v>453</v>
      </c>
      <c r="B140" s="280" t="s">
        <v>1291</v>
      </c>
      <c r="C140" s="280" t="s">
        <v>1292</v>
      </c>
      <c r="D140" s="280" t="s">
        <v>9036</v>
      </c>
      <c r="E140" s="280" t="s">
        <v>9341</v>
      </c>
      <c r="F140" s="280" t="s">
        <v>9349</v>
      </c>
      <c r="G140" s="280" t="s">
        <v>9330</v>
      </c>
      <c r="H140" s="280" t="s">
        <v>9869</v>
      </c>
      <c r="I140" s="280" t="s">
        <v>9870</v>
      </c>
      <c r="J140" s="280"/>
      <c r="K140" s="280"/>
      <c r="L140" s="280"/>
    </row>
    <row r="141" spans="1:12" x14ac:dyDescent="0.25">
      <c r="A141" s="280" t="s">
        <v>453</v>
      </c>
      <c r="B141" s="280" t="s">
        <v>451</v>
      </c>
      <c r="C141" s="280" t="s">
        <v>452</v>
      </c>
      <c r="D141" s="280" t="s">
        <v>9036</v>
      </c>
      <c r="E141" s="280" t="s">
        <v>9341</v>
      </c>
      <c r="F141" s="280" t="s">
        <v>9362</v>
      </c>
      <c r="G141" s="280" t="s">
        <v>9644</v>
      </c>
      <c r="H141" s="280" t="s">
        <v>9871</v>
      </c>
      <c r="I141" s="280" t="s">
        <v>9870</v>
      </c>
      <c r="J141" s="280"/>
      <c r="K141" s="280"/>
      <c r="L141" s="280"/>
    </row>
    <row r="142" spans="1:12" x14ac:dyDescent="0.25">
      <c r="A142" s="280" t="s">
        <v>453</v>
      </c>
      <c r="B142" s="280" t="s">
        <v>467</v>
      </c>
      <c r="C142" s="280" t="s">
        <v>468</v>
      </c>
      <c r="D142" s="280" t="s">
        <v>9036</v>
      </c>
      <c r="E142" s="280" t="s">
        <v>9341</v>
      </c>
      <c r="F142" s="280" t="s">
        <v>9385</v>
      </c>
      <c r="G142" s="280" t="s">
        <v>9405</v>
      </c>
      <c r="H142" s="280" t="s">
        <v>9871</v>
      </c>
      <c r="I142" s="280" t="s">
        <v>9870</v>
      </c>
      <c r="J142" s="280"/>
      <c r="K142" s="280"/>
      <c r="L142" s="280"/>
    </row>
    <row r="143" spans="1:12" x14ac:dyDescent="0.25">
      <c r="A143" s="280" t="s">
        <v>453</v>
      </c>
      <c r="B143" s="280" t="s">
        <v>481</v>
      </c>
      <c r="C143" s="280" t="s">
        <v>482</v>
      </c>
      <c r="D143" s="280" t="s">
        <v>9036</v>
      </c>
      <c r="E143" s="280" t="s">
        <v>9341</v>
      </c>
      <c r="F143" s="280" t="s">
        <v>9385</v>
      </c>
      <c r="G143" s="280" t="s">
        <v>9802</v>
      </c>
      <c r="H143" s="280" t="s">
        <v>9871</v>
      </c>
      <c r="I143" s="280" t="s">
        <v>9870</v>
      </c>
      <c r="J143" s="280"/>
      <c r="K143" s="280"/>
      <c r="L143" s="280"/>
    </row>
    <row r="144" spans="1:12" x14ac:dyDescent="0.25">
      <c r="A144" s="280" t="s">
        <v>453</v>
      </c>
      <c r="B144" s="280" t="s">
        <v>491</v>
      </c>
      <c r="C144" s="280" t="s">
        <v>492</v>
      </c>
      <c r="D144" s="280" t="s">
        <v>9036</v>
      </c>
      <c r="E144" s="280" t="s">
        <v>9341</v>
      </c>
      <c r="F144" s="280" t="s">
        <v>9362</v>
      </c>
      <c r="G144" s="280" t="s">
        <v>9806</v>
      </c>
      <c r="H144" s="280" t="s">
        <v>9871</v>
      </c>
      <c r="I144" s="280" t="s">
        <v>9870</v>
      </c>
      <c r="J144" s="280"/>
      <c r="K144" s="280"/>
      <c r="L144" s="280"/>
    </row>
    <row r="145" spans="1:12" x14ac:dyDescent="0.25">
      <c r="A145" s="280" t="s">
        <v>276</v>
      </c>
      <c r="B145" s="280" t="s">
        <v>274</v>
      </c>
      <c r="C145" s="280" t="s">
        <v>275</v>
      </c>
      <c r="D145" s="280" t="s">
        <v>9039</v>
      </c>
      <c r="E145" s="280" t="s">
        <v>9328</v>
      </c>
      <c r="F145" s="280" t="s">
        <v>9349</v>
      </c>
      <c r="G145" s="280" t="s">
        <v>9381</v>
      </c>
      <c r="H145" s="280" t="s">
        <v>9869</v>
      </c>
      <c r="I145" s="280" t="s">
        <v>9872</v>
      </c>
      <c r="J145" s="280"/>
      <c r="K145" s="280"/>
      <c r="L145" s="280"/>
    </row>
    <row r="146" spans="1:12" x14ac:dyDescent="0.25">
      <c r="A146" s="280" t="s">
        <v>276</v>
      </c>
      <c r="B146" s="280" t="s">
        <v>287</v>
      </c>
      <c r="C146" s="280" t="s">
        <v>288</v>
      </c>
      <c r="D146" s="280" t="s">
        <v>9039</v>
      </c>
      <c r="E146" s="280" t="s">
        <v>9328</v>
      </c>
      <c r="F146" s="280" t="s">
        <v>9362</v>
      </c>
      <c r="G146" s="280" t="s">
        <v>9362</v>
      </c>
      <c r="H146" s="280" t="s">
        <v>9871</v>
      </c>
      <c r="I146" s="280" t="s">
        <v>9870</v>
      </c>
      <c r="J146" s="280"/>
      <c r="K146" s="280"/>
      <c r="L146" s="280"/>
    </row>
    <row r="147" spans="1:12" x14ac:dyDescent="0.25">
      <c r="A147" s="280" t="s">
        <v>276</v>
      </c>
      <c r="B147" s="280" t="s">
        <v>297</v>
      </c>
      <c r="C147" s="280" t="s">
        <v>298</v>
      </c>
      <c r="D147" s="280" t="s">
        <v>9039</v>
      </c>
      <c r="E147" s="280" t="s">
        <v>9328</v>
      </c>
      <c r="F147" s="280" t="s">
        <v>9362</v>
      </c>
      <c r="G147" s="280" t="s">
        <v>9754</v>
      </c>
      <c r="H147" s="280" t="s">
        <v>9871</v>
      </c>
      <c r="I147" s="280" t="s">
        <v>9870</v>
      </c>
      <c r="J147" s="280"/>
      <c r="K147" s="280"/>
      <c r="L147" s="280"/>
    </row>
    <row r="148" spans="1:12" x14ac:dyDescent="0.25">
      <c r="A148" s="280" t="s">
        <v>1696</v>
      </c>
      <c r="B148" s="280" t="s">
        <v>1694</v>
      </c>
      <c r="C148" s="280" t="s">
        <v>1695</v>
      </c>
      <c r="D148" s="280" t="s">
        <v>9046</v>
      </c>
      <c r="E148" s="280" t="s">
        <v>9687</v>
      </c>
      <c r="F148" s="280" t="s">
        <v>9817</v>
      </c>
      <c r="G148" s="280" t="s">
        <v>9817</v>
      </c>
      <c r="H148" s="280" t="s">
        <v>9869</v>
      </c>
      <c r="I148" s="280" t="s">
        <v>9870</v>
      </c>
      <c r="J148" s="280"/>
      <c r="K148" s="280"/>
      <c r="L148" s="280"/>
    </row>
    <row r="149" spans="1:12" x14ac:dyDescent="0.25">
      <c r="A149" s="280" t="s">
        <v>4869</v>
      </c>
      <c r="B149" s="280" t="s">
        <v>4867</v>
      </c>
      <c r="C149" s="280" t="s">
        <v>4868</v>
      </c>
      <c r="D149" s="280" t="s">
        <v>9047</v>
      </c>
      <c r="E149" s="280" t="s">
        <v>9379</v>
      </c>
      <c r="F149" s="280" t="s">
        <v>9385</v>
      </c>
      <c r="G149" s="280" t="s">
        <v>9386</v>
      </c>
      <c r="H149" s="280" t="s">
        <v>9869</v>
      </c>
      <c r="I149" s="280" t="s">
        <v>9870</v>
      </c>
      <c r="J149" s="280"/>
      <c r="K149" s="280"/>
      <c r="L149" s="280"/>
    </row>
    <row r="150" spans="1:12" x14ac:dyDescent="0.25">
      <c r="A150" s="280" t="s">
        <v>506</v>
      </c>
      <c r="B150" s="280" t="s">
        <v>504</v>
      </c>
      <c r="C150" s="280" t="s">
        <v>505</v>
      </c>
      <c r="D150" s="280" t="s">
        <v>9048</v>
      </c>
      <c r="E150" s="280" t="s">
        <v>9341</v>
      </c>
      <c r="F150" s="280" t="s">
        <v>9385</v>
      </c>
      <c r="G150" s="280" t="s">
        <v>9422</v>
      </c>
      <c r="H150" s="280" t="s">
        <v>9869</v>
      </c>
      <c r="I150" s="280" t="s">
        <v>9870</v>
      </c>
      <c r="J150" s="280"/>
      <c r="K150" s="280"/>
      <c r="L150" s="280"/>
    </row>
    <row r="151" spans="1:12" x14ac:dyDescent="0.25">
      <c r="A151" s="280" t="s">
        <v>516</v>
      </c>
      <c r="B151" s="280" t="s">
        <v>514</v>
      </c>
      <c r="C151" s="280" t="s">
        <v>515</v>
      </c>
      <c r="D151" s="280" t="s">
        <v>9049</v>
      </c>
      <c r="E151" s="280" t="s">
        <v>9348</v>
      </c>
      <c r="F151" s="280" t="s">
        <v>9551</v>
      </c>
      <c r="G151" s="280" t="s">
        <v>9381</v>
      </c>
      <c r="H151" s="280" t="s">
        <v>9869</v>
      </c>
      <c r="I151" s="280" t="s">
        <v>9872</v>
      </c>
      <c r="J151" s="280"/>
      <c r="K151" s="280"/>
      <c r="L151" s="280"/>
    </row>
    <row r="152" spans="1:12" x14ac:dyDescent="0.25">
      <c r="A152" s="280" t="s">
        <v>516</v>
      </c>
      <c r="B152" s="280" t="s">
        <v>528</v>
      </c>
      <c r="C152" s="280" t="s">
        <v>529</v>
      </c>
      <c r="D152" s="280" t="s">
        <v>9049</v>
      </c>
      <c r="E152" s="280" t="s">
        <v>9348</v>
      </c>
      <c r="F152" s="280" t="s">
        <v>9385</v>
      </c>
      <c r="G152" s="280" t="s">
        <v>9518</v>
      </c>
      <c r="H152" s="280" t="s">
        <v>9871</v>
      </c>
      <c r="I152" s="280" t="s">
        <v>9870</v>
      </c>
      <c r="J152" s="280"/>
      <c r="K152" s="280"/>
      <c r="L152" s="280"/>
    </row>
    <row r="153" spans="1:12" x14ac:dyDescent="0.25">
      <c r="A153" s="280" t="s">
        <v>516</v>
      </c>
      <c r="B153" s="280" t="s">
        <v>545</v>
      </c>
      <c r="C153" s="280" t="s">
        <v>546</v>
      </c>
      <c r="D153" s="280" t="s">
        <v>9049</v>
      </c>
      <c r="E153" s="280" t="s">
        <v>9348</v>
      </c>
      <c r="F153" s="280" t="s">
        <v>9385</v>
      </c>
      <c r="G153" s="280" t="s">
        <v>9422</v>
      </c>
      <c r="H153" s="280" t="s">
        <v>9871</v>
      </c>
      <c r="I153" s="280" t="s">
        <v>9870</v>
      </c>
      <c r="J153" s="280"/>
      <c r="K153" s="280"/>
      <c r="L153" s="280"/>
    </row>
    <row r="154" spans="1:12" x14ac:dyDescent="0.25">
      <c r="A154" s="280" t="s">
        <v>516</v>
      </c>
      <c r="B154" s="280" t="s">
        <v>558</v>
      </c>
      <c r="C154" s="280" t="s">
        <v>559</v>
      </c>
      <c r="D154" s="280" t="s">
        <v>9049</v>
      </c>
      <c r="E154" s="280" t="s">
        <v>9348</v>
      </c>
      <c r="F154" s="280" t="s">
        <v>9362</v>
      </c>
      <c r="G154" s="280" t="s">
        <v>9829</v>
      </c>
      <c r="H154" s="280" t="s">
        <v>9871</v>
      </c>
      <c r="I154" s="280" t="s">
        <v>9870</v>
      </c>
      <c r="J154" s="280"/>
      <c r="K154" s="280"/>
      <c r="L154" s="280"/>
    </row>
    <row r="155" spans="1:12" x14ac:dyDescent="0.25">
      <c r="A155" s="280" t="s">
        <v>87</v>
      </c>
      <c r="B155" s="280" t="s">
        <v>1812</v>
      </c>
      <c r="C155" s="280" t="s">
        <v>1813</v>
      </c>
      <c r="D155" s="280" t="s">
        <v>9052</v>
      </c>
      <c r="E155" s="280" t="s">
        <v>9341</v>
      </c>
      <c r="F155" s="280" t="s">
        <v>9420</v>
      </c>
      <c r="G155" s="280" t="s">
        <v>9381</v>
      </c>
      <c r="H155" s="280" t="s">
        <v>9869</v>
      </c>
      <c r="I155" s="280" t="s">
        <v>9872</v>
      </c>
      <c r="J155" s="280"/>
      <c r="K155" s="280"/>
      <c r="L155" s="280"/>
    </row>
    <row r="156" spans="1:12" x14ac:dyDescent="0.25">
      <c r="A156" s="280" t="s">
        <v>87</v>
      </c>
      <c r="B156" s="280" t="s">
        <v>85</v>
      </c>
      <c r="C156" s="280" t="s">
        <v>86</v>
      </c>
      <c r="D156" s="280" t="s">
        <v>9052</v>
      </c>
      <c r="E156" s="280" t="s">
        <v>9341</v>
      </c>
      <c r="F156" s="280" t="s">
        <v>9385</v>
      </c>
      <c r="G156" s="280" t="s">
        <v>9754</v>
      </c>
      <c r="H156" s="280" t="s">
        <v>9871</v>
      </c>
      <c r="I156" s="280" t="s">
        <v>9870</v>
      </c>
      <c r="J156" s="280"/>
      <c r="K156" s="280"/>
      <c r="L156" s="280"/>
    </row>
    <row r="157" spans="1:12" x14ac:dyDescent="0.25">
      <c r="A157" s="280" t="s">
        <v>87</v>
      </c>
      <c r="B157" s="280" t="s">
        <v>1825</v>
      </c>
      <c r="C157" s="280" t="s">
        <v>1826</v>
      </c>
      <c r="D157" s="280" t="s">
        <v>9052</v>
      </c>
      <c r="E157" s="280" t="s">
        <v>9341</v>
      </c>
      <c r="F157" s="280" t="s">
        <v>9342</v>
      </c>
      <c r="G157" s="280" t="s">
        <v>9840</v>
      </c>
      <c r="H157" s="280" t="s">
        <v>9871</v>
      </c>
      <c r="I157" s="280" t="s">
        <v>9870</v>
      </c>
      <c r="J157" s="280"/>
      <c r="K157" s="280"/>
      <c r="L157" s="280"/>
    </row>
    <row r="158" spans="1:12" x14ac:dyDescent="0.25">
      <c r="A158" s="280" t="s">
        <v>924</v>
      </c>
      <c r="B158" s="280" t="s">
        <v>2621</v>
      </c>
      <c r="C158" s="280" t="s">
        <v>2622</v>
      </c>
      <c r="D158" s="280" t="s">
        <v>9053</v>
      </c>
      <c r="E158" s="280" t="s">
        <v>9341</v>
      </c>
      <c r="F158" s="280" t="s">
        <v>9844</v>
      </c>
      <c r="G158" s="280" t="s">
        <v>9381</v>
      </c>
      <c r="H158" s="280" t="s">
        <v>9869</v>
      </c>
      <c r="I158" s="280" t="s">
        <v>9872</v>
      </c>
      <c r="J158" s="280"/>
      <c r="K158" s="280"/>
      <c r="L158" s="280"/>
    </row>
    <row r="159" spans="1:12" x14ac:dyDescent="0.25">
      <c r="A159" s="280" t="s">
        <v>924</v>
      </c>
      <c r="B159" s="280" t="s">
        <v>922</v>
      </c>
      <c r="C159" s="280" t="s">
        <v>923</v>
      </c>
      <c r="D159" s="280" t="s">
        <v>9053</v>
      </c>
      <c r="E159" s="280" t="s">
        <v>9341</v>
      </c>
      <c r="F159" s="280" t="s">
        <v>9385</v>
      </c>
      <c r="G159" s="280" t="s">
        <v>9754</v>
      </c>
      <c r="H159" s="280" t="s">
        <v>9871</v>
      </c>
      <c r="I159" s="280" t="s">
        <v>9870</v>
      </c>
      <c r="J159" s="280"/>
      <c r="K159" s="280"/>
      <c r="L159" s="280"/>
    </row>
    <row r="160" spans="1:12" x14ac:dyDescent="0.25">
      <c r="A160" s="280" t="s">
        <v>924</v>
      </c>
      <c r="B160" s="280" t="s">
        <v>2594</v>
      </c>
      <c r="C160" s="280" t="s">
        <v>2595</v>
      </c>
      <c r="D160" s="280" t="s">
        <v>9053</v>
      </c>
      <c r="E160" s="280" t="s">
        <v>9341</v>
      </c>
      <c r="F160" s="280" t="s">
        <v>9853</v>
      </c>
      <c r="G160" s="280" t="s">
        <v>2594</v>
      </c>
      <c r="H160" s="280" t="s">
        <v>9871</v>
      </c>
      <c r="I160" s="280" t="s">
        <v>9870</v>
      </c>
      <c r="J160" s="280"/>
      <c r="K160" s="280"/>
      <c r="L160" s="280"/>
    </row>
    <row r="161" spans="1:12" x14ac:dyDescent="0.25">
      <c r="A161" s="280" t="s">
        <v>590</v>
      </c>
      <c r="B161" s="280" t="s">
        <v>588</v>
      </c>
      <c r="C161" s="280" t="s">
        <v>589</v>
      </c>
      <c r="D161" s="280" t="s">
        <v>9054</v>
      </c>
      <c r="E161" s="280" t="s">
        <v>9441</v>
      </c>
      <c r="F161" s="280" t="s">
        <v>9349</v>
      </c>
      <c r="G161" s="280" t="s">
        <v>9362</v>
      </c>
      <c r="H161" s="280" t="s">
        <v>9869</v>
      </c>
      <c r="I161" s="280" t="s">
        <v>9870</v>
      </c>
      <c r="J161" s="280"/>
      <c r="K161" s="280"/>
      <c r="L161" s="280"/>
    </row>
    <row r="162" spans="1:12" x14ac:dyDescent="0.25">
      <c r="A162" s="280" t="s">
        <v>4881</v>
      </c>
      <c r="B162" s="280" t="s">
        <v>4879</v>
      </c>
      <c r="C162" s="280" t="s">
        <v>4880</v>
      </c>
      <c r="D162" s="280" t="s">
        <v>9063</v>
      </c>
      <c r="E162" s="280" t="s">
        <v>9379</v>
      </c>
      <c r="F162" s="280" t="s">
        <v>9860</v>
      </c>
      <c r="G162" s="280" t="s">
        <v>9330</v>
      </c>
      <c r="H162" s="280" t="s">
        <v>9869</v>
      </c>
      <c r="I162" s="280" t="s">
        <v>9870</v>
      </c>
      <c r="J162" s="280"/>
      <c r="K162" s="280"/>
      <c r="L162" s="280"/>
    </row>
    <row r="163" spans="1:12" x14ac:dyDescent="0.25">
      <c r="A163" s="280" t="s">
        <v>54</v>
      </c>
      <c r="B163" s="280" t="s">
        <v>52</v>
      </c>
      <c r="C163" s="280" t="s">
        <v>53</v>
      </c>
      <c r="D163" s="280" t="s">
        <v>9070</v>
      </c>
      <c r="E163" s="280" t="s">
        <v>9348</v>
      </c>
      <c r="F163" s="280" t="s">
        <v>9362</v>
      </c>
      <c r="G163" s="280" t="s">
        <v>9330</v>
      </c>
      <c r="H163" s="280" t="s">
        <v>9869</v>
      </c>
      <c r="I163" s="280" t="s">
        <v>9870</v>
      </c>
      <c r="J163" s="280"/>
      <c r="K163" s="280"/>
      <c r="L163" s="280"/>
    </row>
    <row r="164" spans="1:12" x14ac:dyDescent="0.25">
      <c r="A164" s="280" t="s">
        <v>54</v>
      </c>
      <c r="B164" s="280" t="s">
        <v>625</v>
      </c>
      <c r="C164" s="280" t="s">
        <v>626</v>
      </c>
      <c r="D164" s="280" t="s">
        <v>9070</v>
      </c>
      <c r="E164" s="280" t="s">
        <v>9348</v>
      </c>
      <c r="F164" s="280" t="s">
        <v>9385</v>
      </c>
      <c r="G164" s="280" t="s">
        <v>9422</v>
      </c>
      <c r="H164" s="280" t="s">
        <v>9871</v>
      </c>
      <c r="I164" s="280" t="s">
        <v>9870</v>
      </c>
      <c r="J164" s="280"/>
      <c r="K164" s="280"/>
      <c r="L164" s="280"/>
    </row>
    <row r="165" spans="1:12" x14ac:dyDescent="0.25">
      <c r="A165" s="280" t="s">
        <v>309</v>
      </c>
      <c r="B165" s="280" t="s">
        <v>307</v>
      </c>
      <c r="C165" s="280" t="s">
        <v>308</v>
      </c>
      <c r="D165" s="280" t="s">
        <v>9073</v>
      </c>
      <c r="E165" s="280" t="s">
        <v>9341</v>
      </c>
      <c r="F165" s="280" t="s">
        <v>9342</v>
      </c>
      <c r="G165" s="280" t="s">
        <v>9342</v>
      </c>
      <c r="H165" s="280" t="s">
        <v>9869</v>
      </c>
      <c r="I165" s="280" t="s">
        <v>9870</v>
      </c>
      <c r="J165" s="280"/>
      <c r="K165" s="280"/>
      <c r="L165" s="280"/>
    </row>
    <row r="166" spans="1:12" x14ac:dyDescent="0.25">
      <c r="A166" s="280" t="s">
        <v>114</v>
      </c>
      <c r="B166" s="280" t="s">
        <v>112</v>
      </c>
      <c r="C166" s="280" t="s">
        <v>113</v>
      </c>
      <c r="D166" s="280" t="s">
        <v>9074</v>
      </c>
      <c r="E166" s="280" t="s">
        <v>9341</v>
      </c>
      <c r="F166" s="280" t="s">
        <v>9866</v>
      </c>
      <c r="G166" s="280" t="s">
        <v>9330</v>
      </c>
      <c r="H166" s="280" t="s">
        <v>9869</v>
      </c>
      <c r="I166" s="280" t="s">
        <v>9870</v>
      </c>
      <c r="J166" s="280"/>
      <c r="K166" s="280"/>
      <c r="L166" s="280"/>
    </row>
  </sheetData>
  <autoFilter ref="A1:L166"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51" bestFit="1" customWidth="1"/>
    <col min="2" max="2" width="5.42578125" style="51" bestFit="1" customWidth="1"/>
    <col min="3" max="57" width="5.42578125" style="51" customWidth="1"/>
    <col min="58" max="58" width="9.42578125" style="51" customWidth="1"/>
    <col min="59" max="16384" width="9.42578125" style="51"/>
  </cols>
  <sheetData>
    <row r="1" spans="1:58" x14ac:dyDescent="0.25">
      <c r="A1" s="317"/>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c r="AO1" s="316"/>
      <c r="AP1" s="316"/>
      <c r="AQ1" s="316"/>
      <c r="AR1" s="316"/>
      <c r="AS1" s="316"/>
      <c r="AT1" s="316"/>
      <c r="AU1" s="316"/>
      <c r="AV1" s="316"/>
      <c r="AW1" s="316"/>
      <c r="AX1" s="316"/>
      <c r="AY1" s="316"/>
      <c r="AZ1" s="316"/>
      <c r="BA1" s="316"/>
      <c r="BB1" s="316"/>
      <c r="BC1" s="316"/>
      <c r="BD1" s="316"/>
      <c r="BE1" s="316"/>
    </row>
    <row r="2" spans="1:58" s="4" customFormat="1" ht="121.5" customHeight="1" x14ac:dyDescent="0.2">
      <c r="A2" s="13" t="s">
        <v>8612</v>
      </c>
      <c r="B2" s="184" t="s">
        <v>8613</v>
      </c>
      <c r="C2" s="16" t="s">
        <v>9873</v>
      </c>
      <c r="D2" s="16" t="s">
        <v>9874</v>
      </c>
      <c r="E2" s="16" t="s">
        <v>9875</v>
      </c>
      <c r="F2" s="16" t="s">
        <v>9876</v>
      </c>
      <c r="G2" s="16" t="s">
        <v>9877</v>
      </c>
      <c r="H2" s="16" t="s">
        <v>9878</v>
      </c>
      <c r="I2" s="16" t="s">
        <v>9879</v>
      </c>
      <c r="J2" s="16" t="s">
        <v>9880</v>
      </c>
      <c r="K2" s="16" t="s">
        <v>9881</v>
      </c>
      <c r="L2" s="16" t="s">
        <v>9882</v>
      </c>
      <c r="M2" s="16" t="s">
        <v>9883</v>
      </c>
      <c r="N2" s="16" t="s">
        <v>9884</v>
      </c>
      <c r="O2" s="16" t="s">
        <v>9885</v>
      </c>
      <c r="P2" s="16" t="s">
        <v>9886</v>
      </c>
      <c r="Q2" s="16" t="s">
        <v>9887</v>
      </c>
      <c r="R2" s="16" t="s">
        <v>9888</v>
      </c>
      <c r="S2" s="16" t="s">
        <v>9889</v>
      </c>
      <c r="T2" s="16" t="s">
        <v>9890</v>
      </c>
      <c r="U2" s="16" t="s">
        <v>9890</v>
      </c>
      <c r="V2" s="16" t="s">
        <v>9891</v>
      </c>
      <c r="W2" s="16" t="s">
        <v>9892</v>
      </c>
      <c r="X2" s="16" t="s">
        <v>9893</v>
      </c>
      <c r="Y2" s="16" t="s">
        <v>9894</v>
      </c>
      <c r="Z2" s="16" t="s">
        <v>9895</v>
      </c>
      <c r="AA2" s="16" t="s">
        <v>9896</v>
      </c>
      <c r="AB2" s="16" t="s">
        <v>9897</v>
      </c>
      <c r="AC2" s="16" t="s">
        <v>9898</v>
      </c>
      <c r="AD2" s="16" t="s">
        <v>9899</v>
      </c>
      <c r="AE2" s="16" t="s">
        <v>9900</v>
      </c>
      <c r="AF2" s="16" t="s">
        <v>8758</v>
      </c>
      <c r="AG2" s="16" t="s">
        <v>8674</v>
      </c>
      <c r="AH2" s="16" t="s">
        <v>9901</v>
      </c>
      <c r="AI2" s="16" t="s">
        <v>9901</v>
      </c>
      <c r="AJ2" s="16" t="s">
        <v>9901</v>
      </c>
      <c r="AK2" s="16" t="s">
        <v>9902</v>
      </c>
      <c r="AL2" s="16" t="s">
        <v>9903</v>
      </c>
      <c r="AM2" s="16" t="s">
        <v>9904</v>
      </c>
      <c r="AN2" s="16" t="s">
        <v>9905</v>
      </c>
      <c r="AO2" s="16" t="s">
        <v>9906</v>
      </c>
      <c r="AP2" s="16" t="s">
        <v>9907</v>
      </c>
      <c r="AQ2" s="16" t="s">
        <v>9908</v>
      </c>
      <c r="AR2" s="16" t="s">
        <v>9909</v>
      </c>
      <c r="AS2" s="16" t="s">
        <v>9910</v>
      </c>
      <c r="AT2" s="16" t="s">
        <v>9911</v>
      </c>
      <c r="AU2" s="16" t="s">
        <v>9912</v>
      </c>
      <c r="AV2" s="16" t="s">
        <v>9913</v>
      </c>
      <c r="AW2" s="16" t="s">
        <v>9914</v>
      </c>
      <c r="AX2" s="16" t="s">
        <v>9915</v>
      </c>
      <c r="AY2" s="16" t="s">
        <v>9916</v>
      </c>
      <c r="AZ2" s="16" t="s">
        <v>9917</v>
      </c>
      <c r="BA2" s="16" t="s">
        <v>9918</v>
      </c>
      <c r="BB2" s="16" t="s">
        <v>9919</v>
      </c>
      <c r="BC2" s="16" t="s">
        <v>8763</v>
      </c>
      <c r="BD2" s="16" t="s">
        <v>9920</v>
      </c>
      <c r="BE2" s="16" t="s">
        <v>8764</v>
      </c>
    </row>
    <row r="3" spans="1:58" x14ac:dyDescent="0.25">
      <c r="A3" s="14" t="s">
        <v>9921</v>
      </c>
      <c r="B3" s="184"/>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25">
      <c r="A4" s="13" t="s">
        <v>62</v>
      </c>
      <c r="B4" s="184" t="s">
        <v>8776</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25">
      <c r="A5" s="13" t="s">
        <v>8778</v>
      </c>
      <c r="B5" s="184" t="s">
        <v>8779</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25">
      <c r="A6" s="13" t="s">
        <v>372</v>
      </c>
      <c r="B6" s="184" t="s">
        <v>8855</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25">
      <c r="A7" s="13" t="s">
        <v>1591</v>
      </c>
      <c r="B7" s="184" t="s">
        <v>8777</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25">
      <c r="A8" s="13" t="s">
        <v>8785</v>
      </c>
      <c r="B8" s="184" t="s">
        <v>8786</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25">
      <c r="A9" s="13" t="s">
        <v>8782</v>
      </c>
      <c r="B9" s="184" t="s">
        <v>8783</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25">
      <c r="A10" s="13" t="s">
        <v>1257</v>
      </c>
      <c r="B10" s="184" t="s">
        <v>8784</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25">
      <c r="A11" s="13" t="s">
        <v>8787</v>
      </c>
      <c r="B11" s="184" t="s">
        <v>8788</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25">
      <c r="A12" s="13" t="s">
        <v>8789</v>
      </c>
      <c r="B12" s="184" t="s">
        <v>8790</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25">
      <c r="A13" s="13" t="s">
        <v>1267</v>
      </c>
      <c r="B13" s="184" t="s">
        <v>8791</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25">
      <c r="A14" s="13" t="s">
        <v>8803</v>
      </c>
      <c r="B14" s="184" t="s">
        <v>8804</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25">
      <c r="A15" s="13" t="s">
        <v>8801</v>
      </c>
      <c r="B15" s="184" t="s">
        <v>8802</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25">
      <c r="A16" s="13" t="s">
        <v>120</v>
      </c>
      <c r="B16" s="184" t="s">
        <v>8798</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25">
      <c r="A17" s="13" t="s">
        <v>8814</v>
      </c>
      <c r="B17" s="184" t="s">
        <v>8815</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25">
      <c r="A18" s="13" t="s">
        <v>8807</v>
      </c>
      <c r="B18" s="184" t="s">
        <v>8808</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25">
      <c r="A19" s="13" t="s">
        <v>8793</v>
      </c>
      <c r="B19" s="184" t="s">
        <v>8794</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25">
      <c r="A20" s="13" t="s">
        <v>8809</v>
      </c>
      <c r="B20" s="184" t="s">
        <v>8810</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25">
      <c r="A21" s="13" t="s">
        <v>8795</v>
      </c>
      <c r="B21" s="184" t="s">
        <v>8796</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25">
      <c r="A22" s="13" t="s">
        <v>8818</v>
      </c>
      <c r="B22" s="184" t="s">
        <v>8819</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25">
      <c r="A23" s="13" t="s">
        <v>8811</v>
      </c>
      <c r="B23" s="184" t="s">
        <v>8812</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25">
      <c r="A24" s="13" t="s">
        <v>8805</v>
      </c>
      <c r="B24" s="184" t="s">
        <v>8806</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25">
      <c r="A25" s="13" t="s">
        <v>8820</v>
      </c>
      <c r="B25" s="184" t="s">
        <v>8821</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25">
      <c r="A26" s="13" t="s">
        <v>2423</v>
      </c>
      <c r="B26" s="184" t="s">
        <v>8813</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25">
      <c r="A27" s="13" t="s">
        <v>9922</v>
      </c>
      <c r="B27" s="184" t="s">
        <v>8817</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25">
      <c r="A28" s="13" t="s">
        <v>8799</v>
      </c>
      <c r="B28" s="184" t="s">
        <v>8800</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25">
      <c r="A29" s="13" t="s">
        <v>362</v>
      </c>
      <c r="B29" s="184" t="s">
        <v>8797</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25">
      <c r="A30" s="13" t="s">
        <v>599</v>
      </c>
      <c r="B30" s="184" t="s">
        <v>8792</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25">
      <c r="A31" s="13" t="s">
        <v>9923</v>
      </c>
      <c r="B31" s="184" t="s">
        <v>8839</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25">
      <c r="A32" s="13" t="s">
        <v>8918</v>
      </c>
      <c r="B32" s="184" t="s">
        <v>8919</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25">
      <c r="A33" s="13" t="s">
        <v>228</v>
      </c>
      <c r="B33" s="184" t="s">
        <v>8832</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25">
      <c r="A34" s="13" t="s">
        <v>8823</v>
      </c>
      <c r="B34" s="184" t="s">
        <v>8824</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25">
      <c r="A35" s="13" t="s">
        <v>9924</v>
      </c>
      <c r="B35" s="184" t="s">
        <v>8822</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25">
      <c r="A36" s="13" t="s">
        <v>453</v>
      </c>
      <c r="B36" s="184" t="s">
        <v>9036</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25">
      <c r="A37" s="13" t="s">
        <v>4498</v>
      </c>
      <c r="B37" s="184" t="s">
        <v>8827</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25">
      <c r="A38" s="13" t="s">
        <v>8828</v>
      </c>
      <c r="B38" s="184" t="s">
        <v>8829</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25">
      <c r="A39" s="13" t="s">
        <v>4564</v>
      </c>
      <c r="B39" s="184" t="s">
        <v>8835</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25">
      <c r="A40" s="13" t="s">
        <v>8836</v>
      </c>
      <c r="B40" s="184" t="s">
        <v>8837</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25">
      <c r="A41" s="13" t="s">
        <v>1315</v>
      </c>
      <c r="B41" s="184" t="s">
        <v>8834</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25">
      <c r="A42" s="13" t="s">
        <v>9925</v>
      </c>
      <c r="B42" s="184" t="s">
        <v>8833</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25">
      <c r="A43" s="13" t="s">
        <v>4587</v>
      </c>
      <c r="B43" s="184" t="s">
        <v>8840</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25">
      <c r="A44" s="13" t="s">
        <v>8830</v>
      </c>
      <c r="B44" s="184" t="s">
        <v>8831</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25">
      <c r="A45" s="13" t="s">
        <v>8893</v>
      </c>
      <c r="B45" s="184" t="s">
        <v>8894</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25">
      <c r="A46" s="13" t="s">
        <v>8841</v>
      </c>
      <c r="B46" s="184" t="s">
        <v>8842</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25">
      <c r="A47" s="13" t="s">
        <v>8843</v>
      </c>
      <c r="B47" s="184" t="s">
        <v>8844</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25">
      <c r="A48" s="13" t="s">
        <v>8845</v>
      </c>
      <c r="B48" s="184" t="s">
        <v>8846</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25">
      <c r="A49" s="13" t="s">
        <v>8852</v>
      </c>
      <c r="B49" s="184" t="s">
        <v>8853</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25">
      <c r="A50" s="13" t="s">
        <v>5063</v>
      </c>
      <c r="B50" s="184" t="s">
        <v>8849</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25">
      <c r="A51" s="13" t="s">
        <v>8850</v>
      </c>
      <c r="B51" s="184" t="s">
        <v>8851</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25">
      <c r="A52" s="13" t="s">
        <v>4599</v>
      </c>
      <c r="B52" s="184" t="s">
        <v>8854</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25">
      <c r="A53" s="13" t="s">
        <v>4611</v>
      </c>
      <c r="B53" s="184" t="s">
        <v>8856</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25">
      <c r="A54" s="13" t="s">
        <v>172</v>
      </c>
      <c r="B54" s="184" t="s">
        <v>8857</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25">
      <c r="A55" s="13" t="s">
        <v>4812</v>
      </c>
      <c r="B55" s="184" t="s">
        <v>9018</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25">
      <c r="A56" s="13" t="s">
        <v>8884</v>
      </c>
      <c r="B56" s="184" t="s">
        <v>8885</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25">
      <c r="A57" s="13" t="s">
        <v>268</v>
      </c>
      <c r="B57" s="184" t="s">
        <v>8858</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25">
      <c r="A58" s="13" t="s">
        <v>8860</v>
      </c>
      <c r="B58" s="184" t="s">
        <v>8861</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25">
      <c r="A59" s="13" t="s">
        <v>1158</v>
      </c>
      <c r="B59" s="184" t="s">
        <v>8862</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25">
      <c r="A60" s="13" t="s">
        <v>8865</v>
      </c>
      <c r="B60" s="184" t="s">
        <v>8866</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25">
      <c r="A61" s="13" t="s">
        <v>8863</v>
      </c>
      <c r="B61" s="184" t="s">
        <v>8864</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25">
      <c r="A62" s="13" t="s">
        <v>8867</v>
      </c>
      <c r="B62" s="184" t="s">
        <v>8868</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25">
      <c r="A63" s="13" t="s">
        <v>8871</v>
      </c>
      <c r="B63" s="184" t="s">
        <v>8872</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25">
      <c r="A64" s="13" t="s">
        <v>3194</v>
      </c>
      <c r="B64" s="184" t="s">
        <v>8881</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25">
      <c r="A65" s="13" t="s">
        <v>8875</v>
      </c>
      <c r="B65" s="184" t="s">
        <v>8876</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25">
      <c r="A66" s="13" t="s">
        <v>8847</v>
      </c>
      <c r="B66" s="184" t="s">
        <v>8848</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25">
      <c r="A67" s="13" t="s">
        <v>8877</v>
      </c>
      <c r="B67" s="184" t="s">
        <v>8878</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25">
      <c r="A68" s="13" t="s">
        <v>103</v>
      </c>
      <c r="B68" s="184" t="s">
        <v>8886</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25">
      <c r="A69" s="13" t="s">
        <v>8887</v>
      </c>
      <c r="B69" s="184" t="s">
        <v>8888</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25">
      <c r="A70" s="13" t="s">
        <v>4632</v>
      </c>
      <c r="B70" s="184" t="s">
        <v>8889</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25">
      <c r="A71" s="13" t="s">
        <v>8879</v>
      </c>
      <c r="B71" s="184" t="s">
        <v>8880</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25">
      <c r="A72" s="13" t="s">
        <v>8882</v>
      </c>
      <c r="B72" s="184" t="s">
        <v>8883</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25">
      <c r="A73" s="13" t="s">
        <v>8890</v>
      </c>
      <c r="B73" s="184" t="s">
        <v>8891</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25">
      <c r="A74" s="13" t="s">
        <v>4656</v>
      </c>
      <c r="B74" s="184" t="s">
        <v>8895</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25">
      <c r="A75" s="13" t="s">
        <v>4644</v>
      </c>
      <c r="B75" s="184" t="s">
        <v>8892</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25">
      <c r="A76" s="13" t="s">
        <v>2761</v>
      </c>
      <c r="B76" s="184" t="s">
        <v>8896</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25">
      <c r="A77" s="13" t="s">
        <v>8903</v>
      </c>
      <c r="B77" s="184" t="s">
        <v>8904</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25">
      <c r="A78" s="13" t="s">
        <v>657</v>
      </c>
      <c r="B78" s="184" t="s">
        <v>8898</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25">
      <c r="A79" s="13" t="s">
        <v>818</v>
      </c>
      <c r="B79" s="184" t="s">
        <v>8897</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25">
      <c r="A80" s="13" t="s">
        <v>1032</v>
      </c>
      <c r="B80" s="184" t="s">
        <v>8901</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25">
      <c r="A81" s="13" t="s">
        <v>383</v>
      </c>
      <c r="B81" s="184" t="s">
        <v>8902</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25">
      <c r="A82" s="13" t="s">
        <v>8899</v>
      </c>
      <c r="B82" s="184" t="s">
        <v>8900</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25">
      <c r="A83" s="13" t="s">
        <v>8905</v>
      </c>
      <c r="B83" s="184" t="s">
        <v>8906</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25">
      <c r="A84" s="13" t="s">
        <v>401</v>
      </c>
      <c r="B84" s="184" t="s">
        <v>8907</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25">
      <c r="A85" s="13" t="s">
        <v>8908</v>
      </c>
      <c r="B85" s="184" t="s">
        <v>8909</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25">
      <c r="A86" s="13" t="s">
        <v>8911</v>
      </c>
      <c r="B86" s="184" t="s">
        <v>8912</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25">
      <c r="A87" s="13" t="s">
        <v>127</v>
      </c>
      <c r="B87" s="184" t="s">
        <v>8910</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25">
      <c r="A88" s="13" t="s">
        <v>8913</v>
      </c>
      <c r="B88" s="184" t="s">
        <v>8914</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25">
      <c r="A89" s="13" t="s">
        <v>412</v>
      </c>
      <c r="B89" s="184" t="s">
        <v>8915</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25">
      <c r="A90" s="13" t="s">
        <v>8920</v>
      </c>
      <c r="B90" s="184" t="s">
        <v>8921</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25">
      <c r="A91" s="13" t="s">
        <v>9926</v>
      </c>
      <c r="B91" s="184" t="s">
        <v>8994</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25">
      <c r="A92" s="13" t="s">
        <v>9927</v>
      </c>
      <c r="B92" s="184" t="s">
        <v>8925</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25">
      <c r="A93" s="13" t="s">
        <v>8926</v>
      </c>
      <c r="B93" s="184" t="s">
        <v>8927</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25">
      <c r="A94" s="13" t="s">
        <v>8916</v>
      </c>
      <c r="B94" s="184" t="s">
        <v>8917</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25">
      <c r="A95" s="13" t="s">
        <v>9928</v>
      </c>
      <c r="B95" s="184" t="s">
        <v>8929</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25">
      <c r="A96" s="13" t="s">
        <v>8944</v>
      </c>
      <c r="B96" s="184" t="s">
        <v>8945</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25">
      <c r="A97" s="13" t="s">
        <v>1093</v>
      </c>
      <c r="B97" s="184" t="s">
        <v>8930</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25">
      <c r="A98" s="13" t="s">
        <v>4978</v>
      </c>
      <c r="B98" s="184" t="s">
        <v>8939</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25">
      <c r="A99" s="13" t="s">
        <v>8931</v>
      </c>
      <c r="B99" s="184" t="s">
        <v>8932</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25">
      <c r="A100" s="13" t="s">
        <v>133</v>
      </c>
      <c r="B100" s="184" t="s">
        <v>8933</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25">
      <c r="A101" s="13" t="s">
        <v>8936</v>
      </c>
      <c r="B101" s="184" t="s">
        <v>8937</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1496</v>
      </c>
      <c r="BC101" s="19">
        <v>2015</v>
      </c>
      <c r="BD101" s="19">
        <v>2014</v>
      </c>
      <c r="BE101" s="19">
        <v>2014</v>
      </c>
      <c r="BF101" s="9"/>
    </row>
    <row r="102" spans="1:58" x14ac:dyDescent="0.25">
      <c r="A102" s="13" t="s">
        <v>8940</v>
      </c>
      <c r="B102" s="184" t="s">
        <v>8941</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25">
      <c r="A103" s="13" t="s">
        <v>8942</v>
      </c>
      <c r="B103" s="184" t="s">
        <v>8943</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25">
      <c r="A104" s="13" t="s">
        <v>3575</v>
      </c>
      <c r="B104" s="184" t="s">
        <v>8948</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25">
      <c r="A105" s="13" t="s">
        <v>427</v>
      </c>
      <c r="B105" s="184" t="s">
        <v>8968</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25">
      <c r="A106" s="13" t="s">
        <v>1455</v>
      </c>
      <c r="B106" s="184" t="s">
        <v>8969</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25">
      <c r="A107" s="13" t="s">
        <v>8949</v>
      </c>
      <c r="B107" s="184" t="s">
        <v>8950</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25">
      <c r="A108" s="13" t="s">
        <v>12</v>
      </c>
      <c r="B108" s="184" t="s">
        <v>8956</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25">
      <c r="A109" s="13" t="s">
        <v>8957</v>
      </c>
      <c r="B109" s="184" t="s">
        <v>8958</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25">
      <c r="A110" s="13" t="s">
        <v>8952</v>
      </c>
      <c r="B110" s="184" t="s">
        <v>8953</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25">
      <c r="A111" s="13" t="s">
        <v>342</v>
      </c>
      <c r="B111" s="184" t="s">
        <v>8965</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25">
      <c r="A112" s="13" t="s">
        <v>8966</v>
      </c>
      <c r="B112" s="184" t="s">
        <v>8967</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25">
      <c r="A113" s="13" t="s">
        <v>4679</v>
      </c>
      <c r="B113" s="184" t="s">
        <v>8951</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25">
      <c r="A114" s="13" t="s">
        <v>8869</v>
      </c>
      <c r="B114" s="184" t="s">
        <v>8870</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25">
      <c r="A115" s="13" t="s">
        <v>9929</v>
      </c>
      <c r="B115" s="184" t="s">
        <v>8947</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25">
      <c r="A116" s="13" t="s">
        <v>8962</v>
      </c>
      <c r="B116" s="184" t="s">
        <v>8963</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25">
      <c r="A117" s="13" t="s">
        <v>8960</v>
      </c>
      <c r="B117" s="184" t="s">
        <v>8961</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25">
      <c r="A118" s="13" t="s">
        <v>416</v>
      </c>
      <c r="B118" s="184" t="s">
        <v>8946</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25">
      <c r="A119" s="13" t="s">
        <v>646</v>
      </c>
      <c r="B119" s="184" t="s">
        <v>8964</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25">
      <c r="A120" s="13" t="s">
        <v>325</v>
      </c>
      <c r="B120" s="184" t="s">
        <v>8959</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25">
      <c r="A121" s="13" t="s">
        <v>985</v>
      </c>
      <c r="B121" s="184" t="s">
        <v>8970</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25">
      <c r="A122" s="13" t="s">
        <v>8980</v>
      </c>
      <c r="B122" s="184" t="s">
        <v>8981</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25">
      <c r="A123" s="13" t="s">
        <v>8978</v>
      </c>
      <c r="B123" s="184" t="s">
        <v>8979</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25">
      <c r="A124" s="13" t="s">
        <v>8974</v>
      </c>
      <c r="B124" s="184" t="s">
        <v>8975</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25">
      <c r="A125" s="13" t="s">
        <v>8982</v>
      </c>
      <c r="B125" s="184" t="s">
        <v>8983</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25">
      <c r="A126" s="13" t="s">
        <v>4758</v>
      </c>
      <c r="B126" s="184" t="s">
        <v>8973</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25">
      <c r="A127" s="13" t="s">
        <v>192</v>
      </c>
      <c r="B127" s="184" t="s">
        <v>8971</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25">
      <c r="A128" s="13" t="s">
        <v>778</v>
      </c>
      <c r="B128" s="184" t="s">
        <v>8972</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25">
      <c r="A129" s="13" t="s">
        <v>8976</v>
      </c>
      <c r="B129" s="184" t="s">
        <v>8977</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25">
      <c r="A130" s="13" t="s">
        <v>8984</v>
      </c>
      <c r="B130" s="184" t="s">
        <v>8985</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25">
      <c r="A131" s="13" t="s">
        <v>147</v>
      </c>
      <c r="B131" s="184" t="s">
        <v>8986</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25">
      <c r="A132" s="13" t="s">
        <v>8990</v>
      </c>
      <c r="B132" s="184" t="s">
        <v>8991</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25">
      <c r="A133" s="13" t="s">
        <v>157</v>
      </c>
      <c r="B133" s="184" t="s">
        <v>8999</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25">
      <c r="A134" s="13" t="s">
        <v>4770</v>
      </c>
      <c r="B134" s="184" t="s">
        <v>8987</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25">
      <c r="A135" s="13" t="s">
        <v>3441</v>
      </c>
      <c r="B135" s="184" t="s">
        <v>8992</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25">
      <c r="A136" s="13" t="s">
        <v>8997</v>
      </c>
      <c r="B136" s="184" t="s">
        <v>8998</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25">
      <c r="A137" s="13" t="s">
        <v>4782</v>
      </c>
      <c r="B137" s="184" t="s">
        <v>8988</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25">
      <c r="A138" s="13" t="s">
        <v>676</v>
      </c>
      <c r="B138" s="184" t="s">
        <v>8989</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25">
      <c r="A139" s="13" t="s">
        <v>2835</v>
      </c>
      <c r="B139" s="184" t="s">
        <v>8993</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25">
      <c r="A140" s="13" t="s">
        <v>8995</v>
      </c>
      <c r="B140" s="184" t="s">
        <v>8996</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25">
      <c r="A141" s="13" t="s">
        <v>9000</v>
      </c>
      <c r="B141" s="184" t="s">
        <v>9001</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25">
      <c r="A142" s="13" t="s">
        <v>2844</v>
      </c>
      <c r="B142" s="184" t="s">
        <v>9004</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25">
      <c r="A143" s="13" t="s">
        <v>9930</v>
      </c>
      <c r="B143" s="184" t="s">
        <v>9006</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25">
      <c r="A144" s="13" t="s">
        <v>431</v>
      </c>
      <c r="B144" s="184" t="s">
        <v>9007</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25">
      <c r="A145" s="13" t="s">
        <v>9931</v>
      </c>
      <c r="B145" s="184" t="s">
        <v>8923</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25">
      <c r="A146" s="13" t="s">
        <v>8934</v>
      </c>
      <c r="B146" s="184" t="s">
        <v>8935</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25">
      <c r="A147" s="13" t="s">
        <v>9932</v>
      </c>
      <c r="B147" s="184" t="s">
        <v>9062</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25">
      <c r="A148" s="13" t="s">
        <v>9068</v>
      </c>
      <c r="B148" s="184" t="s">
        <v>9069</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25">
      <c r="A149" s="13" t="s">
        <v>9023</v>
      </c>
      <c r="B149" s="184" t="s">
        <v>9024</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25">
      <c r="A150" s="13" t="s">
        <v>9008</v>
      </c>
      <c r="B150" s="184" t="s">
        <v>9009</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25">
      <c r="A151" s="13" t="s">
        <v>29</v>
      </c>
      <c r="B151" s="184" t="s">
        <v>9011</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25">
      <c r="A152" s="13" t="s">
        <v>9020</v>
      </c>
      <c r="B152" s="184" t="s">
        <v>9021</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25">
      <c r="A153" s="13" t="s">
        <v>9033</v>
      </c>
      <c r="B153" s="184" t="s">
        <v>9034</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25">
      <c r="A154" s="13" t="s">
        <v>9016</v>
      </c>
      <c r="B154" s="184" t="s">
        <v>9017</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25">
      <c r="A155" s="13" t="s">
        <v>9012</v>
      </c>
      <c r="B155" s="184" t="s">
        <v>9013</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25">
      <c r="A156" s="13" t="s">
        <v>2854</v>
      </c>
      <c r="B156" s="184" t="s">
        <v>9027</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25">
      <c r="A157" s="13" t="s">
        <v>9028</v>
      </c>
      <c r="B157" s="184" t="s">
        <v>9029</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25">
      <c r="A158" s="13" t="s">
        <v>9014</v>
      </c>
      <c r="B158" s="184" t="s">
        <v>9015</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25">
      <c r="A159" s="13" t="s">
        <v>95</v>
      </c>
      <c r="B159" s="184" t="s">
        <v>9019</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25">
      <c r="A160" s="13" t="s">
        <v>9071</v>
      </c>
      <c r="B160" s="184" t="s">
        <v>9072</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25">
      <c r="A161" s="13" t="s">
        <v>348</v>
      </c>
      <c r="B161" s="184" t="s">
        <v>9022</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25">
      <c r="A162" s="13" t="s">
        <v>315</v>
      </c>
      <c r="B162" s="184" t="s">
        <v>8859</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25">
      <c r="A163" s="13" t="s">
        <v>2180</v>
      </c>
      <c r="B163" s="184" t="s">
        <v>8938</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25">
      <c r="A164" s="13" t="s">
        <v>448</v>
      </c>
      <c r="B164" s="184" t="s">
        <v>9010</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25">
      <c r="A165" s="13" t="s">
        <v>9025</v>
      </c>
      <c r="B165" s="184" t="s">
        <v>9026</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25">
      <c r="A166" s="13" t="s">
        <v>9933</v>
      </c>
      <c r="B166" s="184" t="s">
        <v>9032</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25">
      <c r="A167" s="13" t="s">
        <v>9030</v>
      </c>
      <c r="B167" s="184" t="s">
        <v>9031</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25">
      <c r="A168" s="13" t="s">
        <v>8825</v>
      </c>
      <c r="B168" s="184" t="s">
        <v>8826</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25">
      <c r="A169" s="13" t="s">
        <v>73</v>
      </c>
      <c r="B169" s="184" t="s">
        <v>9035</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25">
      <c r="A170" s="13" t="s">
        <v>9040</v>
      </c>
      <c r="B170" s="184" t="s">
        <v>9041</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25">
      <c r="A171" s="13" t="s">
        <v>87</v>
      </c>
      <c r="B171" s="184" t="s">
        <v>9052</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25">
      <c r="A172" s="13" t="s">
        <v>276</v>
      </c>
      <c r="B172" s="184" t="s">
        <v>9039</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25">
      <c r="A173" s="13" t="s">
        <v>9934</v>
      </c>
      <c r="B173" s="184" t="s">
        <v>8955</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25">
      <c r="A174" s="13" t="s">
        <v>9935</v>
      </c>
      <c r="B174" s="184" t="s">
        <v>9045</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25">
      <c r="A175" s="13" t="s">
        <v>9037</v>
      </c>
      <c r="B175" s="184" t="s">
        <v>9038</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25">
      <c r="A176" s="13" t="s">
        <v>1696</v>
      </c>
      <c r="B176" s="184" t="s">
        <v>9046</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25">
      <c r="A177" s="13" t="s">
        <v>4869</v>
      </c>
      <c r="B177" s="184" t="s">
        <v>9047</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25">
      <c r="A178" s="13" t="s">
        <v>506</v>
      </c>
      <c r="B178" s="184" t="s">
        <v>9048</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25">
      <c r="A179" s="13" t="s">
        <v>516</v>
      </c>
      <c r="B179" s="184" t="s">
        <v>9049</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25">
      <c r="A180" s="13" t="s">
        <v>9042</v>
      </c>
      <c r="B180" s="184" t="s">
        <v>9043</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25">
      <c r="A181" s="13" t="s">
        <v>9050</v>
      </c>
      <c r="B181" s="184" t="s">
        <v>9051</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25">
      <c r="A182" s="13" t="s">
        <v>924</v>
      </c>
      <c r="B182" s="184" t="s">
        <v>9053</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25">
      <c r="A183" s="13" t="s">
        <v>590</v>
      </c>
      <c r="B183" s="184" t="s">
        <v>9054</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25">
      <c r="A184" s="13" t="s">
        <v>8780</v>
      </c>
      <c r="B184" s="184" t="s">
        <v>8781</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25">
      <c r="A185" s="13" t="s">
        <v>8873</v>
      </c>
      <c r="B185" s="184" t="s">
        <v>8874</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25">
      <c r="A186" s="13" t="s">
        <v>9936</v>
      </c>
      <c r="B186" s="184" t="s">
        <v>9058</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25">
      <c r="A187" s="13" t="s">
        <v>9055</v>
      </c>
      <c r="B187" s="184" t="s">
        <v>9056</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25">
      <c r="A188" s="13" t="s">
        <v>9059</v>
      </c>
      <c r="B188" s="184" t="s">
        <v>9060</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25">
      <c r="A189" s="13" t="s">
        <v>9066</v>
      </c>
      <c r="B189" s="184" t="s">
        <v>9067</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25">
      <c r="A190" s="13" t="s">
        <v>4881</v>
      </c>
      <c r="B190" s="184" t="s">
        <v>9063</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25">
      <c r="A191" s="13" t="s">
        <v>9937</v>
      </c>
      <c r="B191" s="184" t="s">
        <v>9065</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25">
      <c r="A192" s="13" t="s">
        <v>54</v>
      </c>
      <c r="B192" s="184" t="s">
        <v>9070</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25">
      <c r="A193" s="13" t="s">
        <v>309</v>
      </c>
      <c r="B193" s="184" t="s">
        <v>9073</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25">
      <c r="A194" s="13" t="s">
        <v>114</v>
      </c>
      <c r="B194" s="184" t="s">
        <v>9074</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style="214" bestFit="1" customWidth="1"/>
  </cols>
  <sheetData>
    <row r="1" spans="1:57" ht="284.85000000000002" customHeight="1" x14ac:dyDescent="0.25">
      <c r="A1" t="s">
        <v>8613</v>
      </c>
      <c r="B1" s="209" t="s">
        <v>9873</v>
      </c>
      <c r="C1" s="209" t="s">
        <v>9874</v>
      </c>
      <c r="D1" s="209" t="s">
        <v>9875</v>
      </c>
      <c r="E1" s="209" t="s">
        <v>9876</v>
      </c>
      <c r="F1" s="209" t="s">
        <v>9877</v>
      </c>
      <c r="G1" s="209" t="s">
        <v>9878</v>
      </c>
      <c r="H1" s="209" t="s">
        <v>9879</v>
      </c>
      <c r="I1" s="209" t="s">
        <v>9880</v>
      </c>
      <c r="J1" s="209" t="s">
        <v>9881</v>
      </c>
      <c r="K1" s="209" t="s">
        <v>9882</v>
      </c>
      <c r="L1" s="209" t="s">
        <v>9883</v>
      </c>
      <c r="M1" s="209" t="s">
        <v>9884</v>
      </c>
      <c r="N1" s="209" t="s">
        <v>9885</v>
      </c>
      <c r="O1" s="209" t="s">
        <v>9886</v>
      </c>
      <c r="P1" s="209" t="s">
        <v>9887</v>
      </c>
      <c r="Q1" s="209" t="s">
        <v>9888</v>
      </c>
      <c r="R1" s="209" t="s">
        <v>9889</v>
      </c>
      <c r="S1" s="209" t="s">
        <v>9890</v>
      </c>
      <c r="T1" s="209" t="s">
        <v>9890</v>
      </c>
      <c r="U1" s="209" t="s">
        <v>9891</v>
      </c>
      <c r="V1" s="209" t="s">
        <v>9892</v>
      </c>
      <c r="W1" s="209" t="s">
        <v>9893</v>
      </c>
      <c r="X1" s="209" t="s">
        <v>9894</v>
      </c>
      <c r="Y1" s="209" t="s">
        <v>9895</v>
      </c>
      <c r="Z1" s="209" t="s">
        <v>9896</v>
      </c>
      <c r="AA1" s="209" t="s">
        <v>9897</v>
      </c>
      <c r="AB1" s="209" t="s">
        <v>9898</v>
      </c>
      <c r="AC1" s="209" t="s">
        <v>9899</v>
      </c>
      <c r="AD1" s="209" t="s">
        <v>9900</v>
      </c>
      <c r="AE1" s="209" t="s">
        <v>8758</v>
      </c>
      <c r="AF1" s="209" t="s">
        <v>8674</v>
      </c>
      <c r="AG1" s="209" t="s">
        <v>9901</v>
      </c>
      <c r="AH1" s="209" t="s">
        <v>9901</v>
      </c>
      <c r="AI1" s="209" t="s">
        <v>9901</v>
      </c>
      <c r="AJ1" s="209" t="s">
        <v>9902</v>
      </c>
      <c r="AK1" s="209" t="s">
        <v>9903</v>
      </c>
      <c r="AL1" s="209" t="s">
        <v>9904</v>
      </c>
      <c r="AM1" s="209" t="s">
        <v>9905</v>
      </c>
      <c r="AN1" s="209" t="s">
        <v>9906</v>
      </c>
      <c r="AO1" s="209" t="s">
        <v>9907</v>
      </c>
      <c r="AP1" s="209" t="s">
        <v>9908</v>
      </c>
      <c r="AQ1" s="209" t="s">
        <v>9909</v>
      </c>
      <c r="AR1" s="209" t="s">
        <v>9910</v>
      </c>
      <c r="AS1" s="209" t="s">
        <v>9911</v>
      </c>
      <c r="AT1" s="209" t="s">
        <v>9912</v>
      </c>
      <c r="AU1" s="209" t="s">
        <v>9913</v>
      </c>
      <c r="AV1" s="209" t="s">
        <v>9914</v>
      </c>
      <c r="AW1" s="209" t="s">
        <v>9915</v>
      </c>
      <c r="AX1" s="209" t="s">
        <v>9916</v>
      </c>
      <c r="AY1" s="209" t="s">
        <v>9917</v>
      </c>
      <c r="AZ1" s="209" t="s">
        <v>9918</v>
      </c>
    </row>
    <row r="2" spans="1:57" x14ac:dyDescent="0.25">
      <c r="A2" t="s">
        <v>9921</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9938</v>
      </c>
      <c r="BB2" t="s">
        <v>9939</v>
      </c>
      <c r="BC2" t="s">
        <v>9940</v>
      </c>
      <c r="BD2" t="s">
        <v>9941</v>
      </c>
      <c r="BE2" t="s">
        <v>9942</v>
      </c>
    </row>
    <row r="3" spans="1:57" x14ac:dyDescent="0.25">
      <c r="A3" t="s">
        <v>8776</v>
      </c>
      <c r="B3" s="211">
        <f>IF('Indicator Date hidden'!C4="x","x",$B$2-'Indicator Date hidden'!C4)</f>
        <v>0</v>
      </c>
      <c r="C3" s="211">
        <f>IF('Indicator Date hidden'!D4="x","x",$C$2-'Indicator Date hidden'!D4)</f>
        <v>0</v>
      </c>
      <c r="D3" s="211">
        <f>IF('Indicator Date hidden'!E4="x","x",$D$2-'Indicator Date hidden'!E4)</f>
        <v>0</v>
      </c>
      <c r="E3" s="211">
        <f>IF('Indicator Date hidden'!F4="x","x",$E$2-'Indicator Date hidden'!F4)</f>
        <v>0</v>
      </c>
      <c r="F3" s="211">
        <f>IF('Indicator Date hidden'!G4="x","x",$F$2-'Indicator Date hidden'!G4)</f>
        <v>0</v>
      </c>
      <c r="G3" s="211">
        <f>IF('Indicator Date hidden'!H4="x","x",$G$2-'Indicator Date hidden'!H4)</f>
        <v>0</v>
      </c>
      <c r="H3" s="211">
        <f>IF('Indicator Date hidden'!I4="x","x",$H$2-'Indicator Date hidden'!I4)</f>
        <v>0</v>
      </c>
      <c r="I3" s="211">
        <f>IF('Indicator Date hidden'!J4="x","x",$I$2-'Indicator Date hidden'!J4)</f>
        <v>0</v>
      </c>
      <c r="J3" s="211">
        <f>IF('Indicator Date hidden'!K4="x","x",$J$2-'Indicator Date hidden'!K4)</f>
        <v>0</v>
      </c>
      <c r="K3" s="211">
        <f>IF('Indicator Date hidden'!L4="x","x",$K$2-'Indicator Date hidden'!L4)</f>
        <v>0</v>
      </c>
      <c r="L3" s="211">
        <f>IF('Indicator Date hidden'!M4="x","x",$L$2-'Indicator Date hidden'!M4)</f>
        <v>0</v>
      </c>
      <c r="M3" s="211">
        <f>IF('Indicator Date hidden'!N4="x","x",$M$2-'Indicator Date hidden'!N4)</f>
        <v>0</v>
      </c>
      <c r="N3" s="211">
        <f>IF('Indicator Date hidden'!O4="x","x",$N$2-'Indicator Date hidden'!O4)</f>
        <v>0</v>
      </c>
      <c r="O3" s="211">
        <f>IF('Indicator Date hidden'!P4="x","x",$O$2-'Indicator Date hidden'!P4)</f>
        <v>0</v>
      </c>
      <c r="P3" s="211">
        <f>IF('Indicator Date hidden'!Q4="x","x",$P$2-'Indicator Date hidden'!Q4)</f>
        <v>0</v>
      </c>
      <c r="Q3" s="211">
        <f>IF('Indicator Date hidden'!R4="x","x",$Q$2-'Indicator Date hidden'!R4)</f>
        <v>3</v>
      </c>
      <c r="R3" s="211">
        <f>IF('Indicator Date hidden'!S4="x","x",$R$2-'Indicator Date hidden'!S4)</f>
        <v>0</v>
      </c>
      <c r="S3" s="211">
        <f>IF('Indicator Date hidden'!T4="x","x",$S$2-'Indicator Date hidden'!T4)</f>
        <v>0</v>
      </c>
      <c r="T3" s="211">
        <f>IF('Indicator Date hidden'!U4="x","x",$T$2-'Indicator Date hidden'!U4)</f>
        <v>0</v>
      </c>
      <c r="U3" s="211">
        <f>IF('Indicator Date hidden'!V4="x","x",$U$2-'Indicator Date hidden'!V4)</f>
        <v>0</v>
      </c>
      <c r="V3" s="211">
        <f>IF('Indicator Date hidden'!W4="x","x",$V$2-'Indicator Date hidden'!W4)</f>
        <v>0</v>
      </c>
      <c r="W3" s="211">
        <f>IF('Indicator Date hidden'!X4="x","x",$W$2-'Indicator Date hidden'!X4)</f>
        <v>10</v>
      </c>
      <c r="X3" s="211">
        <f>IF('Indicator Date hidden'!Y4="x","x",$X$2-'Indicator Date hidden'!Y4)</f>
        <v>1</v>
      </c>
      <c r="Y3" s="211">
        <f>IF('Indicator Date hidden'!Z4="x","x",$Y$2-'Indicator Date hidden'!Z4)</f>
        <v>0</v>
      </c>
      <c r="Z3" s="211">
        <f>IF('Indicator Date hidden'!AA4="x","x",$Z$2-'Indicator Date hidden'!AA4)</f>
        <v>0</v>
      </c>
      <c r="AA3" s="211">
        <f>IF('Indicator Date hidden'!AB4="x","x",$AA$2-'Indicator Date hidden'!AB4)</f>
        <v>0</v>
      </c>
      <c r="AB3" s="211">
        <f>IF('Indicator Date hidden'!AC4="x","x",$AB$2-'Indicator Date hidden'!AC4)</f>
        <v>0</v>
      </c>
      <c r="AC3" s="211">
        <f>IF('Indicator Date hidden'!AD4="x","x",$AC$2-'Indicator Date hidden'!AD4)</f>
        <v>0</v>
      </c>
      <c r="AD3" s="211">
        <f>IF('Indicator Date hidden'!AE4="x","x",$AD$2-'Indicator Date hidden'!AE4)</f>
        <v>0</v>
      </c>
      <c r="AE3" s="211">
        <f>IF('Indicator Date hidden'!AF4="x","x",$AE$2-'Indicator Date hidden'!AF4)</f>
        <v>0</v>
      </c>
      <c r="AF3" s="211">
        <f>IF('Indicator Date hidden'!AG4="x","x",$AF$2-'Indicator Date hidden'!AG4)</f>
        <v>6</v>
      </c>
      <c r="AG3" s="211">
        <f>IF('Indicator Date hidden'!AH4="x","x",$AG$2-'Indicator Date hidden'!AH4)</f>
        <v>0</v>
      </c>
      <c r="AH3" s="211">
        <f>IF('Indicator Date hidden'!AI4="x","x",$AH$2-'Indicator Date hidden'!AI4)</f>
        <v>0</v>
      </c>
      <c r="AI3" s="211">
        <f>IF('Indicator Date hidden'!AJ4="x","x",$AI$2-'Indicator Date hidden'!AJ4)</f>
        <v>0</v>
      </c>
      <c r="AJ3" s="211">
        <f>IF('Indicator Date hidden'!AK4="x","x",$AJ$2-'Indicator Date hidden'!AK4)</f>
        <v>1</v>
      </c>
      <c r="AK3" s="211">
        <f>IF('Indicator Date hidden'!AL4="x","x",$AK$2-'Indicator Date hidden'!AL4)</f>
        <v>1</v>
      </c>
      <c r="AL3" s="211">
        <f>IF('Indicator Date hidden'!AM4="x","x",$AL$2-'Indicator Date hidden'!AM4)</f>
        <v>0</v>
      </c>
      <c r="AM3" s="211">
        <f>IF('Indicator Date hidden'!AN4="x","x",$AM$2-'Indicator Date hidden'!AN4)</f>
        <v>0</v>
      </c>
      <c r="AN3" s="211">
        <f>IF('Indicator Date hidden'!AO4="x","x",$AN$2-'Indicator Date hidden'!AO4)</f>
        <v>0</v>
      </c>
      <c r="AO3" s="211" t="str">
        <f>IF('Indicator Date hidden'!AP4="x","x",$AO$2-'Indicator Date hidden'!AP4)</f>
        <v>x</v>
      </c>
      <c r="AP3" s="211" t="str">
        <f>IF('Indicator Date hidden'!AQ4="x","x",$AP$2-'Indicator Date hidden'!AQ4)</f>
        <v>x</v>
      </c>
      <c r="AQ3" s="211">
        <f>IF('Indicator Date hidden'!AR4="x","x",$AQ$2-'Indicator Date hidden'!AR4)</f>
        <v>0</v>
      </c>
      <c r="AR3" s="211">
        <f>IF('Indicator Date hidden'!AS4="x","x",$AR$2-'Indicator Date hidden'!AS4)</f>
        <v>0</v>
      </c>
      <c r="AS3" s="211">
        <f>IF('Indicator Date hidden'!AT4="x","x",$AS$2-'Indicator Date hidden'!AT4)</f>
        <v>0</v>
      </c>
      <c r="AT3" s="211">
        <f>IF('Indicator Date hidden'!AU4="x","x",$AT$2-'Indicator Date hidden'!AU4)</f>
        <v>0</v>
      </c>
      <c r="AU3" s="211">
        <f>IF('Indicator Date hidden'!AV4="x","x",$AU$2-'Indicator Date hidden'!AV4)</f>
        <v>3</v>
      </c>
      <c r="AV3" s="211">
        <f>IF('Indicator Date hidden'!AW4="x","x",$AV$2-'Indicator Date hidden'!AW4)</f>
        <v>0</v>
      </c>
      <c r="AW3" s="211">
        <f>IF('Indicator Date hidden'!AX4="x","x",$AW$2-'Indicator Date hidden'!AX4)</f>
        <v>0</v>
      </c>
      <c r="AX3" s="211">
        <f>IF('Indicator Date hidden'!AY4="x","x",$AX$2-'Indicator Date hidden'!AY4)</f>
        <v>0</v>
      </c>
      <c r="AY3" s="211">
        <f>IF('Indicator Date hidden'!AZ4="x","x",$AY$2-'Indicator Date hidden'!AZ4)</f>
        <v>0</v>
      </c>
      <c r="AZ3" s="211">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81">
        <f t="shared" ref="BE3:BE34" si="4">MEDIAN(B3:AZ3)</f>
        <v>0</v>
      </c>
    </row>
    <row r="4" spans="1:57" x14ac:dyDescent="0.25">
      <c r="A4" t="s">
        <v>8779</v>
      </c>
      <c r="B4" s="211">
        <f>IF('Indicator Date hidden'!C5="x","x",$B$2-'Indicator Date hidden'!C5)</f>
        <v>0</v>
      </c>
      <c r="C4" s="211">
        <f>IF('Indicator Date hidden'!D5="x","x",$C$2-'Indicator Date hidden'!D5)</f>
        <v>0</v>
      </c>
      <c r="D4" s="211">
        <f>IF('Indicator Date hidden'!E5="x","x",$D$2-'Indicator Date hidden'!E5)</f>
        <v>0</v>
      </c>
      <c r="E4" s="211">
        <f>IF('Indicator Date hidden'!F5="x","x",$E$2-'Indicator Date hidden'!F5)</f>
        <v>0</v>
      </c>
      <c r="F4" s="211">
        <f>IF('Indicator Date hidden'!G5="x","x",$F$2-'Indicator Date hidden'!G5)</f>
        <v>0</v>
      </c>
      <c r="G4" s="211">
        <f>IF('Indicator Date hidden'!H5="x","x",$G$2-'Indicator Date hidden'!H5)</f>
        <v>0</v>
      </c>
      <c r="H4" s="211">
        <f>IF('Indicator Date hidden'!I5="x","x",$H$2-'Indicator Date hidden'!I5)</f>
        <v>0</v>
      </c>
      <c r="I4" s="211">
        <f>IF('Indicator Date hidden'!J5="x","x",$I$2-'Indicator Date hidden'!J5)</f>
        <v>0</v>
      </c>
      <c r="J4" s="211">
        <f>IF('Indicator Date hidden'!K5="x","x",$J$2-'Indicator Date hidden'!K5)</f>
        <v>0</v>
      </c>
      <c r="K4" s="211">
        <f>IF('Indicator Date hidden'!L5="x","x",$K$2-'Indicator Date hidden'!L5)</f>
        <v>0</v>
      </c>
      <c r="L4" s="211">
        <f>IF('Indicator Date hidden'!M5="x","x",$L$2-'Indicator Date hidden'!M5)</f>
        <v>0</v>
      </c>
      <c r="M4" s="211">
        <f>IF('Indicator Date hidden'!N5="x","x",$M$2-'Indicator Date hidden'!N5)</f>
        <v>0</v>
      </c>
      <c r="N4" s="211">
        <f>IF('Indicator Date hidden'!O5="x","x",$N$2-'Indicator Date hidden'!O5)</f>
        <v>0</v>
      </c>
      <c r="O4" s="211">
        <f>IF('Indicator Date hidden'!P5="x","x",$O$2-'Indicator Date hidden'!P5)</f>
        <v>0</v>
      </c>
      <c r="P4" s="211">
        <f>IF('Indicator Date hidden'!Q5="x","x",$P$2-'Indicator Date hidden'!Q5)</f>
        <v>0</v>
      </c>
      <c r="Q4" s="211">
        <f>IF('Indicator Date hidden'!R5="x","x",$Q$2-'Indicator Date hidden'!R5)</f>
        <v>5</v>
      </c>
      <c r="R4" s="211">
        <f>IF('Indicator Date hidden'!S5="x","x",$R$2-'Indicator Date hidden'!S5)</f>
        <v>0</v>
      </c>
      <c r="S4" s="211">
        <f>IF('Indicator Date hidden'!T5="x","x",$S$2-'Indicator Date hidden'!T5)</f>
        <v>0</v>
      </c>
      <c r="T4" s="211">
        <f>IF('Indicator Date hidden'!U5="x","x",$T$2-'Indicator Date hidden'!U5)</f>
        <v>0</v>
      </c>
      <c r="U4" s="211">
        <f>IF('Indicator Date hidden'!V5="x","x",$U$2-'Indicator Date hidden'!V5)</f>
        <v>0</v>
      </c>
      <c r="V4" s="211">
        <f>IF('Indicator Date hidden'!W5="x","x",$V$2-'Indicator Date hidden'!W5)</f>
        <v>0</v>
      </c>
      <c r="W4" s="211">
        <f>IF('Indicator Date hidden'!X5="x","x",$W$2-'Indicator Date hidden'!X5)</f>
        <v>5</v>
      </c>
      <c r="X4" s="211">
        <f>IF('Indicator Date hidden'!Y5="x","x",$X$2-'Indicator Date hidden'!Y5)</f>
        <v>1</v>
      </c>
      <c r="Y4" s="211">
        <f>IF('Indicator Date hidden'!Z5="x","x",$Y$2-'Indicator Date hidden'!Z5)</f>
        <v>0</v>
      </c>
      <c r="Z4" s="211">
        <f>IF('Indicator Date hidden'!AA5="x","x",$Z$2-'Indicator Date hidden'!AA5)</f>
        <v>0</v>
      </c>
      <c r="AA4" s="211">
        <f>IF('Indicator Date hidden'!AB5="x","x",$AA$2-'Indicator Date hidden'!AB5)</f>
        <v>1</v>
      </c>
      <c r="AB4" s="211">
        <f>IF('Indicator Date hidden'!AC5="x","x",$AB$2-'Indicator Date hidden'!AC5)</f>
        <v>0</v>
      </c>
      <c r="AC4" s="211">
        <f>IF('Indicator Date hidden'!AD5="x","x",$AC$2-'Indicator Date hidden'!AD5)</f>
        <v>0</v>
      </c>
      <c r="AD4" s="211" t="str">
        <f>IF('Indicator Date hidden'!AE5="x","x",$AD$2-'Indicator Date hidden'!AE5)</f>
        <v>x</v>
      </c>
      <c r="AE4" s="211">
        <f>IF('Indicator Date hidden'!AF5="x","x",$AE$2-'Indicator Date hidden'!AF5)</f>
        <v>0</v>
      </c>
      <c r="AF4" s="211">
        <f>IF('Indicator Date hidden'!AG5="x","x",$AF$2-'Indicator Date hidden'!AG5)</f>
        <v>1</v>
      </c>
      <c r="AG4" s="211">
        <f>IF('Indicator Date hidden'!AH5="x","x",$AG$2-'Indicator Date hidden'!AH5)</f>
        <v>0</v>
      </c>
      <c r="AH4" s="211">
        <f>IF('Indicator Date hidden'!AI5="x","x",$AH$2-'Indicator Date hidden'!AI5)</f>
        <v>0</v>
      </c>
      <c r="AI4" s="211">
        <f>IF('Indicator Date hidden'!AJ5="x","x",$AI$2-'Indicator Date hidden'!AJ5)</f>
        <v>0</v>
      </c>
      <c r="AJ4" s="211" t="str">
        <f>IF('Indicator Date hidden'!AK5="x","x",$AJ$2-'Indicator Date hidden'!AK5)</f>
        <v>x</v>
      </c>
      <c r="AK4" s="211">
        <f>IF('Indicator Date hidden'!AL5="x","x",$AK$2-'Indicator Date hidden'!AL5)</f>
        <v>1</v>
      </c>
      <c r="AL4" s="211">
        <f>IF('Indicator Date hidden'!AM5="x","x",$AL$2-'Indicator Date hidden'!AM5)</f>
        <v>0</v>
      </c>
      <c r="AM4" s="211">
        <f>IF('Indicator Date hidden'!AN5="x","x",$AM$2-'Indicator Date hidden'!AN5)</f>
        <v>0</v>
      </c>
      <c r="AN4" s="211">
        <f>IF('Indicator Date hidden'!AO5="x","x",$AN$2-'Indicator Date hidden'!AO5)</f>
        <v>0</v>
      </c>
      <c r="AO4" s="211">
        <f>IF('Indicator Date hidden'!AP5="x","x",$AO$2-'Indicator Date hidden'!AP5)</f>
        <v>0</v>
      </c>
      <c r="AP4" s="211">
        <f>IF('Indicator Date hidden'!AQ5="x","x",$AP$2-'Indicator Date hidden'!AQ5)</f>
        <v>0</v>
      </c>
      <c r="AQ4" s="211" t="str">
        <f>IF('Indicator Date hidden'!AR5="x","x",$AQ$2-'Indicator Date hidden'!AR5)</f>
        <v>x</v>
      </c>
      <c r="AR4" s="211">
        <f>IF('Indicator Date hidden'!AS5="x","x",$AR$2-'Indicator Date hidden'!AS5)</f>
        <v>0</v>
      </c>
      <c r="AS4" s="211">
        <f>IF('Indicator Date hidden'!AT5="x","x",$AS$2-'Indicator Date hidden'!AT5)</f>
        <v>0</v>
      </c>
      <c r="AT4" s="211">
        <f>IF('Indicator Date hidden'!AU5="x","x",$AT$2-'Indicator Date hidden'!AU5)</f>
        <v>0</v>
      </c>
      <c r="AU4" s="211">
        <f>IF('Indicator Date hidden'!AV5="x","x",$AU$2-'Indicator Date hidden'!AV5)</f>
        <v>2</v>
      </c>
      <c r="AV4" s="211">
        <f>IF('Indicator Date hidden'!AW5="x","x",$AV$2-'Indicator Date hidden'!AW5)</f>
        <v>0</v>
      </c>
      <c r="AW4" s="211">
        <f>IF('Indicator Date hidden'!AX5="x","x",$AW$2-'Indicator Date hidden'!AX5)</f>
        <v>0</v>
      </c>
      <c r="AX4" s="211">
        <f>IF('Indicator Date hidden'!AY5="x","x",$AX$2-'Indicator Date hidden'!AY5)</f>
        <v>0</v>
      </c>
      <c r="AY4" s="211">
        <f>IF('Indicator Date hidden'!AZ5="x","x",$AY$2-'Indicator Date hidden'!AZ5)</f>
        <v>0</v>
      </c>
      <c r="AZ4" s="211">
        <f>IF('Indicator Date hidden'!BA5="x","x",$AZ$2-'Indicator Date hidden'!BA5)</f>
        <v>0</v>
      </c>
      <c r="BA4">
        <f t="shared" si="0"/>
        <v>16</v>
      </c>
      <c r="BB4" s="21">
        <f t="shared" si="1"/>
        <v>0.33333333333333331</v>
      </c>
      <c r="BC4">
        <f t="shared" si="2"/>
        <v>7</v>
      </c>
      <c r="BD4" s="21">
        <f t="shared" si="3"/>
        <v>1.0474837574980447</v>
      </c>
      <c r="BE4" s="281">
        <f t="shared" si="4"/>
        <v>0</v>
      </c>
    </row>
    <row r="5" spans="1:57" x14ac:dyDescent="0.25">
      <c r="A5" t="s">
        <v>8855</v>
      </c>
      <c r="B5" s="211">
        <f>IF('Indicator Date hidden'!C6="x","x",$B$2-'Indicator Date hidden'!C6)</f>
        <v>0</v>
      </c>
      <c r="C5" s="211">
        <f>IF('Indicator Date hidden'!D6="x","x",$C$2-'Indicator Date hidden'!D6)</f>
        <v>0</v>
      </c>
      <c r="D5" s="211">
        <f>IF('Indicator Date hidden'!E6="x","x",$D$2-'Indicator Date hidden'!E6)</f>
        <v>0</v>
      </c>
      <c r="E5" s="211">
        <f>IF('Indicator Date hidden'!F6="x","x",$E$2-'Indicator Date hidden'!F6)</f>
        <v>0</v>
      </c>
      <c r="F5" s="211">
        <f>IF('Indicator Date hidden'!G6="x","x",$F$2-'Indicator Date hidden'!G6)</f>
        <v>0</v>
      </c>
      <c r="G5" s="211">
        <f>IF('Indicator Date hidden'!H6="x","x",$G$2-'Indicator Date hidden'!H6)</f>
        <v>0</v>
      </c>
      <c r="H5" s="211">
        <f>IF('Indicator Date hidden'!I6="x","x",$H$2-'Indicator Date hidden'!I6)</f>
        <v>0</v>
      </c>
      <c r="I5" s="211">
        <f>IF('Indicator Date hidden'!J6="x","x",$I$2-'Indicator Date hidden'!J6)</f>
        <v>0</v>
      </c>
      <c r="J5" s="211">
        <f>IF('Indicator Date hidden'!K6="x","x",$J$2-'Indicator Date hidden'!K6)</f>
        <v>0</v>
      </c>
      <c r="K5" s="211">
        <f>IF('Indicator Date hidden'!L6="x","x",$K$2-'Indicator Date hidden'!L6)</f>
        <v>0</v>
      </c>
      <c r="L5" s="211">
        <f>IF('Indicator Date hidden'!M6="x","x",$L$2-'Indicator Date hidden'!M6)</f>
        <v>0</v>
      </c>
      <c r="M5" s="211">
        <f>IF('Indicator Date hidden'!N6="x","x",$M$2-'Indicator Date hidden'!N6)</f>
        <v>0</v>
      </c>
      <c r="N5" s="211">
        <f>IF('Indicator Date hidden'!O6="x","x",$N$2-'Indicator Date hidden'!O6)</f>
        <v>0</v>
      </c>
      <c r="O5" s="211">
        <f>IF('Indicator Date hidden'!P6="x","x",$O$2-'Indicator Date hidden'!P6)</f>
        <v>0</v>
      </c>
      <c r="P5" s="211">
        <f>IF('Indicator Date hidden'!Q6="x","x",$P$2-'Indicator Date hidden'!Q6)</f>
        <v>0</v>
      </c>
      <c r="Q5" s="211" t="str">
        <f>IF('Indicator Date hidden'!R6="x","x",$Q$2-'Indicator Date hidden'!R6)</f>
        <v>x</v>
      </c>
      <c r="R5" s="211">
        <f>IF('Indicator Date hidden'!S6="x","x",$R$2-'Indicator Date hidden'!S6)</f>
        <v>0</v>
      </c>
      <c r="S5" s="211">
        <f>IF('Indicator Date hidden'!T6="x","x",$S$2-'Indicator Date hidden'!T6)</f>
        <v>0</v>
      </c>
      <c r="T5" s="211">
        <f>IF('Indicator Date hidden'!U6="x","x",$T$2-'Indicator Date hidden'!U6)</f>
        <v>0</v>
      </c>
      <c r="U5" s="211">
        <f>IF('Indicator Date hidden'!V6="x","x",$U$2-'Indicator Date hidden'!V6)</f>
        <v>0</v>
      </c>
      <c r="V5" s="211">
        <f>IF('Indicator Date hidden'!W6="x","x",$V$2-'Indicator Date hidden'!W6)</f>
        <v>0</v>
      </c>
      <c r="W5" s="211">
        <f>IF('Indicator Date hidden'!X6="x","x",$W$2-'Indicator Date hidden'!X6)</f>
        <v>2</v>
      </c>
      <c r="X5" s="211">
        <f>IF('Indicator Date hidden'!Y6="x","x",$X$2-'Indicator Date hidden'!Y6)</f>
        <v>4</v>
      </c>
      <c r="Y5" s="211">
        <f>IF('Indicator Date hidden'!Z6="x","x",$Y$2-'Indicator Date hidden'!Z6)</f>
        <v>0</v>
      </c>
      <c r="Z5" s="211">
        <f>IF('Indicator Date hidden'!AA6="x","x",$Z$2-'Indicator Date hidden'!AA6)</f>
        <v>0</v>
      </c>
      <c r="AA5" s="211">
        <f>IF('Indicator Date hidden'!AB6="x","x",$AA$2-'Indicator Date hidden'!AB6)</f>
        <v>0</v>
      </c>
      <c r="AB5" s="211">
        <f>IF('Indicator Date hidden'!AC6="x","x",$AB$2-'Indicator Date hidden'!AC6)</f>
        <v>0</v>
      </c>
      <c r="AC5" s="211">
        <f>IF('Indicator Date hidden'!AD6="x","x",$AC$2-'Indicator Date hidden'!AD6)</f>
        <v>0</v>
      </c>
      <c r="AD5" s="211">
        <f>IF('Indicator Date hidden'!AE6="x","x",$AD$2-'Indicator Date hidden'!AE6)</f>
        <v>0</v>
      </c>
      <c r="AE5" s="211">
        <f>IF('Indicator Date hidden'!AF6="x","x",$AE$2-'Indicator Date hidden'!AF6)</f>
        <v>0</v>
      </c>
      <c r="AF5" s="211" t="str">
        <f>IF('Indicator Date hidden'!AG6="x","x",$AF$2-'Indicator Date hidden'!AG6)</f>
        <v>x</v>
      </c>
      <c r="AG5" s="211">
        <f>IF('Indicator Date hidden'!AH6="x","x",$AG$2-'Indicator Date hidden'!AH6)</f>
        <v>0</v>
      </c>
      <c r="AH5" s="211">
        <f>IF('Indicator Date hidden'!AI6="x","x",$AH$2-'Indicator Date hidden'!AI6)</f>
        <v>0</v>
      </c>
      <c r="AI5" s="211">
        <f>IF('Indicator Date hidden'!AJ6="x","x",$AI$2-'Indicator Date hidden'!AJ6)</f>
        <v>0</v>
      </c>
      <c r="AJ5" s="211">
        <f>IF('Indicator Date hidden'!AK6="x","x",$AJ$2-'Indicator Date hidden'!AK6)</f>
        <v>1</v>
      </c>
      <c r="AK5" s="211">
        <f>IF('Indicator Date hidden'!AL6="x","x",$AK$2-'Indicator Date hidden'!AL6)</f>
        <v>1</v>
      </c>
      <c r="AL5" s="211">
        <f>IF('Indicator Date hidden'!AM6="x","x",$AL$2-'Indicator Date hidden'!AM6)</f>
        <v>0</v>
      </c>
      <c r="AM5" s="211">
        <f>IF('Indicator Date hidden'!AN6="x","x",$AM$2-'Indicator Date hidden'!AN6)</f>
        <v>0</v>
      </c>
      <c r="AN5" s="211">
        <f>IF('Indicator Date hidden'!AO6="x","x",$AN$2-'Indicator Date hidden'!AO6)</f>
        <v>0</v>
      </c>
      <c r="AO5" s="211">
        <f>IF('Indicator Date hidden'!AP6="x","x",$AO$2-'Indicator Date hidden'!AP6)</f>
        <v>0</v>
      </c>
      <c r="AP5" s="211">
        <f>IF('Indicator Date hidden'!AQ6="x","x",$AP$2-'Indicator Date hidden'!AQ6)</f>
        <v>0</v>
      </c>
      <c r="AQ5" s="211">
        <f>IF('Indicator Date hidden'!AR6="x","x",$AQ$2-'Indicator Date hidden'!AR6)</f>
        <v>4</v>
      </c>
      <c r="AR5" s="211">
        <f>IF('Indicator Date hidden'!AS6="x","x",$AR$2-'Indicator Date hidden'!AS6)</f>
        <v>0</v>
      </c>
      <c r="AS5" s="211">
        <f>IF('Indicator Date hidden'!AT6="x","x",$AS$2-'Indicator Date hidden'!AT6)</f>
        <v>0</v>
      </c>
      <c r="AT5" s="211">
        <f>IF('Indicator Date hidden'!AU6="x","x",$AT$2-'Indicator Date hidden'!AU6)</f>
        <v>0</v>
      </c>
      <c r="AU5" s="211">
        <f>IF('Indicator Date hidden'!AV6="x","x",$AU$2-'Indicator Date hidden'!AV6)</f>
        <v>8</v>
      </c>
      <c r="AV5" s="211">
        <f>IF('Indicator Date hidden'!AW6="x","x",$AV$2-'Indicator Date hidden'!AW6)</f>
        <v>0</v>
      </c>
      <c r="AW5" s="211">
        <f>IF('Indicator Date hidden'!AX6="x","x",$AW$2-'Indicator Date hidden'!AX6)</f>
        <v>0</v>
      </c>
      <c r="AX5" s="211">
        <f>IF('Indicator Date hidden'!AY6="x","x",$AX$2-'Indicator Date hidden'!AY6)</f>
        <v>0</v>
      </c>
      <c r="AY5" s="211">
        <f>IF('Indicator Date hidden'!AZ6="x","x",$AY$2-'Indicator Date hidden'!AZ6)</f>
        <v>0</v>
      </c>
      <c r="AZ5" s="211">
        <f>IF('Indicator Date hidden'!BA6="x","x",$AZ$2-'Indicator Date hidden'!BA6)</f>
        <v>0</v>
      </c>
      <c r="BA5">
        <f t="shared" si="0"/>
        <v>20</v>
      </c>
      <c r="BB5" s="21">
        <f t="shared" si="1"/>
        <v>0.40816326530612246</v>
      </c>
      <c r="BC5">
        <f t="shared" si="2"/>
        <v>6</v>
      </c>
      <c r="BD5" s="21">
        <f t="shared" si="3"/>
        <v>1.3838480414828314</v>
      </c>
      <c r="BE5" s="281">
        <f t="shared" si="4"/>
        <v>0</v>
      </c>
    </row>
    <row r="6" spans="1:57" x14ac:dyDescent="0.25">
      <c r="A6" t="s">
        <v>8777</v>
      </c>
      <c r="B6" s="211">
        <f>IF('Indicator Date hidden'!C7="x","x",$B$2-'Indicator Date hidden'!C7)</f>
        <v>0</v>
      </c>
      <c r="C6" s="211">
        <f>IF('Indicator Date hidden'!D7="x","x",$C$2-'Indicator Date hidden'!D7)</f>
        <v>0</v>
      </c>
      <c r="D6" s="211">
        <f>IF('Indicator Date hidden'!E7="x","x",$D$2-'Indicator Date hidden'!E7)</f>
        <v>0</v>
      </c>
      <c r="E6" s="211">
        <f>IF('Indicator Date hidden'!F7="x","x",$E$2-'Indicator Date hidden'!F7)</f>
        <v>0</v>
      </c>
      <c r="F6" s="211">
        <f>IF('Indicator Date hidden'!G7="x","x",$F$2-'Indicator Date hidden'!G7)</f>
        <v>0</v>
      </c>
      <c r="G6" s="211">
        <f>IF('Indicator Date hidden'!H7="x","x",$G$2-'Indicator Date hidden'!H7)</f>
        <v>0</v>
      </c>
      <c r="H6" s="211">
        <f>IF('Indicator Date hidden'!I7="x","x",$H$2-'Indicator Date hidden'!I7)</f>
        <v>0</v>
      </c>
      <c r="I6" s="211">
        <f>IF('Indicator Date hidden'!J7="x","x",$I$2-'Indicator Date hidden'!J7)</f>
        <v>0</v>
      </c>
      <c r="J6" s="211">
        <f>IF('Indicator Date hidden'!K7="x","x",$J$2-'Indicator Date hidden'!K7)</f>
        <v>0</v>
      </c>
      <c r="K6" s="211">
        <f>IF('Indicator Date hidden'!L7="x","x",$K$2-'Indicator Date hidden'!L7)</f>
        <v>0</v>
      </c>
      <c r="L6" s="211">
        <f>IF('Indicator Date hidden'!M7="x","x",$L$2-'Indicator Date hidden'!M7)</f>
        <v>0</v>
      </c>
      <c r="M6" s="211">
        <f>IF('Indicator Date hidden'!N7="x","x",$M$2-'Indicator Date hidden'!N7)</f>
        <v>0</v>
      </c>
      <c r="N6" s="211">
        <f>IF('Indicator Date hidden'!O7="x","x",$N$2-'Indicator Date hidden'!O7)</f>
        <v>0</v>
      </c>
      <c r="O6" s="211">
        <f>IF('Indicator Date hidden'!P7="x","x",$O$2-'Indicator Date hidden'!P7)</f>
        <v>0</v>
      </c>
      <c r="P6" s="211">
        <f>IF('Indicator Date hidden'!Q7="x","x",$P$2-'Indicator Date hidden'!Q7)</f>
        <v>0</v>
      </c>
      <c r="Q6" s="211" t="str">
        <f>IF('Indicator Date hidden'!R7="x","x",$Q$2-'Indicator Date hidden'!R7)</f>
        <v>x</v>
      </c>
      <c r="R6" s="211">
        <f>IF('Indicator Date hidden'!S7="x","x",$R$2-'Indicator Date hidden'!S7)</f>
        <v>0</v>
      </c>
      <c r="S6" s="211">
        <f>IF('Indicator Date hidden'!T7="x","x",$S$2-'Indicator Date hidden'!T7)</f>
        <v>0</v>
      </c>
      <c r="T6" s="211">
        <f>IF('Indicator Date hidden'!U7="x","x",$T$2-'Indicator Date hidden'!U7)</f>
        <v>0</v>
      </c>
      <c r="U6" s="211">
        <f>IF('Indicator Date hidden'!V7="x","x",$U$2-'Indicator Date hidden'!V7)</f>
        <v>0</v>
      </c>
      <c r="V6" s="211">
        <f>IF('Indicator Date hidden'!W7="x","x",$V$2-'Indicator Date hidden'!W7)</f>
        <v>0</v>
      </c>
      <c r="W6" s="211">
        <f>IF('Indicator Date hidden'!X7="x","x",$W$2-'Indicator Date hidden'!X7)</f>
        <v>7</v>
      </c>
      <c r="X6" s="211">
        <f>IF('Indicator Date hidden'!Y7="x","x",$X$2-'Indicator Date hidden'!Y7)</f>
        <v>5</v>
      </c>
      <c r="Y6" s="211">
        <f>IF('Indicator Date hidden'!Z7="x","x",$Y$2-'Indicator Date hidden'!Z7)</f>
        <v>0</v>
      </c>
      <c r="Z6" s="211">
        <f>IF('Indicator Date hidden'!AA7="x","x",$Z$2-'Indicator Date hidden'!AA7)</f>
        <v>0</v>
      </c>
      <c r="AA6" s="211">
        <f>IF('Indicator Date hidden'!AB7="x","x",$AA$2-'Indicator Date hidden'!AB7)</f>
        <v>0</v>
      </c>
      <c r="AB6" s="211">
        <f>IF('Indicator Date hidden'!AC7="x","x",$AB$2-'Indicator Date hidden'!AC7)</f>
        <v>0</v>
      </c>
      <c r="AC6" s="211">
        <f>IF('Indicator Date hidden'!AD7="x","x",$AC$2-'Indicator Date hidden'!AD7)</f>
        <v>0</v>
      </c>
      <c r="AD6" s="211">
        <f>IF('Indicator Date hidden'!AE7="x","x",$AD$2-'Indicator Date hidden'!AE7)</f>
        <v>0</v>
      </c>
      <c r="AE6" s="211" t="str">
        <f>IF('Indicator Date hidden'!AF7="x","x",$AE$2-'Indicator Date hidden'!AF7)</f>
        <v>x</v>
      </c>
      <c r="AF6" s="211">
        <f>IF('Indicator Date hidden'!AG7="x","x",$AF$2-'Indicator Date hidden'!AG7)</f>
        <v>5</v>
      </c>
      <c r="AG6" s="211">
        <f>IF('Indicator Date hidden'!AH7="x","x",$AG$2-'Indicator Date hidden'!AH7)</f>
        <v>0</v>
      </c>
      <c r="AH6" s="211">
        <f>IF('Indicator Date hidden'!AI7="x","x",$AH$2-'Indicator Date hidden'!AI7)</f>
        <v>0</v>
      </c>
      <c r="AI6" s="211">
        <f>IF('Indicator Date hidden'!AJ7="x","x",$AI$2-'Indicator Date hidden'!AJ7)</f>
        <v>0</v>
      </c>
      <c r="AJ6" s="211" t="str">
        <f>IF('Indicator Date hidden'!AK7="x","x",$AJ$2-'Indicator Date hidden'!AK7)</f>
        <v>x</v>
      </c>
      <c r="AK6" s="211">
        <f>IF('Indicator Date hidden'!AL7="x","x",$AK$2-'Indicator Date hidden'!AL7)</f>
        <v>1</v>
      </c>
      <c r="AL6" s="211">
        <f>IF('Indicator Date hidden'!AM7="x","x",$AL$2-'Indicator Date hidden'!AM7)</f>
        <v>0</v>
      </c>
      <c r="AM6" s="211">
        <f>IF('Indicator Date hidden'!AN7="x","x",$AM$2-'Indicator Date hidden'!AN7)</f>
        <v>0</v>
      </c>
      <c r="AN6" s="211">
        <f>IF('Indicator Date hidden'!AO7="x","x",$AN$2-'Indicator Date hidden'!AO7)</f>
        <v>0</v>
      </c>
      <c r="AO6" s="211">
        <f>IF('Indicator Date hidden'!AP7="x","x",$AO$2-'Indicator Date hidden'!AP7)</f>
        <v>1</v>
      </c>
      <c r="AP6" s="211">
        <f>IF('Indicator Date hidden'!AQ7="x","x",$AP$2-'Indicator Date hidden'!AQ7)</f>
        <v>1</v>
      </c>
      <c r="AQ6" s="211">
        <f>IF('Indicator Date hidden'!AR7="x","x",$AQ$2-'Indicator Date hidden'!AR7)</f>
        <v>8</v>
      </c>
      <c r="AR6" s="211">
        <f>IF('Indicator Date hidden'!AS7="x","x",$AR$2-'Indicator Date hidden'!AS7)</f>
        <v>0</v>
      </c>
      <c r="AS6" s="211">
        <f>IF('Indicator Date hidden'!AT7="x","x",$AS$2-'Indicator Date hidden'!AT7)</f>
        <v>0</v>
      </c>
      <c r="AT6" s="211">
        <f>IF('Indicator Date hidden'!AU7="x","x",$AT$2-'Indicator Date hidden'!AU7)</f>
        <v>0</v>
      </c>
      <c r="AU6" s="211">
        <f>IF('Indicator Date hidden'!AV7="x","x",$AU$2-'Indicator Date hidden'!AV7)</f>
        <v>1</v>
      </c>
      <c r="AV6" s="211">
        <f>IF('Indicator Date hidden'!AW7="x","x",$AV$2-'Indicator Date hidden'!AW7)</f>
        <v>0</v>
      </c>
      <c r="AW6" s="211">
        <f>IF('Indicator Date hidden'!AX7="x","x",$AW$2-'Indicator Date hidden'!AX7)</f>
        <v>0</v>
      </c>
      <c r="AX6" s="211">
        <f>IF('Indicator Date hidden'!AY7="x","x",$AX$2-'Indicator Date hidden'!AY7)</f>
        <v>0</v>
      </c>
      <c r="AY6" s="211">
        <f>IF('Indicator Date hidden'!AZ7="x","x",$AY$2-'Indicator Date hidden'!AZ7)</f>
        <v>0</v>
      </c>
      <c r="AZ6" s="211">
        <f>IF('Indicator Date hidden'!BA7="x","x",$AZ$2-'Indicator Date hidden'!BA7)</f>
        <v>0</v>
      </c>
      <c r="BA6">
        <f t="shared" si="0"/>
        <v>29</v>
      </c>
      <c r="BB6" s="21">
        <f t="shared" si="1"/>
        <v>0.60416666666666663</v>
      </c>
      <c r="BC6">
        <f t="shared" si="2"/>
        <v>8</v>
      </c>
      <c r="BD6" s="21">
        <f t="shared" si="3"/>
        <v>1.7646952443851476</v>
      </c>
      <c r="BE6" s="281">
        <f t="shared" si="4"/>
        <v>0</v>
      </c>
    </row>
    <row r="7" spans="1:57" x14ac:dyDescent="0.25">
      <c r="A7" t="s">
        <v>8786</v>
      </c>
      <c r="B7" s="211">
        <f>IF('Indicator Date hidden'!C8="x","x",$B$2-'Indicator Date hidden'!C8)</f>
        <v>0</v>
      </c>
      <c r="C7" s="211">
        <f>IF('Indicator Date hidden'!D8="x","x",$C$2-'Indicator Date hidden'!D8)</f>
        <v>0</v>
      </c>
      <c r="D7" s="211">
        <f>IF('Indicator Date hidden'!E8="x","x",$D$2-'Indicator Date hidden'!E8)</f>
        <v>0</v>
      </c>
      <c r="E7" s="211">
        <f>IF('Indicator Date hidden'!F8="x","x",$E$2-'Indicator Date hidden'!F8)</f>
        <v>0</v>
      </c>
      <c r="F7" s="211">
        <f>IF('Indicator Date hidden'!G8="x","x",$F$2-'Indicator Date hidden'!G8)</f>
        <v>0</v>
      </c>
      <c r="G7" s="211">
        <f>IF('Indicator Date hidden'!H8="x","x",$G$2-'Indicator Date hidden'!H8)</f>
        <v>0</v>
      </c>
      <c r="H7" s="211">
        <f>IF('Indicator Date hidden'!I8="x","x",$H$2-'Indicator Date hidden'!I8)</f>
        <v>0</v>
      </c>
      <c r="I7" s="211">
        <f>IF('Indicator Date hidden'!J8="x","x",$I$2-'Indicator Date hidden'!J8)</f>
        <v>0</v>
      </c>
      <c r="J7" s="211">
        <f>IF('Indicator Date hidden'!K8="x","x",$J$2-'Indicator Date hidden'!K8)</f>
        <v>0</v>
      </c>
      <c r="K7" s="211">
        <f>IF('Indicator Date hidden'!L8="x","x",$K$2-'Indicator Date hidden'!L8)</f>
        <v>0</v>
      </c>
      <c r="L7" s="211">
        <f>IF('Indicator Date hidden'!M8="x","x",$L$2-'Indicator Date hidden'!M8)</f>
        <v>0</v>
      </c>
      <c r="M7" s="211">
        <f>IF('Indicator Date hidden'!N8="x","x",$M$2-'Indicator Date hidden'!N8)</f>
        <v>0</v>
      </c>
      <c r="N7" s="211">
        <f>IF('Indicator Date hidden'!O8="x","x",$N$2-'Indicator Date hidden'!O8)</f>
        <v>0</v>
      </c>
      <c r="O7" s="211">
        <f>IF('Indicator Date hidden'!P8="x","x",$O$2-'Indicator Date hidden'!P8)</f>
        <v>0</v>
      </c>
      <c r="P7" s="211">
        <f>IF('Indicator Date hidden'!Q8="x","x",$P$2-'Indicator Date hidden'!Q8)</f>
        <v>0</v>
      </c>
      <c r="Q7" s="211" t="str">
        <f>IF('Indicator Date hidden'!R8="x","x",$Q$2-'Indicator Date hidden'!R8)</f>
        <v>x</v>
      </c>
      <c r="R7" s="211">
        <f>IF('Indicator Date hidden'!S8="x","x",$R$2-'Indicator Date hidden'!S8)</f>
        <v>0</v>
      </c>
      <c r="S7" s="211">
        <f>IF('Indicator Date hidden'!T8="x","x",$S$2-'Indicator Date hidden'!T8)</f>
        <v>0</v>
      </c>
      <c r="T7" s="211">
        <f>IF('Indicator Date hidden'!U8="x","x",$T$2-'Indicator Date hidden'!U8)</f>
        <v>0</v>
      </c>
      <c r="U7" s="211">
        <f>IF('Indicator Date hidden'!V8="x","x",$U$2-'Indicator Date hidden'!V8)</f>
        <v>0</v>
      </c>
      <c r="V7" s="211">
        <f>IF('Indicator Date hidden'!W8="x","x",$V$2-'Indicator Date hidden'!W8)</f>
        <v>0</v>
      </c>
      <c r="W7" s="211" t="str">
        <f>IF('Indicator Date hidden'!X8="x","x",$W$2-'Indicator Date hidden'!X8)</f>
        <v>x</v>
      </c>
      <c r="X7" s="211" t="str">
        <f>IF('Indicator Date hidden'!Y8="x","x",$X$2-'Indicator Date hidden'!Y8)</f>
        <v>x</v>
      </c>
      <c r="Y7" s="211">
        <f>IF('Indicator Date hidden'!Z8="x","x",$Y$2-'Indicator Date hidden'!Z8)</f>
        <v>0</v>
      </c>
      <c r="Z7" s="211">
        <f>IF('Indicator Date hidden'!AA8="x","x",$Z$2-'Indicator Date hidden'!AA8)</f>
        <v>0</v>
      </c>
      <c r="AA7" s="211" t="str">
        <f>IF('Indicator Date hidden'!AB8="x","x",$AA$2-'Indicator Date hidden'!AB8)</f>
        <v>x</v>
      </c>
      <c r="AB7" s="211">
        <f>IF('Indicator Date hidden'!AC8="x","x",$AB$2-'Indicator Date hidden'!AC8)</f>
        <v>0</v>
      </c>
      <c r="AC7" s="211">
        <f>IF('Indicator Date hidden'!AD8="x","x",$AC$2-'Indicator Date hidden'!AD8)</f>
        <v>0</v>
      </c>
      <c r="AD7" s="211" t="str">
        <f>IF('Indicator Date hidden'!AE8="x","x",$AD$2-'Indicator Date hidden'!AE8)</f>
        <v>x</v>
      </c>
      <c r="AE7" s="211" t="str">
        <f>IF('Indicator Date hidden'!AF8="x","x",$AE$2-'Indicator Date hidden'!AF8)</f>
        <v>x</v>
      </c>
      <c r="AF7" s="211" t="str">
        <f>IF('Indicator Date hidden'!AG8="x","x",$AF$2-'Indicator Date hidden'!AG8)</f>
        <v>x</v>
      </c>
      <c r="AG7" s="211">
        <f>IF('Indicator Date hidden'!AH8="x","x",$AG$2-'Indicator Date hidden'!AH8)</f>
        <v>0</v>
      </c>
      <c r="AH7" s="211">
        <f>IF('Indicator Date hidden'!AI8="x","x",$AH$2-'Indicator Date hidden'!AI8)</f>
        <v>0</v>
      </c>
      <c r="AI7" s="211">
        <f>IF('Indicator Date hidden'!AJ8="x","x",$AI$2-'Indicator Date hidden'!AJ8)</f>
        <v>0</v>
      </c>
      <c r="AJ7" s="211" t="str">
        <f>IF('Indicator Date hidden'!AK8="x","x",$AJ$2-'Indicator Date hidden'!AK8)</f>
        <v>x</v>
      </c>
      <c r="AK7" s="211">
        <f>IF('Indicator Date hidden'!AL8="x","x",$AK$2-'Indicator Date hidden'!AL8)</f>
        <v>1</v>
      </c>
      <c r="AL7" s="211">
        <f>IF('Indicator Date hidden'!AM8="x","x",$AL$2-'Indicator Date hidden'!AM8)</f>
        <v>0</v>
      </c>
      <c r="AM7" s="211">
        <f>IF('Indicator Date hidden'!AN8="x","x",$AM$2-'Indicator Date hidden'!AN8)</f>
        <v>0</v>
      </c>
      <c r="AN7" s="211">
        <f>IF('Indicator Date hidden'!AO8="x","x",$AN$2-'Indicator Date hidden'!AO8)</f>
        <v>0</v>
      </c>
      <c r="AO7" s="211">
        <f>IF('Indicator Date hidden'!AP8="x","x",$AO$2-'Indicator Date hidden'!AP8)</f>
        <v>0</v>
      </c>
      <c r="AP7" s="211" t="str">
        <f>IF('Indicator Date hidden'!AQ8="x","x",$AP$2-'Indicator Date hidden'!AQ8)</f>
        <v>x</v>
      </c>
      <c r="AQ7" s="211">
        <f>IF('Indicator Date hidden'!AR8="x","x",$AQ$2-'Indicator Date hidden'!AR8)</f>
        <v>6</v>
      </c>
      <c r="AR7" s="211">
        <f>IF('Indicator Date hidden'!AS8="x","x",$AR$2-'Indicator Date hidden'!AS8)</f>
        <v>0</v>
      </c>
      <c r="AS7" s="211" t="str">
        <f>IF('Indicator Date hidden'!AT8="x","x",$AS$2-'Indicator Date hidden'!AT8)</f>
        <v>x</v>
      </c>
      <c r="AT7" s="211">
        <f>IF('Indicator Date hidden'!AU8="x","x",$AT$2-'Indicator Date hidden'!AU8)</f>
        <v>0</v>
      </c>
      <c r="AU7" s="211">
        <f>IF('Indicator Date hidden'!AV8="x","x",$AU$2-'Indicator Date hidden'!AV8)</f>
        <v>1</v>
      </c>
      <c r="AV7" s="211">
        <f>IF('Indicator Date hidden'!AW8="x","x",$AV$2-'Indicator Date hidden'!AW8)</f>
        <v>0</v>
      </c>
      <c r="AW7" s="211">
        <f>IF('Indicator Date hidden'!AX8="x","x",$AW$2-'Indicator Date hidden'!AX8)</f>
        <v>0</v>
      </c>
      <c r="AX7" s="211">
        <f>IF('Indicator Date hidden'!AY8="x","x",$AX$2-'Indicator Date hidden'!AY8)</f>
        <v>0</v>
      </c>
      <c r="AY7" s="211">
        <f>IF('Indicator Date hidden'!AZ8="x","x",$AY$2-'Indicator Date hidden'!AZ8)</f>
        <v>4</v>
      </c>
      <c r="AZ7" s="211">
        <f>IF('Indicator Date hidden'!BA8="x","x",$AZ$2-'Indicator Date hidden'!BA8)</f>
        <v>0</v>
      </c>
      <c r="BA7">
        <f t="shared" si="0"/>
        <v>12</v>
      </c>
      <c r="BB7" s="21">
        <f t="shared" si="1"/>
        <v>0.29268292682926828</v>
      </c>
      <c r="BC7">
        <f t="shared" si="2"/>
        <v>4</v>
      </c>
      <c r="BD7" s="21">
        <f t="shared" si="3"/>
        <v>1.1096890893733977</v>
      </c>
      <c r="BE7" s="281">
        <f t="shared" si="4"/>
        <v>0</v>
      </c>
    </row>
    <row r="8" spans="1:57" x14ac:dyDescent="0.25">
      <c r="A8" t="s">
        <v>8783</v>
      </c>
      <c r="B8" s="211">
        <f>IF('Indicator Date hidden'!C9="x","x",$B$2-'Indicator Date hidden'!C9)</f>
        <v>0</v>
      </c>
      <c r="C8" s="211">
        <f>IF('Indicator Date hidden'!D9="x","x",$C$2-'Indicator Date hidden'!D9)</f>
        <v>0</v>
      </c>
      <c r="D8" s="211">
        <f>IF('Indicator Date hidden'!E9="x","x",$D$2-'Indicator Date hidden'!E9)</f>
        <v>0</v>
      </c>
      <c r="E8" s="211">
        <f>IF('Indicator Date hidden'!F9="x","x",$E$2-'Indicator Date hidden'!F9)</f>
        <v>0</v>
      </c>
      <c r="F8" s="211">
        <f>IF('Indicator Date hidden'!G9="x","x",$F$2-'Indicator Date hidden'!G9)</f>
        <v>0</v>
      </c>
      <c r="G8" s="211">
        <f>IF('Indicator Date hidden'!H9="x","x",$G$2-'Indicator Date hidden'!H9)</f>
        <v>0</v>
      </c>
      <c r="H8" s="211">
        <f>IF('Indicator Date hidden'!I9="x","x",$H$2-'Indicator Date hidden'!I9)</f>
        <v>0</v>
      </c>
      <c r="I8" s="211">
        <f>IF('Indicator Date hidden'!J9="x","x",$I$2-'Indicator Date hidden'!J9)</f>
        <v>0</v>
      </c>
      <c r="J8" s="211">
        <f>IF('Indicator Date hidden'!K9="x","x",$J$2-'Indicator Date hidden'!K9)</f>
        <v>0</v>
      </c>
      <c r="K8" s="211">
        <f>IF('Indicator Date hidden'!L9="x","x",$K$2-'Indicator Date hidden'!L9)</f>
        <v>0</v>
      </c>
      <c r="L8" s="211">
        <f>IF('Indicator Date hidden'!M9="x","x",$L$2-'Indicator Date hidden'!M9)</f>
        <v>0</v>
      </c>
      <c r="M8" s="211">
        <f>IF('Indicator Date hidden'!N9="x","x",$M$2-'Indicator Date hidden'!N9)</f>
        <v>0</v>
      </c>
      <c r="N8" s="211">
        <f>IF('Indicator Date hidden'!O9="x","x",$N$2-'Indicator Date hidden'!O9)</f>
        <v>0</v>
      </c>
      <c r="O8" s="211">
        <f>IF('Indicator Date hidden'!P9="x","x",$O$2-'Indicator Date hidden'!P9)</f>
        <v>0</v>
      </c>
      <c r="P8" s="211">
        <f>IF('Indicator Date hidden'!Q9="x","x",$P$2-'Indicator Date hidden'!Q9)</f>
        <v>0</v>
      </c>
      <c r="Q8" s="211">
        <f>IF('Indicator Date hidden'!R9="x","x",$Q$2-'Indicator Date hidden'!R9)</f>
        <v>9</v>
      </c>
      <c r="R8" s="211">
        <f>IF('Indicator Date hidden'!S9="x","x",$R$2-'Indicator Date hidden'!S9)</f>
        <v>0</v>
      </c>
      <c r="S8" s="211">
        <f>IF('Indicator Date hidden'!T9="x","x",$S$2-'Indicator Date hidden'!T9)</f>
        <v>0</v>
      </c>
      <c r="T8" s="211">
        <f>IF('Indicator Date hidden'!U9="x","x",$T$2-'Indicator Date hidden'!U9)</f>
        <v>0</v>
      </c>
      <c r="U8" s="211">
        <f>IF('Indicator Date hidden'!V9="x","x",$U$2-'Indicator Date hidden'!V9)</f>
        <v>0</v>
      </c>
      <c r="V8" s="211">
        <f>IF('Indicator Date hidden'!W9="x","x",$V$2-'Indicator Date hidden'!W9)</f>
        <v>0</v>
      </c>
      <c r="W8" s="211">
        <f>IF('Indicator Date hidden'!X9="x","x",$W$2-'Indicator Date hidden'!X9)</f>
        <v>9</v>
      </c>
      <c r="X8" s="211">
        <f>IF('Indicator Date hidden'!Y9="x","x",$X$2-'Indicator Date hidden'!Y9)</f>
        <v>1</v>
      </c>
      <c r="Y8" s="211">
        <f>IF('Indicator Date hidden'!Z9="x","x",$Y$2-'Indicator Date hidden'!Z9)</f>
        <v>0</v>
      </c>
      <c r="Z8" s="211">
        <f>IF('Indicator Date hidden'!AA9="x","x",$Z$2-'Indicator Date hidden'!AA9)</f>
        <v>0</v>
      </c>
      <c r="AA8" s="211">
        <f>IF('Indicator Date hidden'!AB9="x","x",$AA$2-'Indicator Date hidden'!AB9)</f>
        <v>0</v>
      </c>
      <c r="AB8" s="211">
        <f>IF('Indicator Date hidden'!AC9="x","x",$AB$2-'Indicator Date hidden'!AC9)</f>
        <v>0</v>
      </c>
      <c r="AC8" s="211">
        <f>IF('Indicator Date hidden'!AD9="x","x",$AC$2-'Indicator Date hidden'!AD9)</f>
        <v>0</v>
      </c>
      <c r="AD8" s="211" t="str">
        <f>IF('Indicator Date hidden'!AE9="x","x",$AD$2-'Indicator Date hidden'!AE9)</f>
        <v>x</v>
      </c>
      <c r="AE8" s="211">
        <f>IF('Indicator Date hidden'!AF9="x","x",$AE$2-'Indicator Date hidden'!AF9)</f>
        <v>0</v>
      </c>
      <c r="AF8" s="211">
        <f>IF('Indicator Date hidden'!AG9="x","x",$AF$2-'Indicator Date hidden'!AG9)</f>
        <v>0</v>
      </c>
      <c r="AG8" s="211">
        <f>IF('Indicator Date hidden'!AH9="x","x",$AG$2-'Indicator Date hidden'!AH9)</f>
        <v>0</v>
      </c>
      <c r="AH8" s="211">
        <f>IF('Indicator Date hidden'!AI9="x","x",$AH$2-'Indicator Date hidden'!AI9)</f>
        <v>0</v>
      </c>
      <c r="AI8" s="211">
        <f>IF('Indicator Date hidden'!AJ9="x","x",$AI$2-'Indicator Date hidden'!AJ9)</f>
        <v>0</v>
      </c>
      <c r="AJ8" s="211" t="str">
        <f>IF('Indicator Date hidden'!AK9="x","x",$AJ$2-'Indicator Date hidden'!AK9)</f>
        <v>x</v>
      </c>
      <c r="AK8" s="211">
        <f>IF('Indicator Date hidden'!AL9="x","x",$AK$2-'Indicator Date hidden'!AL9)</f>
        <v>1</v>
      </c>
      <c r="AL8" s="211">
        <f>IF('Indicator Date hidden'!AM9="x","x",$AL$2-'Indicator Date hidden'!AM9)</f>
        <v>0</v>
      </c>
      <c r="AM8" s="211">
        <f>IF('Indicator Date hidden'!AN9="x","x",$AM$2-'Indicator Date hidden'!AN9)</f>
        <v>0</v>
      </c>
      <c r="AN8" s="211">
        <f>IF('Indicator Date hidden'!AO9="x","x",$AN$2-'Indicator Date hidden'!AO9)</f>
        <v>0</v>
      </c>
      <c r="AO8" s="211" t="str">
        <f>IF('Indicator Date hidden'!AP9="x","x",$AO$2-'Indicator Date hidden'!AP9)</f>
        <v>x</v>
      </c>
      <c r="AP8" s="211" t="str">
        <f>IF('Indicator Date hidden'!AQ9="x","x",$AP$2-'Indicator Date hidden'!AQ9)</f>
        <v>x</v>
      </c>
      <c r="AQ8" s="211">
        <f>IF('Indicator Date hidden'!AR9="x","x",$AQ$2-'Indicator Date hidden'!AR9)</f>
        <v>0</v>
      </c>
      <c r="AR8" s="211">
        <f>IF('Indicator Date hidden'!AS9="x","x",$AR$2-'Indicator Date hidden'!AS9)</f>
        <v>0</v>
      </c>
      <c r="AS8" s="211">
        <f>IF('Indicator Date hidden'!AT9="x","x",$AS$2-'Indicator Date hidden'!AT9)</f>
        <v>0</v>
      </c>
      <c r="AT8" s="211">
        <f>IF('Indicator Date hidden'!AU9="x","x",$AT$2-'Indicator Date hidden'!AU9)</f>
        <v>0</v>
      </c>
      <c r="AU8" s="211">
        <f>IF('Indicator Date hidden'!AV9="x","x",$AU$2-'Indicator Date hidden'!AV9)</f>
        <v>1</v>
      </c>
      <c r="AV8" s="211">
        <f>IF('Indicator Date hidden'!AW9="x","x",$AV$2-'Indicator Date hidden'!AW9)</f>
        <v>0</v>
      </c>
      <c r="AW8" s="211">
        <f>IF('Indicator Date hidden'!AX9="x","x",$AW$2-'Indicator Date hidden'!AX9)</f>
        <v>0</v>
      </c>
      <c r="AX8" s="211">
        <f>IF('Indicator Date hidden'!AY9="x","x",$AX$2-'Indicator Date hidden'!AY9)</f>
        <v>0</v>
      </c>
      <c r="AY8" s="211">
        <f>IF('Indicator Date hidden'!AZ9="x","x",$AY$2-'Indicator Date hidden'!AZ9)</f>
        <v>0</v>
      </c>
      <c r="AZ8" s="211">
        <f>IF('Indicator Date hidden'!BA9="x","x",$AZ$2-'Indicator Date hidden'!BA9)</f>
        <v>0</v>
      </c>
      <c r="BA8">
        <f t="shared" si="0"/>
        <v>21</v>
      </c>
      <c r="BB8" s="21">
        <f t="shared" si="1"/>
        <v>0.44680851063829785</v>
      </c>
      <c r="BC8">
        <f t="shared" si="2"/>
        <v>5</v>
      </c>
      <c r="BD8" s="21">
        <f t="shared" si="3"/>
        <v>1.8196154683596</v>
      </c>
      <c r="BE8" s="281">
        <f t="shared" si="4"/>
        <v>0</v>
      </c>
    </row>
    <row r="9" spans="1:57" x14ac:dyDescent="0.25">
      <c r="A9" t="s">
        <v>8784</v>
      </c>
      <c r="B9" s="211">
        <f>IF('Indicator Date hidden'!C10="x","x",$B$2-'Indicator Date hidden'!C10)</f>
        <v>0</v>
      </c>
      <c r="C9" s="211">
        <f>IF('Indicator Date hidden'!D10="x","x",$C$2-'Indicator Date hidden'!D10)</f>
        <v>0</v>
      </c>
      <c r="D9" s="211">
        <f>IF('Indicator Date hidden'!E10="x","x",$D$2-'Indicator Date hidden'!E10)</f>
        <v>0</v>
      </c>
      <c r="E9" s="211">
        <f>IF('Indicator Date hidden'!F10="x","x",$E$2-'Indicator Date hidden'!F10)</f>
        <v>0</v>
      </c>
      <c r="F9" s="211">
        <f>IF('Indicator Date hidden'!G10="x","x",$F$2-'Indicator Date hidden'!G10)</f>
        <v>0</v>
      </c>
      <c r="G9" s="211">
        <f>IF('Indicator Date hidden'!H10="x","x",$G$2-'Indicator Date hidden'!H10)</f>
        <v>0</v>
      </c>
      <c r="H9" s="211">
        <f>IF('Indicator Date hidden'!I10="x","x",$H$2-'Indicator Date hidden'!I10)</f>
        <v>0</v>
      </c>
      <c r="I9" s="211">
        <f>IF('Indicator Date hidden'!J10="x","x",$I$2-'Indicator Date hidden'!J10)</f>
        <v>0</v>
      </c>
      <c r="J9" s="211">
        <f>IF('Indicator Date hidden'!K10="x","x",$J$2-'Indicator Date hidden'!K10)</f>
        <v>0</v>
      </c>
      <c r="K9" s="211">
        <f>IF('Indicator Date hidden'!L10="x","x",$K$2-'Indicator Date hidden'!L10)</f>
        <v>0</v>
      </c>
      <c r="L9" s="211">
        <f>IF('Indicator Date hidden'!M10="x","x",$L$2-'Indicator Date hidden'!M10)</f>
        <v>0</v>
      </c>
      <c r="M9" s="211">
        <f>IF('Indicator Date hidden'!N10="x","x",$M$2-'Indicator Date hidden'!N10)</f>
        <v>0</v>
      </c>
      <c r="N9" s="211">
        <f>IF('Indicator Date hidden'!O10="x","x",$N$2-'Indicator Date hidden'!O10)</f>
        <v>0</v>
      </c>
      <c r="O9" s="211">
        <f>IF('Indicator Date hidden'!P10="x","x",$O$2-'Indicator Date hidden'!P10)</f>
        <v>0</v>
      </c>
      <c r="P9" s="211">
        <f>IF('Indicator Date hidden'!Q10="x","x",$P$2-'Indicator Date hidden'!Q10)</f>
        <v>0</v>
      </c>
      <c r="Q9" s="211">
        <f>IF('Indicator Date hidden'!R10="x","x",$Q$2-'Indicator Date hidden'!R10)</f>
        <v>4</v>
      </c>
      <c r="R9" s="211">
        <f>IF('Indicator Date hidden'!S10="x","x",$R$2-'Indicator Date hidden'!S10)</f>
        <v>0</v>
      </c>
      <c r="S9" s="211">
        <f>IF('Indicator Date hidden'!T10="x","x",$S$2-'Indicator Date hidden'!T10)</f>
        <v>0</v>
      </c>
      <c r="T9" s="211">
        <f>IF('Indicator Date hidden'!U10="x","x",$T$2-'Indicator Date hidden'!U10)</f>
        <v>0</v>
      </c>
      <c r="U9" s="211">
        <f>IF('Indicator Date hidden'!V10="x","x",$U$2-'Indicator Date hidden'!V10)</f>
        <v>0</v>
      </c>
      <c r="V9" s="211">
        <f>IF('Indicator Date hidden'!W10="x","x",$V$2-'Indicator Date hidden'!W10)</f>
        <v>0</v>
      </c>
      <c r="W9" s="211">
        <f>IF('Indicator Date hidden'!X10="x","x",$W$2-'Indicator Date hidden'!X10)</f>
        <v>4</v>
      </c>
      <c r="X9" s="211">
        <f>IF('Indicator Date hidden'!Y10="x","x",$X$2-'Indicator Date hidden'!Y10)</f>
        <v>1</v>
      </c>
      <c r="Y9" s="211">
        <f>IF('Indicator Date hidden'!Z10="x","x",$Y$2-'Indicator Date hidden'!Z10)</f>
        <v>0</v>
      </c>
      <c r="Z9" s="211">
        <f>IF('Indicator Date hidden'!AA10="x","x",$Z$2-'Indicator Date hidden'!AA10)</f>
        <v>0</v>
      </c>
      <c r="AA9" s="211">
        <f>IF('Indicator Date hidden'!AB10="x","x",$AA$2-'Indicator Date hidden'!AB10)</f>
        <v>0</v>
      </c>
      <c r="AB9" s="211">
        <f>IF('Indicator Date hidden'!AC10="x","x",$AB$2-'Indicator Date hidden'!AC10)</f>
        <v>0</v>
      </c>
      <c r="AC9" s="211">
        <f>IF('Indicator Date hidden'!AD10="x","x",$AC$2-'Indicator Date hidden'!AD10)</f>
        <v>0</v>
      </c>
      <c r="AD9" s="211" t="str">
        <f>IF('Indicator Date hidden'!AE10="x","x",$AD$2-'Indicator Date hidden'!AE10)</f>
        <v>x</v>
      </c>
      <c r="AE9" s="211">
        <f>IF('Indicator Date hidden'!AF10="x","x",$AE$2-'Indicator Date hidden'!AF10)</f>
        <v>0</v>
      </c>
      <c r="AF9" s="211">
        <f>IF('Indicator Date hidden'!AG10="x","x",$AF$2-'Indicator Date hidden'!AG10)</f>
        <v>0</v>
      </c>
      <c r="AG9" s="211">
        <f>IF('Indicator Date hidden'!AH10="x","x",$AG$2-'Indicator Date hidden'!AH10)</f>
        <v>0</v>
      </c>
      <c r="AH9" s="211">
        <f>IF('Indicator Date hidden'!AI10="x","x",$AH$2-'Indicator Date hidden'!AI10)</f>
        <v>0</v>
      </c>
      <c r="AI9" s="211">
        <f>IF('Indicator Date hidden'!AJ10="x","x",$AI$2-'Indicator Date hidden'!AJ10)</f>
        <v>0</v>
      </c>
      <c r="AJ9" s="211">
        <f>IF('Indicator Date hidden'!AK10="x","x",$AJ$2-'Indicator Date hidden'!AK10)</f>
        <v>1</v>
      </c>
      <c r="AK9" s="211">
        <f>IF('Indicator Date hidden'!AL10="x","x",$AK$2-'Indicator Date hidden'!AL10)</f>
        <v>1</v>
      </c>
      <c r="AL9" s="211">
        <f>IF('Indicator Date hidden'!AM10="x","x",$AL$2-'Indicator Date hidden'!AM10)</f>
        <v>0</v>
      </c>
      <c r="AM9" s="211">
        <f>IF('Indicator Date hidden'!AN10="x","x",$AM$2-'Indicator Date hidden'!AN10)</f>
        <v>0</v>
      </c>
      <c r="AN9" s="211">
        <f>IF('Indicator Date hidden'!AO10="x","x",$AN$2-'Indicator Date hidden'!AO10)</f>
        <v>0</v>
      </c>
      <c r="AO9" s="211">
        <f>IF('Indicator Date hidden'!AP10="x","x",$AO$2-'Indicator Date hidden'!AP10)</f>
        <v>0</v>
      </c>
      <c r="AP9" s="211">
        <f>IF('Indicator Date hidden'!AQ10="x","x",$AP$2-'Indicator Date hidden'!AQ10)</f>
        <v>0</v>
      </c>
      <c r="AQ9" s="211">
        <f>IF('Indicator Date hidden'!AR10="x","x",$AQ$2-'Indicator Date hidden'!AR10)</f>
        <v>4</v>
      </c>
      <c r="AR9" s="211">
        <f>IF('Indicator Date hidden'!AS10="x","x",$AR$2-'Indicator Date hidden'!AS10)</f>
        <v>0</v>
      </c>
      <c r="AS9" s="211">
        <f>IF('Indicator Date hidden'!AT10="x","x",$AS$2-'Indicator Date hidden'!AT10)</f>
        <v>0</v>
      </c>
      <c r="AT9" s="211">
        <f>IF('Indicator Date hidden'!AU10="x","x",$AT$2-'Indicator Date hidden'!AU10)</f>
        <v>0</v>
      </c>
      <c r="AU9" s="211">
        <f>IF('Indicator Date hidden'!AV10="x","x",$AU$2-'Indicator Date hidden'!AV10)</f>
        <v>3</v>
      </c>
      <c r="AV9" s="211">
        <f>IF('Indicator Date hidden'!AW10="x","x",$AV$2-'Indicator Date hidden'!AW10)</f>
        <v>0</v>
      </c>
      <c r="AW9" s="211">
        <f>IF('Indicator Date hidden'!AX10="x","x",$AW$2-'Indicator Date hidden'!AX10)</f>
        <v>0</v>
      </c>
      <c r="AX9" s="211">
        <f>IF('Indicator Date hidden'!AY10="x","x",$AX$2-'Indicator Date hidden'!AY10)</f>
        <v>0</v>
      </c>
      <c r="AY9" s="211">
        <f>IF('Indicator Date hidden'!AZ10="x","x",$AY$2-'Indicator Date hidden'!AZ10)</f>
        <v>0</v>
      </c>
      <c r="AZ9" s="211">
        <f>IF('Indicator Date hidden'!BA10="x","x",$AZ$2-'Indicator Date hidden'!BA10)</f>
        <v>0</v>
      </c>
      <c r="BA9">
        <f t="shared" si="0"/>
        <v>18</v>
      </c>
      <c r="BB9" s="21">
        <f t="shared" si="1"/>
        <v>0.36</v>
      </c>
      <c r="BC9">
        <f t="shared" si="2"/>
        <v>7</v>
      </c>
      <c r="BD9" s="21">
        <f t="shared" si="3"/>
        <v>1.034601372510205</v>
      </c>
      <c r="BE9" s="281">
        <f t="shared" si="4"/>
        <v>0</v>
      </c>
    </row>
    <row r="10" spans="1:57" x14ac:dyDescent="0.25">
      <c r="A10" t="s">
        <v>8788</v>
      </c>
      <c r="B10" s="211">
        <f>IF('Indicator Date hidden'!C11="x","x",$B$2-'Indicator Date hidden'!C11)</f>
        <v>0</v>
      </c>
      <c r="C10" s="211">
        <f>IF('Indicator Date hidden'!D11="x","x",$C$2-'Indicator Date hidden'!D11)</f>
        <v>0</v>
      </c>
      <c r="D10" s="211">
        <f>IF('Indicator Date hidden'!E11="x","x",$D$2-'Indicator Date hidden'!E11)</f>
        <v>0</v>
      </c>
      <c r="E10" s="211">
        <f>IF('Indicator Date hidden'!F11="x","x",$E$2-'Indicator Date hidden'!F11)</f>
        <v>0</v>
      </c>
      <c r="F10" s="211">
        <f>IF('Indicator Date hidden'!G11="x","x",$F$2-'Indicator Date hidden'!G11)</f>
        <v>0</v>
      </c>
      <c r="G10" s="211">
        <f>IF('Indicator Date hidden'!H11="x","x",$G$2-'Indicator Date hidden'!H11)</f>
        <v>0</v>
      </c>
      <c r="H10" s="211">
        <f>IF('Indicator Date hidden'!I11="x","x",$H$2-'Indicator Date hidden'!I11)</f>
        <v>0</v>
      </c>
      <c r="I10" s="211">
        <f>IF('Indicator Date hidden'!J11="x","x",$I$2-'Indicator Date hidden'!J11)</f>
        <v>0</v>
      </c>
      <c r="J10" s="211">
        <f>IF('Indicator Date hidden'!K11="x","x",$J$2-'Indicator Date hidden'!K11)</f>
        <v>0</v>
      </c>
      <c r="K10" s="211">
        <f>IF('Indicator Date hidden'!L11="x","x",$K$2-'Indicator Date hidden'!L11)</f>
        <v>0</v>
      </c>
      <c r="L10" s="211">
        <f>IF('Indicator Date hidden'!M11="x","x",$L$2-'Indicator Date hidden'!M11)</f>
        <v>0</v>
      </c>
      <c r="M10" s="211">
        <f>IF('Indicator Date hidden'!N11="x","x",$M$2-'Indicator Date hidden'!N11)</f>
        <v>0</v>
      </c>
      <c r="N10" s="211">
        <f>IF('Indicator Date hidden'!O11="x","x",$N$2-'Indicator Date hidden'!O11)</f>
        <v>0</v>
      </c>
      <c r="O10" s="211">
        <f>IF('Indicator Date hidden'!P11="x","x",$O$2-'Indicator Date hidden'!P11)</f>
        <v>0</v>
      </c>
      <c r="P10" s="211">
        <f>IF('Indicator Date hidden'!Q11="x","x",$P$2-'Indicator Date hidden'!Q11)</f>
        <v>0</v>
      </c>
      <c r="Q10" s="211" t="str">
        <f>IF('Indicator Date hidden'!R11="x","x",$Q$2-'Indicator Date hidden'!R11)</f>
        <v>x</v>
      </c>
      <c r="R10" s="211">
        <f>IF('Indicator Date hidden'!S11="x","x",$R$2-'Indicator Date hidden'!S11)</f>
        <v>0</v>
      </c>
      <c r="S10" s="211">
        <f>IF('Indicator Date hidden'!T11="x","x",$S$2-'Indicator Date hidden'!T11)</f>
        <v>0</v>
      </c>
      <c r="T10" s="211">
        <f>IF('Indicator Date hidden'!U11="x","x",$T$2-'Indicator Date hidden'!U11)</f>
        <v>0</v>
      </c>
      <c r="U10" s="211" t="str">
        <f>IF('Indicator Date hidden'!V11="x","x",$U$2-'Indicator Date hidden'!V11)</f>
        <v>x</v>
      </c>
      <c r="V10" s="211">
        <f>IF('Indicator Date hidden'!W11="x","x",$V$2-'Indicator Date hidden'!W11)</f>
        <v>0</v>
      </c>
      <c r="W10" s="211">
        <f>IF('Indicator Date hidden'!X11="x","x",$W$2-'Indicator Date hidden'!X11)</f>
        <v>7</v>
      </c>
      <c r="X10" s="211">
        <f>IF('Indicator Date hidden'!Y11="x","x",$X$2-'Indicator Date hidden'!Y11)</f>
        <v>3</v>
      </c>
      <c r="Y10" s="211">
        <f>IF('Indicator Date hidden'!Z11="x","x",$Y$2-'Indicator Date hidden'!Z11)</f>
        <v>0</v>
      </c>
      <c r="Z10" s="211">
        <f>IF('Indicator Date hidden'!AA11="x","x",$Z$2-'Indicator Date hidden'!AA11)</f>
        <v>0</v>
      </c>
      <c r="AA10" s="211">
        <f>IF('Indicator Date hidden'!AB11="x","x",$AA$2-'Indicator Date hidden'!AB11)</f>
        <v>1</v>
      </c>
      <c r="AB10" s="211">
        <f>IF('Indicator Date hidden'!AC11="x","x",$AB$2-'Indicator Date hidden'!AC11)</f>
        <v>0</v>
      </c>
      <c r="AC10" s="211">
        <f>IF('Indicator Date hidden'!AD11="x","x",$AC$2-'Indicator Date hidden'!AD11)</f>
        <v>0</v>
      </c>
      <c r="AD10" s="211" t="str">
        <f>IF('Indicator Date hidden'!AE11="x","x",$AD$2-'Indicator Date hidden'!AE11)</f>
        <v>x</v>
      </c>
      <c r="AE10" s="211">
        <f>IF('Indicator Date hidden'!AF11="x","x",$AE$2-'Indicator Date hidden'!AF11)</f>
        <v>0</v>
      </c>
      <c r="AF10" s="211">
        <f>IF('Indicator Date hidden'!AG11="x","x",$AF$2-'Indicator Date hidden'!AG11)</f>
        <v>3</v>
      </c>
      <c r="AG10" s="211">
        <f>IF('Indicator Date hidden'!AH11="x","x",$AG$2-'Indicator Date hidden'!AH11)</f>
        <v>0</v>
      </c>
      <c r="AH10" s="211">
        <f>IF('Indicator Date hidden'!AI11="x","x",$AH$2-'Indicator Date hidden'!AI11)</f>
        <v>0</v>
      </c>
      <c r="AI10" s="211">
        <f>IF('Indicator Date hidden'!AJ11="x","x",$AI$2-'Indicator Date hidden'!AJ11)</f>
        <v>0</v>
      </c>
      <c r="AJ10" s="211" t="str">
        <f>IF('Indicator Date hidden'!AK11="x","x",$AJ$2-'Indicator Date hidden'!AK11)</f>
        <v>x</v>
      </c>
      <c r="AK10" s="211">
        <f>IF('Indicator Date hidden'!AL11="x","x",$AK$2-'Indicator Date hidden'!AL11)</f>
        <v>1</v>
      </c>
      <c r="AL10" s="211">
        <f>IF('Indicator Date hidden'!AM11="x","x",$AL$2-'Indicator Date hidden'!AM11)</f>
        <v>0</v>
      </c>
      <c r="AM10" s="211">
        <f>IF('Indicator Date hidden'!AN11="x","x",$AM$2-'Indicator Date hidden'!AN11)</f>
        <v>0</v>
      </c>
      <c r="AN10" s="211">
        <f>IF('Indicator Date hidden'!AO11="x","x",$AN$2-'Indicator Date hidden'!AO11)</f>
        <v>0</v>
      </c>
      <c r="AO10" s="211">
        <f>IF('Indicator Date hidden'!AP11="x","x",$AO$2-'Indicator Date hidden'!AP11)</f>
        <v>0</v>
      </c>
      <c r="AP10" s="211" t="str">
        <f>IF('Indicator Date hidden'!AQ11="x","x",$AP$2-'Indicator Date hidden'!AQ11)</f>
        <v>x</v>
      </c>
      <c r="AQ10" s="211">
        <f>IF('Indicator Date hidden'!AR11="x","x",$AQ$2-'Indicator Date hidden'!AR11)</f>
        <v>0</v>
      </c>
      <c r="AR10" s="211">
        <f>IF('Indicator Date hidden'!AS11="x","x",$AR$2-'Indicator Date hidden'!AS11)</f>
        <v>0</v>
      </c>
      <c r="AS10" s="211">
        <f>IF('Indicator Date hidden'!AT11="x","x",$AS$2-'Indicator Date hidden'!AT11)</f>
        <v>0</v>
      </c>
      <c r="AT10" s="211">
        <f>IF('Indicator Date hidden'!AU11="x","x",$AT$2-'Indicator Date hidden'!AU11)</f>
        <v>0</v>
      </c>
      <c r="AU10" s="211" t="str">
        <f>IF('Indicator Date hidden'!AV11="x","x",$AU$2-'Indicator Date hidden'!AV11)</f>
        <v>x</v>
      </c>
      <c r="AV10" s="211">
        <f>IF('Indicator Date hidden'!AW11="x","x",$AV$2-'Indicator Date hidden'!AW11)</f>
        <v>0</v>
      </c>
      <c r="AW10" s="211">
        <f>IF('Indicator Date hidden'!AX11="x","x",$AW$2-'Indicator Date hidden'!AX11)</f>
        <v>0</v>
      </c>
      <c r="AX10" s="211">
        <f>IF('Indicator Date hidden'!AY11="x","x",$AX$2-'Indicator Date hidden'!AY11)</f>
        <v>0</v>
      </c>
      <c r="AY10" s="211">
        <f>IF('Indicator Date hidden'!AZ11="x","x",$AY$2-'Indicator Date hidden'!AZ11)</f>
        <v>0</v>
      </c>
      <c r="AZ10" s="211">
        <f>IF('Indicator Date hidden'!BA11="x","x",$AZ$2-'Indicator Date hidden'!BA11)</f>
        <v>0</v>
      </c>
      <c r="BA10">
        <f t="shared" si="0"/>
        <v>15</v>
      </c>
      <c r="BB10" s="21">
        <f t="shared" si="1"/>
        <v>0.33333333333333331</v>
      </c>
      <c r="BC10">
        <f t="shared" si="2"/>
        <v>5</v>
      </c>
      <c r="BD10" s="21">
        <f t="shared" si="3"/>
        <v>1.1925695879998879</v>
      </c>
      <c r="BE10" s="281">
        <f t="shared" si="4"/>
        <v>0</v>
      </c>
    </row>
    <row r="11" spans="1:57" x14ac:dyDescent="0.25">
      <c r="A11" t="s">
        <v>8790</v>
      </c>
      <c r="B11" s="211">
        <f>IF('Indicator Date hidden'!C12="x","x",$B$2-'Indicator Date hidden'!C12)</f>
        <v>0</v>
      </c>
      <c r="C11" s="211">
        <f>IF('Indicator Date hidden'!D12="x","x",$C$2-'Indicator Date hidden'!D12)</f>
        <v>0</v>
      </c>
      <c r="D11" s="211">
        <f>IF('Indicator Date hidden'!E12="x","x",$D$2-'Indicator Date hidden'!E12)</f>
        <v>0</v>
      </c>
      <c r="E11" s="211">
        <f>IF('Indicator Date hidden'!F12="x","x",$E$2-'Indicator Date hidden'!F12)</f>
        <v>0</v>
      </c>
      <c r="F11" s="211">
        <f>IF('Indicator Date hidden'!G12="x","x",$F$2-'Indicator Date hidden'!G12)</f>
        <v>0</v>
      </c>
      <c r="G11" s="211">
        <f>IF('Indicator Date hidden'!H12="x","x",$G$2-'Indicator Date hidden'!H12)</f>
        <v>0</v>
      </c>
      <c r="H11" s="211">
        <f>IF('Indicator Date hidden'!I12="x","x",$H$2-'Indicator Date hidden'!I12)</f>
        <v>0</v>
      </c>
      <c r="I11" s="211">
        <f>IF('Indicator Date hidden'!J12="x","x",$I$2-'Indicator Date hidden'!J12)</f>
        <v>0</v>
      </c>
      <c r="J11" s="211">
        <f>IF('Indicator Date hidden'!K12="x","x",$J$2-'Indicator Date hidden'!K12)</f>
        <v>0</v>
      </c>
      <c r="K11" s="211">
        <f>IF('Indicator Date hidden'!L12="x","x",$K$2-'Indicator Date hidden'!L12)</f>
        <v>0</v>
      </c>
      <c r="L11" s="211">
        <f>IF('Indicator Date hidden'!M12="x","x",$L$2-'Indicator Date hidden'!M12)</f>
        <v>0</v>
      </c>
      <c r="M11" s="211">
        <f>IF('Indicator Date hidden'!N12="x","x",$M$2-'Indicator Date hidden'!N12)</f>
        <v>0</v>
      </c>
      <c r="N11" s="211">
        <f>IF('Indicator Date hidden'!O12="x","x",$N$2-'Indicator Date hidden'!O12)</f>
        <v>0</v>
      </c>
      <c r="O11" s="211">
        <f>IF('Indicator Date hidden'!P12="x","x",$O$2-'Indicator Date hidden'!P12)</f>
        <v>0</v>
      </c>
      <c r="P11" s="211">
        <f>IF('Indicator Date hidden'!Q12="x","x",$P$2-'Indicator Date hidden'!Q12)</f>
        <v>0</v>
      </c>
      <c r="Q11" s="211" t="str">
        <f>IF('Indicator Date hidden'!R12="x","x",$Q$2-'Indicator Date hidden'!R12)</f>
        <v>x</v>
      </c>
      <c r="R11" s="211">
        <f>IF('Indicator Date hidden'!S12="x","x",$R$2-'Indicator Date hidden'!S12)</f>
        <v>0</v>
      </c>
      <c r="S11" s="211">
        <f>IF('Indicator Date hidden'!T12="x","x",$S$2-'Indicator Date hidden'!T12)</f>
        <v>0</v>
      </c>
      <c r="T11" s="211">
        <f>IF('Indicator Date hidden'!U12="x","x",$T$2-'Indicator Date hidden'!U12)</f>
        <v>0</v>
      </c>
      <c r="U11" s="211" t="str">
        <f>IF('Indicator Date hidden'!V12="x","x",$U$2-'Indicator Date hidden'!V12)</f>
        <v>x</v>
      </c>
      <c r="V11" s="211">
        <f>IF('Indicator Date hidden'!W12="x","x",$V$2-'Indicator Date hidden'!W12)</f>
        <v>0</v>
      </c>
      <c r="W11" s="211" t="str">
        <f>IF('Indicator Date hidden'!X12="x","x",$W$2-'Indicator Date hidden'!X12)</f>
        <v>x</v>
      </c>
      <c r="X11" s="211">
        <f>IF('Indicator Date hidden'!Y12="x","x",$X$2-'Indicator Date hidden'!Y12)</f>
        <v>3</v>
      </c>
      <c r="Y11" s="211">
        <f>IF('Indicator Date hidden'!Z12="x","x",$Y$2-'Indicator Date hidden'!Z12)</f>
        <v>0</v>
      </c>
      <c r="Z11" s="211">
        <f>IF('Indicator Date hidden'!AA12="x","x",$Z$2-'Indicator Date hidden'!AA12)</f>
        <v>0</v>
      </c>
      <c r="AA11" s="211" t="str">
        <f>IF('Indicator Date hidden'!AB12="x","x",$AA$2-'Indicator Date hidden'!AB12)</f>
        <v>x</v>
      </c>
      <c r="AB11" s="211">
        <f>IF('Indicator Date hidden'!AC12="x","x",$AB$2-'Indicator Date hidden'!AC12)</f>
        <v>0</v>
      </c>
      <c r="AC11" s="211">
        <f>IF('Indicator Date hidden'!AD12="x","x",$AC$2-'Indicator Date hidden'!AD12)</f>
        <v>0</v>
      </c>
      <c r="AD11" s="211" t="str">
        <f>IF('Indicator Date hidden'!AE12="x","x",$AD$2-'Indicator Date hidden'!AE12)</f>
        <v>x</v>
      </c>
      <c r="AE11" s="211">
        <f>IF('Indicator Date hidden'!AF12="x","x",$AE$2-'Indicator Date hidden'!AF12)</f>
        <v>0</v>
      </c>
      <c r="AF11" s="211">
        <f>IF('Indicator Date hidden'!AG12="x","x",$AF$2-'Indicator Date hidden'!AG12)</f>
        <v>1</v>
      </c>
      <c r="AG11" s="211">
        <f>IF('Indicator Date hidden'!AH12="x","x",$AG$2-'Indicator Date hidden'!AH12)</f>
        <v>0</v>
      </c>
      <c r="AH11" s="211">
        <f>IF('Indicator Date hidden'!AI12="x","x",$AH$2-'Indicator Date hidden'!AI12)</f>
        <v>0</v>
      </c>
      <c r="AI11" s="211">
        <f>IF('Indicator Date hidden'!AJ12="x","x",$AI$2-'Indicator Date hidden'!AJ12)</f>
        <v>0</v>
      </c>
      <c r="AJ11" s="211" t="str">
        <f>IF('Indicator Date hidden'!AK12="x","x",$AJ$2-'Indicator Date hidden'!AK12)</f>
        <v>x</v>
      </c>
      <c r="AK11" s="211">
        <f>IF('Indicator Date hidden'!AL12="x","x",$AK$2-'Indicator Date hidden'!AL12)</f>
        <v>1</v>
      </c>
      <c r="AL11" s="211">
        <f>IF('Indicator Date hidden'!AM12="x","x",$AL$2-'Indicator Date hidden'!AM12)</f>
        <v>0</v>
      </c>
      <c r="AM11" s="211">
        <f>IF('Indicator Date hidden'!AN12="x","x",$AM$2-'Indicator Date hidden'!AN12)</f>
        <v>0</v>
      </c>
      <c r="AN11" s="211">
        <f>IF('Indicator Date hidden'!AO12="x","x",$AN$2-'Indicator Date hidden'!AO12)</f>
        <v>0</v>
      </c>
      <c r="AO11" s="211">
        <f>IF('Indicator Date hidden'!AP12="x","x",$AO$2-'Indicator Date hidden'!AP12)</f>
        <v>0</v>
      </c>
      <c r="AP11" s="211">
        <f>IF('Indicator Date hidden'!AQ12="x","x",$AP$2-'Indicator Date hidden'!AQ12)</f>
        <v>0</v>
      </c>
      <c r="AQ11" s="211">
        <f>IF('Indicator Date hidden'!AR12="x","x",$AQ$2-'Indicator Date hidden'!AR12)</f>
        <v>0</v>
      </c>
      <c r="AR11" s="211">
        <f>IF('Indicator Date hidden'!AS12="x","x",$AR$2-'Indicator Date hidden'!AS12)</f>
        <v>0</v>
      </c>
      <c r="AS11" s="211">
        <f>IF('Indicator Date hidden'!AT12="x","x",$AS$2-'Indicator Date hidden'!AT12)</f>
        <v>0</v>
      </c>
      <c r="AT11" s="211">
        <f>IF('Indicator Date hidden'!AU12="x","x",$AT$2-'Indicator Date hidden'!AU12)</f>
        <v>0</v>
      </c>
      <c r="AU11" s="211" t="str">
        <f>IF('Indicator Date hidden'!AV12="x","x",$AU$2-'Indicator Date hidden'!AV12)</f>
        <v>x</v>
      </c>
      <c r="AV11" s="211">
        <f>IF('Indicator Date hidden'!AW12="x","x",$AV$2-'Indicator Date hidden'!AW12)</f>
        <v>0</v>
      </c>
      <c r="AW11" s="211">
        <f>IF('Indicator Date hidden'!AX12="x","x",$AW$2-'Indicator Date hidden'!AX12)</f>
        <v>0</v>
      </c>
      <c r="AX11" s="211">
        <f>IF('Indicator Date hidden'!AY12="x","x",$AX$2-'Indicator Date hidden'!AY12)</f>
        <v>0</v>
      </c>
      <c r="AY11" s="211">
        <f>IF('Indicator Date hidden'!AZ12="x","x",$AY$2-'Indicator Date hidden'!AZ12)</f>
        <v>0</v>
      </c>
      <c r="AZ11" s="211">
        <f>IF('Indicator Date hidden'!BA12="x","x",$AZ$2-'Indicator Date hidden'!BA12)</f>
        <v>0</v>
      </c>
      <c r="BA11">
        <f t="shared" si="0"/>
        <v>5</v>
      </c>
      <c r="BB11" s="21">
        <f t="shared" si="1"/>
        <v>0.11363636363636363</v>
      </c>
      <c r="BC11">
        <f t="shared" si="2"/>
        <v>3</v>
      </c>
      <c r="BD11" s="21">
        <f t="shared" si="3"/>
        <v>0.48691557467337615</v>
      </c>
      <c r="BE11" s="281">
        <f t="shared" si="4"/>
        <v>0</v>
      </c>
    </row>
    <row r="12" spans="1:57" x14ac:dyDescent="0.25">
      <c r="A12" t="s">
        <v>8791</v>
      </c>
      <c r="B12" s="211">
        <f>IF('Indicator Date hidden'!C13="x","x",$B$2-'Indicator Date hidden'!C13)</f>
        <v>0</v>
      </c>
      <c r="C12" s="211">
        <f>IF('Indicator Date hidden'!D13="x","x",$C$2-'Indicator Date hidden'!D13)</f>
        <v>0</v>
      </c>
      <c r="D12" s="211">
        <f>IF('Indicator Date hidden'!E13="x","x",$D$2-'Indicator Date hidden'!E13)</f>
        <v>0</v>
      </c>
      <c r="E12" s="211">
        <f>IF('Indicator Date hidden'!F13="x","x",$E$2-'Indicator Date hidden'!F13)</f>
        <v>0</v>
      </c>
      <c r="F12" s="211">
        <f>IF('Indicator Date hidden'!G13="x","x",$F$2-'Indicator Date hidden'!G13)</f>
        <v>0</v>
      </c>
      <c r="G12" s="211">
        <f>IF('Indicator Date hidden'!H13="x","x",$G$2-'Indicator Date hidden'!H13)</f>
        <v>0</v>
      </c>
      <c r="H12" s="211">
        <f>IF('Indicator Date hidden'!I13="x","x",$H$2-'Indicator Date hidden'!I13)</f>
        <v>0</v>
      </c>
      <c r="I12" s="211">
        <f>IF('Indicator Date hidden'!J13="x","x",$I$2-'Indicator Date hidden'!J13)</f>
        <v>0</v>
      </c>
      <c r="J12" s="211">
        <f>IF('Indicator Date hidden'!K13="x","x",$J$2-'Indicator Date hidden'!K13)</f>
        <v>0</v>
      </c>
      <c r="K12" s="211">
        <f>IF('Indicator Date hidden'!L13="x","x",$K$2-'Indicator Date hidden'!L13)</f>
        <v>0</v>
      </c>
      <c r="L12" s="211">
        <f>IF('Indicator Date hidden'!M13="x","x",$L$2-'Indicator Date hidden'!M13)</f>
        <v>0</v>
      </c>
      <c r="M12" s="211">
        <f>IF('Indicator Date hidden'!N13="x","x",$M$2-'Indicator Date hidden'!N13)</f>
        <v>0</v>
      </c>
      <c r="N12" s="211">
        <f>IF('Indicator Date hidden'!O13="x","x",$N$2-'Indicator Date hidden'!O13)</f>
        <v>0</v>
      </c>
      <c r="O12" s="211">
        <f>IF('Indicator Date hidden'!P13="x","x",$O$2-'Indicator Date hidden'!P13)</f>
        <v>0</v>
      </c>
      <c r="P12" s="211">
        <f>IF('Indicator Date hidden'!Q13="x","x",$P$2-'Indicator Date hidden'!Q13)</f>
        <v>0</v>
      </c>
      <c r="Q12" s="211">
        <f>IF('Indicator Date hidden'!R13="x","x",$Q$2-'Indicator Date hidden'!R13)</f>
        <v>8</v>
      </c>
      <c r="R12" s="211">
        <f>IF('Indicator Date hidden'!S13="x","x",$R$2-'Indicator Date hidden'!S13)</f>
        <v>0</v>
      </c>
      <c r="S12" s="211">
        <f>IF('Indicator Date hidden'!T13="x","x",$S$2-'Indicator Date hidden'!T13)</f>
        <v>0</v>
      </c>
      <c r="T12" s="211">
        <f>IF('Indicator Date hidden'!U13="x","x",$T$2-'Indicator Date hidden'!U13)</f>
        <v>0</v>
      </c>
      <c r="U12" s="211">
        <f>IF('Indicator Date hidden'!V13="x","x",$U$2-'Indicator Date hidden'!V13)</f>
        <v>0</v>
      </c>
      <c r="V12" s="211">
        <f>IF('Indicator Date hidden'!W13="x","x",$V$2-'Indicator Date hidden'!W13)</f>
        <v>0</v>
      </c>
      <c r="W12" s="211">
        <f>IF('Indicator Date hidden'!X13="x","x",$W$2-'Indicator Date hidden'!X13)</f>
        <v>1</v>
      </c>
      <c r="X12" s="211">
        <f>IF('Indicator Date hidden'!Y13="x","x",$X$2-'Indicator Date hidden'!Y13)</f>
        <v>1</v>
      </c>
      <c r="Y12" s="211">
        <f>IF('Indicator Date hidden'!Z13="x","x",$Y$2-'Indicator Date hidden'!Z13)</f>
        <v>0</v>
      </c>
      <c r="Z12" s="211">
        <f>IF('Indicator Date hidden'!AA13="x","x",$Z$2-'Indicator Date hidden'!AA13)</f>
        <v>0</v>
      </c>
      <c r="AA12" s="211">
        <f>IF('Indicator Date hidden'!AB13="x","x",$AA$2-'Indicator Date hidden'!AB13)</f>
        <v>0</v>
      </c>
      <c r="AB12" s="211">
        <f>IF('Indicator Date hidden'!AC13="x","x",$AB$2-'Indicator Date hidden'!AC13)</f>
        <v>0</v>
      </c>
      <c r="AC12" s="211">
        <f>IF('Indicator Date hidden'!AD13="x","x",$AC$2-'Indicator Date hidden'!AD13)</f>
        <v>0</v>
      </c>
      <c r="AD12" s="211">
        <f>IF('Indicator Date hidden'!AE13="x","x",$AD$2-'Indicator Date hidden'!AE13)</f>
        <v>0</v>
      </c>
      <c r="AE12" s="211">
        <f>IF('Indicator Date hidden'!AF13="x","x",$AE$2-'Indicator Date hidden'!AF13)</f>
        <v>0</v>
      </c>
      <c r="AF12" s="211">
        <f>IF('Indicator Date hidden'!AG13="x","x",$AF$2-'Indicator Date hidden'!AG13)</f>
        <v>5</v>
      </c>
      <c r="AG12" s="211">
        <f>IF('Indicator Date hidden'!AH13="x","x",$AG$2-'Indicator Date hidden'!AH13)</f>
        <v>0</v>
      </c>
      <c r="AH12" s="211">
        <f>IF('Indicator Date hidden'!AI13="x","x",$AH$2-'Indicator Date hidden'!AI13)</f>
        <v>0</v>
      </c>
      <c r="AI12" s="211">
        <f>IF('Indicator Date hidden'!AJ13="x","x",$AI$2-'Indicator Date hidden'!AJ13)</f>
        <v>0</v>
      </c>
      <c r="AJ12" s="211">
        <f>IF('Indicator Date hidden'!AK13="x","x",$AJ$2-'Indicator Date hidden'!AK13)</f>
        <v>1</v>
      </c>
      <c r="AK12" s="211">
        <f>IF('Indicator Date hidden'!AL13="x","x",$AK$2-'Indicator Date hidden'!AL13)</f>
        <v>1</v>
      </c>
      <c r="AL12" s="211">
        <f>IF('Indicator Date hidden'!AM13="x","x",$AL$2-'Indicator Date hidden'!AM13)</f>
        <v>0</v>
      </c>
      <c r="AM12" s="211">
        <f>IF('Indicator Date hidden'!AN13="x","x",$AM$2-'Indicator Date hidden'!AN13)</f>
        <v>0</v>
      </c>
      <c r="AN12" s="211">
        <f>IF('Indicator Date hidden'!AO13="x","x",$AN$2-'Indicator Date hidden'!AO13)</f>
        <v>0</v>
      </c>
      <c r="AO12" s="211" t="str">
        <f>IF('Indicator Date hidden'!AP13="x","x",$AO$2-'Indicator Date hidden'!AP13)</f>
        <v>x</v>
      </c>
      <c r="AP12" s="211" t="str">
        <f>IF('Indicator Date hidden'!AQ13="x","x",$AP$2-'Indicator Date hidden'!AQ13)</f>
        <v>x</v>
      </c>
      <c r="AQ12" s="211" t="str">
        <f>IF('Indicator Date hidden'!AR13="x","x",$AQ$2-'Indicator Date hidden'!AR13)</f>
        <v>x</v>
      </c>
      <c r="AR12" s="211">
        <f>IF('Indicator Date hidden'!AS13="x","x",$AR$2-'Indicator Date hidden'!AS13)</f>
        <v>0</v>
      </c>
      <c r="AS12" s="211">
        <f>IF('Indicator Date hidden'!AT13="x","x",$AS$2-'Indicator Date hidden'!AT13)</f>
        <v>0</v>
      </c>
      <c r="AT12" s="211">
        <f>IF('Indicator Date hidden'!AU13="x","x",$AT$2-'Indicator Date hidden'!AU13)</f>
        <v>0</v>
      </c>
      <c r="AU12" s="211">
        <f>IF('Indicator Date hidden'!AV13="x","x",$AU$2-'Indicator Date hidden'!AV13)</f>
        <v>0</v>
      </c>
      <c r="AV12" s="211">
        <f>IF('Indicator Date hidden'!AW13="x","x",$AV$2-'Indicator Date hidden'!AW13)</f>
        <v>0</v>
      </c>
      <c r="AW12" s="211">
        <f>IF('Indicator Date hidden'!AX13="x","x",$AW$2-'Indicator Date hidden'!AX13)</f>
        <v>0</v>
      </c>
      <c r="AX12" s="211">
        <f>IF('Indicator Date hidden'!AY13="x","x",$AX$2-'Indicator Date hidden'!AY13)</f>
        <v>0</v>
      </c>
      <c r="AY12" s="211">
        <f>IF('Indicator Date hidden'!AZ13="x","x",$AY$2-'Indicator Date hidden'!AZ13)</f>
        <v>0</v>
      </c>
      <c r="AZ12" s="211">
        <f>IF('Indicator Date hidden'!BA13="x","x",$AZ$2-'Indicator Date hidden'!BA13)</f>
        <v>0</v>
      </c>
      <c r="BA12">
        <f t="shared" si="0"/>
        <v>17</v>
      </c>
      <c r="BB12" s="21">
        <f t="shared" si="1"/>
        <v>0.35416666666666669</v>
      </c>
      <c r="BC12">
        <f t="shared" si="2"/>
        <v>6</v>
      </c>
      <c r="BD12" s="21">
        <f t="shared" si="3"/>
        <v>1.346129998262509</v>
      </c>
      <c r="BE12" s="281">
        <f t="shared" si="4"/>
        <v>0</v>
      </c>
    </row>
    <row r="13" spans="1:57" x14ac:dyDescent="0.25">
      <c r="A13" t="s">
        <v>8804</v>
      </c>
      <c r="B13" s="211">
        <f>IF('Indicator Date hidden'!C14="x","x",$B$2-'Indicator Date hidden'!C14)</f>
        <v>0</v>
      </c>
      <c r="C13" s="211">
        <f>IF('Indicator Date hidden'!D14="x","x",$C$2-'Indicator Date hidden'!D14)</f>
        <v>0</v>
      </c>
      <c r="D13" s="211">
        <f>IF('Indicator Date hidden'!E14="x","x",$D$2-'Indicator Date hidden'!E14)</f>
        <v>0</v>
      </c>
      <c r="E13" s="211">
        <f>IF('Indicator Date hidden'!F14="x","x",$E$2-'Indicator Date hidden'!F14)</f>
        <v>0</v>
      </c>
      <c r="F13" s="211">
        <f>IF('Indicator Date hidden'!G14="x","x",$F$2-'Indicator Date hidden'!G14)</f>
        <v>0</v>
      </c>
      <c r="G13" s="211">
        <f>IF('Indicator Date hidden'!H14="x","x",$G$2-'Indicator Date hidden'!H14)</f>
        <v>0</v>
      </c>
      <c r="H13" s="211">
        <f>IF('Indicator Date hidden'!I14="x","x",$H$2-'Indicator Date hidden'!I14)</f>
        <v>0</v>
      </c>
      <c r="I13" s="211">
        <f>IF('Indicator Date hidden'!J14="x","x",$I$2-'Indicator Date hidden'!J14)</f>
        <v>0</v>
      </c>
      <c r="J13" s="211">
        <f>IF('Indicator Date hidden'!K14="x","x",$J$2-'Indicator Date hidden'!K14)</f>
        <v>0</v>
      </c>
      <c r="K13" s="211">
        <f>IF('Indicator Date hidden'!L14="x","x",$K$2-'Indicator Date hidden'!L14)</f>
        <v>0</v>
      </c>
      <c r="L13" s="211">
        <f>IF('Indicator Date hidden'!M14="x","x",$L$2-'Indicator Date hidden'!M14)</f>
        <v>0</v>
      </c>
      <c r="M13" s="211">
        <f>IF('Indicator Date hidden'!N14="x","x",$M$2-'Indicator Date hidden'!N14)</f>
        <v>0</v>
      </c>
      <c r="N13" s="211">
        <f>IF('Indicator Date hidden'!O14="x","x",$N$2-'Indicator Date hidden'!O14)</f>
        <v>0</v>
      </c>
      <c r="O13" s="211">
        <f>IF('Indicator Date hidden'!P14="x","x",$O$2-'Indicator Date hidden'!P14)</f>
        <v>0</v>
      </c>
      <c r="P13" s="211">
        <f>IF('Indicator Date hidden'!Q14="x","x",$P$2-'Indicator Date hidden'!Q14)</f>
        <v>0</v>
      </c>
      <c r="Q13" s="211" t="str">
        <f>IF('Indicator Date hidden'!R14="x","x",$Q$2-'Indicator Date hidden'!R14)</f>
        <v>x</v>
      </c>
      <c r="R13" s="211">
        <f>IF('Indicator Date hidden'!S14="x","x",$R$2-'Indicator Date hidden'!S14)</f>
        <v>0</v>
      </c>
      <c r="S13" s="211">
        <f>IF('Indicator Date hidden'!T14="x","x",$S$2-'Indicator Date hidden'!T14)</f>
        <v>0</v>
      </c>
      <c r="T13" s="211">
        <f>IF('Indicator Date hidden'!U14="x","x",$T$2-'Indicator Date hidden'!U14)</f>
        <v>0</v>
      </c>
      <c r="U13" s="211" t="str">
        <f>IF('Indicator Date hidden'!V14="x","x",$U$2-'Indicator Date hidden'!V14)</f>
        <v>x</v>
      </c>
      <c r="V13" s="211">
        <f>IF('Indicator Date hidden'!W14="x","x",$V$2-'Indicator Date hidden'!W14)</f>
        <v>0</v>
      </c>
      <c r="W13" s="211" t="str">
        <f>IF('Indicator Date hidden'!X14="x","x",$W$2-'Indicator Date hidden'!X14)</f>
        <v>x</v>
      </c>
      <c r="X13" s="211">
        <f>IF('Indicator Date hidden'!Y14="x","x",$X$2-'Indicator Date hidden'!Y14)</f>
        <v>6</v>
      </c>
      <c r="Y13" s="211">
        <f>IF('Indicator Date hidden'!Z14="x","x",$Y$2-'Indicator Date hidden'!Z14)</f>
        <v>0</v>
      </c>
      <c r="Z13" s="211">
        <f>IF('Indicator Date hidden'!AA14="x","x",$Z$2-'Indicator Date hidden'!AA14)</f>
        <v>0</v>
      </c>
      <c r="AA13" s="211">
        <f>IF('Indicator Date hidden'!AB14="x","x",$AA$2-'Indicator Date hidden'!AB14)</f>
        <v>1</v>
      </c>
      <c r="AB13" s="211">
        <f>IF('Indicator Date hidden'!AC14="x","x",$AB$2-'Indicator Date hidden'!AC14)</f>
        <v>0</v>
      </c>
      <c r="AC13" s="211">
        <f>IF('Indicator Date hidden'!AD14="x","x",$AC$2-'Indicator Date hidden'!AD14)</f>
        <v>0</v>
      </c>
      <c r="AD13" s="211" t="str">
        <f>IF('Indicator Date hidden'!AE14="x","x",$AD$2-'Indicator Date hidden'!AE14)</f>
        <v>x</v>
      </c>
      <c r="AE13" s="211">
        <f>IF('Indicator Date hidden'!AF14="x","x",$AE$2-'Indicator Date hidden'!AF14)</f>
        <v>0</v>
      </c>
      <c r="AF13" s="211" t="str">
        <f>IF('Indicator Date hidden'!AG14="x","x",$AF$2-'Indicator Date hidden'!AG14)</f>
        <v>x</v>
      </c>
      <c r="AG13" s="211">
        <f>IF('Indicator Date hidden'!AH14="x","x",$AG$2-'Indicator Date hidden'!AH14)</f>
        <v>0</v>
      </c>
      <c r="AH13" s="211">
        <f>IF('Indicator Date hidden'!AI14="x","x",$AH$2-'Indicator Date hidden'!AI14)</f>
        <v>0</v>
      </c>
      <c r="AI13" s="211">
        <f>IF('Indicator Date hidden'!AJ14="x","x",$AI$2-'Indicator Date hidden'!AJ14)</f>
        <v>0</v>
      </c>
      <c r="AJ13" s="211" t="str">
        <f>IF('Indicator Date hidden'!AK14="x","x",$AJ$2-'Indicator Date hidden'!AK14)</f>
        <v>x</v>
      </c>
      <c r="AK13" s="211">
        <f>IF('Indicator Date hidden'!AL14="x","x",$AK$2-'Indicator Date hidden'!AL14)</f>
        <v>1</v>
      </c>
      <c r="AL13" s="211">
        <f>IF('Indicator Date hidden'!AM14="x","x",$AL$2-'Indicator Date hidden'!AM14)</f>
        <v>0</v>
      </c>
      <c r="AM13" s="211">
        <f>IF('Indicator Date hidden'!AN14="x","x",$AM$2-'Indicator Date hidden'!AN14)</f>
        <v>0</v>
      </c>
      <c r="AN13" s="211">
        <f>IF('Indicator Date hidden'!AO14="x","x",$AN$2-'Indicator Date hidden'!AO14)</f>
        <v>0</v>
      </c>
      <c r="AO13" s="211">
        <f>IF('Indicator Date hidden'!AP14="x","x",$AO$2-'Indicator Date hidden'!AP14)</f>
        <v>0</v>
      </c>
      <c r="AP13" s="211">
        <f>IF('Indicator Date hidden'!AQ14="x","x",$AP$2-'Indicator Date hidden'!AQ14)</f>
        <v>0</v>
      </c>
      <c r="AQ13" s="211" t="str">
        <f>IF('Indicator Date hidden'!AR14="x","x",$AQ$2-'Indicator Date hidden'!AR14)</f>
        <v>x</v>
      </c>
      <c r="AR13" s="211">
        <f>IF('Indicator Date hidden'!AS14="x","x",$AR$2-'Indicator Date hidden'!AS14)</f>
        <v>0</v>
      </c>
      <c r="AS13" s="211">
        <f>IF('Indicator Date hidden'!AT14="x","x",$AS$2-'Indicator Date hidden'!AT14)</f>
        <v>0</v>
      </c>
      <c r="AT13" s="211">
        <f>IF('Indicator Date hidden'!AU14="x","x",$AT$2-'Indicator Date hidden'!AU14)</f>
        <v>0</v>
      </c>
      <c r="AU13" s="211" t="str">
        <f>IF('Indicator Date hidden'!AV14="x","x",$AU$2-'Indicator Date hidden'!AV14)</f>
        <v>x</v>
      </c>
      <c r="AV13" s="211">
        <f>IF('Indicator Date hidden'!AW14="x","x",$AV$2-'Indicator Date hidden'!AW14)</f>
        <v>0</v>
      </c>
      <c r="AW13" s="211">
        <f>IF('Indicator Date hidden'!AX14="x","x",$AW$2-'Indicator Date hidden'!AX14)</f>
        <v>0</v>
      </c>
      <c r="AX13" s="211">
        <f>IF('Indicator Date hidden'!AY14="x","x",$AX$2-'Indicator Date hidden'!AY14)</f>
        <v>0</v>
      </c>
      <c r="AY13" s="211">
        <f>IF('Indicator Date hidden'!AZ14="x","x",$AY$2-'Indicator Date hidden'!AZ14)</f>
        <v>0</v>
      </c>
      <c r="AZ13" s="211">
        <f>IF('Indicator Date hidden'!BA14="x","x",$AZ$2-'Indicator Date hidden'!BA14)</f>
        <v>0</v>
      </c>
      <c r="BA13">
        <f t="shared" si="0"/>
        <v>8</v>
      </c>
      <c r="BB13" s="21">
        <f t="shared" si="1"/>
        <v>0.18604651162790697</v>
      </c>
      <c r="BC13">
        <f t="shared" si="2"/>
        <v>3</v>
      </c>
      <c r="BD13" s="21">
        <f t="shared" si="3"/>
        <v>0.92147036075157907</v>
      </c>
      <c r="BE13" s="281">
        <f t="shared" si="4"/>
        <v>0</v>
      </c>
    </row>
    <row r="14" spans="1:57" x14ac:dyDescent="0.25">
      <c r="A14" t="s">
        <v>8802</v>
      </c>
      <c r="B14" s="211">
        <f>IF('Indicator Date hidden'!C15="x","x",$B$2-'Indicator Date hidden'!C15)</f>
        <v>0</v>
      </c>
      <c r="C14" s="211">
        <f>IF('Indicator Date hidden'!D15="x","x",$C$2-'Indicator Date hidden'!D15)</f>
        <v>0</v>
      </c>
      <c r="D14" s="211">
        <f>IF('Indicator Date hidden'!E15="x","x",$D$2-'Indicator Date hidden'!E15)</f>
        <v>0</v>
      </c>
      <c r="E14" s="211">
        <f>IF('Indicator Date hidden'!F15="x","x",$E$2-'Indicator Date hidden'!F15)</f>
        <v>0</v>
      </c>
      <c r="F14" s="211">
        <f>IF('Indicator Date hidden'!G15="x","x",$F$2-'Indicator Date hidden'!G15)</f>
        <v>0</v>
      </c>
      <c r="G14" s="211">
        <f>IF('Indicator Date hidden'!H15="x","x",$G$2-'Indicator Date hidden'!H15)</f>
        <v>0</v>
      </c>
      <c r="H14" s="211">
        <f>IF('Indicator Date hidden'!I15="x","x",$H$2-'Indicator Date hidden'!I15)</f>
        <v>0</v>
      </c>
      <c r="I14" s="211">
        <f>IF('Indicator Date hidden'!J15="x","x",$I$2-'Indicator Date hidden'!J15)</f>
        <v>0</v>
      </c>
      <c r="J14" s="211">
        <f>IF('Indicator Date hidden'!K15="x","x",$J$2-'Indicator Date hidden'!K15)</f>
        <v>0</v>
      </c>
      <c r="K14" s="211">
        <f>IF('Indicator Date hidden'!L15="x","x",$K$2-'Indicator Date hidden'!L15)</f>
        <v>0</v>
      </c>
      <c r="L14" s="211">
        <f>IF('Indicator Date hidden'!M15="x","x",$L$2-'Indicator Date hidden'!M15)</f>
        <v>0</v>
      </c>
      <c r="M14" s="211">
        <f>IF('Indicator Date hidden'!N15="x","x",$M$2-'Indicator Date hidden'!N15)</f>
        <v>0</v>
      </c>
      <c r="N14" s="211">
        <f>IF('Indicator Date hidden'!O15="x","x",$N$2-'Indicator Date hidden'!O15)</f>
        <v>0</v>
      </c>
      <c r="O14" s="211">
        <f>IF('Indicator Date hidden'!P15="x","x",$O$2-'Indicator Date hidden'!P15)</f>
        <v>0</v>
      </c>
      <c r="P14" s="211">
        <f>IF('Indicator Date hidden'!Q15="x","x",$P$2-'Indicator Date hidden'!Q15)</f>
        <v>0</v>
      </c>
      <c r="Q14" s="211" t="str">
        <f>IF('Indicator Date hidden'!R15="x","x",$Q$2-'Indicator Date hidden'!R15)</f>
        <v>x</v>
      </c>
      <c r="R14" s="211">
        <f>IF('Indicator Date hidden'!S15="x","x",$R$2-'Indicator Date hidden'!S15)</f>
        <v>0</v>
      </c>
      <c r="S14" s="211">
        <f>IF('Indicator Date hidden'!T15="x","x",$S$2-'Indicator Date hidden'!T15)</f>
        <v>0</v>
      </c>
      <c r="T14" s="211">
        <f>IF('Indicator Date hidden'!U15="x","x",$T$2-'Indicator Date hidden'!U15)</f>
        <v>0</v>
      </c>
      <c r="U14" s="211" t="str">
        <f>IF('Indicator Date hidden'!V15="x","x",$U$2-'Indicator Date hidden'!V15)</f>
        <v>x</v>
      </c>
      <c r="V14" s="211">
        <f>IF('Indicator Date hidden'!W15="x","x",$V$2-'Indicator Date hidden'!W15)</f>
        <v>0</v>
      </c>
      <c r="W14" s="211" t="str">
        <f>IF('Indicator Date hidden'!X15="x","x",$W$2-'Indicator Date hidden'!X15)</f>
        <v>x</v>
      </c>
      <c r="X14" s="211">
        <f>IF('Indicator Date hidden'!Y15="x","x",$X$2-'Indicator Date hidden'!Y15)</f>
        <v>2</v>
      </c>
      <c r="Y14" s="211">
        <f>IF('Indicator Date hidden'!Z15="x","x",$Y$2-'Indicator Date hidden'!Z15)</f>
        <v>0</v>
      </c>
      <c r="Z14" s="211">
        <f>IF('Indicator Date hidden'!AA15="x","x",$Z$2-'Indicator Date hidden'!AA15)</f>
        <v>0</v>
      </c>
      <c r="AA14" s="211" t="str">
        <f>IF('Indicator Date hidden'!AB15="x","x",$AA$2-'Indicator Date hidden'!AB15)</f>
        <v>x</v>
      </c>
      <c r="AB14" s="211">
        <f>IF('Indicator Date hidden'!AC15="x","x",$AB$2-'Indicator Date hidden'!AC15)</f>
        <v>0</v>
      </c>
      <c r="AC14" s="211">
        <f>IF('Indicator Date hidden'!AD15="x","x",$AC$2-'Indicator Date hidden'!AD15)</f>
        <v>0</v>
      </c>
      <c r="AD14" s="211" t="str">
        <f>IF('Indicator Date hidden'!AE15="x","x",$AD$2-'Indicator Date hidden'!AE15)</f>
        <v>x</v>
      </c>
      <c r="AE14" s="211">
        <f>IF('Indicator Date hidden'!AF15="x","x",$AE$2-'Indicator Date hidden'!AF15)</f>
        <v>0</v>
      </c>
      <c r="AF14" s="211" t="str">
        <f>IF('Indicator Date hidden'!AG15="x","x",$AF$2-'Indicator Date hidden'!AG15)</f>
        <v>x</v>
      </c>
      <c r="AG14" s="211">
        <f>IF('Indicator Date hidden'!AH15="x","x",$AG$2-'Indicator Date hidden'!AH15)</f>
        <v>0</v>
      </c>
      <c r="AH14" s="211">
        <f>IF('Indicator Date hidden'!AI15="x","x",$AH$2-'Indicator Date hidden'!AI15)</f>
        <v>0</v>
      </c>
      <c r="AI14" s="211">
        <f>IF('Indicator Date hidden'!AJ15="x","x",$AI$2-'Indicator Date hidden'!AJ15)</f>
        <v>0</v>
      </c>
      <c r="AJ14" s="211" t="str">
        <f>IF('Indicator Date hidden'!AK15="x","x",$AJ$2-'Indicator Date hidden'!AK15)</f>
        <v>x</v>
      </c>
      <c r="AK14" s="211">
        <f>IF('Indicator Date hidden'!AL15="x","x",$AK$2-'Indicator Date hidden'!AL15)</f>
        <v>1</v>
      </c>
      <c r="AL14" s="211">
        <f>IF('Indicator Date hidden'!AM15="x","x",$AL$2-'Indicator Date hidden'!AM15)</f>
        <v>0</v>
      </c>
      <c r="AM14" s="211">
        <f>IF('Indicator Date hidden'!AN15="x","x",$AM$2-'Indicator Date hidden'!AN15)</f>
        <v>0</v>
      </c>
      <c r="AN14" s="211">
        <f>IF('Indicator Date hidden'!AO15="x","x",$AN$2-'Indicator Date hidden'!AO15)</f>
        <v>0</v>
      </c>
      <c r="AO14" s="211">
        <f>IF('Indicator Date hidden'!AP15="x","x",$AO$2-'Indicator Date hidden'!AP15)</f>
        <v>0</v>
      </c>
      <c r="AP14" s="211">
        <f>IF('Indicator Date hidden'!AQ15="x","x",$AP$2-'Indicator Date hidden'!AQ15)</f>
        <v>0</v>
      </c>
      <c r="AQ14" s="211">
        <f>IF('Indicator Date hidden'!AR15="x","x",$AQ$2-'Indicator Date hidden'!AR15)</f>
        <v>4</v>
      </c>
      <c r="AR14" s="211">
        <f>IF('Indicator Date hidden'!AS15="x","x",$AR$2-'Indicator Date hidden'!AS15)</f>
        <v>0</v>
      </c>
      <c r="AS14" s="211">
        <f>IF('Indicator Date hidden'!AT15="x","x",$AS$2-'Indicator Date hidden'!AT15)</f>
        <v>0</v>
      </c>
      <c r="AT14" s="211">
        <f>IF('Indicator Date hidden'!AU15="x","x",$AT$2-'Indicator Date hidden'!AU15)</f>
        <v>0</v>
      </c>
      <c r="AU14" s="211">
        <f>IF('Indicator Date hidden'!AV15="x","x",$AU$2-'Indicator Date hidden'!AV15)</f>
        <v>4</v>
      </c>
      <c r="AV14" s="211">
        <f>IF('Indicator Date hidden'!AW15="x","x",$AV$2-'Indicator Date hidden'!AW15)</f>
        <v>0</v>
      </c>
      <c r="AW14" s="211">
        <f>IF('Indicator Date hidden'!AX15="x","x",$AW$2-'Indicator Date hidden'!AX15)</f>
        <v>0</v>
      </c>
      <c r="AX14" s="211">
        <f>IF('Indicator Date hidden'!AY15="x","x",$AX$2-'Indicator Date hidden'!AY15)</f>
        <v>0</v>
      </c>
      <c r="AY14" s="211">
        <f>IF('Indicator Date hidden'!AZ15="x","x",$AY$2-'Indicator Date hidden'!AZ15)</f>
        <v>0</v>
      </c>
      <c r="AZ14" s="211">
        <f>IF('Indicator Date hidden'!BA15="x","x",$AZ$2-'Indicator Date hidden'!BA15)</f>
        <v>0</v>
      </c>
      <c r="BA14">
        <f t="shared" si="0"/>
        <v>11</v>
      </c>
      <c r="BB14" s="21">
        <f t="shared" si="1"/>
        <v>0.25</v>
      </c>
      <c r="BC14">
        <f t="shared" si="2"/>
        <v>4</v>
      </c>
      <c r="BD14" s="21">
        <f t="shared" si="3"/>
        <v>0.882274951990076</v>
      </c>
      <c r="BE14" s="281">
        <f t="shared" si="4"/>
        <v>0</v>
      </c>
    </row>
    <row r="15" spans="1:57" x14ac:dyDescent="0.25">
      <c r="A15" t="s">
        <v>8798</v>
      </c>
      <c r="B15" s="211">
        <f>IF('Indicator Date hidden'!C16="x","x",$B$2-'Indicator Date hidden'!C16)</f>
        <v>0</v>
      </c>
      <c r="C15" s="211">
        <f>IF('Indicator Date hidden'!D16="x","x",$C$2-'Indicator Date hidden'!D16)</f>
        <v>0</v>
      </c>
      <c r="D15" s="211">
        <f>IF('Indicator Date hidden'!E16="x","x",$D$2-'Indicator Date hidden'!E16)</f>
        <v>0</v>
      </c>
      <c r="E15" s="211">
        <f>IF('Indicator Date hidden'!F16="x","x",$E$2-'Indicator Date hidden'!F16)</f>
        <v>0</v>
      </c>
      <c r="F15" s="211">
        <f>IF('Indicator Date hidden'!G16="x","x",$F$2-'Indicator Date hidden'!G16)</f>
        <v>0</v>
      </c>
      <c r="G15" s="211">
        <f>IF('Indicator Date hidden'!H16="x","x",$G$2-'Indicator Date hidden'!H16)</f>
        <v>0</v>
      </c>
      <c r="H15" s="211">
        <f>IF('Indicator Date hidden'!I16="x","x",$H$2-'Indicator Date hidden'!I16)</f>
        <v>0</v>
      </c>
      <c r="I15" s="211">
        <f>IF('Indicator Date hidden'!J16="x","x",$I$2-'Indicator Date hidden'!J16)</f>
        <v>0</v>
      </c>
      <c r="J15" s="211">
        <f>IF('Indicator Date hidden'!K16="x","x",$J$2-'Indicator Date hidden'!K16)</f>
        <v>0</v>
      </c>
      <c r="K15" s="211">
        <f>IF('Indicator Date hidden'!L16="x","x",$K$2-'Indicator Date hidden'!L16)</f>
        <v>0</v>
      </c>
      <c r="L15" s="211">
        <f>IF('Indicator Date hidden'!M16="x","x",$L$2-'Indicator Date hidden'!M16)</f>
        <v>0</v>
      </c>
      <c r="M15" s="211">
        <f>IF('Indicator Date hidden'!N16="x","x",$M$2-'Indicator Date hidden'!N16)</f>
        <v>0</v>
      </c>
      <c r="N15" s="211">
        <f>IF('Indicator Date hidden'!O16="x","x",$N$2-'Indicator Date hidden'!O16)</f>
        <v>0</v>
      </c>
      <c r="O15" s="211">
        <f>IF('Indicator Date hidden'!P16="x","x",$O$2-'Indicator Date hidden'!P16)</f>
        <v>0</v>
      </c>
      <c r="P15" s="211">
        <f>IF('Indicator Date hidden'!Q16="x","x",$P$2-'Indicator Date hidden'!Q16)</f>
        <v>0</v>
      </c>
      <c r="Q15" s="211">
        <f>IF('Indicator Date hidden'!R16="x","x",$Q$2-'Indicator Date hidden'!R16)</f>
        <v>3</v>
      </c>
      <c r="R15" s="211">
        <f>IF('Indicator Date hidden'!S16="x","x",$R$2-'Indicator Date hidden'!S16)</f>
        <v>0</v>
      </c>
      <c r="S15" s="211">
        <f>IF('Indicator Date hidden'!T16="x","x",$S$2-'Indicator Date hidden'!T16)</f>
        <v>0</v>
      </c>
      <c r="T15" s="211">
        <f>IF('Indicator Date hidden'!U16="x","x",$T$2-'Indicator Date hidden'!U16)</f>
        <v>0</v>
      </c>
      <c r="U15" s="211">
        <f>IF('Indicator Date hidden'!V16="x","x",$U$2-'Indicator Date hidden'!V16)</f>
        <v>0</v>
      </c>
      <c r="V15" s="211">
        <f>IF('Indicator Date hidden'!W16="x","x",$V$2-'Indicator Date hidden'!W16)</f>
        <v>0</v>
      </c>
      <c r="W15" s="211">
        <f>IF('Indicator Date hidden'!X16="x","x",$W$2-'Indicator Date hidden'!X16)</f>
        <v>0</v>
      </c>
      <c r="X15" s="211">
        <f>IF('Indicator Date hidden'!Y16="x","x",$X$2-'Indicator Date hidden'!Y16)</f>
        <v>3</v>
      </c>
      <c r="Y15" s="211">
        <f>IF('Indicator Date hidden'!Z16="x","x",$Y$2-'Indicator Date hidden'!Z16)</f>
        <v>0</v>
      </c>
      <c r="Z15" s="211">
        <f>IF('Indicator Date hidden'!AA16="x","x",$Z$2-'Indicator Date hidden'!AA16)</f>
        <v>0</v>
      </c>
      <c r="AA15" s="211">
        <f>IF('Indicator Date hidden'!AB16="x","x",$AA$2-'Indicator Date hidden'!AB16)</f>
        <v>0</v>
      </c>
      <c r="AB15" s="211">
        <f>IF('Indicator Date hidden'!AC16="x","x",$AB$2-'Indicator Date hidden'!AC16)</f>
        <v>0</v>
      </c>
      <c r="AC15" s="211">
        <f>IF('Indicator Date hidden'!AD16="x","x",$AC$2-'Indicator Date hidden'!AD16)</f>
        <v>0</v>
      </c>
      <c r="AD15" s="211">
        <f>IF('Indicator Date hidden'!AE16="x","x",$AD$2-'Indicator Date hidden'!AE16)</f>
        <v>0</v>
      </c>
      <c r="AE15" s="211">
        <f>IF('Indicator Date hidden'!AF16="x","x",$AE$2-'Indicator Date hidden'!AF16)</f>
        <v>0</v>
      </c>
      <c r="AF15" s="211">
        <f>IF('Indicator Date hidden'!AG16="x","x",$AF$2-'Indicator Date hidden'!AG16)</f>
        <v>3</v>
      </c>
      <c r="AG15" s="211">
        <f>IF('Indicator Date hidden'!AH16="x","x",$AG$2-'Indicator Date hidden'!AH16)</f>
        <v>0</v>
      </c>
      <c r="AH15" s="211">
        <f>IF('Indicator Date hidden'!AI16="x","x",$AH$2-'Indicator Date hidden'!AI16)</f>
        <v>0</v>
      </c>
      <c r="AI15" s="211">
        <f>IF('Indicator Date hidden'!AJ16="x","x",$AI$2-'Indicator Date hidden'!AJ16)</f>
        <v>0</v>
      </c>
      <c r="AJ15" s="211">
        <f>IF('Indicator Date hidden'!AK16="x","x",$AJ$2-'Indicator Date hidden'!AK16)</f>
        <v>1</v>
      </c>
      <c r="AK15" s="211">
        <f>IF('Indicator Date hidden'!AL16="x","x",$AK$2-'Indicator Date hidden'!AL16)</f>
        <v>1</v>
      </c>
      <c r="AL15" s="211">
        <f>IF('Indicator Date hidden'!AM16="x","x",$AL$2-'Indicator Date hidden'!AM16)</f>
        <v>0</v>
      </c>
      <c r="AM15" s="211">
        <f>IF('Indicator Date hidden'!AN16="x","x",$AM$2-'Indicator Date hidden'!AN16)</f>
        <v>0</v>
      </c>
      <c r="AN15" s="211">
        <f>IF('Indicator Date hidden'!AO16="x","x",$AN$2-'Indicator Date hidden'!AO16)</f>
        <v>0</v>
      </c>
      <c r="AO15" s="211">
        <f>IF('Indicator Date hidden'!AP16="x","x",$AO$2-'Indicator Date hidden'!AP16)</f>
        <v>0</v>
      </c>
      <c r="AP15" s="211">
        <f>IF('Indicator Date hidden'!AQ16="x","x",$AP$2-'Indicator Date hidden'!AQ16)</f>
        <v>0</v>
      </c>
      <c r="AQ15" s="211">
        <f>IF('Indicator Date hidden'!AR16="x","x",$AQ$2-'Indicator Date hidden'!AR16)</f>
        <v>0</v>
      </c>
      <c r="AR15" s="211">
        <f>IF('Indicator Date hidden'!AS16="x","x",$AR$2-'Indicator Date hidden'!AS16)</f>
        <v>0</v>
      </c>
      <c r="AS15" s="211">
        <f>IF('Indicator Date hidden'!AT16="x","x",$AS$2-'Indicator Date hidden'!AT16)</f>
        <v>0</v>
      </c>
      <c r="AT15" s="211">
        <f>IF('Indicator Date hidden'!AU16="x","x",$AT$2-'Indicator Date hidden'!AU16)</f>
        <v>0</v>
      </c>
      <c r="AU15" s="211">
        <f>IF('Indicator Date hidden'!AV16="x","x",$AU$2-'Indicator Date hidden'!AV16)</f>
        <v>1</v>
      </c>
      <c r="AV15" s="211">
        <f>IF('Indicator Date hidden'!AW16="x","x",$AV$2-'Indicator Date hidden'!AW16)</f>
        <v>0</v>
      </c>
      <c r="AW15" s="211">
        <f>IF('Indicator Date hidden'!AX16="x","x",$AW$2-'Indicator Date hidden'!AX16)</f>
        <v>0</v>
      </c>
      <c r="AX15" s="211">
        <f>IF('Indicator Date hidden'!AY16="x","x",$AX$2-'Indicator Date hidden'!AY16)</f>
        <v>0</v>
      </c>
      <c r="AY15" s="211">
        <f>IF('Indicator Date hidden'!AZ16="x","x",$AY$2-'Indicator Date hidden'!AZ16)</f>
        <v>0</v>
      </c>
      <c r="AZ15" s="211">
        <f>IF('Indicator Date hidden'!BA16="x","x",$AZ$2-'Indicator Date hidden'!BA16)</f>
        <v>0</v>
      </c>
      <c r="BA15">
        <f t="shared" si="0"/>
        <v>12</v>
      </c>
      <c r="BB15" s="21">
        <f t="shared" si="1"/>
        <v>0.23529411764705882</v>
      </c>
      <c r="BC15">
        <f t="shared" si="2"/>
        <v>6</v>
      </c>
      <c r="BD15" s="21">
        <f t="shared" si="3"/>
        <v>0.72998080270534449</v>
      </c>
      <c r="BE15" s="281">
        <f t="shared" si="4"/>
        <v>0</v>
      </c>
    </row>
    <row r="16" spans="1:57" x14ac:dyDescent="0.25">
      <c r="A16" t="s">
        <v>8815</v>
      </c>
      <c r="B16" s="211">
        <f>IF('Indicator Date hidden'!C17="x","x",$B$2-'Indicator Date hidden'!C17)</f>
        <v>0</v>
      </c>
      <c r="C16" s="211">
        <f>IF('Indicator Date hidden'!D17="x","x",$C$2-'Indicator Date hidden'!D17)</f>
        <v>0</v>
      </c>
      <c r="D16" s="211">
        <f>IF('Indicator Date hidden'!E17="x","x",$D$2-'Indicator Date hidden'!E17)</f>
        <v>0</v>
      </c>
      <c r="E16" s="211">
        <f>IF('Indicator Date hidden'!F17="x","x",$E$2-'Indicator Date hidden'!F17)</f>
        <v>0</v>
      </c>
      <c r="F16" s="211">
        <f>IF('Indicator Date hidden'!G17="x","x",$F$2-'Indicator Date hidden'!G17)</f>
        <v>0</v>
      </c>
      <c r="G16" s="211">
        <f>IF('Indicator Date hidden'!H17="x","x",$G$2-'Indicator Date hidden'!H17)</f>
        <v>0</v>
      </c>
      <c r="H16" s="211">
        <f>IF('Indicator Date hidden'!I17="x","x",$H$2-'Indicator Date hidden'!I17)</f>
        <v>0</v>
      </c>
      <c r="I16" s="211">
        <f>IF('Indicator Date hidden'!J17="x","x",$I$2-'Indicator Date hidden'!J17)</f>
        <v>0</v>
      </c>
      <c r="J16" s="211">
        <f>IF('Indicator Date hidden'!K17="x","x",$J$2-'Indicator Date hidden'!K17)</f>
        <v>0</v>
      </c>
      <c r="K16" s="211">
        <f>IF('Indicator Date hidden'!L17="x","x",$K$2-'Indicator Date hidden'!L17)</f>
        <v>0</v>
      </c>
      <c r="L16" s="211">
        <f>IF('Indicator Date hidden'!M17="x","x",$L$2-'Indicator Date hidden'!M17)</f>
        <v>0</v>
      </c>
      <c r="M16" s="211">
        <f>IF('Indicator Date hidden'!N17="x","x",$M$2-'Indicator Date hidden'!N17)</f>
        <v>0</v>
      </c>
      <c r="N16" s="211">
        <f>IF('Indicator Date hidden'!O17="x","x",$N$2-'Indicator Date hidden'!O17)</f>
        <v>0</v>
      </c>
      <c r="O16" s="211">
        <f>IF('Indicator Date hidden'!P17="x","x",$O$2-'Indicator Date hidden'!P17)</f>
        <v>0</v>
      </c>
      <c r="P16" s="211">
        <f>IF('Indicator Date hidden'!Q17="x","x",$P$2-'Indicator Date hidden'!Q17)</f>
        <v>0</v>
      </c>
      <c r="Q16" s="211">
        <f>IF('Indicator Date hidden'!R17="x","x",$Q$2-'Indicator Date hidden'!R17)</f>
        <v>2</v>
      </c>
      <c r="R16" s="211">
        <f>IF('Indicator Date hidden'!S17="x","x",$R$2-'Indicator Date hidden'!S17)</f>
        <v>0</v>
      </c>
      <c r="S16" s="211">
        <f>IF('Indicator Date hidden'!T17="x","x",$S$2-'Indicator Date hidden'!T17)</f>
        <v>0</v>
      </c>
      <c r="T16" s="211">
        <f>IF('Indicator Date hidden'!U17="x","x",$T$2-'Indicator Date hidden'!U17)</f>
        <v>0</v>
      </c>
      <c r="U16" s="211" t="str">
        <f>IF('Indicator Date hidden'!V17="x","x",$U$2-'Indicator Date hidden'!V17)</f>
        <v>x</v>
      </c>
      <c r="V16" s="211">
        <f>IF('Indicator Date hidden'!W17="x","x",$V$2-'Indicator Date hidden'!W17)</f>
        <v>0</v>
      </c>
      <c r="W16" s="211">
        <f>IF('Indicator Date hidden'!X17="x","x",$W$2-'Indicator Date hidden'!X17)</f>
        <v>1</v>
      </c>
      <c r="X16" s="211">
        <f>IF('Indicator Date hidden'!Y17="x","x",$X$2-'Indicator Date hidden'!Y17)</f>
        <v>4</v>
      </c>
      <c r="Y16" s="211">
        <f>IF('Indicator Date hidden'!Z17="x","x",$Y$2-'Indicator Date hidden'!Z17)</f>
        <v>0</v>
      </c>
      <c r="Z16" s="211">
        <f>IF('Indicator Date hidden'!AA17="x","x",$Z$2-'Indicator Date hidden'!AA17)</f>
        <v>0</v>
      </c>
      <c r="AA16" s="211">
        <f>IF('Indicator Date hidden'!AB17="x","x",$AA$2-'Indicator Date hidden'!AB17)</f>
        <v>1</v>
      </c>
      <c r="AB16" s="211">
        <f>IF('Indicator Date hidden'!AC17="x","x",$AB$2-'Indicator Date hidden'!AC17)</f>
        <v>0</v>
      </c>
      <c r="AC16" s="211">
        <f>IF('Indicator Date hidden'!AD17="x","x",$AC$2-'Indicator Date hidden'!AD17)</f>
        <v>0</v>
      </c>
      <c r="AD16" s="211" t="str">
        <f>IF('Indicator Date hidden'!AE17="x","x",$AD$2-'Indicator Date hidden'!AE17)</f>
        <v>x</v>
      </c>
      <c r="AE16" s="211">
        <f>IF('Indicator Date hidden'!AF17="x","x",$AE$2-'Indicator Date hidden'!AF17)</f>
        <v>0</v>
      </c>
      <c r="AF16" s="211" t="str">
        <f>IF('Indicator Date hidden'!AG17="x","x",$AF$2-'Indicator Date hidden'!AG17)</f>
        <v>x</v>
      </c>
      <c r="AG16" s="211">
        <f>IF('Indicator Date hidden'!AH17="x","x",$AG$2-'Indicator Date hidden'!AH17)</f>
        <v>0</v>
      </c>
      <c r="AH16" s="211">
        <f>IF('Indicator Date hidden'!AI17="x","x",$AH$2-'Indicator Date hidden'!AI17)</f>
        <v>0</v>
      </c>
      <c r="AI16" s="211">
        <f>IF('Indicator Date hidden'!AJ17="x","x",$AI$2-'Indicator Date hidden'!AJ17)</f>
        <v>0</v>
      </c>
      <c r="AJ16" s="211" t="str">
        <f>IF('Indicator Date hidden'!AK17="x","x",$AJ$2-'Indicator Date hidden'!AK17)</f>
        <v>x</v>
      </c>
      <c r="AK16" s="211">
        <f>IF('Indicator Date hidden'!AL17="x","x",$AK$2-'Indicator Date hidden'!AL17)</f>
        <v>1</v>
      </c>
      <c r="AL16" s="211">
        <f>IF('Indicator Date hidden'!AM17="x","x",$AL$2-'Indicator Date hidden'!AM17)</f>
        <v>0</v>
      </c>
      <c r="AM16" s="211">
        <f>IF('Indicator Date hidden'!AN17="x","x",$AM$2-'Indicator Date hidden'!AN17)</f>
        <v>0</v>
      </c>
      <c r="AN16" s="211">
        <f>IF('Indicator Date hidden'!AO17="x","x",$AN$2-'Indicator Date hidden'!AO17)</f>
        <v>0</v>
      </c>
      <c r="AO16" s="211">
        <f>IF('Indicator Date hidden'!AP17="x","x",$AO$2-'Indicator Date hidden'!AP17)</f>
        <v>0</v>
      </c>
      <c r="AP16" s="211">
        <f>IF('Indicator Date hidden'!AQ17="x","x",$AP$2-'Indicator Date hidden'!AQ17)</f>
        <v>0</v>
      </c>
      <c r="AQ16" s="211">
        <f>IF('Indicator Date hidden'!AR17="x","x",$AQ$2-'Indicator Date hidden'!AR17)</f>
        <v>4</v>
      </c>
      <c r="AR16" s="211">
        <f>IF('Indicator Date hidden'!AS17="x","x",$AR$2-'Indicator Date hidden'!AS17)</f>
        <v>0</v>
      </c>
      <c r="AS16" s="211">
        <f>IF('Indicator Date hidden'!AT17="x","x",$AS$2-'Indicator Date hidden'!AT17)</f>
        <v>0</v>
      </c>
      <c r="AT16" s="211">
        <f>IF('Indicator Date hidden'!AU17="x","x",$AT$2-'Indicator Date hidden'!AU17)</f>
        <v>0</v>
      </c>
      <c r="AU16" s="211" t="str">
        <f>IF('Indicator Date hidden'!AV17="x","x",$AU$2-'Indicator Date hidden'!AV17)</f>
        <v>x</v>
      </c>
      <c r="AV16" s="211">
        <f>IF('Indicator Date hidden'!AW17="x","x",$AV$2-'Indicator Date hidden'!AW17)</f>
        <v>0</v>
      </c>
      <c r="AW16" s="211">
        <f>IF('Indicator Date hidden'!AX17="x","x",$AW$2-'Indicator Date hidden'!AX17)</f>
        <v>0</v>
      </c>
      <c r="AX16" s="211">
        <f>IF('Indicator Date hidden'!AY17="x","x",$AX$2-'Indicator Date hidden'!AY17)</f>
        <v>0</v>
      </c>
      <c r="AY16" s="211">
        <f>IF('Indicator Date hidden'!AZ17="x","x",$AY$2-'Indicator Date hidden'!AZ17)</f>
        <v>0</v>
      </c>
      <c r="AZ16" s="211">
        <f>IF('Indicator Date hidden'!BA17="x","x",$AZ$2-'Indicator Date hidden'!BA17)</f>
        <v>0</v>
      </c>
      <c r="BA16">
        <f t="shared" si="0"/>
        <v>13</v>
      </c>
      <c r="BB16" s="21">
        <f t="shared" si="1"/>
        <v>0.28260869565217389</v>
      </c>
      <c r="BC16">
        <f t="shared" si="2"/>
        <v>6</v>
      </c>
      <c r="BD16" s="21">
        <f t="shared" si="3"/>
        <v>0.87633236394549452</v>
      </c>
      <c r="BE16" s="281">
        <f t="shared" si="4"/>
        <v>0</v>
      </c>
    </row>
    <row r="17" spans="1:57" x14ac:dyDescent="0.25">
      <c r="A17" t="s">
        <v>8808</v>
      </c>
      <c r="B17" s="211">
        <f>IF('Indicator Date hidden'!C18="x","x",$B$2-'Indicator Date hidden'!C18)</f>
        <v>0</v>
      </c>
      <c r="C17" s="211">
        <f>IF('Indicator Date hidden'!D18="x","x",$C$2-'Indicator Date hidden'!D18)</f>
        <v>0</v>
      </c>
      <c r="D17" s="211">
        <f>IF('Indicator Date hidden'!E18="x","x",$D$2-'Indicator Date hidden'!E18)</f>
        <v>0</v>
      </c>
      <c r="E17" s="211">
        <f>IF('Indicator Date hidden'!F18="x","x",$E$2-'Indicator Date hidden'!F18)</f>
        <v>0</v>
      </c>
      <c r="F17" s="211">
        <f>IF('Indicator Date hidden'!G18="x","x",$F$2-'Indicator Date hidden'!G18)</f>
        <v>0</v>
      </c>
      <c r="G17" s="211">
        <f>IF('Indicator Date hidden'!H18="x","x",$G$2-'Indicator Date hidden'!H18)</f>
        <v>0</v>
      </c>
      <c r="H17" s="211">
        <f>IF('Indicator Date hidden'!I18="x","x",$H$2-'Indicator Date hidden'!I18)</f>
        <v>0</v>
      </c>
      <c r="I17" s="211">
        <f>IF('Indicator Date hidden'!J18="x","x",$I$2-'Indicator Date hidden'!J18)</f>
        <v>0</v>
      </c>
      <c r="J17" s="211">
        <f>IF('Indicator Date hidden'!K18="x","x",$J$2-'Indicator Date hidden'!K18)</f>
        <v>0</v>
      </c>
      <c r="K17" s="211">
        <f>IF('Indicator Date hidden'!L18="x","x",$K$2-'Indicator Date hidden'!L18)</f>
        <v>0</v>
      </c>
      <c r="L17" s="211">
        <f>IF('Indicator Date hidden'!M18="x","x",$L$2-'Indicator Date hidden'!M18)</f>
        <v>0</v>
      </c>
      <c r="M17" s="211">
        <f>IF('Indicator Date hidden'!N18="x","x",$M$2-'Indicator Date hidden'!N18)</f>
        <v>0</v>
      </c>
      <c r="N17" s="211">
        <f>IF('Indicator Date hidden'!O18="x","x",$N$2-'Indicator Date hidden'!O18)</f>
        <v>0</v>
      </c>
      <c r="O17" s="211">
        <f>IF('Indicator Date hidden'!P18="x","x",$O$2-'Indicator Date hidden'!P18)</f>
        <v>0</v>
      </c>
      <c r="P17" s="211">
        <f>IF('Indicator Date hidden'!Q18="x","x",$P$2-'Indicator Date hidden'!Q18)</f>
        <v>0</v>
      </c>
      <c r="Q17" s="211">
        <f>IF('Indicator Date hidden'!R18="x","x",$Q$2-'Indicator Date hidden'!R18)</f>
        <v>9</v>
      </c>
      <c r="R17" s="211">
        <f>IF('Indicator Date hidden'!S18="x","x",$R$2-'Indicator Date hidden'!S18)</f>
        <v>0</v>
      </c>
      <c r="S17" s="211">
        <f>IF('Indicator Date hidden'!T18="x","x",$S$2-'Indicator Date hidden'!T18)</f>
        <v>0</v>
      </c>
      <c r="T17" s="211">
        <f>IF('Indicator Date hidden'!U18="x","x",$T$2-'Indicator Date hidden'!U18)</f>
        <v>0</v>
      </c>
      <c r="U17" s="211">
        <f>IF('Indicator Date hidden'!V18="x","x",$U$2-'Indicator Date hidden'!V18)</f>
        <v>0</v>
      </c>
      <c r="V17" s="211">
        <f>IF('Indicator Date hidden'!W18="x","x",$V$2-'Indicator Date hidden'!W18)</f>
        <v>0</v>
      </c>
      <c r="W17" s="211">
        <f>IF('Indicator Date hidden'!X18="x","x",$W$2-'Indicator Date hidden'!X18)</f>
        <v>9</v>
      </c>
      <c r="X17" s="211">
        <f>IF('Indicator Date hidden'!Y18="x","x",$X$2-'Indicator Date hidden'!Y18)</f>
        <v>1</v>
      </c>
      <c r="Y17" s="211">
        <f>IF('Indicator Date hidden'!Z18="x","x",$Y$2-'Indicator Date hidden'!Z18)</f>
        <v>0</v>
      </c>
      <c r="Z17" s="211">
        <f>IF('Indicator Date hidden'!AA18="x","x",$Z$2-'Indicator Date hidden'!AA18)</f>
        <v>0</v>
      </c>
      <c r="AA17" s="211">
        <f>IF('Indicator Date hidden'!AB18="x","x",$AA$2-'Indicator Date hidden'!AB18)</f>
        <v>0</v>
      </c>
      <c r="AB17" s="211">
        <f>IF('Indicator Date hidden'!AC18="x","x",$AB$2-'Indicator Date hidden'!AC18)</f>
        <v>0</v>
      </c>
      <c r="AC17" s="211">
        <f>IF('Indicator Date hidden'!AD18="x","x",$AC$2-'Indicator Date hidden'!AD18)</f>
        <v>0</v>
      </c>
      <c r="AD17" s="211" t="str">
        <f>IF('Indicator Date hidden'!AE18="x","x",$AD$2-'Indicator Date hidden'!AE18)</f>
        <v>x</v>
      </c>
      <c r="AE17" s="211">
        <f>IF('Indicator Date hidden'!AF18="x","x",$AE$2-'Indicator Date hidden'!AF18)</f>
        <v>0</v>
      </c>
      <c r="AF17" s="211">
        <f>IF('Indicator Date hidden'!AG18="x","x",$AF$2-'Indicator Date hidden'!AG18)</f>
        <v>1</v>
      </c>
      <c r="AG17" s="211">
        <f>IF('Indicator Date hidden'!AH18="x","x",$AG$2-'Indicator Date hidden'!AH18)</f>
        <v>0</v>
      </c>
      <c r="AH17" s="211">
        <f>IF('Indicator Date hidden'!AI18="x","x",$AH$2-'Indicator Date hidden'!AI18)</f>
        <v>0</v>
      </c>
      <c r="AI17" s="211">
        <f>IF('Indicator Date hidden'!AJ18="x","x",$AI$2-'Indicator Date hidden'!AJ18)</f>
        <v>0</v>
      </c>
      <c r="AJ17" s="211" t="str">
        <f>IF('Indicator Date hidden'!AK18="x","x",$AJ$2-'Indicator Date hidden'!AK18)</f>
        <v>x</v>
      </c>
      <c r="AK17" s="211">
        <f>IF('Indicator Date hidden'!AL18="x","x",$AK$2-'Indicator Date hidden'!AL18)</f>
        <v>1</v>
      </c>
      <c r="AL17" s="211">
        <f>IF('Indicator Date hidden'!AM18="x","x",$AL$2-'Indicator Date hidden'!AM18)</f>
        <v>0</v>
      </c>
      <c r="AM17" s="211">
        <f>IF('Indicator Date hidden'!AN18="x","x",$AM$2-'Indicator Date hidden'!AN18)</f>
        <v>0</v>
      </c>
      <c r="AN17" s="211">
        <f>IF('Indicator Date hidden'!AO18="x","x",$AN$2-'Indicator Date hidden'!AO18)</f>
        <v>0</v>
      </c>
      <c r="AO17" s="211" t="str">
        <f>IF('Indicator Date hidden'!AP18="x","x",$AO$2-'Indicator Date hidden'!AP18)</f>
        <v>x</v>
      </c>
      <c r="AP17" s="211" t="str">
        <f>IF('Indicator Date hidden'!AQ18="x","x",$AP$2-'Indicator Date hidden'!AQ18)</f>
        <v>x</v>
      </c>
      <c r="AQ17" s="211">
        <f>IF('Indicator Date hidden'!AR18="x","x",$AQ$2-'Indicator Date hidden'!AR18)</f>
        <v>0</v>
      </c>
      <c r="AR17" s="211">
        <f>IF('Indicator Date hidden'!AS18="x","x",$AR$2-'Indicator Date hidden'!AS18)</f>
        <v>0</v>
      </c>
      <c r="AS17" s="211">
        <f>IF('Indicator Date hidden'!AT18="x","x",$AS$2-'Indicator Date hidden'!AT18)</f>
        <v>0</v>
      </c>
      <c r="AT17" s="211">
        <f>IF('Indicator Date hidden'!AU18="x","x",$AT$2-'Indicator Date hidden'!AU18)</f>
        <v>0</v>
      </c>
      <c r="AU17" s="211">
        <f>IF('Indicator Date hidden'!AV18="x","x",$AU$2-'Indicator Date hidden'!AV18)</f>
        <v>5</v>
      </c>
      <c r="AV17" s="211">
        <f>IF('Indicator Date hidden'!AW18="x","x",$AV$2-'Indicator Date hidden'!AW18)</f>
        <v>0</v>
      </c>
      <c r="AW17" s="211">
        <f>IF('Indicator Date hidden'!AX18="x","x",$AW$2-'Indicator Date hidden'!AX18)</f>
        <v>0</v>
      </c>
      <c r="AX17" s="211">
        <f>IF('Indicator Date hidden'!AY18="x","x",$AX$2-'Indicator Date hidden'!AY18)</f>
        <v>0</v>
      </c>
      <c r="AY17" s="211">
        <f>IF('Indicator Date hidden'!AZ18="x","x",$AY$2-'Indicator Date hidden'!AZ18)</f>
        <v>0</v>
      </c>
      <c r="AZ17" s="211">
        <f>IF('Indicator Date hidden'!BA18="x","x",$AZ$2-'Indicator Date hidden'!BA18)</f>
        <v>0</v>
      </c>
      <c r="BA17">
        <f t="shared" si="0"/>
        <v>26</v>
      </c>
      <c r="BB17" s="21">
        <f t="shared" si="1"/>
        <v>0.55319148936170215</v>
      </c>
      <c r="BC17">
        <f t="shared" si="2"/>
        <v>6</v>
      </c>
      <c r="BD17" s="21">
        <f t="shared" si="3"/>
        <v>1.9330112176568308</v>
      </c>
      <c r="BE17" s="281">
        <f t="shared" si="4"/>
        <v>0</v>
      </c>
    </row>
    <row r="18" spans="1:57" x14ac:dyDescent="0.25">
      <c r="A18" t="s">
        <v>8794</v>
      </c>
      <c r="B18" s="211">
        <f>IF('Indicator Date hidden'!C19="x","x",$B$2-'Indicator Date hidden'!C19)</f>
        <v>0</v>
      </c>
      <c r="C18" s="211">
        <f>IF('Indicator Date hidden'!D19="x","x",$C$2-'Indicator Date hidden'!D19)</f>
        <v>0</v>
      </c>
      <c r="D18" s="211">
        <f>IF('Indicator Date hidden'!E19="x","x",$D$2-'Indicator Date hidden'!E19)</f>
        <v>0</v>
      </c>
      <c r="E18" s="211">
        <f>IF('Indicator Date hidden'!F19="x","x",$E$2-'Indicator Date hidden'!F19)</f>
        <v>0</v>
      </c>
      <c r="F18" s="211">
        <f>IF('Indicator Date hidden'!G19="x","x",$F$2-'Indicator Date hidden'!G19)</f>
        <v>0</v>
      </c>
      <c r="G18" s="211">
        <f>IF('Indicator Date hidden'!H19="x","x",$G$2-'Indicator Date hidden'!H19)</f>
        <v>0</v>
      </c>
      <c r="H18" s="211">
        <f>IF('Indicator Date hidden'!I19="x","x",$H$2-'Indicator Date hidden'!I19)</f>
        <v>0</v>
      </c>
      <c r="I18" s="211">
        <f>IF('Indicator Date hidden'!J19="x","x",$I$2-'Indicator Date hidden'!J19)</f>
        <v>0</v>
      </c>
      <c r="J18" s="211">
        <f>IF('Indicator Date hidden'!K19="x","x",$J$2-'Indicator Date hidden'!K19)</f>
        <v>0</v>
      </c>
      <c r="K18" s="211">
        <f>IF('Indicator Date hidden'!L19="x","x",$K$2-'Indicator Date hidden'!L19)</f>
        <v>0</v>
      </c>
      <c r="L18" s="211">
        <f>IF('Indicator Date hidden'!M19="x","x",$L$2-'Indicator Date hidden'!M19)</f>
        <v>0</v>
      </c>
      <c r="M18" s="211">
        <f>IF('Indicator Date hidden'!N19="x","x",$M$2-'Indicator Date hidden'!N19)</f>
        <v>0</v>
      </c>
      <c r="N18" s="211">
        <f>IF('Indicator Date hidden'!O19="x","x",$N$2-'Indicator Date hidden'!O19)</f>
        <v>0</v>
      </c>
      <c r="O18" s="211">
        <f>IF('Indicator Date hidden'!P19="x","x",$O$2-'Indicator Date hidden'!P19)</f>
        <v>0</v>
      </c>
      <c r="P18" s="211">
        <f>IF('Indicator Date hidden'!Q19="x","x",$P$2-'Indicator Date hidden'!Q19)</f>
        <v>0</v>
      </c>
      <c r="Q18" s="211" t="str">
        <f>IF('Indicator Date hidden'!R19="x","x",$Q$2-'Indicator Date hidden'!R19)</f>
        <v>x</v>
      </c>
      <c r="R18" s="211">
        <f>IF('Indicator Date hidden'!S19="x","x",$R$2-'Indicator Date hidden'!S19)</f>
        <v>0</v>
      </c>
      <c r="S18" s="211">
        <f>IF('Indicator Date hidden'!T19="x","x",$S$2-'Indicator Date hidden'!T19)</f>
        <v>0</v>
      </c>
      <c r="T18" s="211">
        <f>IF('Indicator Date hidden'!U19="x","x",$T$2-'Indicator Date hidden'!U19)</f>
        <v>0</v>
      </c>
      <c r="U18" s="211" t="str">
        <f>IF('Indicator Date hidden'!V19="x","x",$U$2-'Indicator Date hidden'!V19)</f>
        <v>x</v>
      </c>
      <c r="V18" s="211">
        <f>IF('Indicator Date hidden'!W19="x","x",$V$2-'Indicator Date hidden'!W19)</f>
        <v>0</v>
      </c>
      <c r="W18" s="211" t="str">
        <f>IF('Indicator Date hidden'!X19="x","x",$W$2-'Indicator Date hidden'!X19)</f>
        <v>x</v>
      </c>
      <c r="X18" s="211">
        <f>IF('Indicator Date hidden'!Y19="x","x",$X$2-'Indicator Date hidden'!Y19)</f>
        <v>1</v>
      </c>
      <c r="Y18" s="211">
        <f>IF('Indicator Date hidden'!Z19="x","x",$Y$2-'Indicator Date hidden'!Z19)</f>
        <v>0</v>
      </c>
      <c r="Z18" s="211">
        <f>IF('Indicator Date hidden'!AA19="x","x",$Z$2-'Indicator Date hidden'!AA19)</f>
        <v>0</v>
      </c>
      <c r="AA18" s="211" t="str">
        <f>IF('Indicator Date hidden'!AB19="x","x",$AA$2-'Indicator Date hidden'!AB19)</f>
        <v>x</v>
      </c>
      <c r="AB18" s="211">
        <f>IF('Indicator Date hidden'!AC19="x","x",$AB$2-'Indicator Date hidden'!AC19)</f>
        <v>0</v>
      </c>
      <c r="AC18" s="211">
        <f>IF('Indicator Date hidden'!AD19="x","x",$AC$2-'Indicator Date hidden'!AD19)</f>
        <v>0</v>
      </c>
      <c r="AD18" s="211" t="str">
        <f>IF('Indicator Date hidden'!AE19="x","x",$AD$2-'Indicator Date hidden'!AE19)</f>
        <v>x</v>
      </c>
      <c r="AE18" s="211">
        <f>IF('Indicator Date hidden'!AF19="x","x",$AE$2-'Indicator Date hidden'!AF19)</f>
        <v>0</v>
      </c>
      <c r="AF18" s="211">
        <f>IF('Indicator Date hidden'!AG19="x","x",$AF$2-'Indicator Date hidden'!AG19)</f>
        <v>1</v>
      </c>
      <c r="AG18" s="211">
        <f>IF('Indicator Date hidden'!AH19="x","x",$AG$2-'Indicator Date hidden'!AH19)</f>
        <v>0</v>
      </c>
      <c r="AH18" s="211">
        <f>IF('Indicator Date hidden'!AI19="x","x",$AH$2-'Indicator Date hidden'!AI19)</f>
        <v>0</v>
      </c>
      <c r="AI18" s="211">
        <f>IF('Indicator Date hidden'!AJ19="x","x",$AI$2-'Indicator Date hidden'!AJ19)</f>
        <v>0</v>
      </c>
      <c r="AJ18" s="211" t="str">
        <f>IF('Indicator Date hidden'!AK19="x","x",$AJ$2-'Indicator Date hidden'!AK19)</f>
        <v>x</v>
      </c>
      <c r="AK18" s="211">
        <f>IF('Indicator Date hidden'!AL19="x","x",$AK$2-'Indicator Date hidden'!AL19)</f>
        <v>1</v>
      </c>
      <c r="AL18" s="211">
        <f>IF('Indicator Date hidden'!AM19="x","x",$AL$2-'Indicator Date hidden'!AM19)</f>
        <v>0</v>
      </c>
      <c r="AM18" s="211">
        <f>IF('Indicator Date hidden'!AN19="x","x",$AM$2-'Indicator Date hidden'!AN19)</f>
        <v>0</v>
      </c>
      <c r="AN18" s="211">
        <f>IF('Indicator Date hidden'!AO19="x","x",$AN$2-'Indicator Date hidden'!AO19)</f>
        <v>0</v>
      </c>
      <c r="AO18" s="211">
        <f>IF('Indicator Date hidden'!AP19="x","x",$AO$2-'Indicator Date hidden'!AP19)</f>
        <v>0</v>
      </c>
      <c r="AP18" s="211">
        <f>IF('Indicator Date hidden'!AQ19="x","x",$AP$2-'Indicator Date hidden'!AQ19)</f>
        <v>0</v>
      </c>
      <c r="AQ18" s="211" t="str">
        <f>IF('Indicator Date hidden'!AR19="x","x",$AQ$2-'Indicator Date hidden'!AR19)</f>
        <v>x</v>
      </c>
      <c r="AR18" s="211">
        <f>IF('Indicator Date hidden'!AS19="x","x",$AR$2-'Indicator Date hidden'!AS19)</f>
        <v>0</v>
      </c>
      <c r="AS18" s="211">
        <f>IF('Indicator Date hidden'!AT19="x","x",$AS$2-'Indicator Date hidden'!AT19)</f>
        <v>0</v>
      </c>
      <c r="AT18" s="211">
        <f>IF('Indicator Date hidden'!AU19="x","x",$AT$2-'Indicator Date hidden'!AU19)</f>
        <v>0</v>
      </c>
      <c r="AU18" s="211" t="str">
        <f>IF('Indicator Date hidden'!AV19="x","x",$AU$2-'Indicator Date hidden'!AV19)</f>
        <v>x</v>
      </c>
      <c r="AV18" s="211">
        <f>IF('Indicator Date hidden'!AW19="x","x",$AV$2-'Indicator Date hidden'!AW19)</f>
        <v>0</v>
      </c>
      <c r="AW18" s="211">
        <f>IF('Indicator Date hidden'!AX19="x","x",$AW$2-'Indicator Date hidden'!AX19)</f>
        <v>0</v>
      </c>
      <c r="AX18" s="211">
        <f>IF('Indicator Date hidden'!AY19="x","x",$AX$2-'Indicator Date hidden'!AY19)</f>
        <v>0</v>
      </c>
      <c r="AY18" s="211">
        <f>IF('Indicator Date hidden'!AZ19="x","x",$AY$2-'Indicator Date hidden'!AZ19)</f>
        <v>0</v>
      </c>
      <c r="AZ18" s="211">
        <f>IF('Indicator Date hidden'!BA19="x","x",$AZ$2-'Indicator Date hidden'!BA19)</f>
        <v>0</v>
      </c>
      <c r="BA18">
        <f t="shared" si="0"/>
        <v>3</v>
      </c>
      <c r="BB18" s="21">
        <f t="shared" si="1"/>
        <v>6.9767441860465115E-2</v>
      </c>
      <c r="BC18">
        <f t="shared" si="2"/>
        <v>3</v>
      </c>
      <c r="BD18" s="21">
        <f t="shared" si="3"/>
        <v>0.25475467790937961</v>
      </c>
      <c r="BE18" s="281">
        <f t="shared" si="4"/>
        <v>0</v>
      </c>
    </row>
    <row r="19" spans="1:57" x14ac:dyDescent="0.25">
      <c r="A19" t="s">
        <v>8810</v>
      </c>
      <c r="B19" s="211">
        <f>IF('Indicator Date hidden'!C20="x","x",$B$2-'Indicator Date hidden'!C20)</f>
        <v>0</v>
      </c>
      <c r="C19" s="211">
        <f>IF('Indicator Date hidden'!D20="x","x",$C$2-'Indicator Date hidden'!D20)</f>
        <v>0</v>
      </c>
      <c r="D19" s="211">
        <f>IF('Indicator Date hidden'!E20="x","x",$D$2-'Indicator Date hidden'!E20)</f>
        <v>0</v>
      </c>
      <c r="E19" s="211">
        <f>IF('Indicator Date hidden'!F20="x","x",$E$2-'Indicator Date hidden'!F20)</f>
        <v>0</v>
      </c>
      <c r="F19" s="211">
        <f>IF('Indicator Date hidden'!G20="x","x",$F$2-'Indicator Date hidden'!G20)</f>
        <v>0</v>
      </c>
      <c r="G19" s="211">
        <f>IF('Indicator Date hidden'!H20="x","x",$G$2-'Indicator Date hidden'!H20)</f>
        <v>0</v>
      </c>
      <c r="H19" s="211">
        <f>IF('Indicator Date hidden'!I20="x","x",$H$2-'Indicator Date hidden'!I20)</f>
        <v>0</v>
      </c>
      <c r="I19" s="211">
        <f>IF('Indicator Date hidden'!J20="x","x",$I$2-'Indicator Date hidden'!J20)</f>
        <v>0</v>
      </c>
      <c r="J19" s="211">
        <f>IF('Indicator Date hidden'!K20="x","x",$J$2-'Indicator Date hidden'!K20)</f>
        <v>0</v>
      </c>
      <c r="K19" s="211">
        <f>IF('Indicator Date hidden'!L20="x","x",$K$2-'Indicator Date hidden'!L20)</f>
        <v>0</v>
      </c>
      <c r="L19" s="211">
        <f>IF('Indicator Date hidden'!M20="x","x",$L$2-'Indicator Date hidden'!M20)</f>
        <v>0</v>
      </c>
      <c r="M19" s="211">
        <f>IF('Indicator Date hidden'!N20="x","x",$M$2-'Indicator Date hidden'!N20)</f>
        <v>0</v>
      </c>
      <c r="N19" s="211">
        <f>IF('Indicator Date hidden'!O20="x","x",$N$2-'Indicator Date hidden'!O20)</f>
        <v>0</v>
      </c>
      <c r="O19" s="211">
        <f>IF('Indicator Date hidden'!P20="x","x",$O$2-'Indicator Date hidden'!P20)</f>
        <v>0</v>
      </c>
      <c r="P19" s="211">
        <f>IF('Indicator Date hidden'!Q20="x","x",$P$2-'Indicator Date hidden'!Q20)</f>
        <v>0</v>
      </c>
      <c r="Q19" s="211">
        <f>IF('Indicator Date hidden'!R20="x","x",$Q$2-'Indicator Date hidden'!R20)</f>
        <v>3</v>
      </c>
      <c r="R19" s="211">
        <f>IF('Indicator Date hidden'!S20="x","x",$R$2-'Indicator Date hidden'!S20)</f>
        <v>0</v>
      </c>
      <c r="S19" s="211">
        <f>IF('Indicator Date hidden'!T20="x","x",$S$2-'Indicator Date hidden'!T20)</f>
        <v>0</v>
      </c>
      <c r="T19" s="211">
        <f>IF('Indicator Date hidden'!U20="x","x",$T$2-'Indicator Date hidden'!U20)</f>
        <v>0</v>
      </c>
      <c r="U19" s="211">
        <f>IF('Indicator Date hidden'!V20="x","x",$U$2-'Indicator Date hidden'!V20)</f>
        <v>0</v>
      </c>
      <c r="V19" s="211">
        <f>IF('Indicator Date hidden'!W20="x","x",$V$2-'Indicator Date hidden'!W20)</f>
        <v>0</v>
      </c>
      <c r="W19" s="211">
        <f>IF('Indicator Date hidden'!X20="x","x",$W$2-'Indicator Date hidden'!X20)</f>
        <v>3</v>
      </c>
      <c r="X19" s="211">
        <f>IF('Indicator Date hidden'!Y20="x","x",$X$2-'Indicator Date hidden'!Y20)</f>
        <v>4</v>
      </c>
      <c r="Y19" s="211">
        <f>IF('Indicator Date hidden'!Z20="x","x",$Y$2-'Indicator Date hidden'!Z20)</f>
        <v>0</v>
      </c>
      <c r="Z19" s="211">
        <f>IF('Indicator Date hidden'!AA20="x","x",$Z$2-'Indicator Date hidden'!AA20)</f>
        <v>0</v>
      </c>
      <c r="AA19" s="211">
        <f>IF('Indicator Date hidden'!AB20="x","x",$AA$2-'Indicator Date hidden'!AB20)</f>
        <v>0</v>
      </c>
      <c r="AB19" s="211">
        <f>IF('Indicator Date hidden'!AC20="x","x",$AB$2-'Indicator Date hidden'!AC20)</f>
        <v>0</v>
      </c>
      <c r="AC19" s="211">
        <f>IF('Indicator Date hidden'!AD20="x","x",$AC$2-'Indicator Date hidden'!AD20)</f>
        <v>0</v>
      </c>
      <c r="AD19" s="211">
        <f>IF('Indicator Date hidden'!AE20="x","x",$AD$2-'Indicator Date hidden'!AE20)</f>
        <v>0</v>
      </c>
      <c r="AE19" s="211">
        <f>IF('Indicator Date hidden'!AF20="x","x",$AE$2-'Indicator Date hidden'!AF20)</f>
        <v>0</v>
      </c>
      <c r="AF19" s="211" t="str">
        <f>IF('Indicator Date hidden'!AG20="x","x",$AF$2-'Indicator Date hidden'!AG20)</f>
        <v>x</v>
      </c>
      <c r="AG19" s="211">
        <f>IF('Indicator Date hidden'!AH20="x","x",$AG$2-'Indicator Date hidden'!AH20)</f>
        <v>0</v>
      </c>
      <c r="AH19" s="211">
        <f>IF('Indicator Date hidden'!AI20="x","x",$AH$2-'Indicator Date hidden'!AI20)</f>
        <v>0</v>
      </c>
      <c r="AI19" s="211">
        <f>IF('Indicator Date hidden'!AJ20="x","x",$AI$2-'Indicator Date hidden'!AJ20)</f>
        <v>0</v>
      </c>
      <c r="AJ19" s="211" t="str">
        <f>IF('Indicator Date hidden'!AK20="x","x",$AJ$2-'Indicator Date hidden'!AK20)</f>
        <v>x</v>
      </c>
      <c r="AK19" s="211">
        <f>IF('Indicator Date hidden'!AL20="x","x",$AK$2-'Indicator Date hidden'!AL20)</f>
        <v>1</v>
      </c>
      <c r="AL19" s="211">
        <f>IF('Indicator Date hidden'!AM20="x","x",$AL$2-'Indicator Date hidden'!AM20)</f>
        <v>0</v>
      </c>
      <c r="AM19" s="211">
        <f>IF('Indicator Date hidden'!AN20="x","x",$AM$2-'Indicator Date hidden'!AN20)</f>
        <v>0</v>
      </c>
      <c r="AN19" s="211">
        <f>IF('Indicator Date hidden'!AO20="x","x",$AN$2-'Indicator Date hidden'!AO20)</f>
        <v>0</v>
      </c>
      <c r="AO19" s="211" t="str">
        <f>IF('Indicator Date hidden'!AP20="x","x",$AO$2-'Indicator Date hidden'!AP20)</f>
        <v>x</v>
      </c>
      <c r="AP19" s="211">
        <f>IF('Indicator Date hidden'!AQ20="x","x",$AP$2-'Indicator Date hidden'!AQ20)</f>
        <v>2</v>
      </c>
      <c r="AQ19" s="211" t="str">
        <f>IF('Indicator Date hidden'!AR20="x","x",$AQ$2-'Indicator Date hidden'!AR20)</f>
        <v>x</v>
      </c>
      <c r="AR19" s="211">
        <f>IF('Indicator Date hidden'!AS20="x","x",$AR$2-'Indicator Date hidden'!AS20)</f>
        <v>0</v>
      </c>
      <c r="AS19" s="211" t="str">
        <f>IF('Indicator Date hidden'!AT20="x","x",$AS$2-'Indicator Date hidden'!AT20)</f>
        <v>x</v>
      </c>
      <c r="AT19" s="211">
        <f>IF('Indicator Date hidden'!AU20="x","x",$AT$2-'Indicator Date hidden'!AU20)</f>
        <v>0</v>
      </c>
      <c r="AU19" s="211" t="str">
        <f>IF('Indicator Date hidden'!AV20="x","x",$AU$2-'Indicator Date hidden'!AV20)</f>
        <v>x</v>
      </c>
      <c r="AV19" s="211">
        <f>IF('Indicator Date hidden'!AW20="x","x",$AV$2-'Indicator Date hidden'!AW20)</f>
        <v>0</v>
      </c>
      <c r="AW19" s="211">
        <f>IF('Indicator Date hidden'!AX20="x","x",$AW$2-'Indicator Date hidden'!AX20)</f>
        <v>0</v>
      </c>
      <c r="AX19" s="211">
        <f>IF('Indicator Date hidden'!AY20="x","x",$AX$2-'Indicator Date hidden'!AY20)</f>
        <v>0</v>
      </c>
      <c r="AY19" s="211">
        <f>IF('Indicator Date hidden'!AZ20="x","x",$AY$2-'Indicator Date hidden'!AZ20)</f>
        <v>0</v>
      </c>
      <c r="AZ19" s="211">
        <f>IF('Indicator Date hidden'!BA20="x","x",$AZ$2-'Indicator Date hidden'!BA20)</f>
        <v>0</v>
      </c>
      <c r="BA19">
        <f t="shared" si="0"/>
        <v>13</v>
      </c>
      <c r="BB19" s="21">
        <f t="shared" si="1"/>
        <v>0.28888888888888886</v>
      </c>
      <c r="BC19">
        <f t="shared" si="2"/>
        <v>5</v>
      </c>
      <c r="BD19" s="21">
        <f t="shared" si="3"/>
        <v>0.88499145563288339</v>
      </c>
      <c r="BE19" s="281">
        <f t="shared" si="4"/>
        <v>0</v>
      </c>
    </row>
    <row r="20" spans="1:57" x14ac:dyDescent="0.25">
      <c r="A20" t="s">
        <v>8796</v>
      </c>
      <c r="B20" s="211">
        <f>IF('Indicator Date hidden'!C21="x","x",$B$2-'Indicator Date hidden'!C21)</f>
        <v>0</v>
      </c>
      <c r="C20" s="211">
        <f>IF('Indicator Date hidden'!D21="x","x",$C$2-'Indicator Date hidden'!D21)</f>
        <v>0</v>
      </c>
      <c r="D20" s="211">
        <f>IF('Indicator Date hidden'!E21="x","x",$D$2-'Indicator Date hidden'!E21)</f>
        <v>0</v>
      </c>
      <c r="E20" s="211">
        <f>IF('Indicator Date hidden'!F21="x","x",$E$2-'Indicator Date hidden'!F21)</f>
        <v>0</v>
      </c>
      <c r="F20" s="211">
        <f>IF('Indicator Date hidden'!G21="x","x",$F$2-'Indicator Date hidden'!G21)</f>
        <v>0</v>
      </c>
      <c r="G20" s="211">
        <f>IF('Indicator Date hidden'!H21="x","x",$G$2-'Indicator Date hidden'!H21)</f>
        <v>0</v>
      </c>
      <c r="H20" s="211">
        <f>IF('Indicator Date hidden'!I21="x","x",$H$2-'Indicator Date hidden'!I21)</f>
        <v>0</v>
      </c>
      <c r="I20" s="211">
        <f>IF('Indicator Date hidden'!J21="x","x",$I$2-'Indicator Date hidden'!J21)</f>
        <v>0</v>
      </c>
      <c r="J20" s="211">
        <f>IF('Indicator Date hidden'!K21="x","x",$J$2-'Indicator Date hidden'!K21)</f>
        <v>0</v>
      </c>
      <c r="K20" s="211">
        <f>IF('Indicator Date hidden'!L21="x","x",$K$2-'Indicator Date hidden'!L21)</f>
        <v>0</v>
      </c>
      <c r="L20" s="211">
        <f>IF('Indicator Date hidden'!M21="x","x",$L$2-'Indicator Date hidden'!M21)</f>
        <v>0</v>
      </c>
      <c r="M20" s="211">
        <f>IF('Indicator Date hidden'!N21="x","x",$M$2-'Indicator Date hidden'!N21)</f>
        <v>0</v>
      </c>
      <c r="N20" s="211">
        <f>IF('Indicator Date hidden'!O21="x","x",$N$2-'Indicator Date hidden'!O21)</f>
        <v>0</v>
      </c>
      <c r="O20" s="211">
        <f>IF('Indicator Date hidden'!P21="x","x",$O$2-'Indicator Date hidden'!P21)</f>
        <v>0</v>
      </c>
      <c r="P20" s="211">
        <f>IF('Indicator Date hidden'!Q21="x","x",$P$2-'Indicator Date hidden'!Q21)</f>
        <v>0</v>
      </c>
      <c r="Q20" s="211">
        <f>IF('Indicator Date hidden'!R21="x","x",$Q$2-'Indicator Date hidden'!R21)</f>
        <v>2</v>
      </c>
      <c r="R20" s="211">
        <f>IF('Indicator Date hidden'!S21="x","x",$R$2-'Indicator Date hidden'!S21)</f>
        <v>0</v>
      </c>
      <c r="S20" s="211">
        <f>IF('Indicator Date hidden'!T21="x","x",$S$2-'Indicator Date hidden'!T21)</f>
        <v>0</v>
      </c>
      <c r="T20" s="211">
        <f>IF('Indicator Date hidden'!U21="x","x",$T$2-'Indicator Date hidden'!U21)</f>
        <v>0</v>
      </c>
      <c r="U20" s="211">
        <f>IF('Indicator Date hidden'!V21="x","x",$U$2-'Indicator Date hidden'!V21)</f>
        <v>0</v>
      </c>
      <c r="V20" s="211">
        <f>IF('Indicator Date hidden'!W21="x","x",$V$2-'Indicator Date hidden'!W21)</f>
        <v>0</v>
      </c>
      <c r="W20" s="211">
        <f>IF('Indicator Date hidden'!X21="x","x",$W$2-'Indicator Date hidden'!X21)</f>
        <v>0</v>
      </c>
      <c r="X20" s="211">
        <f>IF('Indicator Date hidden'!Y21="x","x",$X$2-'Indicator Date hidden'!Y21)</f>
        <v>4</v>
      </c>
      <c r="Y20" s="211">
        <f>IF('Indicator Date hidden'!Z21="x","x",$Y$2-'Indicator Date hidden'!Z21)</f>
        <v>0</v>
      </c>
      <c r="Z20" s="211">
        <f>IF('Indicator Date hidden'!AA21="x","x",$Z$2-'Indicator Date hidden'!AA21)</f>
        <v>0</v>
      </c>
      <c r="AA20" s="211">
        <f>IF('Indicator Date hidden'!AB21="x","x",$AA$2-'Indicator Date hidden'!AB21)</f>
        <v>0</v>
      </c>
      <c r="AB20" s="211">
        <f>IF('Indicator Date hidden'!AC21="x","x",$AB$2-'Indicator Date hidden'!AC21)</f>
        <v>0</v>
      </c>
      <c r="AC20" s="211">
        <f>IF('Indicator Date hidden'!AD21="x","x",$AC$2-'Indicator Date hidden'!AD21)</f>
        <v>0</v>
      </c>
      <c r="AD20" s="211">
        <f>IF('Indicator Date hidden'!AE21="x","x",$AD$2-'Indicator Date hidden'!AE21)</f>
        <v>0</v>
      </c>
      <c r="AE20" s="211">
        <f>IF('Indicator Date hidden'!AF21="x","x",$AE$2-'Indicator Date hidden'!AF21)</f>
        <v>0</v>
      </c>
      <c r="AF20" s="211">
        <f>IF('Indicator Date hidden'!AG21="x","x",$AF$2-'Indicator Date hidden'!AG21)</f>
        <v>2</v>
      </c>
      <c r="AG20" s="211">
        <f>IF('Indicator Date hidden'!AH21="x","x",$AG$2-'Indicator Date hidden'!AH21)</f>
        <v>0</v>
      </c>
      <c r="AH20" s="211">
        <f>IF('Indicator Date hidden'!AI21="x","x",$AH$2-'Indicator Date hidden'!AI21)</f>
        <v>0</v>
      </c>
      <c r="AI20" s="211">
        <f>IF('Indicator Date hidden'!AJ21="x","x",$AI$2-'Indicator Date hidden'!AJ21)</f>
        <v>0</v>
      </c>
      <c r="AJ20" s="211" t="str">
        <f>IF('Indicator Date hidden'!AK21="x","x",$AJ$2-'Indicator Date hidden'!AK21)</f>
        <v>x</v>
      </c>
      <c r="AK20" s="211">
        <f>IF('Indicator Date hidden'!AL21="x","x",$AK$2-'Indicator Date hidden'!AL21)</f>
        <v>1</v>
      </c>
      <c r="AL20" s="211">
        <f>IF('Indicator Date hidden'!AM21="x","x",$AL$2-'Indicator Date hidden'!AM21)</f>
        <v>0</v>
      </c>
      <c r="AM20" s="211">
        <f>IF('Indicator Date hidden'!AN21="x","x",$AM$2-'Indicator Date hidden'!AN21)</f>
        <v>0</v>
      </c>
      <c r="AN20" s="211">
        <f>IF('Indicator Date hidden'!AO21="x","x",$AN$2-'Indicator Date hidden'!AO21)</f>
        <v>0</v>
      </c>
      <c r="AO20" s="211">
        <f>IF('Indicator Date hidden'!AP21="x","x",$AO$2-'Indicator Date hidden'!AP21)</f>
        <v>0</v>
      </c>
      <c r="AP20" s="211">
        <f>IF('Indicator Date hidden'!AQ21="x","x",$AP$2-'Indicator Date hidden'!AQ21)</f>
        <v>0</v>
      </c>
      <c r="AQ20" s="211">
        <f>IF('Indicator Date hidden'!AR21="x","x",$AQ$2-'Indicator Date hidden'!AR21)</f>
        <v>0</v>
      </c>
      <c r="AR20" s="211">
        <f>IF('Indicator Date hidden'!AS21="x","x",$AR$2-'Indicator Date hidden'!AS21)</f>
        <v>0</v>
      </c>
      <c r="AS20" s="211">
        <f>IF('Indicator Date hidden'!AT21="x","x",$AS$2-'Indicator Date hidden'!AT21)</f>
        <v>0</v>
      </c>
      <c r="AT20" s="211">
        <f>IF('Indicator Date hidden'!AU21="x","x",$AT$2-'Indicator Date hidden'!AU21)</f>
        <v>0</v>
      </c>
      <c r="AU20" s="211">
        <f>IF('Indicator Date hidden'!AV21="x","x",$AU$2-'Indicator Date hidden'!AV21)</f>
        <v>8</v>
      </c>
      <c r="AV20" s="211">
        <f>IF('Indicator Date hidden'!AW21="x","x",$AV$2-'Indicator Date hidden'!AW21)</f>
        <v>0</v>
      </c>
      <c r="AW20" s="211">
        <f>IF('Indicator Date hidden'!AX21="x","x",$AW$2-'Indicator Date hidden'!AX21)</f>
        <v>0</v>
      </c>
      <c r="AX20" s="211">
        <f>IF('Indicator Date hidden'!AY21="x","x",$AX$2-'Indicator Date hidden'!AY21)</f>
        <v>0</v>
      </c>
      <c r="AY20" s="211">
        <f>IF('Indicator Date hidden'!AZ21="x","x",$AY$2-'Indicator Date hidden'!AZ21)</f>
        <v>0</v>
      </c>
      <c r="AZ20" s="211">
        <f>IF('Indicator Date hidden'!BA21="x","x",$AZ$2-'Indicator Date hidden'!BA21)</f>
        <v>0</v>
      </c>
      <c r="BA20">
        <f t="shared" si="0"/>
        <v>17</v>
      </c>
      <c r="BB20" s="21">
        <f t="shared" si="1"/>
        <v>0.34</v>
      </c>
      <c r="BC20">
        <f t="shared" si="2"/>
        <v>5</v>
      </c>
      <c r="BD20" s="21">
        <f t="shared" si="3"/>
        <v>1.290116273829611</v>
      </c>
      <c r="BE20" s="281">
        <f t="shared" si="4"/>
        <v>0</v>
      </c>
    </row>
    <row r="21" spans="1:57" x14ac:dyDescent="0.25">
      <c r="A21" t="s">
        <v>8819</v>
      </c>
      <c r="B21" s="211">
        <f>IF('Indicator Date hidden'!C22="x","x",$B$2-'Indicator Date hidden'!C22)</f>
        <v>0</v>
      </c>
      <c r="C21" s="211">
        <f>IF('Indicator Date hidden'!D22="x","x",$C$2-'Indicator Date hidden'!D22)</f>
        <v>0</v>
      </c>
      <c r="D21" s="211">
        <f>IF('Indicator Date hidden'!E22="x","x",$D$2-'Indicator Date hidden'!E22)</f>
        <v>0</v>
      </c>
      <c r="E21" s="211">
        <f>IF('Indicator Date hidden'!F22="x","x",$E$2-'Indicator Date hidden'!F22)</f>
        <v>0</v>
      </c>
      <c r="F21" s="211">
        <f>IF('Indicator Date hidden'!G22="x","x",$F$2-'Indicator Date hidden'!G22)</f>
        <v>0</v>
      </c>
      <c r="G21" s="211">
        <f>IF('Indicator Date hidden'!H22="x","x",$G$2-'Indicator Date hidden'!H22)</f>
        <v>0</v>
      </c>
      <c r="H21" s="211">
        <f>IF('Indicator Date hidden'!I22="x","x",$H$2-'Indicator Date hidden'!I22)</f>
        <v>0</v>
      </c>
      <c r="I21" s="211">
        <f>IF('Indicator Date hidden'!J22="x","x",$I$2-'Indicator Date hidden'!J22)</f>
        <v>0</v>
      </c>
      <c r="J21" s="211">
        <f>IF('Indicator Date hidden'!K22="x","x",$J$2-'Indicator Date hidden'!K22)</f>
        <v>0</v>
      </c>
      <c r="K21" s="211">
        <f>IF('Indicator Date hidden'!L22="x","x",$K$2-'Indicator Date hidden'!L22)</f>
        <v>0</v>
      </c>
      <c r="L21" s="211">
        <f>IF('Indicator Date hidden'!M22="x","x",$L$2-'Indicator Date hidden'!M22)</f>
        <v>0</v>
      </c>
      <c r="M21" s="211">
        <f>IF('Indicator Date hidden'!N22="x","x",$M$2-'Indicator Date hidden'!N22)</f>
        <v>0</v>
      </c>
      <c r="N21" s="211">
        <f>IF('Indicator Date hidden'!O22="x","x",$N$2-'Indicator Date hidden'!O22)</f>
        <v>0</v>
      </c>
      <c r="O21" s="211">
        <f>IF('Indicator Date hidden'!P22="x","x",$O$2-'Indicator Date hidden'!P22)</f>
        <v>0</v>
      </c>
      <c r="P21" s="211">
        <f>IF('Indicator Date hidden'!Q22="x","x",$P$2-'Indicator Date hidden'!Q22)</f>
        <v>0</v>
      </c>
      <c r="Q21" s="211">
        <f>IF('Indicator Date hidden'!R22="x","x",$Q$2-'Indicator Date hidden'!R22)</f>
        <v>4</v>
      </c>
      <c r="R21" s="211">
        <f>IF('Indicator Date hidden'!S22="x","x",$R$2-'Indicator Date hidden'!S22)</f>
        <v>0</v>
      </c>
      <c r="S21" s="211">
        <f>IF('Indicator Date hidden'!T22="x","x",$S$2-'Indicator Date hidden'!T22)</f>
        <v>0</v>
      </c>
      <c r="T21" s="211">
        <f>IF('Indicator Date hidden'!U22="x","x",$T$2-'Indicator Date hidden'!U22)</f>
        <v>0</v>
      </c>
      <c r="U21" s="211">
        <f>IF('Indicator Date hidden'!V22="x","x",$U$2-'Indicator Date hidden'!V22)</f>
        <v>0</v>
      </c>
      <c r="V21" s="211">
        <f>IF('Indicator Date hidden'!W22="x","x",$V$2-'Indicator Date hidden'!W22)</f>
        <v>0</v>
      </c>
      <c r="W21" s="211">
        <f>IF('Indicator Date hidden'!X22="x","x",$W$2-'Indicator Date hidden'!X22)</f>
        <v>4</v>
      </c>
      <c r="X21" s="211">
        <f>IF('Indicator Date hidden'!Y22="x","x",$X$2-'Indicator Date hidden'!Y22)</f>
        <v>2</v>
      </c>
      <c r="Y21" s="211">
        <f>IF('Indicator Date hidden'!Z22="x","x",$Y$2-'Indicator Date hidden'!Z22)</f>
        <v>0</v>
      </c>
      <c r="Z21" s="211">
        <f>IF('Indicator Date hidden'!AA22="x","x",$Z$2-'Indicator Date hidden'!AA22)</f>
        <v>0</v>
      </c>
      <c r="AA21" s="211">
        <f>IF('Indicator Date hidden'!AB22="x","x",$AA$2-'Indicator Date hidden'!AB22)</f>
        <v>1</v>
      </c>
      <c r="AB21" s="211">
        <f>IF('Indicator Date hidden'!AC22="x","x",$AB$2-'Indicator Date hidden'!AC22)</f>
        <v>0</v>
      </c>
      <c r="AC21" s="211">
        <f>IF('Indicator Date hidden'!AD22="x","x",$AC$2-'Indicator Date hidden'!AD22)</f>
        <v>0</v>
      </c>
      <c r="AD21" s="211">
        <f>IF('Indicator Date hidden'!AE22="x","x",$AD$2-'Indicator Date hidden'!AE22)</f>
        <v>0</v>
      </c>
      <c r="AE21" s="211">
        <f>IF('Indicator Date hidden'!AF22="x","x",$AE$2-'Indicator Date hidden'!AF22)</f>
        <v>0</v>
      </c>
      <c r="AF21" s="211">
        <f>IF('Indicator Date hidden'!AG22="x","x",$AF$2-'Indicator Date hidden'!AG22)</f>
        <v>1</v>
      </c>
      <c r="AG21" s="211">
        <f>IF('Indicator Date hidden'!AH22="x","x",$AG$2-'Indicator Date hidden'!AH22)</f>
        <v>0</v>
      </c>
      <c r="AH21" s="211">
        <f>IF('Indicator Date hidden'!AI22="x","x",$AH$2-'Indicator Date hidden'!AI22)</f>
        <v>0</v>
      </c>
      <c r="AI21" s="211">
        <f>IF('Indicator Date hidden'!AJ22="x","x",$AI$2-'Indicator Date hidden'!AJ22)</f>
        <v>0</v>
      </c>
      <c r="AJ21" s="211" t="str">
        <f>IF('Indicator Date hidden'!AK22="x","x",$AJ$2-'Indicator Date hidden'!AK22)</f>
        <v>x</v>
      </c>
      <c r="AK21" s="211" t="str">
        <f>IF('Indicator Date hidden'!AL22="x","x",$AK$2-'Indicator Date hidden'!AL22)</f>
        <v>x</v>
      </c>
      <c r="AL21" s="211">
        <f>IF('Indicator Date hidden'!AM22="x","x",$AL$2-'Indicator Date hidden'!AM22)</f>
        <v>0</v>
      </c>
      <c r="AM21" s="211">
        <f>IF('Indicator Date hidden'!AN22="x","x",$AM$2-'Indicator Date hidden'!AN22)</f>
        <v>0</v>
      </c>
      <c r="AN21" s="211">
        <f>IF('Indicator Date hidden'!AO22="x","x",$AN$2-'Indicator Date hidden'!AO22)</f>
        <v>0</v>
      </c>
      <c r="AO21" s="211">
        <f>IF('Indicator Date hidden'!AP22="x","x",$AO$2-'Indicator Date hidden'!AP22)</f>
        <v>0</v>
      </c>
      <c r="AP21" s="211">
        <f>IF('Indicator Date hidden'!AQ22="x","x",$AP$2-'Indicator Date hidden'!AQ22)</f>
        <v>0</v>
      </c>
      <c r="AQ21" s="211">
        <f>IF('Indicator Date hidden'!AR22="x","x",$AQ$2-'Indicator Date hidden'!AR22)</f>
        <v>0</v>
      </c>
      <c r="AR21" s="211">
        <f>IF('Indicator Date hidden'!AS22="x","x",$AR$2-'Indicator Date hidden'!AS22)</f>
        <v>0</v>
      </c>
      <c r="AS21" s="211">
        <f>IF('Indicator Date hidden'!AT22="x","x",$AS$2-'Indicator Date hidden'!AT22)</f>
        <v>0</v>
      </c>
      <c r="AT21" s="211">
        <f>IF('Indicator Date hidden'!AU22="x","x",$AT$2-'Indicator Date hidden'!AU22)</f>
        <v>0</v>
      </c>
      <c r="AU21" s="211" t="str">
        <f>IF('Indicator Date hidden'!AV22="x","x",$AU$2-'Indicator Date hidden'!AV22)</f>
        <v>x</v>
      </c>
      <c r="AV21" s="211">
        <f>IF('Indicator Date hidden'!AW22="x","x",$AV$2-'Indicator Date hidden'!AW22)</f>
        <v>0</v>
      </c>
      <c r="AW21" s="211">
        <f>IF('Indicator Date hidden'!AX22="x","x",$AW$2-'Indicator Date hidden'!AX22)</f>
        <v>0</v>
      </c>
      <c r="AX21" s="211">
        <f>IF('Indicator Date hidden'!AY22="x","x",$AX$2-'Indicator Date hidden'!AY22)</f>
        <v>0</v>
      </c>
      <c r="AY21" s="211">
        <f>IF('Indicator Date hidden'!AZ22="x","x",$AY$2-'Indicator Date hidden'!AZ22)</f>
        <v>0</v>
      </c>
      <c r="AZ21" s="211">
        <f>IF('Indicator Date hidden'!BA22="x","x",$AZ$2-'Indicator Date hidden'!BA22)</f>
        <v>0</v>
      </c>
      <c r="BA21">
        <f t="shared" si="0"/>
        <v>12</v>
      </c>
      <c r="BB21" s="21">
        <f t="shared" si="1"/>
        <v>0.25</v>
      </c>
      <c r="BC21">
        <f t="shared" si="2"/>
        <v>5</v>
      </c>
      <c r="BD21" s="21">
        <f t="shared" si="3"/>
        <v>0.8539125638299665</v>
      </c>
      <c r="BE21" s="281">
        <f t="shared" si="4"/>
        <v>0</v>
      </c>
    </row>
    <row r="22" spans="1:57" x14ac:dyDescent="0.25">
      <c r="A22" t="s">
        <v>8812</v>
      </c>
      <c r="B22" s="211">
        <f>IF('Indicator Date hidden'!C23="x","x",$B$2-'Indicator Date hidden'!C23)</f>
        <v>0</v>
      </c>
      <c r="C22" s="211">
        <f>IF('Indicator Date hidden'!D23="x","x",$C$2-'Indicator Date hidden'!D23)</f>
        <v>0</v>
      </c>
      <c r="D22" s="211">
        <f>IF('Indicator Date hidden'!E23="x","x",$D$2-'Indicator Date hidden'!E23)</f>
        <v>0</v>
      </c>
      <c r="E22" s="211">
        <f>IF('Indicator Date hidden'!F23="x","x",$E$2-'Indicator Date hidden'!F23)</f>
        <v>0</v>
      </c>
      <c r="F22" s="211">
        <f>IF('Indicator Date hidden'!G23="x","x",$F$2-'Indicator Date hidden'!G23)</f>
        <v>0</v>
      </c>
      <c r="G22" s="211">
        <f>IF('Indicator Date hidden'!H23="x","x",$G$2-'Indicator Date hidden'!H23)</f>
        <v>0</v>
      </c>
      <c r="H22" s="211">
        <f>IF('Indicator Date hidden'!I23="x","x",$H$2-'Indicator Date hidden'!I23)</f>
        <v>0</v>
      </c>
      <c r="I22" s="211">
        <f>IF('Indicator Date hidden'!J23="x","x",$I$2-'Indicator Date hidden'!J23)</f>
        <v>0</v>
      </c>
      <c r="J22" s="211">
        <f>IF('Indicator Date hidden'!K23="x","x",$J$2-'Indicator Date hidden'!K23)</f>
        <v>0</v>
      </c>
      <c r="K22" s="211">
        <f>IF('Indicator Date hidden'!L23="x","x",$K$2-'Indicator Date hidden'!L23)</f>
        <v>0</v>
      </c>
      <c r="L22" s="211">
        <f>IF('Indicator Date hidden'!M23="x","x",$L$2-'Indicator Date hidden'!M23)</f>
        <v>0</v>
      </c>
      <c r="M22" s="211">
        <f>IF('Indicator Date hidden'!N23="x","x",$M$2-'Indicator Date hidden'!N23)</f>
        <v>0</v>
      </c>
      <c r="N22" s="211">
        <f>IF('Indicator Date hidden'!O23="x","x",$N$2-'Indicator Date hidden'!O23)</f>
        <v>0</v>
      </c>
      <c r="O22" s="211">
        <f>IF('Indicator Date hidden'!P23="x","x",$O$2-'Indicator Date hidden'!P23)</f>
        <v>0</v>
      </c>
      <c r="P22" s="211">
        <f>IF('Indicator Date hidden'!Q23="x","x",$P$2-'Indicator Date hidden'!Q23)</f>
        <v>0</v>
      </c>
      <c r="Q22" s="211">
        <f>IF('Indicator Date hidden'!R23="x","x",$Q$2-'Indicator Date hidden'!R23)</f>
        <v>6</v>
      </c>
      <c r="R22" s="211">
        <f>IF('Indicator Date hidden'!S23="x","x",$R$2-'Indicator Date hidden'!S23)</f>
        <v>0</v>
      </c>
      <c r="S22" s="211">
        <f>IF('Indicator Date hidden'!T23="x","x",$S$2-'Indicator Date hidden'!T23)</f>
        <v>0</v>
      </c>
      <c r="T22" s="211">
        <f>IF('Indicator Date hidden'!U23="x","x",$T$2-'Indicator Date hidden'!U23)</f>
        <v>0</v>
      </c>
      <c r="U22" s="211">
        <f>IF('Indicator Date hidden'!V23="x","x",$U$2-'Indicator Date hidden'!V23)</f>
        <v>0</v>
      </c>
      <c r="V22" s="211">
        <f>IF('Indicator Date hidden'!W23="x","x",$V$2-'Indicator Date hidden'!W23)</f>
        <v>0</v>
      </c>
      <c r="W22" s="211">
        <f>IF('Indicator Date hidden'!X23="x","x",$W$2-'Indicator Date hidden'!X23)</f>
        <v>6</v>
      </c>
      <c r="X22" s="211">
        <f>IF('Indicator Date hidden'!Y23="x","x",$X$2-'Indicator Date hidden'!Y23)</f>
        <v>2</v>
      </c>
      <c r="Y22" s="211">
        <f>IF('Indicator Date hidden'!Z23="x","x",$Y$2-'Indicator Date hidden'!Z23)</f>
        <v>0</v>
      </c>
      <c r="Z22" s="211">
        <f>IF('Indicator Date hidden'!AA23="x","x",$Z$2-'Indicator Date hidden'!AA23)</f>
        <v>0</v>
      </c>
      <c r="AA22" s="211">
        <f>IF('Indicator Date hidden'!AB23="x","x",$AA$2-'Indicator Date hidden'!AB23)</f>
        <v>0</v>
      </c>
      <c r="AB22" s="211">
        <f>IF('Indicator Date hidden'!AC23="x","x",$AB$2-'Indicator Date hidden'!AC23)</f>
        <v>0</v>
      </c>
      <c r="AC22" s="211">
        <f>IF('Indicator Date hidden'!AD23="x","x",$AC$2-'Indicator Date hidden'!AD23)</f>
        <v>0</v>
      </c>
      <c r="AD22" s="211">
        <f>IF('Indicator Date hidden'!AE23="x","x",$AD$2-'Indicator Date hidden'!AE23)</f>
        <v>0</v>
      </c>
      <c r="AE22" s="211">
        <f>IF('Indicator Date hidden'!AF23="x","x",$AE$2-'Indicator Date hidden'!AF23)</f>
        <v>0</v>
      </c>
      <c r="AF22" s="211">
        <f>IF('Indicator Date hidden'!AG23="x","x",$AF$2-'Indicator Date hidden'!AG23)</f>
        <v>0</v>
      </c>
      <c r="AG22" s="211">
        <f>IF('Indicator Date hidden'!AH23="x","x",$AG$2-'Indicator Date hidden'!AH23)</f>
        <v>0</v>
      </c>
      <c r="AH22" s="211">
        <f>IF('Indicator Date hidden'!AI23="x","x",$AH$2-'Indicator Date hidden'!AI23)</f>
        <v>0</v>
      </c>
      <c r="AI22" s="211">
        <f>IF('Indicator Date hidden'!AJ23="x","x",$AI$2-'Indicator Date hidden'!AJ23)</f>
        <v>0</v>
      </c>
      <c r="AJ22" s="211" t="str">
        <f>IF('Indicator Date hidden'!AK23="x","x",$AJ$2-'Indicator Date hidden'!AK23)</f>
        <v>x</v>
      </c>
      <c r="AK22" s="211">
        <f>IF('Indicator Date hidden'!AL23="x","x",$AK$2-'Indicator Date hidden'!AL23)</f>
        <v>1</v>
      </c>
      <c r="AL22" s="211">
        <f>IF('Indicator Date hidden'!AM23="x","x",$AL$2-'Indicator Date hidden'!AM23)</f>
        <v>0</v>
      </c>
      <c r="AM22" s="211">
        <f>IF('Indicator Date hidden'!AN23="x","x",$AM$2-'Indicator Date hidden'!AN23)</f>
        <v>0</v>
      </c>
      <c r="AN22" s="211">
        <f>IF('Indicator Date hidden'!AO23="x","x",$AN$2-'Indicator Date hidden'!AO23)</f>
        <v>0</v>
      </c>
      <c r="AO22" s="211">
        <f>IF('Indicator Date hidden'!AP23="x","x",$AO$2-'Indicator Date hidden'!AP23)</f>
        <v>0</v>
      </c>
      <c r="AP22" s="211">
        <f>IF('Indicator Date hidden'!AQ23="x","x",$AP$2-'Indicator Date hidden'!AQ23)</f>
        <v>0</v>
      </c>
      <c r="AQ22" s="211">
        <f>IF('Indicator Date hidden'!AR23="x","x",$AQ$2-'Indicator Date hidden'!AR23)</f>
        <v>4</v>
      </c>
      <c r="AR22" s="211">
        <f>IF('Indicator Date hidden'!AS23="x","x",$AR$2-'Indicator Date hidden'!AS23)</f>
        <v>0</v>
      </c>
      <c r="AS22" s="211">
        <f>IF('Indicator Date hidden'!AT23="x","x",$AS$2-'Indicator Date hidden'!AT23)</f>
        <v>0</v>
      </c>
      <c r="AT22" s="211">
        <f>IF('Indicator Date hidden'!AU23="x","x",$AT$2-'Indicator Date hidden'!AU23)</f>
        <v>0</v>
      </c>
      <c r="AU22" s="211">
        <f>IF('Indicator Date hidden'!AV23="x","x",$AU$2-'Indicator Date hidden'!AV23)</f>
        <v>2</v>
      </c>
      <c r="AV22" s="211">
        <f>IF('Indicator Date hidden'!AW23="x","x",$AV$2-'Indicator Date hidden'!AW23)</f>
        <v>0</v>
      </c>
      <c r="AW22" s="211">
        <f>IF('Indicator Date hidden'!AX23="x","x",$AW$2-'Indicator Date hidden'!AX23)</f>
        <v>0</v>
      </c>
      <c r="AX22" s="211">
        <f>IF('Indicator Date hidden'!AY23="x","x",$AX$2-'Indicator Date hidden'!AY23)</f>
        <v>0</v>
      </c>
      <c r="AY22" s="211">
        <f>IF('Indicator Date hidden'!AZ23="x","x",$AY$2-'Indicator Date hidden'!AZ23)</f>
        <v>0</v>
      </c>
      <c r="AZ22" s="211">
        <f>IF('Indicator Date hidden'!BA23="x","x",$AZ$2-'Indicator Date hidden'!BA23)</f>
        <v>0</v>
      </c>
      <c r="BA22">
        <f t="shared" si="0"/>
        <v>21</v>
      </c>
      <c r="BB22" s="21">
        <f t="shared" si="1"/>
        <v>0.42</v>
      </c>
      <c r="BC22">
        <f t="shared" si="2"/>
        <v>6</v>
      </c>
      <c r="BD22" s="21">
        <f t="shared" si="3"/>
        <v>1.3280060240827223</v>
      </c>
      <c r="BE22" s="281">
        <f t="shared" si="4"/>
        <v>0</v>
      </c>
    </row>
    <row r="23" spans="1:57" x14ac:dyDescent="0.25">
      <c r="A23" t="s">
        <v>8806</v>
      </c>
      <c r="B23" s="211">
        <f>IF('Indicator Date hidden'!C24="x","x",$B$2-'Indicator Date hidden'!C24)</f>
        <v>0</v>
      </c>
      <c r="C23" s="211">
        <f>IF('Indicator Date hidden'!D24="x","x",$C$2-'Indicator Date hidden'!D24)</f>
        <v>0</v>
      </c>
      <c r="D23" s="211">
        <f>IF('Indicator Date hidden'!E24="x","x",$D$2-'Indicator Date hidden'!E24)</f>
        <v>0</v>
      </c>
      <c r="E23" s="211">
        <f>IF('Indicator Date hidden'!F24="x","x",$E$2-'Indicator Date hidden'!F24)</f>
        <v>0</v>
      </c>
      <c r="F23" s="211">
        <f>IF('Indicator Date hidden'!G24="x","x",$F$2-'Indicator Date hidden'!G24)</f>
        <v>0</v>
      </c>
      <c r="G23" s="211">
        <f>IF('Indicator Date hidden'!H24="x","x",$G$2-'Indicator Date hidden'!H24)</f>
        <v>0</v>
      </c>
      <c r="H23" s="211">
        <f>IF('Indicator Date hidden'!I24="x","x",$H$2-'Indicator Date hidden'!I24)</f>
        <v>0</v>
      </c>
      <c r="I23" s="211">
        <f>IF('Indicator Date hidden'!J24="x","x",$I$2-'Indicator Date hidden'!J24)</f>
        <v>0</v>
      </c>
      <c r="J23" s="211">
        <f>IF('Indicator Date hidden'!K24="x","x",$J$2-'Indicator Date hidden'!K24)</f>
        <v>0</v>
      </c>
      <c r="K23" s="211">
        <f>IF('Indicator Date hidden'!L24="x","x",$K$2-'Indicator Date hidden'!L24)</f>
        <v>0</v>
      </c>
      <c r="L23" s="211">
        <f>IF('Indicator Date hidden'!M24="x","x",$L$2-'Indicator Date hidden'!M24)</f>
        <v>0</v>
      </c>
      <c r="M23" s="211">
        <f>IF('Indicator Date hidden'!N24="x","x",$M$2-'Indicator Date hidden'!N24)</f>
        <v>0</v>
      </c>
      <c r="N23" s="211">
        <f>IF('Indicator Date hidden'!O24="x","x",$N$2-'Indicator Date hidden'!O24)</f>
        <v>0</v>
      </c>
      <c r="O23" s="211">
        <f>IF('Indicator Date hidden'!P24="x","x",$O$2-'Indicator Date hidden'!P24)</f>
        <v>0</v>
      </c>
      <c r="P23" s="211">
        <f>IF('Indicator Date hidden'!Q24="x","x",$P$2-'Indicator Date hidden'!Q24)</f>
        <v>0</v>
      </c>
      <c r="Q23" s="211">
        <f>IF('Indicator Date hidden'!R24="x","x",$Q$2-'Indicator Date hidden'!R24)</f>
        <v>2</v>
      </c>
      <c r="R23" s="211">
        <f>IF('Indicator Date hidden'!S24="x","x",$R$2-'Indicator Date hidden'!S24)</f>
        <v>0</v>
      </c>
      <c r="S23" s="211">
        <f>IF('Indicator Date hidden'!T24="x","x",$S$2-'Indicator Date hidden'!T24)</f>
        <v>0</v>
      </c>
      <c r="T23" s="211">
        <f>IF('Indicator Date hidden'!U24="x","x",$T$2-'Indicator Date hidden'!U24)</f>
        <v>0</v>
      </c>
      <c r="U23" s="211">
        <f>IF('Indicator Date hidden'!V24="x","x",$U$2-'Indicator Date hidden'!V24)</f>
        <v>0</v>
      </c>
      <c r="V23" s="211">
        <f>IF('Indicator Date hidden'!W24="x","x",$V$2-'Indicator Date hidden'!W24)</f>
        <v>0</v>
      </c>
      <c r="W23" s="211">
        <f>IF('Indicator Date hidden'!X24="x","x",$W$2-'Indicator Date hidden'!X24)</f>
        <v>2</v>
      </c>
      <c r="X23" s="211">
        <f>IF('Indicator Date hidden'!Y24="x","x",$X$2-'Indicator Date hidden'!Y24)</f>
        <v>1</v>
      </c>
      <c r="Y23" s="211">
        <f>IF('Indicator Date hidden'!Z24="x","x",$Y$2-'Indicator Date hidden'!Z24)</f>
        <v>0</v>
      </c>
      <c r="Z23" s="211">
        <f>IF('Indicator Date hidden'!AA24="x","x",$Z$2-'Indicator Date hidden'!AA24)</f>
        <v>0</v>
      </c>
      <c r="AA23" s="211" t="str">
        <f>IF('Indicator Date hidden'!AB24="x","x",$AA$2-'Indicator Date hidden'!AB24)</f>
        <v>x</v>
      </c>
      <c r="AB23" s="211">
        <f>IF('Indicator Date hidden'!AC24="x","x",$AB$2-'Indicator Date hidden'!AC24)</f>
        <v>0</v>
      </c>
      <c r="AC23" s="211">
        <f>IF('Indicator Date hidden'!AD24="x","x",$AC$2-'Indicator Date hidden'!AD24)</f>
        <v>0</v>
      </c>
      <c r="AD23" s="211" t="str">
        <f>IF('Indicator Date hidden'!AE24="x","x",$AD$2-'Indicator Date hidden'!AE24)</f>
        <v>x</v>
      </c>
      <c r="AE23" s="211">
        <f>IF('Indicator Date hidden'!AF24="x","x",$AE$2-'Indicator Date hidden'!AF24)</f>
        <v>0</v>
      </c>
      <c r="AF23" s="211">
        <f>IF('Indicator Date hidden'!AG24="x","x",$AF$2-'Indicator Date hidden'!AG24)</f>
        <v>6</v>
      </c>
      <c r="AG23" s="211">
        <f>IF('Indicator Date hidden'!AH24="x","x",$AG$2-'Indicator Date hidden'!AH24)</f>
        <v>0</v>
      </c>
      <c r="AH23" s="211">
        <f>IF('Indicator Date hidden'!AI24="x","x",$AH$2-'Indicator Date hidden'!AI24)</f>
        <v>0</v>
      </c>
      <c r="AI23" s="211">
        <f>IF('Indicator Date hidden'!AJ24="x","x",$AI$2-'Indicator Date hidden'!AJ24)</f>
        <v>0</v>
      </c>
      <c r="AJ23" s="211">
        <f>IF('Indicator Date hidden'!AK24="x","x",$AJ$2-'Indicator Date hidden'!AK24)</f>
        <v>1</v>
      </c>
      <c r="AK23" s="211">
        <f>IF('Indicator Date hidden'!AL24="x","x",$AK$2-'Indicator Date hidden'!AL24)</f>
        <v>1</v>
      </c>
      <c r="AL23" s="211">
        <f>IF('Indicator Date hidden'!AM24="x","x",$AL$2-'Indicator Date hidden'!AM24)</f>
        <v>0</v>
      </c>
      <c r="AM23" s="211">
        <f>IF('Indicator Date hidden'!AN24="x","x",$AM$2-'Indicator Date hidden'!AN24)</f>
        <v>0</v>
      </c>
      <c r="AN23" s="211">
        <f>IF('Indicator Date hidden'!AO24="x","x",$AN$2-'Indicator Date hidden'!AO24)</f>
        <v>0</v>
      </c>
      <c r="AO23" s="211" t="str">
        <f>IF('Indicator Date hidden'!AP24="x","x",$AO$2-'Indicator Date hidden'!AP24)</f>
        <v>x</v>
      </c>
      <c r="AP23" s="211">
        <f>IF('Indicator Date hidden'!AQ24="x","x",$AP$2-'Indicator Date hidden'!AQ24)</f>
        <v>2</v>
      </c>
      <c r="AQ23" s="211" t="str">
        <f>IF('Indicator Date hidden'!AR24="x","x",$AQ$2-'Indicator Date hidden'!AR24)</f>
        <v>x</v>
      </c>
      <c r="AR23" s="211">
        <f>IF('Indicator Date hidden'!AS24="x","x",$AR$2-'Indicator Date hidden'!AS24)</f>
        <v>0</v>
      </c>
      <c r="AS23" s="211">
        <f>IF('Indicator Date hidden'!AT24="x","x",$AS$2-'Indicator Date hidden'!AT24)</f>
        <v>0</v>
      </c>
      <c r="AT23" s="211">
        <f>IF('Indicator Date hidden'!AU24="x","x",$AT$2-'Indicator Date hidden'!AU24)</f>
        <v>0</v>
      </c>
      <c r="AU23" s="211">
        <f>IF('Indicator Date hidden'!AV24="x","x",$AU$2-'Indicator Date hidden'!AV24)</f>
        <v>1</v>
      </c>
      <c r="AV23" s="211">
        <f>IF('Indicator Date hidden'!AW24="x","x",$AV$2-'Indicator Date hidden'!AW24)</f>
        <v>0</v>
      </c>
      <c r="AW23" s="211">
        <f>IF('Indicator Date hidden'!AX24="x","x",$AW$2-'Indicator Date hidden'!AX24)</f>
        <v>0</v>
      </c>
      <c r="AX23" s="211">
        <f>IF('Indicator Date hidden'!AY24="x","x",$AX$2-'Indicator Date hidden'!AY24)</f>
        <v>0</v>
      </c>
      <c r="AY23" s="211">
        <f>IF('Indicator Date hidden'!AZ24="x","x",$AY$2-'Indicator Date hidden'!AZ24)</f>
        <v>0</v>
      </c>
      <c r="AZ23" s="211">
        <f>IF('Indicator Date hidden'!BA24="x","x",$AZ$2-'Indicator Date hidden'!BA24)</f>
        <v>0</v>
      </c>
      <c r="BA23">
        <f t="shared" si="0"/>
        <v>16</v>
      </c>
      <c r="BB23" s="21">
        <f t="shared" si="1"/>
        <v>0.34042553191489361</v>
      </c>
      <c r="BC23">
        <f t="shared" si="2"/>
        <v>8</v>
      </c>
      <c r="BD23" s="21">
        <f t="shared" si="3"/>
        <v>0.99523536710863825</v>
      </c>
      <c r="BE23" s="281">
        <f t="shared" si="4"/>
        <v>0</v>
      </c>
    </row>
    <row r="24" spans="1:57" x14ac:dyDescent="0.25">
      <c r="A24" t="s">
        <v>8821</v>
      </c>
      <c r="B24" s="211">
        <f>IF('Indicator Date hidden'!C25="x","x",$B$2-'Indicator Date hidden'!C25)</f>
        <v>0</v>
      </c>
      <c r="C24" s="211">
        <f>IF('Indicator Date hidden'!D25="x","x",$C$2-'Indicator Date hidden'!D25)</f>
        <v>0</v>
      </c>
      <c r="D24" s="211">
        <f>IF('Indicator Date hidden'!E25="x","x",$D$2-'Indicator Date hidden'!E25)</f>
        <v>0</v>
      </c>
      <c r="E24" s="211">
        <f>IF('Indicator Date hidden'!F25="x","x",$E$2-'Indicator Date hidden'!F25)</f>
        <v>0</v>
      </c>
      <c r="F24" s="211">
        <f>IF('Indicator Date hidden'!G25="x","x",$F$2-'Indicator Date hidden'!G25)</f>
        <v>0</v>
      </c>
      <c r="G24" s="211">
        <f>IF('Indicator Date hidden'!H25="x","x",$G$2-'Indicator Date hidden'!H25)</f>
        <v>0</v>
      </c>
      <c r="H24" s="211">
        <f>IF('Indicator Date hidden'!I25="x","x",$H$2-'Indicator Date hidden'!I25)</f>
        <v>0</v>
      </c>
      <c r="I24" s="211">
        <f>IF('Indicator Date hidden'!J25="x","x",$I$2-'Indicator Date hidden'!J25)</f>
        <v>0</v>
      </c>
      <c r="J24" s="211">
        <f>IF('Indicator Date hidden'!K25="x","x",$J$2-'Indicator Date hidden'!K25)</f>
        <v>0</v>
      </c>
      <c r="K24" s="211">
        <f>IF('Indicator Date hidden'!L25="x","x",$K$2-'Indicator Date hidden'!L25)</f>
        <v>0</v>
      </c>
      <c r="L24" s="211">
        <f>IF('Indicator Date hidden'!M25="x","x",$L$2-'Indicator Date hidden'!M25)</f>
        <v>0</v>
      </c>
      <c r="M24" s="211">
        <f>IF('Indicator Date hidden'!N25="x","x",$M$2-'Indicator Date hidden'!N25)</f>
        <v>0</v>
      </c>
      <c r="N24" s="211">
        <f>IF('Indicator Date hidden'!O25="x","x",$N$2-'Indicator Date hidden'!O25)</f>
        <v>0</v>
      </c>
      <c r="O24" s="211">
        <f>IF('Indicator Date hidden'!P25="x","x",$O$2-'Indicator Date hidden'!P25)</f>
        <v>0</v>
      </c>
      <c r="P24" s="211">
        <f>IF('Indicator Date hidden'!Q25="x","x",$P$2-'Indicator Date hidden'!Q25)</f>
        <v>0</v>
      </c>
      <c r="Q24" s="211" t="str">
        <f>IF('Indicator Date hidden'!R25="x","x",$Q$2-'Indicator Date hidden'!R25)</f>
        <v>x</v>
      </c>
      <c r="R24" s="211">
        <f>IF('Indicator Date hidden'!S25="x","x",$R$2-'Indicator Date hidden'!S25)</f>
        <v>0</v>
      </c>
      <c r="S24" s="211">
        <f>IF('Indicator Date hidden'!T25="x","x",$S$2-'Indicator Date hidden'!T25)</f>
        <v>0</v>
      </c>
      <c r="T24" s="211">
        <f>IF('Indicator Date hidden'!U25="x","x",$T$2-'Indicator Date hidden'!U25)</f>
        <v>0</v>
      </c>
      <c r="U24" s="211">
        <f>IF('Indicator Date hidden'!V25="x","x",$U$2-'Indicator Date hidden'!V25)</f>
        <v>0</v>
      </c>
      <c r="V24" s="211">
        <f>IF('Indicator Date hidden'!W25="x","x",$V$2-'Indicator Date hidden'!W25)</f>
        <v>0</v>
      </c>
      <c r="W24" s="211">
        <f>IF('Indicator Date hidden'!X25="x","x",$W$2-'Indicator Date hidden'!X25)</f>
        <v>7</v>
      </c>
      <c r="X24" s="211">
        <f>IF('Indicator Date hidden'!Y25="x","x",$X$2-'Indicator Date hidden'!Y25)</f>
        <v>4</v>
      </c>
      <c r="Y24" s="211">
        <f>IF('Indicator Date hidden'!Z25="x","x",$Y$2-'Indicator Date hidden'!Z25)</f>
        <v>0</v>
      </c>
      <c r="Z24" s="211">
        <f>IF('Indicator Date hidden'!AA25="x","x",$Z$2-'Indicator Date hidden'!AA25)</f>
        <v>0</v>
      </c>
      <c r="AA24" s="211">
        <f>IF('Indicator Date hidden'!AB25="x","x",$AA$2-'Indicator Date hidden'!AB25)</f>
        <v>0</v>
      </c>
      <c r="AB24" s="211">
        <f>IF('Indicator Date hidden'!AC25="x","x",$AB$2-'Indicator Date hidden'!AC25)</f>
        <v>0</v>
      </c>
      <c r="AC24" s="211">
        <f>IF('Indicator Date hidden'!AD25="x","x",$AC$2-'Indicator Date hidden'!AD25)</f>
        <v>0</v>
      </c>
      <c r="AD24" s="211">
        <f>IF('Indicator Date hidden'!AE25="x","x",$AD$2-'Indicator Date hidden'!AE25)</f>
        <v>0</v>
      </c>
      <c r="AE24" s="211">
        <f>IF('Indicator Date hidden'!AF25="x","x",$AE$2-'Indicator Date hidden'!AF25)</f>
        <v>0</v>
      </c>
      <c r="AF24" s="211">
        <f>IF('Indicator Date hidden'!AG25="x","x",$AF$2-'Indicator Date hidden'!AG25)</f>
        <v>4</v>
      </c>
      <c r="AG24" s="211">
        <f>IF('Indicator Date hidden'!AH25="x","x",$AG$2-'Indicator Date hidden'!AH25)</f>
        <v>0</v>
      </c>
      <c r="AH24" s="211">
        <f>IF('Indicator Date hidden'!AI25="x","x",$AH$2-'Indicator Date hidden'!AI25)</f>
        <v>0</v>
      </c>
      <c r="AI24" s="211">
        <f>IF('Indicator Date hidden'!AJ25="x","x",$AI$2-'Indicator Date hidden'!AJ25)</f>
        <v>0</v>
      </c>
      <c r="AJ24" s="211" t="str">
        <f>IF('Indicator Date hidden'!AK25="x","x",$AJ$2-'Indicator Date hidden'!AK25)</f>
        <v>x</v>
      </c>
      <c r="AK24" s="211">
        <f>IF('Indicator Date hidden'!AL25="x","x",$AK$2-'Indicator Date hidden'!AL25)</f>
        <v>1</v>
      </c>
      <c r="AL24" s="211">
        <f>IF('Indicator Date hidden'!AM25="x","x",$AL$2-'Indicator Date hidden'!AM25)</f>
        <v>0</v>
      </c>
      <c r="AM24" s="211">
        <f>IF('Indicator Date hidden'!AN25="x","x",$AM$2-'Indicator Date hidden'!AN25)</f>
        <v>0</v>
      </c>
      <c r="AN24" s="211">
        <f>IF('Indicator Date hidden'!AO25="x","x",$AN$2-'Indicator Date hidden'!AO25)</f>
        <v>0</v>
      </c>
      <c r="AO24" s="211">
        <f>IF('Indicator Date hidden'!AP25="x","x",$AO$2-'Indicator Date hidden'!AP25)</f>
        <v>0</v>
      </c>
      <c r="AP24" s="211">
        <f>IF('Indicator Date hidden'!AQ25="x","x",$AP$2-'Indicator Date hidden'!AQ25)</f>
        <v>0</v>
      </c>
      <c r="AQ24" s="211">
        <f>IF('Indicator Date hidden'!AR25="x","x",$AQ$2-'Indicator Date hidden'!AR25)</f>
        <v>0</v>
      </c>
      <c r="AR24" s="211">
        <f>IF('Indicator Date hidden'!AS25="x","x",$AR$2-'Indicator Date hidden'!AS25)</f>
        <v>0</v>
      </c>
      <c r="AS24" s="211">
        <f>IF('Indicator Date hidden'!AT25="x","x",$AS$2-'Indicator Date hidden'!AT25)</f>
        <v>0</v>
      </c>
      <c r="AT24" s="211">
        <f>IF('Indicator Date hidden'!AU25="x","x",$AT$2-'Indicator Date hidden'!AU25)</f>
        <v>0</v>
      </c>
      <c r="AU24" s="211">
        <f>IF('Indicator Date hidden'!AV25="x","x",$AU$2-'Indicator Date hidden'!AV25)</f>
        <v>1</v>
      </c>
      <c r="AV24" s="211">
        <f>IF('Indicator Date hidden'!AW25="x","x",$AV$2-'Indicator Date hidden'!AW25)</f>
        <v>0</v>
      </c>
      <c r="AW24" s="211">
        <f>IF('Indicator Date hidden'!AX25="x","x",$AW$2-'Indicator Date hidden'!AX25)</f>
        <v>0</v>
      </c>
      <c r="AX24" s="211">
        <f>IF('Indicator Date hidden'!AY25="x","x",$AX$2-'Indicator Date hidden'!AY25)</f>
        <v>0</v>
      </c>
      <c r="AY24" s="211">
        <f>IF('Indicator Date hidden'!AZ25="x","x",$AY$2-'Indicator Date hidden'!AZ25)</f>
        <v>0</v>
      </c>
      <c r="AZ24" s="211">
        <f>IF('Indicator Date hidden'!BA25="x","x",$AZ$2-'Indicator Date hidden'!BA25)</f>
        <v>0</v>
      </c>
      <c r="BA24">
        <f t="shared" si="0"/>
        <v>17</v>
      </c>
      <c r="BB24" s="21">
        <f t="shared" si="1"/>
        <v>0.34693877551020408</v>
      </c>
      <c r="BC24">
        <f t="shared" si="2"/>
        <v>5</v>
      </c>
      <c r="BD24" s="21">
        <f t="shared" si="3"/>
        <v>1.2543966825003519</v>
      </c>
      <c r="BE24" s="281">
        <f t="shared" si="4"/>
        <v>0</v>
      </c>
    </row>
    <row r="25" spans="1:57" x14ac:dyDescent="0.25">
      <c r="A25" t="s">
        <v>8813</v>
      </c>
      <c r="B25" s="211">
        <f>IF('Indicator Date hidden'!C26="x","x",$B$2-'Indicator Date hidden'!C26)</f>
        <v>0</v>
      </c>
      <c r="C25" s="211">
        <f>IF('Indicator Date hidden'!D26="x","x",$C$2-'Indicator Date hidden'!D26)</f>
        <v>0</v>
      </c>
      <c r="D25" s="211">
        <f>IF('Indicator Date hidden'!E26="x","x",$D$2-'Indicator Date hidden'!E26)</f>
        <v>0</v>
      </c>
      <c r="E25" s="211">
        <f>IF('Indicator Date hidden'!F26="x","x",$E$2-'Indicator Date hidden'!F26)</f>
        <v>0</v>
      </c>
      <c r="F25" s="211">
        <f>IF('Indicator Date hidden'!G26="x","x",$F$2-'Indicator Date hidden'!G26)</f>
        <v>0</v>
      </c>
      <c r="G25" s="211">
        <f>IF('Indicator Date hidden'!H26="x","x",$G$2-'Indicator Date hidden'!H26)</f>
        <v>0</v>
      </c>
      <c r="H25" s="211">
        <f>IF('Indicator Date hidden'!I26="x","x",$H$2-'Indicator Date hidden'!I26)</f>
        <v>0</v>
      </c>
      <c r="I25" s="211">
        <f>IF('Indicator Date hidden'!J26="x","x",$I$2-'Indicator Date hidden'!J26)</f>
        <v>0</v>
      </c>
      <c r="J25" s="211">
        <f>IF('Indicator Date hidden'!K26="x","x",$J$2-'Indicator Date hidden'!K26)</f>
        <v>0</v>
      </c>
      <c r="K25" s="211">
        <f>IF('Indicator Date hidden'!L26="x","x",$K$2-'Indicator Date hidden'!L26)</f>
        <v>0</v>
      </c>
      <c r="L25" s="211">
        <f>IF('Indicator Date hidden'!M26="x","x",$L$2-'Indicator Date hidden'!M26)</f>
        <v>0</v>
      </c>
      <c r="M25" s="211">
        <f>IF('Indicator Date hidden'!N26="x","x",$M$2-'Indicator Date hidden'!N26)</f>
        <v>0</v>
      </c>
      <c r="N25" s="211">
        <f>IF('Indicator Date hidden'!O26="x","x",$N$2-'Indicator Date hidden'!O26)</f>
        <v>0</v>
      </c>
      <c r="O25" s="211">
        <f>IF('Indicator Date hidden'!P26="x","x",$O$2-'Indicator Date hidden'!P26)</f>
        <v>0</v>
      </c>
      <c r="P25" s="211">
        <f>IF('Indicator Date hidden'!Q26="x","x",$P$2-'Indicator Date hidden'!Q26)</f>
        <v>0</v>
      </c>
      <c r="Q25" s="211">
        <f>IF('Indicator Date hidden'!R26="x","x",$Q$2-'Indicator Date hidden'!R26)</f>
        <v>1</v>
      </c>
      <c r="R25" s="211">
        <f>IF('Indicator Date hidden'!S26="x","x",$R$2-'Indicator Date hidden'!S26)</f>
        <v>0</v>
      </c>
      <c r="S25" s="211">
        <f>IF('Indicator Date hidden'!T26="x","x",$S$2-'Indicator Date hidden'!T26)</f>
        <v>0</v>
      </c>
      <c r="T25" s="211">
        <f>IF('Indicator Date hidden'!U26="x","x",$T$2-'Indicator Date hidden'!U26)</f>
        <v>0</v>
      </c>
      <c r="U25" s="211">
        <f>IF('Indicator Date hidden'!V26="x","x",$U$2-'Indicator Date hidden'!V26)</f>
        <v>0</v>
      </c>
      <c r="V25" s="211">
        <f>IF('Indicator Date hidden'!W26="x","x",$V$2-'Indicator Date hidden'!W26)</f>
        <v>0</v>
      </c>
      <c r="W25" s="211">
        <f>IF('Indicator Date hidden'!X26="x","x",$W$2-'Indicator Date hidden'!X26)</f>
        <v>7</v>
      </c>
      <c r="X25" s="211">
        <f>IF('Indicator Date hidden'!Y26="x","x",$X$2-'Indicator Date hidden'!Y26)</f>
        <v>1</v>
      </c>
      <c r="Y25" s="211">
        <f>IF('Indicator Date hidden'!Z26="x","x",$Y$2-'Indicator Date hidden'!Z26)</f>
        <v>0</v>
      </c>
      <c r="Z25" s="211">
        <f>IF('Indicator Date hidden'!AA26="x","x",$Z$2-'Indicator Date hidden'!AA26)</f>
        <v>0</v>
      </c>
      <c r="AA25" s="211">
        <f>IF('Indicator Date hidden'!AB26="x","x",$AA$2-'Indicator Date hidden'!AB26)</f>
        <v>1</v>
      </c>
      <c r="AB25" s="211">
        <f>IF('Indicator Date hidden'!AC26="x","x",$AB$2-'Indicator Date hidden'!AC26)</f>
        <v>0</v>
      </c>
      <c r="AC25" s="211">
        <f>IF('Indicator Date hidden'!AD26="x","x",$AC$2-'Indicator Date hidden'!AD26)</f>
        <v>0</v>
      </c>
      <c r="AD25" s="211">
        <f>IF('Indicator Date hidden'!AE26="x","x",$AD$2-'Indicator Date hidden'!AE26)</f>
        <v>0</v>
      </c>
      <c r="AE25" s="211">
        <f>IF('Indicator Date hidden'!AF26="x","x",$AE$2-'Indicator Date hidden'!AF26)</f>
        <v>0</v>
      </c>
      <c r="AF25" s="211">
        <f>IF('Indicator Date hidden'!AG26="x","x",$AF$2-'Indicator Date hidden'!AG26)</f>
        <v>0</v>
      </c>
      <c r="AG25" s="211">
        <f>IF('Indicator Date hidden'!AH26="x","x",$AG$2-'Indicator Date hidden'!AH26)</f>
        <v>0</v>
      </c>
      <c r="AH25" s="211">
        <f>IF('Indicator Date hidden'!AI26="x","x",$AH$2-'Indicator Date hidden'!AI26)</f>
        <v>0</v>
      </c>
      <c r="AI25" s="211">
        <f>IF('Indicator Date hidden'!AJ26="x","x",$AI$2-'Indicator Date hidden'!AJ26)</f>
        <v>0</v>
      </c>
      <c r="AJ25" s="211" t="str">
        <f>IF('Indicator Date hidden'!AK26="x","x",$AJ$2-'Indicator Date hidden'!AK26)</f>
        <v>x</v>
      </c>
      <c r="AK25" s="211">
        <f>IF('Indicator Date hidden'!AL26="x","x",$AK$2-'Indicator Date hidden'!AL26)</f>
        <v>1</v>
      </c>
      <c r="AL25" s="211">
        <f>IF('Indicator Date hidden'!AM26="x","x",$AL$2-'Indicator Date hidden'!AM26)</f>
        <v>0</v>
      </c>
      <c r="AM25" s="211">
        <f>IF('Indicator Date hidden'!AN26="x","x",$AM$2-'Indicator Date hidden'!AN26)</f>
        <v>0</v>
      </c>
      <c r="AN25" s="211">
        <f>IF('Indicator Date hidden'!AO26="x","x",$AN$2-'Indicator Date hidden'!AO26)</f>
        <v>0</v>
      </c>
      <c r="AO25" s="211">
        <f>IF('Indicator Date hidden'!AP26="x","x",$AO$2-'Indicator Date hidden'!AP26)</f>
        <v>0</v>
      </c>
      <c r="AP25" s="211">
        <f>IF('Indicator Date hidden'!AQ26="x","x",$AP$2-'Indicator Date hidden'!AQ26)</f>
        <v>0</v>
      </c>
      <c r="AQ25" s="211">
        <f>IF('Indicator Date hidden'!AR26="x","x",$AQ$2-'Indicator Date hidden'!AR26)</f>
        <v>4</v>
      </c>
      <c r="AR25" s="211">
        <f>IF('Indicator Date hidden'!AS26="x","x",$AR$2-'Indicator Date hidden'!AS26)</f>
        <v>0</v>
      </c>
      <c r="AS25" s="211">
        <f>IF('Indicator Date hidden'!AT26="x","x",$AS$2-'Indicator Date hidden'!AT26)</f>
        <v>0</v>
      </c>
      <c r="AT25" s="211">
        <f>IF('Indicator Date hidden'!AU26="x","x",$AT$2-'Indicator Date hidden'!AU26)</f>
        <v>0</v>
      </c>
      <c r="AU25" s="211">
        <f>IF('Indicator Date hidden'!AV26="x","x",$AU$2-'Indicator Date hidden'!AV26)</f>
        <v>1</v>
      </c>
      <c r="AV25" s="211">
        <f>IF('Indicator Date hidden'!AW26="x","x",$AV$2-'Indicator Date hidden'!AW26)</f>
        <v>0</v>
      </c>
      <c r="AW25" s="211">
        <f>IF('Indicator Date hidden'!AX26="x","x",$AW$2-'Indicator Date hidden'!AX26)</f>
        <v>0</v>
      </c>
      <c r="AX25" s="211">
        <f>IF('Indicator Date hidden'!AY26="x","x",$AX$2-'Indicator Date hidden'!AY26)</f>
        <v>0</v>
      </c>
      <c r="AY25" s="211">
        <f>IF('Indicator Date hidden'!AZ26="x","x",$AY$2-'Indicator Date hidden'!AZ26)</f>
        <v>0</v>
      </c>
      <c r="AZ25" s="211">
        <f>IF('Indicator Date hidden'!BA26="x","x",$AZ$2-'Indicator Date hidden'!BA26)</f>
        <v>0</v>
      </c>
      <c r="BA25">
        <f t="shared" si="0"/>
        <v>16</v>
      </c>
      <c r="BB25" s="21">
        <f t="shared" si="1"/>
        <v>0.32</v>
      </c>
      <c r="BC25">
        <f t="shared" si="2"/>
        <v>7</v>
      </c>
      <c r="BD25" s="21">
        <f t="shared" si="3"/>
        <v>1.1391224692718513</v>
      </c>
      <c r="BE25" s="281">
        <f t="shared" si="4"/>
        <v>0</v>
      </c>
    </row>
    <row r="26" spans="1:57" x14ac:dyDescent="0.25">
      <c r="A26" t="s">
        <v>8817</v>
      </c>
      <c r="B26" s="211">
        <f>IF('Indicator Date hidden'!C27="x","x",$B$2-'Indicator Date hidden'!C27)</f>
        <v>0</v>
      </c>
      <c r="C26" s="211">
        <f>IF('Indicator Date hidden'!D27="x","x",$C$2-'Indicator Date hidden'!D27)</f>
        <v>0</v>
      </c>
      <c r="D26" s="211">
        <f>IF('Indicator Date hidden'!E27="x","x",$D$2-'Indicator Date hidden'!E27)</f>
        <v>0</v>
      </c>
      <c r="E26" s="211">
        <f>IF('Indicator Date hidden'!F27="x","x",$E$2-'Indicator Date hidden'!F27)</f>
        <v>0</v>
      </c>
      <c r="F26" s="211">
        <f>IF('Indicator Date hidden'!G27="x","x",$F$2-'Indicator Date hidden'!G27)</f>
        <v>0</v>
      </c>
      <c r="G26" s="211">
        <f>IF('Indicator Date hidden'!H27="x","x",$G$2-'Indicator Date hidden'!H27)</f>
        <v>0</v>
      </c>
      <c r="H26" s="211">
        <f>IF('Indicator Date hidden'!I27="x","x",$H$2-'Indicator Date hidden'!I27)</f>
        <v>0</v>
      </c>
      <c r="I26" s="211">
        <f>IF('Indicator Date hidden'!J27="x","x",$I$2-'Indicator Date hidden'!J27)</f>
        <v>0</v>
      </c>
      <c r="J26" s="211">
        <f>IF('Indicator Date hidden'!K27="x","x",$J$2-'Indicator Date hidden'!K27)</f>
        <v>0</v>
      </c>
      <c r="K26" s="211">
        <f>IF('Indicator Date hidden'!L27="x","x",$K$2-'Indicator Date hidden'!L27)</f>
        <v>0</v>
      </c>
      <c r="L26" s="211">
        <f>IF('Indicator Date hidden'!M27="x","x",$L$2-'Indicator Date hidden'!M27)</f>
        <v>0</v>
      </c>
      <c r="M26" s="211">
        <f>IF('Indicator Date hidden'!N27="x","x",$M$2-'Indicator Date hidden'!N27)</f>
        <v>0</v>
      </c>
      <c r="N26" s="211">
        <f>IF('Indicator Date hidden'!O27="x","x",$N$2-'Indicator Date hidden'!O27)</f>
        <v>0</v>
      </c>
      <c r="O26" s="211">
        <f>IF('Indicator Date hidden'!P27="x","x",$O$2-'Indicator Date hidden'!P27)</f>
        <v>0</v>
      </c>
      <c r="P26" s="211">
        <f>IF('Indicator Date hidden'!Q27="x","x",$P$2-'Indicator Date hidden'!Q27)</f>
        <v>0</v>
      </c>
      <c r="Q26" s="211" t="str">
        <f>IF('Indicator Date hidden'!R27="x","x",$Q$2-'Indicator Date hidden'!R27)</f>
        <v>x</v>
      </c>
      <c r="R26" s="211">
        <f>IF('Indicator Date hidden'!S27="x","x",$R$2-'Indicator Date hidden'!S27)</f>
        <v>0</v>
      </c>
      <c r="S26" s="211">
        <f>IF('Indicator Date hidden'!T27="x","x",$S$2-'Indicator Date hidden'!T27)</f>
        <v>0</v>
      </c>
      <c r="T26" s="211">
        <f>IF('Indicator Date hidden'!U27="x","x",$T$2-'Indicator Date hidden'!U27)</f>
        <v>0</v>
      </c>
      <c r="U26" s="211" t="str">
        <f>IF('Indicator Date hidden'!V27="x","x",$U$2-'Indicator Date hidden'!V27)</f>
        <v>x</v>
      </c>
      <c r="V26" s="211">
        <f>IF('Indicator Date hidden'!W27="x","x",$V$2-'Indicator Date hidden'!W27)</f>
        <v>0</v>
      </c>
      <c r="W26" s="211">
        <f>IF('Indicator Date hidden'!X27="x","x",$W$2-'Indicator Date hidden'!X27)</f>
        <v>5</v>
      </c>
      <c r="X26" s="211">
        <f>IF('Indicator Date hidden'!Y27="x","x",$X$2-'Indicator Date hidden'!Y27)</f>
        <v>2</v>
      </c>
      <c r="Y26" s="211">
        <f>IF('Indicator Date hidden'!Z27="x","x",$Y$2-'Indicator Date hidden'!Z27)</f>
        <v>0</v>
      </c>
      <c r="Z26" s="211">
        <f>IF('Indicator Date hidden'!AA27="x","x",$Z$2-'Indicator Date hidden'!AA27)</f>
        <v>0</v>
      </c>
      <c r="AA26" s="211" t="str">
        <f>IF('Indicator Date hidden'!AB27="x","x",$AA$2-'Indicator Date hidden'!AB27)</f>
        <v>x</v>
      </c>
      <c r="AB26" s="211">
        <f>IF('Indicator Date hidden'!AC27="x","x",$AB$2-'Indicator Date hidden'!AC27)</f>
        <v>0</v>
      </c>
      <c r="AC26" s="211">
        <f>IF('Indicator Date hidden'!AD27="x","x",$AC$2-'Indicator Date hidden'!AD27)</f>
        <v>0</v>
      </c>
      <c r="AD26" s="211" t="str">
        <f>IF('Indicator Date hidden'!AE27="x","x",$AD$2-'Indicator Date hidden'!AE27)</f>
        <v>x</v>
      </c>
      <c r="AE26" s="211" t="str">
        <f>IF('Indicator Date hidden'!AF27="x","x",$AE$2-'Indicator Date hidden'!AF27)</f>
        <v>x</v>
      </c>
      <c r="AF26" s="211" t="str">
        <f>IF('Indicator Date hidden'!AG27="x","x",$AF$2-'Indicator Date hidden'!AG27)</f>
        <v>x</v>
      </c>
      <c r="AG26" s="211">
        <f>IF('Indicator Date hidden'!AH27="x","x",$AG$2-'Indicator Date hidden'!AH27)</f>
        <v>0</v>
      </c>
      <c r="AH26" s="211">
        <f>IF('Indicator Date hidden'!AI27="x","x",$AH$2-'Indicator Date hidden'!AI27)</f>
        <v>0</v>
      </c>
      <c r="AI26" s="211">
        <f>IF('Indicator Date hidden'!AJ27="x","x",$AI$2-'Indicator Date hidden'!AJ27)</f>
        <v>0</v>
      </c>
      <c r="AJ26" s="211" t="str">
        <f>IF('Indicator Date hidden'!AK27="x","x",$AJ$2-'Indicator Date hidden'!AK27)</f>
        <v>x</v>
      </c>
      <c r="AK26" s="211">
        <f>IF('Indicator Date hidden'!AL27="x","x",$AK$2-'Indicator Date hidden'!AL27)</f>
        <v>1</v>
      </c>
      <c r="AL26" s="211">
        <f>IF('Indicator Date hidden'!AM27="x","x",$AL$2-'Indicator Date hidden'!AM27)</f>
        <v>0</v>
      </c>
      <c r="AM26" s="211">
        <f>IF('Indicator Date hidden'!AN27="x","x",$AM$2-'Indicator Date hidden'!AN27)</f>
        <v>0</v>
      </c>
      <c r="AN26" s="211">
        <f>IF('Indicator Date hidden'!AO27="x","x",$AN$2-'Indicator Date hidden'!AO27)</f>
        <v>0</v>
      </c>
      <c r="AO26" s="211">
        <f>IF('Indicator Date hidden'!AP27="x","x",$AO$2-'Indicator Date hidden'!AP27)</f>
        <v>0</v>
      </c>
      <c r="AP26" s="211">
        <f>IF('Indicator Date hidden'!AQ27="x","x",$AP$2-'Indicator Date hidden'!AQ27)</f>
        <v>0</v>
      </c>
      <c r="AQ26" s="211">
        <f>IF('Indicator Date hidden'!AR27="x","x",$AQ$2-'Indicator Date hidden'!AR27)</f>
        <v>6</v>
      </c>
      <c r="AR26" s="211">
        <f>IF('Indicator Date hidden'!AS27="x","x",$AR$2-'Indicator Date hidden'!AS27)</f>
        <v>0</v>
      </c>
      <c r="AS26" s="211">
        <f>IF('Indicator Date hidden'!AT27="x","x",$AS$2-'Indicator Date hidden'!AT27)</f>
        <v>2</v>
      </c>
      <c r="AT26" s="211">
        <f>IF('Indicator Date hidden'!AU27="x","x",$AT$2-'Indicator Date hidden'!AU27)</f>
        <v>0</v>
      </c>
      <c r="AU26" s="211">
        <f>IF('Indicator Date hidden'!AV27="x","x",$AU$2-'Indicator Date hidden'!AV27)</f>
        <v>3</v>
      </c>
      <c r="AV26" s="211">
        <f>IF('Indicator Date hidden'!AW27="x","x",$AV$2-'Indicator Date hidden'!AW27)</f>
        <v>0</v>
      </c>
      <c r="AW26" s="211">
        <f>IF('Indicator Date hidden'!AX27="x","x",$AW$2-'Indicator Date hidden'!AX27)</f>
        <v>0</v>
      </c>
      <c r="AX26" s="211">
        <f>IF('Indicator Date hidden'!AY27="x","x",$AX$2-'Indicator Date hidden'!AY27)</f>
        <v>0</v>
      </c>
      <c r="AY26" s="211" t="str">
        <f>IF('Indicator Date hidden'!AZ27="x","x",$AY$2-'Indicator Date hidden'!AZ27)</f>
        <v>x</v>
      </c>
      <c r="AZ26" s="211" t="str">
        <f>IF('Indicator Date hidden'!BA27="x","x",$AZ$2-'Indicator Date hidden'!BA27)</f>
        <v>x</v>
      </c>
      <c r="BA26">
        <f t="shared" si="0"/>
        <v>19</v>
      </c>
      <c r="BB26" s="21">
        <f t="shared" si="1"/>
        <v>0.45238095238095238</v>
      </c>
      <c r="BC26">
        <f t="shared" si="2"/>
        <v>6</v>
      </c>
      <c r="BD26" s="21">
        <f t="shared" si="3"/>
        <v>1.2947215356497641</v>
      </c>
      <c r="BE26" s="281">
        <f t="shared" si="4"/>
        <v>0</v>
      </c>
    </row>
    <row r="27" spans="1:57" x14ac:dyDescent="0.25">
      <c r="A27" t="s">
        <v>8800</v>
      </c>
      <c r="B27" s="211">
        <f>IF('Indicator Date hidden'!C28="x","x",$B$2-'Indicator Date hidden'!C28)</f>
        <v>0</v>
      </c>
      <c r="C27" s="211">
        <f>IF('Indicator Date hidden'!D28="x","x",$C$2-'Indicator Date hidden'!D28)</f>
        <v>0</v>
      </c>
      <c r="D27" s="211">
        <f>IF('Indicator Date hidden'!E28="x","x",$D$2-'Indicator Date hidden'!E28)</f>
        <v>0</v>
      </c>
      <c r="E27" s="211">
        <f>IF('Indicator Date hidden'!F28="x","x",$E$2-'Indicator Date hidden'!F28)</f>
        <v>0</v>
      </c>
      <c r="F27" s="211">
        <f>IF('Indicator Date hidden'!G28="x","x",$F$2-'Indicator Date hidden'!G28)</f>
        <v>0</v>
      </c>
      <c r="G27" s="211">
        <f>IF('Indicator Date hidden'!H28="x","x",$G$2-'Indicator Date hidden'!H28)</f>
        <v>0</v>
      </c>
      <c r="H27" s="211">
        <f>IF('Indicator Date hidden'!I28="x","x",$H$2-'Indicator Date hidden'!I28)</f>
        <v>0</v>
      </c>
      <c r="I27" s="211">
        <f>IF('Indicator Date hidden'!J28="x","x",$I$2-'Indicator Date hidden'!J28)</f>
        <v>0</v>
      </c>
      <c r="J27" s="211">
        <f>IF('Indicator Date hidden'!K28="x","x",$J$2-'Indicator Date hidden'!K28)</f>
        <v>0</v>
      </c>
      <c r="K27" s="211">
        <f>IF('Indicator Date hidden'!L28="x","x",$K$2-'Indicator Date hidden'!L28)</f>
        <v>0</v>
      </c>
      <c r="L27" s="211">
        <f>IF('Indicator Date hidden'!M28="x","x",$L$2-'Indicator Date hidden'!M28)</f>
        <v>0</v>
      </c>
      <c r="M27" s="211">
        <f>IF('Indicator Date hidden'!N28="x","x",$M$2-'Indicator Date hidden'!N28)</f>
        <v>0</v>
      </c>
      <c r="N27" s="211">
        <f>IF('Indicator Date hidden'!O28="x","x",$N$2-'Indicator Date hidden'!O28)</f>
        <v>0</v>
      </c>
      <c r="O27" s="211">
        <f>IF('Indicator Date hidden'!P28="x","x",$O$2-'Indicator Date hidden'!P28)</f>
        <v>0</v>
      </c>
      <c r="P27" s="211">
        <f>IF('Indicator Date hidden'!Q28="x","x",$P$2-'Indicator Date hidden'!Q28)</f>
        <v>0</v>
      </c>
      <c r="Q27" s="211" t="str">
        <f>IF('Indicator Date hidden'!R28="x","x",$Q$2-'Indicator Date hidden'!R28)</f>
        <v>x</v>
      </c>
      <c r="R27" s="211">
        <f>IF('Indicator Date hidden'!S28="x","x",$R$2-'Indicator Date hidden'!S28)</f>
        <v>0</v>
      </c>
      <c r="S27" s="211">
        <f>IF('Indicator Date hidden'!T28="x","x",$S$2-'Indicator Date hidden'!T28)</f>
        <v>0</v>
      </c>
      <c r="T27" s="211">
        <f>IF('Indicator Date hidden'!U28="x","x",$T$2-'Indicator Date hidden'!U28)</f>
        <v>0</v>
      </c>
      <c r="U27" s="211" t="str">
        <f>IF('Indicator Date hidden'!V28="x","x",$U$2-'Indicator Date hidden'!V28)</f>
        <v>x</v>
      </c>
      <c r="V27" s="211">
        <f>IF('Indicator Date hidden'!W28="x","x",$V$2-'Indicator Date hidden'!W28)</f>
        <v>0</v>
      </c>
      <c r="W27" s="211">
        <f>IF('Indicator Date hidden'!X28="x","x",$W$2-'Indicator Date hidden'!X28)</f>
        <v>10</v>
      </c>
      <c r="X27" s="211">
        <f>IF('Indicator Date hidden'!Y28="x","x",$X$2-'Indicator Date hidden'!Y28)</f>
        <v>2</v>
      </c>
      <c r="Y27" s="211">
        <f>IF('Indicator Date hidden'!Z28="x","x",$Y$2-'Indicator Date hidden'!Z28)</f>
        <v>0</v>
      </c>
      <c r="Z27" s="211">
        <f>IF('Indicator Date hidden'!AA28="x","x",$Z$2-'Indicator Date hidden'!AA28)</f>
        <v>0</v>
      </c>
      <c r="AA27" s="211" t="str">
        <f>IF('Indicator Date hidden'!AB28="x","x",$AA$2-'Indicator Date hidden'!AB28)</f>
        <v>x</v>
      </c>
      <c r="AB27" s="211">
        <f>IF('Indicator Date hidden'!AC28="x","x",$AB$2-'Indicator Date hidden'!AC28)</f>
        <v>0</v>
      </c>
      <c r="AC27" s="211">
        <f>IF('Indicator Date hidden'!AD28="x","x",$AC$2-'Indicator Date hidden'!AD28)</f>
        <v>0</v>
      </c>
      <c r="AD27" s="211" t="str">
        <f>IF('Indicator Date hidden'!AE28="x","x",$AD$2-'Indicator Date hidden'!AE28)</f>
        <v>x</v>
      </c>
      <c r="AE27" s="211">
        <f>IF('Indicator Date hidden'!AF28="x","x",$AE$2-'Indicator Date hidden'!AF28)</f>
        <v>0</v>
      </c>
      <c r="AF27" s="211">
        <f>IF('Indicator Date hidden'!AG28="x","x",$AF$2-'Indicator Date hidden'!AG28)</f>
        <v>1</v>
      </c>
      <c r="AG27" s="211">
        <f>IF('Indicator Date hidden'!AH28="x","x",$AG$2-'Indicator Date hidden'!AH28)</f>
        <v>0</v>
      </c>
      <c r="AH27" s="211">
        <f>IF('Indicator Date hidden'!AI28="x","x",$AH$2-'Indicator Date hidden'!AI28)</f>
        <v>0</v>
      </c>
      <c r="AI27" s="211">
        <f>IF('Indicator Date hidden'!AJ28="x","x",$AI$2-'Indicator Date hidden'!AJ28)</f>
        <v>0</v>
      </c>
      <c r="AJ27" s="211" t="str">
        <f>IF('Indicator Date hidden'!AK28="x","x",$AJ$2-'Indicator Date hidden'!AK28)</f>
        <v>x</v>
      </c>
      <c r="AK27" s="211">
        <f>IF('Indicator Date hidden'!AL28="x","x",$AK$2-'Indicator Date hidden'!AL28)</f>
        <v>1</v>
      </c>
      <c r="AL27" s="211">
        <f>IF('Indicator Date hidden'!AM28="x","x",$AL$2-'Indicator Date hidden'!AM28)</f>
        <v>0</v>
      </c>
      <c r="AM27" s="211">
        <f>IF('Indicator Date hidden'!AN28="x","x",$AM$2-'Indicator Date hidden'!AN28)</f>
        <v>0</v>
      </c>
      <c r="AN27" s="211">
        <f>IF('Indicator Date hidden'!AO28="x","x",$AN$2-'Indicator Date hidden'!AO28)</f>
        <v>0</v>
      </c>
      <c r="AO27" s="211">
        <f>IF('Indicator Date hidden'!AP28="x","x",$AO$2-'Indicator Date hidden'!AP28)</f>
        <v>0</v>
      </c>
      <c r="AP27" s="211">
        <f>IF('Indicator Date hidden'!AQ28="x","x",$AP$2-'Indicator Date hidden'!AQ28)</f>
        <v>0</v>
      </c>
      <c r="AQ27" s="211">
        <f>IF('Indicator Date hidden'!AR28="x","x",$AQ$2-'Indicator Date hidden'!AR28)</f>
        <v>0</v>
      </c>
      <c r="AR27" s="211">
        <f>IF('Indicator Date hidden'!AS28="x","x",$AR$2-'Indicator Date hidden'!AS28)</f>
        <v>0</v>
      </c>
      <c r="AS27" s="211">
        <f>IF('Indicator Date hidden'!AT28="x","x",$AS$2-'Indicator Date hidden'!AT28)</f>
        <v>0</v>
      </c>
      <c r="AT27" s="211">
        <f>IF('Indicator Date hidden'!AU28="x","x",$AT$2-'Indicator Date hidden'!AU28)</f>
        <v>0</v>
      </c>
      <c r="AU27" s="211">
        <f>IF('Indicator Date hidden'!AV28="x","x",$AU$2-'Indicator Date hidden'!AV28)</f>
        <v>3</v>
      </c>
      <c r="AV27" s="211">
        <f>IF('Indicator Date hidden'!AW28="x","x",$AV$2-'Indicator Date hidden'!AW28)</f>
        <v>0</v>
      </c>
      <c r="AW27" s="211">
        <f>IF('Indicator Date hidden'!AX28="x","x",$AW$2-'Indicator Date hidden'!AX28)</f>
        <v>0</v>
      </c>
      <c r="AX27" s="211">
        <f>IF('Indicator Date hidden'!AY28="x","x",$AX$2-'Indicator Date hidden'!AY28)</f>
        <v>0</v>
      </c>
      <c r="AY27" s="211">
        <f>IF('Indicator Date hidden'!AZ28="x","x",$AY$2-'Indicator Date hidden'!AZ28)</f>
        <v>0</v>
      </c>
      <c r="AZ27" s="211">
        <f>IF('Indicator Date hidden'!BA28="x","x",$AZ$2-'Indicator Date hidden'!BA28)</f>
        <v>0</v>
      </c>
      <c r="BA27">
        <f t="shared" si="0"/>
        <v>17</v>
      </c>
      <c r="BB27" s="21">
        <f t="shared" si="1"/>
        <v>0.36956521739130432</v>
      </c>
      <c r="BC27">
        <f t="shared" si="2"/>
        <v>5</v>
      </c>
      <c r="BD27" s="21">
        <f t="shared" si="3"/>
        <v>1.5373423659336649</v>
      </c>
      <c r="BE27" s="281">
        <f t="shared" si="4"/>
        <v>0</v>
      </c>
    </row>
    <row r="28" spans="1:57" x14ac:dyDescent="0.25">
      <c r="A28" t="s">
        <v>8797</v>
      </c>
      <c r="B28" s="211">
        <f>IF('Indicator Date hidden'!C29="x","x",$B$2-'Indicator Date hidden'!C29)</f>
        <v>0</v>
      </c>
      <c r="C28" s="211">
        <f>IF('Indicator Date hidden'!D29="x","x",$C$2-'Indicator Date hidden'!D29)</f>
        <v>0</v>
      </c>
      <c r="D28" s="211">
        <f>IF('Indicator Date hidden'!E29="x","x",$D$2-'Indicator Date hidden'!E29)</f>
        <v>0</v>
      </c>
      <c r="E28" s="211">
        <f>IF('Indicator Date hidden'!F29="x","x",$E$2-'Indicator Date hidden'!F29)</f>
        <v>0</v>
      </c>
      <c r="F28" s="211">
        <f>IF('Indicator Date hidden'!G29="x","x",$F$2-'Indicator Date hidden'!G29)</f>
        <v>0</v>
      </c>
      <c r="G28" s="211">
        <f>IF('Indicator Date hidden'!H29="x","x",$G$2-'Indicator Date hidden'!H29)</f>
        <v>0</v>
      </c>
      <c r="H28" s="211">
        <f>IF('Indicator Date hidden'!I29="x","x",$H$2-'Indicator Date hidden'!I29)</f>
        <v>0</v>
      </c>
      <c r="I28" s="211">
        <f>IF('Indicator Date hidden'!J29="x","x",$I$2-'Indicator Date hidden'!J29)</f>
        <v>0</v>
      </c>
      <c r="J28" s="211">
        <f>IF('Indicator Date hidden'!K29="x","x",$J$2-'Indicator Date hidden'!K29)</f>
        <v>0</v>
      </c>
      <c r="K28" s="211">
        <f>IF('Indicator Date hidden'!L29="x","x",$K$2-'Indicator Date hidden'!L29)</f>
        <v>0</v>
      </c>
      <c r="L28" s="211">
        <f>IF('Indicator Date hidden'!M29="x","x",$L$2-'Indicator Date hidden'!M29)</f>
        <v>0</v>
      </c>
      <c r="M28" s="211">
        <f>IF('Indicator Date hidden'!N29="x","x",$M$2-'Indicator Date hidden'!N29)</f>
        <v>0</v>
      </c>
      <c r="N28" s="211">
        <f>IF('Indicator Date hidden'!O29="x","x",$N$2-'Indicator Date hidden'!O29)</f>
        <v>0</v>
      </c>
      <c r="O28" s="211">
        <f>IF('Indicator Date hidden'!P29="x","x",$O$2-'Indicator Date hidden'!P29)</f>
        <v>0</v>
      </c>
      <c r="P28" s="211">
        <f>IF('Indicator Date hidden'!Q29="x","x",$P$2-'Indicator Date hidden'!Q29)</f>
        <v>0</v>
      </c>
      <c r="Q28" s="211">
        <f>IF('Indicator Date hidden'!R29="x","x",$Q$2-'Indicator Date hidden'!R29)</f>
        <v>4</v>
      </c>
      <c r="R28" s="211">
        <f>IF('Indicator Date hidden'!S29="x","x",$R$2-'Indicator Date hidden'!S29)</f>
        <v>0</v>
      </c>
      <c r="S28" s="211">
        <f>IF('Indicator Date hidden'!T29="x","x",$S$2-'Indicator Date hidden'!T29)</f>
        <v>0</v>
      </c>
      <c r="T28" s="211">
        <f>IF('Indicator Date hidden'!U29="x","x",$T$2-'Indicator Date hidden'!U29)</f>
        <v>0</v>
      </c>
      <c r="U28" s="211">
        <f>IF('Indicator Date hidden'!V29="x","x",$U$2-'Indicator Date hidden'!V29)</f>
        <v>0</v>
      </c>
      <c r="V28" s="211">
        <f>IF('Indicator Date hidden'!W29="x","x",$V$2-'Indicator Date hidden'!W29)</f>
        <v>0</v>
      </c>
      <c r="W28" s="211">
        <f>IF('Indicator Date hidden'!X29="x","x",$W$2-'Indicator Date hidden'!X29)</f>
        <v>4</v>
      </c>
      <c r="X28" s="211">
        <f>IF('Indicator Date hidden'!Y29="x","x",$X$2-'Indicator Date hidden'!Y29)</f>
        <v>4</v>
      </c>
      <c r="Y28" s="211">
        <f>IF('Indicator Date hidden'!Z29="x","x",$Y$2-'Indicator Date hidden'!Z29)</f>
        <v>0</v>
      </c>
      <c r="Z28" s="211">
        <f>IF('Indicator Date hidden'!AA29="x","x",$Z$2-'Indicator Date hidden'!AA29)</f>
        <v>0</v>
      </c>
      <c r="AA28" s="211">
        <f>IF('Indicator Date hidden'!AB29="x","x",$AA$2-'Indicator Date hidden'!AB29)</f>
        <v>0</v>
      </c>
      <c r="AB28" s="211">
        <f>IF('Indicator Date hidden'!AC29="x","x",$AB$2-'Indicator Date hidden'!AC29)</f>
        <v>0</v>
      </c>
      <c r="AC28" s="211">
        <f>IF('Indicator Date hidden'!AD29="x","x",$AC$2-'Indicator Date hidden'!AD29)</f>
        <v>0</v>
      </c>
      <c r="AD28" s="211">
        <f>IF('Indicator Date hidden'!AE29="x","x",$AD$2-'Indicator Date hidden'!AE29)</f>
        <v>0</v>
      </c>
      <c r="AE28" s="211">
        <f>IF('Indicator Date hidden'!AF29="x","x",$AE$2-'Indicator Date hidden'!AF29)</f>
        <v>0</v>
      </c>
      <c r="AF28" s="211">
        <f>IF('Indicator Date hidden'!AG29="x","x",$AF$2-'Indicator Date hidden'!AG29)</f>
        <v>4</v>
      </c>
      <c r="AG28" s="211">
        <f>IF('Indicator Date hidden'!AH29="x","x",$AG$2-'Indicator Date hidden'!AH29)</f>
        <v>0</v>
      </c>
      <c r="AH28" s="211">
        <f>IF('Indicator Date hidden'!AI29="x","x",$AH$2-'Indicator Date hidden'!AI29)</f>
        <v>0</v>
      </c>
      <c r="AI28" s="211">
        <f>IF('Indicator Date hidden'!AJ29="x","x",$AI$2-'Indicator Date hidden'!AJ29)</f>
        <v>0</v>
      </c>
      <c r="AJ28" s="211" t="str">
        <f>IF('Indicator Date hidden'!AK29="x","x",$AJ$2-'Indicator Date hidden'!AK29)</f>
        <v>x</v>
      </c>
      <c r="AK28" s="211">
        <f>IF('Indicator Date hidden'!AL29="x","x",$AK$2-'Indicator Date hidden'!AL29)</f>
        <v>0</v>
      </c>
      <c r="AL28" s="211">
        <f>IF('Indicator Date hidden'!AM29="x","x",$AL$2-'Indicator Date hidden'!AM29)</f>
        <v>0</v>
      </c>
      <c r="AM28" s="211">
        <f>IF('Indicator Date hidden'!AN29="x","x",$AM$2-'Indicator Date hidden'!AN29)</f>
        <v>0</v>
      </c>
      <c r="AN28" s="211">
        <f>IF('Indicator Date hidden'!AO29="x","x",$AN$2-'Indicator Date hidden'!AO29)</f>
        <v>0</v>
      </c>
      <c r="AO28" s="211">
        <f>IF('Indicator Date hidden'!AP29="x","x",$AO$2-'Indicator Date hidden'!AP29)</f>
        <v>0</v>
      </c>
      <c r="AP28" s="211">
        <f>IF('Indicator Date hidden'!AQ29="x","x",$AP$2-'Indicator Date hidden'!AQ29)</f>
        <v>0</v>
      </c>
      <c r="AQ28" s="211">
        <f>IF('Indicator Date hidden'!AR29="x","x",$AQ$2-'Indicator Date hidden'!AR29)</f>
        <v>0</v>
      </c>
      <c r="AR28" s="211">
        <f>IF('Indicator Date hidden'!AS29="x","x",$AR$2-'Indicator Date hidden'!AS29)</f>
        <v>0</v>
      </c>
      <c r="AS28" s="211">
        <f>IF('Indicator Date hidden'!AT29="x","x",$AS$2-'Indicator Date hidden'!AT29)</f>
        <v>0</v>
      </c>
      <c r="AT28" s="211">
        <f>IF('Indicator Date hidden'!AU29="x","x",$AT$2-'Indicator Date hidden'!AU29)</f>
        <v>0</v>
      </c>
      <c r="AU28" s="211">
        <f>IF('Indicator Date hidden'!AV29="x","x",$AU$2-'Indicator Date hidden'!AV29)</f>
        <v>7</v>
      </c>
      <c r="AV28" s="211">
        <f>IF('Indicator Date hidden'!AW29="x","x",$AV$2-'Indicator Date hidden'!AW29)</f>
        <v>0</v>
      </c>
      <c r="AW28" s="211">
        <f>IF('Indicator Date hidden'!AX29="x","x",$AW$2-'Indicator Date hidden'!AX29)</f>
        <v>0</v>
      </c>
      <c r="AX28" s="211">
        <f>IF('Indicator Date hidden'!AY29="x","x",$AX$2-'Indicator Date hidden'!AY29)</f>
        <v>0</v>
      </c>
      <c r="AY28" s="211">
        <f>IF('Indicator Date hidden'!AZ29="x","x",$AY$2-'Indicator Date hidden'!AZ29)</f>
        <v>0</v>
      </c>
      <c r="AZ28" s="211">
        <f>IF('Indicator Date hidden'!BA29="x","x",$AZ$2-'Indicator Date hidden'!BA29)</f>
        <v>0</v>
      </c>
      <c r="BA28">
        <f t="shared" si="0"/>
        <v>23</v>
      </c>
      <c r="BB28" s="21">
        <f t="shared" si="1"/>
        <v>0.46</v>
      </c>
      <c r="BC28">
        <f t="shared" si="2"/>
        <v>5</v>
      </c>
      <c r="BD28" s="21">
        <f t="shared" si="3"/>
        <v>1.4312232530251876</v>
      </c>
      <c r="BE28" s="281">
        <f t="shared" si="4"/>
        <v>0</v>
      </c>
    </row>
    <row r="29" spans="1:57" x14ac:dyDescent="0.25">
      <c r="A29" t="s">
        <v>8792</v>
      </c>
      <c r="B29" s="211">
        <f>IF('Indicator Date hidden'!C30="x","x",$B$2-'Indicator Date hidden'!C30)</f>
        <v>0</v>
      </c>
      <c r="C29" s="211">
        <f>IF('Indicator Date hidden'!D30="x","x",$C$2-'Indicator Date hidden'!D30)</f>
        <v>0</v>
      </c>
      <c r="D29" s="211">
        <f>IF('Indicator Date hidden'!E30="x","x",$D$2-'Indicator Date hidden'!E30)</f>
        <v>0</v>
      </c>
      <c r="E29" s="211">
        <f>IF('Indicator Date hidden'!F30="x","x",$E$2-'Indicator Date hidden'!F30)</f>
        <v>0</v>
      </c>
      <c r="F29" s="211">
        <f>IF('Indicator Date hidden'!G30="x","x",$F$2-'Indicator Date hidden'!G30)</f>
        <v>0</v>
      </c>
      <c r="G29" s="211">
        <f>IF('Indicator Date hidden'!H30="x","x",$G$2-'Indicator Date hidden'!H30)</f>
        <v>0</v>
      </c>
      <c r="H29" s="211">
        <f>IF('Indicator Date hidden'!I30="x","x",$H$2-'Indicator Date hidden'!I30)</f>
        <v>0</v>
      </c>
      <c r="I29" s="211">
        <f>IF('Indicator Date hidden'!J30="x","x",$I$2-'Indicator Date hidden'!J30)</f>
        <v>0</v>
      </c>
      <c r="J29" s="211">
        <f>IF('Indicator Date hidden'!K30="x","x",$J$2-'Indicator Date hidden'!K30)</f>
        <v>0</v>
      </c>
      <c r="K29" s="211">
        <f>IF('Indicator Date hidden'!L30="x","x",$K$2-'Indicator Date hidden'!L30)</f>
        <v>0</v>
      </c>
      <c r="L29" s="211">
        <f>IF('Indicator Date hidden'!M30="x","x",$L$2-'Indicator Date hidden'!M30)</f>
        <v>0</v>
      </c>
      <c r="M29" s="211">
        <f>IF('Indicator Date hidden'!N30="x","x",$M$2-'Indicator Date hidden'!N30)</f>
        <v>0</v>
      </c>
      <c r="N29" s="211">
        <f>IF('Indicator Date hidden'!O30="x","x",$N$2-'Indicator Date hidden'!O30)</f>
        <v>0</v>
      </c>
      <c r="O29" s="211">
        <f>IF('Indicator Date hidden'!P30="x","x",$O$2-'Indicator Date hidden'!P30)</f>
        <v>0</v>
      </c>
      <c r="P29" s="211">
        <f>IF('Indicator Date hidden'!Q30="x","x",$P$2-'Indicator Date hidden'!Q30)</f>
        <v>0</v>
      </c>
      <c r="Q29" s="211">
        <f>IF('Indicator Date hidden'!R30="x","x",$Q$2-'Indicator Date hidden'!R30)</f>
        <v>4</v>
      </c>
      <c r="R29" s="211">
        <f>IF('Indicator Date hidden'!S30="x","x",$R$2-'Indicator Date hidden'!S30)</f>
        <v>0</v>
      </c>
      <c r="S29" s="211">
        <f>IF('Indicator Date hidden'!T30="x","x",$S$2-'Indicator Date hidden'!T30)</f>
        <v>0</v>
      </c>
      <c r="T29" s="211">
        <f>IF('Indicator Date hidden'!U30="x","x",$T$2-'Indicator Date hidden'!U30)</f>
        <v>0</v>
      </c>
      <c r="U29" s="211">
        <f>IF('Indicator Date hidden'!V30="x","x",$U$2-'Indicator Date hidden'!V30)</f>
        <v>0</v>
      </c>
      <c r="V29" s="211">
        <f>IF('Indicator Date hidden'!W30="x","x",$V$2-'Indicator Date hidden'!W30)</f>
        <v>0</v>
      </c>
      <c r="W29" s="211">
        <f>IF('Indicator Date hidden'!X30="x","x",$W$2-'Indicator Date hidden'!X30)</f>
        <v>4</v>
      </c>
      <c r="X29" s="211" t="str">
        <f>IF('Indicator Date hidden'!Y30="x","x",$X$2-'Indicator Date hidden'!Y30)</f>
        <v>x</v>
      </c>
      <c r="Y29" s="211">
        <f>IF('Indicator Date hidden'!Z30="x","x",$Y$2-'Indicator Date hidden'!Z30)</f>
        <v>0</v>
      </c>
      <c r="Z29" s="211">
        <f>IF('Indicator Date hidden'!AA30="x","x",$Z$2-'Indicator Date hidden'!AA30)</f>
        <v>0</v>
      </c>
      <c r="AA29" s="211">
        <f>IF('Indicator Date hidden'!AB30="x","x",$AA$2-'Indicator Date hidden'!AB30)</f>
        <v>0</v>
      </c>
      <c r="AB29" s="211">
        <f>IF('Indicator Date hidden'!AC30="x","x",$AB$2-'Indicator Date hidden'!AC30)</f>
        <v>0</v>
      </c>
      <c r="AC29" s="211">
        <f>IF('Indicator Date hidden'!AD30="x","x",$AC$2-'Indicator Date hidden'!AD30)</f>
        <v>0</v>
      </c>
      <c r="AD29" s="211">
        <f>IF('Indicator Date hidden'!AE30="x","x",$AD$2-'Indicator Date hidden'!AE30)</f>
        <v>0</v>
      </c>
      <c r="AE29" s="211">
        <f>IF('Indicator Date hidden'!AF30="x","x",$AE$2-'Indicator Date hidden'!AF30)</f>
        <v>0</v>
      </c>
      <c r="AF29" s="211">
        <f>IF('Indicator Date hidden'!AG30="x","x",$AF$2-'Indicator Date hidden'!AG30)</f>
        <v>7</v>
      </c>
      <c r="AG29" s="211">
        <f>IF('Indicator Date hidden'!AH30="x","x",$AG$2-'Indicator Date hidden'!AH30)</f>
        <v>0</v>
      </c>
      <c r="AH29" s="211">
        <f>IF('Indicator Date hidden'!AI30="x","x",$AH$2-'Indicator Date hidden'!AI30)</f>
        <v>0</v>
      </c>
      <c r="AI29" s="211">
        <f>IF('Indicator Date hidden'!AJ30="x","x",$AI$2-'Indicator Date hidden'!AJ30)</f>
        <v>0</v>
      </c>
      <c r="AJ29" s="211">
        <f>IF('Indicator Date hidden'!AK30="x","x",$AJ$2-'Indicator Date hidden'!AK30)</f>
        <v>1</v>
      </c>
      <c r="AK29" s="211">
        <f>IF('Indicator Date hidden'!AL30="x","x",$AK$2-'Indicator Date hidden'!AL30)</f>
        <v>0</v>
      </c>
      <c r="AL29" s="211">
        <f>IF('Indicator Date hidden'!AM30="x","x",$AL$2-'Indicator Date hidden'!AM30)</f>
        <v>0</v>
      </c>
      <c r="AM29" s="211">
        <f>IF('Indicator Date hidden'!AN30="x","x",$AM$2-'Indicator Date hidden'!AN30)</f>
        <v>0</v>
      </c>
      <c r="AN29" s="211">
        <f>IF('Indicator Date hidden'!AO30="x","x",$AN$2-'Indicator Date hidden'!AO30)</f>
        <v>0</v>
      </c>
      <c r="AO29" s="211">
        <f>IF('Indicator Date hidden'!AP30="x","x",$AO$2-'Indicator Date hidden'!AP30)</f>
        <v>0</v>
      </c>
      <c r="AP29" s="211">
        <f>IF('Indicator Date hidden'!AQ30="x","x",$AP$2-'Indicator Date hidden'!AQ30)</f>
        <v>0</v>
      </c>
      <c r="AQ29" s="211">
        <f>IF('Indicator Date hidden'!AR30="x","x",$AQ$2-'Indicator Date hidden'!AR30)</f>
        <v>0</v>
      </c>
      <c r="AR29" s="211">
        <f>IF('Indicator Date hidden'!AS30="x","x",$AR$2-'Indicator Date hidden'!AS30)</f>
        <v>0</v>
      </c>
      <c r="AS29" s="211">
        <f>IF('Indicator Date hidden'!AT30="x","x",$AS$2-'Indicator Date hidden'!AT30)</f>
        <v>0</v>
      </c>
      <c r="AT29" s="211">
        <f>IF('Indicator Date hidden'!AU30="x","x",$AT$2-'Indicator Date hidden'!AU30)</f>
        <v>0</v>
      </c>
      <c r="AU29" s="211">
        <f>IF('Indicator Date hidden'!AV30="x","x",$AU$2-'Indicator Date hidden'!AV30)</f>
        <v>6</v>
      </c>
      <c r="AV29" s="211">
        <f>IF('Indicator Date hidden'!AW30="x","x",$AV$2-'Indicator Date hidden'!AW30)</f>
        <v>0</v>
      </c>
      <c r="AW29" s="211">
        <f>IF('Indicator Date hidden'!AX30="x","x",$AW$2-'Indicator Date hidden'!AX30)</f>
        <v>0</v>
      </c>
      <c r="AX29" s="211">
        <f>IF('Indicator Date hidden'!AY30="x","x",$AX$2-'Indicator Date hidden'!AY30)</f>
        <v>0</v>
      </c>
      <c r="AY29" s="211">
        <f>IF('Indicator Date hidden'!AZ30="x","x",$AY$2-'Indicator Date hidden'!AZ30)</f>
        <v>0</v>
      </c>
      <c r="AZ29" s="211">
        <f>IF('Indicator Date hidden'!BA30="x","x",$AZ$2-'Indicator Date hidden'!BA30)</f>
        <v>0</v>
      </c>
      <c r="BA29">
        <f t="shared" si="0"/>
        <v>22</v>
      </c>
      <c r="BB29" s="21">
        <f t="shared" si="1"/>
        <v>0.44</v>
      </c>
      <c r="BC29">
        <f t="shared" si="2"/>
        <v>5</v>
      </c>
      <c r="BD29" s="21">
        <f t="shared" si="3"/>
        <v>1.4718695594379279</v>
      </c>
      <c r="BE29" s="281">
        <f t="shared" si="4"/>
        <v>0</v>
      </c>
    </row>
    <row r="30" spans="1:57" x14ac:dyDescent="0.25">
      <c r="A30" t="s">
        <v>8839</v>
      </c>
      <c r="B30" s="211">
        <f>IF('Indicator Date hidden'!C31="x","x",$B$2-'Indicator Date hidden'!C31)</f>
        <v>0</v>
      </c>
      <c r="C30" s="211">
        <f>IF('Indicator Date hidden'!D31="x","x",$C$2-'Indicator Date hidden'!D31)</f>
        <v>0</v>
      </c>
      <c r="D30" s="211">
        <f>IF('Indicator Date hidden'!E31="x","x",$D$2-'Indicator Date hidden'!E31)</f>
        <v>0</v>
      </c>
      <c r="E30" s="211">
        <f>IF('Indicator Date hidden'!F31="x","x",$E$2-'Indicator Date hidden'!F31)</f>
        <v>0</v>
      </c>
      <c r="F30" s="211">
        <f>IF('Indicator Date hidden'!G31="x","x",$F$2-'Indicator Date hidden'!G31)</f>
        <v>0</v>
      </c>
      <c r="G30" s="211">
        <f>IF('Indicator Date hidden'!H31="x","x",$G$2-'Indicator Date hidden'!H31)</f>
        <v>0</v>
      </c>
      <c r="H30" s="211">
        <f>IF('Indicator Date hidden'!I31="x","x",$H$2-'Indicator Date hidden'!I31)</f>
        <v>0</v>
      </c>
      <c r="I30" s="211">
        <f>IF('Indicator Date hidden'!J31="x","x",$I$2-'Indicator Date hidden'!J31)</f>
        <v>0</v>
      </c>
      <c r="J30" s="211">
        <f>IF('Indicator Date hidden'!K31="x","x",$J$2-'Indicator Date hidden'!K31)</f>
        <v>0</v>
      </c>
      <c r="K30" s="211">
        <f>IF('Indicator Date hidden'!L31="x","x",$K$2-'Indicator Date hidden'!L31)</f>
        <v>0</v>
      </c>
      <c r="L30" s="211">
        <f>IF('Indicator Date hidden'!M31="x","x",$L$2-'Indicator Date hidden'!M31)</f>
        <v>0</v>
      </c>
      <c r="M30" s="211">
        <f>IF('Indicator Date hidden'!N31="x","x",$M$2-'Indicator Date hidden'!N31)</f>
        <v>0</v>
      </c>
      <c r="N30" s="211">
        <f>IF('Indicator Date hidden'!O31="x","x",$N$2-'Indicator Date hidden'!O31)</f>
        <v>0</v>
      </c>
      <c r="O30" s="211">
        <f>IF('Indicator Date hidden'!P31="x","x",$O$2-'Indicator Date hidden'!P31)</f>
        <v>0</v>
      </c>
      <c r="P30" s="211">
        <f>IF('Indicator Date hidden'!Q31="x","x",$P$2-'Indicator Date hidden'!Q31)</f>
        <v>0</v>
      </c>
      <c r="Q30" s="211" t="str">
        <f>IF('Indicator Date hidden'!R31="x","x",$Q$2-'Indicator Date hidden'!R31)</f>
        <v>x</v>
      </c>
      <c r="R30" s="211">
        <f>IF('Indicator Date hidden'!S31="x","x",$R$2-'Indicator Date hidden'!S31)</f>
        <v>0</v>
      </c>
      <c r="S30" s="211">
        <f>IF('Indicator Date hidden'!T31="x","x",$S$2-'Indicator Date hidden'!T31)</f>
        <v>0</v>
      </c>
      <c r="T30" s="211">
        <f>IF('Indicator Date hidden'!U31="x","x",$T$2-'Indicator Date hidden'!U31)</f>
        <v>0</v>
      </c>
      <c r="U30" s="211">
        <f>IF('Indicator Date hidden'!V31="x","x",$U$2-'Indicator Date hidden'!V31)</f>
        <v>0</v>
      </c>
      <c r="V30" s="211">
        <f>IF('Indicator Date hidden'!W31="x","x",$V$2-'Indicator Date hidden'!W31)</f>
        <v>0</v>
      </c>
      <c r="W30" s="211" t="str">
        <f>IF('Indicator Date hidden'!X31="x","x",$W$2-'Indicator Date hidden'!X31)</f>
        <v>x</v>
      </c>
      <c r="X30" s="211">
        <f>IF('Indicator Date hidden'!Y31="x","x",$X$2-'Indicator Date hidden'!Y31)</f>
        <v>3</v>
      </c>
      <c r="Y30" s="211">
        <f>IF('Indicator Date hidden'!Z31="x","x",$Y$2-'Indicator Date hidden'!Z31)</f>
        <v>0</v>
      </c>
      <c r="Z30" s="211">
        <f>IF('Indicator Date hidden'!AA31="x","x",$Z$2-'Indicator Date hidden'!AA31)</f>
        <v>0</v>
      </c>
      <c r="AA30" s="211">
        <f>IF('Indicator Date hidden'!AB31="x","x",$AA$2-'Indicator Date hidden'!AB31)</f>
        <v>0</v>
      </c>
      <c r="AB30" s="211">
        <f>IF('Indicator Date hidden'!AC31="x","x",$AB$2-'Indicator Date hidden'!AC31)</f>
        <v>0</v>
      </c>
      <c r="AC30" s="211">
        <f>IF('Indicator Date hidden'!AD31="x","x",$AC$2-'Indicator Date hidden'!AD31)</f>
        <v>0</v>
      </c>
      <c r="AD30" s="211">
        <f>IF('Indicator Date hidden'!AE31="x","x",$AD$2-'Indicator Date hidden'!AE31)</f>
        <v>0</v>
      </c>
      <c r="AE30" s="211" t="str">
        <f>IF('Indicator Date hidden'!AF31="x","x",$AE$2-'Indicator Date hidden'!AF31)</f>
        <v>x</v>
      </c>
      <c r="AF30" s="211">
        <f>IF('Indicator Date hidden'!AG31="x","x",$AF$2-'Indicator Date hidden'!AG31)</f>
        <v>6</v>
      </c>
      <c r="AG30" s="211">
        <f>IF('Indicator Date hidden'!AH31="x","x",$AG$2-'Indicator Date hidden'!AH31)</f>
        <v>0</v>
      </c>
      <c r="AH30" s="211">
        <f>IF('Indicator Date hidden'!AI31="x","x",$AH$2-'Indicator Date hidden'!AI31)</f>
        <v>0</v>
      </c>
      <c r="AI30" s="211">
        <f>IF('Indicator Date hidden'!AJ31="x","x",$AI$2-'Indicator Date hidden'!AJ31)</f>
        <v>0</v>
      </c>
      <c r="AJ30" s="211" t="str">
        <f>IF('Indicator Date hidden'!AK31="x","x",$AJ$2-'Indicator Date hidden'!AK31)</f>
        <v>x</v>
      </c>
      <c r="AK30" s="211" t="str">
        <f>IF('Indicator Date hidden'!AL31="x","x",$AK$2-'Indicator Date hidden'!AL31)</f>
        <v>x</v>
      </c>
      <c r="AL30" s="211">
        <f>IF('Indicator Date hidden'!AM31="x","x",$AL$2-'Indicator Date hidden'!AM31)</f>
        <v>0</v>
      </c>
      <c r="AM30" s="211">
        <f>IF('Indicator Date hidden'!AN31="x","x",$AM$2-'Indicator Date hidden'!AN31)</f>
        <v>0</v>
      </c>
      <c r="AN30" s="211">
        <f>IF('Indicator Date hidden'!AO31="x","x",$AN$2-'Indicator Date hidden'!AO31)</f>
        <v>0</v>
      </c>
      <c r="AO30" s="211">
        <f>IF('Indicator Date hidden'!AP31="x","x",$AO$2-'Indicator Date hidden'!AP31)</f>
        <v>0</v>
      </c>
      <c r="AP30" s="211">
        <f>IF('Indicator Date hidden'!AQ31="x","x",$AP$2-'Indicator Date hidden'!AQ31)</f>
        <v>0</v>
      </c>
      <c r="AQ30" s="211">
        <f>IF('Indicator Date hidden'!AR31="x","x",$AQ$2-'Indicator Date hidden'!AR31)</f>
        <v>0</v>
      </c>
      <c r="AR30" s="211">
        <f>IF('Indicator Date hidden'!AS31="x","x",$AR$2-'Indicator Date hidden'!AS31)</f>
        <v>0</v>
      </c>
      <c r="AS30" s="211">
        <f>IF('Indicator Date hidden'!AT31="x","x",$AS$2-'Indicator Date hidden'!AT31)</f>
        <v>0</v>
      </c>
      <c r="AT30" s="211">
        <f>IF('Indicator Date hidden'!AU31="x","x",$AT$2-'Indicator Date hidden'!AU31)</f>
        <v>0</v>
      </c>
      <c r="AU30" s="211">
        <f>IF('Indicator Date hidden'!AV31="x","x",$AU$2-'Indicator Date hidden'!AV31)</f>
        <v>2</v>
      </c>
      <c r="AV30" s="211">
        <f>IF('Indicator Date hidden'!AW31="x","x",$AV$2-'Indicator Date hidden'!AW31)</f>
        <v>0</v>
      </c>
      <c r="AW30" s="211">
        <f>IF('Indicator Date hidden'!AX31="x","x",$AW$2-'Indicator Date hidden'!AX31)</f>
        <v>0</v>
      </c>
      <c r="AX30" s="211">
        <f>IF('Indicator Date hidden'!AY31="x","x",$AX$2-'Indicator Date hidden'!AY31)</f>
        <v>0</v>
      </c>
      <c r="AY30" s="211">
        <f>IF('Indicator Date hidden'!AZ31="x","x",$AY$2-'Indicator Date hidden'!AZ31)</f>
        <v>0</v>
      </c>
      <c r="AZ30" s="211">
        <f>IF('Indicator Date hidden'!BA31="x","x",$AZ$2-'Indicator Date hidden'!BA31)</f>
        <v>0</v>
      </c>
      <c r="BA30">
        <f t="shared" si="0"/>
        <v>11</v>
      </c>
      <c r="BB30" s="21">
        <f t="shared" si="1"/>
        <v>0.2391304347826087</v>
      </c>
      <c r="BC30">
        <f t="shared" si="2"/>
        <v>3</v>
      </c>
      <c r="BD30" s="21">
        <f t="shared" si="3"/>
        <v>1.004008977283086</v>
      </c>
      <c r="BE30" s="281">
        <f t="shared" si="4"/>
        <v>0</v>
      </c>
    </row>
    <row r="31" spans="1:57" x14ac:dyDescent="0.25">
      <c r="A31" t="s">
        <v>8919</v>
      </c>
      <c r="B31" s="211">
        <f>IF('Indicator Date hidden'!C32="x","x",$B$2-'Indicator Date hidden'!C32)</f>
        <v>0</v>
      </c>
      <c r="C31" s="211">
        <f>IF('Indicator Date hidden'!D32="x","x",$C$2-'Indicator Date hidden'!D32)</f>
        <v>0</v>
      </c>
      <c r="D31" s="211">
        <f>IF('Indicator Date hidden'!E32="x","x",$D$2-'Indicator Date hidden'!E32)</f>
        <v>0</v>
      </c>
      <c r="E31" s="211">
        <f>IF('Indicator Date hidden'!F32="x","x",$E$2-'Indicator Date hidden'!F32)</f>
        <v>0</v>
      </c>
      <c r="F31" s="211">
        <f>IF('Indicator Date hidden'!G32="x","x",$F$2-'Indicator Date hidden'!G32)</f>
        <v>0</v>
      </c>
      <c r="G31" s="211">
        <f>IF('Indicator Date hidden'!H32="x","x",$G$2-'Indicator Date hidden'!H32)</f>
        <v>0</v>
      </c>
      <c r="H31" s="211">
        <f>IF('Indicator Date hidden'!I32="x","x",$H$2-'Indicator Date hidden'!I32)</f>
        <v>0</v>
      </c>
      <c r="I31" s="211">
        <f>IF('Indicator Date hidden'!J32="x","x",$I$2-'Indicator Date hidden'!J32)</f>
        <v>0</v>
      </c>
      <c r="J31" s="211">
        <f>IF('Indicator Date hidden'!K32="x","x",$J$2-'Indicator Date hidden'!K32)</f>
        <v>0</v>
      </c>
      <c r="K31" s="211">
        <f>IF('Indicator Date hidden'!L32="x","x",$K$2-'Indicator Date hidden'!L32)</f>
        <v>0</v>
      </c>
      <c r="L31" s="211">
        <f>IF('Indicator Date hidden'!M32="x","x",$L$2-'Indicator Date hidden'!M32)</f>
        <v>0</v>
      </c>
      <c r="M31" s="211">
        <f>IF('Indicator Date hidden'!N32="x","x",$M$2-'Indicator Date hidden'!N32)</f>
        <v>0</v>
      </c>
      <c r="N31" s="211">
        <f>IF('Indicator Date hidden'!O32="x","x",$N$2-'Indicator Date hidden'!O32)</f>
        <v>0</v>
      </c>
      <c r="O31" s="211">
        <f>IF('Indicator Date hidden'!P32="x","x",$O$2-'Indicator Date hidden'!P32)</f>
        <v>0</v>
      </c>
      <c r="P31" s="211">
        <f>IF('Indicator Date hidden'!Q32="x","x",$P$2-'Indicator Date hidden'!Q32)</f>
        <v>0</v>
      </c>
      <c r="Q31" s="211">
        <f>IF('Indicator Date hidden'!R32="x","x",$Q$2-'Indicator Date hidden'!R32)</f>
        <v>4</v>
      </c>
      <c r="R31" s="211">
        <f>IF('Indicator Date hidden'!S32="x","x",$R$2-'Indicator Date hidden'!S32)</f>
        <v>0</v>
      </c>
      <c r="S31" s="211">
        <f>IF('Indicator Date hidden'!T32="x","x",$S$2-'Indicator Date hidden'!T32)</f>
        <v>0</v>
      </c>
      <c r="T31" s="211">
        <f>IF('Indicator Date hidden'!U32="x","x",$T$2-'Indicator Date hidden'!U32)</f>
        <v>0</v>
      </c>
      <c r="U31" s="211">
        <f>IF('Indicator Date hidden'!V32="x","x",$U$2-'Indicator Date hidden'!V32)</f>
        <v>0</v>
      </c>
      <c r="V31" s="211">
        <f>IF('Indicator Date hidden'!W32="x","x",$V$2-'Indicator Date hidden'!W32)</f>
        <v>0</v>
      </c>
      <c r="W31" s="211">
        <f>IF('Indicator Date hidden'!X32="x","x",$W$2-'Indicator Date hidden'!X32)</f>
        <v>0</v>
      </c>
      <c r="X31" s="211">
        <f>IF('Indicator Date hidden'!Y32="x","x",$X$2-'Indicator Date hidden'!Y32)</f>
        <v>2</v>
      </c>
      <c r="Y31" s="211">
        <f>IF('Indicator Date hidden'!Z32="x","x",$Y$2-'Indicator Date hidden'!Z32)</f>
        <v>0</v>
      </c>
      <c r="Z31" s="211">
        <f>IF('Indicator Date hidden'!AA32="x","x",$Z$2-'Indicator Date hidden'!AA32)</f>
        <v>0</v>
      </c>
      <c r="AA31" s="211">
        <f>IF('Indicator Date hidden'!AB32="x","x",$AA$2-'Indicator Date hidden'!AB32)</f>
        <v>0</v>
      </c>
      <c r="AB31" s="211">
        <f>IF('Indicator Date hidden'!AC32="x","x",$AB$2-'Indicator Date hidden'!AC32)</f>
        <v>0</v>
      </c>
      <c r="AC31" s="211">
        <f>IF('Indicator Date hidden'!AD32="x","x",$AC$2-'Indicator Date hidden'!AD32)</f>
        <v>0</v>
      </c>
      <c r="AD31" s="211">
        <f>IF('Indicator Date hidden'!AE32="x","x",$AD$2-'Indicator Date hidden'!AE32)</f>
        <v>0</v>
      </c>
      <c r="AE31" s="211">
        <f>IF('Indicator Date hidden'!AF32="x","x",$AE$2-'Indicator Date hidden'!AF32)</f>
        <v>0</v>
      </c>
      <c r="AF31" s="211">
        <f>IF('Indicator Date hidden'!AG32="x","x",$AF$2-'Indicator Date hidden'!AG32)</f>
        <v>1</v>
      </c>
      <c r="AG31" s="211">
        <f>IF('Indicator Date hidden'!AH32="x","x",$AG$2-'Indicator Date hidden'!AH32)</f>
        <v>0</v>
      </c>
      <c r="AH31" s="211">
        <f>IF('Indicator Date hidden'!AI32="x","x",$AH$2-'Indicator Date hidden'!AI32)</f>
        <v>0</v>
      </c>
      <c r="AI31" s="211">
        <f>IF('Indicator Date hidden'!AJ32="x","x",$AI$2-'Indicator Date hidden'!AJ32)</f>
        <v>0</v>
      </c>
      <c r="AJ31" s="211" t="str">
        <f>IF('Indicator Date hidden'!AK32="x","x",$AJ$2-'Indicator Date hidden'!AK32)</f>
        <v>x</v>
      </c>
      <c r="AK31" s="211">
        <f>IF('Indicator Date hidden'!AL32="x","x",$AK$2-'Indicator Date hidden'!AL32)</f>
        <v>1</v>
      </c>
      <c r="AL31" s="211">
        <f>IF('Indicator Date hidden'!AM32="x","x",$AL$2-'Indicator Date hidden'!AM32)</f>
        <v>0</v>
      </c>
      <c r="AM31" s="211">
        <f>IF('Indicator Date hidden'!AN32="x","x",$AM$2-'Indicator Date hidden'!AN32)</f>
        <v>0</v>
      </c>
      <c r="AN31" s="211">
        <f>IF('Indicator Date hidden'!AO32="x","x",$AN$2-'Indicator Date hidden'!AO32)</f>
        <v>0</v>
      </c>
      <c r="AO31" s="211">
        <f>IF('Indicator Date hidden'!AP32="x","x",$AO$2-'Indicator Date hidden'!AP32)</f>
        <v>0</v>
      </c>
      <c r="AP31" s="211">
        <f>IF('Indicator Date hidden'!AQ32="x","x",$AP$2-'Indicator Date hidden'!AQ32)</f>
        <v>0</v>
      </c>
      <c r="AQ31" s="211">
        <f>IF('Indicator Date hidden'!AR32="x","x",$AQ$2-'Indicator Date hidden'!AR32)</f>
        <v>8</v>
      </c>
      <c r="AR31" s="211">
        <f>IF('Indicator Date hidden'!AS32="x","x",$AR$2-'Indicator Date hidden'!AS32)</f>
        <v>0</v>
      </c>
      <c r="AS31" s="211">
        <f>IF('Indicator Date hidden'!AT32="x","x",$AS$2-'Indicator Date hidden'!AT32)</f>
        <v>0</v>
      </c>
      <c r="AT31" s="211">
        <f>IF('Indicator Date hidden'!AU32="x","x",$AT$2-'Indicator Date hidden'!AU32)</f>
        <v>0</v>
      </c>
      <c r="AU31" s="211">
        <f>IF('Indicator Date hidden'!AV32="x","x",$AU$2-'Indicator Date hidden'!AV32)</f>
        <v>5</v>
      </c>
      <c r="AV31" s="211">
        <f>IF('Indicator Date hidden'!AW32="x","x",$AV$2-'Indicator Date hidden'!AW32)</f>
        <v>0</v>
      </c>
      <c r="AW31" s="211">
        <f>IF('Indicator Date hidden'!AX32="x","x",$AW$2-'Indicator Date hidden'!AX32)</f>
        <v>0</v>
      </c>
      <c r="AX31" s="211">
        <f>IF('Indicator Date hidden'!AY32="x","x",$AX$2-'Indicator Date hidden'!AY32)</f>
        <v>0</v>
      </c>
      <c r="AY31" s="211">
        <f>IF('Indicator Date hidden'!AZ32="x","x",$AY$2-'Indicator Date hidden'!AZ32)</f>
        <v>0</v>
      </c>
      <c r="AZ31" s="211">
        <f>IF('Indicator Date hidden'!BA32="x","x",$AZ$2-'Indicator Date hidden'!BA32)</f>
        <v>0</v>
      </c>
      <c r="BA31">
        <f t="shared" si="0"/>
        <v>21</v>
      </c>
      <c r="BB31" s="21">
        <f t="shared" si="1"/>
        <v>0.42</v>
      </c>
      <c r="BC31">
        <f t="shared" si="2"/>
        <v>6</v>
      </c>
      <c r="BD31" s="21">
        <f t="shared" si="3"/>
        <v>1.4295453822806745</v>
      </c>
      <c r="BE31" s="281">
        <f t="shared" si="4"/>
        <v>0</v>
      </c>
    </row>
    <row r="32" spans="1:57" x14ac:dyDescent="0.25">
      <c r="A32" t="s">
        <v>8832</v>
      </c>
      <c r="B32" s="211">
        <f>IF('Indicator Date hidden'!C33="x","x",$B$2-'Indicator Date hidden'!C33)</f>
        <v>0</v>
      </c>
      <c r="C32" s="211">
        <f>IF('Indicator Date hidden'!D33="x","x",$C$2-'Indicator Date hidden'!D33)</f>
        <v>0</v>
      </c>
      <c r="D32" s="211">
        <f>IF('Indicator Date hidden'!E33="x","x",$D$2-'Indicator Date hidden'!E33)</f>
        <v>0</v>
      </c>
      <c r="E32" s="211">
        <f>IF('Indicator Date hidden'!F33="x","x",$E$2-'Indicator Date hidden'!F33)</f>
        <v>0</v>
      </c>
      <c r="F32" s="211">
        <f>IF('Indicator Date hidden'!G33="x","x",$F$2-'Indicator Date hidden'!G33)</f>
        <v>0</v>
      </c>
      <c r="G32" s="211">
        <f>IF('Indicator Date hidden'!H33="x","x",$G$2-'Indicator Date hidden'!H33)</f>
        <v>0</v>
      </c>
      <c r="H32" s="211">
        <f>IF('Indicator Date hidden'!I33="x","x",$H$2-'Indicator Date hidden'!I33)</f>
        <v>0</v>
      </c>
      <c r="I32" s="211">
        <f>IF('Indicator Date hidden'!J33="x","x",$I$2-'Indicator Date hidden'!J33)</f>
        <v>0</v>
      </c>
      <c r="J32" s="211">
        <f>IF('Indicator Date hidden'!K33="x","x",$J$2-'Indicator Date hidden'!K33)</f>
        <v>0</v>
      </c>
      <c r="K32" s="211">
        <f>IF('Indicator Date hidden'!L33="x","x",$K$2-'Indicator Date hidden'!L33)</f>
        <v>0</v>
      </c>
      <c r="L32" s="211">
        <f>IF('Indicator Date hidden'!M33="x","x",$L$2-'Indicator Date hidden'!M33)</f>
        <v>0</v>
      </c>
      <c r="M32" s="211">
        <f>IF('Indicator Date hidden'!N33="x","x",$M$2-'Indicator Date hidden'!N33)</f>
        <v>0</v>
      </c>
      <c r="N32" s="211">
        <f>IF('Indicator Date hidden'!O33="x","x",$N$2-'Indicator Date hidden'!O33)</f>
        <v>0</v>
      </c>
      <c r="O32" s="211">
        <f>IF('Indicator Date hidden'!P33="x","x",$O$2-'Indicator Date hidden'!P33)</f>
        <v>0</v>
      </c>
      <c r="P32" s="211">
        <f>IF('Indicator Date hidden'!Q33="x","x",$P$2-'Indicator Date hidden'!Q33)</f>
        <v>0</v>
      </c>
      <c r="Q32" s="211">
        <f>IF('Indicator Date hidden'!R33="x","x",$Q$2-'Indicator Date hidden'!R33)</f>
        <v>3</v>
      </c>
      <c r="R32" s="211">
        <f>IF('Indicator Date hidden'!S33="x","x",$R$2-'Indicator Date hidden'!S33)</f>
        <v>0</v>
      </c>
      <c r="S32" s="211">
        <f>IF('Indicator Date hidden'!T33="x","x",$S$2-'Indicator Date hidden'!T33)</f>
        <v>0</v>
      </c>
      <c r="T32" s="211">
        <f>IF('Indicator Date hidden'!U33="x","x",$T$2-'Indicator Date hidden'!U33)</f>
        <v>0</v>
      </c>
      <c r="U32" s="211">
        <f>IF('Indicator Date hidden'!V33="x","x",$U$2-'Indicator Date hidden'!V33)</f>
        <v>0</v>
      </c>
      <c r="V32" s="211">
        <f>IF('Indicator Date hidden'!W33="x","x",$V$2-'Indicator Date hidden'!W33)</f>
        <v>0</v>
      </c>
      <c r="W32" s="211">
        <f>IF('Indicator Date hidden'!X33="x","x",$W$2-'Indicator Date hidden'!X33)</f>
        <v>3</v>
      </c>
      <c r="X32" s="211">
        <f>IF('Indicator Date hidden'!Y33="x","x",$X$2-'Indicator Date hidden'!Y33)</f>
        <v>5</v>
      </c>
      <c r="Y32" s="211">
        <f>IF('Indicator Date hidden'!Z33="x","x",$Y$2-'Indicator Date hidden'!Z33)</f>
        <v>0</v>
      </c>
      <c r="Z32" s="211">
        <f>IF('Indicator Date hidden'!AA33="x","x",$Z$2-'Indicator Date hidden'!AA33)</f>
        <v>0</v>
      </c>
      <c r="AA32" s="211">
        <f>IF('Indicator Date hidden'!AB33="x","x",$AA$2-'Indicator Date hidden'!AB33)</f>
        <v>0</v>
      </c>
      <c r="AB32" s="211">
        <f>IF('Indicator Date hidden'!AC33="x","x",$AB$2-'Indicator Date hidden'!AC33)</f>
        <v>0</v>
      </c>
      <c r="AC32" s="211">
        <f>IF('Indicator Date hidden'!AD33="x","x",$AC$2-'Indicator Date hidden'!AD33)</f>
        <v>0</v>
      </c>
      <c r="AD32" s="211">
        <f>IF('Indicator Date hidden'!AE33="x","x",$AD$2-'Indicator Date hidden'!AE33)</f>
        <v>0</v>
      </c>
      <c r="AE32" s="211">
        <f>IF('Indicator Date hidden'!AF33="x","x",$AE$2-'Indicator Date hidden'!AF33)</f>
        <v>0</v>
      </c>
      <c r="AF32" s="211">
        <f>IF('Indicator Date hidden'!AG33="x","x",$AF$2-'Indicator Date hidden'!AG33)</f>
        <v>6</v>
      </c>
      <c r="AG32" s="211">
        <f>IF('Indicator Date hidden'!AH33="x","x",$AG$2-'Indicator Date hidden'!AH33)</f>
        <v>0</v>
      </c>
      <c r="AH32" s="211">
        <f>IF('Indicator Date hidden'!AI33="x","x",$AH$2-'Indicator Date hidden'!AI33)</f>
        <v>0</v>
      </c>
      <c r="AI32" s="211">
        <f>IF('Indicator Date hidden'!AJ33="x","x",$AI$2-'Indicator Date hidden'!AJ33)</f>
        <v>0</v>
      </c>
      <c r="AJ32" s="211">
        <f>IF('Indicator Date hidden'!AK33="x","x",$AJ$2-'Indicator Date hidden'!AK33)</f>
        <v>0</v>
      </c>
      <c r="AK32" s="211">
        <f>IF('Indicator Date hidden'!AL33="x","x",$AK$2-'Indicator Date hidden'!AL33)</f>
        <v>0</v>
      </c>
      <c r="AL32" s="211">
        <f>IF('Indicator Date hidden'!AM33="x","x",$AL$2-'Indicator Date hidden'!AM33)</f>
        <v>0</v>
      </c>
      <c r="AM32" s="211">
        <f>IF('Indicator Date hidden'!AN33="x","x",$AM$2-'Indicator Date hidden'!AN33)</f>
        <v>0</v>
      </c>
      <c r="AN32" s="211">
        <f>IF('Indicator Date hidden'!AO33="x","x",$AN$2-'Indicator Date hidden'!AO33)</f>
        <v>0</v>
      </c>
      <c r="AO32" s="211">
        <f>IF('Indicator Date hidden'!AP33="x","x",$AO$2-'Indicator Date hidden'!AP33)</f>
        <v>0</v>
      </c>
      <c r="AP32" s="211">
        <f>IF('Indicator Date hidden'!AQ33="x","x",$AP$2-'Indicator Date hidden'!AQ33)</f>
        <v>0</v>
      </c>
      <c r="AQ32" s="211">
        <f>IF('Indicator Date hidden'!AR33="x","x",$AQ$2-'Indicator Date hidden'!AR33)</f>
        <v>0</v>
      </c>
      <c r="AR32" s="211">
        <f>IF('Indicator Date hidden'!AS33="x","x",$AR$2-'Indicator Date hidden'!AS33)</f>
        <v>0</v>
      </c>
      <c r="AS32" s="211">
        <f>IF('Indicator Date hidden'!AT33="x","x",$AS$2-'Indicator Date hidden'!AT33)</f>
        <v>0</v>
      </c>
      <c r="AT32" s="211">
        <f>IF('Indicator Date hidden'!AU33="x","x",$AT$2-'Indicator Date hidden'!AU33)</f>
        <v>0</v>
      </c>
      <c r="AU32" s="211">
        <f>IF('Indicator Date hidden'!AV33="x","x",$AU$2-'Indicator Date hidden'!AV33)</f>
        <v>4</v>
      </c>
      <c r="AV32" s="211">
        <f>IF('Indicator Date hidden'!AW33="x","x",$AV$2-'Indicator Date hidden'!AW33)</f>
        <v>0</v>
      </c>
      <c r="AW32" s="211">
        <f>IF('Indicator Date hidden'!AX33="x","x",$AW$2-'Indicator Date hidden'!AX33)</f>
        <v>0</v>
      </c>
      <c r="AX32" s="211">
        <f>IF('Indicator Date hidden'!AY33="x","x",$AX$2-'Indicator Date hidden'!AY33)</f>
        <v>0</v>
      </c>
      <c r="AY32" s="211">
        <f>IF('Indicator Date hidden'!AZ33="x","x",$AY$2-'Indicator Date hidden'!AZ33)</f>
        <v>0</v>
      </c>
      <c r="AZ32" s="211">
        <f>IF('Indicator Date hidden'!BA33="x","x",$AZ$2-'Indicator Date hidden'!BA33)</f>
        <v>0</v>
      </c>
      <c r="BA32">
        <f t="shared" si="0"/>
        <v>21</v>
      </c>
      <c r="BB32" s="21">
        <f t="shared" si="1"/>
        <v>0.41176470588235292</v>
      </c>
      <c r="BC32">
        <f t="shared" si="2"/>
        <v>5</v>
      </c>
      <c r="BD32" s="21">
        <f t="shared" si="3"/>
        <v>1.3012282371009458</v>
      </c>
      <c r="BE32" s="281">
        <f t="shared" si="4"/>
        <v>0</v>
      </c>
    </row>
    <row r="33" spans="1:57" x14ac:dyDescent="0.25">
      <c r="A33" t="s">
        <v>8824</v>
      </c>
      <c r="B33" s="211">
        <f>IF('Indicator Date hidden'!C34="x","x",$B$2-'Indicator Date hidden'!C34)</f>
        <v>0</v>
      </c>
      <c r="C33" s="211">
        <f>IF('Indicator Date hidden'!D34="x","x",$C$2-'Indicator Date hidden'!D34)</f>
        <v>0</v>
      </c>
      <c r="D33" s="211">
        <f>IF('Indicator Date hidden'!E34="x","x",$D$2-'Indicator Date hidden'!E34)</f>
        <v>0</v>
      </c>
      <c r="E33" s="211">
        <f>IF('Indicator Date hidden'!F34="x","x",$E$2-'Indicator Date hidden'!F34)</f>
        <v>0</v>
      </c>
      <c r="F33" s="211">
        <f>IF('Indicator Date hidden'!G34="x","x",$F$2-'Indicator Date hidden'!G34)</f>
        <v>0</v>
      </c>
      <c r="G33" s="211">
        <f>IF('Indicator Date hidden'!H34="x","x",$G$2-'Indicator Date hidden'!H34)</f>
        <v>0</v>
      </c>
      <c r="H33" s="211">
        <f>IF('Indicator Date hidden'!I34="x","x",$H$2-'Indicator Date hidden'!I34)</f>
        <v>0</v>
      </c>
      <c r="I33" s="211">
        <f>IF('Indicator Date hidden'!J34="x","x",$I$2-'Indicator Date hidden'!J34)</f>
        <v>0</v>
      </c>
      <c r="J33" s="211">
        <f>IF('Indicator Date hidden'!K34="x","x",$J$2-'Indicator Date hidden'!K34)</f>
        <v>0</v>
      </c>
      <c r="K33" s="211">
        <f>IF('Indicator Date hidden'!L34="x","x",$K$2-'Indicator Date hidden'!L34)</f>
        <v>0</v>
      </c>
      <c r="L33" s="211">
        <f>IF('Indicator Date hidden'!M34="x","x",$L$2-'Indicator Date hidden'!M34)</f>
        <v>0</v>
      </c>
      <c r="M33" s="211">
        <f>IF('Indicator Date hidden'!N34="x","x",$M$2-'Indicator Date hidden'!N34)</f>
        <v>0</v>
      </c>
      <c r="N33" s="211">
        <f>IF('Indicator Date hidden'!O34="x","x",$N$2-'Indicator Date hidden'!O34)</f>
        <v>0</v>
      </c>
      <c r="O33" s="211">
        <f>IF('Indicator Date hidden'!P34="x","x",$O$2-'Indicator Date hidden'!P34)</f>
        <v>0</v>
      </c>
      <c r="P33" s="211">
        <f>IF('Indicator Date hidden'!Q34="x","x",$P$2-'Indicator Date hidden'!Q34)</f>
        <v>0</v>
      </c>
      <c r="Q33" s="211" t="str">
        <f>IF('Indicator Date hidden'!R34="x","x",$Q$2-'Indicator Date hidden'!R34)</f>
        <v>x</v>
      </c>
      <c r="R33" s="211">
        <f>IF('Indicator Date hidden'!S34="x","x",$R$2-'Indicator Date hidden'!S34)</f>
        <v>0</v>
      </c>
      <c r="S33" s="211">
        <f>IF('Indicator Date hidden'!T34="x","x",$S$2-'Indicator Date hidden'!T34)</f>
        <v>0</v>
      </c>
      <c r="T33" s="211">
        <f>IF('Indicator Date hidden'!U34="x","x",$T$2-'Indicator Date hidden'!U34)</f>
        <v>0</v>
      </c>
      <c r="U33" s="211" t="str">
        <f>IF('Indicator Date hidden'!V34="x","x",$U$2-'Indicator Date hidden'!V34)</f>
        <v>x</v>
      </c>
      <c r="V33" s="211">
        <f>IF('Indicator Date hidden'!W34="x","x",$V$2-'Indicator Date hidden'!W34)</f>
        <v>0</v>
      </c>
      <c r="W33" s="211" t="str">
        <f>IF('Indicator Date hidden'!X34="x","x",$W$2-'Indicator Date hidden'!X34)</f>
        <v>x</v>
      </c>
      <c r="X33" s="211">
        <f>IF('Indicator Date hidden'!Y34="x","x",$X$2-'Indicator Date hidden'!Y34)</f>
        <v>4</v>
      </c>
      <c r="Y33" s="211">
        <f>IF('Indicator Date hidden'!Z34="x","x",$Y$2-'Indicator Date hidden'!Z34)</f>
        <v>0</v>
      </c>
      <c r="Z33" s="211">
        <f>IF('Indicator Date hidden'!AA34="x","x",$Z$2-'Indicator Date hidden'!AA34)</f>
        <v>0</v>
      </c>
      <c r="AA33" s="211" t="str">
        <f>IF('Indicator Date hidden'!AB34="x","x",$AA$2-'Indicator Date hidden'!AB34)</f>
        <v>x</v>
      </c>
      <c r="AB33" s="211">
        <f>IF('Indicator Date hidden'!AC34="x","x",$AB$2-'Indicator Date hidden'!AC34)</f>
        <v>0</v>
      </c>
      <c r="AC33" s="211">
        <f>IF('Indicator Date hidden'!AD34="x","x",$AC$2-'Indicator Date hidden'!AD34)</f>
        <v>0</v>
      </c>
      <c r="AD33" s="211" t="str">
        <f>IF('Indicator Date hidden'!AE34="x","x",$AD$2-'Indicator Date hidden'!AE34)</f>
        <v>x</v>
      </c>
      <c r="AE33" s="211">
        <f>IF('Indicator Date hidden'!AF34="x","x",$AE$2-'Indicator Date hidden'!AF34)</f>
        <v>0</v>
      </c>
      <c r="AF33" s="211">
        <f>IF('Indicator Date hidden'!AG34="x","x",$AF$2-'Indicator Date hidden'!AG34)</f>
        <v>3</v>
      </c>
      <c r="AG33" s="211">
        <f>IF('Indicator Date hidden'!AH34="x","x",$AG$2-'Indicator Date hidden'!AH34)</f>
        <v>0</v>
      </c>
      <c r="AH33" s="211">
        <f>IF('Indicator Date hidden'!AI34="x","x",$AH$2-'Indicator Date hidden'!AI34)</f>
        <v>0</v>
      </c>
      <c r="AI33" s="211">
        <f>IF('Indicator Date hidden'!AJ34="x","x",$AI$2-'Indicator Date hidden'!AJ34)</f>
        <v>0</v>
      </c>
      <c r="AJ33" s="211" t="str">
        <f>IF('Indicator Date hidden'!AK34="x","x",$AJ$2-'Indicator Date hidden'!AK34)</f>
        <v>x</v>
      </c>
      <c r="AK33" s="211">
        <f>IF('Indicator Date hidden'!AL34="x","x",$AK$2-'Indicator Date hidden'!AL34)</f>
        <v>1</v>
      </c>
      <c r="AL33" s="211">
        <f>IF('Indicator Date hidden'!AM34="x","x",$AL$2-'Indicator Date hidden'!AM34)</f>
        <v>0</v>
      </c>
      <c r="AM33" s="211">
        <f>IF('Indicator Date hidden'!AN34="x","x",$AM$2-'Indicator Date hidden'!AN34)</f>
        <v>0</v>
      </c>
      <c r="AN33" s="211">
        <f>IF('Indicator Date hidden'!AO34="x","x",$AN$2-'Indicator Date hidden'!AO34)</f>
        <v>0</v>
      </c>
      <c r="AO33" s="211">
        <f>IF('Indicator Date hidden'!AP34="x","x",$AO$2-'Indicator Date hidden'!AP34)</f>
        <v>0</v>
      </c>
      <c r="AP33" s="211">
        <f>IF('Indicator Date hidden'!AQ34="x","x",$AP$2-'Indicator Date hidden'!AQ34)</f>
        <v>0</v>
      </c>
      <c r="AQ33" s="211">
        <f>IF('Indicator Date hidden'!AR34="x","x",$AQ$2-'Indicator Date hidden'!AR34)</f>
        <v>4</v>
      </c>
      <c r="AR33" s="211">
        <f>IF('Indicator Date hidden'!AS34="x","x",$AR$2-'Indicator Date hidden'!AS34)</f>
        <v>0</v>
      </c>
      <c r="AS33" s="211">
        <f>IF('Indicator Date hidden'!AT34="x","x",$AS$2-'Indicator Date hidden'!AT34)</f>
        <v>0</v>
      </c>
      <c r="AT33" s="211">
        <f>IF('Indicator Date hidden'!AU34="x","x",$AT$2-'Indicator Date hidden'!AU34)</f>
        <v>0</v>
      </c>
      <c r="AU33" s="211" t="str">
        <f>IF('Indicator Date hidden'!AV34="x","x",$AU$2-'Indicator Date hidden'!AV34)</f>
        <v>x</v>
      </c>
      <c r="AV33" s="211">
        <f>IF('Indicator Date hidden'!AW34="x","x",$AV$2-'Indicator Date hidden'!AW34)</f>
        <v>0</v>
      </c>
      <c r="AW33" s="211">
        <f>IF('Indicator Date hidden'!AX34="x","x",$AW$2-'Indicator Date hidden'!AX34)</f>
        <v>0</v>
      </c>
      <c r="AX33" s="211">
        <f>IF('Indicator Date hidden'!AY34="x","x",$AX$2-'Indicator Date hidden'!AY34)</f>
        <v>0</v>
      </c>
      <c r="AY33" s="211">
        <f>IF('Indicator Date hidden'!AZ34="x","x",$AY$2-'Indicator Date hidden'!AZ34)</f>
        <v>0</v>
      </c>
      <c r="AZ33" s="211">
        <f>IF('Indicator Date hidden'!BA34="x","x",$AZ$2-'Indicator Date hidden'!BA34)</f>
        <v>0</v>
      </c>
      <c r="BA33">
        <f t="shared" si="0"/>
        <v>12</v>
      </c>
      <c r="BB33" s="21">
        <f t="shared" si="1"/>
        <v>0.27272727272727271</v>
      </c>
      <c r="BC33">
        <f t="shared" si="2"/>
        <v>4</v>
      </c>
      <c r="BD33" s="21">
        <f t="shared" si="3"/>
        <v>0.9381712472977406</v>
      </c>
      <c r="BE33" s="281">
        <f t="shared" si="4"/>
        <v>0</v>
      </c>
    </row>
    <row r="34" spans="1:57" x14ac:dyDescent="0.25">
      <c r="A34" t="s">
        <v>8822</v>
      </c>
      <c r="B34" s="211">
        <f>IF('Indicator Date hidden'!C35="x","x",$B$2-'Indicator Date hidden'!C35)</f>
        <v>0</v>
      </c>
      <c r="C34" s="211">
        <f>IF('Indicator Date hidden'!D35="x","x",$C$2-'Indicator Date hidden'!D35)</f>
        <v>0</v>
      </c>
      <c r="D34" s="211">
        <f>IF('Indicator Date hidden'!E35="x","x",$D$2-'Indicator Date hidden'!E35)</f>
        <v>0</v>
      </c>
      <c r="E34" s="211">
        <f>IF('Indicator Date hidden'!F35="x","x",$E$2-'Indicator Date hidden'!F35)</f>
        <v>0</v>
      </c>
      <c r="F34" s="211">
        <f>IF('Indicator Date hidden'!G35="x","x",$F$2-'Indicator Date hidden'!G35)</f>
        <v>0</v>
      </c>
      <c r="G34" s="211">
        <f>IF('Indicator Date hidden'!H35="x","x",$G$2-'Indicator Date hidden'!H35)</f>
        <v>0</v>
      </c>
      <c r="H34" s="211">
        <f>IF('Indicator Date hidden'!I35="x","x",$H$2-'Indicator Date hidden'!I35)</f>
        <v>0</v>
      </c>
      <c r="I34" s="211">
        <f>IF('Indicator Date hidden'!J35="x","x",$I$2-'Indicator Date hidden'!J35)</f>
        <v>0</v>
      </c>
      <c r="J34" s="211">
        <f>IF('Indicator Date hidden'!K35="x","x",$J$2-'Indicator Date hidden'!K35)</f>
        <v>0</v>
      </c>
      <c r="K34" s="211">
        <f>IF('Indicator Date hidden'!L35="x","x",$K$2-'Indicator Date hidden'!L35)</f>
        <v>0</v>
      </c>
      <c r="L34" s="211">
        <f>IF('Indicator Date hidden'!M35="x","x",$L$2-'Indicator Date hidden'!M35)</f>
        <v>0</v>
      </c>
      <c r="M34" s="211">
        <f>IF('Indicator Date hidden'!N35="x","x",$M$2-'Indicator Date hidden'!N35)</f>
        <v>0</v>
      </c>
      <c r="N34" s="211">
        <f>IF('Indicator Date hidden'!O35="x","x",$N$2-'Indicator Date hidden'!O35)</f>
        <v>0</v>
      </c>
      <c r="O34" s="211">
        <f>IF('Indicator Date hidden'!P35="x","x",$O$2-'Indicator Date hidden'!P35)</f>
        <v>0</v>
      </c>
      <c r="P34" s="211">
        <f>IF('Indicator Date hidden'!Q35="x","x",$P$2-'Indicator Date hidden'!Q35)</f>
        <v>0</v>
      </c>
      <c r="Q34" s="211">
        <f>IF('Indicator Date hidden'!R35="x","x",$Q$2-'Indicator Date hidden'!R35)</f>
        <v>4</v>
      </c>
      <c r="R34" s="211">
        <f>IF('Indicator Date hidden'!S35="x","x",$R$2-'Indicator Date hidden'!S35)</f>
        <v>0</v>
      </c>
      <c r="S34" s="211">
        <f>IF('Indicator Date hidden'!T35="x","x",$S$2-'Indicator Date hidden'!T35)</f>
        <v>0</v>
      </c>
      <c r="T34" s="211">
        <f>IF('Indicator Date hidden'!U35="x","x",$T$2-'Indicator Date hidden'!U35)</f>
        <v>0</v>
      </c>
      <c r="U34" s="211">
        <f>IF('Indicator Date hidden'!V35="x","x",$U$2-'Indicator Date hidden'!V35)</f>
        <v>0</v>
      </c>
      <c r="V34" s="211">
        <f>IF('Indicator Date hidden'!W35="x","x",$V$2-'Indicator Date hidden'!W35)</f>
        <v>0</v>
      </c>
      <c r="W34" s="211">
        <f>IF('Indicator Date hidden'!X35="x","x",$W$2-'Indicator Date hidden'!X35)</f>
        <v>4</v>
      </c>
      <c r="X34" s="211">
        <f>IF('Indicator Date hidden'!Y35="x","x",$X$2-'Indicator Date hidden'!Y35)</f>
        <v>5</v>
      </c>
      <c r="Y34" s="211">
        <f>IF('Indicator Date hidden'!Z35="x","x",$Y$2-'Indicator Date hidden'!Z35)</f>
        <v>0</v>
      </c>
      <c r="Z34" s="211">
        <f>IF('Indicator Date hidden'!AA35="x","x",$Z$2-'Indicator Date hidden'!AA35)</f>
        <v>0</v>
      </c>
      <c r="AA34" s="211">
        <f>IF('Indicator Date hidden'!AB35="x","x",$AA$2-'Indicator Date hidden'!AB35)</f>
        <v>0</v>
      </c>
      <c r="AB34" s="211">
        <f>IF('Indicator Date hidden'!AC35="x","x",$AB$2-'Indicator Date hidden'!AC35)</f>
        <v>0</v>
      </c>
      <c r="AC34" s="211">
        <f>IF('Indicator Date hidden'!AD35="x","x",$AC$2-'Indicator Date hidden'!AD35)</f>
        <v>0</v>
      </c>
      <c r="AD34" s="211">
        <f>IF('Indicator Date hidden'!AE35="x","x",$AD$2-'Indicator Date hidden'!AE35)</f>
        <v>0</v>
      </c>
      <c r="AE34" s="211">
        <f>IF('Indicator Date hidden'!AF35="x","x",$AE$2-'Indicator Date hidden'!AF35)</f>
        <v>0</v>
      </c>
      <c r="AF34" s="211">
        <f>IF('Indicator Date hidden'!AG35="x","x",$AF$2-'Indicator Date hidden'!AG35)</f>
        <v>5</v>
      </c>
      <c r="AG34" s="211">
        <f>IF('Indicator Date hidden'!AH35="x","x",$AG$2-'Indicator Date hidden'!AH35)</f>
        <v>0</v>
      </c>
      <c r="AH34" s="211">
        <f>IF('Indicator Date hidden'!AI35="x","x",$AH$2-'Indicator Date hidden'!AI35)</f>
        <v>0</v>
      </c>
      <c r="AI34" s="211">
        <f>IF('Indicator Date hidden'!AJ35="x","x",$AI$2-'Indicator Date hidden'!AJ35)</f>
        <v>0</v>
      </c>
      <c r="AJ34" s="211">
        <f>IF('Indicator Date hidden'!AK35="x","x",$AJ$2-'Indicator Date hidden'!AK35)</f>
        <v>0</v>
      </c>
      <c r="AK34" s="211">
        <f>IF('Indicator Date hidden'!AL35="x","x",$AK$2-'Indicator Date hidden'!AL35)</f>
        <v>1</v>
      </c>
      <c r="AL34" s="211">
        <f>IF('Indicator Date hidden'!AM35="x","x",$AL$2-'Indicator Date hidden'!AM35)</f>
        <v>0</v>
      </c>
      <c r="AM34" s="211">
        <f>IF('Indicator Date hidden'!AN35="x","x",$AM$2-'Indicator Date hidden'!AN35)</f>
        <v>0</v>
      </c>
      <c r="AN34" s="211">
        <f>IF('Indicator Date hidden'!AO35="x","x",$AN$2-'Indicator Date hidden'!AO35)</f>
        <v>0</v>
      </c>
      <c r="AO34" s="211" t="str">
        <f>IF('Indicator Date hidden'!AP35="x","x",$AO$2-'Indicator Date hidden'!AP35)</f>
        <v>x</v>
      </c>
      <c r="AP34" s="211" t="str">
        <f>IF('Indicator Date hidden'!AQ35="x","x",$AP$2-'Indicator Date hidden'!AQ35)</f>
        <v>x</v>
      </c>
      <c r="AQ34" s="211" t="str">
        <f>IF('Indicator Date hidden'!AR35="x","x",$AQ$2-'Indicator Date hidden'!AR35)</f>
        <v>x</v>
      </c>
      <c r="AR34" s="211">
        <f>IF('Indicator Date hidden'!AS35="x","x",$AR$2-'Indicator Date hidden'!AS35)</f>
        <v>0</v>
      </c>
      <c r="AS34" s="211">
        <f>IF('Indicator Date hidden'!AT35="x","x",$AS$2-'Indicator Date hidden'!AT35)</f>
        <v>0</v>
      </c>
      <c r="AT34" s="211">
        <f>IF('Indicator Date hidden'!AU35="x","x",$AT$2-'Indicator Date hidden'!AU35)</f>
        <v>0</v>
      </c>
      <c r="AU34" s="211">
        <f>IF('Indicator Date hidden'!AV35="x","x",$AU$2-'Indicator Date hidden'!AV35)</f>
        <v>4</v>
      </c>
      <c r="AV34" s="211">
        <f>IF('Indicator Date hidden'!AW35="x","x",$AV$2-'Indicator Date hidden'!AW35)</f>
        <v>0</v>
      </c>
      <c r="AW34" s="211">
        <f>IF('Indicator Date hidden'!AX35="x","x",$AW$2-'Indicator Date hidden'!AX35)</f>
        <v>0</v>
      </c>
      <c r="AX34" s="211">
        <f>IF('Indicator Date hidden'!AY35="x","x",$AX$2-'Indicator Date hidden'!AY35)</f>
        <v>0</v>
      </c>
      <c r="AY34" s="211">
        <f>IF('Indicator Date hidden'!AZ35="x","x",$AY$2-'Indicator Date hidden'!AZ35)</f>
        <v>0</v>
      </c>
      <c r="AZ34" s="211">
        <f>IF('Indicator Date hidden'!BA35="x","x",$AZ$2-'Indicator Date hidden'!BA35)</f>
        <v>0</v>
      </c>
      <c r="BA34">
        <f t="shared" si="0"/>
        <v>23</v>
      </c>
      <c r="BB34" s="21">
        <f t="shared" si="1"/>
        <v>0.47916666666666669</v>
      </c>
      <c r="BC34">
        <f t="shared" si="2"/>
        <v>6</v>
      </c>
      <c r="BD34" s="21">
        <f t="shared" si="3"/>
        <v>1.3538461159066622</v>
      </c>
      <c r="BE34" s="281">
        <f t="shared" si="4"/>
        <v>0</v>
      </c>
    </row>
    <row r="35" spans="1:57" x14ac:dyDescent="0.25">
      <c r="A35" t="s">
        <v>9036</v>
      </c>
      <c r="B35" s="211">
        <f>IF('Indicator Date hidden'!C36="x","x",$B$2-'Indicator Date hidden'!C36)</f>
        <v>0</v>
      </c>
      <c r="C35" s="211">
        <f>IF('Indicator Date hidden'!D36="x","x",$C$2-'Indicator Date hidden'!D36)</f>
        <v>0</v>
      </c>
      <c r="D35" s="211">
        <f>IF('Indicator Date hidden'!E36="x","x",$D$2-'Indicator Date hidden'!E36)</f>
        <v>0</v>
      </c>
      <c r="E35" s="211">
        <f>IF('Indicator Date hidden'!F36="x","x",$E$2-'Indicator Date hidden'!F36)</f>
        <v>0</v>
      </c>
      <c r="F35" s="211">
        <f>IF('Indicator Date hidden'!G36="x","x",$F$2-'Indicator Date hidden'!G36)</f>
        <v>0</v>
      </c>
      <c r="G35" s="211">
        <f>IF('Indicator Date hidden'!H36="x","x",$G$2-'Indicator Date hidden'!H36)</f>
        <v>0</v>
      </c>
      <c r="H35" s="211">
        <f>IF('Indicator Date hidden'!I36="x","x",$H$2-'Indicator Date hidden'!I36)</f>
        <v>0</v>
      </c>
      <c r="I35" s="211">
        <f>IF('Indicator Date hidden'!J36="x","x",$I$2-'Indicator Date hidden'!J36)</f>
        <v>0</v>
      </c>
      <c r="J35" s="211">
        <f>IF('Indicator Date hidden'!K36="x","x",$J$2-'Indicator Date hidden'!K36)</f>
        <v>0</v>
      </c>
      <c r="K35" s="211">
        <f>IF('Indicator Date hidden'!L36="x","x",$K$2-'Indicator Date hidden'!L36)</f>
        <v>0</v>
      </c>
      <c r="L35" s="211">
        <f>IF('Indicator Date hidden'!M36="x","x",$L$2-'Indicator Date hidden'!M36)</f>
        <v>0</v>
      </c>
      <c r="M35" s="211">
        <f>IF('Indicator Date hidden'!N36="x","x",$M$2-'Indicator Date hidden'!N36)</f>
        <v>0</v>
      </c>
      <c r="N35" s="211">
        <f>IF('Indicator Date hidden'!O36="x","x",$N$2-'Indicator Date hidden'!O36)</f>
        <v>0</v>
      </c>
      <c r="O35" s="211">
        <f>IF('Indicator Date hidden'!P36="x","x",$O$2-'Indicator Date hidden'!P36)</f>
        <v>0</v>
      </c>
      <c r="P35" s="211">
        <f>IF('Indicator Date hidden'!Q36="x","x",$P$2-'Indicator Date hidden'!Q36)</f>
        <v>0</v>
      </c>
      <c r="Q35" s="211">
        <f>IF('Indicator Date hidden'!R36="x","x",$Q$2-'Indicator Date hidden'!R36)</f>
        <v>4</v>
      </c>
      <c r="R35" s="211">
        <f>IF('Indicator Date hidden'!S36="x","x",$R$2-'Indicator Date hidden'!S36)</f>
        <v>0</v>
      </c>
      <c r="S35" s="211">
        <f>IF('Indicator Date hidden'!T36="x","x",$S$2-'Indicator Date hidden'!T36)</f>
        <v>0</v>
      </c>
      <c r="T35" s="211">
        <f>IF('Indicator Date hidden'!U36="x","x",$T$2-'Indicator Date hidden'!U36)</f>
        <v>0</v>
      </c>
      <c r="U35" s="211">
        <f>IF('Indicator Date hidden'!V36="x","x",$U$2-'Indicator Date hidden'!V36)</f>
        <v>0</v>
      </c>
      <c r="V35" s="211">
        <f>IF('Indicator Date hidden'!W36="x","x",$V$2-'Indicator Date hidden'!W36)</f>
        <v>0</v>
      </c>
      <c r="W35" s="211">
        <f>IF('Indicator Date hidden'!X36="x","x",$W$2-'Indicator Date hidden'!X36)</f>
        <v>4</v>
      </c>
      <c r="X35" s="211" t="str">
        <f>IF('Indicator Date hidden'!Y36="x","x",$X$2-'Indicator Date hidden'!Y36)</f>
        <v>x</v>
      </c>
      <c r="Y35" s="211">
        <f>IF('Indicator Date hidden'!Z36="x","x",$Y$2-'Indicator Date hidden'!Z36)</f>
        <v>0</v>
      </c>
      <c r="Z35" s="211">
        <f>IF('Indicator Date hidden'!AA36="x","x",$Z$2-'Indicator Date hidden'!AA36)</f>
        <v>0</v>
      </c>
      <c r="AA35" s="211">
        <f>IF('Indicator Date hidden'!AB36="x","x",$AA$2-'Indicator Date hidden'!AB36)</f>
        <v>0</v>
      </c>
      <c r="AB35" s="211">
        <f>IF('Indicator Date hidden'!AC36="x","x",$AB$2-'Indicator Date hidden'!AC36)</f>
        <v>0</v>
      </c>
      <c r="AC35" s="211">
        <f>IF('Indicator Date hidden'!AD36="x","x",$AC$2-'Indicator Date hidden'!AD36)</f>
        <v>0</v>
      </c>
      <c r="AD35" s="211">
        <f>IF('Indicator Date hidden'!AE36="x","x",$AD$2-'Indicator Date hidden'!AE36)</f>
        <v>0</v>
      </c>
      <c r="AE35" s="211">
        <f>IF('Indicator Date hidden'!AF36="x","x",$AE$2-'Indicator Date hidden'!AF36)</f>
        <v>0</v>
      </c>
      <c r="AF35" s="211">
        <f>IF('Indicator Date hidden'!AG36="x","x",$AF$2-'Indicator Date hidden'!AG36)</f>
        <v>2</v>
      </c>
      <c r="AG35" s="211">
        <f>IF('Indicator Date hidden'!AH36="x","x",$AG$2-'Indicator Date hidden'!AH36)</f>
        <v>0</v>
      </c>
      <c r="AH35" s="211">
        <f>IF('Indicator Date hidden'!AI36="x","x",$AH$2-'Indicator Date hidden'!AI36)</f>
        <v>0</v>
      </c>
      <c r="AI35" s="211">
        <f>IF('Indicator Date hidden'!AJ36="x","x",$AI$2-'Indicator Date hidden'!AJ36)</f>
        <v>0</v>
      </c>
      <c r="AJ35" s="211">
        <f>IF('Indicator Date hidden'!AK36="x","x",$AJ$2-'Indicator Date hidden'!AK36)</f>
        <v>1</v>
      </c>
      <c r="AK35" s="211">
        <f>IF('Indicator Date hidden'!AL36="x","x",$AK$2-'Indicator Date hidden'!AL36)</f>
        <v>0</v>
      </c>
      <c r="AL35" s="211">
        <f>IF('Indicator Date hidden'!AM36="x","x",$AL$2-'Indicator Date hidden'!AM36)</f>
        <v>0</v>
      </c>
      <c r="AM35" s="211">
        <f>IF('Indicator Date hidden'!AN36="x","x",$AM$2-'Indicator Date hidden'!AN36)</f>
        <v>0</v>
      </c>
      <c r="AN35" s="211">
        <f>IF('Indicator Date hidden'!AO36="x","x",$AN$2-'Indicator Date hidden'!AO36)</f>
        <v>0</v>
      </c>
      <c r="AO35" s="211" t="str">
        <f>IF('Indicator Date hidden'!AP36="x","x",$AO$2-'Indicator Date hidden'!AP36)</f>
        <v>x</v>
      </c>
      <c r="AP35" s="211" t="str">
        <f>IF('Indicator Date hidden'!AQ36="x","x",$AP$2-'Indicator Date hidden'!AQ36)</f>
        <v>x</v>
      </c>
      <c r="AQ35" s="211" t="str">
        <f>IF('Indicator Date hidden'!AR36="x","x",$AQ$2-'Indicator Date hidden'!AR36)</f>
        <v>x</v>
      </c>
      <c r="AR35" s="211">
        <f>IF('Indicator Date hidden'!AS36="x","x",$AR$2-'Indicator Date hidden'!AS36)</f>
        <v>0</v>
      </c>
      <c r="AS35" s="211">
        <f>IF('Indicator Date hidden'!AT36="x","x",$AS$2-'Indicator Date hidden'!AT36)</f>
        <v>0</v>
      </c>
      <c r="AT35" s="211">
        <f>IF('Indicator Date hidden'!AU36="x","x",$AT$2-'Indicator Date hidden'!AU36)</f>
        <v>0</v>
      </c>
      <c r="AU35" s="211">
        <f>IF('Indicator Date hidden'!AV36="x","x",$AU$2-'Indicator Date hidden'!AV36)</f>
        <v>1</v>
      </c>
      <c r="AV35" s="211">
        <f>IF('Indicator Date hidden'!AW36="x","x",$AV$2-'Indicator Date hidden'!AW36)</f>
        <v>0</v>
      </c>
      <c r="AW35" s="211">
        <f>IF('Indicator Date hidden'!AX36="x","x",$AW$2-'Indicator Date hidden'!AX36)</f>
        <v>0</v>
      </c>
      <c r="AX35" s="211">
        <f>IF('Indicator Date hidden'!AY36="x","x",$AX$2-'Indicator Date hidden'!AY36)</f>
        <v>0</v>
      </c>
      <c r="AY35" s="211">
        <f>IF('Indicator Date hidden'!AZ36="x","x",$AY$2-'Indicator Date hidden'!AZ36)</f>
        <v>0</v>
      </c>
      <c r="AZ35" s="211">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81">
        <f t="shared" ref="BE35:BE66" si="9">MEDIAN(B35:AZ35)</f>
        <v>0</v>
      </c>
    </row>
    <row r="36" spans="1:57" x14ac:dyDescent="0.25">
      <c r="A36" t="s">
        <v>8827</v>
      </c>
      <c r="B36" s="211">
        <f>IF('Indicator Date hidden'!C37="x","x",$B$2-'Indicator Date hidden'!C37)</f>
        <v>0</v>
      </c>
      <c r="C36" s="211">
        <f>IF('Indicator Date hidden'!D37="x","x",$C$2-'Indicator Date hidden'!D37)</f>
        <v>0</v>
      </c>
      <c r="D36" s="211">
        <f>IF('Indicator Date hidden'!E37="x","x",$D$2-'Indicator Date hidden'!E37)</f>
        <v>0</v>
      </c>
      <c r="E36" s="211">
        <f>IF('Indicator Date hidden'!F37="x","x",$E$2-'Indicator Date hidden'!F37)</f>
        <v>0</v>
      </c>
      <c r="F36" s="211">
        <f>IF('Indicator Date hidden'!G37="x","x",$F$2-'Indicator Date hidden'!G37)</f>
        <v>0</v>
      </c>
      <c r="G36" s="211">
        <f>IF('Indicator Date hidden'!H37="x","x",$G$2-'Indicator Date hidden'!H37)</f>
        <v>0</v>
      </c>
      <c r="H36" s="211">
        <f>IF('Indicator Date hidden'!I37="x","x",$H$2-'Indicator Date hidden'!I37)</f>
        <v>0</v>
      </c>
      <c r="I36" s="211">
        <f>IF('Indicator Date hidden'!J37="x","x",$I$2-'Indicator Date hidden'!J37)</f>
        <v>0</v>
      </c>
      <c r="J36" s="211">
        <f>IF('Indicator Date hidden'!K37="x","x",$J$2-'Indicator Date hidden'!K37)</f>
        <v>0</v>
      </c>
      <c r="K36" s="211">
        <f>IF('Indicator Date hidden'!L37="x","x",$K$2-'Indicator Date hidden'!L37)</f>
        <v>0</v>
      </c>
      <c r="L36" s="211">
        <f>IF('Indicator Date hidden'!M37="x","x",$L$2-'Indicator Date hidden'!M37)</f>
        <v>0</v>
      </c>
      <c r="M36" s="211">
        <f>IF('Indicator Date hidden'!N37="x","x",$M$2-'Indicator Date hidden'!N37)</f>
        <v>0</v>
      </c>
      <c r="N36" s="211">
        <f>IF('Indicator Date hidden'!O37="x","x",$N$2-'Indicator Date hidden'!O37)</f>
        <v>0</v>
      </c>
      <c r="O36" s="211">
        <f>IF('Indicator Date hidden'!P37="x","x",$O$2-'Indicator Date hidden'!P37)</f>
        <v>0</v>
      </c>
      <c r="P36" s="211">
        <f>IF('Indicator Date hidden'!Q37="x","x",$P$2-'Indicator Date hidden'!Q37)</f>
        <v>0</v>
      </c>
      <c r="Q36" s="211" t="str">
        <f>IF('Indicator Date hidden'!R37="x","x",$Q$2-'Indicator Date hidden'!R37)</f>
        <v>x</v>
      </c>
      <c r="R36" s="211">
        <f>IF('Indicator Date hidden'!S37="x","x",$R$2-'Indicator Date hidden'!S37)</f>
        <v>0</v>
      </c>
      <c r="S36" s="211">
        <f>IF('Indicator Date hidden'!T37="x","x",$S$2-'Indicator Date hidden'!T37)</f>
        <v>0</v>
      </c>
      <c r="T36" s="211">
        <f>IF('Indicator Date hidden'!U37="x","x",$T$2-'Indicator Date hidden'!U37)</f>
        <v>0</v>
      </c>
      <c r="U36" s="211">
        <f>IF('Indicator Date hidden'!V37="x","x",$U$2-'Indicator Date hidden'!V37)</f>
        <v>0</v>
      </c>
      <c r="V36" s="211">
        <f>IF('Indicator Date hidden'!W37="x","x",$V$2-'Indicator Date hidden'!W37)</f>
        <v>0</v>
      </c>
      <c r="W36" s="211">
        <f>IF('Indicator Date hidden'!X37="x","x",$W$2-'Indicator Date hidden'!X37)</f>
        <v>0</v>
      </c>
      <c r="X36" s="211">
        <f>IF('Indicator Date hidden'!Y37="x","x",$X$2-'Indicator Date hidden'!Y37)</f>
        <v>4</v>
      </c>
      <c r="Y36" s="211">
        <f>IF('Indicator Date hidden'!Z37="x","x",$Y$2-'Indicator Date hidden'!Z37)</f>
        <v>0</v>
      </c>
      <c r="Z36" s="211">
        <f>IF('Indicator Date hidden'!AA37="x","x",$Z$2-'Indicator Date hidden'!AA37)</f>
        <v>0</v>
      </c>
      <c r="AA36" s="211">
        <f>IF('Indicator Date hidden'!AB37="x","x",$AA$2-'Indicator Date hidden'!AB37)</f>
        <v>0</v>
      </c>
      <c r="AB36" s="211">
        <f>IF('Indicator Date hidden'!AC37="x","x",$AB$2-'Indicator Date hidden'!AC37)</f>
        <v>0</v>
      </c>
      <c r="AC36" s="211">
        <f>IF('Indicator Date hidden'!AD37="x","x",$AC$2-'Indicator Date hidden'!AD37)</f>
        <v>0</v>
      </c>
      <c r="AD36" s="211" t="str">
        <f>IF('Indicator Date hidden'!AE37="x","x",$AD$2-'Indicator Date hidden'!AE37)</f>
        <v>x</v>
      </c>
      <c r="AE36" s="211">
        <f>IF('Indicator Date hidden'!AF37="x","x",$AE$2-'Indicator Date hidden'!AF37)</f>
        <v>0</v>
      </c>
      <c r="AF36" s="211">
        <f>IF('Indicator Date hidden'!AG37="x","x",$AF$2-'Indicator Date hidden'!AG37)</f>
        <v>0</v>
      </c>
      <c r="AG36" s="211">
        <f>IF('Indicator Date hidden'!AH37="x","x",$AG$2-'Indicator Date hidden'!AH37)</f>
        <v>0</v>
      </c>
      <c r="AH36" s="211">
        <f>IF('Indicator Date hidden'!AI37="x","x",$AH$2-'Indicator Date hidden'!AI37)</f>
        <v>0</v>
      </c>
      <c r="AI36" s="211">
        <f>IF('Indicator Date hidden'!AJ37="x","x",$AI$2-'Indicator Date hidden'!AJ37)</f>
        <v>0</v>
      </c>
      <c r="AJ36" s="211" t="str">
        <f>IF('Indicator Date hidden'!AK37="x","x",$AJ$2-'Indicator Date hidden'!AK37)</f>
        <v>x</v>
      </c>
      <c r="AK36" s="211">
        <f>IF('Indicator Date hidden'!AL37="x","x",$AK$2-'Indicator Date hidden'!AL37)</f>
        <v>1</v>
      </c>
      <c r="AL36" s="211">
        <f>IF('Indicator Date hidden'!AM37="x","x",$AL$2-'Indicator Date hidden'!AM37)</f>
        <v>0</v>
      </c>
      <c r="AM36" s="211">
        <f>IF('Indicator Date hidden'!AN37="x","x",$AM$2-'Indicator Date hidden'!AN37)</f>
        <v>0</v>
      </c>
      <c r="AN36" s="211">
        <f>IF('Indicator Date hidden'!AO37="x","x",$AN$2-'Indicator Date hidden'!AO37)</f>
        <v>0</v>
      </c>
      <c r="AO36" s="211">
        <f>IF('Indicator Date hidden'!AP37="x","x",$AO$2-'Indicator Date hidden'!AP37)</f>
        <v>0</v>
      </c>
      <c r="AP36" s="211">
        <f>IF('Indicator Date hidden'!AQ37="x","x",$AP$2-'Indicator Date hidden'!AQ37)</f>
        <v>0</v>
      </c>
      <c r="AQ36" s="211">
        <f>IF('Indicator Date hidden'!AR37="x","x",$AQ$2-'Indicator Date hidden'!AR37)</f>
        <v>4</v>
      </c>
      <c r="AR36" s="211">
        <f>IF('Indicator Date hidden'!AS37="x","x",$AR$2-'Indicator Date hidden'!AS37)</f>
        <v>0</v>
      </c>
      <c r="AS36" s="211">
        <f>IF('Indicator Date hidden'!AT37="x","x",$AS$2-'Indicator Date hidden'!AT37)</f>
        <v>0</v>
      </c>
      <c r="AT36" s="211">
        <f>IF('Indicator Date hidden'!AU37="x","x",$AT$2-'Indicator Date hidden'!AU37)</f>
        <v>0</v>
      </c>
      <c r="AU36" s="211">
        <f>IF('Indicator Date hidden'!AV37="x","x",$AU$2-'Indicator Date hidden'!AV37)</f>
        <v>3</v>
      </c>
      <c r="AV36" s="211">
        <f>IF('Indicator Date hidden'!AW37="x","x",$AV$2-'Indicator Date hidden'!AW37)</f>
        <v>0</v>
      </c>
      <c r="AW36" s="211">
        <f>IF('Indicator Date hidden'!AX37="x","x",$AW$2-'Indicator Date hidden'!AX37)</f>
        <v>0</v>
      </c>
      <c r="AX36" s="211">
        <f>IF('Indicator Date hidden'!AY37="x","x",$AX$2-'Indicator Date hidden'!AY37)</f>
        <v>0</v>
      </c>
      <c r="AY36" s="211">
        <f>IF('Indicator Date hidden'!AZ37="x","x",$AY$2-'Indicator Date hidden'!AZ37)</f>
        <v>0</v>
      </c>
      <c r="AZ36" s="211">
        <f>IF('Indicator Date hidden'!BA37="x","x",$AZ$2-'Indicator Date hidden'!BA37)</f>
        <v>0</v>
      </c>
      <c r="BA36">
        <f t="shared" si="5"/>
        <v>12</v>
      </c>
      <c r="BB36" s="21">
        <f t="shared" si="6"/>
        <v>0.25</v>
      </c>
      <c r="BC36">
        <f t="shared" si="7"/>
        <v>4</v>
      </c>
      <c r="BD36" s="21">
        <f t="shared" si="8"/>
        <v>0.90138781886599728</v>
      </c>
      <c r="BE36" s="281">
        <f t="shared" si="9"/>
        <v>0</v>
      </c>
    </row>
    <row r="37" spans="1:57" x14ac:dyDescent="0.25">
      <c r="A37" t="s">
        <v>8829</v>
      </c>
      <c r="B37" s="211">
        <f>IF('Indicator Date hidden'!C38="x","x",$B$2-'Indicator Date hidden'!C38)</f>
        <v>0</v>
      </c>
      <c r="C37" s="211">
        <f>IF('Indicator Date hidden'!D38="x","x",$C$2-'Indicator Date hidden'!D38)</f>
        <v>0</v>
      </c>
      <c r="D37" s="211">
        <f>IF('Indicator Date hidden'!E38="x","x",$D$2-'Indicator Date hidden'!E38)</f>
        <v>0</v>
      </c>
      <c r="E37" s="211">
        <f>IF('Indicator Date hidden'!F38="x","x",$E$2-'Indicator Date hidden'!F38)</f>
        <v>0</v>
      </c>
      <c r="F37" s="211">
        <f>IF('Indicator Date hidden'!G38="x","x",$F$2-'Indicator Date hidden'!G38)</f>
        <v>0</v>
      </c>
      <c r="G37" s="211">
        <f>IF('Indicator Date hidden'!H38="x","x",$G$2-'Indicator Date hidden'!H38)</f>
        <v>0</v>
      </c>
      <c r="H37" s="211">
        <f>IF('Indicator Date hidden'!I38="x","x",$H$2-'Indicator Date hidden'!I38)</f>
        <v>0</v>
      </c>
      <c r="I37" s="211">
        <f>IF('Indicator Date hidden'!J38="x","x",$I$2-'Indicator Date hidden'!J38)</f>
        <v>0</v>
      </c>
      <c r="J37" s="211">
        <f>IF('Indicator Date hidden'!K38="x","x",$J$2-'Indicator Date hidden'!K38)</f>
        <v>0</v>
      </c>
      <c r="K37" s="211">
        <f>IF('Indicator Date hidden'!L38="x","x",$K$2-'Indicator Date hidden'!L38)</f>
        <v>0</v>
      </c>
      <c r="L37" s="211">
        <f>IF('Indicator Date hidden'!M38="x","x",$L$2-'Indicator Date hidden'!M38)</f>
        <v>0</v>
      </c>
      <c r="M37" s="211">
        <f>IF('Indicator Date hidden'!N38="x","x",$M$2-'Indicator Date hidden'!N38)</f>
        <v>0</v>
      </c>
      <c r="N37" s="211">
        <f>IF('Indicator Date hidden'!O38="x","x",$N$2-'Indicator Date hidden'!O38)</f>
        <v>0</v>
      </c>
      <c r="O37" s="211">
        <f>IF('Indicator Date hidden'!P38="x","x",$O$2-'Indicator Date hidden'!P38)</f>
        <v>0</v>
      </c>
      <c r="P37" s="211">
        <f>IF('Indicator Date hidden'!Q38="x","x",$P$2-'Indicator Date hidden'!Q38)</f>
        <v>0</v>
      </c>
      <c r="Q37" s="211">
        <f>IF('Indicator Date hidden'!R38="x","x",$Q$2-'Indicator Date hidden'!R38)</f>
        <v>2</v>
      </c>
      <c r="R37" s="211">
        <f>IF('Indicator Date hidden'!S38="x","x",$R$2-'Indicator Date hidden'!S38)</f>
        <v>0</v>
      </c>
      <c r="S37" s="211">
        <f>IF('Indicator Date hidden'!T38="x","x",$S$2-'Indicator Date hidden'!T38)</f>
        <v>0</v>
      </c>
      <c r="T37" s="211">
        <f>IF('Indicator Date hidden'!U38="x","x",$T$2-'Indicator Date hidden'!U38)</f>
        <v>0</v>
      </c>
      <c r="U37" s="211">
        <f>IF('Indicator Date hidden'!V38="x","x",$U$2-'Indicator Date hidden'!V38)</f>
        <v>0</v>
      </c>
      <c r="V37" s="211">
        <f>IF('Indicator Date hidden'!W38="x","x",$V$2-'Indicator Date hidden'!W38)</f>
        <v>0</v>
      </c>
      <c r="W37" s="211">
        <f>IF('Indicator Date hidden'!X38="x","x",$W$2-'Indicator Date hidden'!X38)</f>
        <v>4</v>
      </c>
      <c r="X37" s="211">
        <f>IF('Indicator Date hidden'!Y38="x","x",$X$2-'Indicator Date hidden'!Y38)</f>
        <v>2</v>
      </c>
      <c r="Y37" s="211">
        <f>IF('Indicator Date hidden'!Z38="x","x",$Y$2-'Indicator Date hidden'!Z38)</f>
        <v>0</v>
      </c>
      <c r="Z37" s="211">
        <f>IF('Indicator Date hidden'!AA38="x","x",$Z$2-'Indicator Date hidden'!AA38)</f>
        <v>0</v>
      </c>
      <c r="AA37" s="211">
        <f>IF('Indicator Date hidden'!AB38="x","x",$AA$2-'Indicator Date hidden'!AB38)</f>
        <v>3</v>
      </c>
      <c r="AB37" s="211">
        <f>IF('Indicator Date hidden'!AC38="x","x",$AB$2-'Indicator Date hidden'!AC38)</f>
        <v>0</v>
      </c>
      <c r="AC37" s="211">
        <f>IF('Indicator Date hidden'!AD38="x","x",$AC$2-'Indicator Date hidden'!AD38)</f>
        <v>0</v>
      </c>
      <c r="AD37" s="211">
        <f>IF('Indicator Date hidden'!AE38="x","x",$AD$2-'Indicator Date hidden'!AE38)</f>
        <v>0</v>
      </c>
      <c r="AE37" s="211">
        <f>IF('Indicator Date hidden'!AF38="x","x",$AE$2-'Indicator Date hidden'!AF38)</f>
        <v>0</v>
      </c>
      <c r="AF37" s="211">
        <f>IF('Indicator Date hidden'!AG38="x","x",$AF$2-'Indicator Date hidden'!AG38)</f>
        <v>2</v>
      </c>
      <c r="AG37" s="211">
        <f>IF('Indicator Date hidden'!AH38="x","x",$AG$2-'Indicator Date hidden'!AH38)</f>
        <v>0</v>
      </c>
      <c r="AH37" s="211">
        <f>IF('Indicator Date hidden'!AI38="x","x",$AH$2-'Indicator Date hidden'!AI38)</f>
        <v>0</v>
      </c>
      <c r="AI37" s="211">
        <f>IF('Indicator Date hidden'!AJ38="x","x",$AI$2-'Indicator Date hidden'!AJ38)</f>
        <v>0</v>
      </c>
      <c r="AJ37" s="211" t="str">
        <f>IF('Indicator Date hidden'!AK38="x","x",$AJ$2-'Indicator Date hidden'!AK38)</f>
        <v>x</v>
      </c>
      <c r="AK37" s="211">
        <f>IF('Indicator Date hidden'!AL38="x","x",$AK$2-'Indicator Date hidden'!AL38)</f>
        <v>1</v>
      </c>
      <c r="AL37" s="211">
        <f>IF('Indicator Date hidden'!AM38="x","x",$AL$2-'Indicator Date hidden'!AM38)</f>
        <v>0</v>
      </c>
      <c r="AM37" s="211">
        <f>IF('Indicator Date hidden'!AN38="x","x",$AM$2-'Indicator Date hidden'!AN38)</f>
        <v>0</v>
      </c>
      <c r="AN37" s="211">
        <f>IF('Indicator Date hidden'!AO38="x","x",$AN$2-'Indicator Date hidden'!AO38)</f>
        <v>0</v>
      </c>
      <c r="AO37" s="211">
        <f>IF('Indicator Date hidden'!AP38="x","x",$AO$2-'Indicator Date hidden'!AP38)</f>
        <v>0</v>
      </c>
      <c r="AP37" s="211">
        <f>IF('Indicator Date hidden'!AQ38="x","x",$AP$2-'Indicator Date hidden'!AQ38)</f>
        <v>0</v>
      </c>
      <c r="AQ37" s="211">
        <f>IF('Indicator Date hidden'!AR38="x","x",$AQ$2-'Indicator Date hidden'!AR38)</f>
        <v>4</v>
      </c>
      <c r="AR37" s="211">
        <f>IF('Indicator Date hidden'!AS38="x","x",$AR$2-'Indicator Date hidden'!AS38)</f>
        <v>0</v>
      </c>
      <c r="AS37" s="211">
        <f>IF('Indicator Date hidden'!AT38="x","x",$AS$2-'Indicator Date hidden'!AT38)</f>
        <v>0</v>
      </c>
      <c r="AT37" s="211">
        <f>IF('Indicator Date hidden'!AU38="x","x",$AT$2-'Indicator Date hidden'!AU38)</f>
        <v>0</v>
      </c>
      <c r="AU37" s="211">
        <f>IF('Indicator Date hidden'!AV38="x","x",$AU$2-'Indicator Date hidden'!AV38)</f>
        <v>4</v>
      </c>
      <c r="AV37" s="211">
        <f>IF('Indicator Date hidden'!AW38="x","x",$AV$2-'Indicator Date hidden'!AW38)</f>
        <v>0</v>
      </c>
      <c r="AW37" s="211">
        <f>IF('Indicator Date hidden'!AX38="x","x",$AW$2-'Indicator Date hidden'!AX38)</f>
        <v>0</v>
      </c>
      <c r="AX37" s="211">
        <f>IF('Indicator Date hidden'!AY38="x","x",$AX$2-'Indicator Date hidden'!AY38)</f>
        <v>0</v>
      </c>
      <c r="AY37" s="211">
        <f>IF('Indicator Date hidden'!AZ38="x","x",$AY$2-'Indicator Date hidden'!AZ38)</f>
        <v>0</v>
      </c>
      <c r="AZ37" s="211">
        <f>IF('Indicator Date hidden'!BA38="x","x",$AZ$2-'Indicator Date hidden'!BA38)</f>
        <v>0</v>
      </c>
      <c r="BA37">
        <f t="shared" si="5"/>
        <v>22</v>
      </c>
      <c r="BB37" s="21">
        <f t="shared" si="6"/>
        <v>0.44</v>
      </c>
      <c r="BC37">
        <f t="shared" si="7"/>
        <v>8</v>
      </c>
      <c r="BD37" s="21">
        <f t="shared" si="8"/>
        <v>1.0983624174196784</v>
      </c>
      <c r="BE37" s="281">
        <f t="shared" si="9"/>
        <v>0</v>
      </c>
    </row>
    <row r="38" spans="1:57" x14ac:dyDescent="0.25">
      <c r="A38" t="s">
        <v>8835</v>
      </c>
      <c r="B38" s="211">
        <f>IF('Indicator Date hidden'!C39="x","x",$B$2-'Indicator Date hidden'!C39)</f>
        <v>0</v>
      </c>
      <c r="C38" s="211">
        <f>IF('Indicator Date hidden'!D39="x","x",$C$2-'Indicator Date hidden'!D39)</f>
        <v>0</v>
      </c>
      <c r="D38" s="211">
        <f>IF('Indicator Date hidden'!E39="x","x",$D$2-'Indicator Date hidden'!E39)</f>
        <v>0</v>
      </c>
      <c r="E38" s="211">
        <f>IF('Indicator Date hidden'!F39="x","x",$E$2-'Indicator Date hidden'!F39)</f>
        <v>0</v>
      </c>
      <c r="F38" s="211">
        <f>IF('Indicator Date hidden'!G39="x","x",$F$2-'Indicator Date hidden'!G39)</f>
        <v>0</v>
      </c>
      <c r="G38" s="211">
        <f>IF('Indicator Date hidden'!H39="x","x",$G$2-'Indicator Date hidden'!H39)</f>
        <v>0</v>
      </c>
      <c r="H38" s="211">
        <f>IF('Indicator Date hidden'!I39="x","x",$H$2-'Indicator Date hidden'!I39)</f>
        <v>0</v>
      </c>
      <c r="I38" s="211">
        <f>IF('Indicator Date hidden'!J39="x","x",$I$2-'Indicator Date hidden'!J39)</f>
        <v>0</v>
      </c>
      <c r="J38" s="211">
        <f>IF('Indicator Date hidden'!K39="x","x",$J$2-'Indicator Date hidden'!K39)</f>
        <v>0</v>
      </c>
      <c r="K38" s="211">
        <f>IF('Indicator Date hidden'!L39="x","x",$K$2-'Indicator Date hidden'!L39)</f>
        <v>0</v>
      </c>
      <c r="L38" s="211">
        <f>IF('Indicator Date hidden'!M39="x","x",$L$2-'Indicator Date hidden'!M39)</f>
        <v>0</v>
      </c>
      <c r="M38" s="211">
        <f>IF('Indicator Date hidden'!N39="x","x",$M$2-'Indicator Date hidden'!N39)</f>
        <v>0</v>
      </c>
      <c r="N38" s="211">
        <f>IF('Indicator Date hidden'!O39="x","x",$N$2-'Indicator Date hidden'!O39)</f>
        <v>0</v>
      </c>
      <c r="O38" s="211">
        <f>IF('Indicator Date hidden'!P39="x","x",$O$2-'Indicator Date hidden'!P39)</f>
        <v>0</v>
      </c>
      <c r="P38" s="211">
        <f>IF('Indicator Date hidden'!Q39="x","x",$P$2-'Indicator Date hidden'!Q39)</f>
        <v>0</v>
      </c>
      <c r="Q38" s="211">
        <f>IF('Indicator Date hidden'!R39="x","x",$Q$2-'Indicator Date hidden'!R39)</f>
        <v>4</v>
      </c>
      <c r="R38" s="211">
        <f>IF('Indicator Date hidden'!S39="x","x",$R$2-'Indicator Date hidden'!S39)</f>
        <v>0</v>
      </c>
      <c r="S38" s="211">
        <f>IF('Indicator Date hidden'!T39="x","x",$S$2-'Indicator Date hidden'!T39)</f>
        <v>0</v>
      </c>
      <c r="T38" s="211">
        <f>IF('Indicator Date hidden'!U39="x","x",$T$2-'Indicator Date hidden'!U39)</f>
        <v>0</v>
      </c>
      <c r="U38" s="211">
        <f>IF('Indicator Date hidden'!V39="x","x",$U$2-'Indicator Date hidden'!V39)</f>
        <v>0</v>
      </c>
      <c r="V38" s="211">
        <f>IF('Indicator Date hidden'!W39="x","x",$V$2-'Indicator Date hidden'!W39)</f>
        <v>0</v>
      </c>
      <c r="W38" s="211">
        <f>IF('Indicator Date hidden'!X39="x","x",$W$2-'Indicator Date hidden'!X39)</f>
        <v>4</v>
      </c>
      <c r="X38" s="211">
        <f>IF('Indicator Date hidden'!Y39="x","x",$X$2-'Indicator Date hidden'!Y39)</f>
        <v>4</v>
      </c>
      <c r="Y38" s="211">
        <f>IF('Indicator Date hidden'!Z39="x","x",$Y$2-'Indicator Date hidden'!Z39)</f>
        <v>0</v>
      </c>
      <c r="Z38" s="211">
        <f>IF('Indicator Date hidden'!AA39="x","x",$Z$2-'Indicator Date hidden'!AA39)</f>
        <v>0</v>
      </c>
      <c r="AA38" s="211">
        <f>IF('Indicator Date hidden'!AB39="x","x",$AA$2-'Indicator Date hidden'!AB39)</f>
        <v>0</v>
      </c>
      <c r="AB38" s="211">
        <f>IF('Indicator Date hidden'!AC39="x","x",$AB$2-'Indicator Date hidden'!AC39)</f>
        <v>0</v>
      </c>
      <c r="AC38" s="211">
        <f>IF('Indicator Date hidden'!AD39="x","x",$AC$2-'Indicator Date hidden'!AD39)</f>
        <v>0</v>
      </c>
      <c r="AD38" s="211">
        <f>IF('Indicator Date hidden'!AE39="x","x",$AD$2-'Indicator Date hidden'!AE39)</f>
        <v>0</v>
      </c>
      <c r="AE38" s="211">
        <f>IF('Indicator Date hidden'!AF39="x","x",$AE$2-'Indicator Date hidden'!AF39)</f>
        <v>0</v>
      </c>
      <c r="AF38" s="211">
        <f>IF('Indicator Date hidden'!AG39="x","x",$AF$2-'Indicator Date hidden'!AG39)</f>
        <v>0</v>
      </c>
      <c r="AG38" s="211">
        <f>IF('Indicator Date hidden'!AH39="x","x",$AG$2-'Indicator Date hidden'!AH39)</f>
        <v>0</v>
      </c>
      <c r="AH38" s="211">
        <f>IF('Indicator Date hidden'!AI39="x","x",$AH$2-'Indicator Date hidden'!AI39)</f>
        <v>0</v>
      </c>
      <c r="AI38" s="211">
        <f>IF('Indicator Date hidden'!AJ39="x","x",$AI$2-'Indicator Date hidden'!AJ39)</f>
        <v>0</v>
      </c>
      <c r="AJ38" s="211">
        <f>IF('Indicator Date hidden'!AK39="x","x",$AJ$2-'Indicator Date hidden'!AK39)</f>
        <v>1</v>
      </c>
      <c r="AK38" s="211">
        <f>IF('Indicator Date hidden'!AL39="x","x",$AK$2-'Indicator Date hidden'!AL39)</f>
        <v>1</v>
      </c>
      <c r="AL38" s="211">
        <f>IF('Indicator Date hidden'!AM39="x","x",$AL$2-'Indicator Date hidden'!AM39)</f>
        <v>0</v>
      </c>
      <c r="AM38" s="211">
        <f>IF('Indicator Date hidden'!AN39="x","x",$AM$2-'Indicator Date hidden'!AN39)</f>
        <v>0</v>
      </c>
      <c r="AN38" s="211">
        <f>IF('Indicator Date hidden'!AO39="x","x",$AN$2-'Indicator Date hidden'!AO39)</f>
        <v>0</v>
      </c>
      <c r="AO38" s="211">
        <f>IF('Indicator Date hidden'!AP39="x","x",$AO$2-'Indicator Date hidden'!AP39)</f>
        <v>0</v>
      </c>
      <c r="AP38" s="211">
        <f>IF('Indicator Date hidden'!AQ39="x","x",$AP$2-'Indicator Date hidden'!AQ39)</f>
        <v>0</v>
      </c>
      <c r="AQ38" s="211">
        <f>IF('Indicator Date hidden'!AR39="x","x",$AQ$2-'Indicator Date hidden'!AR39)</f>
        <v>0</v>
      </c>
      <c r="AR38" s="211">
        <f>IF('Indicator Date hidden'!AS39="x","x",$AR$2-'Indicator Date hidden'!AS39)</f>
        <v>0</v>
      </c>
      <c r="AS38" s="211">
        <f>IF('Indicator Date hidden'!AT39="x","x",$AS$2-'Indicator Date hidden'!AT39)</f>
        <v>0</v>
      </c>
      <c r="AT38" s="211">
        <f>IF('Indicator Date hidden'!AU39="x","x",$AT$2-'Indicator Date hidden'!AU39)</f>
        <v>0</v>
      </c>
      <c r="AU38" s="211">
        <f>IF('Indicator Date hidden'!AV39="x","x",$AU$2-'Indicator Date hidden'!AV39)</f>
        <v>3</v>
      </c>
      <c r="AV38" s="211">
        <f>IF('Indicator Date hidden'!AW39="x","x",$AV$2-'Indicator Date hidden'!AW39)</f>
        <v>0</v>
      </c>
      <c r="AW38" s="211">
        <f>IF('Indicator Date hidden'!AX39="x","x",$AW$2-'Indicator Date hidden'!AX39)</f>
        <v>0</v>
      </c>
      <c r="AX38" s="211">
        <f>IF('Indicator Date hidden'!AY39="x","x",$AX$2-'Indicator Date hidden'!AY39)</f>
        <v>0</v>
      </c>
      <c r="AY38" s="211">
        <f>IF('Indicator Date hidden'!AZ39="x","x",$AY$2-'Indicator Date hidden'!AZ39)</f>
        <v>0</v>
      </c>
      <c r="AZ38" s="211">
        <f>IF('Indicator Date hidden'!BA39="x","x",$AZ$2-'Indicator Date hidden'!BA39)</f>
        <v>0</v>
      </c>
      <c r="BA38">
        <f t="shared" si="5"/>
        <v>17</v>
      </c>
      <c r="BB38" s="21">
        <f t="shared" si="6"/>
        <v>0.33333333333333331</v>
      </c>
      <c r="BC38">
        <f t="shared" si="7"/>
        <v>6</v>
      </c>
      <c r="BD38" s="21">
        <f t="shared" si="8"/>
        <v>1.0226199851298272</v>
      </c>
      <c r="BE38" s="281">
        <f t="shared" si="9"/>
        <v>0</v>
      </c>
    </row>
    <row r="39" spans="1:57" x14ac:dyDescent="0.25">
      <c r="A39" t="s">
        <v>8837</v>
      </c>
      <c r="B39" s="211">
        <f>IF('Indicator Date hidden'!C40="x","x",$B$2-'Indicator Date hidden'!C40)</f>
        <v>0</v>
      </c>
      <c r="C39" s="211">
        <f>IF('Indicator Date hidden'!D40="x","x",$C$2-'Indicator Date hidden'!D40)</f>
        <v>0</v>
      </c>
      <c r="D39" s="211">
        <f>IF('Indicator Date hidden'!E40="x","x",$D$2-'Indicator Date hidden'!E40)</f>
        <v>0</v>
      </c>
      <c r="E39" s="211">
        <f>IF('Indicator Date hidden'!F40="x","x",$E$2-'Indicator Date hidden'!F40)</f>
        <v>0</v>
      </c>
      <c r="F39" s="211">
        <f>IF('Indicator Date hidden'!G40="x","x",$F$2-'Indicator Date hidden'!G40)</f>
        <v>0</v>
      </c>
      <c r="G39" s="211">
        <f>IF('Indicator Date hidden'!H40="x","x",$G$2-'Indicator Date hidden'!H40)</f>
        <v>0</v>
      </c>
      <c r="H39" s="211">
        <f>IF('Indicator Date hidden'!I40="x","x",$H$2-'Indicator Date hidden'!I40)</f>
        <v>0</v>
      </c>
      <c r="I39" s="211">
        <f>IF('Indicator Date hidden'!J40="x","x",$I$2-'Indicator Date hidden'!J40)</f>
        <v>0</v>
      </c>
      <c r="J39" s="211">
        <f>IF('Indicator Date hidden'!K40="x","x",$J$2-'Indicator Date hidden'!K40)</f>
        <v>0</v>
      </c>
      <c r="K39" s="211">
        <f>IF('Indicator Date hidden'!L40="x","x",$K$2-'Indicator Date hidden'!L40)</f>
        <v>0</v>
      </c>
      <c r="L39" s="211">
        <f>IF('Indicator Date hidden'!M40="x","x",$L$2-'Indicator Date hidden'!M40)</f>
        <v>0</v>
      </c>
      <c r="M39" s="211">
        <f>IF('Indicator Date hidden'!N40="x","x",$M$2-'Indicator Date hidden'!N40)</f>
        <v>0</v>
      </c>
      <c r="N39" s="211">
        <f>IF('Indicator Date hidden'!O40="x","x",$N$2-'Indicator Date hidden'!O40)</f>
        <v>0</v>
      </c>
      <c r="O39" s="211">
        <f>IF('Indicator Date hidden'!P40="x","x",$O$2-'Indicator Date hidden'!P40)</f>
        <v>0</v>
      </c>
      <c r="P39" s="211">
        <f>IF('Indicator Date hidden'!Q40="x","x",$P$2-'Indicator Date hidden'!Q40)</f>
        <v>0</v>
      </c>
      <c r="Q39" s="211">
        <f>IF('Indicator Date hidden'!R40="x","x",$Q$2-'Indicator Date hidden'!R40)</f>
        <v>2</v>
      </c>
      <c r="R39" s="211">
        <f>IF('Indicator Date hidden'!S40="x","x",$R$2-'Indicator Date hidden'!S40)</f>
        <v>0</v>
      </c>
      <c r="S39" s="211">
        <f>IF('Indicator Date hidden'!T40="x","x",$S$2-'Indicator Date hidden'!T40)</f>
        <v>0</v>
      </c>
      <c r="T39" s="211">
        <f>IF('Indicator Date hidden'!U40="x","x",$T$2-'Indicator Date hidden'!U40)</f>
        <v>0</v>
      </c>
      <c r="U39" s="211">
        <f>IF('Indicator Date hidden'!V40="x","x",$U$2-'Indicator Date hidden'!V40)</f>
        <v>0</v>
      </c>
      <c r="V39" s="211">
        <f>IF('Indicator Date hidden'!W40="x","x",$V$2-'Indicator Date hidden'!W40)</f>
        <v>0</v>
      </c>
      <c r="W39" s="211">
        <f>IF('Indicator Date hidden'!X40="x","x",$W$2-'Indicator Date hidden'!X40)</f>
        <v>2</v>
      </c>
      <c r="X39" s="211" t="str">
        <f>IF('Indicator Date hidden'!Y40="x","x",$X$2-'Indicator Date hidden'!Y40)</f>
        <v>x</v>
      </c>
      <c r="Y39" s="211">
        <f>IF('Indicator Date hidden'!Z40="x","x",$Y$2-'Indicator Date hidden'!Z40)</f>
        <v>0</v>
      </c>
      <c r="Z39" s="211">
        <f>IF('Indicator Date hidden'!AA40="x","x",$Z$2-'Indicator Date hidden'!AA40)</f>
        <v>0</v>
      </c>
      <c r="AA39" s="211" t="str">
        <f>IF('Indicator Date hidden'!AB40="x","x",$AA$2-'Indicator Date hidden'!AB40)</f>
        <v>x</v>
      </c>
      <c r="AB39" s="211">
        <f>IF('Indicator Date hidden'!AC40="x","x",$AB$2-'Indicator Date hidden'!AC40)</f>
        <v>0</v>
      </c>
      <c r="AC39" s="211">
        <f>IF('Indicator Date hidden'!AD40="x","x",$AC$2-'Indicator Date hidden'!AD40)</f>
        <v>0</v>
      </c>
      <c r="AD39" s="211">
        <f>IF('Indicator Date hidden'!AE40="x","x",$AD$2-'Indicator Date hidden'!AE40)</f>
        <v>0</v>
      </c>
      <c r="AE39" s="211" t="str">
        <f>IF('Indicator Date hidden'!AF40="x","x",$AE$2-'Indicator Date hidden'!AF40)</f>
        <v>x</v>
      </c>
      <c r="AF39" s="211">
        <f>IF('Indicator Date hidden'!AG40="x","x",$AF$2-'Indicator Date hidden'!AG40)</f>
        <v>9</v>
      </c>
      <c r="AG39" s="211">
        <f>IF('Indicator Date hidden'!AH40="x","x",$AG$2-'Indicator Date hidden'!AH40)</f>
        <v>0</v>
      </c>
      <c r="AH39" s="211">
        <f>IF('Indicator Date hidden'!AI40="x","x",$AH$2-'Indicator Date hidden'!AI40)</f>
        <v>0</v>
      </c>
      <c r="AI39" s="211">
        <f>IF('Indicator Date hidden'!AJ40="x","x",$AI$2-'Indicator Date hidden'!AJ40)</f>
        <v>0</v>
      </c>
      <c r="AJ39" s="211" t="str">
        <f>IF('Indicator Date hidden'!AK40="x","x",$AJ$2-'Indicator Date hidden'!AK40)</f>
        <v>x</v>
      </c>
      <c r="AK39" s="211">
        <f>IF('Indicator Date hidden'!AL40="x","x",$AK$2-'Indicator Date hidden'!AL40)</f>
        <v>1</v>
      </c>
      <c r="AL39" s="211">
        <f>IF('Indicator Date hidden'!AM40="x","x",$AL$2-'Indicator Date hidden'!AM40)</f>
        <v>0</v>
      </c>
      <c r="AM39" s="211">
        <f>IF('Indicator Date hidden'!AN40="x","x",$AM$2-'Indicator Date hidden'!AN40)</f>
        <v>0</v>
      </c>
      <c r="AN39" s="211">
        <f>IF('Indicator Date hidden'!AO40="x","x",$AN$2-'Indicator Date hidden'!AO40)</f>
        <v>0</v>
      </c>
      <c r="AO39" s="211" t="str">
        <f>IF('Indicator Date hidden'!AP40="x","x",$AO$2-'Indicator Date hidden'!AP40)</f>
        <v>x</v>
      </c>
      <c r="AP39" s="211" t="str">
        <f>IF('Indicator Date hidden'!AQ40="x","x",$AP$2-'Indicator Date hidden'!AQ40)</f>
        <v>x</v>
      </c>
      <c r="AQ39" s="211">
        <f>IF('Indicator Date hidden'!AR40="x","x",$AQ$2-'Indicator Date hidden'!AR40)</f>
        <v>6</v>
      </c>
      <c r="AR39" s="211">
        <f>IF('Indicator Date hidden'!AS40="x","x",$AR$2-'Indicator Date hidden'!AS40)</f>
        <v>0</v>
      </c>
      <c r="AS39" s="211">
        <f>IF('Indicator Date hidden'!AT40="x","x",$AS$2-'Indicator Date hidden'!AT40)</f>
        <v>0</v>
      </c>
      <c r="AT39" s="211">
        <f>IF('Indicator Date hidden'!AU40="x","x",$AT$2-'Indicator Date hidden'!AU40)</f>
        <v>0</v>
      </c>
      <c r="AU39" s="211">
        <f>IF('Indicator Date hidden'!AV40="x","x",$AU$2-'Indicator Date hidden'!AV40)</f>
        <v>1</v>
      </c>
      <c r="AV39" s="211">
        <f>IF('Indicator Date hidden'!AW40="x","x",$AV$2-'Indicator Date hidden'!AW40)</f>
        <v>0</v>
      </c>
      <c r="AW39" s="211">
        <f>IF('Indicator Date hidden'!AX40="x","x",$AW$2-'Indicator Date hidden'!AX40)</f>
        <v>0</v>
      </c>
      <c r="AX39" s="211">
        <f>IF('Indicator Date hidden'!AY40="x","x",$AX$2-'Indicator Date hidden'!AY40)</f>
        <v>0</v>
      </c>
      <c r="AY39" s="211">
        <f>IF('Indicator Date hidden'!AZ40="x","x",$AY$2-'Indicator Date hidden'!AZ40)</f>
        <v>0</v>
      </c>
      <c r="AZ39" s="211">
        <f>IF('Indicator Date hidden'!BA40="x","x",$AZ$2-'Indicator Date hidden'!BA40)</f>
        <v>0</v>
      </c>
      <c r="BA39">
        <f t="shared" si="5"/>
        <v>21</v>
      </c>
      <c r="BB39" s="21">
        <f t="shared" si="6"/>
        <v>0.46666666666666667</v>
      </c>
      <c r="BC39">
        <f t="shared" si="7"/>
        <v>6</v>
      </c>
      <c r="BD39" s="21">
        <f t="shared" si="8"/>
        <v>1.6138291249213605</v>
      </c>
      <c r="BE39" s="281">
        <f t="shared" si="9"/>
        <v>0</v>
      </c>
    </row>
    <row r="40" spans="1:57" x14ac:dyDescent="0.25">
      <c r="A40" t="s">
        <v>8834</v>
      </c>
      <c r="B40" s="211">
        <f>IF('Indicator Date hidden'!C41="x","x",$B$2-'Indicator Date hidden'!C41)</f>
        <v>0</v>
      </c>
      <c r="C40" s="211">
        <f>IF('Indicator Date hidden'!D41="x","x",$C$2-'Indicator Date hidden'!D41)</f>
        <v>0</v>
      </c>
      <c r="D40" s="211">
        <f>IF('Indicator Date hidden'!E41="x","x",$D$2-'Indicator Date hidden'!E41)</f>
        <v>0</v>
      </c>
      <c r="E40" s="211">
        <f>IF('Indicator Date hidden'!F41="x","x",$E$2-'Indicator Date hidden'!F41)</f>
        <v>0</v>
      </c>
      <c r="F40" s="211">
        <f>IF('Indicator Date hidden'!G41="x","x",$F$2-'Indicator Date hidden'!G41)</f>
        <v>0</v>
      </c>
      <c r="G40" s="211">
        <f>IF('Indicator Date hidden'!H41="x","x",$G$2-'Indicator Date hidden'!H41)</f>
        <v>0</v>
      </c>
      <c r="H40" s="211">
        <f>IF('Indicator Date hidden'!I41="x","x",$H$2-'Indicator Date hidden'!I41)</f>
        <v>0</v>
      </c>
      <c r="I40" s="211">
        <f>IF('Indicator Date hidden'!J41="x","x",$I$2-'Indicator Date hidden'!J41)</f>
        <v>0</v>
      </c>
      <c r="J40" s="211">
        <f>IF('Indicator Date hidden'!K41="x","x",$J$2-'Indicator Date hidden'!K41)</f>
        <v>0</v>
      </c>
      <c r="K40" s="211">
        <f>IF('Indicator Date hidden'!L41="x","x",$K$2-'Indicator Date hidden'!L41)</f>
        <v>0</v>
      </c>
      <c r="L40" s="211">
        <f>IF('Indicator Date hidden'!M41="x","x",$L$2-'Indicator Date hidden'!M41)</f>
        <v>0</v>
      </c>
      <c r="M40" s="211">
        <f>IF('Indicator Date hidden'!N41="x","x",$M$2-'Indicator Date hidden'!N41)</f>
        <v>0</v>
      </c>
      <c r="N40" s="211">
        <f>IF('Indicator Date hidden'!O41="x","x",$N$2-'Indicator Date hidden'!O41)</f>
        <v>0</v>
      </c>
      <c r="O40" s="211">
        <f>IF('Indicator Date hidden'!P41="x","x",$O$2-'Indicator Date hidden'!P41)</f>
        <v>0</v>
      </c>
      <c r="P40" s="211">
        <f>IF('Indicator Date hidden'!Q41="x","x",$P$2-'Indicator Date hidden'!Q41)</f>
        <v>0</v>
      </c>
      <c r="Q40" s="211">
        <f>IF('Indicator Date hidden'!R41="x","x",$Q$2-'Indicator Date hidden'!R41)</f>
        <v>2</v>
      </c>
      <c r="R40" s="211">
        <f>IF('Indicator Date hidden'!S41="x","x",$R$2-'Indicator Date hidden'!S41)</f>
        <v>0</v>
      </c>
      <c r="S40" s="211">
        <f>IF('Indicator Date hidden'!T41="x","x",$S$2-'Indicator Date hidden'!T41)</f>
        <v>0</v>
      </c>
      <c r="T40" s="211">
        <f>IF('Indicator Date hidden'!U41="x","x",$T$2-'Indicator Date hidden'!U41)</f>
        <v>0</v>
      </c>
      <c r="U40" s="211">
        <f>IF('Indicator Date hidden'!V41="x","x",$U$2-'Indicator Date hidden'!V41)</f>
        <v>0</v>
      </c>
      <c r="V40" s="211">
        <f>IF('Indicator Date hidden'!W41="x","x",$V$2-'Indicator Date hidden'!W41)</f>
        <v>0</v>
      </c>
      <c r="W40" s="211">
        <f>IF('Indicator Date hidden'!X41="x","x",$W$2-'Indicator Date hidden'!X41)</f>
        <v>3</v>
      </c>
      <c r="X40" s="211">
        <f>IF('Indicator Date hidden'!Y41="x","x",$X$2-'Indicator Date hidden'!Y41)</f>
        <v>4</v>
      </c>
      <c r="Y40" s="211">
        <f>IF('Indicator Date hidden'!Z41="x","x",$Y$2-'Indicator Date hidden'!Z41)</f>
        <v>0</v>
      </c>
      <c r="Z40" s="211">
        <f>IF('Indicator Date hidden'!AA41="x","x",$Z$2-'Indicator Date hidden'!AA41)</f>
        <v>0</v>
      </c>
      <c r="AA40" s="211">
        <f>IF('Indicator Date hidden'!AB41="x","x",$AA$2-'Indicator Date hidden'!AB41)</f>
        <v>0</v>
      </c>
      <c r="AB40" s="211">
        <f>IF('Indicator Date hidden'!AC41="x","x",$AB$2-'Indicator Date hidden'!AC41)</f>
        <v>0</v>
      </c>
      <c r="AC40" s="211">
        <f>IF('Indicator Date hidden'!AD41="x","x",$AC$2-'Indicator Date hidden'!AD41)</f>
        <v>0</v>
      </c>
      <c r="AD40" s="211">
        <f>IF('Indicator Date hidden'!AE41="x","x",$AD$2-'Indicator Date hidden'!AE41)</f>
        <v>0</v>
      </c>
      <c r="AE40" s="211">
        <f>IF('Indicator Date hidden'!AF41="x","x",$AE$2-'Indicator Date hidden'!AF41)</f>
        <v>0</v>
      </c>
      <c r="AF40" s="211">
        <f>IF('Indicator Date hidden'!AG41="x","x",$AF$2-'Indicator Date hidden'!AG41)</f>
        <v>2</v>
      </c>
      <c r="AG40" s="211">
        <f>IF('Indicator Date hidden'!AH41="x","x",$AG$2-'Indicator Date hidden'!AH41)</f>
        <v>0</v>
      </c>
      <c r="AH40" s="211">
        <f>IF('Indicator Date hidden'!AI41="x","x",$AH$2-'Indicator Date hidden'!AI41)</f>
        <v>0</v>
      </c>
      <c r="AI40" s="211">
        <f>IF('Indicator Date hidden'!AJ41="x","x",$AI$2-'Indicator Date hidden'!AJ41)</f>
        <v>0</v>
      </c>
      <c r="AJ40" s="211">
        <f>IF('Indicator Date hidden'!AK41="x","x",$AJ$2-'Indicator Date hidden'!AK41)</f>
        <v>1</v>
      </c>
      <c r="AK40" s="211">
        <f>IF('Indicator Date hidden'!AL41="x","x",$AK$2-'Indicator Date hidden'!AL41)</f>
        <v>0</v>
      </c>
      <c r="AL40" s="211">
        <f>IF('Indicator Date hidden'!AM41="x","x",$AL$2-'Indicator Date hidden'!AM41)</f>
        <v>0</v>
      </c>
      <c r="AM40" s="211">
        <f>IF('Indicator Date hidden'!AN41="x","x",$AM$2-'Indicator Date hidden'!AN41)</f>
        <v>0</v>
      </c>
      <c r="AN40" s="211">
        <f>IF('Indicator Date hidden'!AO41="x","x",$AN$2-'Indicator Date hidden'!AO41)</f>
        <v>0</v>
      </c>
      <c r="AO40" s="211">
        <f>IF('Indicator Date hidden'!AP41="x","x",$AO$2-'Indicator Date hidden'!AP41)</f>
        <v>0</v>
      </c>
      <c r="AP40" s="211">
        <f>IF('Indicator Date hidden'!AQ41="x","x",$AP$2-'Indicator Date hidden'!AQ41)</f>
        <v>0</v>
      </c>
      <c r="AQ40" s="211" t="str">
        <f>IF('Indicator Date hidden'!AR41="x","x",$AQ$2-'Indicator Date hidden'!AR41)</f>
        <v>x</v>
      </c>
      <c r="AR40" s="211">
        <f>IF('Indicator Date hidden'!AS41="x","x",$AR$2-'Indicator Date hidden'!AS41)</f>
        <v>0</v>
      </c>
      <c r="AS40" s="211">
        <f>IF('Indicator Date hidden'!AT41="x","x",$AS$2-'Indicator Date hidden'!AT41)</f>
        <v>0</v>
      </c>
      <c r="AT40" s="211">
        <f>IF('Indicator Date hidden'!AU41="x","x",$AT$2-'Indicator Date hidden'!AU41)</f>
        <v>0</v>
      </c>
      <c r="AU40" s="211">
        <f>IF('Indicator Date hidden'!AV41="x","x",$AU$2-'Indicator Date hidden'!AV41)</f>
        <v>3</v>
      </c>
      <c r="AV40" s="211">
        <f>IF('Indicator Date hidden'!AW41="x","x",$AV$2-'Indicator Date hidden'!AW41)</f>
        <v>0</v>
      </c>
      <c r="AW40" s="211">
        <f>IF('Indicator Date hidden'!AX41="x","x",$AW$2-'Indicator Date hidden'!AX41)</f>
        <v>0</v>
      </c>
      <c r="AX40" s="211">
        <f>IF('Indicator Date hidden'!AY41="x","x",$AX$2-'Indicator Date hidden'!AY41)</f>
        <v>0</v>
      </c>
      <c r="AY40" s="211">
        <f>IF('Indicator Date hidden'!AZ41="x","x",$AY$2-'Indicator Date hidden'!AZ41)</f>
        <v>0</v>
      </c>
      <c r="AZ40" s="211">
        <f>IF('Indicator Date hidden'!BA41="x","x",$AZ$2-'Indicator Date hidden'!BA41)</f>
        <v>0</v>
      </c>
      <c r="BA40">
        <f t="shared" si="5"/>
        <v>15</v>
      </c>
      <c r="BB40" s="21">
        <f t="shared" si="6"/>
        <v>0.3</v>
      </c>
      <c r="BC40">
        <f t="shared" si="7"/>
        <v>6</v>
      </c>
      <c r="BD40" s="21">
        <f t="shared" si="8"/>
        <v>0.87749643873921224</v>
      </c>
      <c r="BE40" s="281">
        <f t="shared" si="9"/>
        <v>0</v>
      </c>
    </row>
    <row r="41" spans="1:57" x14ac:dyDescent="0.25">
      <c r="A41" t="s">
        <v>8833</v>
      </c>
      <c r="B41" s="211">
        <f>IF('Indicator Date hidden'!C42="x","x",$B$2-'Indicator Date hidden'!C42)</f>
        <v>0</v>
      </c>
      <c r="C41" s="211">
        <f>IF('Indicator Date hidden'!D42="x","x",$C$2-'Indicator Date hidden'!D42)</f>
        <v>0</v>
      </c>
      <c r="D41" s="211">
        <f>IF('Indicator Date hidden'!E42="x","x",$D$2-'Indicator Date hidden'!E42)</f>
        <v>0</v>
      </c>
      <c r="E41" s="211">
        <f>IF('Indicator Date hidden'!F42="x","x",$E$2-'Indicator Date hidden'!F42)</f>
        <v>0</v>
      </c>
      <c r="F41" s="211">
        <f>IF('Indicator Date hidden'!G42="x","x",$F$2-'Indicator Date hidden'!G42)</f>
        <v>0</v>
      </c>
      <c r="G41" s="211">
        <f>IF('Indicator Date hidden'!H42="x","x",$G$2-'Indicator Date hidden'!H42)</f>
        <v>0</v>
      </c>
      <c r="H41" s="211">
        <f>IF('Indicator Date hidden'!I42="x","x",$H$2-'Indicator Date hidden'!I42)</f>
        <v>0</v>
      </c>
      <c r="I41" s="211">
        <f>IF('Indicator Date hidden'!J42="x","x",$I$2-'Indicator Date hidden'!J42)</f>
        <v>0</v>
      </c>
      <c r="J41" s="211">
        <f>IF('Indicator Date hidden'!K42="x","x",$J$2-'Indicator Date hidden'!K42)</f>
        <v>0</v>
      </c>
      <c r="K41" s="211">
        <f>IF('Indicator Date hidden'!L42="x","x",$K$2-'Indicator Date hidden'!L42)</f>
        <v>0</v>
      </c>
      <c r="L41" s="211">
        <f>IF('Indicator Date hidden'!M42="x","x",$L$2-'Indicator Date hidden'!M42)</f>
        <v>0</v>
      </c>
      <c r="M41" s="211">
        <f>IF('Indicator Date hidden'!N42="x","x",$M$2-'Indicator Date hidden'!N42)</f>
        <v>0</v>
      </c>
      <c r="N41" s="211">
        <f>IF('Indicator Date hidden'!O42="x","x",$N$2-'Indicator Date hidden'!O42)</f>
        <v>0</v>
      </c>
      <c r="O41" s="211">
        <f>IF('Indicator Date hidden'!P42="x","x",$O$2-'Indicator Date hidden'!P42)</f>
        <v>0</v>
      </c>
      <c r="P41" s="211">
        <f>IF('Indicator Date hidden'!Q42="x","x",$P$2-'Indicator Date hidden'!Q42)</f>
        <v>0</v>
      </c>
      <c r="Q41" s="211">
        <f>IF('Indicator Date hidden'!R42="x","x",$Q$2-'Indicator Date hidden'!R42)</f>
        <v>0</v>
      </c>
      <c r="R41" s="211">
        <f>IF('Indicator Date hidden'!S42="x","x",$R$2-'Indicator Date hidden'!S42)</f>
        <v>0</v>
      </c>
      <c r="S41" s="211">
        <f>IF('Indicator Date hidden'!T42="x","x",$S$2-'Indicator Date hidden'!T42)</f>
        <v>0</v>
      </c>
      <c r="T41" s="211">
        <f>IF('Indicator Date hidden'!U42="x","x",$T$2-'Indicator Date hidden'!U42)</f>
        <v>0</v>
      </c>
      <c r="U41" s="211">
        <f>IF('Indicator Date hidden'!V42="x","x",$U$2-'Indicator Date hidden'!V42)</f>
        <v>0</v>
      </c>
      <c r="V41" s="211">
        <f>IF('Indicator Date hidden'!W42="x","x",$V$2-'Indicator Date hidden'!W42)</f>
        <v>0</v>
      </c>
      <c r="W41" s="211">
        <f>IF('Indicator Date hidden'!X42="x","x",$W$2-'Indicator Date hidden'!X42)</f>
        <v>1</v>
      </c>
      <c r="X41" s="211" t="str">
        <f>IF('Indicator Date hidden'!Y42="x","x",$X$2-'Indicator Date hidden'!Y42)</f>
        <v>x</v>
      </c>
      <c r="Y41" s="211">
        <f>IF('Indicator Date hidden'!Z42="x","x",$Y$2-'Indicator Date hidden'!Z42)</f>
        <v>0</v>
      </c>
      <c r="Z41" s="211">
        <f>IF('Indicator Date hidden'!AA42="x","x",$Z$2-'Indicator Date hidden'!AA42)</f>
        <v>0</v>
      </c>
      <c r="AA41" s="211">
        <f>IF('Indicator Date hidden'!AB42="x","x",$AA$2-'Indicator Date hidden'!AB42)</f>
        <v>0</v>
      </c>
      <c r="AB41" s="211">
        <f>IF('Indicator Date hidden'!AC42="x","x",$AB$2-'Indicator Date hidden'!AC42)</f>
        <v>0</v>
      </c>
      <c r="AC41" s="211">
        <f>IF('Indicator Date hidden'!AD42="x","x",$AC$2-'Indicator Date hidden'!AD42)</f>
        <v>0</v>
      </c>
      <c r="AD41" s="211">
        <f>IF('Indicator Date hidden'!AE42="x","x",$AD$2-'Indicator Date hidden'!AE42)</f>
        <v>0</v>
      </c>
      <c r="AE41" s="211">
        <f>IF('Indicator Date hidden'!AF42="x","x",$AE$2-'Indicator Date hidden'!AF42)</f>
        <v>0</v>
      </c>
      <c r="AF41" s="211">
        <f>IF('Indicator Date hidden'!AG42="x","x",$AF$2-'Indicator Date hidden'!AG42)</f>
        <v>1</v>
      </c>
      <c r="AG41" s="211">
        <f>IF('Indicator Date hidden'!AH42="x","x",$AG$2-'Indicator Date hidden'!AH42)</f>
        <v>0</v>
      </c>
      <c r="AH41" s="211">
        <f>IF('Indicator Date hidden'!AI42="x","x",$AH$2-'Indicator Date hidden'!AI42)</f>
        <v>0</v>
      </c>
      <c r="AI41" s="211">
        <f>IF('Indicator Date hidden'!AJ42="x","x",$AI$2-'Indicator Date hidden'!AJ42)</f>
        <v>0</v>
      </c>
      <c r="AJ41" s="211">
        <f>IF('Indicator Date hidden'!AK42="x","x",$AJ$2-'Indicator Date hidden'!AK42)</f>
        <v>1</v>
      </c>
      <c r="AK41" s="211">
        <f>IF('Indicator Date hidden'!AL42="x","x",$AK$2-'Indicator Date hidden'!AL42)</f>
        <v>0</v>
      </c>
      <c r="AL41" s="211">
        <f>IF('Indicator Date hidden'!AM42="x","x",$AL$2-'Indicator Date hidden'!AM42)</f>
        <v>0</v>
      </c>
      <c r="AM41" s="211">
        <f>IF('Indicator Date hidden'!AN42="x","x",$AM$2-'Indicator Date hidden'!AN42)</f>
        <v>0</v>
      </c>
      <c r="AN41" s="211">
        <f>IF('Indicator Date hidden'!AO42="x","x",$AN$2-'Indicator Date hidden'!AO42)</f>
        <v>0</v>
      </c>
      <c r="AO41" s="211" t="str">
        <f>IF('Indicator Date hidden'!AP42="x","x",$AO$2-'Indicator Date hidden'!AP42)</f>
        <v>x</v>
      </c>
      <c r="AP41" s="211" t="str">
        <f>IF('Indicator Date hidden'!AQ42="x","x",$AP$2-'Indicator Date hidden'!AQ42)</f>
        <v>x</v>
      </c>
      <c r="AQ41" s="211">
        <f>IF('Indicator Date hidden'!AR42="x","x",$AQ$2-'Indicator Date hidden'!AR42)</f>
        <v>0</v>
      </c>
      <c r="AR41" s="211">
        <f>IF('Indicator Date hidden'!AS42="x","x",$AR$2-'Indicator Date hidden'!AS42)</f>
        <v>0</v>
      </c>
      <c r="AS41" s="211">
        <f>IF('Indicator Date hidden'!AT42="x","x",$AS$2-'Indicator Date hidden'!AT42)</f>
        <v>0</v>
      </c>
      <c r="AT41" s="211">
        <f>IF('Indicator Date hidden'!AU42="x","x",$AT$2-'Indicator Date hidden'!AU42)</f>
        <v>0</v>
      </c>
      <c r="AU41" s="211">
        <f>IF('Indicator Date hidden'!AV42="x","x",$AU$2-'Indicator Date hidden'!AV42)</f>
        <v>2</v>
      </c>
      <c r="AV41" s="211">
        <f>IF('Indicator Date hidden'!AW42="x","x",$AV$2-'Indicator Date hidden'!AW42)</f>
        <v>0</v>
      </c>
      <c r="AW41" s="211">
        <f>IF('Indicator Date hidden'!AX42="x","x",$AW$2-'Indicator Date hidden'!AX42)</f>
        <v>0</v>
      </c>
      <c r="AX41" s="211">
        <f>IF('Indicator Date hidden'!AY42="x","x",$AX$2-'Indicator Date hidden'!AY42)</f>
        <v>0</v>
      </c>
      <c r="AY41" s="211">
        <f>IF('Indicator Date hidden'!AZ42="x","x",$AY$2-'Indicator Date hidden'!AZ42)</f>
        <v>0</v>
      </c>
      <c r="AZ41" s="211">
        <f>IF('Indicator Date hidden'!BA42="x","x",$AZ$2-'Indicator Date hidden'!BA42)</f>
        <v>0</v>
      </c>
      <c r="BA41">
        <f t="shared" si="5"/>
        <v>5</v>
      </c>
      <c r="BB41" s="21">
        <f t="shared" si="6"/>
        <v>0.10416666666666667</v>
      </c>
      <c r="BC41">
        <f t="shared" si="7"/>
        <v>4</v>
      </c>
      <c r="BD41" s="21">
        <f t="shared" si="8"/>
        <v>0.3673998351780916</v>
      </c>
      <c r="BE41" s="281">
        <f t="shared" si="9"/>
        <v>0</v>
      </c>
    </row>
    <row r="42" spans="1:57" x14ac:dyDescent="0.25">
      <c r="A42" t="s">
        <v>8840</v>
      </c>
      <c r="B42" s="211">
        <f>IF('Indicator Date hidden'!C43="x","x",$B$2-'Indicator Date hidden'!C43)</f>
        <v>0</v>
      </c>
      <c r="C42" s="211">
        <f>IF('Indicator Date hidden'!D43="x","x",$C$2-'Indicator Date hidden'!D43)</f>
        <v>0</v>
      </c>
      <c r="D42" s="211">
        <f>IF('Indicator Date hidden'!E43="x","x",$D$2-'Indicator Date hidden'!E43)</f>
        <v>0</v>
      </c>
      <c r="E42" s="211">
        <f>IF('Indicator Date hidden'!F43="x","x",$E$2-'Indicator Date hidden'!F43)</f>
        <v>0</v>
      </c>
      <c r="F42" s="211">
        <f>IF('Indicator Date hidden'!G43="x","x",$F$2-'Indicator Date hidden'!G43)</f>
        <v>0</v>
      </c>
      <c r="G42" s="211">
        <f>IF('Indicator Date hidden'!H43="x","x",$G$2-'Indicator Date hidden'!H43)</f>
        <v>0</v>
      </c>
      <c r="H42" s="211">
        <f>IF('Indicator Date hidden'!I43="x","x",$H$2-'Indicator Date hidden'!I43)</f>
        <v>0</v>
      </c>
      <c r="I42" s="211">
        <f>IF('Indicator Date hidden'!J43="x","x",$I$2-'Indicator Date hidden'!J43)</f>
        <v>0</v>
      </c>
      <c r="J42" s="211">
        <f>IF('Indicator Date hidden'!K43="x","x",$J$2-'Indicator Date hidden'!K43)</f>
        <v>0</v>
      </c>
      <c r="K42" s="211">
        <f>IF('Indicator Date hidden'!L43="x","x",$K$2-'Indicator Date hidden'!L43)</f>
        <v>0</v>
      </c>
      <c r="L42" s="211">
        <f>IF('Indicator Date hidden'!M43="x","x",$L$2-'Indicator Date hidden'!M43)</f>
        <v>0</v>
      </c>
      <c r="M42" s="211">
        <f>IF('Indicator Date hidden'!N43="x","x",$M$2-'Indicator Date hidden'!N43)</f>
        <v>0</v>
      </c>
      <c r="N42" s="211">
        <f>IF('Indicator Date hidden'!O43="x","x",$N$2-'Indicator Date hidden'!O43)</f>
        <v>0</v>
      </c>
      <c r="O42" s="211">
        <f>IF('Indicator Date hidden'!P43="x","x",$O$2-'Indicator Date hidden'!P43)</f>
        <v>0</v>
      </c>
      <c r="P42" s="211">
        <f>IF('Indicator Date hidden'!Q43="x","x",$P$2-'Indicator Date hidden'!Q43)</f>
        <v>0</v>
      </c>
      <c r="Q42" s="211" t="str">
        <f>IF('Indicator Date hidden'!R43="x","x",$Q$2-'Indicator Date hidden'!R43)</f>
        <v>x</v>
      </c>
      <c r="R42" s="211">
        <f>IF('Indicator Date hidden'!S43="x","x",$R$2-'Indicator Date hidden'!S43)</f>
        <v>0</v>
      </c>
      <c r="S42" s="211">
        <f>IF('Indicator Date hidden'!T43="x","x",$S$2-'Indicator Date hidden'!T43)</f>
        <v>0</v>
      </c>
      <c r="T42" s="211">
        <f>IF('Indicator Date hidden'!U43="x","x",$T$2-'Indicator Date hidden'!U43)</f>
        <v>0</v>
      </c>
      <c r="U42" s="211">
        <f>IF('Indicator Date hidden'!V43="x","x",$U$2-'Indicator Date hidden'!V43)</f>
        <v>0</v>
      </c>
      <c r="V42" s="211">
        <f>IF('Indicator Date hidden'!W43="x","x",$V$2-'Indicator Date hidden'!W43)</f>
        <v>0</v>
      </c>
      <c r="W42" s="211">
        <f>IF('Indicator Date hidden'!X43="x","x",$W$2-'Indicator Date hidden'!X43)</f>
        <v>6</v>
      </c>
      <c r="X42" s="211">
        <f>IF('Indicator Date hidden'!Y43="x","x",$X$2-'Indicator Date hidden'!Y43)</f>
        <v>1</v>
      </c>
      <c r="Y42" s="211">
        <f>IF('Indicator Date hidden'!Z43="x","x",$Y$2-'Indicator Date hidden'!Z43)</f>
        <v>0</v>
      </c>
      <c r="Z42" s="211">
        <f>IF('Indicator Date hidden'!AA43="x","x",$Z$2-'Indicator Date hidden'!AA43)</f>
        <v>0</v>
      </c>
      <c r="AA42" s="211">
        <f>IF('Indicator Date hidden'!AB43="x","x",$AA$2-'Indicator Date hidden'!AB43)</f>
        <v>0</v>
      </c>
      <c r="AB42" s="211">
        <f>IF('Indicator Date hidden'!AC43="x","x",$AB$2-'Indicator Date hidden'!AC43)</f>
        <v>0</v>
      </c>
      <c r="AC42" s="211">
        <f>IF('Indicator Date hidden'!AD43="x","x",$AC$2-'Indicator Date hidden'!AD43)</f>
        <v>0</v>
      </c>
      <c r="AD42" s="211">
        <f>IF('Indicator Date hidden'!AE43="x","x",$AD$2-'Indicator Date hidden'!AE43)</f>
        <v>0</v>
      </c>
      <c r="AE42" s="211">
        <f>IF('Indicator Date hidden'!AF43="x","x",$AE$2-'Indicator Date hidden'!AF43)</f>
        <v>0</v>
      </c>
      <c r="AF42" s="211">
        <f>IF('Indicator Date hidden'!AG43="x","x",$AF$2-'Indicator Date hidden'!AG43)</f>
        <v>0</v>
      </c>
      <c r="AG42" s="211">
        <f>IF('Indicator Date hidden'!AH43="x","x",$AG$2-'Indicator Date hidden'!AH43)</f>
        <v>0</v>
      </c>
      <c r="AH42" s="211">
        <f>IF('Indicator Date hidden'!AI43="x","x",$AH$2-'Indicator Date hidden'!AI43)</f>
        <v>0</v>
      </c>
      <c r="AI42" s="211">
        <f>IF('Indicator Date hidden'!AJ43="x","x",$AI$2-'Indicator Date hidden'!AJ43)</f>
        <v>0</v>
      </c>
      <c r="AJ42" s="211" t="str">
        <f>IF('Indicator Date hidden'!AK43="x","x",$AJ$2-'Indicator Date hidden'!AK43)</f>
        <v>x</v>
      </c>
      <c r="AK42" s="211">
        <f>IF('Indicator Date hidden'!AL43="x","x",$AK$2-'Indicator Date hidden'!AL43)</f>
        <v>1</v>
      </c>
      <c r="AL42" s="211">
        <f>IF('Indicator Date hidden'!AM43="x","x",$AL$2-'Indicator Date hidden'!AM43)</f>
        <v>0</v>
      </c>
      <c r="AM42" s="211">
        <f>IF('Indicator Date hidden'!AN43="x","x",$AM$2-'Indicator Date hidden'!AN43)</f>
        <v>0</v>
      </c>
      <c r="AN42" s="211">
        <f>IF('Indicator Date hidden'!AO43="x","x",$AN$2-'Indicator Date hidden'!AO43)</f>
        <v>0</v>
      </c>
      <c r="AO42" s="211">
        <f>IF('Indicator Date hidden'!AP43="x","x",$AO$2-'Indicator Date hidden'!AP43)</f>
        <v>0</v>
      </c>
      <c r="AP42" s="211">
        <f>IF('Indicator Date hidden'!AQ43="x","x",$AP$2-'Indicator Date hidden'!AQ43)</f>
        <v>0</v>
      </c>
      <c r="AQ42" s="211">
        <f>IF('Indicator Date hidden'!AR43="x","x",$AQ$2-'Indicator Date hidden'!AR43)</f>
        <v>4</v>
      </c>
      <c r="AR42" s="211">
        <f>IF('Indicator Date hidden'!AS43="x","x",$AR$2-'Indicator Date hidden'!AS43)</f>
        <v>0</v>
      </c>
      <c r="AS42" s="211">
        <f>IF('Indicator Date hidden'!AT43="x","x",$AS$2-'Indicator Date hidden'!AT43)</f>
        <v>0</v>
      </c>
      <c r="AT42" s="211">
        <f>IF('Indicator Date hidden'!AU43="x","x",$AT$2-'Indicator Date hidden'!AU43)</f>
        <v>0</v>
      </c>
      <c r="AU42" s="211">
        <f>IF('Indicator Date hidden'!AV43="x","x",$AU$2-'Indicator Date hidden'!AV43)</f>
        <v>3</v>
      </c>
      <c r="AV42" s="211">
        <f>IF('Indicator Date hidden'!AW43="x","x",$AV$2-'Indicator Date hidden'!AW43)</f>
        <v>0</v>
      </c>
      <c r="AW42" s="211">
        <f>IF('Indicator Date hidden'!AX43="x","x",$AW$2-'Indicator Date hidden'!AX43)</f>
        <v>0</v>
      </c>
      <c r="AX42" s="211">
        <f>IF('Indicator Date hidden'!AY43="x","x",$AX$2-'Indicator Date hidden'!AY43)</f>
        <v>0</v>
      </c>
      <c r="AY42" s="211">
        <f>IF('Indicator Date hidden'!AZ43="x","x",$AY$2-'Indicator Date hidden'!AZ43)</f>
        <v>0</v>
      </c>
      <c r="AZ42" s="211">
        <f>IF('Indicator Date hidden'!BA43="x","x",$AZ$2-'Indicator Date hidden'!BA43)</f>
        <v>0</v>
      </c>
      <c r="BA42">
        <f t="shared" si="5"/>
        <v>15</v>
      </c>
      <c r="BB42" s="21">
        <f t="shared" si="6"/>
        <v>0.30612244897959184</v>
      </c>
      <c r="BC42">
        <f t="shared" si="7"/>
        <v>5</v>
      </c>
      <c r="BD42" s="21">
        <f t="shared" si="8"/>
        <v>1.0917890510281842</v>
      </c>
      <c r="BE42" s="281">
        <f t="shared" si="9"/>
        <v>0</v>
      </c>
    </row>
    <row r="43" spans="1:57" x14ac:dyDescent="0.25">
      <c r="A43" t="s">
        <v>8831</v>
      </c>
      <c r="B43" s="211">
        <f>IF('Indicator Date hidden'!C44="x","x",$B$2-'Indicator Date hidden'!C44)</f>
        <v>0</v>
      </c>
      <c r="C43" s="211">
        <f>IF('Indicator Date hidden'!D44="x","x",$C$2-'Indicator Date hidden'!D44)</f>
        <v>0</v>
      </c>
      <c r="D43" s="211">
        <f>IF('Indicator Date hidden'!E44="x","x",$D$2-'Indicator Date hidden'!E44)</f>
        <v>0</v>
      </c>
      <c r="E43" s="211">
        <f>IF('Indicator Date hidden'!F44="x","x",$E$2-'Indicator Date hidden'!F44)</f>
        <v>0</v>
      </c>
      <c r="F43" s="211">
        <f>IF('Indicator Date hidden'!G44="x","x",$F$2-'Indicator Date hidden'!G44)</f>
        <v>0</v>
      </c>
      <c r="G43" s="211">
        <f>IF('Indicator Date hidden'!H44="x","x",$G$2-'Indicator Date hidden'!H44)</f>
        <v>0</v>
      </c>
      <c r="H43" s="211">
        <f>IF('Indicator Date hidden'!I44="x","x",$H$2-'Indicator Date hidden'!I44)</f>
        <v>0</v>
      </c>
      <c r="I43" s="211">
        <f>IF('Indicator Date hidden'!J44="x","x",$I$2-'Indicator Date hidden'!J44)</f>
        <v>0</v>
      </c>
      <c r="J43" s="211">
        <f>IF('Indicator Date hidden'!K44="x","x",$J$2-'Indicator Date hidden'!K44)</f>
        <v>0</v>
      </c>
      <c r="K43" s="211">
        <f>IF('Indicator Date hidden'!L44="x","x",$K$2-'Indicator Date hidden'!L44)</f>
        <v>0</v>
      </c>
      <c r="L43" s="211">
        <f>IF('Indicator Date hidden'!M44="x","x",$L$2-'Indicator Date hidden'!M44)</f>
        <v>0</v>
      </c>
      <c r="M43" s="211">
        <f>IF('Indicator Date hidden'!N44="x","x",$M$2-'Indicator Date hidden'!N44)</f>
        <v>0</v>
      </c>
      <c r="N43" s="211">
        <f>IF('Indicator Date hidden'!O44="x","x",$N$2-'Indicator Date hidden'!O44)</f>
        <v>0</v>
      </c>
      <c r="O43" s="211">
        <f>IF('Indicator Date hidden'!P44="x","x",$O$2-'Indicator Date hidden'!P44)</f>
        <v>0</v>
      </c>
      <c r="P43" s="211">
        <f>IF('Indicator Date hidden'!Q44="x","x",$P$2-'Indicator Date hidden'!Q44)</f>
        <v>0</v>
      </c>
      <c r="Q43" s="211">
        <f>IF('Indicator Date hidden'!R44="x","x",$Q$2-'Indicator Date hidden'!R44)</f>
        <v>2</v>
      </c>
      <c r="R43" s="211">
        <f>IF('Indicator Date hidden'!S44="x","x",$R$2-'Indicator Date hidden'!S44)</f>
        <v>0</v>
      </c>
      <c r="S43" s="211">
        <f>IF('Indicator Date hidden'!T44="x","x",$S$2-'Indicator Date hidden'!T44)</f>
        <v>0</v>
      </c>
      <c r="T43" s="211">
        <f>IF('Indicator Date hidden'!U44="x","x",$T$2-'Indicator Date hidden'!U44)</f>
        <v>0</v>
      </c>
      <c r="U43" s="211">
        <f>IF('Indicator Date hidden'!V44="x","x",$U$2-'Indicator Date hidden'!V44)</f>
        <v>0</v>
      </c>
      <c r="V43" s="211">
        <f>IF('Indicator Date hidden'!W44="x","x",$V$2-'Indicator Date hidden'!W44)</f>
        <v>0</v>
      </c>
      <c r="W43" s="211">
        <f>IF('Indicator Date hidden'!X44="x","x",$W$2-'Indicator Date hidden'!X44)</f>
        <v>2</v>
      </c>
      <c r="X43" s="211">
        <f>IF('Indicator Date hidden'!Y44="x","x",$X$2-'Indicator Date hidden'!Y44)</f>
        <v>4</v>
      </c>
      <c r="Y43" s="211">
        <f>IF('Indicator Date hidden'!Z44="x","x",$Y$2-'Indicator Date hidden'!Z44)</f>
        <v>0</v>
      </c>
      <c r="Z43" s="211">
        <f>IF('Indicator Date hidden'!AA44="x","x",$Z$2-'Indicator Date hidden'!AA44)</f>
        <v>0</v>
      </c>
      <c r="AA43" s="211">
        <f>IF('Indicator Date hidden'!AB44="x","x",$AA$2-'Indicator Date hidden'!AB44)</f>
        <v>0</v>
      </c>
      <c r="AB43" s="211">
        <f>IF('Indicator Date hidden'!AC44="x","x",$AB$2-'Indicator Date hidden'!AC44)</f>
        <v>0</v>
      </c>
      <c r="AC43" s="211">
        <f>IF('Indicator Date hidden'!AD44="x","x",$AC$2-'Indicator Date hidden'!AD44)</f>
        <v>0</v>
      </c>
      <c r="AD43" s="211">
        <f>IF('Indicator Date hidden'!AE44="x","x",$AD$2-'Indicator Date hidden'!AE44)</f>
        <v>0</v>
      </c>
      <c r="AE43" s="211">
        <f>IF('Indicator Date hidden'!AF44="x","x",$AE$2-'Indicator Date hidden'!AF44)</f>
        <v>0</v>
      </c>
      <c r="AF43" s="211">
        <f>IF('Indicator Date hidden'!AG44="x","x",$AF$2-'Indicator Date hidden'!AG44)</f>
        <v>5</v>
      </c>
      <c r="AG43" s="211">
        <f>IF('Indicator Date hidden'!AH44="x","x",$AG$2-'Indicator Date hidden'!AH44)</f>
        <v>0</v>
      </c>
      <c r="AH43" s="211">
        <f>IF('Indicator Date hidden'!AI44="x","x",$AH$2-'Indicator Date hidden'!AI44)</f>
        <v>0</v>
      </c>
      <c r="AI43" s="211">
        <f>IF('Indicator Date hidden'!AJ44="x","x",$AI$2-'Indicator Date hidden'!AJ44)</f>
        <v>0</v>
      </c>
      <c r="AJ43" s="211">
        <f>IF('Indicator Date hidden'!AK44="x","x",$AJ$2-'Indicator Date hidden'!AK44)</f>
        <v>1</v>
      </c>
      <c r="AK43" s="211">
        <f>IF('Indicator Date hidden'!AL44="x","x",$AK$2-'Indicator Date hidden'!AL44)</f>
        <v>1</v>
      </c>
      <c r="AL43" s="211">
        <f>IF('Indicator Date hidden'!AM44="x","x",$AL$2-'Indicator Date hidden'!AM44)</f>
        <v>0</v>
      </c>
      <c r="AM43" s="211">
        <f>IF('Indicator Date hidden'!AN44="x","x",$AM$2-'Indicator Date hidden'!AN44)</f>
        <v>0</v>
      </c>
      <c r="AN43" s="211">
        <f>IF('Indicator Date hidden'!AO44="x","x",$AN$2-'Indicator Date hidden'!AO44)</f>
        <v>0</v>
      </c>
      <c r="AO43" s="211">
        <f>IF('Indicator Date hidden'!AP44="x","x",$AO$2-'Indicator Date hidden'!AP44)</f>
        <v>0</v>
      </c>
      <c r="AP43" s="211">
        <f>IF('Indicator Date hidden'!AQ44="x","x",$AP$2-'Indicator Date hidden'!AQ44)</f>
        <v>0</v>
      </c>
      <c r="AQ43" s="211">
        <f>IF('Indicator Date hidden'!AR44="x","x",$AQ$2-'Indicator Date hidden'!AR44)</f>
        <v>0</v>
      </c>
      <c r="AR43" s="211">
        <f>IF('Indicator Date hidden'!AS44="x","x",$AR$2-'Indicator Date hidden'!AS44)</f>
        <v>0</v>
      </c>
      <c r="AS43" s="211">
        <f>IF('Indicator Date hidden'!AT44="x","x",$AS$2-'Indicator Date hidden'!AT44)</f>
        <v>0</v>
      </c>
      <c r="AT43" s="211">
        <f>IF('Indicator Date hidden'!AU44="x","x",$AT$2-'Indicator Date hidden'!AU44)</f>
        <v>0</v>
      </c>
      <c r="AU43" s="211">
        <f>IF('Indicator Date hidden'!AV44="x","x",$AU$2-'Indicator Date hidden'!AV44)</f>
        <v>2</v>
      </c>
      <c r="AV43" s="211">
        <f>IF('Indicator Date hidden'!AW44="x","x",$AV$2-'Indicator Date hidden'!AW44)</f>
        <v>0</v>
      </c>
      <c r="AW43" s="211">
        <f>IF('Indicator Date hidden'!AX44="x","x",$AW$2-'Indicator Date hidden'!AX44)</f>
        <v>0</v>
      </c>
      <c r="AX43" s="211">
        <f>IF('Indicator Date hidden'!AY44="x","x",$AX$2-'Indicator Date hidden'!AY44)</f>
        <v>0</v>
      </c>
      <c r="AY43" s="211">
        <f>IF('Indicator Date hidden'!AZ44="x","x",$AY$2-'Indicator Date hidden'!AZ44)</f>
        <v>0</v>
      </c>
      <c r="AZ43" s="211">
        <f>IF('Indicator Date hidden'!BA44="x","x",$AZ$2-'Indicator Date hidden'!BA44)</f>
        <v>0</v>
      </c>
      <c r="BA43">
        <f t="shared" si="5"/>
        <v>17</v>
      </c>
      <c r="BB43" s="21">
        <f t="shared" si="6"/>
        <v>0.33333333333333331</v>
      </c>
      <c r="BC43">
        <f t="shared" si="7"/>
        <v>7</v>
      </c>
      <c r="BD43" s="21">
        <f t="shared" si="8"/>
        <v>0.98352440815564335</v>
      </c>
      <c r="BE43" s="281">
        <f t="shared" si="9"/>
        <v>0</v>
      </c>
    </row>
    <row r="44" spans="1:57" x14ac:dyDescent="0.25">
      <c r="A44" t="s">
        <v>8894</v>
      </c>
      <c r="B44" s="211">
        <f>IF('Indicator Date hidden'!C45="x","x",$B$2-'Indicator Date hidden'!C45)</f>
        <v>0</v>
      </c>
      <c r="C44" s="211">
        <f>IF('Indicator Date hidden'!D45="x","x",$C$2-'Indicator Date hidden'!D45)</f>
        <v>0</v>
      </c>
      <c r="D44" s="211">
        <f>IF('Indicator Date hidden'!E45="x","x",$D$2-'Indicator Date hidden'!E45)</f>
        <v>0</v>
      </c>
      <c r="E44" s="211">
        <f>IF('Indicator Date hidden'!F45="x","x",$E$2-'Indicator Date hidden'!F45)</f>
        <v>0</v>
      </c>
      <c r="F44" s="211">
        <f>IF('Indicator Date hidden'!G45="x","x",$F$2-'Indicator Date hidden'!G45)</f>
        <v>0</v>
      </c>
      <c r="G44" s="211">
        <f>IF('Indicator Date hidden'!H45="x","x",$G$2-'Indicator Date hidden'!H45)</f>
        <v>0</v>
      </c>
      <c r="H44" s="211">
        <f>IF('Indicator Date hidden'!I45="x","x",$H$2-'Indicator Date hidden'!I45)</f>
        <v>0</v>
      </c>
      <c r="I44" s="211">
        <f>IF('Indicator Date hidden'!J45="x","x",$I$2-'Indicator Date hidden'!J45)</f>
        <v>0</v>
      </c>
      <c r="J44" s="211">
        <f>IF('Indicator Date hidden'!K45="x","x",$J$2-'Indicator Date hidden'!K45)</f>
        <v>0</v>
      </c>
      <c r="K44" s="211">
        <f>IF('Indicator Date hidden'!L45="x","x",$K$2-'Indicator Date hidden'!L45)</f>
        <v>0</v>
      </c>
      <c r="L44" s="211">
        <f>IF('Indicator Date hidden'!M45="x","x",$L$2-'Indicator Date hidden'!M45)</f>
        <v>0</v>
      </c>
      <c r="M44" s="211">
        <f>IF('Indicator Date hidden'!N45="x","x",$M$2-'Indicator Date hidden'!N45)</f>
        <v>0</v>
      </c>
      <c r="N44" s="211">
        <f>IF('Indicator Date hidden'!O45="x","x",$N$2-'Indicator Date hidden'!O45)</f>
        <v>0</v>
      </c>
      <c r="O44" s="211">
        <f>IF('Indicator Date hidden'!P45="x","x",$O$2-'Indicator Date hidden'!P45)</f>
        <v>0</v>
      </c>
      <c r="P44" s="211">
        <f>IF('Indicator Date hidden'!Q45="x","x",$P$2-'Indicator Date hidden'!Q45)</f>
        <v>0</v>
      </c>
      <c r="Q44" s="211" t="str">
        <f>IF('Indicator Date hidden'!R45="x","x",$Q$2-'Indicator Date hidden'!R45)</f>
        <v>x</v>
      </c>
      <c r="R44" s="211">
        <f>IF('Indicator Date hidden'!S45="x","x",$R$2-'Indicator Date hidden'!S45)</f>
        <v>0</v>
      </c>
      <c r="S44" s="211">
        <f>IF('Indicator Date hidden'!T45="x","x",$S$2-'Indicator Date hidden'!T45)</f>
        <v>0</v>
      </c>
      <c r="T44" s="211">
        <f>IF('Indicator Date hidden'!U45="x","x",$T$2-'Indicator Date hidden'!U45)</f>
        <v>0</v>
      </c>
      <c r="U44" s="211" t="str">
        <f>IF('Indicator Date hidden'!V45="x","x",$U$2-'Indicator Date hidden'!V45)</f>
        <v>x</v>
      </c>
      <c r="V44" s="211">
        <f>IF('Indicator Date hidden'!W45="x","x",$V$2-'Indicator Date hidden'!W45)</f>
        <v>0</v>
      </c>
      <c r="W44" s="211" t="str">
        <f>IF('Indicator Date hidden'!X45="x","x",$W$2-'Indicator Date hidden'!X45)</f>
        <v>x</v>
      </c>
      <c r="X44" s="211">
        <f>IF('Indicator Date hidden'!Y45="x","x",$X$2-'Indicator Date hidden'!Y45)</f>
        <v>2</v>
      </c>
      <c r="Y44" s="211">
        <f>IF('Indicator Date hidden'!Z45="x","x",$Y$2-'Indicator Date hidden'!Z45)</f>
        <v>0</v>
      </c>
      <c r="Z44" s="211">
        <f>IF('Indicator Date hidden'!AA45="x","x",$Z$2-'Indicator Date hidden'!AA45)</f>
        <v>0</v>
      </c>
      <c r="AA44" s="211" t="str">
        <f>IF('Indicator Date hidden'!AB45="x","x",$AA$2-'Indicator Date hidden'!AB45)</f>
        <v>x</v>
      </c>
      <c r="AB44" s="211">
        <f>IF('Indicator Date hidden'!AC45="x","x",$AB$2-'Indicator Date hidden'!AC45)</f>
        <v>0</v>
      </c>
      <c r="AC44" s="211">
        <f>IF('Indicator Date hidden'!AD45="x","x",$AC$2-'Indicator Date hidden'!AD45)</f>
        <v>0</v>
      </c>
      <c r="AD44" s="211" t="str">
        <f>IF('Indicator Date hidden'!AE45="x","x",$AD$2-'Indicator Date hidden'!AE45)</f>
        <v>x</v>
      </c>
      <c r="AE44" s="211">
        <f>IF('Indicator Date hidden'!AF45="x","x",$AE$2-'Indicator Date hidden'!AF45)</f>
        <v>0</v>
      </c>
      <c r="AF44" s="211">
        <f>IF('Indicator Date hidden'!AG45="x","x",$AF$2-'Indicator Date hidden'!AG45)</f>
        <v>2</v>
      </c>
      <c r="AG44" s="211">
        <f>IF('Indicator Date hidden'!AH45="x","x",$AG$2-'Indicator Date hidden'!AH45)</f>
        <v>0</v>
      </c>
      <c r="AH44" s="211">
        <f>IF('Indicator Date hidden'!AI45="x","x",$AH$2-'Indicator Date hidden'!AI45)</f>
        <v>0</v>
      </c>
      <c r="AI44" s="211">
        <f>IF('Indicator Date hidden'!AJ45="x","x",$AI$2-'Indicator Date hidden'!AJ45)</f>
        <v>0</v>
      </c>
      <c r="AJ44" s="211" t="str">
        <f>IF('Indicator Date hidden'!AK45="x","x",$AJ$2-'Indicator Date hidden'!AK45)</f>
        <v>x</v>
      </c>
      <c r="AK44" s="211">
        <f>IF('Indicator Date hidden'!AL45="x","x",$AK$2-'Indicator Date hidden'!AL45)</f>
        <v>1</v>
      </c>
      <c r="AL44" s="211">
        <f>IF('Indicator Date hidden'!AM45="x","x",$AL$2-'Indicator Date hidden'!AM45)</f>
        <v>0</v>
      </c>
      <c r="AM44" s="211">
        <f>IF('Indicator Date hidden'!AN45="x","x",$AM$2-'Indicator Date hidden'!AN45)</f>
        <v>0</v>
      </c>
      <c r="AN44" s="211">
        <f>IF('Indicator Date hidden'!AO45="x","x",$AN$2-'Indicator Date hidden'!AO45)</f>
        <v>0</v>
      </c>
      <c r="AO44" s="211">
        <f>IF('Indicator Date hidden'!AP45="x","x",$AO$2-'Indicator Date hidden'!AP45)</f>
        <v>0</v>
      </c>
      <c r="AP44" s="211">
        <f>IF('Indicator Date hidden'!AQ45="x","x",$AP$2-'Indicator Date hidden'!AQ45)</f>
        <v>0</v>
      </c>
      <c r="AQ44" s="211">
        <f>IF('Indicator Date hidden'!AR45="x","x",$AQ$2-'Indicator Date hidden'!AR45)</f>
        <v>0</v>
      </c>
      <c r="AR44" s="211">
        <f>IF('Indicator Date hidden'!AS45="x","x",$AR$2-'Indicator Date hidden'!AS45)</f>
        <v>0</v>
      </c>
      <c r="AS44" s="211">
        <f>IF('Indicator Date hidden'!AT45="x","x",$AS$2-'Indicator Date hidden'!AT45)</f>
        <v>0</v>
      </c>
      <c r="AT44" s="211">
        <f>IF('Indicator Date hidden'!AU45="x","x",$AT$2-'Indicator Date hidden'!AU45)</f>
        <v>0</v>
      </c>
      <c r="AU44" s="211">
        <f>IF('Indicator Date hidden'!AV45="x","x",$AU$2-'Indicator Date hidden'!AV45)</f>
        <v>3</v>
      </c>
      <c r="AV44" s="211">
        <f>IF('Indicator Date hidden'!AW45="x","x",$AV$2-'Indicator Date hidden'!AW45)</f>
        <v>0</v>
      </c>
      <c r="AW44" s="211">
        <f>IF('Indicator Date hidden'!AX45="x","x",$AW$2-'Indicator Date hidden'!AX45)</f>
        <v>0</v>
      </c>
      <c r="AX44" s="211">
        <f>IF('Indicator Date hidden'!AY45="x","x",$AX$2-'Indicator Date hidden'!AY45)</f>
        <v>0</v>
      </c>
      <c r="AY44" s="211">
        <f>IF('Indicator Date hidden'!AZ45="x","x",$AY$2-'Indicator Date hidden'!AZ45)</f>
        <v>0</v>
      </c>
      <c r="AZ44" s="211">
        <f>IF('Indicator Date hidden'!BA45="x","x",$AZ$2-'Indicator Date hidden'!BA45)</f>
        <v>0</v>
      </c>
      <c r="BA44">
        <f t="shared" si="5"/>
        <v>8</v>
      </c>
      <c r="BB44" s="21">
        <f t="shared" si="6"/>
        <v>0.17777777777777778</v>
      </c>
      <c r="BC44">
        <f t="shared" si="7"/>
        <v>4</v>
      </c>
      <c r="BD44" s="21">
        <f t="shared" si="8"/>
        <v>0.60695556816656282</v>
      </c>
      <c r="BE44" s="281">
        <f t="shared" si="9"/>
        <v>0</v>
      </c>
    </row>
    <row r="45" spans="1:57" x14ac:dyDescent="0.25">
      <c r="A45" t="s">
        <v>8842</v>
      </c>
      <c r="B45" s="211">
        <f>IF('Indicator Date hidden'!C46="x","x",$B$2-'Indicator Date hidden'!C46)</f>
        <v>0</v>
      </c>
      <c r="C45" s="211">
        <f>IF('Indicator Date hidden'!D46="x","x",$C$2-'Indicator Date hidden'!D46)</f>
        <v>0</v>
      </c>
      <c r="D45" s="211">
        <f>IF('Indicator Date hidden'!E46="x","x",$D$2-'Indicator Date hidden'!E46)</f>
        <v>0</v>
      </c>
      <c r="E45" s="211">
        <f>IF('Indicator Date hidden'!F46="x","x",$E$2-'Indicator Date hidden'!F46)</f>
        <v>0</v>
      </c>
      <c r="F45" s="211">
        <f>IF('Indicator Date hidden'!G46="x","x",$F$2-'Indicator Date hidden'!G46)</f>
        <v>0</v>
      </c>
      <c r="G45" s="211">
        <f>IF('Indicator Date hidden'!H46="x","x",$G$2-'Indicator Date hidden'!H46)</f>
        <v>0</v>
      </c>
      <c r="H45" s="211">
        <f>IF('Indicator Date hidden'!I46="x","x",$H$2-'Indicator Date hidden'!I46)</f>
        <v>0</v>
      </c>
      <c r="I45" s="211">
        <f>IF('Indicator Date hidden'!J46="x","x",$I$2-'Indicator Date hidden'!J46)</f>
        <v>0</v>
      </c>
      <c r="J45" s="211">
        <f>IF('Indicator Date hidden'!K46="x","x",$J$2-'Indicator Date hidden'!K46)</f>
        <v>0</v>
      </c>
      <c r="K45" s="211">
        <f>IF('Indicator Date hidden'!L46="x","x",$K$2-'Indicator Date hidden'!L46)</f>
        <v>0</v>
      </c>
      <c r="L45" s="211">
        <f>IF('Indicator Date hidden'!M46="x","x",$L$2-'Indicator Date hidden'!M46)</f>
        <v>0</v>
      </c>
      <c r="M45" s="211">
        <f>IF('Indicator Date hidden'!N46="x","x",$M$2-'Indicator Date hidden'!N46)</f>
        <v>0</v>
      </c>
      <c r="N45" s="211">
        <f>IF('Indicator Date hidden'!O46="x","x",$N$2-'Indicator Date hidden'!O46)</f>
        <v>0</v>
      </c>
      <c r="O45" s="211">
        <f>IF('Indicator Date hidden'!P46="x","x",$O$2-'Indicator Date hidden'!P46)</f>
        <v>0</v>
      </c>
      <c r="P45" s="211">
        <f>IF('Indicator Date hidden'!Q46="x","x",$P$2-'Indicator Date hidden'!Q46)</f>
        <v>0</v>
      </c>
      <c r="Q45" s="211" t="str">
        <f>IF('Indicator Date hidden'!R46="x","x",$Q$2-'Indicator Date hidden'!R46)</f>
        <v>x</v>
      </c>
      <c r="R45" s="211">
        <f>IF('Indicator Date hidden'!S46="x","x",$R$2-'Indicator Date hidden'!S46)</f>
        <v>0</v>
      </c>
      <c r="S45" s="211">
        <f>IF('Indicator Date hidden'!T46="x","x",$S$2-'Indicator Date hidden'!T46)</f>
        <v>0</v>
      </c>
      <c r="T45" s="211">
        <f>IF('Indicator Date hidden'!U46="x","x",$T$2-'Indicator Date hidden'!U46)</f>
        <v>0</v>
      </c>
      <c r="U45" s="211" t="str">
        <f>IF('Indicator Date hidden'!V46="x","x",$U$2-'Indicator Date hidden'!V46)</f>
        <v>x</v>
      </c>
      <c r="V45" s="211">
        <f>IF('Indicator Date hidden'!W46="x","x",$V$2-'Indicator Date hidden'!W46)</f>
        <v>0</v>
      </c>
      <c r="W45" s="211" t="str">
        <f>IF('Indicator Date hidden'!X46="x","x",$W$2-'Indicator Date hidden'!X46)</f>
        <v>x</v>
      </c>
      <c r="X45" s="211">
        <f>IF('Indicator Date hidden'!Y46="x","x",$X$2-'Indicator Date hidden'!Y46)</f>
        <v>4</v>
      </c>
      <c r="Y45" s="211">
        <f>IF('Indicator Date hidden'!Z46="x","x",$Y$2-'Indicator Date hidden'!Z46)</f>
        <v>0</v>
      </c>
      <c r="Z45" s="211">
        <f>IF('Indicator Date hidden'!AA46="x","x",$Z$2-'Indicator Date hidden'!AA46)</f>
        <v>0</v>
      </c>
      <c r="AA45" s="211">
        <f>IF('Indicator Date hidden'!AB46="x","x",$AA$2-'Indicator Date hidden'!AB46)</f>
        <v>0</v>
      </c>
      <c r="AB45" s="211">
        <f>IF('Indicator Date hidden'!AC46="x","x",$AB$2-'Indicator Date hidden'!AC46)</f>
        <v>0</v>
      </c>
      <c r="AC45" s="211">
        <f>IF('Indicator Date hidden'!AD46="x","x",$AC$2-'Indicator Date hidden'!AD46)</f>
        <v>0</v>
      </c>
      <c r="AD45" s="211" t="str">
        <f>IF('Indicator Date hidden'!AE46="x","x",$AD$2-'Indicator Date hidden'!AE46)</f>
        <v>x</v>
      </c>
      <c r="AE45" s="211">
        <f>IF('Indicator Date hidden'!AF46="x","x",$AE$2-'Indicator Date hidden'!AF46)</f>
        <v>0</v>
      </c>
      <c r="AF45" s="211" t="str">
        <f>IF('Indicator Date hidden'!AG46="x","x",$AF$2-'Indicator Date hidden'!AG46)</f>
        <v>x</v>
      </c>
      <c r="AG45" s="211">
        <f>IF('Indicator Date hidden'!AH46="x","x",$AG$2-'Indicator Date hidden'!AH46)</f>
        <v>0</v>
      </c>
      <c r="AH45" s="211">
        <f>IF('Indicator Date hidden'!AI46="x","x",$AH$2-'Indicator Date hidden'!AI46)</f>
        <v>0</v>
      </c>
      <c r="AI45" s="211">
        <f>IF('Indicator Date hidden'!AJ46="x","x",$AI$2-'Indicator Date hidden'!AJ46)</f>
        <v>0</v>
      </c>
      <c r="AJ45" s="211" t="str">
        <f>IF('Indicator Date hidden'!AK46="x","x",$AJ$2-'Indicator Date hidden'!AK46)</f>
        <v>x</v>
      </c>
      <c r="AK45" s="211">
        <f>IF('Indicator Date hidden'!AL46="x","x",$AK$2-'Indicator Date hidden'!AL46)</f>
        <v>1</v>
      </c>
      <c r="AL45" s="211">
        <f>IF('Indicator Date hidden'!AM46="x","x",$AL$2-'Indicator Date hidden'!AM46)</f>
        <v>0</v>
      </c>
      <c r="AM45" s="211">
        <f>IF('Indicator Date hidden'!AN46="x","x",$AM$2-'Indicator Date hidden'!AN46)</f>
        <v>0</v>
      </c>
      <c r="AN45" s="211">
        <f>IF('Indicator Date hidden'!AO46="x","x",$AN$2-'Indicator Date hidden'!AO46)</f>
        <v>0</v>
      </c>
      <c r="AO45" s="211" t="str">
        <f>IF('Indicator Date hidden'!AP46="x","x",$AO$2-'Indicator Date hidden'!AP46)</f>
        <v>x</v>
      </c>
      <c r="AP45" s="211" t="str">
        <f>IF('Indicator Date hidden'!AQ46="x","x",$AP$2-'Indicator Date hidden'!AQ46)</f>
        <v>x</v>
      </c>
      <c r="AQ45" s="211">
        <f>IF('Indicator Date hidden'!AR46="x","x",$AQ$2-'Indicator Date hidden'!AR46)</f>
        <v>4</v>
      </c>
      <c r="AR45" s="211">
        <f>IF('Indicator Date hidden'!AS46="x","x",$AR$2-'Indicator Date hidden'!AS46)</f>
        <v>0</v>
      </c>
      <c r="AS45" s="211">
        <f>IF('Indicator Date hidden'!AT46="x","x",$AS$2-'Indicator Date hidden'!AT46)</f>
        <v>0</v>
      </c>
      <c r="AT45" s="211">
        <f>IF('Indicator Date hidden'!AU46="x","x",$AT$2-'Indicator Date hidden'!AU46)</f>
        <v>0</v>
      </c>
      <c r="AU45" s="211">
        <f>IF('Indicator Date hidden'!AV46="x","x",$AU$2-'Indicator Date hidden'!AV46)</f>
        <v>2</v>
      </c>
      <c r="AV45" s="211">
        <f>IF('Indicator Date hidden'!AW46="x","x",$AV$2-'Indicator Date hidden'!AW46)</f>
        <v>0</v>
      </c>
      <c r="AW45" s="211">
        <f>IF('Indicator Date hidden'!AX46="x","x",$AW$2-'Indicator Date hidden'!AX46)</f>
        <v>0</v>
      </c>
      <c r="AX45" s="211">
        <f>IF('Indicator Date hidden'!AY46="x","x",$AX$2-'Indicator Date hidden'!AY46)</f>
        <v>0</v>
      </c>
      <c r="AY45" s="211">
        <f>IF('Indicator Date hidden'!AZ46="x","x",$AY$2-'Indicator Date hidden'!AZ46)</f>
        <v>0</v>
      </c>
      <c r="AZ45" s="211">
        <f>IF('Indicator Date hidden'!BA46="x","x",$AZ$2-'Indicator Date hidden'!BA46)</f>
        <v>0</v>
      </c>
      <c r="BA45">
        <f t="shared" si="5"/>
        <v>11</v>
      </c>
      <c r="BB45" s="21">
        <f t="shared" si="6"/>
        <v>0.2558139534883721</v>
      </c>
      <c r="BC45">
        <f t="shared" si="7"/>
        <v>4</v>
      </c>
      <c r="BD45" s="21">
        <f t="shared" si="8"/>
        <v>0.89164137268282861</v>
      </c>
      <c r="BE45" s="281">
        <f t="shared" si="9"/>
        <v>0</v>
      </c>
    </row>
    <row r="46" spans="1:57" x14ac:dyDescent="0.25">
      <c r="A46" t="s">
        <v>8844</v>
      </c>
      <c r="B46" s="211">
        <f>IF('Indicator Date hidden'!C47="x","x",$B$2-'Indicator Date hidden'!C47)</f>
        <v>0</v>
      </c>
      <c r="C46" s="211">
        <f>IF('Indicator Date hidden'!D47="x","x",$C$2-'Indicator Date hidden'!D47)</f>
        <v>0</v>
      </c>
      <c r="D46" s="211">
        <f>IF('Indicator Date hidden'!E47="x","x",$D$2-'Indicator Date hidden'!E47)</f>
        <v>0</v>
      </c>
      <c r="E46" s="211">
        <f>IF('Indicator Date hidden'!F47="x","x",$E$2-'Indicator Date hidden'!F47)</f>
        <v>0</v>
      </c>
      <c r="F46" s="211">
        <f>IF('Indicator Date hidden'!G47="x","x",$F$2-'Indicator Date hidden'!G47)</f>
        <v>0</v>
      </c>
      <c r="G46" s="211">
        <f>IF('Indicator Date hidden'!H47="x","x",$G$2-'Indicator Date hidden'!H47)</f>
        <v>0</v>
      </c>
      <c r="H46" s="211">
        <f>IF('Indicator Date hidden'!I47="x","x",$H$2-'Indicator Date hidden'!I47)</f>
        <v>0</v>
      </c>
      <c r="I46" s="211">
        <f>IF('Indicator Date hidden'!J47="x","x",$I$2-'Indicator Date hidden'!J47)</f>
        <v>0</v>
      </c>
      <c r="J46" s="211">
        <f>IF('Indicator Date hidden'!K47="x","x",$J$2-'Indicator Date hidden'!K47)</f>
        <v>0</v>
      </c>
      <c r="K46" s="211">
        <f>IF('Indicator Date hidden'!L47="x","x",$K$2-'Indicator Date hidden'!L47)</f>
        <v>0</v>
      </c>
      <c r="L46" s="211">
        <f>IF('Indicator Date hidden'!M47="x","x",$L$2-'Indicator Date hidden'!M47)</f>
        <v>0</v>
      </c>
      <c r="M46" s="211">
        <f>IF('Indicator Date hidden'!N47="x","x",$M$2-'Indicator Date hidden'!N47)</f>
        <v>0</v>
      </c>
      <c r="N46" s="211">
        <f>IF('Indicator Date hidden'!O47="x","x",$N$2-'Indicator Date hidden'!O47)</f>
        <v>0</v>
      </c>
      <c r="O46" s="211">
        <f>IF('Indicator Date hidden'!P47="x","x",$O$2-'Indicator Date hidden'!P47)</f>
        <v>0</v>
      </c>
      <c r="P46" s="211">
        <f>IF('Indicator Date hidden'!Q47="x","x",$P$2-'Indicator Date hidden'!Q47)</f>
        <v>0</v>
      </c>
      <c r="Q46" s="211" t="str">
        <f>IF('Indicator Date hidden'!R47="x","x",$Q$2-'Indicator Date hidden'!R47)</f>
        <v>x</v>
      </c>
      <c r="R46" s="211">
        <f>IF('Indicator Date hidden'!S47="x","x",$R$2-'Indicator Date hidden'!S47)</f>
        <v>0</v>
      </c>
      <c r="S46" s="211">
        <f>IF('Indicator Date hidden'!T47="x","x",$S$2-'Indicator Date hidden'!T47)</f>
        <v>0</v>
      </c>
      <c r="T46" s="211">
        <f>IF('Indicator Date hidden'!U47="x","x",$T$2-'Indicator Date hidden'!U47)</f>
        <v>0</v>
      </c>
      <c r="U46" s="211" t="str">
        <f>IF('Indicator Date hidden'!V47="x","x",$U$2-'Indicator Date hidden'!V47)</f>
        <v>x</v>
      </c>
      <c r="V46" s="211">
        <f>IF('Indicator Date hidden'!W47="x","x",$V$2-'Indicator Date hidden'!W47)</f>
        <v>0</v>
      </c>
      <c r="W46" s="211" t="str">
        <f>IF('Indicator Date hidden'!X47="x","x",$W$2-'Indicator Date hidden'!X47)</f>
        <v>x</v>
      </c>
      <c r="X46" s="211">
        <f>IF('Indicator Date hidden'!Y47="x","x",$X$2-'Indicator Date hidden'!Y47)</f>
        <v>2</v>
      </c>
      <c r="Y46" s="211">
        <f>IF('Indicator Date hidden'!Z47="x","x",$Y$2-'Indicator Date hidden'!Z47)</f>
        <v>0</v>
      </c>
      <c r="Z46" s="211">
        <f>IF('Indicator Date hidden'!AA47="x","x",$Z$2-'Indicator Date hidden'!AA47)</f>
        <v>0</v>
      </c>
      <c r="AA46" s="211">
        <f>IF('Indicator Date hidden'!AB47="x","x",$AA$2-'Indicator Date hidden'!AB47)</f>
        <v>1</v>
      </c>
      <c r="AB46" s="211">
        <f>IF('Indicator Date hidden'!AC47="x","x",$AB$2-'Indicator Date hidden'!AC47)</f>
        <v>0</v>
      </c>
      <c r="AC46" s="211">
        <f>IF('Indicator Date hidden'!AD47="x","x",$AC$2-'Indicator Date hidden'!AD47)</f>
        <v>0</v>
      </c>
      <c r="AD46" s="211" t="str">
        <f>IF('Indicator Date hidden'!AE47="x","x",$AD$2-'Indicator Date hidden'!AE47)</f>
        <v>x</v>
      </c>
      <c r="AE46" s="211">
        <f>IF('Indicator Date hidden'!AF47="x","x",$AE$2-'Indicator Date hidden'!AF47)</f>
        <v>0</v>
      </c>
      <c r="AF46" s="211">
        <f>IF('Indicator Date hidden'!AG47="x","x",$AF$2-'Indicator Date hidden'!AG47)</f>
        <v>1</v>
      </c>
      <c r="AG46" s="211">
        <f>IF('Indicator Date hidden'!AH47="x","x",$AG$2-'Indicator Date hidden'!AH47)</f>
        <v>0</v>
      </c>
      <c r="AH46" s="211">
        <f>IF('Indicator Date hidden'!AI47="x","x",$AH$2-'Indicator Date hidden'!AI47)</f>
        <v>0</v>
      </c>
      <c r="AI46" s="211">
        <f>IF('Indicator Date hidden'!AJ47="x","x",$AI$2-'Indicator Date hidden'!AJ47)</f>
        <v>0</v>
      </c>
      <c r="AJ46" s="211">
        <f>IF('Indicator Date hidden'!AK47="x","x",$AJ$2-'Indicator Date hidden'!AK47)</f>
        <v>1</v>
      </c>
      <c r="AK46" s="211">
        <f>IF('Indicator Date hidden'!AL47="x","x",$AK$2-'Indicator Date hidden'!AL47)</f>
        <v>1</v>
      </c>
      <c r="AL46" s="211">
        <f>IF('Indicator Date hidden'!AM47="x","x",$AL$2-'Indicator Date hidden'!AM47)</f>
        <v>0</v>
      </c>
      <c r="AM46" s="211">
        <f>IF('Indicator Date hidden'!AN47="x","x",$AM$2-'Indicator Date hidden'!AN47)</f>
        <v>0</v>
      </c>
      <c r="AN46" s="211">
        <f>IF('Indicator Date hidden'!AO47="x","x",$AN$2-'Indicator Date hidden'!AO47)</f>
        <v>0</v>
      </c>
      <c r="AO46" s="211">
        <f>IF('Indicator Date hidden'!AP47="x","x",$AO$2-'Indicator Date hidden'!AP47)</f>
        <v>0</v>
      </c>
      <c r="AP46" s="211">
        <f>IF('Indicator Date hidden'!AQ47="x","x",$AP$2-'Indicator Date hidden'!AQ47)</f>
        <v>0</v>
      </c>
      <c r="AQ46" s="211" t="str">
        <f>IF('Indicator Date hidden'!AR47="x","x",$AQ$2-'Indicator Date hidden'!AR47)</f>
        <v>x</v>
      </c>
      <c r="AR46" s="211">
        <f>IF('Indicator Date hidden'!AS47="x","x",$AR$2-'Indicator Date hidden'!AS47)</f>
        <v>0</v>
      </c>
      <c r="AS46" s="211">
        <f>IF('Indicator Date hidden'!AT47="x","x",$AS$2-'Indicator Date hidden'!AT47)</f>
        <v>0</v>
      </c>
      <c r="AT46" s="211">
        <f>IF('Indicator Date hidden'!AU47="x","x",$AT$2-'Indicator Date hidden'!AU47)</f>
        <v>0</v>
      </c>
      <c r="AU46" s="211">
        <f>IF('Indicator Date hidden'!AV47="x","x",$AU$2-'Indicator Date hidden'!AV47)</f>
        <v>3</v>
      </c>
      <c r="AV46" s="211">
        <f>IF('Indicator Date hidden'!AW47="x","x",$AV$2-'Indicator Date hidden'!AW47)</f>
        <v>0</v>
      </c>
      <c r="AW46" s="211">
        <f>IF('Indicator Date hidden'!AX47="x","x",$AW$2-'Indicator Date hidden'!AX47)</f>
        <v>0</v>
      </c>
      <c r="AX46" s="211">
        <f>IF('Indicator Date hidden'!AY47="x","x",$AX$2-'Indicator Date hidden'!AY47)</f>
        <v>0</v>
      </c>
      <c r="AY46" s="211">
        <f>IF('Indicator Date hidden'!AZ47="x","x",$AY$2-'Indicator Date hidden'!AZ47)</f>
        <v>0</v>
      </c>
      <c r="AZ46" s="211">
        <f>IF('Indicator Date hidden'!BA47="x","x",$AZ$2-'Indicator Date hidden'!BA47)</f>
        <v>0</v>
      </c>
      <c r="BA46">
        <f t="shared" si="5"/>
        <v>9</v>
      </c>
      <c r="BB46" s="21">
        <f t="shared" si="6"/>
        <v>0.19565217391304349</v>
      </c>
      <c r="BC46">
        <f t="shared" si="7"/>
        <v>6</v>
      </c>
      <c r="BD46" s="21">
        <f t="shared" si="8"/>
        <v>0.57557401282059684</v>
      </c>
      <c r="BE46" s="281">
        <f t="shared" si="9"/>
        <v>0</v>
      </c>
    </row>
    <row r="47" spans="1:57" x14ac:dyDescent="0.25">
      <c r="A47" t="s">
        <v>8846</v>
      </c>
      <c r="B47" s="211">
        <f>IF('Indicator Date hidden'!C48="x","x",$B$2-'Indicator Date hidden'!C48)</f>
        <v>0</v>
      </c>
      <c r="C47" s="211">
        <f>IF('Indicator Date hidden'!D48="x","x",$C$2-'Indicator Date hidden'!D48)</f>
        <v>0</v>
      </c>
      <c r="D47" s="211">
        <f>IF('Indicator Date hidden'!E48="x","x",$D$2-'Indicator Date hidden'!E48)</f>
        <v>0</v>
      </c>
      <c r="E47" s="211">
        <f>IF('Indicator Date hidden'!F48="x","x",$E$2-'Indicator Date hidden'!F48)</f>
        <v>0</v>
      </c>
      <c r="F47" s="211">
        <f>IF('Indicator Date hidden'!G48="x","x",$F$2-'Indicator Date hidden'!G48)</f>
        <v>0</v>
      </c>
      <c r="G47" s="211">
        <f>IF('Indicator Date hidden'!H48="x","x",$G$2-'Indicator Date hidden'!H48)</f>
        <v>0</v>
      </c>
      <c r="H47" s="211">
        <f>IF('Indicator Date hidden'!I48="x","x",$H$2-'Indicator Date hidden'!I48)</f>
        <v>0</v>
      </c>
      <c r="I47" s="211">
        <f>IF('Indicator Date hidden'!J48="x","x",$I$2-'Indicator Date hidden'!J48)</f>
        <v>0</v>
      </c>
      <c r="J47" s="211">
        <f>IF('Indicator Date hidden'!K48="x","x",$J$2-'Indicator Date hidden'!K48)</f>
        <v>0</v>
      </c>
      <c r="K47" s="211">
        <f>IF('Indicator Date hidden'!L48="x","x",$K$2-'Indicator Date hidden'!L48)</f>
        <v>0</v>
      </c>
      <c r="L47" s="211">
        <f>IF('Indicator Date hidden'!M48="x","x",$L$2-'Indicator Date hidden'!M48)</f>
        <v>0</v>
      </c>
      <c r="M47" s="211">
        <f>IF('Indicator Date hidden'!N48="x","x",$M$2-'Indicator Date hidden'!N48)</f>
        <v>0</v>
      </c>
      <c r="N47" s="211">
        <f>IF('Indicator Date hidden'!O48="x","x",$N$2-'Indicator Date hidden'!O48)</f>
        <v>0</v>
      </c>
      <c r="O47" s="211">
        <f>IF('Indicator Date hidden'!P48="x","x",$O$2-'Indicator Date hidden'!P48)</f>
        <v>0</v>
      </c>
      <c r="P47" s="211">
        <f>IF('Indicator Date hidden'!Q48="x","x",$P$2-'Indicator Date hidden'!Q48)</f>
        <v>0</v>
      </c>
      <c r="Q47" s="211" t="str">
        <f>IF('Indicator Date hidden'!R48="x","x",$Q$2-'Indicator Date hidden'!R48)</f>
        <v>x</v>
      </c>
      <c r="R47" s="211">
        <f>IF('Indicator Date hidden'!S48="x","x",$R$2-'Indicator Date hidden'!S48)</f>
        <v>0</v>
      </c>
      <c r="S47" s="211">
        <f>IF('Indicator Date hidden'!T48="x","x",$S$2-'Indicator Date hidden'!T48)</f>
        <v>0</v>
      </c>
      <c r="T47" s="211">
        <f>IF('Indicator Date hidden'!U48="x","x",$T$2-'Indicator Date hidden'!U48)</f>
        <v>0</v>
      </c>
      <c r="U47" s="211" t="str">
        <f>IF('Indicator Date hidden'!V48="x","x",$U$2-'Indicator Date hidden'!V48)</f>
        <v>x</v>
      </c>
      <c r="V47" s="211">
        <f>IF('Indicator Date hidden'!W48="x","x",$V$2-'Indicator Date hidden'!W48)</f>
        <v>0</v>
      </c>
      <c r="W47" s="211" t="str">
        <f>IF('Indicator Date hidden'!X48="x","x",$W$2-'Indicator Date hidden'!X48)</f>
        <v>x</v>
      </c>
      <c r="X47" s="211">
        <f>IF('Indicator Date hidden'!Y48="x","x",$X$2-'Indicator Date hidden'!Y48)</f>
        <v>3</v>
      </c>
      <c r="Y47" s="211">
        <f>IF('Indicator Date hidden'!Z48="x","x",$Y$2-'Indicator Date hidden'!Z48)</f>
        <v>0</v>
      </c>
      <c r="Z47" s="211">
        <f>IF('Indicator Date hidden'!AA48="x","x",$Z$2-'Indicator Date hidden'!AA48)</f>
        <v>0</v>
      </c>
      <c r="AA47" s="211">
        <f>IF('Indicator Date hidden'!AB48="x","x",$AA$2-'Indicator Date hidden'!AB48)</f>
        <v>1</v>
      </c>
      <c r="AB47" s="211">
        <f>IF('Indicator Date hidden'!AC48="x","x",$AB$2-'Indicator Date hidden'!AC48)</f>
        <v>0</v>
      </c>
      <c r="AC47" s="211">
        <f>IF('Indicator Date hidden'!AD48="x","x",$AC$2-'Indicator Date hidden'!AD48)</f>
        <v>0</v>
      </c>
      <c r="AD47" s="211" t="str">
        <f>IF('Indicator Date hidden'!AE48="x","x",$AD$2-'Indicator Date hidden'!AE48)</f>
        <v>x</v>
      </c>
      <c r="AE47" s="211">
        <f>IF('Indicator Date hidden'!AF48="x","x",$AE$2-'Indicator Date hidden'!AF48)</f>
        <v>0</v>
      </c>
      <c r="AF47" s="211">
        <f>IF('Indicator Date hidden'!AG48="x","x",$AF$2-'Indicator Date hidden'!AG48)</f>
        <v>1</v>
      </c>
      <c r="AG47" s="211">
        <f>IF('Indicator Date hidden'!AH48="x","x",$AG$2-'Indicator Date hidden'!AH48)</f>
        <v>0</v>
      </c>
      <c r="AH47" s="211">
        <f>IF('Indicator Date hidden'!AI48="x","x",$AH$2-'Indicator Date hidden'!AI48)</f>
        <v>0</v>
      </c>
      <c r="AI47" s="211">
        <f>IF('Indicator Date hidden'!AJ48="x","x",$AI$2-'Indicator Date hidden'!AJ48)</f>
        <v>0</v>
      </c>
      <c r="AJ47" s="211" t="str">
        <f>IF('Indicator Date hidden'!AK48="x","x",$AJ$2-'Indicator Date hidden'!AK48)</f>
        <v>x</v>
      </c>
      <c r="AK47" s="211">
        <f>IF('Indicator Date hidden'!AL48="x","x",$AK$2-'Indicator Date hidden'!AL48)</f>
        <v>1</v>
      </c>
      <c r="AL47" s="211">
        <f>IF('Indicator Date hidden'!AM48="x","x",$AL$2-'Indicator Date hidden'!AM48)</f>
        <v>0</v>
      </c>
      <c r="AM47" s="211">
        <f>IF('Indicator Date hidden'!AN48="x","x",$AM$2-'Indicator Date hidden'!AN48)</f>
        <v>0</v>
      </c>
      <c r="AN47" s="211">
        <f>IF('Indicator Date hidden'!AO48="x","x",$AN$2-'Indicator Date hidden'!AO48)</f>
        <v>0</v>
      </c>
      <c r="AO47" s="211">
        <f>IF('Indicator Date hidden'!AP48="x","x",$AO$2-'Indicator Date hidden'!AP48)</f>
        <v>0</v>
      </c>
      <c r="AP47" s="211">
        <f>IF('Indicator Date hidden'!AQ48="x","x",$AP$2-'Indicator Date hidden'!AQ48)</f>
        <v>0</v>
      </c>
      <c r="AQ47" s="211">
        <f>IF('Indicator Date hidden'!AR48="x","x",$AQ$2-'Indicator Date hidden'!AR48)</f>
        <v>0</v>
      </c>
      <c r="AR47" s="211">
        <f>IF('Indicator Date hidden'!AS48="x","x",$AR$2-'Indicator Date hidden'!AS48)</f>
        <v>0</v>
      </c>
      <c r="AS47" s="211">
        <f>IF('Indicator Date hidden'!AT48="x","x",$AS$2-'Indicator Date hidden'!AT48)</f>
        <v>0</v>
      </c>
      <c r="AT47" s="211">
        <f>IF('Indicator Date hidden'!AU48="x","x",$AT$2-'Indicator Date hidden'!AU48)</f>
        <v>0</v>
      </c>
      <c r="AU47" s="211" t="str">
        <f>IF('Indicator Date hidden'!AV48="x","x",$AU$2-'Indicator Date hidden'!AV48)</f>
        <v>x</v>
      </c>
      <c r="AV47" s="211">
        <f>IF('Indicator Date hidden'!AW48="x","x",$AV$2-'Indicator Date hidden'!AW48)</f>
        <v>0</v>
      </c>
      <c r="AW47" s="211">
        <f>IF('Indicator Date hidden'!AX48="x","x",$AW$2-'Indicator Date hidden'!AX48)</f>
        <v>0</v>
      </c>
      <c r="AX47" s="211">
        <f>IF('Indicator Date hidden'!AY48="x","x",$AX$2-'Indicator Date hidden'!AY48)</f>
        <v>0</v>
      </c>
      <c r="AY47" s="211">
        <f>IF('Indicator Date hidden'!AZ48="x","x",$AY$2-'Indicator Date hidden'!AZ48)</f>
        <v>0</v>
      </c>
      <c r="AZ47" s="211">
        <f>IF('Indicator Date hidden'!BA48="x","x",$AZ$2-'Indicator Date hidden'!BA48)</f>
        <v>0</v>
      </c>
      <c r="BA47">
        <f t="shared" si="5"/>
        <v>6</v>
      </c>
      <c r="BB47" s="21">
        <f t="shared" si="6"/>
        <v>0.13333333333333333</v>
      </c>
      <c r="BC47">
        <f t="shared" si="7"/>
        <v>4</v>
      </c>
      <c r="BD47" s="21">
        <f t="shared" si="8"/>
        <v>0.49888765156985887</v>
      </c>
      <c r="BE47" s="281">
        <f t="shared" si="9"/>
        <v>0</v>
      </c>
    </row>
    <row r="48" spans="1:57" x14ac:dyDescent="0.25">
      <c r="A48" t="s">
        <v>8853</v>
      </c>
      <c r="B48" s="211">
        <f>IF('Indicator Date hidden'!C49="x","x",$B$2-'Indicator Date hidden'!C49)</f>
        <v>0</v>
      </c>
      <c r="C48" s="211">
        <f>IF('Indicator Date hidden'!D49="x","x",$C$2-'Indicator Date hidden'!D49)</f>
        <v>0</v>
      </c>
      <c r="D48" s="211">
        <f>IF('Indicator Date hidden'!E49="x","x",$D$2-'Indicator Date hidden'!E49)</f>
        <v>0</v>
      </c>
      <c r="E48" s="211">
        <f>IF('Indicator Date hidden'!F49="x","x",$E$2-'Indicator Date hidden'!F49)</f>
        <v>0</v>
      </c>
      <c r="F48" s="211">
        <f>IF('Indicator Date hidden'!G49="x","x",$F$2-'Indicator Date hidden'!G49)</f>
        <v>0</v>
      </c>
      <c r="G48" s="211">
        <f>IF('Indicator Date hidden'!H49="x","x",$G$2-'Indicator Date hidden'!H49)</f>
        <v>0</v>
      </c>
      <c r="H48" s="211">
        <f>IF('Indicator Date hidden'!I49="x","x",$H$2-'Indicator Date hidden'!I49)</f>
        <v>0</v>
      </c>
      <c r="I48" s="211">
        <f>IF('Indicator Date hidden'!J49="x","x",$I$2-'Indicator Date hidden'!J49)</f>
        <v>0</v>
      </c>
      <c r="J48" s="211">
        <f>IF('Indicator Date hidden'!K49="x","x",$J$2-'Indicator Date hidden'!K49)</f>
        <v>0</v>
      </c>
      <c r="K48" s="211">
        <f>IF('Indicator Date hidden'!L49="x","x",$K$2-'Indicator Date hidden'!L49)</f>
        <v>0</v>
      </c>
      <c r="L48" s="211">
        <f>IF('Indicator Date hidden'!M49="x","x",$L$2-'Indicator Date hidden'!M49)</f>
        <v>0</v>
      </c>
      <c r="M48" s="211">
        <f>IF('Indicator Date hidden'!N49="x","x",$M$2-'Indicator Date hidden'!N49)</f>
        <v>0</v>
      </c>
      <c r="N48" s="211">
        <f>IF('Indicator Date hidden'!O49="x","x",$N$2-'Indicator Date hidden'!O49)</f>
        <v>0</v>
      </c>
      <c r="O48" s="211">
        <f>IF('Indicator Date hidden'!P49="x","x",$O$2-'Indicator Date hidden'!P49)</f>
        <v>0</v>
      </c>
      <c r="P48" s="211">
        <f>IF('Indicator Date hidden'!Q49="x","x",$P$2-'Indicator Date hidden'!Q49)</f>
        <v>0</v>
      </c>
      <c r="Q48" s="211" t="str">
        <f>IF('Indicator Date hidden'!R49="x","x",$Q$2-'Indicator Date hidden'!R49)</f>
        <v>x</v>
      </c>
      <c r="R48" s="211">
        <f>IF('Indicator Date hidden'!S49="x","x",$R$2-'Indicator Date hidden'!S49)</f>
        <v>0</v>
      </c>
      <c r="S48" s="211">
        <f>IF('Indicator Date hidden'!T49="x","x",$S$2-'Indicator Date hidden'!T49)</f>
        <v>0</v>
      </c>
      <c r="T48" s="211">
        <f>IF('Indicator Date hidden'!U49="x","x",$T$2-'Indicator Date hidden'!U49)</f>
        <v>0</v>
      </c>
      <c r="U48" s="211" t="str">
        <f>IF('Indicator Date hidden'!V49="x","x",$U$2-'Indicator Date hidden'!V49)</f>
        <v>x</v>
      </c>
      <c r="V48" s="211">
        <f>IF('Indicator Date hidden'!W49="x","x",$V$2-'Indicator Date hidden'!W49)</f>
        <v>0</v>
      </c>
      <c r="W48" s="211" t="str">
        <f>IF('Indicator Date hidden'!X49="x","x",$W$2-'Indicator Date hidden'!X49)</f>
        <v>x</v>
      </c>
      <c r="X48" s="211">
        <f>IF('Indicator Date hidden'!Y49="x","x",$X$2-'Indicator Date hidden'!Y49)</f>
        <v>4</v>
      </c>
      <c r="Y48" s="211">
        <f>IF('Indicator Date hidden'!Z49="x","x",$Y$2-'Indicator Date hidden'!Z49)</f>
        <v>0</v>
      </c>
      <c r="Z48" s="211">
        <f>IF('Indicator Date hidden'!AA49="x","x",$Z$2-'Indicator Date hidden'!AA49)</f>
        <v>0</v>
      </c>
      <c r="AA48" s="211">
        <f>IF('Indicator Date hidden'!AB49="x","x",$AA$2-'Indicator Date hidden'!AB49)</f>
        <v>0</v>
      </c>
      <c r="AB48" s="211">
        <f>IF('Indicator Date hidden'!AC49="x","x",$AB$2-'Indicator Date hidden'!AC49)</f>
        <v>0</v>
      </c>
      <c r="AC48" s="211">
        <f>IF('Indicator Date hidden'!AD49="x","x",$AC$2-'Indicator Date hidden'!AD49)</f>
        <v>0</v>
      </c>
      <c r="AD48" s="211" t="str">
        <f>IF('Indicator Date hidden'!AE49="x","x",$AD$2-'Indicator Date hidden'!AE49)</f>
        <v>x</v>
      </c>
      <c r="AE48" s="211">
        <f>IF('Indicator Date hidden'!AF49="x","x",$AE$2-'Indicator Date hidden'!AF49)</f>
        <v>0</v>
      </c>
      <c r="AF48" s="211">
        <f>IF('Indicator Date hidden'!AG49="x","x",$AF$2-'Indicator Date hidden'!AG49)</f>
        <v>1</v>
      </c>
      <c r="AG48" s="211">
        <f>IF('Indicator Date hidden'!AH49="x","x",$AG$2-'Indicator Date hidden'!AH49)</f>
        <v>0</v>
      </c>
      <c r="AH48" s="211">
        <f>IF('Indicator Date hidden'!AI49="x","x",$AH$2-'Indicator Date hidden'!AI49)</f>
        <v>0</v>
      </c>
      <c r="AI48" s="211">
        <f>IF('Indicator Date hidden'!AJ49="x","x",$AI$2-'Indicator Date hidden'!AJ49)</f>
        <v>0</v>
      </c>
      <c r="AJ48" s="211" t="str">
        <f>IF('Indicator Date hidden'!AK49="x","x",$AJ$2-'Indicator Date hidden'!AK49)</f>
        <v>x</v>
      </c>
      <c r="AK48" s="211">
        <f>IF('Indicator Date hidden'!AL49="x","x",$AK$2-'Indicator Date hidden'!AL49)</f>
        <v>1</v>
      </c>
      <c r="AL48" s="211">
        <f>IF('Indicator Date hidden'!AM49="x","x",$AL$2-'Indicator Date hidden'!AM49)</f>
        <v>0</v>
      </c>
      <c r="AM48" s="211">
        <f>IF('Indicator Date hidden'!AN49="x","x",$AM$2-'Indicator Date hidden'!AN49)</f>
        <v>0</v>
      </c>
      <c r="AN48" s="211">
        <f>IF('Indicator Date hidden'!AO49="x","x",$AN$2-'Indicator Date hidden'!AO49)</f>
        <v>0</v>
      </c>
      <c r="AO48" s="211">
        <f>IF('Indicator Date hidden'!AP49="x","x",$AO$2-'Indicator Date hidden'!AP49)</f>
        <v>0</v>
      </c>
      <c r="AP48" s="211">
        <f>IF('Indicator Date hidden'!AQ49="x","x",$AP$2-'Indicator Date hidden'!AQ49)</f>
        <v>0</v>
      </c>
      <c r="AQ48" s="211">
        <f>IF('Indicator Date hidden'!AR49="x","x",$AQ$2-'Indicator Date hidden'!AR49)</f>
        <v>0</v>
      </c>
      <c r="AR48" s="211">
        <f>IF('Indicator Date hidden'!AS49="x","x",$AR$2-'Indicator Date hidden'!AS49)</f>
        <v>0</v>
      </c>
      <c r="AS48" s="211">
        <f>IF('Indicator Date hidden'!AT49="x","x",$AS$2-'Indicator Date hidden'!AT49)</f>
        <v>0</v>
      </c>
      <c r="AT48" s="211">
        <f>IF('Indicator Date hidden'!AU49="x","x",$AT$2-'Indicator Date hidden'!AU49)</f>
        <v>0</v>
      </c>
      <c r="AU48" s="211" t="str">
        <f>IF('Indicator Date hidden'!AV49="x","x",$AU$2-'Indicator Date hidden'!AV49)</f>
        <v>x</v>
      </c>
      <c r="AV48" s="211">
        <f>IF('Indicator Date hidden'!AW49="x","x",$AV$2-'Indicator Date hidden'!AW49)</f>
        <v>0</v>
      </c>
      <c r="AW48" s="211">
        <f>IF('Indicator Date hidden'!AX49="x","x",$AW$2-'Indicator Date hidden'!AX49)</f>
        <v>0</v>
      </c>
      <c r="AX48" s="211">
        <f>IF('Indicator Date hidden'!AY49="x","x",$AX$2-'Indicator Date hidden'!AY49)</f>
        <v>0</v>
      </c>
      <c r="AY48" s="211">
        <f>IF('Indicator Date hidden'!AZ49="x","x",$AY$2-'Indicator Date hidden'!AZ49)</f>
        <v>0</v>
      </c>
      <c r="AZ48" s="211">
        <f>IF('Indicator Date hidden'!BA49="x","x",$AZ$2-'Indicator Date hidden'!BA49)</f>
        <v>0</v>
      </c>
      <c r="BA48">
        <f t="shared" si="5"/>
        <v>6</v>
      </c>
      <c r="BB48" s="21">
        <f t="shared" si="6"/>
        <v>0.13333333333333333</v>
      </c>
      <c r="BC48">
        <f t="shared" si="7"/>
        <v>3</v>
      </c>
      <c r="BD48" s="21">
        <f t="shared" si="8"/>
        <v>0.6182412330330469</v>
      </c>
      <c r="BE48" s="281">
        <f t="shared" si="9"/>
        <v>0</v>
      </c>
    </row>
    <row r="49" spans="1:57" x14ac:dyDescent="0.25">
      <c r="A49" t="s">
        <v>8849</v>
      </c>
      <c r="B49" s="211">
        <f>IF('Indicator Date hidden'!C50="x","x",$B$2-'Indicator Date hidden'!C50)</f>
        <v>0</v>
      </c>
      <c r="C49" s="211">
        <f>IF('Indicator Date hidden'!D50="x","x",$C$2-'Indicator Date hidden'!D50)</f>
        <v>0</v>
      </c>
      <c r="D49" s="211">
        <f>IF('Indicator Date hidden'!E50="x","x",$D$2-'Indicator Date hidden'!E50)</f>
        <v>0</v>
      </c>
      <c r="E49" s="211">
        <f>IF('Indicator Date hidden'!F50="x","x",$E$2-'Indicator Date hidden'!F50)</f>
        <v>0</v>
      </c>
      <c r="F49" s="211">
        <f>IF('Indicator Date hidden'!G50="x","x",$F$2-'Indicator Date hidden'!G50)</f>
        <v>0</v>
      </c>
      <c r="G49" s="211">
        <f>IF('Indicator Date hidden'!H50="x","x",$G$2-'Indicator Date hidden'!H50)</f>
        <v>0</v>
      </c>
      <c r="H49" s="211">
        <f>IF('Indicator Date hidden'!I50="x","x",$H$2-'Indicator Date hidden'!I50)</f>
        <v>0</v>
      </c>
      <c r="I49" s="211">
        <f>IF('Indicator Date hidden'!J50="x","x",$I$2-'Indicator Date hidden'!J50)</f>
        <v>0</v>
      </c>
      <c r="J49" s="211">
        <f>IF('Indicator Date hidden'!K50="x","x",$J$2-'Indicator Date hidden'!K50)</f>
        <v>0</v>
      </c>
      <c r="K49" s="211">
        <f>IF('Indicator Date hidden'!L50="x","x",$K$2-'Indicator Date hidden'!L50)</f>
        <v>0</v>
      </c>
      <c r="L49" s="211">
        <f>IF('Indicator Date hidden'!M50="x","x",$L$2-'Indicator Date hidden'!M50)</f>
        <v>0</v>
      </c>
      <c r="M49" s="211">
        <f>IF('Indicator Date hidden'!N50="x","x",$M$2-'Indicator Date hidden'!N50)</f>
        <v>0</v>
      </c>
      <c r="N49" s="211">
        <f>IF('Indicator Date hidden'!O50="x","x",$N$2-'Indicator Date hidden'!O50)</f>
        <v>0</v>
      </c>
      <c r="O49" s="211">
        <f>IF('Indicator Date hidden'!P50="x","x",$O$2-'Indicator Date hidden'!P50)</f>
        <v>0</v>
      </c>
      <c r="P49" s="211">
        <f>IF('Indicator Date hidden'!Q50="x","x",$P$2-'Indicator Date hidden'!Q50)</f>
        <v>0</v>
      </c>
      <c r="Q49" s="211">
        <f>IF('Indicator Date hidden'!R50="x","x",$Q$2-'Indicator Date hidden'!R50)</f>
        <v>8</v>
      </c>
      <c r="R49" s="211">
        <f>IF('Indicator Date hidden'!S50="x","x",$R$2-'Indicator Date hidden'!S50)</f>
        <v>0</v>
      </c>
      <c r="S49" s="211">
        <f>IF('Indicator Date hidden'!T50="x","x",$S$2-'Indicator Date hidden'!T50)</f>
        <v>0</v>
      </c>
      <c r="T49" s="211">
        <f>IF('Indicator Date hidden'!U50="x","x",$T$2-'Indicator Date hidden'!U50)</f>
        <v>0</v>
      </c>
      <c r="U49" s="211" t="str">
        <f>IF('Indicator Date hidden'!V50="x","x",$U$2-'Indicator Date hidden'!V50)</f>
        <v>x</v>
      </c>
      <c r="V49" s="211">
        <f>IF('Indicator Date hidden'!W50="x","x",$V$2-'Indicator Date hidden'!W50)</f>
        <v>0</v>
      </c>
      <c r="W49" s="211">
        <f>IF('Indicator Date hidden'!X50="x","x",$W$2-'Indicator Date hidden'!X50)</f>
        <v>2</v>
      </c>
      <c r="X49" s="211">
        <f>IF('Indicator Date hidden'!Y50="x","x",$X$2-'Indicator Date hidden'!Y50)</f>
        <v>4</v>
      </c>
      <c r="Y49" s="211">
        <f>IF('Indicator Date hidden'!Z50="x","x",$Y$2-'Indicator Date hidden'!Z50)</f>
        <v>0</v>
      </c>
      <c r="Z49" s="211">
        <f>IF('Indicator Date hidden'!AA50="x","x",$Z$2-'Indicator Date hidden'!AA50)</f>
        <v>0</v>
      </c>
      <c r="AA49" s="211">
        <f>IF('Indicator Date hidden'!AB50="x","x",$AA$2-'Indicator Date hidden'!AB50)</f>
        <v>0</v>
      </c>
      <c r="AB49" s="211">
        <f>IF('Indicator Date hidden'!AC50="x","x",$AB$2-'Indicator Date hidden'!AC50)</f>
        <v>0</v>
      </c>
      <c r="AC49" s="211">
        <f>IF('Indicator Date hidden'!AD50="x","x",$AC$2-'Indicator Date hidden'!AD50)</f>
        <v>0</v>
      </c>
      <c r="AD49" s="211">
        <f>IF('Indicator Date hidden'!AE50="x","x",$AD$2-'Indicator Date hidden'!AE50)</f>
        <v>0</v>
      </c>
      <c r="AE49" s="211" t="str">
        <f>IF('Indicator Date hidden'!AF50="x","x",$AE$2-'Indicator Date hidden'!AF50)</f>
        <v>x</v>
      </c>
      <c r="AF49" s="211">
        <f>IF('Indicator Date hidden'!AG50="x","x",$AF$2-'Indicator Date hidden'!AG50)</f>
        <v>1</v>
      </c>
      <c r="AG49" s="211">
        <f>IF('Indicator Date hidden'!AH50="x","x",$AG$2-'Indicator Date hidden'!AH50)</f>
        <v>0</v>
      </c>
      <c r="AH49" s="211">
        <f>IF('Indicator Date hidden'!AI50="x","x",$AH$2-'Indicator Date hidden'!AI50)</f>
        <v>0</v>
      </c>
      <c r="AI49" s="211">
        <f>IF('Indicator Date hidden'!AJ50="x","x",$AI$2-'Indicator Date hidden'!AJ50)</f>
        <v>0</v>
      </c>
      <c r="AJ49" s="211" t="str">
        <f>IF('Indicator Date hidden'!AK50="x","x",$AJ$2-'Indicator Date hidden'!AK50)</f>
        <v>x</v>
      </c>
      <c r="AK49" s="211">
        <f>IF('Indicator Date hidden'!AL50="x","x",$AK$2-'Indicator Date hidden'!AL50)</f>
        <v>0</v>
      </c>
      <c r="AL49" s="211">
        <f>IF('Indicator Date hidden'!AM50="x","x",$AL$2-'Indicator Date hidden'!AM50)</f>
        <v>0</v>
      </c>
      <c r="AM49" s="211">
        <f>IF('Indicator Date hidden'!AN50="x","x",$AM$2-'Indicator Date hidden'!AN50)</f>
        <v>0</v>
      </c>
      <c r="AN49" s="211">
        <f>IF('Indicator Date hidden'!AO50="x","x",$AN$2-'Indicator Date hidden'!AO50)</f>
        <v>0</v>
      </c>
      <c r="AO49" s="211" t="str">
        <f>IF('Indicator Date hidden'!AP50="x","x",$AO$2-'Indicator Date hidden'!AP50)</f>
        <v>x</v>
      </c>
      <c r="AP49" s="211" t="str">
        <f>IF('Indicator Date hidden'!AQ50="x","x",$AP$2-'Indicator Date hidden'!AQ50)</f>
        <v>x</v>
      </c>
      <c r="AQ49" s="211">
        <f>IF('Indicator Date hidden'!AR50="x","x",$AQ$2-'Indicator Date hidden'!AR50)</f>
        <v>4</v>
      </c>
      <c r="AR49" s="211">
        <f>IF('Indicator Date hidden'!AS50="x","x",$AR$2-'Indicator Date hidden'!AS50)</f>
        <v>0</v>
      </c>
      <c r="AS49" s="211">
        <f>IF('Indicator Date hidden'!AT50="x","x",$AS$2-'Indicator Date hidden'!AT50)</f>
        <v>0</v>
      </c>
      <c r="AT49" s="211">
        <f>IF('Indicator Date hidden'!AU50="x","x",$AT$2-'Indicator Date hidden'!AU50)</f>
        <v>0</v>
      </c>
      <c r="AU49" s="211" t="str">
        <f>IF('Indicator Date hidden'!AV50="x","x",$AU$2-'Indicator Date hidden'!AV50)</f>
        <v>x</v>
      </c>
      <c r="AV49" s="211">
        <f>IF('Indicator Date hidden'!AW50="x","x",$AV$2-'Indicator Date hidden'!AW50)</f>
        <v>0</v>
      </c>
      <c r="AW49" s="211">
        <f>IF('Indicator Date hidden'!AX50="x","x",$AW$2-'Indicator Date hidden'!AX50)</f>
        <v>0</v>
      </c>
      <c r="AX49" s="211">
        <f>IF('Indicator Date hidden'!AY50="x","x",$AX$2-'Indicator Date hidden'!AY50)</f>
        <v>0</v>
      </c>
      <c r="AY49" s="211">
        <f>IF('Indicator Date hidden'!AZ50="x","x",$AY$2-'Indicator Date hidden'!AZ50)</f>
        <v>0</v>
      </c>
      <c r="AZ49" s="211">
        <f>IF('Indicator Date hidden'!BA50="x","x",$AZ$2-'Indicator Date hidden'!BA50)</f>
        <v>0</v>
      </c>
      <c r="BA49">
        <f t="shared" si="5"/>
        <v>19</v>
      </c>
      <c r="BB49" s="21">
        <f t="shared" si="6"/>
        <v>0.42222222222222222</v>
      </c>
      <c r="BC49">
        <f t="shared" si="7"/>
        <v>5</v>
      </c>
      <c r="BD49" s="21">
        <f t="shared" si="8"/>
        <v>1.4374188114485538</v>
      </c>
      <c r="BE49" s="281">
        <f t="shared" si="9"/>
        <v>0</v>
      </c>
    </row>
    <row r="50" spans="1:57" x14ac:dyDescent="0.25">
      <c r="A50" t="s">
        <v>8851</v>
      </c>
      <c r="B50" s="211">
        <f>IF('Indicator Date hidden'!C51="x","x",$B$2-'Indicator Date hidden'!C51)</f>
        <v>0</v>
      </c>
      <c r="C50" s="211">
        <f>IF('Indicator Date hidden'!D51="x","x",$C$2-'Indicator Date hidden'!D51)</f>
        <v>0</v>
      </c>
      <c r="D50" s="211">
        <f>IF('Indicator Date hidden'!E51="x","x",$D$2-'Indicator Date hidden'!E51)</f>
        <v>0</v>
      </c>
      <c r="E50" s="211">
        <f>IF('Indicator Date hidden'!F51="x","x",$E$2-'Indicator Date hidden'!F51)</f>
        <v>0</v>
      </c>
      <c r="F50" s="211">
        <f>IF('Indicator Date hidden'!G51="x","x",$F$2-'Indicator Date hidden'!G51)</f>
        <v>0</v>
      </c>
      <c r="G50" s="211">
        <f>IF('Indicator Date hidden'!H51="x","x",$G$2-'Indicator Date hidden'!H51)</f>
        <v>0</v>
      </c>
      <c r="H50" s="211">
        <f>IF('Indicator Date hidden'!I51="x","x",$H$2-'Indicator Date hidden'!I51)</f>
        <v>0</v>
      </c>
      <c r="I50" s="211">
        <f>IF('Indicator Date hidden'!J51="x","x",$I$2-'Indicator Date hidden'!J51)</f>
        <v>0</v>
      </c>
      <c r="J50" s="211">
        <f>IF('Indicator Date hidden'!K51="x","x",$J$2-'Indicator Date hidden'!K51)</f>
        <v>0</v>
      </c>
      <c r="K50" s="211">
        <f>IF('Indicator Date hidden'!L51="x","x",$K$2-'Indicator Date hidden'!L51)</f>
        <v>0</v>
      </c>
      <c r="L50" s="211">
        <f>IF('Indicator Date hidden'!M51="x","x",$L$2-'Indicator Date hidden'!M51)</f>
        <v>0</v>
      </c>
      <c r="M50" s="211">
        <f>IF('Indicator Date hidden'!N51="x","x",$M$2-'Indicator Date hidden'!N51)</f>
        <v>0</v>
      </c>
      <c r="N50" s="211">
        <f>IF('Indicator Date hidden'!O51="x","x",$N$2-'Indicator Date hidden'!O51)</f>
        <v>0</v>
      </c>
      <c r="O50" s="211">
        <f>IF('Indicator Date hidden'!P51="x","x",$O$2-'Indicator Date hidden'!P51)</f>
        <v>0</v>
      </c>
      <c r="P50" s="211">
        <f>IF('Indicator Date hidden'!Q51="x","x",$P$2-'Indicator Date hidden'!Q51)</f>
        <v>0</v>
      </c>
      <c r="Q50" s="211" t="str">
        <f>IF('Indicator Date hidden'!R51="x","x",$Q$2-'Indicator Date hidden'!R51)</f>
        <v>x</v>
      </c>
      <c r="R50" s="211">
        <f>IF('Indicator Date hidden'!S51="x","x",$R$2-'Indicator Date hidden'!S51)</f>
        <v>0</v>
      </c>
      <c r="S50" s="211">
        <f>IF('Indicator Date hidden'!T51="x","x",$S$2-'Indicator Date hidden'!T51)</f>
        <v>0</v>
      </c>
      <c r="T50" s="211">
        <f>IF('Indicator Date hidden'!U51="x","x",$T$2-'Indicator Date hidden'!U51)</f>
        <v>0</v>
      </c>
      <c r="U50" s="211">
        <f>IF('Indicator Date hidden'!V51="x","x",$U$2-'Indicator Date hidden'!V51)</f>
        <v>0</v>
      </c>
      <c r="V50" s="211">
        <f>IF('Indicator Date hidden'!W51="x","x",$V$2-'Indicator Date hidden'!W51)</f>
        <v>0</v>
      </c>
      <c r="W50" s="211" t="str">
        <f>IF('Indicator Date hidden'!X51="x","x",$W$2-'Indicator Date hidden'!X51)</f>
        <v>x</v>
      </c>
      <c r="X50" s="211">
        <f>IF('Indicator Date hidden'!Y51="x","x",$X$2-'Indicator Date hidden'!Y51)</f>
        <v>3</v>
      </c>
      <c r="Y50" s="211">
        <f>IF('Indicator Date hidden'!Z51="x","x",$Y$2-'Indicator Date hidden'!Z51)</f>
        <v>0</v>
      </c>
      <c r="Z50" s="211">
        <f>IF('Indicator Date hidden'!AA51="x","x",$Z$2-'Indicator Date hidden'!AA51)</f>
        <v>0</v>
      </c>
      <c r="AA50" s="211" t="str">
        <f>IF('Indicator Date hidden'!AB51="x","x",$AA$2-'Indicator Date hidden'!AB51)</f>
        <v>x</v>
      </c>
      <c r="AB50" s="211">
        <f>IF('Indicator Date hidden'!AC51="x","x",$AB$2-'Indicator Date hidden'!AC51)</f>
        <v>0</v>
      </c>
      <c r="AC50" s="211">
        <f>IF('Indicator Date hidden'!AD51="x","x",$AC$2-'Indicator Date hidden'!AD51)</f>
        <v>0</v>
      </c>
      <c r="AD50" s="211" t="str">
        <f>IF('Indicator Date hidden'!AE51="x","x",$AD$2-'Indicator Date hidden'!AE51)</f>
        <v>x</v>
      </c>
      <c r="AE50" s="211" t="str">
        <f>IF('Indicator Date hidden'!AF51="x","x",$AE$2-'Indicator Date hidden'!AF51)</f>
        <v>x</v>
      </c>
      <c r="AF50" s="211" t="str">
        <f>IF('Indicator Date hidden'!AG51="x","x",$AF$2-'Indicator Date hidden'!AG51)</f>
        <v>x</v>
      </c>
      <c r="AG50" s="211">
        <f>IF('Indicator Date hidden'!AH51="x","x",$AG$2-'Indicator Date hidden'!AH51)</f>
        <v>0</v>
      </c>
      <c r="AH50" s="211">
        <f>IF('Indicator Date hidden'!AI51="x","x",$AH$2-'Indicator Date hidden'!AI51)</f>
        <v>0</v>
      </c>
      <c r="AI50" s="211">
        <f>IF('Indicator Date hidden'!AJ51="x","x",$AI$2-'Indicator Date hidden'!AJ51)</f>
        <v>0</v>
      </c>
      <c r="AJ50" s="211" t="str">
        <f>IF('Indicator Date hidden'!AK51="x","x",$AJ$2-'Indicator Date hidden'!AK51)</f>
        <v>x</v>
      </c>
      <c r="AK50" s="211">
        <f>IF('Indicator Date hidden'!AL51="x","x",$AK$2-'Indicator Date hidden'!AL51)</f>
        <v>1</v>
      </c>
      <c r="AL50" s="211">
        <f>IF('Indicator Date hidden'!AM51="x","x",$AL$2-'Indicator Date hidden'!AM51)</f>
        <v>0</v>
      </c>
      <c r="AM50" s="211">
        <f>IF('Indicator Date hidden'!AN51="x","x",$AM$2-'Indicator Date hidden'!AN51)</f>
        <v>0</v>
      </c>
      <c r="AN50" s="211">
        <f>IF('Indicator Date hidden'!AO51="x","x",$AN$2-'Indicator Date hidden'!AO51)</f>
        <v>0</v>
      </c>
      <c r="AO50" s="211" t="str">
        <f>IF('Indicator Date hidden'!AP51="x","x",$AO$2-'Indicator Date hidden'!AP51)</f>
        <v>x</v>
      </c>
      <c r="AP50" s="211" t="str">
        <f>IF('Indicator Date hidden'!AQ51="x","x",$AP$2-'Indicator Date hidden'!AQ51)</f>
        <v>x</v>
      </c>
      <c r="AQ50" s="211" t="str">
        <f>IF('Indicator Date hidden'!AR51="x","x",$AQ$2-'Indicator Date hidden'!AR51)</f>
        <v>x</v>
      </c>
      <c r="AR50" s="211">
        <f>IF('Indicator Date hidden'!AS51="x","x",$AR$2-'Indicator Date hidden'!AS51)</f>
        <v>0</v>
      </c>
      <c r="AS50" s="211">
        <f>IF('Indicator Date hidden'!AT51="x","x",$AS$2-'Indicator Date hidden'!AT51)</f>
        <v>0</v>
      </c>
      <c r="AT50" s="211">
        <f>IF('Indicator Date hidden'!AU51="x","x",$AT$2-'Indicator Date hidden'!AU51)</f>
        <v>0</v>
      </c>
      <c r="AU50" s="211" t="str">
        <f>IF('Indicator Date hidden'!AV51="x","x",$AU$2-'Indicator Date hidden'!AV51)</f>
        <v>x</v>
      </c>
      <c r="AV50" s="211">
        <f>IF('Indicator Date hidden'!AW51="x","x",$AV$2-'Indicator Date hidden'!AW51)</f>
        <v>0</v>
      </c>
      <c r="AW50" s="211">
        <f>IF('Indicator Date hidden'!AX51="x","x",$AW$2-'Indicator Date hidden'!AX51)</f>
        <v>0</v>
      </c>
      <c r="AX50" s="211">
        <f>IF('Indicator Date hidden'!AY51="x","x",$AX$2-'Indicator Date hidden'!AY51)</f>
        <v>0</v>
      </c>
      <c r="AY50" s="211">
        <f>IF('Indicator Date hidden'!AZ51="x","x",$AY$2-'Indicator Date hidden'!AZ51)</f>
        <v>8</v>
      </c>
      <c r="AZ50" s="211">
        <f>IF('Indicator Date hidden'!BA51="x","x",$AZ$2-'Indicator Date hidden'!BA51)</f>
        <v>8</v>
      </c>
      <c r="BA50">
        <f t="shared" si="5"/>
        <v>20</v>
      </c>
      <c r="BB50" s="21">
        <f t="shared" si="6"/>
        <v>0.5</v>
      </c>
      <c r="BC50">
        <f t="shared" si="7"/>
        <v>4</v>
      </c>
      <c r="BD50" s="21">
        <f t="shared" si="8"/>
        <v>1.7888543819998317</v>
      </c>
      <c r="BE50" s="281">
        <f t="shared" si="9"/>
        <v>0</v>
      </c>
    </row>
    <row r="51" spans="1:57" x14ac:dyDescent="0.25">
      <c r="A51" t="s">
        <v>8854</v>
      </c>
      <c r="B51" s="211">
        <f>IF('Indicator Date hidden'!C52="x","x",$B$2-'Indicator Date hidden'!C52)</f>
        <v>0</v>
      </c>
      <c r="C51" s="211">
        <f>IF('Indicator Date hidden'!D52="x","x",$C$2-'Indicator Date hidden'!D52)</f>
        <v>0</v>
      </c>
      <c r="D51" s="211">
        <f>IF('Indicator Date hidden'!E52="x","x",$D$2-'Indicator Date hidden'!E52)</f>
        <v>0</v>
      </c>
      <c r="E51" s="211">
        <f>IF('Indicator Date hidden'!F52="x","x",$E$2-'Indicator Date hidden'!F52)</f>
        <v>0</v>
      </c>
      <c r="F51" s="211">
        <f>IF('Indicator Date hidden'!G52="x","x",$F$2-'Indicator Date hidden'!G52)</f>
        <v>0</v>
      </c>
      <c r="G51" s="211">
        <f>IF('Indicator Date hidden'!H52="x","x",$G$2-'Indicator Date hidden'!H52)</f>
        <v>0</v>
      </c>
      <c r="H51" s="211">
        <f>IF('Indicator Date hidden'!I52="x","x",$H$2-'Indicator Date hidden'!I52)</f>
        <v>0</v>
      </c>
      <c r="I51" s="211">
        <f>IF('Indicator Date hidden'!J52="x","x",$I$2-'Indicator Date hidden'!J52)</f>
        <v>0</v>
      </c>
      <c r="J51" s="211">
        <f>IF('Indicator Date hidden'!K52="x","x",$J$2-'Indicator Date hidden'!K52)</f>
        <v>0</v>
      </c>
      <c r="K51" s="211">
        <f>IF('Indicator Date hidden'!L52="x","x",$K$2-'Indicator Date hidden'!L52)</f>
        <v>0</v>
      </c>
      <c r="L51" s="211">
        <f>IF('Indicator Date hidden'!M52="x","x",$L$2-'Indicator Date hidden'!M52)</f>
        <v>0</v>
      </c>
      <c r="M51" s="211">
        <f>IF('Indicator Date hidden'!N52="x","x",$M$2-'Indicator Date hidden'!N52)</f>
        <v>0</v>
      </c>
      <c r="N51" s="211">
        <f>IF('Indicator Date hidden'!O52="x","x",$N$2-'Indicator Date hidden'!O52)</f>
        <v>0</v>
      </c>
      <c r="O51" s="211">
        <f>IF('Indicator Date hidden'!P52="x","x",$O$2-'Indicator Date hidden'!P52)</f>
        <v>0</v>
      </c>
      <c r="P51" s="211">
        <f>IF('Indicator Date hidden'!Q52="x","x",$P$2-'Indicator Date hidden'!Q52)</f>
        <v>0</v>
      </c>
      <c r="Q51" s="211">
        <f>IF('Indicator Date hidden'!R52="x","x",$Q$2-'Indicator Date hidden'!R52)</f>
        <v>1</v>
      </c>
      <c r="R51" s="211">
        <f>IF('Indicator Date hidden'!S52="x","x",$R$2-'Indicator Date hidden'!S52)</f>
        <v>0</v>
      </c>
      <c r="S51" s="211">
        <f>IF('Indicator Date hidden'!T52="x","x",$S$2-'Indicator Date hidden'!T52)</f>
        <v>0</v>
      </c>
      <c r="T51" s="211">
        <f>IF('Indicator Date hidden'!U52="x","x",$T$2-'Indicator Date hidden'!U52)</f>
        <v>0</v>
      </c>
      <c r="U51" s="211">
        <f>IF('Indicator Date hidden'!V52="x","x",$U$2-'Indicator Date hidden'!V52)</f>
        <v>0</v>
      </c>
      <c r="V51" s="211">
        <f>IF('Indicator Date hidden'!W52="x","x",$V$2-'Indicator Date hidden'!W52)</f>
        <v>0</v>
      </c>
      <c r="W51" s="211">
        <f>IF('Indicator Date hidden'!X52="x","x",$W$2-'Indicator Date hidden'!X52)</f>
        <v>1</v>
      </c>
      <c r="X51" s="211">
        <f>IF('Indicator Date hidden'!Y52="x","x",$X$2-'Indicator Date hidden'!Y52)</f>
        <v>2</v>
      </c>
      <c r="Y51" s="211">
        <f>IF('Indicator Date hidden'!Z52="x","x",$Y$2-'Indicator Date hidden'!Z52)</f>
        <v>0</v>
      </c>
      <c r="Z51" s="211">
        <f>IF('Indicator Date hidden'!AA52="x","x",$Z$2-'Indicator Date hidden'!AA52)</f>
        <v>0</v>
      </c>
      <c r="AA51" s="211">
        <f>IF('Indicator Date hidden'!AB52="x","x",$AA$2-'Indicator Date hidden'!AB52)</f>
        <v>0</v>
      </c>
      <c r="AB51" s="211">
        <f>IF('Indicator Date hidden'!AC52="x","x",$AB$2-'Indicator Date hidden'!AC52)</f>
        <v>0</v>
      </c>
      <c r="AC51" s="211">
        <f>IF('Indicator Date hidden'!AD52="x","x",$AC$2-'Indicator Date hidden'!AD52)</f>
        <v>0</v>
      </c>
      <c r="AD51" s="211">
        <f>IF('Indicator Date hidden'!AE52="x","x",$AD$2-'Indicator Date hidden'!AE52)</f>
        <v>0</v>
      </c>
      <c r="AE51" s="211">
        <f>IF('Indicator Date hidden'!AF52="x","x",$AE$2-'Indicator Date hidden'!AF52)</f>
        <v>0</v>
      </c>
      <c r="AF51" s="211">
        <f>IF('Indicator Date hidden'!AG52="x","x",$AF$2-'Indicator Date hidden'!AG52)</f>
        <v>0</v>
      </c>
      <c r="AG51" s="211">
        <f>IF('Indicator Date hidden'!AH52="x","x",$AG$2-'Indicator Date hidden'!AH52)</f>
        <v>0</v>
      </c>
      <c r="AH51" s="211">
        <f>IF('Indicator Date hidden'!AI52="x","x",$AH$2-'Indicator Date hidden'!AI52)</f>
        <v>0</v>
      </c>
      <c r="AI51" s="211">
        <f>IF('Indicator Date hidden'!AJ52="x","x",$AI$2-'Indicator Date hidden'!AJ52)</f>
        <v>0</v>
      </c>
      <c r="AJ51" s="211" t="str">
        <f>IF('Indicator Date hidden'!AK52="x","x",$AJ$2-'Indicator Date hidden'!AK52)</f>
        <v>x</v>
      </c>
      <c r="AK51" s="211">
        <f>IF('Indicator Date hidden'!AL52="x","x",$AK$2-'Indicator Date hidden'!AL52)</f>
        <v>1</v>
      </c>
      <c r="AL51" s="211">
        <f>IF('Indicator Date hidden'!AM52="x","x",$AL$2-'Indicator Date hidden'!AM52)</f>
        <v>0</v>
      </c>
      <c r="AM51" s="211">
        <f>IF('Indicator Date hidden'!AN52="x","x",$AM$2-'Indicator Date hidden'!AN52)</f>
        <v>0</v>
      </c>
      <c r="AN51" s="211">
        <f>IF('Indicator Date hidden'!AO52="x","x",$AN$2-'Indicator Date hidden'!AO52)</f>
        <v>0</v>
      </c>
      <c r="AO51" s="211">
        <f>IF('Indicator Date hidden'!AP52="x","x",$AO$2-'Indicator Date hidden'!AP52)</f>
        <v>0</v>
      </c>
      <c r="AP51" s="211">
        <f>IF('Indicator Date hidden'!AQ52="x","x",$AP$2-'Indicator Date hidden'!AQ52)</f>
        <v>0</v>
      </c>
      <c r="AQ51" s="211">
        <f>IF('Indicator Date hidden'!AR52="x","x",$AQ$2-'Indicator Date hidden'!AR52)</f>
        <v>0</v>
      </c>
      <c r="AR51" s="211">
        <f>IF('Indicator Date hidden'!AS52="x","x",$AR$2-'Indicator Date hidden'!AS52)</f>
        <v>0</v>
      </c>
      <c r="AS51" s="211">
        <f>IF('Indicator Date hidden'!AT52="x","x",$AS$2-'Indicator Date hidden'!AT52)</f>
        <v>0</v>
      </c>
      <c r="AT51" s="211">
        <f>IF('Indicator Date hidden'!AU52="x","x",$AT$2-'Indicator Date hidden'!AU52)</f>
        <v>0</v>
      </c>
      <c r="AU51" s="211">
        <f>IF('Indicator Date hidden'!AV52="x","x",$AU$2-'Indicator Date hidden'!AV52)</f>
        <v>1</v>
      </c>
      <c r="AV51" s="211">
        <f>IF('Indicator Date hidden'!AW52="x","x",$AV$2-'Indicator Date hidden'!AW52)</f>
        <v>0</v>
      </c>
      <c r="AW51" s="211">
        <f>IF('Indicator Date hidden'!AX52="x","x",$AW$2-'Indicator Date hidden'!AX52)</f>
        <v>0</v>
      </c>
      <c r="AX51" s="211">
        <f>IF('Indicator Date hidden'!AY52="x","x",$AX$2-'Indicator Date hidden'!AY52)</f>
        <v>0</v>
      </c>
      <c r="AY51" s="211">
        <f>IF('Indicator Date hidden'!AZ52="x","x",$AY$2-'Indicator Date hidden'!AZ52)</f>
        <v>0</v>
      </c>
      <c r="AZ51" s="211">
        <f>IF('Indicator Date hidden'!BA52="x","x",$AZ$2-'Indicator Date hidden'!BA52)</f>
        <v>0</v>
      </c>
      <c r="BA51">
        <f t="shared" si="5"/>
        <v>6</v>
      </c>
      <c r="BB51" s="21">
        <f t="shared" si="6"/>
        <v>0.12</v>
      </c>
      <c r="BC51">
        <f t="shared" si="7"/>
        <v>5</v>
      </c>
      <c r="BD51" s="21">
        <f t="shared" si="8"/>
        <v>0.38157568056677826</v>
      </c>
      <c r="BE51" s="281">
        <f t="shared" si="9"/>
        <v>0</v>
      </c>
    </row>
    <row r="52" spans="1:57" x14ac:dyDescent="0.25">
      <c r="A52" t="s">
        <v>8856</v>
      </c>
      <c r="B52" s="211">
        <f>IF('Indicator Date hidden'!C53="x","x",$B$2-'Indicator Date hidden'!C53)</f>
        <v>0</v>
      </c>
      <c r="C52" s="211">
        <f>IF('Indicator Date hidden'!D53="x","x",$C$2-'Indicator Date hidden'!D53)</f>
        <v>0</v>
      </c>
      <c r="D52" s="211">
        <f>IF('Indicator Date hidden'!E53="x","x",$D$2-'Indicator Date hidden'!E53)</f>
        <v>0</v>
      </c>
      <c r="E52" s="211">
        <f>IF('Indicator Date hidden'!F53="x","x",$E$2-'Indicator Date hidden'!F53)</f>
        <v>0</v>
      </c>
      <c r="F52" s="211">
        <f>IF('Indicator Date hidden'!G53="x","x",$F$2-'Indicator Date hidden'!G53)</f>
        <v>0</v>
      </c>
      <c r="G52" s="211">
        <f>IF('Indicator Date hidden'!H53="x","x",$G$2-'Indicator Date hidden'!H53)</f>
        <v>0</v>
      </c>
      <c r="H52" s="211">
        <f>IF('Indicator Date hidden'!I53="x","x",$H$2-'Indicator Date hidden'!I53)</f>
        <v>0</v>
      </c>
      <c r="I52" s="211">
        <f>IF('Indicator Date hidden'!J53="x","x",$I$2-'Indicator Date hidden'!J53)</f>
        <v>0</v>
      </c>
      <c r="J52" s="211">
        <f>IF('Indicator Date hidden'!K53="x","x",$J$2-'Indicator Date hidden'!K53)</f>
        <v>0</v>
      </c>
      <c r="K52" s="211">
        <f>IF('Indicator Date hidden'!L53="x","x",$K$2-'Indicator Date hidden'!L53)</f>
        <v>0</v>
      </c>
      <c r="L52" s="211">
        <f>IF('Indicator Date hidden'!M53="x","x",$L$2-'Indicator Date hidden'!M53)</f>
        <v>0</v>
      </c>
      <c r="M52" s="211">
        <f>IF('Indicator Date hidden'!N53="x","x",$M$2-'Indicator Date hidden'!N53)</f>
        <v>0</v>
      </c>
      <c r="N52" s="211">
        <f>IF('Indicator Date hidden'!O53="x","x",$N$2-'Indicator Date hidden'!O53)</f>
        <v>0</v>
      </c>
      <c r="O52" s="211">
        <f>IF('Indicator Date hidden'!P53="x","x",$O$2-'Indicator Date hidden'!P53)</f>
        <v>0</v>
      </c>
      <c r="P52" s="211">
        <f>IF('Indicator Date hidden'!Q53="x","x",$P$2-'Indicator Date hidden'!Q53)</f>
        <v>0</v>
      </c>
      <c r="Q52" s="211">
        <f>IF('Indicator Date hidden'!R53="x","x",$Q$2-'Indicator Date hidden'!R53)</f>
        <v>0</v>
      </c>
      <c r="R52" s="211">
        <f>IF('Indicator Date hidden'!S53="x","x",$R$2-'Indicator Date hidden'!S53)</f>
        <v>0</v>
      </c>
      <c r="S52" s="211">
        <f>IF('Indicator Date hidden'!T53="x","x",$S$2-'Indicator Date hidden'!T53)</f>
        <v>0</v>
      </c>
      <c r="T52" s="211">
        <f>IF('Indicator Date hidden'!U53="x","x",$T$2-'Indicator Date hidden'!U53)</f>
        <v>0</v>
      </c>
      <c r="U52" s="211">
        <f>IF('Indicator Date hidden'!V53="x","x",$U$2-'Indicator Date hidden'!V53)</f>
        <v>0</v>
      </c>
      <c r="V52" s="211">
        <f>IF('Indicator Date hidden'!W53="x","x",$V$2-'Indicator Date hidden'!W53)</f>
        <v>0</v>
      </c>
      <c r="W52" s="211">
        <f>IF('Indicator Date hidden'!X53="x","x",$W$2-'Indicator Date hidden'!X53)</f>
        <v>2</v>
      </c>
      <c r="X52" s="211">
        <f>IF('Indicator Date hidden'!Y53="x","x",$X$2-'Indicator Date hidden'!Y53)</f>
        <v>3</v>
      </c>
      <c r="Y52" s="211">
        <f>IF('Indicator Date hidden'!Z53="x","x",$Y$2-'Indicator Date hidden'!Z53)</f>
        <v>0</v>
      </c>
      <c r="Z52" s="211">
        <f>IF('Indicator Date hidden'!AA53="x","x",$Z$2-'Indicator Date hidden'!AA53)</f>
        <v>0</v>
      </c>
      <c r="AA52" s="211">
        <f>IF('Indicator Date hidden'!AB53="x","x",$AA$2-'Indicator Date hidden'!AB53)</f>
        <v>0</v>
      </c>
      <c r="AB52" s="211">
        <f>IF('Indicator Date hidden'!AC53="x","x",$AB$2-'Indicator Date hidden'!AC53)</f>
        <v>0</v>
      </c>
      <c r="AC52" s="211">
        <f>IF('Indicator Date hidden'!AD53="x","x",$AC$2-'Indicator Date hidden'!AD53)</f>
        <v>0</v>
      </c>
      <c r="AD52" s="211">
        <f>IF('Indicator Date hidden'!AE53="x","x",$AD$2-'Indicator Date hidden'!AE53)</f>
        <v>0</v>
      </c>
      <c r="AE52" s="211">
        <f>IF('Indicator Date hidden'!AF53="x","x",$AE$2-'Indicator Date hidden'!AF53)</f>
        <v>0</v>
      </c>
      <c r="AF52" s="211">
        <f>IF('Indicator Date hidden'!AG53="x","x",$AF$2-'Indicator Date hidden'!AG53)</f>
        <v>0</v>
      </c>
      <c r="AG52" s="211">
        <f>IF('Indicator Date hidden'!AH53="x","x",$AG$2-'Indicator Date hidden'!AH53)</f>
        <v>0</v>
      </c>
      <c r="AH52" s="211">
        <f>IF('Indicator Date hidden'!AI53="x","x",$AH$2-'Indicator Date hidden'!AI53)</f>
        <v>0</v>
      </c>
      <c r="AI52" s="211">
        <f>IF('Indicator Date hidden'!AJ53="x","x",$AI$2-'Indicator Date hidden'!AJ53)</f>
        <v>0</v>
      </c>
      <c r="AJ52" s="211" t="str">
        <f>IF('Indicator Date hidden'!AK53="x","x",$AJ$2-'Indicator Date hidden'!AK53)</f>
        <v>x</v>
      </c>
      <c r="AK52" s="211">
        <f>IF('Indicator Date hidden'!AL53="x","x",$AK$2-'Indicator Date hidden'!AL53)</f>
        <v>1</v>
      </c>
      <c r="AL52" s="211">
        <f>IF('Indicator Date hidden'!AM53="x","x",$AL$2-'Indicator Date hidden'!AM53)</f>
        <v>0</v>
      </c>
      <c r="AM52" s="211">
        <f>IF('Indicator Date hidden'!AN53="x","x",$AM$2-'Indicator Date hidden'!AN53)</f>
        <v>0</v>
      </c>
      <c r="AN52" s="211">
        <f>IF('Indicator Date hidden'!AO53="x","x",$AN$2-'Indicator Date hidden'!AO53)</f>
        <v>0</v>
      </c>
      <c r="AO52" s="211">
        <f>IF('Indicator Date hidden'!AP53="x","x",$AO$2-'Indicator Date hidden'!AP53)</f>
        <v>0</v>
      </c>
      <c r="AP52" s="211">
        <f>IF('Indicator Date hidden'!AQ53="x","x",$AP$2-'Indicator Date hidden'!AQ53)</f>
        <v>0</v>
      </c>
      <c r="AQ52" s="211">
        <f>IF('Indicator Date hidden'!AR53="x","x",$AQ$2-'Indicator Date hidden'!AR53)</f>
        <v>0</v>
      </c>
      <c r="AR52" s="211">
        <f>IF('Indicator Date hidden'!AS53="x","x",$AR$2-'Indicator Date hidden'!AS53)</f>
        <v>0</v>
      </c>
      <c r="AS52" s="211">
        <f>IF('Indicator Date hidden'!AT53="x","x",$AS$2-'Indicator Date hidden'!AT53)</f>
        <v>0</v>
      </c>
      <c r="AT52" s="211">
        <f>IF('Indicator Date hidden'!AU53="x","x",$AT$2-'Indicator Date hidden'!AU53)</f>
        <v>0</v>
      </c>
      <c r="AU52" s="211">
        <f>IF('Indicator Date hidden'!AV53="x","x",$AU$2-'Indicator Date hidden'!AV53)</f>
        <v>1</v>
      </c>
      <c r="AV52" s="211">
        <f>IF('Indicator Date hidden'!AW53="x","x",$AV$2-'Indicator Date hidden'!AW53)</f>
        <v>0</v>
      </c>
      <c r="AW52" s="211">
        <f>IF('Indicator Date hidden'!AX53="x","x",$AW$2-'Indicator Date hidden'!AX53)</f>
        <v>0</v>
      </c>
      <c r="AX52" s="211">
        <f>IF('Indicator Date hidden'!AY53="x","x",$AX$2-'Indicator Date hidden'!AY53)</f>
        <v>0</v>
      </c>
      <c r="AY52" s="211">
        <f>IF('Indicator Date hidden'!AZ53="x","x",$AY$2-'Indicator Date hidden'!AZ53)</f>
        <v>0</v>
      </c>
      <c r="AZ52" s="211">
        <f>IF('Indicator Date hidden'!BA53="x","x",$AZ$2-'Indicator Date hidden'!BA53)</f>
        <v>0</v>
      </c>
      <c r="BA52">
        <f t="shared" si="5"/>
        <v>7</v>
      </c>
      <c r="BB52" s="21">
        <f t="shared" si="6"/>
        <v>0.14000000000000001</v>
      </c>
      <c r="BC52">
        <f t="shared" si="7"/>
        <v>4</v>
      </c>
      <c r="BD52" s="21">
        <f t="shared" si="8"/>
        <v>0.52952809179494909</v>
      </c>
      <c r="BE52" s="281">
        <f t="shared" si="9"/>
        <v>0</v>
      </c>
    </row>
    <row r="53" spans="1:57" x14ac:dyDescent="0.25">
      <c r="A53" t="s">
        <v>8857</v>
      </c>
      <c r="B53" s="211">
        <f>IF('Indicator Date hidden'!C54="x","x",$B$2-'Indicator Date hidden'!C54)</f>
        <v>0</v>
      </c>
      <c r="C53" s="211">
        <f>IF('Indicator Date hidden'!D54="x","x",$C$2-'Indicator Date hidden'!D54)</f>
        <v>0</v>
      </c>
      <c r="D53" s="211">
        <f>IF('Indicator Date hidden'!E54="x","x",$D$2-'Indicator Date hidden'!E54)</f>
        <v>0</v>
      </c>
      <c r="E53" s="211">
        <f>IF('Indicator Date hidden'!F54="x","x",$E$2-'Indicator Date hidden'!F54)</f>
        <v>0</v>
      </c>
      <c r="F53" s="211">
        <f>IF('Indicator Date hidden'!G54="x","x",$F$2-'Indicator Date hidden'!G54)</f>
        <v>0</v>
      </c>
      <c r="G53" s="211">
        <f>IF('Indicator Date hidden'!H54="x","x",$G$2-'Indicator Date hidden'!H54)</f>
        <v>0</v>
      </c>
      <c r="H53" s="211">
        <f>IF('Indicator Date hidden'!I54="x","x",$H$2-'Indicator Date hidden'!I54)</f>
        <v>0</v>
      </c>
      <c r="I53" s="211">
        <f>IF('Indicator Date hidden'!J54="x","x",$I$2-'Indicator Date hidden'!J54)</f>
        <v>0</v>
      </c>
      <c r="J53" s="211">
        <f>IF('Indicator Date hidden'!K54="x","x",$J$2-'Indicator Date hidden'!K54)</f>
        <v>0</v>
      </c>
      <c r="K53" s="211">
        <f>IF('Indicator Date hidden'!L54="x","x",$K$2-'Indicator Date hidden'!L54)</f>
        <v>0</v>
      </c>
      <c r="L53" s="211">
        <f>IF('Indicator Date hidden'!M54="x","x",$L$2-'Indicator Date hidden'!M54)</f>
        <v>0</v>
      </c>
      <c r="M53" s="211">
        <f>IF('Indicator Date hidden'!N54="x","x",$M$2-'Indicator Date hidden'!N54)</f>
        <v>0</v>
      </c>
      <c r="N53" s="211">
        <f>IF('Indicator Date hidden'!O54="x","x",$N$2-'Indicator Date hidden'!O54)</f>
        <v>0</v>
      </c>
      <c r="O53" s="211">
        <f>IF('Indicator Date hidden'!P54="x","x",$O$2-'Indicator Date hidden'!P54)</f>
        <v>0</v>
      </c>
      <c r="P53" s="211">
        <f>IF('Indicator Date hidden'!Q54="x","x",$P$2-'Indicator Date hidden'!Q54)</f>
        <v>0</v>
      </c>
      <c r="Q53" s="211">
        <f>IF('Indicator Date hidden'!R54="x","x",$Q$2-'Indicator Date hidden'!R54)</f>
        <v>0</v>
      </c>
      <c r="R53" s="211">
        <f>IF('Indicator Date hidden'!S54="x","x",$R$2-'Indicator Date hidden'!S54)</f>
        <v>0</v>
      </c>
      <c r="S53" s="211">
        <f>IF('Indicator Date hidden'!T54="x","x",$S$2-'Indicator Date hidden'!T54)</f>
        <v>0</v>
      </c>
      <c r="T53" s="211">
        <f>IF('Indicator Date hidden'!U54="x","x",$T$2-'Indicator Date hidden'!U54)</f>
        <v>0</v>
      </c>
      <c r="U53" s="211">
        <f>IF('Indicator Date hidden'!V54="x","x",$U$2-'Indicator Date hidden'!V54)</f>
        <v>0</v>
      </c>
      <c r="V53" s="211">
        <f>IF('Indicator Date hidden'!W54="x","x",$V$2-'Indicator Date hidden'!W54)</f>
        <v>0</v>
      </c>
      <c r="W53" s="211">
        <f>IF('Indicator Date hidden'!X54="x","x",$W$2-'Indicator Date hidden'!X54)</f>
        <v>0</v>
      </c>
      <c r="X53" s="211">
        <f>IF('Indicator Date hidden'!Y54="x","x",$X$2-'Indicator Date hidden'!Y54)</f>
        <v>4</v>
      </c>
      <c r="Y53" s="211">
        <f>IF('Indicator Date hidden'!Z54="x","x",$Y$2-'Indicator Date hidden'!Z54)</f>
        <v>0</v>
      </c>
      <c r="Z53" s="211">
        <f>IF('Indicator Date hidden'!AA54="x","x",$Z$2-'Indicator Date hidden'!AA54)</f>
        <v>0</v>
      </c>
      <c r="AA53" s="211">
        <f>IF('Indicator Date hidden'!AB54="x","x",$AA$2-'Indicator Date hidden'!AB54)</f>
        <v>0</v>
      </c>
      <c r="AB53" s="211">
        <f>IF('Indicator Date hidden'!AC54="x","x",$AB$2-'Indicator Date hidden'!AC54)</f>
        <v>0</v>
      </c>
      <c r="AC53" s="211">
        <f>IF('Indicator Date hidden'!AD54="x","x",$AC$2-'Indicator Date hidden'!AD54)</f>
        <v>0</v>
      </c>
      <c r="AD53" s="211" t="str">
        <f>IF('Indicator Date hidden'!AE54="x","x",$AD$2-'Indicator Date hidden'!AE54)</f>
        <v>x</v>
      </c>
      <c r="AE53" s="211">
        <f>IF('Indicator Date hidden'!AF54="x","x",$AE$2-'Indicator Date hidden'!AF54)</f>
        <v>0</v>
      </c>
      <c r="AF53" s="211">
        <f>IF('Indicator Date hidden'!AG54="x","x",$AF$2-'Indicator Date hidden'!AG54)</f>
        <v>5</v>
      </c>
      <c r="AG53" s="211">
        <f>IF('Indicator Date hidden'!AH54="x","x",$AG$2-'Indicator Date hidden'!AH54)</f>
        <v>0</v>
      </c>
      <c r="AH53" s="211">
        <f>IF('Indicator Date hidden'!AI54="x","x",$AH$2-'Indicator Date hidden'!AI54)</f>
        <v>0</v>
      </c>
      <c r="AI53" s="211">
        <f>IF('Indicator Date hidden'!AJ54="x","x",$AI$2-'Indicator Date hidden'!AJ54)</f>
        <v>0</v>
      </c>
      <c r="AJ53" s="211">
        <f>IF('Indicator Date hidden'!AK54="x","x",$AJ$2-'Indicator Date hidden'!AK54)</f>
        <v>1</v>
      </c>
      <c r="AK53" s="211">
        <f>IF('Indicator Date hidden'!AL54="x","x",$AK$2-'Indicator Date hidden'!AL54)</f>
        <v>0</v>
      </c>
      <c r="AL53" s="211">
        <f>IF('Indicator Date hidden'!AM54="x","x",$AL$2-'Indicator Date hidden'!AM54)</f>
        <v>0</v>
      </c>
      <c r="AM53" s="211">
        <f>IF('Indicator Date hidden'!AN54="x","x",$AM$2-'Indicator Date hidden'!AN54)</f>
        <v>0</v>
      </c>
      <c r="AN53" s="211">
        <f>IF('Indicator Date hidden'!AO54="x","x",$AN$2-'Indicator Date hidden'!AO54)</f>
        <v>0</v>
      </c>
      <c r="AO53" s="211">
        <f>IF('Indicator Date hidden'!AP54="x","x",$AO$2-'Indicator Date hidden'!AP54)</f>
        <v>0</v>
      </c>
      <c r="AP53" s="211">
        <f>IF('Indicator Date hidden'!AQ54="x","x",$AP$2-'Indicator Date hidden'!AQ54)</f>
        <v>0</v>
      </c>
      <c r="AQ53" s="211">
        <f>IF('Indicator Date hidden'!AR54="x","x",$AQ$2-'Indicator Date hidden'!AR54)</f>
        <v>0</v>
      </c>
      <c r="AR53" s="211">
        <f>IF('Indicator Date hidden'!AS54="x","x",$AR$2-'Indicator Date hidden'!AS54)</f>
        <v>0</v>
      </c>
      <c r="AS53" s="211">
        <f>IF('Indicator Date hidden'!AT54="x","x",$AS$2-'Indicator Date hidden'!AT54)</f>
        <v>0</v>
      </c>
      <c r="AT53" s="211">
        <f>IF('Indicator Date hidden'!AU54="x","x",$AT$2-'Indicator Date hidden'!AU54)</f>
        <v>0</v>
      </c>
      <c r="AU53" s="211">
        <f>IF('Indicator Date hidden'!AV54="x","x",$AU$2-'Indicator Date hidden'!AV54)</f>
        <v>1</v>
      </c>
      <c r="AV53" s="211">
        <f>IF('Indicator Date hidden'!AW54="x","x",$AV$2-'Indicator Date hidden'!AW54)</f>
        <v>0</v>
      </c>
      <c r="AW53" s="211">
        <f>IF('Indicator Date hidden'!AX54="x","x",$AW$2-'Indicator Date hidden'!AX54)</f>
        <v>0</v>
      </c>
      <c r="AX53" s="211">
        <f>IF('Indicator Date hidden'!AY54="x","x",$AX$2-'Indicator Date hidden'!AY54)</f>
        <v>0</v>
      </c>
      <c r="AY53" s="211">
        <f>IF('Indicator Date hidden'!AZ54="x","x",$AY$2-'Indicator Date hidden'!AZ54)</f>
        <v>0</v>
      </c>
      <c r="AZ53" s="211">
        <f>IF('Indicator Date hidden'!BA54="x","x",$AZ$2-'Indicator Date hidden'!BA54)</f>
        <v>0</v>
      </c>
      <c r="BA53">
        <f t="shared" si="5"/>
        <v>11</v>
      </c>
      <c r="BB53" s="21">
        <f t="shared" si="6"/>
        <v>0.22</v>
      </c>
      <c r="BC53">
        <f t="shared" si="7"/>
        <v>4</v>
      </c>
      <c r="BD53" s="21">
        <f t="shared" si="8"/>
        <v>0.90088845036441667</v>
      </c>
      <c r="BE53" s="281">
        <f t="shared" si="9"/>
        <v>0</v>
      </c>
    </row>
    <row r="54" spans="1:57" x14ac:dyDescent="0.25">
      <c r="A54" t="s">
        <v>9018</v>
      </c>
      <c r="B54" s="211">
        <f>IF('Indicator Date hidden'!C55="x","x",$B$2-'Indicator Date hidden'!C55)</f>
        <v>0</v>
      </c>
      <c r="C54" s="211">
        <f>IF('Indicator Date hidden'!D55="x","x",$C$2-'Indicator Date hidden'!D55)</f>
        <v>0</v>
      </c>
      <c r="D54" s="211">
        <f>IF('Indicator Date hidden'!E55="x","x",$D$2-'Indicator Date hidden'!E55)</f>
        <v>0</v>
      </c>
      <c r="E54" s="211">
        <f>IF('Indicator Date hidden'!F55="x","x",$E$2-'Indicator Date hidden'!F55)</f>
        <v>0</v>
      </c>
      <c r="F54" s="211">
        <f>IF('Indicator Date hidden'!G55="x","x",$F$2-'Indicator Date hidden'!G55)</f>
        <v>0</v>
      </c>
      <c r="G54" s="211">
        <f>IF('Indicator Date hidden'!H55="x","x",$G$2-'Indicator Date hidden'!H55)</f>
        <v>0</v>
      </c>
      <c r="H54" s="211">
        <f>IF('Indicator Date hidden'!I55="x","x",$H$2-'Indicator Date hidden'!I55)</f>
        <v>0</v>
      </c>
      <c r="I54" s="211">
        <f>IF('Indicator Date hidden'!J55="x","x",$I$2-'Indicator Date hidden'!J55)</f>
        <v>0</v>
      </c>
      <c r="J54" s="211">
        <f>IF('Indicator Date hidden'!K55="x","x",$J$2-'Indicator Date hidden'!K55)</f>
        <v>0</v>
      </c>
      <c r="K54" s="211">
        <f>IF('Indicator Date hidden'!L55="x","x",$K$2-'Indicator Date hidden'!L55)</f>
        <v>0</v>
      </c>
      <c r="L54" s="211">
        <f>IF('Indicator Date hidden'!M55="x","x",$L$2-'Indicator Date hidden'!M55)</f>
        <v>0</v>
      </c>
      <c r="M54" s="211">
        <f>IF('Indicator Date hidden'!N55="x","x",$M$2-'Indicator Date hidden'!N55)</f>
        <v>0</v>
      </c>
      <c r="N54" s="211">
        <f>IF('Indicator Date hidden'!O55="x","x",$N$2-'Indicator Date hidden'!O55)</f>
        <v>0</v>
      </c>
      <c r="O54" s="211">
        <f>IF('Indicator Date hidden'!P55="x","x",$O$2-'Indicator Date hidden'!P55)</f>
        <v>0</v>
      </c>
      <c r="P54" s="211">
        <f>IF('Indicator Date hidden'!Q55="x","x",$P$2-'Indicator Date hidden'!Q55)</f>
        <v>0</v>
      </c>
      <c r="Q54" s="211" t="str">
        <f>IF('Indicator Date hidden'!R55="x","x",$Q$2-'Indicator Date hidden'!R55)</f>
        <v>x</v>
      </c>
      <c r="R54" s="211">
        <f>IF('Indicator Date hidden'!S55="x","x",$R$2-'Indicator Date hidden'!S55)</f>
        <v>0</v>
      </c>
      <c r="S54" s="211">
        <f>IF('Indicator Date hidden'!T55="x","x",$S$2-'Indicator Date hidden'!T55)</f>
        <v>0</v>
      </c>
      <c r="T54" s="211">
        <f>IF('Indicator Date hidden'!U55="x","x",$T$2-'Indicator Date hidden'!U55)</f>
        <v>0</v>
      </c>
      <c r="U54" s="211">
        <f>IF('Indicator Date hidden'!V55="x","x",$U$2-'Indicator Date hidden'!V55)</f>
        <v>0</v>
      </c>
      <c r="V54" s="211">
        <f>IF('Indicator Date hidden'!W55="x","x",$V$2-'Indicator Date hidden'!W55)</f>
        <v>0</v>
      </c>
      <c r="W54" s="211">
        <f>IF('Indicator Date hidden'!X55="x","x",$W$2-'Indicator Date hidden'!X55)</f>
        <v>6</v>
      </c>
      <c r="X54" s="211">
        <f>IF('Indicator Date hidden'!Y55="x","x",$X$2-'Indicator Date hidden'!Y55)</f>
        <v>4</v>
      </c>
      <c r="Y54" s="211">
        <f>IF('Indicator Date hidden'!Z55="x","x",$Y$2-'Indicator Date hidden'!Z55)</f>
        <v>0</v>
      </c>
      <c r="Z54" s="211">
        <f>IF('Indicator Date hidden'!AA55="x","x",$Z$2-'Indicator Date hidden'!AA55)</f>
        <v>0</v>
      </c>
      <c r="AA54" s="211">
        <f>IF('Indicator Date hidden'!AB55="x","x",$AA$2-'Indicator Date hidden'!AB55)</f>
        <v>0</v>
      </c>
      <c r="AB54" s="211">
        <f>IF('Indicator Date hidden'!AC55="x","x",$AB$2-'Indicator Date hidden'!AC55)</f>
        <v>0</v>
      </c>
      <c r="AC54" s="211">
        <f>IF('Indicator Date hidden'!AD55="x","x",$AC$2-'Indicator Date hidden'!AD55)</f>
        <v>0</v>
      </c>
      <c r="AD54" s="211">
        <f>IF('Indicator Date hidden'!AE55="x","x",$AD$2-'Indicator Date hidden'!AE55)</f>
        <v>0</v>
      </c>
      <c r="AE54" s="211">
        <f>IF('Indicator Date hidden'!AF55="x","x",$AE$2-'Indicator Date hidden'!AF55)</f>
        <v>0</v>
      </c>
      <c r="AF54" s="211">
        <f>IF('Indicator Date hidden'!AG55="x","x",$AF$2-'Indicator Date hidden'!AG55)</f>
        <v>0</v>
      </c>
      <c r="AG54" s="211">
        <f>IF('Indicator Date hidden'!AH55="x","x",$AG$2-'Indicator Date hidden'!AH55)</f>
        <v>0</v>
      </c>
      <c r="AH54" s="211">
        <f>IF('Indicator Date hidden'!AI55="x","x",$AH$2-'Indicator Date hidden'!AI55)</f>
        <v>0</v>
      </c>
      <c r="AI54" s="211">
        <f>IF('Indicator Date hidden'!AJ55="x","x",$AI$2-'Indicator Date hidden'!AJ55)</f>
        <v>0</v>
      </c>
      <c r="AJ54" s="211">
        <f>IF('Indicator Date hidden'!AK55="x","x",$AJ$2-'Indicator Date hidden'!AK55)</f>
        <v>1</v>
      </c>
      <c r="AK54" s="211">
        <f>IF('Indicator Date hidden'!AL55="x","x",$AK$2-'Indicator Date hidden'!AL55)</f>
        <v>1</v>
      </c>
      <c r="AL54" s="211">
        <f>IF('Indicator Date hidden'!AM55="x","x",$AL$2-'Indicator Date hidden'!AM55)</f>
        <v>0</v>
      </c>
      <c r="AM54" s="211">
        <f>IF('Indicator Date hidden'!AN55="x","x",$AM$2-'Indicator Date hidden'!AN55)</f>
        <v>0</v>
      </c>
      <c r="AN54" s="211">
        <f>IF('Indicator Date hidden'!AO55="x","x",$AN$2-'Indicator Date hidden'!AO55)</f>
        <v>0</v>
      </c>
      <c r="AO54" s="211">
        <f>IF('Indicator Date hidden'!AP55="x","x",$AO$2-'Indicator Date hidden'!AP55)</f>
        <v>0</v>
      </c>
      <c r="AP54" s="211">
        <f>IF('Indicator Date hidden'!AQ55="x","x",$AP$2-'Indicator Date hidden'!AQ55)</f>
        <v>0</v>
      </c>
      <c r="AQ54" s="211">
        <f>IF('Indicator Date hidden'!AR55="x","x",$AQ$2-'Indicator Date hidden'!AR55)</f>
        <v>6</v>
      </c>
      <c r="AR54" s="211">
        <f>IF('Indicator Date hidden'!AS55="x","x",$AR$2-'Indicator Date hidden'!AS55)</f>
        <v>0</v>
      </c>
      <c r="AS54" s="211">
        <f>IF('Indicator Date hidden'!AT55="x","x",$AS$2-'Indicator Date hidden'!AT55)</f>
        <v>0</v>
      </c>
      <c r="AT54" s="211">
        <f>IF('Indicator Date hidden'!AU55="x","x",$AT$2-'Indicator Date hidden'!AU55)</f>
        <v>0</v>
      </c>
      <c r="AU54" s="211">
        <f>IF('Indicator Date hidden'!AV55="x","x",$AU$2-'Indicator Date hidden'!AV55)</f>
        <v>1</v>
      </c>
      <c r="AV54" s="211">
        <f>IF('Indicator Date hidden'!AW55="x","x",$AV$2-'Indicator Date hidden'!AW55)</f>
        <v>0</v>
      </c>
      <c r="AW54" s="211">
        <f>IF('Indicator Date hidden'!AX55="x","x",$AW$2-'Indicator Date hidden'!AX55)</f>
        <v>0</v>
      </c>
      <c r="AX54" s="211">
        <f>IF('Indicator Date hidden'!AY55="x","x",$AX$2-'Indicator Date hidden'!AY55)</f>
        <v>0</v>
      </c>
      <c r="AY54" s="211">
        <f>IF('Indicator Date hidden'!AZ55="x","x",$AY$2-'Indicator Date hidden'!AZ55)</f>
        <v>0</v>
      </c>
      <c r="AZ54" s="211">
        <f>IF('Indicator Date hidden'!BA55="x","x",$AZ$2-'Indicator Date hidden'!BA55)</f>
        <v>0</v>
      </c>
      <c r="BA54">
        <f t="shared" si="5"/>
        <v>19</v>
      </c>
      <c r="BB54" s="21">
        <f t="shared" si="6"/>
        <v>0.38</v>
      </c>
      <c r="BC54">
        <f t="shared" si="7"/>
        <v>6</v>
      </c>
      <c r="BD54" s="21">
        <f t="shared" si="8"/>
        <v>1.2944496900227525</v>
      </c>
      <c r="BE54" s="281">
        <f t="shared" si="9"/>
        <v>0</v>
      </c>
    </row>
    <row r="55" spans="1:57" x14ac:dyDescent="0.25">
      <c r="A55" t="s">
        <v>8885</v>
      </c>
      <c r="B55" s="211">
        <f>IF('Indicator Date hidden'!C56="x","x",$B$2-'Indicator Date hidden'!C56)</f>
        <v>0</v>
      </c>
      <c r="C55" s="211">
        <f>IF('Indicator Date hidden'!D56="x","x",$C$2-'Indicator Date hidden'!D56)</f>
        <v>0</v>
      </c>
      <c r="D55" s="211">
        <f>IF('Indicator Date hidden'!E56="x","x",$D$2-'Indicator Date hidden'!E56)</f>
        <v>0</v>
      </c>
      <c r="E55" s="211">
        <f>IF('Indicator Date hidden'!F56="x","x",$E$2-'Indicator Date hidden'!F56)</f>
        <v>0</v>
      </c>
      <c r="F55" s="211">
        <f>IF('Indicator Date hidden'!G56="x","x",$F$2-'Indicator Date hidden'!G56)</f>
        <v>0</v>
      </c>
      <c r="G55" s="211">
        <f>IF('Indicator Date hidden'!H56="x","x",$G$2-'Indicator Date hidden'!H56)</f>
        <v>0</v>
      </c>
      <c r="H55" s="211">
        <f>IF('Indicator Date hidden'!I56="x","x",$H$2-'Indicator Date hidden'!I56)</f>
        <v>0</v>
      </c>
      <c r="I55" s="211">
        <f>IF('Indicator Date hidden'!J56="x","x",$I$2-'Indicator Date hidden'!J56)</f>
        <v>0</v>
      </c>
      <c r="J55" s="211">
        <f>IF('Indicator Date hidden'!K56="x","x",$J$2-'Indicator Date hidden'!K56)</f>
        <v>0</v>
      </c>
      <c r="K55" s="211">
        <f>IF('Indicator Date hidden'!L56="x","x",$K$2-'Indicator Date hidden'!L56)</f>
        <v>0</v>
      </c>
      <c r="L55" s="211">
        <f>IF('Indicator Date hidden'!M56="x","x",$L$2-'Indicator Date hidden'!M56)</f>
        <v>0</v>
      </c>
      <c r="M55" s="211">
        <f>IF('Indicator Date hidden'!N56="x","x",$M$2-'Indicator Date hidden'!N56)</f>
        <v>0</v>
      </c>
      <c r="N55" s="211">
        <f>IF('Indicator Date hidden'!O56="x","x",$N$2-'Indicator Date hidden'!O56)</f>
        <v>0</v>
      </c>
      <c r="O55" s="211">
        <f>IF('Indicator Date hidden'!P56="x","x",$O$2-'Indicator Date hidden'!P56)</f>
        <v>0</v>
      </c>
      <c r="P55" s="211">
        <f>IF('Indicator Date hidden'!Q56="x","x",$P$2-'Indicator Date hidden'!Q56)</f>
        <v>0</v>
      </c>
      <c r="Q55" s="211" t="str">
        <f>IF('Indicator Date hidden'!R56="x","x",$Q$2-'Indicator Date hidden'!R56)</f>
        <v>x</v>
      </c>
      <c r="R55" s="211">
        <f>IF('Indicator Date hidden'!S56="x","x",$R$2-'Indicator Date hidden'!S56)</f>
        <v>0</v>
      </c>
      <c r="S55" s="211">
        <f>IF('Indicator Date hidden'!T56="x","x",$S$2-'Indicator Date hidden'!T56)</f>
        <v>0</v>
      </c>
      <c r="T55" s="211">
        <f>IF('Indicator Date hidden'!U56="x","x",$T$2-'Indicator Date hidden'!U56)</f>
        <v>0</v>
      </c>
      <c r="U55" s="211">
        <f>IF('Indicator Date hidden'!V56="x","x",$U$2-'Indicator Date hidden'!V56)</f>
        <v>0</v>
      </c>
      <c r="V55" s="211">
        <f>IF('Indicator Date hidden'!W56="x","x",$V$2-'Indicator Date hidden'!W56)</f>
        <v>0</v>
      </c>
      <c r="W55" s="211">
        <f>IF('Indicator Date hidden'!X56="x","x",$W$2-'Indicator Date hidden'!X56)</f>
        <v>4</v>
      </c>
      <c r="X55" s="211" t="str">
        <f>IF('Indicator Date hidden'!Y56="x","x",$X$2-'Indicator Date hidden'!Y56)</f>
        <v>x</v>
      </c>
      <c r="Y55" s="211">
        <f>IF('Indicator Date hidden'!Z56="x","x",$Y$2-'Indicator Date hidden'!Z56)</f>
        <v>0</v>
      </c>
      <c r="Z55" s="211">
        <f>IF('Indicator Date hidden'!AA56="x","x",$Z$2-'Indicator Date hidden'!AA56)</f>
        <v>0</v>
      </c>
      <c r="AA55" s="211">
        <f>IF('Indicator Date hidden'!AB56="x","x",$AA$2-'Indicator Date hidden'!AB56)</f>
        <v>0</v>
      </c>
      <c r="AB55" s="211">
        <f>IF('Indicator Date hidden'!AC56="x","x",$AB$2-'Indicator Date hidden'!AC56)</f>
        <v>0</v>
      </c>
      <c r="AC55" s="211">
        <f>IF('Indicator Date hidden'!AD56="x","x",$AC$2-'Indicator Date hidden'!AD56)</f>
        <v>0</v>
      </c>
      <c r="AD55" s="211">
        <f>IF('Indicator Date hidden'!AE56="x","x",$AD$2-'Indicator Date hidden'!AE56)</f>
        <v>0</v>
      </c>
      <c r="AE55" s="211" t="str">
        <f>IF('Indicator Date hidden'!AF56="x","x",$AE$2-'Indicator Date hidden'!AF56)</f>
        <v>x</v>
      </c>
      <c r="AF55" s="211" t="str">
        <f>IF('Indicator Date hidden'!AG56="x","x",$AF$2-'Indicator Date hidden'!AG56)</f>
        <v>x</v>
      </c>
      <c r="AG55" s="211">
        <f>IF('Indicator Date hidden'!AH56="x","x",$AG$2-'Indicator Date hidden'!AH56)</f>
        <v>0</v>
      </c>
      <c r="AH55" s="211">
        <f>IF('Indicator Date hidden'!AI56="x","x",$AH$2-'Indicator Date hidden'!AI56)</f>
        <v>0</v>
      </c>
      <c r="AI55" s="211">
        <f>IF('Indicator Date hidden'!AJ56="x","x",$AI$2-'Indicator Date hidden'!AJ56)</f>
        <v>0</v>
      </c>
      <c r="AJ55" s="211" t="str">
        <f>IF('Indicator Date hidden'!AK56="x","x",$AJ$2-'Indicator Date hidden'!AK56)</f>
        <v>x</v>
      </c>
      <c r="AK55" s="211">
        <f>IF('Indicator Date hidden'!AL56="x","x",$AK$2-'Indicator Date hidden'!AL56)</f>
        <v>1</v>
      </c>
      <c r="AL55" s="211">
        <f>IF('Indicator Date hidden'!AM56="x","x",$AL$2-'Indicator Date hidden'!AM56)</f>
        <v>0</v>
      </c>
      <c r="AM55" s="211">
        <f>IF('Indicator Date hidden'!AN56="x","x",$AM$2-'Indicator Date hidden'!AN56)</f>
        <v>0</v>
      </c>
      <c r="AN55" s="211">
        <f>IF('Indicator Date hidden'!AO56="x","x",$AN$2-'Indicator Date hidden'!AO56)</f>
        <v>0</v>
      </c>
      <c r="AO55" s="211" t="str">
        <f>IF('Indicator Date hidden'!AP56="x","x",$AO$2-'Indicator Date hidden'!AP56)</f>
        <v>x</v>
      </c>
      <c r="AP55" s="211" t="str">
        <f>IF('Indicator Date hidden'!AQ56="x","x",$AP$2-'Indicator Date hidden'!AQ56)</f>
        <v>x</v>
      </c>
      <c r="AQ55" s="211" t="str">
        <f>IF('Indicator Date hidden'!AR56="x","x",$AQ$2-'Indicator Date hidden'!AR56)</f>
        <v>x</v>
      </c>
      <c r="AR55" s="211">
        <f>IF('Indicator Date hidden'!AS56="x","x",$AR$2-'Indicator Date hidden'!AS56)</f>
        <v>0</v>
      </c>
      <c r="AS55" s="211">
        <f>IF('Indicator Date hidden'!AT56="x","x",$AS$2-'Indicator Date hidden'!AT56)</f>
        <v>2</v>
      </c>
      <c r="AT55" s="211">
        <f>IF('Indicator Date hidden'!AU56="x","x",$AT$2-'Indicator Date hidden'!AU56)</f>
        <v>0</v>
      </c>
      <c r="AU55" s="211">
        <f>IF('Indicator Date hidden'!AV56="x","x",$AU$2-'Indicator Date hidden'!AV56)</f>
        <v>1</v>
      </c>
      <c r="AV55" s="211">
        <f>IF('Indicator Date hidden'!AW56="x","x",$AV$2-'Indicator Date hidden'!AW56)</f>
        <v>0</v>
      </c>
      <c r="AW55" s="211">
        <f>IF('Indicator Date hidden'!AX56="x","x",$AW$2-'Indicator Date hidden'!AX56)</f>
        <v>0</v>
      </c>
      <c r="AX55" s="211">
        <f>IF('Indicator Date hidden'!AY56="x","x",$AX$2-'Indicator Date hidden'!AY56)</f>
        <v>0</v>
      </c>
      <c r="AY55" s="211">
        <f>IF('Indicator Date hidden'!AZ56="x","x",$AY$2-'Indicator Date hidden'!AZ56)</f>
        <v>0</v>
      </c>
      <c r="AZ55" s="211">
        <f>IF('Indicator Date hidden'!BA56="x","x",$AZ$2-'Indicator Date hidden'!BA56)</f>
        <v>0</v>
      </c>
      <c r="BA55">
        <f t="shared" si="5"/>
        <v>8</v>
      </c>
      <c r="BB55" s="21">
        <f t="shared" si="6"/>
        <v>0.18604651162790697</v>
      </c>
      <c r="BC55">
        <f t="shared" si="7"/>
        <v>4</v>
      </c>
      <c r="BD55" s="21">
        <f t="shared" si="8"/>
        <v>0.69066243743802314</v>
      </c>
      <c r="BE55" s="281">
        <f t="shared" si="9"/>
        <v>0</v>
      </c>
    </row>
    <row r="56" spans="1:57" x14ac:dyDescent="0.25">
      <c r="A56" t="s">
        <v>8858</v>
      </c>
      <c r="B56" s="211">
        <f>IF('Indicator Date hidden'!C57="x","x",$B$2-'Indicator Date hidden'!C57)</f>
        <v>0</v>
      </c>
      <c r="C56" s="211">
        <f>IF('Indicator Date hidden'!D57="x","x",$C$2-'Indicator Date hidden'!D57)</f>
        <v>0</v>
      </c>
      <c r="D56" s="211">
        <f>IF('Indicator Date hidden'!E57="x","x",$D$2-'Indicator Date hidden'!E57)</f>
        <v>0</v>
      </c>
      <c r="E56" s="211">
        <f>IF('Indicator Date hidden'!F57="x","x",$E$2-'Indicator Date hidden'!F57)</f>
        <v>0</v>
      </c>
      <c r="F56" s="211">
        <f>IF('Indicator Date hidden'!G57="x","x",$F$2-'Indicator Date hidden'!G57)</f>
        <v>0</v>
      </c>
      <c r="G56" s="211">
        <f>IF('Indicator Date hidden'!H57="x","x",$G$2-'Indicator Date hidden'!H57)</f>
        <v>0</v>
      </c>
      <c r="H56" s="211">
        <f>IF('Indicator Date hidden'!I57="x","x",$H$2-'Indicator Date hidden'!I57)</f>
        <v>0</v>
      </c>
      <c r="I56" s="211">
        <f>IF('Indicator Date hidden'!J57="x","x",$I$2-'Indicator Date hidden'!J57)</f>
        <v>0</v>
      </c>
      <c r="J56" s="211">
        <f>IF('Indicator Date hidden'!K57="x","x",$J$2-'Indicator Date hidden'!K57)</f>
        <v>0</v>
      </c>
      <c r="K56" s="211">
        <f>IF('Indicator Date hidden'!L57="x","x",$K$2-'Indicator Date hidden'!L57)</f>
        <v>0</v>
      </c>
      <c r="L56" s="211">
        <f>IF('Indicator Date hidden'!M57="x","x",$L$2-'Indicator Date hidden'!M57)</f>
        <v>0</v>
      </c>
      <c r="M56" s="211">
        <f>IF('Indicator Date hidden'!N57="x","x",$M$2-'Indicator Date hidden'!N57)</f>
        <v>0</v>
      </c>
      <c r="N56" s="211">
        <f>IF('Indicator Date hidden'!O57="x","x",$N$2-'Indicator Date hidden'!O57)</f>
        <v>0</v>
      </c>
      <c r="O56" s="211">
        <f>IF('Indicator Date hidden'!P57="x","x",$O$2-'Indicator Date hidden'!P57)</f>
        <v>0</v>
      </c>
      <c r="P56" s="211">
        <f>IF('Indicator Date hidden'!Q57="x","x",$P$2-'Indicator Date hidden'!Q57)</f>
        <v>0</v>
      </c>
      <c r="Q56" s="211" t="str">
        <f>IF('Indicator Date hidden'!R57="x","x",$Q$2-'Indicator Date hidden'!R57)</f>
        <v>x</v>
      </c>
      <c r="R56" s="211">
        <f>IF('Indicator Date hidden'!S57="x","x",$R$2-'Indicator Date hidden'!S57)</f>
        <v>0</v>
      </c>
      <c r="S56" s="211">
        <f>IF('Indicator Date hidden'!T57="x","x",$S$2-'Indicator Date hidden'!T57)</f>
        <v>0</v>
      </c>
      <c r="T56" s="211">
        <f>IF('Indicator Date hidden'!U57="x","x",$T$2-'Indicator Date hidden'!U57)</f>
        <v>0</v>
      </c>
      <c r="U56" s="211" t="str">
        <f>IF('Indicator Date hidden'!V57="x","x",$U$2-'Indicator Date hidden'!V57)</f>
        <v>x</v>
      </c>
      <c r="V56" s="211">
        <f>IF('Indicator Date hidden'!W57="x","x",$V$2-'Indicator Date hidden'!W57)</f>
        <v>0</v>
      </c>
      <c r="W56" s="211">
        <f>IF('Indicator Date hidden'!X57="x","x",$W$2-'Indicator Date hidden'!X57)</f>
        <v>4</v>
      </c>
      <c r="X56" s="211" t="str">
        <f>IF('Indicator Date hidden'!Y57="x","x",$X$2-'Indicator Date hidden'!Y57)</f>
        <v>x</v>
      </c>
      <c r="Y56" s="211">
        <f>IF('Indicator Date hidden'!Z57="x","x",$Y$2-'Indicator Date hidden'!Z57)</f>
        <v>0</v>
      </c>
      <c r="Z56" s="211">
        <f>IF('Indicator Date hidden'!AA57="x","x",$Z$2-'Indicator Date hidden'!AA57)</f>
        <v>0</v>
      </c>
      <c r="AA56" s="211">
        <f>IF('Indicator Date hidden'!AB57="x","x",$AA$2-'Indicator Date hidden'!AB57)</f>
        <v>0</v>
      </c>
      <c r="AB56" s="211">
        <f>IF('Indicator Date hidden'!AC57="x","x",$AB$2-'Indicator Date hidden'!AC57)</f>
        <v>0</v>
      </c>
      <c r="AC56" s="211">
        <f>IF('Indicator Date hidden'!AD57="x","x",$AC$2-'Indicator Date hidden'!AD57)</f>
        <v>0</v>
      </c>
      <c r="AD56" s="211">
        <f>IF('Indicator Date hidden'!AE57="x","x",$AD$2-'Indicator Date hidden'!AE57)</f>
        <v>0</v>
      </c>
      <c r="AE56" s="211" t="str">
        <f>IF('Indicator Date hidden'!AF57="x","x",$AE$2-'Indicator Date hidden'!AF57)</f>
        <v>x</v>
      </c>
      <c r="AF56" s="211" t="str">
        <f>IF('Indicator Date hidden'!AG57="x","x",$AF$2-'Indicator Date hidden'!AG57)</f>
        <v>x</v>
      </c>
      <c r="AG56" s="211">
        <f>IF('Indicator Date hidden'!AH57="x","x",$AG$2-'Indicator Date hidden'!AH57)</f>
        <v>0</v>
      </c>
      <c r="AH56" s="211">
        <f>IF('Indicator Date hidden'!AI57="x","x",$AH$2-'Indicator Date hidden'!AI57)</f>
        <v>0</v>
      </c>
      <c r="AI56" s="211">
        <f>IF('Indicator Date hidden'!AJ57="x","x",$AI$2-'Indicator Date hidden'!AJ57)</f>
        <v>0</v>
      </c>
      <c r="AJ56" s="211" t="str">
        <f>IF('Indicator Date hidden'!AK57="x","x",$AJ$2-'Indicator Date hidden'!AK57)</f>
        <v>x</v>
      </c>
      <c r="AK56" s="211">
        <f>IF('Indicator Date hidden'!AL57="x","x",$AK$2-'Indicator Date hidden'!AL57)</f>
        <v>1</v>
      </c>
      <c r="AL56" s="211">
        <f>IF('Indicator Date hidden'!AM57="x","x",$AL$2-'Indicator Date hidden'!AM57)</f>
        <v>0</v>
      </c>
      <c r="AM56" s="211">
        <f>IF('Indicator Date hidden'!AN57="x","x",$AM$2-'Indicator Date hidden'!AN57)</f>
        <v>0</v>
      </c>
      <c r="AN56" s="211">
        <f>IF('Indicator Date hidden'!AO57="x","x",$AN$2-'Indicator Date hidden'!AO57)</f>
        <v>0</v>
      </c>
      <c r="AO56" s="211" t="str">
        <f>IF('Indicator Date hidden'!AP57="x","x",$AO$2-'Indicator Date hidden'!AP57)</f>
        <v>x</v>
      </c>
      <c r="AP56" s="211" t="str">
        <f>IF('Indicator Date hidden'!AQ57="x","x",$AP$2-'Indicator Date hidden'!AQ57)</f>
        <v>x</v>
      </c>
      <c r="AQ56" s="211" t="str">
        <f>IF('Indicator Date hidden'!AR57="x","x",$AQ$2-'Indicator Date hidden'!AR57)</f>
        <v>x</v>
      </c>
      <c r="AR56" s="211">
        <f>IF('Indicator Date hidden'!AS57="x","x",$AR$2-'Indicator Date hidden'!AS57)</f>
        <v>0</v>
      </c>
      <c r="AS56" s="211">
        <f>IF('Indicator Date hidden'!AT57="x","x",$AS$2-'Indicator Date hidden'!AT57)</f>
        <v>0</v>
      </c>
      <c r="AT56" s="211">
        <f>IF('Indicator Date hidden'!AU57="x","x",$AT$2-'Indicator Date hidden'!AU57)</f>
        <v>0</v>
      </c>
      <c r="AU56" s="211">
        <f>IF('Indicator Date hidden'!AV57="x","x",$AU$2-'Indicator Date hidden'!AV57)</f>
        <v>1</v>
      </c>
      <c r="AV56" s="211">
        <f>IF('Indicator Date hidden'!AW57="x","x",$AV$2-'Indicator Date hidden'!AW57)</f>
        <v>0</v>
      </c>
      <c r="AW56" s="211">
        <f>IF('Indicator Date hidden'!AX57="x","x",$AW$2-'Indicator Date hidden'!AX57)</f>
        <v>0</v>
      </c>
      <c r="AX56" s="211">
        <f>IF('Indicator Date hidden'!AY57="x","x",$AX$2-'Indicator Date hidden'!AY57)</f>
        <v>0</v>
      </c>
      <c r="AY56" s="211">
        <f>IF('Indicator Date hidden'!AZ57="x","x",$AY$2-'Indicator Date hidden'!AZ57)</f>
        <v>0</v>
      </c>
      <c r="AZ56" s="211">
        <f>IF('Indicator Date hidden'!BA57="x","x",$AZ$2-'Indicator Date hidden'!BA57)</f>
        <v>0</v>
      </c>
      <c r="BA56">
        <f t="shared" si="5"/>
        <v>6</v>
      </c>
      <c r="BB56" s="21">
        <f t="shared" si="6"/>
        <v>0.14285714285714285</v>
      </c>
      <c r="BC56">
        <f t="shared" si="7"/>
        <v>3</v>
      </c>
      <c r="BD56" s="21">
        <f t="shared" si="8"/>
        <v>0.63887656499993994</v>
      </c>
      <c r="BE56" s="281">
        <f t="shared" si="9"/>
        <v>0</v>
      </c>
    </row>
    <row r="57" spans="1:57" x14ac:dyDescent="0.25">
      <c r="A57" t="s">
        <v>8861</v>
      </c>
      <c r="B57" s="211">
        <f>IF('Indicator Date hidden'!C58="x","x",$B$2-'Indicator Date hidden'!C58)</f>
        <v>0</v>
      </c>
      <c r="C57" s="211">
        <f>IF('Indicator Date hidden'!D58="x","x",$C$2-'Indicator Date hidden'!D58)</f>
        <v>0</v>
      </c>
      <c r="D57" s="211">
        <f>IF('Indicator Date hidden'!E58="x","x",$D$2-'Indicator Date hidden'!E58)</f>
        <v>0</v>
      </c>
      <c r="E57" s="211">
        <f>IF('Indicator Date hidden'!F58="x","x",$E$2-'Indicator Date hidden'!F58)</f>
        <v>0</v>
      </c>
      <c r="F57" s="211">
        <f>IF('Indicator Date hidden'!G58="x","x",$F$2-'Indicator Date hidden'!G58)</f>
        <v>0</v>
      </c>
      <c r="G57" s="211">
        <f>IF('Indicator Date hidden'!H58="x","x",$G$2-'Indicator Date hidden'!H58)</f>
        <v>0</v>
      </c>
      <c r="H57" s="211">
        <f>IF('Indicator Date hidden'!I58="x","x",$H$2-'Indicator Date hidden'!I58)</f>
        <v>0</v>
      </c>
      <c r="I57" s="211">
        <f>IF('Indicator Date hidden'!J58="x","x",$I$2-'Indicator Date hidden'!J58)</f>
        <v>0</v>
      </c>
      <c r="J57" s="211">
        <f>IF('Indicator Date hidden'!K58="x","x",$J$2-'Indicator Date hidden'!K58)</f>
        <v>0</v>
      </c>
      <c r="K57" s="211">
        <f>IF('Indicator Date hidden'!L58="x","x",$K$2-'Indicator Date hidden'!L58)</f>
        <v>0</v>
      </c>
      <c r="L57" s="211">
        <f>IF('Indicator Date hidden'!M58="x","x",$L$2-'Indicator Date hidden'!M58)</f>
        <v>0</v>
      </c>
      <c r="M57" s="211">
        <f>IF('Indicator Date hidden'!N58="x","x",$M$2-'Indicator Date hidden'!N58)</f>
        <v>0</v>
      </c>
      <c r="N57" s="211">
        <f>IF('Indicator Date hidden'!O58="x","x",$N$2-'Indicator Date hidden'!O58)</f>
        <v>0</v>
      </c>
      <c r="O57" s="211">
        <f>IF('Indicator Date hidden'!P58="x","x",$O$2-'Indicator Date hidden'!P58)</f>
        <v>0</v>
      </c>
      <c r="P57" s="211">
        <f>IF('Indicator Date hidden'!Q58="x","x",$P$2-'Indicator Date hidden'!Q58)</f>
        <v>0</v>
      </c>
      <c r="Q57" s="211" t="str">
        <f>IF('Indicator Date hidden'!R58="x","x",$Q$2-'Indicator Date hidden'!R58)</f>
        <v>x</v>
      </c>
      <c r="R57" s="211">
        <f>IF('Indicator Date hidden'!S58="x","x",$R$2-'Indicator Date hidden'!S58)</f>
        <v>0</v>
      </c>
      <c r="S57" s="211">
        <f>IF('Indicator Date hidden'!T58="x","x",$S$2-'Indicator Date hidden'!T58)</f>
        <v>0</v>
      </c>
      <c r="T57" s="211">
        <f>IF('Indicator Date hidden'!U58="x","x",$T$2-'Indicator Date hidden'!U58)</f>
        <v>0</v>
      </c>
      <c r="U57" s="211" t="str">
        <f>IF('Indicator Date hidden'!V58="x","x",$U$2-'Indicator Date hidden'!V58)</f>
        <v>x</v>
      </c>
      <c r="V57" s="211">
        <f>IF('Indicator Date hidden'!W58="x","x",$V$2-'Indicator Date hidden'!W58)</f>
        <v>0</v>
      </c>
      <c r="W57" s="211" t="str">
        <f>IF('Indicator Date hidden'!X58="x","x",$W$2-'Indicator Date hidden'!X58)</f>
        <v>x</v>
      </c>
      <c r="X57" s="211">
        <f>IF('Indicator Date hidden'!Y58="x","x",$X$2-'Indicator Date hidden'!Y58)</f>
        <v>2</v>
      </c>
      <c r="Y57" s="211">
        <f>IF('Indicator Date hidden'!Z58="x","x",$Y$2-'Indicator Date hidden'!Z58)</f>
        <v>0</v>
      </c>
      <c r="Z57" s="211">
        <f>IF('Indicator Date hidden'!AA58="x","x",$Z$2-'Indicator Date hidden'!AA58)</f>
        <v>0</v>
      </c>
      <c r="AA57" s="211">
        <f>IF('Indicator Date hidden'!AB58="x","x",$AA$2-'Indicator Date hidden'!AB58)</f>
        <v>1</v>
      </c>
      <c r="AB57" s="211">
        <f>IF('Indicator Date hidden'!AC58="x","x",$AB$2-'Indicator Date hidden'!AC58)</f>
        <v>0</v>
      </c>
      <c r="AC57" s="211">
        <f>IF('Indicator Date hidden'!AD58="x","x",$AC$2-'Indicator Date hidden'!AD58)</f>
        <v>0</v>
      </c>
      <c r="AD57" s="211" t="str">
        <f>IF('Indicator Date hidden'!AE58="x","x",$AD$2-'Indicator Date hidden'!AE58)</f>
        <v>x</v>
      </c>
      <c r="AE57" s="211">
        <f>IF('Indicator Date hidden'!AF58="x","x",$AE$2-'Indicator Date hidden'!AF58)</f>
        <v>0</v>
      </c>
      <c r="AF57" s="211">
        <f>IF('Indicator Date hidden'!AG58="x","x",$AF$2-'Indicator Date hidden'!AG58)</f>
        <v>1</v>
      </c>
      <c r="AG57" s="211">
        <f>IF('Indicator Date hidden'!AH58="x","x",$AG$2-'Indicator Date hidden'!AH58)</f>
        <v>0</v>
      </c>
      <c r="AH57" s="211">
        <f>IF('Indicator Date hidden'!AI58="x","x",$AH$2-'Indicator Date hidden'!AI58)</f>
        <v>0</v>
      </c>
      <c r="AI57" s="211">
        <f>IF('Indicator Date hidden'!AJ58="x","x",$AI$2-'Indicator Date hidden'!AJ58)</f>
        <v>0</v>
      </c>
      <c r="AJ57" s="211" t="str">
        <f>IF('Indicator Date hidden'!AK58="x","x",$AJ$2-'Indicator Date hidden'!AK58)</f>
        <v>x</v>
      </c>
      <c r="AK57" s="211">
        <f>IF('Indicator Date hidden'!AL58="x","x",$AK$2-'Indicator Date hidden'!AL58)</f>
        <v>1</v>
      </c>
      <c r="AL57" s="211">
        <f>IF('Indicator Date hidden'!AM58="x","x",$AL$2-'Indicator Date hidden'!AM58)</f>
        <v>0</v>
      </c>
      <c r="AM57" s="211">
        <f>IF('Indicator Date hidden'!AN58="x","x",$AM$2-'Indicator Date hidden'!AN58)</f>
        <v>0</v>
      </c>
      <c r="AN57" s="211">
        <f>IF('Indicator Date hidden'!AO58="x","x",$AN$2-'Indicator Date hidden'!AO58)</f>
        <v>0</v>
      </c>
      <c r="AO57" s="211">
        <f>IF('Indicator Date hidden'!AP58="x","x",$AO$2-'Indicator Date hidden'!AP58)</f>
        <v>0</v>
      </c>
      <c r="AP57" s="211">
        <f>IF('Indicator Date hidden'!AQ58="x","x",$AP$2-'Indicator Date hidden'!AQ58)</f>
        <v>0</v>
      </c>
      <c r="AQ57" s="211" t="str">
        <f>IF('Indicator Date hidden'!AR58="x","x",$AQ$2-'Indicator Date hidden'!AR58)</f>
        <v>x</v>
      </c>
      <c r="AR57" s="211">
        <f>IF('Indicator Date hidden'!AS58="x","x",$AR$2-'Indicator Date hidden'!AS58)</f>
        <v>0</v>
      </c>
      <c r="AS57" s="211">
        <f>IF('Indicator Date hidden'!AT58="x","x",$AS$2-'Indicator Date hidden'!AT58)</f>
        <v>0</v>
      </c>
      <c r="AT57" s="211">
        <f>IF('Indicator Date hidden'!AU58="x","x",$AT$2-'Indicator Date hidden'!AU58)</f>
        <v>0</v>
      </c>
      <c r="AU57" s="211">
        <f>IF('Indicator Date hidden'!AV58="x","x",$AU$2-'Indicator Date hidden'!AV58)</f>
        <v>3</v>
      </c>
      <c r="AV57" s="211">
        <f>IF('Indicator Date hidden'!AW58="x","x",$AV$2-'Indicator Date hidden'!AW58)</f>
        <v>0</v>
      </c>
      <c r="AW57" s="211">
        <f>IF('Indicator Date hidden'!AX58="x","x",$AW$2-'Indicator Date hidden'!AX58)</f>
        <v>0</v>
      </c>
      <c r="AX57" s="211">
        <f>IF('Indicator Date hidden'!AY58="x","x",$AX$2-'Indicator Date hidden'!AY58)</f>
        <v>0</v>
      </c>
      <c r="AY57" s="211">
        <f>IF('Indicator Date hidden'!AZ58="x","x",$AY$2-'Indicator Date hidden'!AZ58)</f>
        <v>0</v>
      </c>
      <c r="AZ57" s="211">
        <f>IF('Indicator Date hidden'!BA58="x","x",$AZ$2-'Indicator Date hidden'!BA58)</f>
        <v>0</v>
      </c>
      <c r="BA57">
        <f t="shared" si="5"/>
        <v>8</v>
      </c>
      <c r="BB57" s="21">
        <f t="shared" si="6"/>
        <v>0.17777777777777778</v>
      </c>
      <c r="BC57">
        <f t="shared" si="7"/>
        <v>5</v>
      </c>
      <c r="BD57" s="21">
        <f t="shared" si="8"/>
        <v>0.56916659888291987</v>
      </c>
      <c r="BE57" s="281">
        <f t="shared" si="9"/>
        <v>0</v>
      </c>
    </row>
    <row r="58" spans="1:57" x14ac:dyDescent="0.25">
      <c r="A58" t="s">
        <v>8862</v>
      </c>
      <c r="B58" s="211">
        <f>IF('Indicator Date hidden'!C59="x","x",$B$2-'Indicator Date hidden'!C59)</f>
        <v>0</v>
      </c>
      <c r="C58" s="211">
        <f>IF('Indicator Date hidden'!D59="x","x",$C$2-'Indicator Date hidden'!D59)</f>
        <v>0</v>
      </c>
      <c r="D58" s="211">
        <f>IF('Indicator Date hidden'!E59="x","x",$D$2-'Indicator Date hidden'!E59)</f>
        <v>0</v>
      </c>
      <c r="E58" s="211">
        <f>IF('Indicator Date hidden'!F59="x","x",$E$2-'Indicator Date hidden'!F59)</f>
        <v>0</v>
      </c>
      <c r="F58" s="211">
        <f>IF('Indicator Date hidden'!G59="x","x",$F$2-'Indicator Date hidden'!G59)</f>
        <v>0</v>
      </c>
      <c r="G58" s="211">
        <f>IF('Indicator Date hidden'!H59="x","x",$G$2-'Indicator Date hidden'!H59)</f>
        <v>0</v>
      </c>
      <c r="H58" s="211">
        <f>IF('Indicator Date hidden'!I59="x","x",$H$2-'Indicator Date hidden'!I59)</f>
        <v>0</v>
      </c>
      <c r="I58" s="211">
        <f>IF('Indicator Date hidden'!J59="x","x",$I$2-'Indicator Date hidden'!J59)</f>
        <v>0</v>
      </c>
      <c r="J58" s="211">
        <f>IF('Indicator Date hidden'!K59="x","x",$J$2-'Indicator Date hidden'!K59)</f>
        <v>0</v>
      </c>
      <c r="K58" s="211">
        <f>IF('Indicator Date hidden'!L59="x","x",$K$2-'Indicator Date hidden'!L59)</f>
        <v>0</v>
      </c>
      <c r="L58" s="211">
        <f>IF('Indicator Date hidden'!M59="x","x",$L$2-'Indicator Date hidden'!M59)</f>
        <v>0</v>
      </c>
      <c r="M58" s="211">
        <f>IF('Indicator Date hidden'!N59="x","x",$M$2-'Indicator Date hidden'!N59)</f>
        <v>0</v>
      </c>
      <c r="N58" s="211">
        <f>IF('Indicator Date hidden'!O59="x","x",$N$2-'Indicator Date hidden'!O59)</f>
        <v>0</v>
      </c>
      <c r="O58" s="211">
        <f>IF('Indicator Date hidden'!P59="x","x",$O$2-'Indicator Date hidden'!P59)</f>
        <v>0</v>
      </c>
      <c r="P58" s="211">
        <f>IF('Indicator Date hidden'!Q59="x","x",$P$2-'Indicator Date hidden'!Q59)</f>
        <v>0</v>
      </c>
      <c r="Q58" s="211">
        <f>IF('Indicator Date hidden'!R59="x","x",$Q$2-'Indicator Date hidden'!R59)</f>
        <v>3</v>
      </c>
      <c r="R58" s="211">
        <f>IF('Indicator Date hidden'!S59="x","x",$R$2-'Indicator Date hidden'!S59)</f>
        <v>0</v>
      </c>
      <c r="S58" s="211">
        <f>IF('Indicator Date hidden'!T59="x","x",$S$2-'Indicator Date hidden'!T59)</f>
        <v>0</v>
      </c>
      <c r="T58" s="211">
        <f>IF('Indicator Date hidden'!U59="x","x",$T$2-'Indicator Date hidden'!U59)</f>
        <v>0</v>
      </c>
      <c r="U58" s="211">
        <f>IF('Indicator Date hidden'!V59="x","x",$U$2-'Indicator Date hidden'!V59)</f>
        <v>0</v>
      </c>
      <c r="V58" s="211">
        <f>IF('Indicator Date hidden'!W59="x","x",$V$2-'Indicator Date hidden'!W59)</f>
        <v>0</v>
      </c>
      <c r="W58" s="211">
        <f>IF('Indicator Date hidden'!X59="x","x",$W$2-'Indicator Date hidden'!X59)</f>
        <v>0</v>
      </c>
      <c r="X58" s="211">
        <f>IF('Indicator Date hidden'!Y59="x","x",$X$2-'Indicator Date hidden'!Y59)</f>
        <v>4</v>
      </c>
      <c r="Y58" s="211">
        <f>IF('Indicator Date hidden'!Z59="x","x",$Y$2-'Indicator Date hidden'!Z59)</f>
        <v>0</v>
      </c>
      <c r="Z58" s="211">
        <f>IF('Indicator Date hidden'!AA59="x","x",$Z$2-'Indicator Date hidden'!AA59)</f>
        <v>0</v>
      </c>
      <c r="AA58" s="211">
        <f>IF('Indicator Date hidden'!AB59="x","x",$AA$2-'Indicator Date hidden'!AB59)</f>
        <v>0</v>
      </c>
      <c r="AB58" s="211">
        <f>IF('Indicator Date hidden'!AC59="x","x",$AB$2-'Indicator Date hidden'!AC59)</f>
        <v>0</v>
      </c>
      <c r="AC58" s="211">
        <f>IF('Indicator Date hidden'!AD59="x","x",$AC$2-'Indicator Date hidden'!AD59)</f>
        <v>0</v>
      </c>
      <c r="AD58" s="211">
        <f>IF('Indicator Date hidden'!AE59="x","x",$AD$2-'Indicator Date hidden'!AE59)</f>
        <v>0</v>
      </c>
      <c r="AE58" s="211">
        <f>IF('Indicator Date hidden'!AF59="x","x",$AE$2-'Indicator Date hidden'!AF59)</f>
        <v>0</v>
      </c>
      <c r="AF58" s="211">
        <f>IF('Indicator Date hidden'!AG59="x","x",$AF$2-'Indicator Date hidden'!AG59)</f>
        <v>3</v>
      </c>
      <c r="AG58" s="211">
        <f>IF('Indicator Date hidden'!AH59="x","x",$AG$2-'Indicator Date hidden'!AH59)</f>
        <v>0</v>
      </c>
      <c r="AH58" s="211">
        <f>IF('Indicator Date hidden'!AI59="x","x",$AH$2-'Indicator Date hidden'!AI59)</f>
        <v>0</v>
      </c>
      <c r="AI58" s="211">
        <f>IF('Indicator Date hidden'!AJ59="x","x",$AI$2-'Indicator Date hidden'!AJ59)</f>
        <v>0</v>
      </c>
      <c r="AJ58" s="211">
        <f>IF('Indicator Date hidden'!AK59="x","x",$AJ$2-'Indicator Date hidden'!AK59)</f>
        <v>1</v>
      </c>
      <c r="AK58" s="211">
        <f>IF('Indicator Date hidden'!AL59="x","x",$AK$2-'Indicator Date hidden'!AL59)</f>
        <v>0</v>
      </c>
      <c r="AL58" s="211">
        <f>IF('Indicator Date hidden'!AM59="x","x",$AL$2-'Indicator Date hidden'!AM59)</f>
        <v>0</v>
      </c>
      <c r="AM58" s="211">
        <f>IF('Indicator Date hidden'!AN59="x","x",$AM$2-'Indicator Date hidden'!AN59)</f>
        <v>0</v>
      </c>
      <c r="AN58" s="211">
        <f>IF('Indicator Date hidden'!AO59="x","x",$AN$2-'Indicator Date hidden'!AO59)</f>
        <v>0</v>
      </c>
      <c r="AO58" s="211">
        <f>IF('Indicator Date hidden'!AP59="x","x",$AO$2-'Indicator Date hidden'!AP59)</f>
        <v>0</v>
      </c>
      <c r="AP58" s="211">
        <f>IF('Indicator Date hidden'!AQ59="x","x",$AP$2-'Indicator Date hidden'!AQ59)</f>
        <v>0</v>
      </c>
      <c r="AQ58" s="211">
        <f>IF('Indicator Date hidden'!AR59="x","x",$AQ$2-'Indicator Date hidden'!AR59)</f>
        <v>0</v>
      </c>
      <c r="AR58" s="211">
        <f>IF('Indicator Date hidden'!AS59="x","x",$AR$2-'Indicator Date hidden'!AS59)</f>
        <v>0</v>
      </c>
      <c r="AS58" s="211">
        <f>IF('Indicator Date hidden'!AT59="x","x",$AS$2-'Indicator Date hidden'!AT59)</f>
        <v>0</v>
      </c>
      <c r="AT58" s="211">
        <f>IF('Indicator Date hidden'!AU59="x","x",$AT$2-'Indicator Date hidden'!AU59)</f>
        <v>0</v>
      </c>
      <c r="AU58" s="211">
        <f>IF('Indicator Date hidden'!AV59="x","x",$AU$2-'Indicator Date hidden'!AV59)</f>
        <v>7</v>
      </c>
      <c r="AV58" s="211">
        <f>IF('Indicator Date hidden'!AW59="x","x",$AV$2-'Indicator Date hidden'!AW59)</f>
        <v>0</v>
      </c>
      <c r="AW58" s="211">
        <f>IF('Indicator Date hidden'!AX59="x","x",$AW$2-'Indicator Date hidden'!AX59)</f>
        <v>0</v>
      </c>
      <c r="AX58" s="211">
        <f>IF('Indicator Date hidden'!AY59="x","x",$AX$2-'Indicator Date hidden'!AY59)</f>
        <v>0</v>
      </c>
      <c r="AY58" s="211">
        <f>IF('Indicator Date hidden'!AZ59="x","x",$AY$2-'Indicator Date hidden'!AZ59)</f>
        <v>0</v>
      </c>
      <c r="AZ58" s="211">
        <f>IF('Indicator Date hidden'!BA59="x","x",$AZ$2-'Indicator Date hidden'!BA59)</f>
        <v>0</v>
      </c>
      <c r="BA58">
        <f t="shared" si="5"/>
        <v>18</v>
      </c>
      <c r="BB58" s="21">
        <f t="shared" si="6"/>
        <v>0.35294117647058826</v>
      </c>
      <c r="BC58">
        <f t="shared" si="7"/>
        <v>5</v>
      </c>
      <c r="BD58" s="21">
        <f t="shared" si="8"/>
        <v>1.2338927625531195</v>
      </c>
      <c r="BE58" s="281">
        <f t="shared" si="9"/>
        <v>0</v>
      </c>
    </row>
    <row r="59" spans="1:57" x14ac:dyDescent="0.25">
      <c r="A59" t="s">
        <v>8866</v>
      </c>
      <c r="B59" s="211">
        <f>IF('Indicator Date hidden'!C60="x","x",$B$2-'Indicator Date hidden'!C60)</f>
        <v>0</v>
      </c>
      <c r="C59" s="211">
        <f>IF('Indicator Date hidden'!D60="x","x",$C$2-'Indicator Date hidden'!D60)</f>
        <v>0</v>
      </c>
      <c r="D59" s="211">
        <f>IF('Indicator Date hidden'!E60="x","x",$D$2-'Indicator Date hidden'!E60)</f>
        <v>0</v>
      </c>
      <c r="E59" s="211">
        <f>IF('Indicator Date hidden'!F60="x","x",$E$2-'Indicator Date hidden'!F60)</f>
        <v>0</v>
      </c>
      <c r="F59" s="211">
        <f>IF('Indicator Date hidden'!G60="x","x",$F$2-'Indicator Date hidden'!G60)</f>
        <v>0</v>
      </c>
      <c r="G59" s="211">
        <f>IF('Indicator Date hidden'!H60="x","x",$G$2-'Indicator Date hidden'!H60)</f>
        <v>0</v>
      </c>
      <c r="H59" s="211">
        <f>IF('Indicator Date hidden'!I60="x","x",$H$2-'Indicator Date hidden'!I60)</f>
        <v>0</v>
      </c>
      <c r="I59" s="211">
        <f>IF('Indicator Date hidden'!J60="x","x",$I$2-'Indicator Date hidden'!J60)</f>
        <v>0</v>
      </c>
      <c r="J59" s="211">
        <f>IF('Indicator Date hidden'!K60="x","x",$J$2-'Indicator Date hidden'!K60)</f>
        <v>0</v>
      </c>
      <c r="K59" s="211">
        <f>IF('Indicator Date hidden'!L60="x","x",$K$2-'Indicator Date hidden'!L60)</f>
        <v>0</v>
      </c>
      <c r="L59" s="211">
        <f>IF('Indicator Date hidden'!M60="x","x",$L$2-'Indicator Date hidden'!M60)</f>
        <v>0</v>
      </c>
      <c r="M59" s="211">
        <f>IF('Indicator Date hidden'!N60="x","x",$M$2-'Indicator Date hidden'!N60)</f>
        <v>0</v>
      </c>
      <c r="N59" s="211">
        <f>IF('Indicator Date hidden'!O60="x","x",$N$2-'Indicator Date hidden'!O60)</f>
        <v>0</v>
      </c>
      <c r="O59" s="211">
        <f>IF('Indicator Date hidden'!P60="x","x",$O$2-'Indicator Date hidden'!P60)</f>
        <v>0</v>
      </c>
      <c r="P59" s="211">
        <f>IF('Indicator Date hidden'!Q60="x","x",$P$2-'Indicator Date hidden'!Q60)</f>
        <v>0</v>
      </c>
      <c r="Q59" s="211" t="str">
        <f>IF('Indicator Date hidden'!R60="x","x",$Q$2-'Indicator Date hidden'!R60)</f>
        <v>x</v>
      </c>
      <c r="R59" s="211">
        <f>IF('Indicator Date hidden'!S60="x","x",$R$2-'Indicator Date hidden'!S60)</f>
        <v>0</v>
      </c>
      <c r="S59" s="211">
        <f>IF('Indicator Date hidden'!T60="x","x",$S$2-'Indicator Date hidden'!T60)</f>
        <v>0</v>
      </c>
      <c r="T59" s="211">
        <f>IF('Indicator Date hidden'!U60="x","x",$T$2-'Indicator Date hidden'!U60)</f>
        <v>0</v>
      </c>
      <c r="U59" s="211">
        <f>IF('Indicator Date hidden'!V60="x","x",$U$2-'Indicator Date hidden'!V60)</f>
        <v>0</v>
      </c>
      <c r="V59" s="211">
        <f>IF('Indicator Date hidden'!W60="x","x",$V$2-'Indicator Date hidden'!W60)</f>
        <v>0</v>
      </c>
      <c r="W59" s="211">
        <f>IF('Indicator Date hidden'!X60="x","x",$W$2-'Indicator Date hidden'!X60)</f>
        <v>10</v>
      </c>
      <c r="X59" s="211">
        <f>IF('Indicator Date hidden'!Y60="x","x",$X$2-'Indicator Date hidden'!Y60)</f>
        <v>4</v>
      </c>
      <c r="Y59" s="211">
        <f>IF('Indicator Date hidden'!Z60="x","x",$Y$2-'Indicator Date hidden'!Z60)</f>
        <v>0</v>
      </c>
      <c r="Z59" s="211">
        <f>IF('Indicator Date hidden'!AA60="x","x",$Z$2-'Indicator Date hidden'!AA60)</f>
        <v>0</v>
      </c>
      <c r="AA59" s="211">
        <f>IF('Indicator Date hidden'!AB60="x","x",$AA$2-'Indicator Date hidden'!AB60)</f>
        <v>0</v>
      </c>
      <c r="AB59" s="211">
        <f>IF('Indicator Date hidden'!AC60="x","x",$AB$2-'Indicator Date hidden'!AC60)</f>
        <v>0</v>
      </c>
      <c r="AC59" s="211">
        <f>IF('Indicator Date hidden'!AD60="x","x",$AC$2-'Indicator Date hidden'!AD60)</f>
        <v>0</v>
      </c>
      <c r="AD59" s="211" t="str">
        <f>IF('Indicator Date hidden'!AE60="x","x",$AD$2-'Indicator Date hidden'!AE60)</f>
        <v>x</v>
      </c>
      <c r="AE59" s="211">
        <f>IF('Indicator Date hidden'!AF60="x","x",$AE$2-'Indicator Date hidden'!AF60)</f>
        <v>0</v>
      </c>
      <c r="AF59" s="211">
        <f>IF('Indicator Date hidden'!AG60="x","x",$AF$2-'Indicator Date hidden'!AG60)</f>
        <v>5</v>
      </c>
      <c r="AG59" s="211">
        <f>IF('Indicator Date hidden'!AH60="x","x",$AG$2-'Indicator Date hidden'!AH60)</f>
        <v>0</v>
      </c>
      <c r="AH59" s="211">
        <f>IF('Indicator Date hidden'!AI60="x","x",$AH$2-'Indicator Date hidden'!AI60)</f>
        <v>0</v>
      </c>
      <c r="AI59" s="211">
        <f>IF('Indicator Date hidden'!AJ60="x","x",$AI$2-'Indicator Date hidden'!AJ60)</f>
        <v>0</v>
      </c>
      <c r="AJ59" s="211" t="str">
        <f>IF('Indicator Date hidden'!AK60="x","x",$AJ$2-'Indicator Date hidden'!AK60)</f>
        <v>x</v>
      </c>
      <c r="AK59" s="211">
        <f>IF('Indicator Date hidden'!AL60="x","x",$AK$2-'Indicator Date hidden'!AL60)</f>
        <v>1</v>
      </c>
      <c r="AL59" s="211">
        <f>IF('Indicator Date hidden'!AM60="x","x",$AL$2-'Indicator Date hidden'!AM60)</f>
        <v>0</v>
      </c>
      <c r="AM59" s="211">
        <f>IF('Indicator Date hidden'!AN60="x","x",$AM$2-'Indicator Date hidden'!AN60)</f>
        <v>0</v>
      </c>
      <c r="AN59" s="211">
        <f>IF('Indicator Date hidden'!AO60="x","x",$AN$2-'Indicator Date hidden'!AO60)</f>
        <v>0</v>
      </c>
      <c r="AO59" s="211">
        <f>IF('Indicator Date hidden'!AP60="x","x",$AO$2-'Indicator Date hidden'!AP60)</f>
        <v>0</v>
      </c>
      <c r="AP59" s="211">
        <f>IF('Indicator Date hidden'!AQ60="x","x",$AP$2-'Indicator Date hidden'!AQ60)</f>
        <v>0</v>
      </c>
      <c r="AQ59" s="211">
        <f>IF('Indicator Date hidden'!AR60="x","x",$AQ$2-'Indicator Date hidden'!AR60)</f>
        <v>0</v>
      </c>
      <c r="AR59" s="211">
        <f>IF('Indicator Date hidden'!AS60="x","x",$AR$2-'Indicator Date hidden'!AS60)</f>
        <v>0</v>
      </c>
      <c r="AS59" s="211" t="str">
        <f>IF('Indicator Date hidden'!AT60="x","x",$AS$2-'Indicator Date hidden'!AT60)</f>
        <v>x</v>
      </c>
      <c r="AT59" s="211">
        <f>IF('Indicator Date hidden'!AU60="x","x",$AT$2-'Indicator Date hidden'!AU60)</f>
        <v>0</v>
      </c>
      <c r="AU59" s="211" t="str">
        <f>IF('Indicator Date hidden'!AV60="x","x",$AU$2-'Indicator Date hidden'!AV60)</f>
        <v>x</v>
      </c>
      <c r="AV59" s="211">
        <f>IF('Indicator Date hidden'!AW60="x","x",$AV$2-'Indicator Date hidden'!AW60)</f>
        <v>0</v>
      </c>
      <c r="AW59" s="211">
        <f>IF('Indicator Date hidden'!AX60="x","x",$AW$2-'Indicator Date hidden'!AX60)</f>
        <v>0</v>
      </c>
      <c r="AX59" s="211">
        <f>IF('Indicator Date hidden'!AY60="x","x",$AX$2-'Indicator Date hidden'!AY60)</f>
        <v>0</v>
      </c>
      <c r="AY59" s="211">
        <f>IF('Indicator Date hidden'!AZ60="x","x",$AY$2-'Indicator Date hidden'!AZ60)</f>
        <v>0</v>
      </c>
      <c r="AZ59" s="211">
        <f>IF('Indicator Date hidden'!BA60="x","x",$AZ$2-'Indicator Date hidden'!BA60)</f>
        <v>0</v>
      </c>
      <c r="BA59">
        <f t="shared" si="5"/>
        <v>20</v>
      </c>
      <c r="BB59" s="21">
        <f t="shared" si="6"/>
        <v>0.43478260869565216</v>
      </c>
      <c r="BC59">
        <f t="shared" si="7"/>
        <v>4</v>
      </c>
      <c r="BD59" s="21">
        <f t="shared" si="8"/>
        <v>1.702327995691469</v>
      </c>
      <c r="BE59" s="281">
        <f t="shared" si="9"/>
        <v>0</v>
      </c>
    </row>
    <row r="60" spans="1:57" x14ac:dyDescent="0.25">
      <c r="A60" t="s">
        <v>8864</v>
      </c>
      <c r="B60" s="211">
        <f>IF('Indicator Date hidden'!C61="x","x",$B$2-'Indicator Date hidden'!C61)</f>
        <v>0</v>
      </c>
      <c r="C60" s="211">
        <f>IF('Indicator Date hidden'!D61="x","x",$C$2-'Indicator Date hidden'!D61)</f>
        <v>0</v>
      </c>
      <c r="D60" s="211">
        <f>IF('Indicator Date hidden'!E61="x","x",$D$2-'Indicator Date hidden'!E61)</f>
        <v>0</v>
      </c>
      <c r="E60" s="211">
        <f>IF('Indicator Date hidden'!F61="x","x",$E$2-'Indicator Date hidden'!F61)</f>
        <v>0</v>
      </c>
      <c r="F60" s="211">
        <f>IF('Indicator Date hidden'!G61="x","x",$F$2-'Indicator Date hidden'!G61)</f>
        <v>0</v>
      </c>
      <c r="G60" s="211">
        <f>IF('Indicator Date hidden'!H61="x","x",$G$2-'Indicator Date hidden'!H61)</f>
        <v>0</v>
      </c>
      <c r="H60" s="211">
        <f>IF('Indicator Date hidden'!I61="x","x",$H$2-'Indicator Date hidden'!I61)</f>
        <v>0</v>
      </c>
      <c r="I60" s="211">
        <f>IF('Indicator Date hidden'!J61="x","x",$I$2-'Indicator Date hidden'!J61)</f>
        <v>0</v>
      </c>
      <c r="J60" s="211">
        <f>IF('Indicator Date hidden'!K61="x","x",$J$2-'Indicator Date hidden'!K61)</f>
        <v>0</v>
      </c>
      <c r="K60" s="211">
        <f>IF('Indicator Date hidden'!L61="x","x",$K$2-'Indicator Date hidden'!L61)</f>
        <v>0</v>
      </c>
      <c r="L60" s="211">
        <f>IF('Indicator Date hidden'!M61="x","x",$L$2-'Indicator Date hidden'!M61)</f>
        <v>0</v>
      </c>
      <c r="M60" s="211">
        <f>IF('Indicator Date hidden'!N61="x","x",$M$2-'Indicator Date hidden'!N61)</f>
        <v>0</v>
      </c>
      <c r="N60" s="211">
        <f>IF('Indicator Date hidden'!O61="x","x",$N$2-'Indicator Date hidden'!O61)</f>
        <v>0</v>
      </c>
      <c r="O60" s="211">
        <f>IF('Indicator Date hidden'!P61="x","x",$O$2-'Indicator Date hidden'!P61)</f>
        <v>0</v>
      </c>
      <c r="P60" s="211">
        <f>IF('Indicator Date hidden'!Q61="x","x",$P$2-'Indicator Date hidden'!Q61)</f>
        <v>0</v>
      </c>
      <c r="Q60" s="211" t="str">
        <f>IF('Indicator Date hidden'!R61="x","x",$Q$2-'Indicator Date hidden'!R61)</f>
        <v>x</v>
      </c>
      <c r="R60" s="211">
        <f>IF('Indicator Date hidden'!S61="x","x",$R$2-'Indicator Date hidden'!S61)</f>
        <v>0</v>
      </c>
      <c r="S60" s="211">
        <f>IF('Indicator Date hidden'!T61="x","x",$S$2-'Indicator Date hidden'!T61)</f>
        <v>0</v>
      </c>
      <c r="T60" s="211">
        <f>IF('Indicator Date hidden'!U61="x","x",$T$2-'Indicator Date hidden'!U61)</f>
        <v>0</v>
      </c>
      <c r="U60" s="211" t="str">
        <f>IF('Indicator Date hidden'!V61="x","x",$U$2-'Indicator Date hidden'!V61)</f>
        <v>x</v>
      </c>
      <c r="V60" s="211">
        <f>IF('Indicator Date hidden'!W61="x","x",$V$2-'Indicator Date hidden'!W61)</f>
        <v>0</v>
      </c>
      <c r="W60" s="211" t="str">
        <f>IF('Indicator Date hidden'!X61="x","x",$W$2-'Indicator Date hidden'!X61)</f>
        <v>x</v>
      </c>
      <c r="X60" s="211">
        <f>IF('Indicator Date hidden'!Y61="x","x",$X$2-'Indicator Date hidden'!Y61)</f>
        <v>4</v>
      </c>
      <c r="Y60" s="211">
        <f>IF('Indicator Date hidden'!Z61="x","x",$Y$2-'Indicator Date hidden'!Z61)</f>
        <v>0</v>
      </c>
      <c r="Z60" s="211">
        <f>IF('Indicator Date hidden'!AA61="x","x",$Z$2-'Indicator Date hidden'!AA61)</f>
        <v>0</v>
      </c>
      <c r="AA60" s="211" t="str">
        <f>IF('Indicator Date hidden'!AB61="x","x",$AA$2-'Indicator Date hidden'!AB61)</f>
        <v>x</v>
      </c>
      <c r="AB60" s="211">
        <f>IF('Indicator Date hidden'!AC61="x","x",$AB$2-'Indicator Date hidden'!AC61)</f>
        <v>0</v>
      </c>
      <c r="AC60" s="211">
        <f>IF('Indicator Date hidden'!AD61="x","x",$AC$2-'Indicator Date hidden'!AD61)</f>
        <v>0</v>
      </c>
      <c r="AD60" s="211" t="str">
        <f>IF('Indicator Date hidden'!AE61="x","x",$AD$2-'Indicator Date hidden'!AE61)</f>
        <v>x</v>
      </c>
      <c r="AE60" s="211">
        <f>IF('Indicator Date hidden'!AF61="x","x",$AE$2-'Indicator Date hidden'!AF61)</f>
        <v>0</v>
      </c>
      <c r="AF60" s="211">
        <f>IF('Indicator Date hidden'!AG61="x","x",$AF$2-'Indicator Date hidden'!AG61)</f>
        <v>1</v>
      </c>
      <c r="AG60" s="211">
        <f>IF('Indicator Date hidden'!AH61="x","x",$AG$2-'Indicator Date hidden'!AH61)</f>
        <v>0</v>
      </c>
      <c r="AH60" s="211">
        <f>IF('Indicator Date hidden'!AI61="x","x",$AH$2-'Indicator Date hidden'!AI61)</f>
        <v>0</v>
      </c>
      <c r="AI60" s="211">
        <f>IF('Indicator Date hidden'!AJ61="x","x",$AI$2-'Indicator Date hidden'!AJ61)</f>
        <v>0</v>
      </c>
      <c r="AJ60" s="211" t="str">
        <f>IF('Indicator Date hidden'!AK61="x","x",$AJ$2-'Indicator Date hidden'!AK61)</f>
        <v>x</v>
      </c>
      <c r="AK60" s="211">
        <f>IF('Indicator Date hidden'!AL61="x","x",$AK$2-'Indicator Date hidden'!AL61)</f>
        <v>1</v>
      </c>
      <c r="AL60" s="211">
        <f>IF('Indicator Date hidden'!AM61="x","x",$AL$2-'Indicator Date hidden'!AM61)</f>
        <v>0</v>
      </c>
      <c r="AM60" s="211">
        <f>IF('Indicator Date hidden'!AN61="x","x",$AM$2-'Indicator Date hidden'!AN61)</f>
        <v>0</v>
      </c>
      <c r="AN60" s="211">
        <f>IF('Indicator Date hidden'!AO61="x","x",$AN$2-'Indicator Date hidden'!AO61)</f>
        <v>0</v>
      </c>
      <c r="AO60" s="211">
        <f>IF('Indicator Date hidden'!AP61="x","x",$AO$2-'Indicator Date hidden'!AP61)</f>
        <v>0</v>
      </c>
      <c r="AP60" s="211">
        <f>IF('Indicator Date hidden'!AQ61="x","x",$AP$2-'Indicator Date hidden'!AQ61)</f>
        <v>0</v>
      </c>
      <c r="AQ60" s="211">
        <f>IF('Indicator Date hidden'!AR61="x","x",$AQ$2-'Indicator Date hidden'!AR61)</f>
        <v>0</v>
      </c>
      <c r="AR60" s="211">
        <f>IF('Indicator Date hidden'!AS61="x","x",$AR$2-'Indicator Date hidden'!AS61)</f>
        <v>0</v>
      </c>
      <c r="AS60" s="211">
        <f>IF('Indicator Date hidden'!AT61="x","x",$AS$2-'Indicator Date hidden'!AT61)</f>
        <v>0</v>
      </c>
      <c r="AT60" s="211">
        <f>IF('Indicator Date hidden'!AU61="x","x",$AT$2-'Indicator Date hidden'!AU61)</f>
        <v>0</v>
      </c>
      <c r="AU60" s="211" t="str">
        <f>IF('Indicator Date hidden'!AV61="x","x",$AU$2-'Indicator Date hidden'!AV61)</f>
        <v>x</v>
      </c>
      <c r="AV60" s="211">
        <f>IF('Indicator Date hidden'!AW61="x","x",$AV$2-'Indicator Date hidden'!AW61)</f>
        <v>0</v>
      </c>
      <c r="AW60" s="211">
        <f>IF('Indicator Date hidden'!AX61="x","x",$AW$2-'Indicator Date hidden'!AX61)</f>
        <v>0</v>
      </c>
      <c r="AX60" s="211">
        <f>IF('Indicator Date hidden'!AY61="x","x",$AX$2-'Indicator Date hidden'!AY61)</f>
        <v>0</v>
      </c>
      <c r="AY60" s="211">
        <f>IF('Indicator Date hidden'!AZ61="x","x",$AY$2-'Indicator Date hidden'!AZ61)</f>
        <v>0</v>
      </c>
      <c r="AZ60" s="211">
        <f>IF('Indicator Date hidden'!BA61="x","x",$AZ$2-'Indicator Date hidden'!BA61)</f>
        <v>0</v>
      </c>
      <c r="BA60">
        <f t="shared" si="5"/>
        <v>6</v>
      </c>
      <c r="BB60" s="21">
        <f t="shared" si="6"/>
        <v>0.13636363636363635</v>
      </c>
      <c r="BC60">
        <f t="shared" si="7"/>
        <v>3</v>
      </c>
      <c r="BD60" s="21">
        <f t="shared" si="8"/>
        <v>0.62489668567579637</v>
      </c>
      <c r="BE60" s="281">
        <f t="shared" si="9"/>
        <v>0</v>
      </c>
    </row>
    <row r="61" spans="1:57" x14ac:dyDescent="0.25">
      <c r="A61" t="s">
        <v>8868</v>
      </c>
      <c r="B61" s="211">
        <f>IF('Indicator Date hidden'!C62="x","x",$B$2-'Indicator Date hidden'!C62)</f>
        <v>0</v>
      </c>
      <c r="C61" s="211">
        <f>IF('Indicator Date hidden'!D62="x","x",$C$2-'Indicator Date hidden'!D62)</f>
        <v>0</v>
      </c>
      <c r="D61" s="211">
        <f>IF('Indicator Date hidden'!E62="x","x",$D$2-'Indicator Date hidden'!E62)</f>
        <v>0</v>
      </c>
      <c r="E61" s="211">
        <f>IF('Indicator Date hidden'!F62="x","x",$E$2-'Indicator Date hidden'!F62)</f>
        <v>0</v>
      </c>
      <c r="F61" s="211">
        <f>IF('Indicator Date hidden'!G62="x","x",$F$2-'Indicator Date hidden'!G62)</f>
        <v>0</v>
      </c>
      <c r="G61" s="211">
        <f>IF('Indicator Date hidden'!H62="x","x",$G$2-'Indicator Date hidden'!H62)</f>
        <v>0</v>
      </c>
      <c r="H61" s="211">
        <f>IF('Indicator Date hidden'!I62="x","x",$H$2-'Indicator Date hidden'!I62)</f>
        <v>0</v>
      </c>
      <c r="I61" s="211">
        <f>IF('Indicator Date hidden'!J62="x","x",$I$2-'Indicator Date hidden'!J62)</f>
        <v>0</v>
      </c>
      <c r="J61" s="211">
        <f>IF('Indicator Date hidden'!K62="x","x",$J$2-'Indicator Date hidden'!K62)</f>
        <v>0</v>
      </c>
      <c r="K61" s="211">
        <f>IF('Indicator Date hidden'!L62="x","x",$K$2-'Indicator Date hidden'!L62)</f>
        <v>0</v>
      </c>
      <c r="L61" s="211">
        <f>IF('Indicator Date hidden'!M62="x","x",$L$2-'Indicator Date hidden'!M62)</f>
        <v>0</v>
      </c>
      <c r="M61" s="211">
        <f>IF('Indicator Date hidden'!N62="x","x",$M$2-'Indicator Date hidden'!N62)</f>
        <v>0</v>
      </c>
      <c r="N61" s="211">
        <f>IF('Indicator Date hidden'!O62="x","x",$N$2-'Indicator Date hidden'!O62)</f>
        <v>0</v>
      </c>
      <c r="O61" s="211">
        <f>IF('Indicator Date hidden'!P62="x","x",$O$2-'Indicator Date hidden'!P62)</f>
        <v>0</v>
      </c>
      <c r="P61" s="211">
        <f>IF('Indicator Date hidden'!Q62="x","x",$P$2-'Indicator Date hidden'!Q62)</f>
        <v>0</v>
      </c>
      <c r="Q61" s="211" t="str">
        <f>IF('Indicator Date hidden'!R62="x","x",$Q$2-'Indicator Date hidden'!R62)</f>
        <v>x</v>
      </c>
      <c r="R61" s="211">
        <f>IF('Indicator Date hidden'!S62="x","x",$R$2-'Indicator Date hidden'!S62)</f>
        <v>0</v>
      </c>
      <c r="S61" s="211">
        <f>IF('Indicator Date hidden'!T62="x","x",$S$2-'Indicator Date hidden'!T62)</f>
        <v>0</v>
      </c>
      <c r="T61" s="211">
        <f>IF('Indicator Date hidden'!U62="x","x",$T$2-'Indicator Date hidden'!U62)</f>
        <v>0</v>
      </c>
      <c r="U61" s="211" t="str">
        <f>IF('Indicator Date hidden'!V62="x","x",$U$2-'Indicator Date hidden'!V62)</f>
        <v>x</v>
      </c>
      <c r="V61" s="211">
        <f>IF('Indicator Date hidden'!W62="x","x",$V$2-'Indicator Date hidden'!W62)</f>
        <v>0</v>
      </c>
      <c r="W61" s="211" t="str">
        <f>IF('Indicator Date hidden'!X62="x","x",$W$2-'Indicator Date hidden'!X62)</f>
        <v>x</v>
      </c>
      <c r="X61" s="211">
        <f>IF('Indicator Date hidden'!Y62="x","x",$X$2-'Indicator Date hidden'!Y62)</f>
        <v>1</v>
      </c>
      <c r="Y61" s="211">
        <f>IF('Indicator Date hidden'!Z62="x","x",$Y$2-'Indicator Date hidden'!Z62)</f>
        <v>0</v>
      </c>
      <c r="Z61" s="211">
        <f>IF('Indicator Date hidden'!AA62="x","x",$Z$2-'Indicator Date hidden'!AA62)</f>
        <v>0</v>
      </c>
      <c r="AA61" s="211" t="str">
        <f>IF('Indicator Date hidden'!AB62="x","x",$AA$2-'Indicator Date hidden'!AB62)</f>
        <v>x</v>
      </c>
      <c r="AB61" s="211">
        <f>IF('Indicator Date hidden'!AC62="x","x",$AB$2-'Indicator Date hidden'!AC62)</f>
        <v>0</v>
      </c>
      <c r="AC61" s="211">
        <f>IF('Indicator Date hidden'!AD62="x","x",$AC$2-'Indicator Date hidden'!AD62)</f>
        <v>0</v>
      </c>
      <c r="AD61" s="211" t="str">
        <f>IF('Indicator Date hidden'!AE62="x","x",$AD$2-'Indicator Date hidden'!AE62)</f>
        <v>x</v>
      </c>
      <c r="AE61" s="211">
        <f>IF('Indicator Date hidden'!AF62="x","x",$AE$2-'Indicator Date hidden'!AF62)</f>
        <v>0</v>
      </c>
      <c r="AF61" s="211">
        <f>IF('Indicator Date hidden'!AG62="x","x",$AF$2-'Indicator Date hidden'!AG62)</f>
        <v>1</v>
      </c>
      <c r="AG61" s="211">
        <f>IF('Indicator Date hidden'!AH62="x","x",$AG$2-'Indicator Date hidden'!AH62)</f>
        <v>0</v>
      </c>
      <c r="AH61" s="211">
        <f>IF('Indicator Date hidden'!AI62="x","x",$AH$2-'Indicator Date hidden'!AI62)</f>
        <v>0</v>
      </c>
      <c r="AI61" s="211">
        <f>IF('Indicator Date hidden'!AJ62="x","x",$AI$2-'Indicator Date hidden'!AJ62)</f>
        <v>0</v>
      </c>
      <c r="AJ61" s="211" t="str">
        <f>IF('Indicator Date hidden'!AK62="x","x",$AJ$2-'Indicator Date hidden'!AK62)</f>
        <v>x</v>
      </c>
      <c r="AK61" s="211">
        <f>IF('Indicator Date hidden'!AL62="x","x",$AK$2-'Indicator Date hidden'!AL62)</f>
        <v>1</v>
      </c>
      <c r="AL61" s="211">
        <f>IF('Indicator Date hidden'!AM62="x","x",$AL$2-'Indicator Date hidden'!AM62)</f>
        <v>0</v>
      </c>
      <c r="AM61" s="211">
        <f>IF('Indicator Date hidden'!AN62="x","x",$AM$2-'Indicator Date hidden'!AN62)</f>
        <v>0</v>
      </c>
      <c r="AN61" s="211">
        <f>IF('Indicator Date hidden'!AO62="x","x",$AN$2-'Indicator Date hidden'!AO62)</f>
        <v>0</v>
      </c>
      <c r="AO61" s="211">
        <f>IF('Indicator Date hidden'!AP62="x","x",$AO$2-'Indicator Date hidden'!AP62)</f>
        <v>0</v>
      </c>
      <c r="AP61" s="211">
        <f>IF('Indicator Date hidden'!AQ62="x","x",$AP$2-'Indicator Date hidden'!AQ62)</f>
        <v>0</v>
      </c>
      <c r="AQ61" s="211">
        <f>IF('Indicator Date hidden'!AR62="x","x",$AQ$2-'Indicator Date hidden'!AR62)</f>
        <v>0</v>
      </c>
      <c r="AR61" s="211">
        <f>IF('Indicator Date hidden'!AS62="x","x",$AR$2-'Indicator Date hidden'!AS62)</f>
        <v>0</v>
      </c>
      <c r="AS61" s="211">
        <f>IF('Indicator Date hidden'!AT62="x","x",$AS$2-'Indicator Date hidden'!AT62)</f>
        <v>0</v>
      </c>
      <c r="AT61" s="211">
        <f>IF('Indicator Date hidden'!AU62="x","x",$AT$2-'Indicator Date hidden'!AU62)</f>
        <v>0</v>
      </c>
      <c r="AU61" s="211" t="str">
        <f>IF('Indicator Date hidden'!AV62="x","x",$AU$2-'Indicator Date hidden'!AV62)</f>
        <v>x</v>
      </c>
      <c r="AV61" s="211">
        <f>IF('Indicator Date hidden'!AW62="x","x",$AV$2-'Indicator Date hidden'!AW62)</f>
        <v>0</v>
      </c>
      <c r="AW61" s="211">
        <f>IF('Indicator Date hidden'!AX62="x","x",$AW$2-'Indicator Date hidden'!AX62)</f>
        <v>0</v>
      </c>
      <c r="AX61" s="211">
        <f>IF('Indicator Date hidden'!AY62="x","x",$AX$2-'Indicator Date hidden'!AY62)</f>
        <v>0</v>
      </c>
      <c r="AY61" s="211">
        <f>IF('Indicator Date hidden'!AZ62="x","x",$AY$2-'Indicator Date hidden'!AZ62)</f>
        <v>0</v>
      </c>
      <c r="AZ61" s="211">
        <f>IF('Indicator Date hidden'!BA62="x","x",$AZ$2-'Indicator Date hidden'!BA62)</f>
        <v>0</v>
      </c>
      <c r="BA61">
        <f t="shared" si="5"/>
        <v>3</v>
      </c>
      <c r="BB61" s="21">
        <f t="shared" si="6"/>
        <v>6.8181818181818177E-2</v>
      </c>
      <c r="BC61">
        <f t="shared" si="7"/>
        <v>3</v>
      </c>
      <c r="BD61" s="21">
        <f t="shared" si="8"/>
        <v>0.25205764787294127</v>
      </c>
      <c r="BE61" s="281">
        <f t="shared" si="9"/>
        <v>0</v>
      </c>
    </row>
    <row r="62" spans="1:57" x14ac:dyDescent="0.25">
      <c r="A62" t="s">
        <v>8872</v>
      </c>
      <c r="B62" s="211">
        <f>IF('Indicator Date hidden'!C63="x","x",$B$2-'Indicator Date hidden'!C63)</f>
        <v>0</v>
      </c>
      <c r="C62" s="211">
        <f>IF('Indicator Date hidden'!D63="x","x",$C$2-'Indicator Date hidden'!D63)</f>
        <v>0</v>
      </c>
      <c r="D62" s="211">
        <f>IF('Indicator Date hidden'!E63="x","x",$D$2-'Indicator Date hidden'!E63)</f>
        <v>0</v>
      </c>
      <c r="E62" s="211">
        <f>IF('Indicator Date hidden'!F63="x","x",$E$2-'Indicator Date hidden'!F63)</f>
        <v>0</v>
      </c>
      <c r="F62" s="211">
        <f>IF('Indicator Date hidden'!G63="x","x",$F$2-'Indicator Date hidden'!G63)</f>
        <v>0</v>
      </c>
      <c r="G62" s="211">
        <f>IF('Indicator Date hidden'!H63="x","x",$G$2-'Indicator Date hidden'!H63)</f>
        <v>0</v>
      </c>
      <c r="H62" s="211">
        <f>IF('Indicator Date hidden'!I63="x","x",$H$2-'Indicator Date hidden'!I63)</f>
        <v>0</v>
      </c>
      <c r="I62" s="211">
        <f>IF('Indicator Date hidden'!J63="x","x",$I$2-'Indicator Date hidden'!J63)</f>
        <v>0</v>
      </c>
      <c r="J62" s="211">
        <f>IF('Indicator Date hidden'!K63="x","x",$J$2-'Indicator Date hidden'!K63)</f>
        <v>0</v>
      </c>
      <c r="K62" s="211">
        <f>IF('Indicator Date hidden'!L63="x","x",$K$2-'Indicator Date hidden'!L63)</f>
        <v>0</v>
      </c>
      <c r="L62" s="211">
        <f>IF('Indicator Date hidden'!M63="x","x",$L$2-'Indicator Date hidden'!M63)</f>
        <v>0</v>
      </c>
      <c r="M62" s="211">
        <f>IF('Indicator Date hidden'!N63="x","x",$M$2-'Indicator Date hidden'!N63)</f>
        <v>0</v>
      </c>
      <c r="N62" s="211">
        <f>IF('Indicator Date hidden'!O63="x","x",$N$2-'Indicator Date hidden'!O63)</f>
        <v>0</v>
      </c>
      <c r="O62" s="211">
        <f>IF('Indicator Date hidden'!P63="x","x",$O$2-'Indicator Date hidden'!P63)</f>
        <v>0</v>
      </c>
      <c r="P62" s="211">
        <f>IF('Indicator Date hidden'!Q63="x","x",$P$2-'Indicator Date hidden'!Q63)</f>
        <v>0</v>
      </c>
      <c r="Q62" s="211">
        <f>IF('Indicator Date hidden'!R63="x","x",$Q$2-'Indicator Date hidden'!R63)</f>
        <v>2</v>
      </c>
      <c r="R62" s="211">
        <f>IF('Indicator Date hidden'!S63="x","x",$R$2-'Indicator Date hidden'!S63)</f>
        <v>0</v>
      </c>
      <c r="S62" s="211">
        <f>IF('Indicator Date hidden'!T63="x","x",$S$2-'Indicator Date hidden'!T63)</f>
        <v>0</v>
      </c>
      <c r="T62" s="211">
        <f>IF('Indicator Date hidden'!U63="x","x",$T$2-'Indicator Date hidden'!U63)</f>
        <v>0</v>
      </c>
      <c r="U62" s="211">
        <f>IF('Indicator Date hidden'!V63="x","x",$U$2-'Indicator Date hidden'!V63)</f>
        <v>0</v>
      </c>
      <c r="V62" s="211">
        <f>IF('Indicator Date hidden'!W63="x","x",$V$2-'Indicator Date hidden'!W63)</f>
        <v>0</v>
      </c>
      <c r="W62" s="211">
        <f>IF('Indicator Date hidden'!X63="x","x",$W$2-'Indicator Date hidden'!X63)</f>
        <v>2</v>
      </c>
      <c r="X62" s="211" t="str">
        <f>IF('Indicator Date hidden'!Y63="x","x",$X$2-'Indicator Date hidden'!Y63)</f>
        <v>x</v>
      </c>
      <c r="Y62" s="211">
        <f>IF('Indicator Date hidden'!Z63="x","x",$Y$2-'Indicator Date hidden'!Z63)</f>
        <v>0</v>
      </c>
      <c r="Z62" s="211">
        <f>IF('Indicator Date hidden'!AA63="x","x",$Z$2-'Indicator Date hidden'!AA63)</f>
        <v>0</v>
      </c>
      <c r="AA62" s="211">
        <f>IF('Indicator Date hidden'!AB63="x","x",$AA$2-'Indicator Date hidden'!AB63)</f>
        <v>0</v>
      </c>
      <c r="AB62" s="211">
        <f>IF('Indicator Date hidden'!AC63="x","x",$AB$2-'Indicator Date hidden'!AC63)</f>
        <v>0</v>
      </c>
      <c r="AC62" s="211">
        <f>IF('Indicator Date hidden'!AD63="x","x",$AC$2-'Indicator Date hidden'!AD63)</f>
        <v>0</v>
      </c>
      <c r="AD62" s="211">
        <f>IF('Indicator Date hidden'!AE63="x","x",$AD$2-'Indicator Date hidden'!AE63)</f>
        <v>0</v>
      </c>
      <c r="AE62" s="211">
        <f>IF('Indicator Date hidden'!AF63="x","x",$AE$2-'Indicator Date hidden'!AF63)</f>
        <v>0</v>
      </c>
      <c r="AF62" s="211">
        <f>IF('Indicator Date hidden'!AG63="x","x",$AF$2-'Indicator Date hidden'!AG63)</f>
        <v>8</v>
      </c>
      <c r="AG62" s="211">
        <f>IF('Indicator Date hidden'!AH63="x","x",$AG$2-'Indicator Date hidden'!AH63)</f>
        <v>0</v>
      </c>
      <c r="AH62" s="211">
        <f>IF('Indicator Date hidden'!AI63="x","x",$AH$2-'Indicator Date hidden'!AI63)</f>
        <v>0</v>
      </c>
      <c r="AI62" s="211">
        <f>IF('Indicator Date hidden'!AJ63="x","x",$AI$2-'Indicator Date hidden'!AJ63)</f>
        <v>0</v>
      </c>
      <c r="AJ62" s="211" t="str">
        <f>IF('Indicator Date hidden'!AK63="x","x",$AJ$2-'Indicator Date hidden'!AK63)</f>
        <v>x</v>
      </c>
      <c r="AK62" s="211">
        <f>IF('Indicator Date hidden'!AL63="x","x",$AK$2-'Indicator Date hidden'!AL63)</f>
        <v>1</v>
      </c>
      <c r="AL62" s="211">
        <f>IF('Indicator Date hidden'!AM63="x","x",$AL$2-'Indicator Date hidden'!AM63)</f>
        <v>0</v>
      </c>
      <c r="AM62" s="211">
        <f>IF('Indicator Date hidden'!AN63="x","x",$AM$2-'Indicator Date hidden'!AN63)</f>
        <v>0</v>
      </c>
      <c r="AN62" s="211">
        <f>IF('Indicator Date hidden'!AO63="x","x",$AN$2-'Indicator Date hidden'!AO63)</f>
        <v>0</v>
      </c>
      <c r="AO62" s="211">
        <f>IF('Indicator Date hidden'!AP63="x","x",$AO$2-'Indicator Date hidden'!AP63)</f>
        <v>0</v>
      </c>
      <c r="AP62" s="211">
        <f>IF('Indicator Date hidden'!AQ63="x","x",$AP$2-'Indicator Date hidden'!AQ63)</f>
        <v>0</v>
      </c>
      <c r="AQ62" s="211">
        <f>IF('Indicator Date hidden'!AR63="x","x",$AQ$2-'Indicator Date hidden'!AR63)</f>
        <v>0</v>
      </c>
      <c r="AR62" s="211">
        <f>IF('Indicator Date hidden'!AS63="x","x",$AR$2-'Indicator Date hidden'!AS63)</f>
        <v>0</v>
      </c>
      <c r="AS62" s="211">
        <f>IF('Indicator Date hidden'!AT63="x","x",$AS$2-'Indicator Date hidden'!AT63)</f>
        <v>0</v>
      </c>
      <c r="AT62" s="211">
        <f>IF('Indicator Date hidden'!AU63="x","x",$AT$2-'Indicator Date hidden'!AU63)</f>
        <v>0</v>
      </c>
      <c r="AU62" s="211">
        <f>IF('Indicator Date hidden'!AV63="x","x",$AU$2-'Indicator Date hidden'!AV63)</f>
        <v>2</v>
      </c>
      <c r="AV62" s="211">
        <f>IF('Indicator Date hidden'!AW63="x","x",$AV$2-'Indicator Date hidden'!AW63)</f>
        <v>0</v>
      </c>
      <c r="AW62" s="211">
        <f>IF('Indicator Date hidden'!AX63="x","x",$AW$2-'Indicator Date hidden'!AX63)</f>
        <v>0</v>
      </c>
      <c r="AX62" s="211">
        <f>IF('Indicator Date hidden'!AY63="x","x",$AX$2-'Indicator Date hidden'!AY63)</f>
        <v>0</v>
      </c>
      <c r="AY62" s="211">
        <f>IF('Indicator Date hidden'!AZ63="x","x",$AY$2-'Indicator Date hidden'!AZ63)</f>
        <v>0</v>
      </c>
      <c r="AZ62" s="211">
        <f>IF('Indicator Date hidden'!BA63="x","x",$AZ$2-'Indicator Date hidden'!BA63)</f>
        <v>0</v>
      </c>
      <c r="BA62">
        <f t="shared" si="5"/>
        <v>15</v>
      </c>
      <c r="BB62" s="21">
        <f t="shared" si="6"/>
        <v>0.30612244897959184</v>
      </c>
      <c r="BC62">
        <f t="shared" si="7"/>
        <v>5</v>
      </c>
      <c r="BD62" s="21">
        <f t="shared" si="8"/>
        <v>1.2156140907620758</v>
      </c>
      <c r="BE62" s="281">
        <f t="shared" si="9"/>
        <v>0</v>
      </c>
    </row>
    <row r="63" spans="1:57" x14ac:dyDescent="0.25">
      <c r="A63" t="s">
        <v>8881</v>
      </c>
      <c r="B63" s="211">
        <f>IF('Indicator Date hidden'!C64="x","x",$B$2-'Indicator Date hidden'!C64)</f>
        <v>0</v>
      </c>
      <c r="C63" s="211">
        <f>IF('Indicator Date hidden'!D64="x","x",$C$2-'Indicator Date hidden'!D64)</f>
        <v>0</v>
      </c>
      <c r="D63" s="211">
        <f>IF('Indicator Date hidden'!E64="x","x",$D$2-'Indicator Date hidden'!E64)</f>
        <v>0</v>
      </c>
      <c r="E63" s="211">
        <f>IF('Indicator Date hidden'!F64="x","x",$E$2-'Indicator Date hidden'!F64)</f>
        <v>0</v>
      </c>
      <c r="F63" s="211">
        <f>IF('Indicator Date hidden'!G64="x","x",$F$2-'Indicator Date hidden'!G64)</f>
        <v>0</v>
      </c>
      <c r="G63" s="211">
        <f>IF('Indicator Date hidden'!H64="x","x",$G$2-'Indicator Date hidden'!H64)</f>
        <v>0</v>
      </c>
      <c r="H63" s="211">
        <f>IF('Indicator Date hidden'!I64="x","x",$H$2-'Indicator Date hidden'!I64)</f>
        <v>0</v>
      </c>
      <c r="I63" s="211">
        <f>IF('Indicator Date hidden'!J64="x","x",$I$2-'Indicator Date hidden'!J64)</f>
        <v>0</v>
      </c>
      <c r="J63" s="211">
        <f>IF('Indicator Date hidden'!K64="x","x",$J$2-'Indicator Date hidden'!K64)</f>
        <v>0</v>
      </c>
      <c r="K63" s="211">
        <f>IF('Indicator Date hidden'!L64="x","x",$K$2-'Indicator Date hidden'!L64)</f>
        <v>0</v>
      </c>
      <c r="L63" s="211">
        <f>IF('Indicator Date hidden'!M64="x","x",$L$2-'Indicator Date hidden'!M64)</f>
        <v>0</v>
      </c>
      <c r="M63" s="211">
        <f>IF('Indicator Date hidden'!N64="x","x",$M$2-'Indicator Date hidden'!N64)</f>
        <v>0</v>
      </c>
      <c r="N63" s="211">
        <f>IF('Indicator Date hidden'!O64="x","x",$N$2-'Indicator Date hidden'!O64)</f>
        <v>0</v>
      </c>
      <c r="O63" s="211">
        <f>IF('Indicator Date hidden'!P64="x","x",$O$2-'Indicator Date hidden'!P64)</f>
        <v>0</v>
      </c>
      <c r="P63" s="211">
        <f>IF('Indicator Date hidden'!Q64="x","x",$P$2-'Indicator Date hidden'!Q64)</f>
        <v>0</v>
      </c>
      <c r="Q63" s="211">
        <f>IF('Indicator Date hidden'!R64="x","x",$Q$2-'Indicator Date hidden'!R64)</f>
        <v>1</v>
      </c>
      <c r="R63" s="211">
        <f>IF('Indicator Date hidden'!S64="x","x",$R$2-'Indicator Date hidden'!S64)</f>
        <v>0</v>
      </c>
      <c r="S63" s="211">
        <f>IF('Indicator Date hidden'!T64="x","x",$S$2-'Indicator Date hidden'!T64)</f>
        <v>0</v>
      </c>
      <c r="T63" s="211">
        <f>IF('Indicator Date hidden'!U64="x","x",$T$2-'Indicator Date hidden'!U64)</f>
        <v>0</v>
      </c>
      <c r="U63" s="211">
        <f>IF('Indicator Date hidden'!V64="x","x",$U$2-'Indicator Date hidden'!V64)</f>
        <v>0</v>
      </c>
      <c r="V63" s="211">
        <f>IF('Indicator Date hidden'!W64="x","x",$V$2-'Indicator Date hidden'!W64)</f>
        <v>0</v>
      </c>
      <c r="W63" s="211">
        <f>IF('Indicator Date hidden'!X64="x","x",$W$2-'Indicator Date hidden'!X64)</f>
        <v>1</v>
      </c>
      <c r="X63" s="211">
        <f>IF('Indicator Date hidden'!Y64="x","x",$X$2-'Indicator Date hidden'!Y64)</f>
        <v>4</v>
      </c>
      <c r="Y63" s="211">
        <f>IF('Indicator Date hidden'!Z64="x","x",$Y$2-'Indicator Date hidden'!Z64)</f>
        <v>0</v>
      </c>
      <c r="Z63" s="211">
        <f>IF('Indicator Date hidden'!AA64="x","x",$Z$2-'Indicator Date hidden'!AA64)</f>
        <v>0</v>
      </c>
      <c r="AA63" s="211">
        <f>IF('Indicator Date hidden'!AB64="x","x",$AA$2-'Indicator Date hidden'!AB64)</f>
        <v>0</v>
      </c>
      <c r="AB63" s="211">
        <f>IF('Indicator Date hidden'!AC64="x","x",$AB$2-'Indicator Date hidden'!AC64)</f>
        <v>0</v>
      </c>
      <c r="AC63" s="211">
        <f>IF('Indicator Date hidden'!AD64="x","x",$AC$2-'Indicator Date hidden'!AD64)</f>
        <v>0</v>
      </c>
      <c r="AD63" s="211">
        <f>IF('Indicator Date hidden'!AE64="x","x",$AD$2-'Indicator Date hidden'!AE64)</f>
        <v>0</v>
      </c>
      <c r="AE63" s="211">
        <f>IF('Indicator Date hidden'!AF64="x","x",$AE$2-'Indicator Date hidden'!AF64)</f>
        <v>0</v>
      </c>
      <c r="AF63" s="211">
        <f>IF('Indicator Date hidden'!AG64="x","x",$AF$2-'Indicator Date hidden'!AG64)</f>
        <v>10</v>
      </c>
      <c r="AG63" s="211">
        <f>IF('Indicator Date hidden'!AH64="x","x",$AG$2-'Indicator Date hidden'!AH64)</f>
        <v>0</v>
      </c>
      <c r="AH63" s="211">
        <f>IF('Indicator Date hidden'!AI64="x","x",$AH$2-'Indicator Date hidden'!AI64)</f>
        <v>0</v>
      </c>
      <c r="AI63" s="211">
        <f>IF('Indicator Date hidden'!AJ64="x","x",$AI$2-'Indicator Date hidden'!AJ64)</f>
        <v>0</v>
      </c>
      <c r="AJ63" s="211" t="str">
        <f>IF('Indicator Date hidden'!AK64="x","x",$AJ$2-'Indicator Date hidden'!AK64)</f>
        <v>x</v>
      </c>
      <c r="AK63" s="211">
        <f>IF('Indicator Date hidden'!AL64="x","x",$AK$2-'Indicator Date hidden'!AL64)</f>
        <v>1</v>
      </c>
      <c r="AL63" s="211">
        <f>IF('Indicator Date hidden'!AM64="x","x",$AL$2-'Indicator Date hidden'!AM64)</f>
        <v>0</v>
      </c>
      <c r="AM63" s="211">
        <f>IF('Indicator Date hidden'!AN64="x","x",$AM$2-'Indicator Date hidden'!AN64)</f>
        <v>0</v>
      </c>
      <c r="AN63" s="211">
        <f>IF('Indicator Date hidden'!AO64="x","x",$AN$2-'Indicator Date hidden'!AO64)</f>
        <v>0</v>
      </c>
      <c r="AO63" s="211">
        <f>IF('Indicator Date hidden'!AP64="x","x",$AO$2-'Indicator Date hidden'!AP64)</f>
        <v>0</v>
      </c>
      <c r="AP63" s="211">
        <f>IF('Indicator Date hidden'!AQ64="x","x",$AP$2-'Indicator Date hidden'!AQ64)</f>
        <v>0</v>
      </c>
      <c r="AQ63" s="211">
        <f>IF('Indicator Date hidden'!AR64="x","x",$AQ$2-'Indicator Date hidden'!AR64)</f>
        <v>0</v>
      </c>
      <c r="AR63" s="211">
        <f>IF('Indicator Date hidden'!AS64="x","x",$AR$2-'Indicator Date hidden'!AS64)</f>
        <v>0</v>
      </c>
      <c r="AS63" s="211">
        <f>IF('Indicator Date hidden'!AT64="x","x",$AS$2-'Indicator Date hidden'!AT64)</f>
        <v>0</v>
      </c>
      <c r="AT63" s="211">
        <f>IF('Indicator Date hidden'!AU64="x","x",$AT$2-'Indicator Date hidden'!AU64)</f>
        <v>0</v>
      </c>
      <c r="AU63" s="211">
        <f>IF('Indicator Date hidden'!AV64="x","x",$AU$2-'Indicator Date hidden'!AV64)</f>
        <v>1</v>
      </c>
      <c r="AV63" s="211">
        <f>IF('Indicator Date hidden'!AW64="x","x",$AV$2-'Indicator Date hidden'!AW64)</f>
        <v>0</v>
      </c>
      <c r="AW63" s="211">
        <f>IF('Indicator Date hidden'!AX64="x","x",$AW$2-'Indicator Date hidden'!AX64)</f>
        <v>0</v>
      </c>
      <c r="AX63" s="211">
        <f>IF('Indicator Date hidden'!AY64="x","x",$AX$2-'Indicator Date hidden'!AY64)</f>
        <v>0</v>
      </c>
      <c r="AY63" s="211">
        <f>IF('Indicator Date hidden'!AZ64="x","x",$AY$2-'Indicator Date hidden'!AZ64)</f>
        <v>0</v>
      </c>
      <c r="AZ63" s="211">
        <f>IF('Indicator Date hidden'!BA64="x","x",$AZ$2-'Indicator Date hidden'!BA64)</f>
        <v>0</v>
      </c>
      <c r="BA63">
        <f t="shared" si="5"/>
        <v>18</v>
      </c>
      <c r="BB63" s="21">
        <f t="shared" si="6"/>
        <v>0.36</v>
      </c>
      <c r="BC63">
        <f t="shared" si="7"/>
        <v>6</v>
      </c>
      <c r="BD63" s="21">
        <f t="shared" si="8"/>
        <v>1.5067846561469891</v>
      </c>
      <c r="BE63" s="281">
        <f t="shared" si="9"/>
        <v>0</v>
      </c>
    </row>
    <row r="64" spans="1:57" x14ac:dyDescent="0.25">
      <c r="A64" t="s">
        <v>8876</v>
      </c>
      <c r="B64" s="211">
        <f>IF('Indicator Date hidden'!C65="x","x",$B$2-'Indicator Date hidden'!C65)</f>
        <v>0</v>
      </c>
      <c r="C64" s="211">
        <f>IF('Indicator Date hidden'!D65="x","x",$C$2-'Indicator Date hidden'!D65)</f>
        <v>0</v>
      </c>
      <c r="D64" s="211">
        <f>IF('Indicator Date hidden'!E65="x","x",$D$2-'Indicator Date hidden'!E65)</f>
        <v>0</v>
      </c>
      <c r="E64" s="211">
        <f>IF('Indicator Date hidden'!F65="x","x",$E$2-'Indicator Date hidden'!F65)</f>
        <v>0</v>
      </c>
      <c r="F64" s="211">
        <f>IF('Indicator Date hidden'!G65="x","x",$F$2-'Indicator Date hidden'!G65)</f>
        <v>0</v>
      </c>
      <c r="G64" s="211">
        <f>IF('Indicator Date hidden'!H65="x","x",$G$2-'Indicator Date hidden'!H65)</f>
        <v>0</v>
      </c>
      <c r="H64" s="211">
        <f>IF('Indicator Date hidden'!I65="x","x",$H$2-'Indicator Date hidden'!I65)</f>
        <v>0</v>
      </c>
      <c r="I64" s="211">
        <f>IF('Indicator Date hidden'!J65="x","x",$I$2-'Indicator Date hidden'!J65)</f>
        <v>0</v>
      </c>
      <c r="J64" s="211">
        <f>IF('Indicator Date hidden'!K65="x","x",$J$2-'Indicator Date hidden'!K65)</f>
        <v>0</v>
      </c>
      <c r="K64" s="211">
        <f>IF('Indicator Date hidden'!L65="x","x",$K$2-'Indicator Date hidden'!L65)</f>
        <v>0</v>
      </c>
      <c r="L64" s="211">
        <f>IF('Indicator Date hidden'!M65="x","x",$L$2-'Indicator Date hidden'!M65)</f>
        <v>0</v>
      </c>
      <c r="M64" s="211">
        <f>IF('Indicator Date hidden'!N65="x","x",$M$2-'Indicator Date hidden'!N65)</f>
        <v>0</v>
      </c>
      <c r="N64" s="211">
        <f>IF('Indicator Date hidden'!O65="x","x",$N$2-'Indicator Date hidden'!O65)</f>
        <v>0</v>
      </c>
      <c r="O64" s="211">
        <f>IF('Indicator Date hidden'!P65="x","x",$O$2-'Indicator Date hidden'!P65)</f>
        <v>0</v>
      </c>
      <c r="P64" s="211">
        <f>IF('Indicator Date hidden'!Q65="x","x",$P$2-'Indicator Date hidden'!Q65)</f>
        <v>0</v>
      </c>
      <c r="Q64" s="211">
        <f>IF('Indicator Date hidden'!R65="x","x",$Q$2-'Indicator Date hidden'!R65)</f>
        <v>9</v>
      </c>
      <c r="R64" s="211">
        <f>IF('Indicator Date hidden'!S65="x","x",$R$2-'Indicator Date hidden'!S65)</f>
        <v>0</v>
      </c>
      <c r="S64" s="211">
        <f>IF('Indicator Date hidden'!T65="x","x",$S$2-'Indicator Date hidden'!T65)</f>
        <v>0</v>
      </c>
      <c r="T64" s="211">
        <f>IF('Indicator Date hidden'!U65="x","x",$T$2-'Indicator Date hidden'!U65)</f>
        <v>0</v>
      </c>
      <c r="U64" s="211">
        <f>IF('Indicator Date hidden'!V65="x","x",$U$2-'Indicator Date hidden'!V65)</f>
        <v>0</v>
      </c>
      <c r="V64" s="211">
        <f>IF('Indicator Date hidden'!W65="x","x",$V$2-'Indicator Date hidden'!W65)</f>
        <v>0</v>
      </c>
      <c r="W64" s="211">
        <f>IF('Indicator Date hidden'!X65="x","x",$W$2-'Indicator Date hidden'!X65)</f>
        <v>5</v>
      </c>
      <c r="X64" s="211">
        <f>IF('Indicator Date hidden'!Y65="x","x",$X$2-'Indicator Date hidden'!Y65)</f>
        <v>1</v>
      </c>
      <c r="Y64" s="211">
        <f>IF('Indicator Date hidden'!Z65="x","x",$Y$2-'Indicator Date hidden'!Z65)</f>
        <v>0</v>
      </c>
      <c r="Z64" s="211">
        <f>IF('Indicator Date hidden'!AA65="x","x",$Z$2-'Indicator Date hidden'!AA65)</f>
        <v>0</v>
      </c>
      <c r="AA64" s="211">
        <f>IF('Indicator Date hidden'!AB65="x","x",$AA$2-'Indicator Date hidden'!AB65)</f>
        <v>0</v>
      </c>
      <c r="AB64" s="211">
        <f>IF('Indicator Date hidden'!AC65="x","x",$AB$2-'Indicator Date hidden'!AC65)</f>
        <v>0</v>
      </c>
      <c r="AC64" s="211">
        <f>IF('Indicator Date hidden'!AD65="x","x",$AC$2-'Indicator Date hidden'!AD65)</f>
        <v>0</v>
      </c>
      <c r="AD64" s="211">
        <f>IF('Indicator Date hidden'!AE65="x","x",$AD$2-'Indicator Date hidden'!AE65)</f>
        <v>0</v>
      </c>
      <c r="AE64" s="211">
        <f>IF('Indicator Date hidden'!AF65="x","x",$AE$2-'Indicator Date hidden'!AF65)</f>
        <v>0</v>
      </c>
      <c r="AF64" s="211">
        <f>IF('Indicator Date hidden'!AG65="x","x",$AF$2-'Indicator Date hidden'!AG65)</f>
        <v>0</v>
      </c>
      <c r="AG64" s="211">
        <f>IF('Indicator Date hidden'!AH65="x","x",$AG$2-'Indicator Date hidden'!AH65)</f>
        <v>0</v>
      </c>
      <c r="AH64" s="211">
        <f>IF('Indicator Date hidden'!AI65="x","x",$AH$2-'Indicator Date hidden'!AI65)</f>
        <v>0</v>
      </c>
      <c r="AI64" s="211">
        <f>IF('Indicator Date hidden'!AJ65="x","x",$AI$2-'Indicator Date hidden'!AJ65)</f>
        <v>0</v>
      </c>
      <c r="AJ64" s="211">
        <f>IF('Indicator Date hidden'!AK65="x","x",$AJ$2-'Indicator Date hidden'!AK65)</f>
        <v>1</v>
      </c>
      <c r="AK64" s="211">
        <f>IF('Indicator Date hidden'!AL65="x","x",$AK$2-'Indicator Date hidden'!AL65)</f>
        <v>1</v>
      </c>
      <c r="AL64" s="211">
        <f>IF('Indicator Date hidden'!AM65="x","x",$AL$2-'Indicator Date hidden'!AM65)</f>
        <v>0</v>
      </c>
      <c r="AM64" s="211">
        <f>IF('Indicator Date hidden'!AN65="x","x",$AM$2-'Indicator Date hidden'!AN65)</f>
        <v>0</v>
      </c>
      <c r="AN64" s="211">
        <f>IF('Indicator Date hidden'!AO65="x","x",$AN$2-'Indicator Date hidden'!AO65)</f>
        <v>0</v>
      </c>
      <c r="AO64" s="211" t="str">
        <f>IF('Indicator Date hidden'!AP65="x","x",$AO$2-'Indicator Date hidden'!AP65)</f>
        <v>x</v>
      </c>
      <c r="AP64" s="211" t="str">
        <f>IF('Indicator Date hidden'!AQ65="x","x",$AP$2-'Indicator Date hidden'!AQ65)</f>
        <v>x</v>
      </c>
      <c r="AQ64" s="211">
        <f>IF('Indicator Date hidden'!AR65="x","x",$AQ$2-'Indicator Date hidden'!AR65)</f>
        <v>0</v>
      </c>
      <c r="AR64" s="211">
        <f>IF('Indicator Date hidden'!AS65="x","x",$AR$2-'Indicator Date hidden'!AS65)</f>
        <v>0</v>
      </c>
      <c r="AS64" s="211">
        <f>IF('Indicator Date hidden'!AT65="x","x",$AS$2-'Indicator Date hidden'!AT65)</f>
        <v>0</v>
      </c>
      <c r="AT64" s="211">
        <f>IF('Indicator Date hidden'!AU65="x","x",$AT$2-'Indicator Date hidden'!AU65)</f>
        <v>0</v>
      </c>
      <c r="AU64" s="211">
        <f>IF('Indicator Date hidden'!AV65="x","x",$AU$2-'Indicator Date hidden'!AV65)</f>
        <v>1</v>
      </c>
      <c r="AV64" s="211">
        <f>IF('Indicator Date hidden'!AW65="x","x",$AV$2-'Indicator Date hidden'!AW65)</f>
        <v>0</v>
      </c>
      <c r="AW64" s="211">
        <f>IF('Indicator Date hidden'!AX65="x","x",$AW$2-'Indicator Date hidden'!AX65)</f>
        <v>0</v>
      </c>
      <c r="AX64" s="211">
        <f>IF('Indicator Date hidden'!AY65="x","x",$AX$2-'Indicator Date hidden'!AY65)</f>
        <v>0</v>
      </c>
      <c r="AY64" s="211">
        <f>IF('Indicator Date hidden'!AZ65="x","x",$AY$2-'Indicator Date hidden'!AZ65)</f>
        <v>0</v>
      </c>
      <c r="AZ64" s="211">
        <f>IF('Indicator Date hidden'!BA65="x","x",$AZ$2-'Indicator Date hidden'!BA65)</f>
        <v>0</v>
      </c>
      <c r="BA64">
        <f t="shared" si="5"/>
        <v>18</v>
      </c>
      <c r="BB64" s="21">
        <f t="shared" si="6"/>
        <v>0.36734693877551022</v>
      </c>
      <c r="BC64">
        <f t="shared" si="7"/>
        <v>6</v>
      </c>
      <c r="BD64" s="21">
        <f t="shared" si="8"/>
        <v>1.4525681346346322</v>
      </c>
      <c r="BE64" s="281">
        <f t="shared" si="9"/>
        <v>0</v>
      </c>
    </row>
    <row r="65" spans="1:57" x14ac:dyDescent="0.25">
      <c r="A65" t="s">
        <v>8848</v>
      </c>
      <c r="B65" s="211">
        <f>IF('Indicator Date hidden'!C66="x","x",$B$2-'Indicator Date hidden'!C66)</f>
        <v>0</v>
      </c>
      <c r="C65" s="211">
        <f>IF('Indicator Date hidden'!D66="x","x",$C$2-'Indicator Date hidden'!D66)</f>
        <v>0</v>
      </c>
      <c r="D65" s="211">
        <f>IF('Indicator Date hidden'!E66="x","x",$D$2-'Indicator Date hidden'!E66)</f>
        <v>0</v>
      </c>
      <c r="E65" s="211">
        <f>IF('Indicator Date hidden'!F66="x","x",$E$2-'Indicator Date hidden'!F66)</f>
        <v>0</v>
      </c>
      <c r="F65" s="211">
        <f>IF('Indicator Date hidden'!G66="x","x",$F$2-'Indicator Date hidden'!G66)</f>
        <v>0</v>
      </c>
      <c r="G65" s="211">
        <f>IF('Indicator Date hidden'!H66="x","x",$G$2-'Indicator Date hidden'!H66)</f>
        <v>0</v>
      </c>
      <c r="H65" s="211">
        <f>IF('Indicator Date hidden'!I66="x","x",$H$2-'Indicator Date hidden'!I66)</f>
        <v>0</v>
      </c>
      <c r="I65" s="211">
        <f>IF('Indicator Date hidden'!J66="x","x",$I$2-'Indicator Date hidden'!J66)</f>
        <v>0</v>
      </c>
      <c r="J65" s="211">
        <f>IF('Indicator Date hidden'!K66="x","x",$J$2-'Indicator Date hidden'!K66)</f>
        <v>0</v>
      </c>
      <c r="K65" s="211">
        <f>IF('Indicator Date hidden'!L66="x","x",$K$2-'Indicator Date hidden'!L66)</f>
        <v>0</v>
      </c>
      <c r="L65" s="211">
        <f>IF('Indicator Date hidden'!M66="x","x",$L$2-'Indicator Date hidden'!M66)</f>
        <v>0</v>
      </c>
      <c r="M65" s="211">
        <f>IF('Indicator Date hidden'!N66="x","x",$M$2-'Indicator Date hidden'!N66)</f>
        <v>0</v>
      </c>
      <c r="N65" s="211">
        <f>IF('Indicator Date hidden'!O66="x","x",$N$2-'Indicator Date hidden'!O66)</f>
        <v>0</v>
      </c>
      <c r="O65" s="211">
        <f>IF('Indicator Date hidden'!P66="x","x",$O$2-'Indicator Date hidden'!P66)</f>
        <v>0</v>
      </c>
      <c r="P65" s="211">
        <f>IF('Indicator Date hidden'!Q66="x","x",$P$2-'Indicator Date hidden'!Q66)</f>
        <v>0</v>
      </c>
      <c r="Q65" s="211" t="str">
        <f>IF('Indicator Date hidden'!R66="x","x",$Q$2-'Indicator Date hidden'!R66)</f>
        <v>x</v>
      </c>
      <c r="R65" s="211">
        <f>IF('Indicator Date hidden'!S66="x","x",$R$2-'Indicator Date hidden'!S66)</f>
        <v>0</v>
      </c>
      <c r="S65" s="211">
        <f>IF('Indicator Date hidden'!T66="x","x",$S$2-'Indicator Date hidden'!T66)</f>
        <v>0</v>
      </c>
      <c r="T65" s="211">
        <f>IF('Indicator Date hidden'!U66="x","x",$T$2-'Indicator Date hidden'!U66)</f>
        <v>0</v>
      </c>
      <c r="U65" s="211" t="str">
        <f>IF('Indicator Date hidden'!V66="x","x",$U$2-'Indicator Date hidden'!V66)</f>
        <v>x</v>
      </c>
      <c r="V65" s="211">
        <f>IF('Indicator Date hidden'!W66="x","x",$V$2-'Indicator Date hidden'!W66)</f>
        <v>0</v>
      </c>
      <c r="W65" s="211">
        <f>IF('Indicator Date hidden'!X66="x","x",$W$2-'Indicator Date hidden'!X66)</f>
        <v>9</v>
      </c>
      <c r="X65" s="211">
        <f>IF('Indicator Date hidden'!Y66="x","x",$X$2-'Indicator Date hidden'!Y66)</f>
        <v>2</v>
      </c>
      <c r="Y65" s="211">
        <f>IF('Indicator Date hidden'!Z66="x","x",$Y$2-'Indicator Date hidden'!Z66)</f>
        <v>0</v>
      </c>
      <c r="Z65" s="211">
        <f>IF('Indicator Date hidden'!AA66="x","x",$Z$2-'Indicator Date hidden'!AA66)</f>
        <v>0</v>
      </c>
      <c r="AA65" s="211" t="str">
        <f>IF('Indicator Date hidden'!AB66="x","x",$AA$2-'Indicator Date hidden'!AB66)</f>
        <v>x</v>
      </c>
      <c r="AB65" s="211">
        <f>IF('Indicator Date hidden'!AC66="x","x",$AB$2-'Indicator Date hidden'!AC66)</f>
        <v>0</v>
      </c>
      <c r="AC65" s="211">
        <f>IF('Indicator Date hidden'!AD66="x","x",$AC$2-'Indicator Date hidden'!AD66)</f>
        <v>0</v>
      </c>
      <c r="AD65" s="211" t="str">
        <f>IF('Indicator Date hidden'!AE66="x","x",$AD$2-'Indicator Date hidden'!AE66)</f>
        <v>x</v>
      </c>
      <c r="AE65" s="211">
        <f>IF('Indicator Date hidden'!AF66="x","x",$AE$2-'Indicator Date hidden'!AF66)</f>
        <v>0</v>
      </c>
      <c r="AF65" s="211">
        <f>IF('Indicator Date hidden'!AG66="x","x",$AF$2-'Indicator Date hidden'!AG66)</f>
        <v>2</v>
      </c>
      <c r="AG65" s="211">
        <f>IF('Indicator Date hidden'!AH66="x","x",$AG$2-'Indicator Date hidden'!AH66)</f>
        <v>0</v>
      </c>
      <c r="AH65" s="211">
        <f>IF('Indicator Date hidden'!AI66="x","x",$AH$2-'Indicator Date hidden'!AI66)</f>
        <v>0</v>
      </c>
      <c r="AI65" s="211">
        <f>IF('Indicator Date hidden'!AJ66="x","x",$AI$2-'Indicator Date hidden'!AJ66)</f>
        <v>0</v>
      </c>
      <c r="AJ65" s="211" t="str">
        <f>IF('Indicator Date hidden'!AK66="x","x",$AJ$2-'Indicator Date hidden'!AK66)</f>
        <v>x</v>
      </c>
      <c r="AK65" s="211">
        <f>IF('Indicator Date hidden'!AL66="x","x",$AK$2-'Indicator Date hidden'!AL66)</f>
        <v>1</v>
      </c>
      <c r="AL65" s="211">
        <f>IF('Indicator Date hidden'!AM66="x","x",$AL$2-'Indicator Date hidden'!AM66)</f>
        <v>0</v>
      </c>
      <c r="AM65" s="211">
        <f>IF('Indicator Date hidden'!AN66="x","x",$AM$2-'Indicator Date hidden'!AN66)</f>
        <v>0</v>
      </c>
      <c r="AN65" s="211">
        <f>IF('Indicator Date hidden'!AO66="x","x",$AN$2-'Indicator Date hidden'!AO66)</f>
        <v>0</v>
      </c>
      <c r="AO65" s="211">
        <f>IF('Indicator Date hidden'!AP66="x","x",$AO$2-'Indicator Date hidden'!AP66)</f>
        <v>0</v>
      </c>
      <c r="AP65" s="211">
        <f>IF('Indicator Date hidden'!AQ66="x","x",$AP$2-'Indicator Date hidden'!AQ66)</f>
        <v>0</v>
      </c>
      <c r="AQ65" s="211">
        <f>IF('Indicator Date hidden'!AR66="x","x",$AQ$2-'Indicator Date hidden'!AR66)</f>
        <v>0</v>
      </c>
      <c r="AR65" s="211">
        <f>IF('Indicator Date hidden'!AS66="x","x",$AR$2-'Indicator Date hidden'!AS66)</f>
        <v>0</v>
      </c>
      <c r="AS65" s="211">
        <f>IF('Indicator Date hidden'!AT66="x","x",$AS$2-'Indicator Date hidden'!AT66)</f>
        <v>0</v>
      </c>
      <c r="AT65" s="211">
        <f>IF('Indicator Date hidden'!AU66="x","x",$AT$2-'Indicator Date hidden'!AU66)</f>
        <v>0</v>
      </c>
      <c r="AU65" s="211" t="str">
        <f>IF('Indicator Date hidden'!AV66="x","x",$AU$2-'Indicator Date hidden'!AV66)</f>
        <v>x</v>
      </c>
      <c r="AV65" s="211">
        <f>IF('Indicator Date hidden'!AW66="x","x",$AV$2-'Indicator Date hidden'!AW66)</f>
        <v>0</v>
      </c>
      <c r="AW65" s="211">
        <f>IF('Indicator Date hidden'!AX66="x","x",$AW$2-'Indicator Date hidden'!AX66)</f>
        <v>0</v>
      </c>
      <c r="AX65" s="211">
        <f>IF('Indicator Date hidden'!AY66="x","x",$AX$2-'Indicator Date hidden'!AY66)</f>
        <v>0</v>
      </c>
      <c r="AY65" s="211">
        <f>IF('Indicator Date hidden'!AZ66="x","x",$AY$2-'Indicator Date hidden'!AZ66)</f>
        <v>0</v>
      </c>
      <c r="AZ65" s="211">
        <f>IF('Indicator Date hidden'!BA66="x","x",$AZ$2-'Indicator Date hidden'!BA66)</f>
        <v>0</v>
      </c>
      <c r="BA65">
        <f t="shared" si="5"/>
        <v>14</v>
      </c>
      <c r="BB65" s="21">
        <f t="shared" si="6"/>
        <v>0.31111111111111112</v>
      </c>
      <c r="BC65">
        <f t="shared" si="7"/>
        <v>4</v>
      </c>
      <c r="BD65" s="21">
        <f t="shared" si="8"/>
        <v>1.3795687284594451</v>
      </c>
      <c r="BE65" s="281">
        <f t="shared" si="9"/>
        <v>0</v>
      </c>
    </row>
    <row r="66" spans="1:57" x14ac:dyDescent="0.25">
      <c r="A66" t="s">
        <v>8878</v>
      </c>
      <c r="B66" s="211">
        <f>IF('Indicator Date hidden'!C67="x","x",$B$2-'Indicator Date hidden'!C67)</f>
        <v>0</v>
      </c>
      <c r="C66" s="211">
        <f>IF('Indicator Date hidden'!D67="x","x",$C$2-'Indicator Date hidden'!D67)</f>
        <v>0</v>
      </c>
      <c r="D66" s="211">
        <f>IF('Indicator Date hidden'!E67="x","x",$D$2-'Indicator Date hidden'!E67)</f>
        <v>0</v>
      </c>
      <c r="E66" s="211">
        <f>IF('Indicator Date hidden'!F67="x","x",$E$2-'Indicator Date hidden'!F67)</f>
        <v>0</v>
      </c>
      <c r="F66" s="211">
        <f>IF('Indicator Date hidden'!G67="x","x",$F$2-'Indicator Date hidden'!G67)</f>
        <v>0</v>
      </c>
      <c r="G66" s="211">
        <f>IF('Indicator Date hidden'!H67="x","x",$G$2-'Indicator Date hidden'!H67)</f>
        <v>0</v>
      </c>
      <c r="H66" s="211">
        <f>IF('Indicator Date hidden'!I67="x","x",$H$2-'Indicator Date hidden'!I67)</f>
        <v>0</v>
      </c>
      <c r="I66" s="211">
        <f>IF('Indicator Date hidden'!J67="x","x",$I$2-'Indicator Date hidden'!J67)</f>
        <v>0</v>
      </c>
      <c r="J66" s="211">
        <f>IF('Indicator Date hidden'!K67="x","x",$J$2-'Indicator Date hidden'!K67)</f>
        <v>0</v>
      </c>
      <c r="K66" s="211">
        <f>IF('Indicator Date hidden'!L67="x","x",$K$2-'Indicator Date hidden'!L67)</f>
        <v>0</v>
      </c>
      <c r="L66" s="211">
        <f>IF('Indicator Date hidden'!M67="x","x",$L$2-'Indicator Date hidden'!M67)</f>
        <v>0</v>
      </c>
      <c r="M66" s="211">
        <f>IF('Indicator Date hidden'!N67="x","x",$M$2-'Indicator Date hidden'!N67)</f>
        <v>0</v>
      </c>
      <c r="N66" s="211">
        <f>IF('Indicator Date hidden'!O67="x","x",$N$2-'Indicator Date hidden'!O67)</f>
        <v>0</v>
      </c>
      <c r="O66" s="211">
        <f>IF('Indicator Date hidden'!P67="x","x",$O$2-'Indicator Date hidden'!P67)</f>
        <v>0</v>
      </c>
      <c r="P66" s="211">
        <f>IF('Indicator Date hidden'!Q67="x","x",$P$2-'Indicator Date hidden'!Q67)</f>
        <v>0</v>
      </c>
      <c r="Q66" s="211">
        <f>IF('Indicator Date hidden'!R67="x","x",$Q$2-'Indicator Date hidden'!R67)</f>
        <v>3</v>
      </c>
      <c r="R66" s="211">
        <f>IF('Indicator Date hidden'!S67="x","x",$R$2-'Indicator Date hidden'!S67)</f>
        <v>0</v>
      </c>
      <c r="S66" s="211">
        <f>IF('Indicator Date hidden'!T67="x","x",$S$2-'Indicator Date hidden'!T67)</f>
        <v>0</v>
      </c>
      <c r="T66" s="211">
        <f>IF('Indicator Date hidden'!U67="x","x",$T$2-'Indicator Date hidden'!U67)</f>
        <v>0</v>
      </c>
      <c r="U66" s="211">
        <f>IF('Indicator Date hidden'!V67="x","x",$U$2-'Indicator Date hidden'!V67)</f>
        <v>0</v>
      </c>
      <c r="V66" s="211">
        <f>IF('Indicator Date hidden'!W67="x","x",$V$2-'Indicator Date hidden'!W67)</f>
        <v>0</v>
      </c>
      <c r="W66" s="211">
        <f>IF('Indicator Date hidden'!X67="x","x",$W$2-'Indicator Date hidden'!X67)</f>
        <v>0</v>
      </c>
      <c r="X66" s="211">
        <f>IF('Indicator Date hidden'!Y67="x","x",$X$2-'Indicator Date hidden'!Y67)</f>
        <v>4</v>
      </c>
      <c r="Y66" s="211">
        <f>IF('Indicator Date hidden'!Z67="x","x",$Y$2-'Indicator Date hidden'!Z67)</f>
        <v>0</v>
      </c>
      <c r="Z66" s="211">
        <f>IF('Indicator Date hidden'!AA67="x","x",$Z$2-'Indicator Date hidden'!AA67)</f>
        <v>0</v>
      </c>
      <c r="AA66" s="211">
        <f>IF('Indicator Date hidden'!AB67="x","x",$AA$2-'Indicator Date hidden'!AB67)</f>
        <v>0</v>
      </c>
      <c r="AB66" s="211">
        <f>IF('Indicator Date hidden'!AC67="x","x",$AB$2-'Indicator Date hidden'!AC67)</f>
        <v>0</v>
      </c>
      <c r="AC66" s="211">
        <f>IF('Indicator Date hidden'!AD67="x","x",$AC$2-'Indicator Date hidden'!AD67)</f>
        <v>0</v>
      </c>
      <c r="AD66" s="211">
        <f>IF('Indicator Date hidden'!AE67="x","x",$AD$2-'Indicator Date hidden'!AE67)</f>
        <v>0</v>
      </c>
      <c r="AE66" s="211">
        <f>IF('Indicator Date hidden'!AF67="x","x",$AE$2-'Indicator Date hidden'!AF67)</f>
        <v>0</v>
      </c>
      <c r="AF66" s="211">
        <f>IF('Indicator Date hidden'!AG67="x","x",$AF$2-'Indicator Date hidden'!AG67)</f>
        <v>8</v>
      </c>
      <c r="AG66" s="211">
        <f>IF('Indicator Date hidden'!AH67="x","x",$AG$2-'Indicator Date hidden'!AH67)</f>
        <v>0</v>
      </c>
      <c r="AH66" s="211">
        <f>IF('Indicator Date hidden'!AI67="x","x",$AH$2-'Indicator Date hidden'!AI67)</f>
        <v>0</v>
      </c>
      <c r="AI66" s="211">
        <f>IF('Indicator Date hidden'!AJ67="x","x",$AI$2-'Indicator Date hidden'!AJ67)</f>
        <v>0</v>
      </c>
      <c r="AJ66" s="211" t="str">
        <f>IF('Indicator Date hidden'!AK67="x","x",$AJ$2-'Indicator Date hidden'!AK67)</f>
        <v>x</v>
      </c>
      <c r="AK66" s="211">
        <f>IF('Indicator Date hidden'!AL67="x","x",$AK$2-'Indicator Date hidden'!AL67)</f>
        <v>1</v>
      </c>
      <c r="AL66" s="211">
        <f>IF('Indicator Date hidden'!AM67="x","x",$AL$2-'Indicator Date hidden'!AM67)</f>
        <v>0</v>
      </c>
      <c r="AM66" s="211">
        <f>IF('Indicator Date hidden'!AN67="x","x",$AM$2-'Indicator Date hidden'!AN67)</f>
        <v>0</v>
      </c>
      <c r="AN66" s="211">
        <f>IF('Indicator Date hidden'!AO67="x","x",$AN$2-'Indicator Date hidden'!AO67)</f>
        <v>0</v>
      </c>
      <c r="AO66" s="211">
        <f>IF('Indicator Date hidden'!AP67="x","x",$AO$2-'Indicator Date hidden'!AP67)</f>
        <v>0</v>
      </c>
      <c r="AP66" s="211">
        <f>IF('Indicator Date hidden'!AQ67="x","x",$AP$2-'Indicator Date hidden'!AQ67)</f>
        <v>0</v>
      </c>
      <c r="AQ66" s="211">
        <f>IF('Indicator Date hidden'!AR67="x","x",$AQ$2-'Indicator Date hidden'!AR67)</f>
        <v>0</v>
      </c>
      <c r="AR66" s="211">
        <f>IF('Indicator Date hidden'!AS67="x","x",$AR$2-'Indicator Date hidden'!AS67)</f>
        <v>0</v>
      </c>
      <c r="AS66" s="211">
        <f>IF('Indicator Date hidden'!AT67="x","x",$AS$2-'Indicator Date hidden'!AT67)</f>
        <v>0</v>
      </c>
      <c r="AT66" s="211">
        <f>IF('Indicator Date hidden'!AU67="x","x",$AT$2-'Indicator Date hidden'!AU67)</f>
        <v>0</v>
      </c>
      <c r="AU66" s="211">
        <f>IF('Indicator Date hidden'!AV67="x","x",$AU$2-'Indicator Date hidden'!AV67)</f>
        <v>4</v>
      </c>
      <c r="AV66" s="211">
        <f>IF('Indicator Date hidden'!AW67="x","x",$AV$2-'Indicator Date hidden'!AW67)</f>
        <v>0</v>
      </c>
      <c r="AW66" s="211">
        <f>IF('Indicator Date hidden'!AX67="x","x",$AW$2-'Indicator Date hidden'!AX67)</f>
        <v>0</v>
      </c>
      <c r="AX66" s="211">
        <f>IF('Indicator Date hidden'!AY67="x","x",$AX$2-'Indicator Date hidden'!AY67)</f>
        <v>0</v>
      </c>
      <c r="AY66" s="211">
        <f>IF('Indicator Date hidden'!AZ67="x","x",$AY$2-'Indicator Date hidden'!AZ67)</f>
        <v>0</v>
      </c>
      <c r="AZ66" s="211">
        <f>IF('Indicator Date hidden'!BA67="x","x",$AZ$2-'Indicator Date hidden'!BA67)</f>
        <v>0</v>
      </c>
      <c r="BA66">
        <f t="shared" si="5"/>
        <v>20</v>
      </c>
      <c r="BB66" s="21">
        <f t="shared" si="6"/>
        <v>0.4</v>
      </c>
      <c r="BC66">
        <f t="shared" si="7"/>
        <v>5</v>
      </c>
      <c r="BD66" s="21">
        <f t="shared" si="8"/>
        <v>1.4</v>
      </c>
      <c r="BE66" s="281">
        <f t="shared" si="9"/>
        <v>0</v>
      </c>
    </row>
    <row r="67" spans="1:57" x14ac:dyDescent="0.25">
      <c r="A67" t="s">
        <v>8886</v>
      </c>
      <c r="B67" s="211">
        <f>IF('Indicator Date hidden'!C68="x","x",$B$2-'Indicator Date hidden'!C68)</f>
        <v>0</v>
      </c>
      <c r="C67" s="211">
        <f>IF('Indicator Date hidden'!D68="x","x",$C$2-'Indicator Date hidden'!D68)</f>
        <v>0</v>
      </c>
      <c r="D67" s="211">
        <f>IF('Indicator Date hidden'!E68="x","x",$D$2-'Indicator Date hidden'!E68)</f>
        <v>0</v>
      </c>
      <c r="E67" s="211">
        <f>IF('Indicator Date hidden'!F68="x","x",$E$2-'Indicator Date hidden'!F68)</f>
        <v>0</v>
      </c>
      <c r="F67" s="211">
        <f>IF('Indicator Date hidden'!G68="x","x",$F$2-'Indicator Date hidden'!G68)</f>
        <v>0</v>
      </c>
      <c r="G67" s="211">
        <f>IF('Indicator Date hidden'!H68="x","x",$G$2-'Indicator Date hidden'!H68)</f>
        <v>0</v>
      </c>
      <c r="H67" s="211">
        <f>IF('Indicator Date hidden'!I68="x","x",$H$2-'Indicator Date hidden'!I68)</f>
        <v>0</v>
      </c>
      <c r="I67" s="211">
        <f>IF('Indicator Date hidden'!J68="x","x",$I$2-'Indicator Date hidden'!J68)</f>
        <v>0</v>
      </c>
      <c r="J67" s="211">
        <f>IF('Indicator Date hidden'!K68="x","x",$J$2-'Indicator Date hidden'!K68)</f>
        <v>0</v>
      </c>
      <c r="K67" s="211">
        <f>IF('Indicator Date hidden'!L68="x","x",$K$2-'Indicator Date hidden'!L68)</f>
        <v>0</v>
      </c>
      <c r="L67" s="211">
        <f>IF('Indicator Date hidden'!M68="x","x",$L$2-'Indicator Date hidden'!M68)</f>
        <v>0</v>
      </c>
      <c r="M67" s="211">
        <f>IF('Indicator Date hidden'!N68="x","x",$M$2-'Indicator Date hidden'!N68)</f>
        <v>0</v>
      </c>
      <c r="N67" s="211">
        <f>IF('Indicator Date hidden'!O68="x","x",$N$2-'Indicator Date hidden'!O68)</f>
        <v>0</v>
      </c>
      <c r="O67" s="211">
        <f>IF('Indicator Date hidden'!P68="x","x",$O$2-'Indicator Date hidden'!P68)</f>
        <v>0</v>
      </c>
      <c r="P67" s="211">
        <f>IF('Indicator Date hidden'!Q68="x","x",$P$2-'Indicator Date hidden'!Q68)</f>
        <v>0</v>
      </c>
      <c r="Q67" s="211" t="str">
        <f>IF('Indicator Date hidden'!R68="x","x",$Q$2-'Indicator Date hidden'!R68)</f>
        <v>x</v>
      </c>
      <c r="R67" s="211">
        <f>IF('Indicator Date hidden'!S68="x","x",$R$2-'Indicator Date hidden'!S68)</f>
        <v>0</v>
      </c>
      <c r="S67" s="211">
        <f>IF('Indicator Date hidden'!T68="x","x",$S$2-'Indicator Date hidden'!T68)</f>
        <v>0</v>
      </c>
      <c r="T67" s="211">
        <f>IF('Indicator Date hidden'!U68="x","x",$T$2-'Indicator Date hidden'!U68)</f>
        <v>0</v>
      </c>
      <c r="U67" s="211" t="str">
        <f>IF('Indicator Date hidden'!V68="x","x",$U$2-'Indicator Date hidden'!V68)</f>
        <v>x</v>
      </c>
      <c r="V67" s="211">
        <f>IF('Indicator Date hidden'!W68="x","x",$V$2-'Indicator Date hidden'!W68)</f>
        <v>0</v>
      </c>
      <c r="W67" s="211" t="str">
        <f>IF('Indicator Date hidden'!X68="x","x",$W$2-'Indicator Date hidden'!X68)</f>
        <v>x</v>
      </c>
      <c r="X67" s="211">
        <f>IF('Indicator Date hidden'!Y68="x","x",$X$2-'Indicator Date hidden'!Y68)</f>
        <v>4</v>
      </c>
      <c r="Y67" s="211">
        <f>IF('Indicator Date hidden'!Z68="x","x",$Y$2-'Indicator Date hidden'!Z68)</f>
        <v>0</v>
      </c>
      <c r="Z67" s="211">
        <f>IF('Indicator Date hidden'!AA68="x","x",$Z$2-'Indicator Date hidden'!AA68)</f>
        <v>0</v>
      </c>
      <c r="AA67" s="211" t="str">
        <f>IF('Indicator Date hidden'!AB68="x","x",$AA$2-'Indicator Date hidden'!AB68)</f>
        <v>x</v>
      </c>
      <c r="AB67" s="211">
        <f>IF('Indicator Date hidden'!AC68="x","x",$AB$2-'Indicator Date hidden'!AC68)</f>
        <v>0</v>
      </c>
      <c r="AC67" s="211">
        <f>IF('Indicator Date hidden'!AD68="x","x",$AC$2-'Indicator Date hidden'!AD68)</f>
        <v>0</v>
      </c>
      <c r="AD67" s="211" t="str">
        <f>IF('Indicator Date hidden'!AE68="x","x",$AD$2-'Indicator Date hidden'!AE68)</f>
        <v>x</v>
      </c>
      <c r="AE67" s="211">
        <f>IF('Indicator Date hidden'!AF68="x","x",$AE$2-'Indicator Date hidden'!AF68)</f>
        <v>0</v>
      </c>
      <c r="AF67" s="211">
        <f>IF('Indicator Date hidden'!AG68="x","x",$AF$2-'Indicator Date hidden'!AG68)</f>
        <v>1</v>
      </c>
      <c r="AG67" s="211">
        <f>IF('Indicator Date hidden'!AH68="x","x",$AG$2-'Indicator Date hidden'!AH68)</f>
        <v>0</v>
      </c>
      <c r="AH67" s="211">
        <f>IF('Indicator Date hidden'!AI68="x","x",$AH$2-'Indicator Date hidden'!AI68)</f>
        <v>0</v>
      </c>
      <c r="AI67" s="211">
        <f>IF('Indicator Date hidden'!AJ68="x","x",$AI$2-'Indicator Date hidden'!AJ68)</f>
        <v>0</v>
      </c>
      <c r="AJ67" s="211" t="str">
        <f>IF('Indicator Date hidden'!AK68="x","x",$AJ$2-'Indicator Date hidden'!AK68)</f>
        <v>x</v>
      </c>
      <c r="AK67" s="211">
        <f>IF('Indicator Date hidden'!AL68="x","x",$AK$2-'Indicator Date hidden'!AL68)</f>
        <v>1</v>
      </c>
      <c r="AL67" s="211">
        <f>IF('Indicator Date hidden'!AM68="x","x",$AL$2-'Indicator Date hidden'!AM68)</f>
        <v>0</v>
      </c>
      <c r="AM67" s="211">
        <f>IF('Indicator Date hidden'!AN68="x","x",$AM$2-'Indicator Date hidden'!AN68)</f>
        <v>0</v>
      </c>
      <c r="AN67" s="211">
        <f>IF('Indicator Date hidden'!AO68="x","x",$AN$2-'Indicator Date hidden'!AO68)</f>
        <v>0</v>
      </c>
      <c r="AO67" s="211">
        <f>IF('Indicator Date hidden'!AP68="x","x",$AO$2-'Indicator Date hidden'!AP68)</f>
        <v>0</v>
      </c>
      <c r="AP67" s="211">
        <f>IF('Indicator Date hidden'!AQ68="x","x",$AP$2-'Indicator Date hidden'!AQ68)</f>
        <v>0</v>
      </c>
      <c r="AQ67" s="211">
        <f>IF('Indicator Date hidden'!AR68="x","x",$AQ$2-'Indicator Date hidden'!AR68)</f>
        <v>0</v>
      </c>
      <c r="AR67" s="211">
        <f>IF('Indicator Date hidden'!AS68="x","x",$AR$2-'Indicator Date hidden'!AS68)</f>
        <v>0</v>
      </c>
      <c r="AS67" s="211">
        <f>IF('Indicator Date hidden'!AT68="x","x",$AS$2-'Indicator Date hidden'!AT68)</f>
        <v>0</v>
      </c>
      <c r="AT67" s="211">
        <f>IF('Indicator Date hidden'!AU68="x","x",$AT$2-'Indicator Date hidden'!AU68)</f>
        <v>0</v>
      </c>
      <c r="AU67" s="211">
        <f>IF('Indicator Date hidden'!AV68="x","x",$AU$2-'Indicator Date hidden'!AV68)</f>
        <v>1</v>
      </c>
      <c r="AV67" s="211">
        <f>IF('Indicator Date hidden'!AW68="x","x",$AV$2-'Indicator Date hidden'!AW68)</f>
        <v>0</v>
      </c>
      <c r="AW67" s="211">
        <f>IF('Indicator Date hidden'!AX68="x","x",$AW$2-'Indicator Date hidden'!AX68)</f>
        <v>0</v>
      </c>
      <c r="AX67" s="211">
        <f>IF('Indicator Date hidden'!AY68="x","x",$AX$2-'Indicator Date hidden'!AY68)</f>
        <v>0</v>
      </c>
      <c r="AY67" s="211">
        <f>IF('Indicator Date hidden'!AZ68="x","x",$AY$2-'Indicator Date hidden'!AZ68)</f>
        <v>0</v>
      </c>
      <c r="AZ67" s="211">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81">
        <f t="shared" ref="BE67:BE98" si="14">MEDIAN(B67:AZ67)</f>
        <v>0</v>
      </c>
    </row>
    <row r="68" spans="1:57" x14ac:dyDescent="0.25">
      <c r="A68" t="s">
        <v>8888</v>
      </c>
      <c r="B68" s="211">
        <f>IF('Indicator Date hidden'!C69="x","x",$B$2-'Indicator Date hidden'!C69)</f>
        <v>0</v>
      </c>
      <c r="C68" s="211">
        <f>IF('Indicator Date hidden'!D69="x","x",$C$2-'Indicator Date hidden'!D69)</f>
        <v>0</v>
      </c>
      <c r="D68" s="211">
        <f>IF('Indicator Date hidden'!E69="x","x",$D$2-'Indicator Date hidden'!E69)</f>
        <v>0</v>
      </c>
      <c r="E68" s="211">
        <f>IF('Indicator Date hidden'!F69="x","x",$E$2-'Indicator Date hidden'!F69)</f>
        <v>0</v>
      </c>
      <c r="F68" s="211">
        <f>IF('Indicator Date hidden'!G69="x","x",$F$2-'Indicator Date hidden'!G69)</f>
        <v>0</v>
      </c>
      <c r="G68" s="211">
        <f>IF('Indicator Date hidden'!H69="x","x",$G$2-'Indicator Date hidden'!H69)</f>
        <v>0</v>
      </c>
      <c r="H68" s="211">
        <f>IF('Indicator Date hidden'!I69="x","x",$H$2-'Indicator Date hidden'!I69)</f>
        <v>0</v>
      </c>
      <c r="I68" s="211">
        <f>IF('Indicator Date hidden'!J69="x","x",$I$2-'Indicator Date hidden'!J69)</f>
        <v>0</v>
      </c>
      <c r="J68" s="211">
        <f>IF('Indicator Date hidden'!K69="x","x",$J$2-'Indicator Date hidden'!K69)</f>
        <v>0</v>
      </c>
      <c r="K68" s="211">
        <f>IF('Indicator Date hidden'!L69="x","x",$K$2-'Indicator Date hidden'!L69)</f>
        <v>0</v>
      </c>
      <c r="L68" s="211">
        <f>IF('Indicator Date hidden'!M69="x","x",$L$2-'Indicator Date hidden'!M69)</f>
        <v>0</v>
      </c>
      <c r="M68" s="211">
        <f>IF('Indicator Date hidden'!N69="x","x",$M$2-'Indicator Date hidden'!N69)</f>
        <v>0</v>
      </c>
      <c r="N68" s="211">
        <f>IF('Indicator Date hidden'!O69="x","x",$N$2-'Indicator Date hidden'!O69)</f>
        <v>0</v>
      </c>
      <c r="O68" s="211">
        <f>IF('Indicator Date hidden'!P69="x","x",$O$2-'Indicator Date hidden'!P69)</f>
        <v>0</v>
      </c>
      <c r="P68" s="211">
        <f>IF('Indicator Date hidden'!Q69="x","x",$P$2-'Indicator Date hidden'!Q69)</f>
        <v>0</v>
      </c>
      <c r="Q68" s="211" t="str">
        <f>IF('Indicator Date hidden'!R69="x","x",$Q$2-'Indicator Date hidden'!R69)</f>
        <v>x</v>
      </c>
      <c r="R68" s="211">
        <f>IF('Indicator Date hidden'!S69="x","x",$R$2-'Indicator Date hidden'!S69)</f>
        <v>0</v>
      </c>
      <c r="S68" s="211">
        <f>IF('Indicator Date hidden'!T69="x","x",$S$2-'Indicator Date hidden'!T69)</f>
        <v>0</v>
      </c>
      <c r="T68" s="211">
        <f>IF('Indicator Date hidden'!U69="x","x",$T$2-'Indicator Date hidden'!U69)</f>
        <v>0</v>
      </c>
      <c r="U68" s="211">
        <f>IF('Indicator Date hidden'!V69="x","x",$U$2-'Indicator Date hidden'!V69)</f>
        <v>0</v>
      </c>
      <c r="V68" s="211">
        <f>IF('Indicator Date hidden'!W69="x","x",$V$2-'Indicator Date hidden'!W69)</f>
        <v>0</v>
      </c>
      <c r="W68" s="211" t="str">
        <f>IF('Indicator Date hidden'!X69="x","x",$W$2-'Indicator Date hidden'!X69)</f>
        <v>x</v>
      </c>
      <c r="X68" s="211" t="str">
        <f>IF('Indicator Date hidden'!Y69="x","x",$X$2-'Indicator Date hidden'!Y69)</f>
        <v>x</v>
      </c>
      <c r="Y68" s="211">
        <f>IF('Indicator Date hidden'!Z69="x","x",$Y$2-'Indicator Date hidden'!Z69)</f>
        <v>0</v>
      </c>
      <c r="Z68" s="211">
        <f>IF('Indicator Date hidden'!AA69="x","x",$Z$2-'Indicator Date hidden'!AA69)</f>
        <v>0</v>
      </c>
      <c r="AA68" s="211" t="str">
        <f>IF('Indicator Date hidden'!AB69="x","x",$AA$2-'Indicator Date hidden'!AB69)</f>
        <v>x</v>
      </c>
      <c r="AB68" s="211">
        <f>IF('Indicator Date hidden'!AC69="x","x",$AB$2-'Indicator Date hidden'!AC69)</f>
        <v>0</v>
      </c>
      <c r="AC68" s="211">
        <f>IF('Indicator Date hidden'!AD69="x","x",$AC$2-'Indicator Date hidden'!AD69)</f>
        <v>0</v>
      </c>
      <c r="AD68" s="211" t="str">
        <f>IF('Indicator Date hidden'!AE69="x","x",$AD$2-'Indicator Date hidden'!AE69)</f>
        <v>x</v>
      </c>
      <c r="AE68" s="211" t="str">
        <f>IF('Indicator Date hidden'!AF69="x","x",$AE$2-'Indicator Date hidden'!AF69)</f>
        <v>x</v>
      </c>
      <c r="AF68" s="211" t="str">
        <f>IF('Indicator Date hidden'!AG69="x","x",$AF$2-'Indicator Date hidden'!AG69)</f>
        <v>x</v>
      </c>
      <c r="AG68" s="211">
        <f>IF('Indicator Date hidden'!AH69="x","x",$AG$2-'Indicator Date hidden'!AH69)</f>
        <v>0</v>
      </c>
      <c r="AH68" s="211">
        <f>IF('Indicator Date hidden'!AI69="x","x",$AH$2-'Indicator Date hidden'!AI69)</f>
        <v>0</v>
      </c>
      <c r="AI68" s="211">
        <f>IF('Indicator Date hidden'!AJ69="x","x",$AI$2-'Indicator Date hidden'!AJ69)</f>
        <v>0</v>
      </c>
      <c r="AJ68" s="211" t="str">
        <f>IF('Indicator Date hidden'!AK69="x","x",$AJ$2-'Indicator Date hidden'!AK69)</f>
        <v>x</v>
      </c>
      <c r="AK68" s="211">
        <f>IF('Indicator Date hidden'!AL69="x","x",$AK$2-'Indicator Date hidden'!AL69)</f>
        <v>1</v>
      </c>
      <c r="AL68" s="211">
        <f>IF('Indicator Date hidden'!AM69="x","x",$AL$2-'Indicator Date hidden'!AM69)</f>
        <v>0</v>
      </c>
      <c r="AM68" s="211">
        <f>IF('Indicator Date hidden'!AN69="x","x",$AM$2-'Indicator Date hidden'!AN69)</f>
        <v>0</v>
      </c>
      <c r="AN68" s="211">
        <f>IF('Indicator Date hidden'!AO69="x","x",$AN$2-'Indicator Date hidden'!AO69)</f>
        <v>0</v>
      </c>
      <c r="AO68" s="211">
        <f>IF('Indicator Date hidden'!AP69="x","x",$AO$2-'Indicator Date hidden'!AP69)</f>
        <v>0</v>
      </c>
      <c r="AP68" s="211" t="str">
        <f>IF('Indicator Date hidden'!AQ69="x","x",$AP$2-'Indicator Date hidden'!AQ69)</f>
        <v>x</v>
      </c>
      <c r="AQ68" s="211">
        <f>IF('Indicator Date hidden'!AR69="x","x",$AQ$2-'Indicator Date hidden'!AR69)</f>
        <v>4</v>
      </c>
      <c r="AR68" s="211">
        <f>IF('Indicator Date hidden'!AS69="x","x",$AR$2-'Indicator Date hidden'!AS69)</f>
        <v>0</v>
      </c>
      <c r="AS68" s="211" t="str">
        <f>IF('Indicator Date hidden'!AT69="x","x",$AS$2-'Indicator Date hidden'!AT69)</f>
        <v>x</v>
      </c>
      <c r="AT68" s="211">
        <f>IF('Indicator Date hidden'!AU69="x","x",$AT$2-'Indicator Date hidden'!AU69)</f>
        <v>0</v>
      </c>
      <c r="AU68" s="211" t="str">
        <f>IF('Indicator Date hidden'!AV69="x","x",$AU$2-'Indicator Date hidden'!AV69)</f>
        <v>x</v>
      </c>
      <c r="AV68" s="211">
        <f>IF('Indicator Date hidden'!AW69="x","x",$AV$2-'Indicator Date hidden'!AW69)</f>
        <v>0</v>
      </c>
      <c r="AW68" s="211">
        <f>IF('Indicator Date hidden'!AX69="x","x",$AW$2-'Indicator Date hidden'!AX69)</f>
        <v>0</v>
      </c>
      <c r="AX68" s="211">
        <f>IF('Indicator Date hidden'!AY69="x","x",$AX$2-'Indicator Date hidden'!AY69)</f>
        <v>0</v>
      </c>
      <c r="AY68" s="211">
        <f>IF('Indicator Date hidden'!AZ69="x","x",$AY$2-'Indicator Date hidden'!AZ69)</f>
        <v>0</v>
      </c>
      <c r="AZ68" s="211">
        <f>IF('Indicator Date hidden'!BA69="x","x",$AZ$2-'Indicator Date hidden'!BA69)</f>
        <v>0</v>
      </c>
      <c r="BA68">
        <f t="shared" si="10"/>
        <v>5</v>
      </c>
      <c r="BB68" s="21">
        <f t="shared" si="11"/>
        <v>0.125</v>
      </c>
      <c r="BC68">
        <f t="shared" si="12"/>
        <v>2</v>
      </c>
      <c r="BD68" s="21">
        <f t="shared" si="13"/>
        <v>0.63982419460348638</v>
      </c>
      <c r="BE68" s="281">
        <f t="shared" si="14"/>
        <v>0</v>
      </c>
    </row>
    <row r="69" spans="1:57" x14ac:dyDescent="0.25">
      <c r="A69" t="s">
        <v>8889</v>
      </c>
      <c r="B69" s="211">
        <f>IF('Indicator Date hidden'!C70="x","x",$B$2-'Indicator Date hidden'!C70)</f>
        <v>0</v>
      </c>
      <c r="C69" s="211">
        <f>IF('Indicator Date hidden'!D70="x","x",$C$2-'Indicator Date hidden'!D70)</f>
        <v>0</v>
      </c>
      <c r="D69" s="211">
        <f>IF('Indicator Date hidden'!E70="x","x",$D$2-'Indicator Date hidden'!E70)</f>
        <v>0</v>
      </c>
      <c r="E69" s="211">
        <f>IF('Indicator Date hidden'!F70="x","x",$E$2-'Indicator Date hidden'!F70)</f>
        <v>0</v>
      </c>
      <c r="F69" s="211">
        <f>IF('Indicator Date hidden'!G70="x","x",$F$2-'Indicator Date hidden'!G70)</f>
        <v>0</v>
      </c>
      <c r="G69" s="211">
        <f>IF('Indicator Date hidden'!H70="x","x",$G$2-'Indicator Date hidden'!H70)</f>
        <v>0</v>
      </c>
      <c r="H69" s="211">
        <f>IF('Indicator Date hidden'!I70="x","x",$H$2-'Indicator Date hidden'!I70)</f>
        <v>0</v>
      </c>
      <c r="I69" s="211">
        <f>IF('Indicator Date hidden'!J70="x","x",$I$2-'Indicator Date hidden'!J70)</f>
        <v>0</v>
      </c>
      <c r="J69" s="211">
        <f>IF('Indicator Date hidden'!K70="x","x",$J$2-'Indicator Date hidden'!K70)</f>
        <v>0</v>
      </c>
      <c r="K69" s="211">
        <f>IF('Indicator Date hidden'!L70="x","x",$K$2-'Indicator Date hidden'!L70)</f>
        <v>0</v>
      </c>
      <c r="L69" s="211">
        <f>IF('Indicator Date hidden'!M70="x","x",$L$2-'Indicator Date hidden'!M70)</f>
        <v>0</v>
      </c>
      <c r="M69" s="211">
        <f>IF('Indicator Date hidden'!N70="x","x",$M$2-'Indicator Date hidden'!N70)</f>
        <v>0</v>
      </c>
      <c r="N69" s="211">
        <f>IF('Indicator Date hidden'!O70="x","x",$N$2-'Indicator Date hidden'!O70)</f>
        <v>0</v>
      </c>
      <c r="O69" s="211">
        <f>IF('Indicator Date hidden'!P70="x","x",$O$2-'Indicator Date hidden'!P70)</f>
        <v>0</v>
      </c>
      <c r="P69" s="211">
        <f>IF('Indicator Date hidden'!Q70="x","x",$P$2-'Indicator Date hidden'!Q70)</f>
        <v>0</v>
      </c>
      <c r="Q69" s="211" t="str">
        <f>IF('Indicator Date hidden'!R70="x","x",$Q$2-'Indicator Date hidden'!R70)</f>
        <v>x</v>
      </c>
      <c r="R69" s="211">
        <f>IF('Indicator Date hidden'!S70="x","x",$R$2-'Indicator Date hidden'!S70)</f>
        <v>0</v>
      </c>
      <c r="S69" s="211">
        <f>IF('Indicator Date hidden'!T70="x","x",$S$2-'Indicator Date hidden'!T70)</f>
        <v>0</v>
      </c>
      <c r="T69" s="211">
        <f>IF('Indicator Date hidden'!U70="x","x",$T$2-'Indicator Date hidden'!U70)</f>
        <v>0</v>
      </c>
      <c r="U69" s="211">
        <f>IF('Indicator Date hidden'!V70="x","x",$U$2-'Indicator Date hidden'!V70)</f>
        <v>0</v>
      </c>
      <c r="V69" s="211">
        <f>IF('Indicator Date hidden'!W70="x","x",$V$2-'Indicator Date hidden'!W70)</f>
        <v>0</v>
      </c>
      <c r="W69" s="211">
        <f>IF('Indicator Date hidden'!X70="x","x",$W$2-'Indicator Date hidden'!X70)</f>
        <v>5</v>
      </c>
      <c r="X69" s="211">
        <f>IF('Indicator Date hidden'!Y70="x","x",$X$2-'Indicator Date hidden'!Y70)</f>
        <v>5</v>
      </c>
      <c r="Y69" s="211">
        <f>IF('Indicator Date hidden'!Z70="x","x",$Y$2-'Indicator Date hidden'!Z70)</f>
        <v>0</v>
      </c>
      <c r="Z69" s="211">
        <f>IF('Indicator Date hidden'!AA70="x","x",$Z$2-'Indicator Date hidden'!AA70)</f>
        <v>0</v>
      </c>
      <c r="AA69" s="211">
        <f>IF('Indicator Date hidden'!AB70="x","x",$AA$2-'Indicator Date hidden'!AB70)</f>
        <v>0</v>
      </c>
      <c r="AB69" s="211">
        <f>IF('Indicator Date hidden'!AC70="x","x",$AB$2-'Indicator Date hidden'!AC70)</f>
        <v>0</v>
      </c>
      <c r="AC69" s="211">
        <f>IF('Indicator Date hidden'!AD70="x","x",$AC$2-'Indicator Date hidden'!AD70)</f>
        <v>0</v>
      </c>
      <c r="AD69" s="211">
        <f>IF('Indicator Date hidden'!AE70="x","x",$AD$2-'Indicator Date hidden'!AE70)</f>
        <v>0</v>
      </c>
      <c r="AE69" s="211">
        <f>IF('Indicator Date hidden'!AF70="x","x",$AE$2-'Indicator Date hidden'!AF70)</f>
        <v>0</v>
      </c>
      <c r="AF69" s="211">
        <f>IF('Indicator Date hidden'!AG70="x","x",$AF$2-'Indicator Date hidden'!AG70)</f>
        <v>2</v>
      </c>
      <c r="AG69" s="211">
        <f>IF('Indicator Date hidden'!AH70="x","x",$AG$2-'Indicator Date hidden'!AH70)</f>
        <v>0</v>
      </c>
      <c r="AH69" s="211">
        <f>IF('Indicator Date hidden'!AI70="x","x",$AH$2-'Indicator Date hidden'!AI70)</f>
        <v>0</v>
      </c>
      <c r="AI69" s="211">
        <f>IF('Indicator Date hidden'!AJ70="x","x",$AI$2-'Indicator Date hidden'!AJ70)</f>
        <v>0</v>
      </c>
      <c r="AJ69" s="211">
        <f>IF('Indicator Date hidden'!AK70="x","x",$AJ$2-'Indicator Date hidden'!AK70)</f>
        <v>1</v>
      </c>
      <c r="AK69" s="211">
        <f>IF('Indicator Date hidden'!AL70="x","x",$AK$2-'Indicator Date hidden'!AL70)</f>
        <v>1</v>
      </c>
      <c r="AL69" s="211">
        <f>IF('Indicator Date hidden'!AM70="x","x",$AL$2-'Indicator Date hidden'!AM70)</f>
        <v>0</v>
      </c>
      <c r="AM69" s="211">
        <f>IF('Indicator Date hidden'!AN70="x","x",$AM$2-'Indicator Date hidden'!AN70)</f>
        <v>0</v>
      </c>
      <c r="AN69" s="211">
        <f>IF('Indicator Date hidden'!AO70="x","x",$AN$2-'Indicator Date hidden'!AO70)</f>
        <v>0</v>
      </c>
      <c r="AO69" s="211">
        <f>IF('Indicator Date hidden'!AP70="x","x",$AO$2-'Indicator Date hidden'!AP70)</f>
        <v>0</v>
      </c>
      <c r="AP69" s="211">
        <f>IF('Indicator Date hidden'!AQ70="x","x",$AP$2-'Indicator Date hidden'!AQ70)</f>
        <v>0</v>
      </c>
      <c r="AQ69" s="211">
        <f>IF('Indicator Date hidden'!AR70="x","x",$AQ$2-'Indicator Date hidden'!AR70)</f>
        <v>0</v>
      </c>
      <c r="AR69" s="211">
        <f>IF('Indicator Date hidden'!AS70="x","x",$AR$2-'Indicator Date hidden'!AS70)</f>
        <v>0</v>
      </c>
      <c r="AS69" s="211">
        <f>IF('Indicator Date hidden'!AT70="x","x",$AS$2-'Indicator Date hidden'!AT70)</f>
        <v>0</v>
      </c>
      <c r="AT69" s="211">
        <f>IF('Indicator Date hidden'!AU70="x","x",$AT$2-'Indicator Date hidden'!AU70)</f>
        <v>0</v>
      </c>
      <c r="AU69" s="211">
        <f>IF('Indicator Date hidden'!AV70="x","x",$AU$2-'Indicator Date hidden'!AV70)</f>
        <v>1</v>
      </c>
      <c r="AV69" s="211">
        <f>IF('Indicator Date hidden'!AW70="x","x",$AV$2-'Indicator Date hidden'!AW70)</f>
        <v>0</v>
      </c>
      <c r="AW69" s="211">
        <f>IF('Indicator Date hidden'!AX70="x","x",$AW$2-'Indicator Date hidden'!AX70)</f>
        <v>0</v>
      </c>
      <c r="AX69" s="211">
        <f>IF('Indicator Date hidden'!AY70="x","x",$AX$2-'Indicator Date hidden'!AY70)</f>
        <v>0</v>
      </c>
      <c r="AY69" s="211">
        <f>IF('Indicator Date hidden'!AZ70="x","x",$AY$2-'Indicator Date hidden'!AZ70)</f>
        <v>0</v>
      </c>
      <c r="AZ69" s="211">
        <f>IF('Indicator Date hidden'!BA70="x","x",$AZ$2-'Indicator Date hidden'!BA70)</f>
        <v>0</v>
      </c>
      <c r="BA69">
        <f t="shared" si="10"/>
        <v>15</v>
      </c>
      <c r="BB69" s="21">
        <f t="shared" si="11"/>
        <v>0.3</v>
      </c>
      <c r="BC69">
        <f t="shared" si="12"/>
        <v>6</v>
      </c>
      <c r="BD69" s="21">
        <f t="shared" si="13"/>
        <v>1.0246950765959599</v>
      </c>
      <c r="BE69" s="281">
        <f t="shared" si="14"/>
        <v>0</v>
      </c>
    </row>
    <row r="70" spans="1:57" x14ac:dyDescent="0.25">
      <c r="A70" t="s">
        <v>8880</v>
      </c>
      <c r="B70" s="211">
        <f>IF('Indicator Date hidden'!C71="x","x",$B$2-'Indicator Date hidden'!C71)</f>
        <v>0</v>
      </c>
      <c r="C70" s="211">
        <f>IF('Indicator Date hidden'!D71="x","x",$C$2-'Indicator Date hidden'!D71)</f>
        <v>0</v>
      </c>
      <c r="D70" s="211">
        <f>IF('Indicator Date hidden'!E71="x","x",$D$2-'Indicator Date hidden'!E71)</f>
        <v>0</v>
      </c>
      <c r="E70" s="211">
        <f>IF('Indicator Date hidden'!F71="x","x",$E$2-'Indicator Date hidden'!F71)</f>
        <v>0</v>
      </c>
      <c r="F70" s="211">
        <f>IF('Indicator Date hidden'!G71="x","x",$F$2-'Indicator Date hidden'!G71)</f>
        <v>0</v>
      </c>
      <c r="G70" s="211">
        <f>IF('Indicator Date hidden'!H71="x","x",$G$2-'Indicator Date hidden'!H71)</f>
        <v>0</v>
      </c>
      <c r="H70" s="211">
        <f>IF('Indicator Date hidden'!I71="x","x",$H$2-'Indicator Date hidden'!I71)</f>
        <v>0</v>
      </c>
      <c r="I70" s="211">
        <f>IF('Indicator Date hidden'!J71="x","x",$I$2-'Indicator Date hidden'!J71)</f>
        <v>0</v>
      </c>
      <c r="J70" s="211">
        <f>IF('Indicator Date hidden'!K71="x","x",$J$2-'Indicator Date hidden'!K71)</f>
        <v>0</v>
      </c>
      <c r="K70" s="211">
        <f>IF('Indicator Date hidden'!L71="x","x",$K$2-'Indicator Date hidden'!L71)</f>
        <v>0</v>
      </c>
      <c r="L70" s="211">
        <f>IF('Indicator Date hidden'!M71="x","x",$L$2-'Indicator Date hidden'!M71)</f>
        <v>0</v>
      </c>
      <c r="M70" s="211">
        <f>IF('Indicator Date hidden'!N71="x","x",$M$2-'Indicator Date hidden'!N71)</f>
        <v>0</v>
      </c>
      <c r="N70" s="211">
        <f>IF('Indicator Date hidden'!O71="x","x",$N$2-'Indicator Date hidden'!O71)</f>
        <v>0</v>
      </c>
      <c r="O70" s="211">
        <f>IF('Indicator Date hidden'!P71="x","x",$O$2-'Indicator Date hidden'!P71)</f>
        <v>0</v>
      </c>
      <c r="P70" s="211">
        <f>IF('Indicator Date hidden'!Q71="x","x",$P$2-'Indicator Date hidden'!Q71)</f>
        <v>0</v>
      </c>
      <c r="Q70" s="211">
        <f>IF('Indicator Date hidden'!R71="x","x",$Q$2-'Indicator Date hidden'!R71)</f>
        <v>2</v>
      </c>
      <c r="R70" s="211">
        <f>IF('Indicator Date hidden'!S71="x","x",$R$2-'Indicator Date hidden'!S71)</f>
        <v>0</v>
      </c>
      <c r="S70" s="211">
        <f>IF('Indicator Date hidden'!T71="x","x",$S$2-'Indicator Date hidden'!T71)</f>
        <v>0</v>
      </c>
      <c r="T70" s="211">
        <f>IF('Indicator Date hidden'!U71="x","x",$T$2-'Indicator Date hidden'!U71)</f>
        <v>0</v>
      </c>
      <c r="U70" s="211">
        <f>IF('Indicator Date hidden'!V71="x","x",$U$2-'Indicator Date hidden'!V71)</f>
        <v>0</v>
      </c>
      <c r="V70" s="211">
        <f>IF('Indicator Date hidden'!W71="x","x",$V$2-'Indicator Date hidden'!W71)</f>
        <v>0</v>
      </c>
      <c r="W70" s="211">
        <f>IF('Indicator Date hidden'!X71="x","x",$W$2-'Indicator Date hidden'!X71)</f>
        <v>2</v>
      </c>
      <c r="X70" s="211">
        <f>IF('Indicator Date hidden'!Y71="x","x",$X$2-'Indicator Date hidden'!Y71)</f>
        <v>4</v>
      </c>
      <c r="Y70" s="211">
        <f>IF('Indicator Date hidden'!Z71="x","x",$Y$2-'Indicator Date hidden'!Z71)</f>
        <v>0</v>
      </c>
      <c r="Z70" s="211">
        <f>IF('Indicator Date hidden'!AA71="x","x",$Z$2-'Indicator Date hidden'!AA71)</f>
        <v>0</v>
      </c>
      <c r="AA70" s="211">
        <f>IF('Indicator Date hidden'!AB71="x","x",$AA$2-'Indicator Date hidden'!AB71)</f>
        <v>0</v>
      </c>
      <c r="AB70" s="211">
        <f>IF('Indicator Date hidden'!AC71="x","x",$AB$2-'Indicator Date hidden'!AC71)</f>
        <v>0</v>
      </c>
      <c r="AC70" s="211">
        <f>IF('Indicator Date hidden'!AD71="x","x",$AC$2-'Indicator Date hidden'!AD71)</f>
        <v>0</v>
      </c>
      <c r="AD70" s="211">
        <f>IF('Indicator Date hidden'!AE71="x","x",$AD$2-'Indicator Date hidden'!AE71)</f>
        <v>0</v>
      </c>
      <c r="AE70" s="211" t="str">
        <f>IF('Indicator Date hidden'!AF71="x","x",$AE$2-'Indicator Date hidden'!AF71)</f>
        <v>x</v>
      </c>
      <c r="AF70" s="211">
        <f>IF('Indicator Date hidden'!AG71="x","x",$AF$2-'Indicator Date hidden'!AG71)</f>
        <v>1</v>
      </c>
      <c r="AG70" s="211">
        <f>IF('Indicator Date hidden'!AH71="x","x",$AG$2-'Indicator Date hidden'!AH71)</f>
        <v>0</v>
      </c>
      <c r="AH70" s="211">
        <f>IF('Indicator Date hidden'!AI71="x","x",$AH$2-'Indicator Date hidden'!AI71)</f>
        <v>0</v>
      </c>
      <c r="AI70" s="211">
        <f>IF('Indicator Date hidden'!AJ71="x","x",$AI$2-'Indicator Date hidden'!AJ71)</f>
        <v>0</v>
      </c>
      <c r="AJ70" s="211" t="str">
        <f>IF('Indicator Date hidden'!AK71="x","x",$AJ$2-'Indicator Date hidden'!AK71)</f>
        <v>x</v>
      </c>
      <c r="AK70" s="211">
        <f>IF('Indicator Date hidden'!AL71="x","x",$AK$2-'Indicator Date hidden'!AL71)</f>
        <v>1</v>
      </c>
      <c r="AL70" s="211">
        <f>IF('Indicator Date hidden'!AM71="x","x",$AL$2-'Indicator Date hidden'!AM71)</f>
        <v>0</v>
      </c>
      <c r="AM70" s="211">
        <f>IF('Indicator Date hidden'!AN71="x","x",$AM$2-'Indicator Date hidden'!AN71)</f>
        <v>0</v>
      </c>
      <c r="AN70" s="211">
        <f>IF('Indicator Date hidden'!AO71="x","x",$AN$2-'Indicator Date hidden'!AO71)</f>
        <v>0</v>
      </c>
      <c r="AO70" s="211">
        <f>IF('Indicator Date hidden'!AP71="x","x",$AO$2-'Indicator Date hidden'!AP71)</f>
        <v>1</v>
      </c>
      <c r="AP70" s="211">
        <f>IF('Indicator Date hidden'!AQ71="x","x",$AP$2-'Indicator Date hidden'!AQ71)</f>
        <v>1</v>
      </c>
      <c r="AQ70" s="211">
        <f>IF('Indicator Date hidden'!AR71="x","x",$AQ$2-'Indicator Date hidden'!AR71)</f>
        <v>0</v>
      </c>
      <c r="AR70" s="211">
        <f>IF('Indicator Date hidden'!AS71="x","x",$AR$2-'Indicator Date hidden'!AS71)</f>
        <v>0</v>
      </c>
      <c r="AS70" s="211">
        <f>IF('Indicator Date hidden'!AT71="x","x",$AS$2-'Indicator Date hidden'!AT71)</f>
        <v>0</v>
      </c>
      <c r="AT70" s="211">
        <f>IF('Indicator Date hidden'!AU71="x","x",$AT$2-'Indicator Date hidden'!AU71)</f>
        <v>0</v>
      </c>
      <c r="AU70" s="211">
        <f>IF('Indicator Date hidden'!AV71="x","x",$AU$2-'Indicator Date hidden'!AV71)</f>
        <v>4</v>
      </c>
      <c r="AV70" s="211">
        <f>IF('Indicator Date hidden'!AW71="x","x",$AV$2-'Indicator Date hidden'!AW71)</f>
        <v>0</v>
      </c>
      <c r="AW70" s="211">
        <f>IF('Indicator Date hidden'!AX71="x","x",$AW$2-'Indicator Date hidden'!AX71)</f>
        <v>0</v>
      </c>
      <c r="AX70" s="211">
        <f>IF('Indicator Date hidden'!AY71="x","x",$AX$2-'Indicator Date hidden'!AY71)</f>
        <v>0</v>
      </c>
      <c r="AY70" s="211">
        <f>IF('Indicator Date hidden'!AZ71="x","x",$AY$2-'Indicator Date hidden'!AZ71)</f>
        <v>0</v>
      </c>
      <c r="AZ70" s="211">
        <f>IF('Indicator Date hidden'!BA71="x","x",$AZ$2-'Indicator Date hidden'!BA71)</f>
        <v>0</v>
      </c>
      <c r="BA70">
        <f t="shared" si="10"/>
        <v>16</v>
      </c>
      <c r="BB70" s="21">
        <f t="shared" si="11"/>
        <v>0.32653061224489793</v>
      </c>
      <c r="BC70">
        <f t="shared" si="12"/>
        <v>8</v>
      </c>
      <c r="BD70" s="21">
        <f t="shared" si="13"/>
        <v>0.88957121296748443</v>
      </c>
      <c r="BE70" s="281">
        <f t="shared" si="14"/>
        <v>0</v>
      </c>
    </row>
    <row r="71" spans="1:57" x14ac:dyDescent="0.25">
      <c r="A71" t="s">
        <v>8883</v>
      </c>
      <c r="B71" s="211">
        <f>IF('Indicator Date hidden'!C72="x","x",$B$2-'Indicator Date hidden'!C72)</f>
        <v>0</v>
      </c>
      <c r="C71" s="211">
        <f>IF('Indicator Date hidden'!D72="x","x",$C$2-'Indicator Date hidden'!D72)</f>
        <v>0</v>
      </c>
      <c r="D71" s="211">
        <f>IF('Indicator Date hidden'!E72="x","x",$D$2-'Indicator Date hidden'!E72)</f>
        <v>0</v>
      </c>
      <c r="E71" s="211">
        <f>IF('Indicator Date hidden'!F72="x","x",$E$2-'Indicator Date hidden'!F72)</f>
        <v>0</v>
      </c>
      <c r="F71" s="211">
        <f>IF('Indicator Date hidden'!G72="x","x",$F$2-'Indicator Date hidden'!G72)</f>
        <v>0</v>
      </c>
      <c r="G71" s="211">
        <f>IF('Indicator Date hidden'!H72="x","x",$G$2-'Indicator Date hidden'!H72)</f>
        <v>0</v>
      </c>
      <c r="H71" s="211">
        <f>IF('Indicator Date hidden'!I72="x","x",$H$2-'Indicator Date hidden'!I72)</f>
        <v>0</v>
      </c>
      <c r="I71" s="211">
        <f>IF('Indicator Date hidden'!J72="x","x",$I$2-'Indicator Date hidden'!J72)</f>
        <v>0</v>
      </c>
      <c r="J71" s="211">
        <f>IF('Indicator Date hidden'!K72="x","x",$J$2-'Indicator Date hidden'!K72)</f>
        <v>0</v>
      </c>
      <c r="K71" s="211">
        <f>IF('Indicator Date hidden'!L72="x","x",$K$2-'Indicator Date hidden'!L72)</f>
        <v>0</v>
      </c>
      <c r="L71" s="211">
        <f>IF('Indicator Date hidden'!M72="x","x",$L$2-'Indicator Date hidden'!M72)</f>
        <v>0</v>
      </c>
      <c r="M71" s="211">
        <f>IF('Indicator Date hidden'!N72="x","x",$M$2-'Indicator Date hidden'!N72)</f>
        <v>0</v>
      </c>
      <c r="N71" s="211">
        <f>IF('Indicator Date hidden'!O72="x","x",$N$2-'Indicator Date hidden'!O72)</f>
        <v>0</v>
      </c>
      <c r="O71" s="211">
        <f>IF('Indicator Date hidden'!P72="x","x",$O$2-'Indicator Date hidden'!P72)</f>
        <v>0</v>
      </c>
      <c r="P71" s="211">
        <f>IF('Indicator Date hidden'!Q72="x","x",$P$2-'Indicator Date hidden'!Q72)</f>
        <v>0</v>
      </c>
      <c r="Q71" s="211">
        <f>IF('Indicator Date hidden'!R72="x","x",$Q$2-'Indicator Date hidden'!R72)</f>
        <v>8</v>
      </c>
      <c r="R71" s="211">
        <f>IF('Indicator Date hidden'!S72="x","x",$R$2-'Indicator Date hidden'!S72)</f>
        <v>0</v>
      </c>
      <c r="S71" s="211">
        <f>IF('Indicator Date hidden'!T72="x","x",$S$2-'Indicator Date hidden'!T72)</f>
        <v>0</v>
      </c>
      <c r="T71" s="211">
        <f>IF('Indicator Date hidden'!U72="x","x",$T$2-'Indicator Date hidden'!U72)</f>
        <v>0</v>
      </c>
      <c r="U71" s="211">
        <f>IF('Indicator Date hidden'!V72="x","x",$U$2-'Indicator Date hidden'!V72)</f>
        <v>0</v>
      </c>
      <c r="V71" s="211">
        <f>IF('Indicator Date hidden'!W72="x","x",$V$2-'Indicator Date hidden'!W72)</f>
        <v>0</v>
      </c>
      <c r="W71" s="211">
        <f>IF('Indicator Date hidden'!X72="x","x",$W$2-'Indicator Date hidden'!X72)</f>
        <v>0</v>
      </c>
      <c r="X71" s="211">
        <f>IF('Indicator Date hidden'!Y72="x","x",$X$2-'Indicator Date hidden'!Y72)</f>
        <v>4</v>
      </c>
      <c r="Y71" s="211">
        <f>IF('Indicator Date hidden'!Z72="x","x",$Y$2-'Indicator Date hidden'!Z72)</f>
        <v>0</v>
      </c>
      <c r="Z71" s="211">
        <f>IF('Indicator Date hidden'!AA72="x","x",$Z$2-'Indicator Date hidden'!AA72)</f>
        <v>0</v>
      </c>
      <c r="AA71" s="211">
        <f>IF('Indicator Date hidden'!AB72="x","x",$AA$2-'Indicator Date hidden'!AB72)</f>
        <v>0</v>
      </c>
      <c r="AB71" s="211">
        <f>IF('Indicator Date hidden'!AC72="x","x",$AB$2-'Indicator Date hidden'!AC72)</f>
        <v>0</v>
      </c>
      <c r="AC71" s="211">
        <f>IF('Indicator Date hidden'!AD72="x","x",$AC$2-'Indicator Date hidden'!AD72)</f>
        <v>0</v>
      </c>
      <c r="AD71" s="211">
        <f>IF('Indicator Date hidden'!AE72="x","x",$AD$2-'Indicator Date hidden'!AE72)</f>
        <v>0</v>
      </c>
      <c r="AE71" s="211" t="str">
        <f>IF('Indicator Date hidden'!AF72="x","x",$AE$2-'Indicator Date hidden'!AF72)</f>
        <v>x</v>
      </c>
      <c r="AF71" s="211">
        <f>IF('Indicator Date hidden'!AG72="x","x",$AF$2-'Indicator Date hidden'!AG72)</f>
        <v>3</v>
      </c>
      <c r="AG71" s="211">
        <f>IF('Indicator Date hidden'!AH72="x","x",$AG$2-'Indicator Date hidden'!AH72)</f>
        <v>0</v>
      </c>
      <c r="AH71" s="211">
        <f>IF('Indicator Date hidden'!AI72="x","x",$AH$2-'Indicator Date hidden'!AI72)</f>
        <v>0</v>
      </c>
      <c r="AI71" s="211">
        <f>IF('Indicator Date hidden'!AJ72="x","x",$AI$2-'Indicator Date hidden'!AJ72)</f>
        <v>0</v>
      </c>
      <c r="AJ71" s="211" t="str">
        <f>IF('Indicator Date hidden'!AK72="x","x",$AJ$2-'Indicator Date hidden'!AK72)</f>
        <v>x</v>
      </c>
      <c r="AK71" s="211">
        <f>IF('Indicator Date hidden'!AL72="x","x",$AK$2-'Indicator Date hidden'!AL72)</f>
        <v>1</v>
      </c>
      <c r="AL71" s="211">
        <f>IF('Indicator Date hidden'!AM72="x","x",$AL$2-'Indicator Date hidden'!AM72)</f>
        <v>0</v>
      </c>
      <c r="AM71" s="211">
        <f>IF('Indicator Date hidden'!AN72="x","x",$AM$2-'Indicator Date hidden'!AN72)</f>
        <v>0</v>
      </c>
      <c r="AN71" s="211">
        <f>IF('Indicator Date hidden'!AO72="x","x",$AN$2-'Indicator Date hidden'!AO72)</f>
        <v>0</v>
      </c>
      <c r="AO71" s="211" t="str">
        <f>IF('Indicator Date hidden'!AP72="x","x",$AO$2-'Indicator Date hidden'!AP72)</f>
        <v>x</v>
      </c>
      <c r="AP71" s="211" t="str">
        <f>IF('Indicator Date hidden'!AQ72="x","x",$AP$2-'Indicator Date hidden'!AQ72)</f>
        <v>x</v>
      </c>
      <c r="AQ71" s="211">
        <f>IF('Indicator Date hidden'!AR72="x","x",$AQ$2-'Indicator Date hidden'!AR72)</f>
        <v>0</v>
      </c>
      <c r="AR71" s="211">
        <f>IF('Indicator Date hidden'!AS72="x","x",$AR$2-'Indicator Date hidden'!AS72)</f>
        <v>0</v>
      </c>
      <c r="AS71" s="211">
        <f>IF('Indicator Date hidden'!AT72="x","x",$AS$2-'Indicator Date hidden'!AT72)</f>
        <v>0</v>
      </c>
      <c r="AT71" s="211">
        <f>IF('Indicator Date hidden'!AU72="x","x",$AT$2-'Indicator Date hidden'!AU72)</f>
        <v>0</v>
      </c>
      <c r="AU71" s="211">
        <f>IF('Indicator Date hidden'!AV72="x","x",$AU$2-'Indicator Date hidden'!AV72)</f>
        <v>1</v>
      </c>
      <c r="AV71" s="211">
        <f>IF('Indicator Date hidden'!AW72="x","x",$AV$2-'Indicator Date hidden'!AW72)</f>
        <v>0</v>
      </c>
      <c r="AW71" s="211">
        <f>IF('Indicator Date hidden'!AX72="x","x",$AW$2-'Indicator Date hidden'!AX72)</f>
        <v>0</v>
      </c>
      <c r="AX71" s="211">
        <f>IF('Indicator Date hidden'!AY72="x","x",$AX$2-'Indicator Date hidden'!AY72)</f>
        <v>0</v>
      </c>
      <c r="AY71" s="211">
        <f>IF('Indicator Date hidden'!AZ72="x","x",$AY$2-'Indicator Date hidden'!AZ72)</f>
        <v>0</v>
      </c>
      <c r="AZ71" s="211">
        <f>IF('Indicator Date hidden'!BA72="x","x",$AZ$2-'Indicator Date hidden'!BA72)</f>
        <v>0</v>
      </c>
      <c r="BA71">
        <f t="shared" si="10"/>
        <v>17</v>
      </c>
      <c r="BB71" s="21">
        <f t="shared" si="11"/>
        <v>0.36170212765957449</v>
      </c>
      <c r="BC71">
        <f t="shared" si="12"/>
        <v>5</v>
      </c>
      <c r="BD71" s="21">
        <f t="shared" si="13"/>
        <v>1.3436300769231442</v>
      </c>
      <c r="BE71" s="281">
        <f t="shared" si="14"/>
        <v>0</v>
      </c>
    </row>
    <row r="72" spans="1:57" x14ac:dyDescent="0.25">
      <c r="A72" t="s">
        <v>8891</v>
      </c>
      <c r="B72" s="211">
        <f>IF('Indicator Date hidden'!C73="x","x",$B$2-'Indicator Date hidden'!C73)</f>
        <v>0</v>
      </c>
      <c r="C72" s="211">
        <f>IF('Indicator Date hidden'!D73="x","x",$C$2-'Indicator Date hidden'!D73)</f>
        <v>0</v>
      </c>
      <c r="D72" s="211">
        <f>IF('Indicator Date hidden'!E73="x","x",$D$2-'Indicator Date hidden'!E73)</f>
        <v>0</v>
      </c>
      <c r="E72" s="211">
        <f>IF('Indicator Date hidden'!F73="x","x",$E$2-'Indicator Date hidden'!F73)</f>
        <v>0</v>
      </c>
      <c r="F72" s="211">
        <f>IF('Indicator Date hidden'!G73="x","x",$F$2-'Indicator Date hidden'!G73)</f>
        <v>0</v>
      </c>
      <c r="G72" s="211">
        <f>IF('Indicator Date hidden'!H73="x","x",$G$2-'Indicator Date hidden'!H73)</f>
        <v>0</v>
      </c>
      <c r="H72" s="211">
        <f>IF('Indicator Date hidden'!I73="x","x",$H$2-'Indicator Date hidden'!I73)</f>
        <v>0</v>
      </c>
      <c r="I72" s="211">
        <f>IF('Indicator Date hidden'!J73="x","x",$I$2-'Indicator Date hidden'!J73)</f>
        <v>0</v>
      </c>
      <c r="J72" s="211">
        <f>IF('Indicator Date hidden'!K73="x","x",$J$2-'Indicator Date hidden'!K73)</f>
        <v>0</v>
      </c>
      <c r="K72" s="211">
        <f>IF('Indicator Date hidden'!L73="x","x",$K$2-'Indicator Date hidden'!L73)</f>
        <v>0</v>
      </c>
      <c r="L72" s="211">
        <f>IF('Indicator Date hidden'!M73="x","x",$L$2-'Indicator Date hidden'!M73)</f>
        <v>0</v>
      </c>
      <c r="M72" s="211">
        <f>IF('Indicator Date hidden'!N73="x","x",$M$2-'Indicator Date hidden'!N73)</f>
        <v>0</v>
      </c>
      <c r="N72" s="211">
        <f>IF('Indicator Date hidden'!O73="x","x",$N$2-'Indicator Date hidden'!O73)</f>
        <v>0</v>
      </c>
      <c r="O72" s="211">
        <f>IF('Indicator Date hidden'!P73="x","x",$O$2-'Indicator Date hidden'!P73)</f>
        <v>0</v>
      </c>
      <c r="P72" s="211">
        <f>IF('Indicator Date hidden'!Q73="x","x",$P$2-'Indicator Date hidden'!Q73)</f>
        <v>0</v>
      </c>
      <c r="Q72" s="211">
        <f>IF('Indicator Date hidden'!R73="x","x",$Q$2-'Indicator Date hidden'!R73)</f>
        <v>5</v>
      </c>
      <c r="R72" s="211">
        <f>IF('Indicator Date hidden'!S73="x","x",$R$2-'Indicator Date hidden'!S73)</f>
        <v>0</v>
      </c>
      <c r="S72" s="211">
        <f>IF('Indicator Date hidden'!T73="x","x",$S$2-'Indicator Date hidden'!T73)</f>
        <v>0</v>
      </c>
      <c r="T72" s="211">
        <f>IF('Indicator Date hidden'!U73="x","x",$T$2-'Indicator Date hidden'!U73)</f>
        <v>0</v>
      </c>
      <c r="U72" s="211">
        <f>IF('Indicator Date hidden'!V73="x","x",$U$2-'Indicator Date hidden'!V73)</f>
        <v>0</v>
      </c>
      <c r="V72" s="211">
        <f>IF('Indicator Date hidden'!W73="x","x",$V$2-'Indicator Date hidden'!W73)</f>
        <v>0</v>
      </c>
      <c r="W72" s="211">
        <f>IF('Indicator Date hidden'!X73="x","x",$W$2-'Indicator Date hidden'!X73)</f>
        <v>0</v>
      </c>
      <c r="X72" s="211">
        <f>IF('Indicator Date hidden'!Y73="x","x",$X$2-'Indicator Date hidden'!Y73)</f>
        <v>4</v>
      </c>
      <c r="Y72" s="211">
        <f>IF('Indicator Date hidden'!Z73="x","x",$Y$2-'Indicator Date hidden'!Z73)</f>
        <v>0</v>
      </c>
      <c r="Z72" s="211">
        <f>IF('Indicator Date hidden'!AA73="x","x",$Z$2-'Indicator Date hidden'!AA73)</f>
        <v>0</v>
      </c>
      <c r="AA72" s="211">
        <f>IF('Indicator Date hidden'!AB73="x","x",$AA$2-'Indicator Date hidden'!AB73)</f>
        <v>0</v>
      </c>
      <c r="AB72" s="211">
        <f>IF('Indicator Date hidden'!AC73="x","x",$AB$2-'Indicator Date hidden'!AC73)</f>
        <v>0</v>
      </c>
      <c r="AC72" s="211">
        <f>IF('Indicator Date hidden'!AD73="x","x",$AC$2-'Indicator Date hidden'!AD73)</f>
        <v>0</v>
      </c>
      <c r="AD72" s="211">
        <f>IF('Indicator Date hidden'!AE73="x","x",$AD$2-'Indicator Date hidden'!AE73)</f>
        <v>0</v>
      </c>
      <c r="AE72" s="211">
        <f>IF('Indicator Date hidden'!AF73="x","x",$AE$2-'Indicator Date hidden'!AF73)</f>
        <v>0</v>
      </c>
      <c r="AF72" s="211" t="str">
        <f>IF('Indicator Date hidden'!AG73="x","x",$AF$2-'Indicator Date hidden'!AG73)</f>
        <v>x</v>
      </c>
      <c r="AG72" s="211">
        <f>IF('Indicator Date hidden'!AH73="x","x",$AG$2-'Indicator Date hidden'!AH73)</f>
        <v>0</v>
      </c>
      <c r="AH72" s="211">
        <f>IF('Indicator Date hidden'!AI73="x","x",$AH$2-'Indicator Date hidden'!AI73)</f>
        <v>0</v>
      </c>
      <c r="AI72" s="211">
        <f>IF('Indicator Date hidden'!AJ73="x","x",$AI$2-'Indicator Date hidden'!AJ73)</f>
        <v>0</v>
      </c>
      <c r="AJ72" s="211" t="str">
        <f>IF('Indicator Date hidden'!AK73="x","x",$AJ$2-'Indicator Date hidden'!AK73)</f>
        <v>x</v>
      </c>
      <c r="AK72" s="211">
        <f>IF('Indicator Date hidden'!AL73="x","x",$AK$2-'Indicator Date hidden'!AL73)</f>
        <v>1</v>
      </c>
      <c r="AL72" s="211">
        <f>IF('Indicator Date hidden'!AM73="x","x",$AL$2-'Indicator Date hidden'!AM73)</f>
        <v>0</v>
      </c>
      <c r="AM72" s="211">
        <f>IF('Indicator Date hidden'!AN73="x","x",$AM$2-'Indicator Date hidden'!AN73)</f>
        <v>0</v>
      </c>
      <c r="AN72" s="211">
        <f>IF('Indicator Date hidden'!AO73="x","x",$AN$2-'Indicator Date hidden'!AO73)</f>
        <v>0</v>
      </c>
      <c r="AO72" s="211" t="str">
        <f>IF('Indicator Date hidden'!AP73="x","x",$AO$2-'Indicator Date hidden'!AP73)</f>
        <v>x</v>
      </c>
      <c r="AP72" s="211" t="str">
        <f>IF('Indicator Date hidden'!AQ73="x","x",$AP$2-'Indicator Date hidden'!AQ73)</f>
        <v>x</v>
      </c>
      <c r="AQ72" s="211" t="str">
        <f>IF('Indicator Date hidden'!AR73="x","x",$AQ$2-'Indicator Date hidden'!AR73)</f>
        <v>x</v>
      </c>
      <c r="AR72" s="211">
        <f>IF('Indicator Date hidden'!AS73="x","x",$AR$2-'Indicator Date hidden'!AS73)</f>
        <v>0</v>
      </c>
      <c r="AS72" s="211">
        <f>IF('Indicator Date hidden'!AT73="x","x",$AS$2-'Indicator Date hidden'!AT73)</f>
        <v>0</v>
      </c>
      <c r="AT72" s="211">
        <f>IF('Indicator Date hidden'!AU73="x","x",$AT$2-'Indicator Date hidden'!AU73)</f>
        <v>0</v>
      </c>
      <c r="AU72" s="211">
        <f>IF('Indicator Date hidden'!AV73="x","x",$AU$2-'Indicator Date hidden'!AV73)</f>
        <v>5</v>
      </c>
      <c r="AV72" s="211">
        <f>IF('Indicator Date hidden'!AW73="x","x",$AV$2-'Indicator Date hidden'!AW73)</f>
        <v>0</v>
      </c>
      <c r="AW72" s="211">
        <f>IF('Indicator Date hidden'!AX73="x","x",$AW$2-'Indicator Date hidden'!AX73)</f>
        <v>0</v>
      </c>
      <c r="AX72" s="211">
        <f>IF('Indicator Date hidden'!AY73="x","x",$AX$2-'Indicator Date hidden'!AY73)</f>
        <v>0</v>
      </c>
      <c r="AY72" s="211">
        <f>IF('Indicator Date hidden'!AZ73="x","x",$AY$2-'Indicator Date hidden'!AZ73)</f>
        <v>0</v>
      </c>
      <c r="AZ72" s="211">
        <f>IF('Indicator Date hidden'!BA73="x","x",$AZ$2-'Indicator Date hidden'!BA73)</f>
        <v>0</v>
      </c>
      <c r="BA72">
        <f t="shared" si="10"/>
        <v>15</v>
      </c>
      <c r="BB72" s="21">
        <f t="shared" si="11"/>
        <v>0.32608695652173914</v>
      </c>
      <c r="BC72">
        <f t="shared" si="12"/>
        <v>4</v>
      </c>
      <c r="BD72" s="21">
        <f t="shared" si="13"/>
        <v>1.1619763491211101</v>
      </c>
      <c r="BE72" s="281">
        <f t="shared" si="14"/>
        <v>0</v>
      </c>
    </row>
    <row r="73" spans="1:57" x14ac:dyDescent="0.25">
      <c r="A73" t="s">
        <v>8895</v>
      </c>
      <c r="B73" s="211">
        <f>IF('Indicator Date hidden'!C74="x","x",$B$2-'Indicator Date hidden'!C74)</f>
        <v>0</v>
      </c>
      <c r="C73" s="211">
        <f>IF('Indicator Date hidden'!D74="x","x",$C$2-'Indicator Date hidden'!D74)</f>
        <v>0</v>
      </c>
      <c r="D73" s="211">
        <f>IF('Indicator Date hidden'!E74="x","x",$D$2-'Indicator Date hidden'!E74)</f>
        <v>0</v>
      </c>
      <c r="E73" s="211">
        <f>IF('Indicator Date hidden'!F74="x","x",$E$2-'Indicator Date hidden'!F74)</f>
        <v>0</v>
      </c>
      <c r="F73" s="211">
        <f>IF('Indicator Date hidden'!G74="x","x",$F$2-'Indicator Date hidden'!G74)</f>
        <v>0</v>
      </c>
      <c r="G73" s="211">
        <f>IF('Indicator Date hidden'!H74="x","x",$G$2-'Indicator Date hidden'!H74)</f>
        <v>0</v>
      </c>
      <c r="H73" s="211">
        <f>IF('Indicator Date hidden'!I74="x","x",$H$2-'Indicator Date hidden'!I74)</f>
        <v>0</v>
      </c>
      <c r="I73" s="211">
        <f>IF('Indicator Date hidden'!J74="x","x",$I$2-'Indicator Date hidden'!J74)</f>
        <v>0</v>
      </c>
      <c r="J73" s="211">
        <f>IF('Indicator Date hidden'!K74="x","x",$J$2-'Indicator Date hidden'!K74)</f>
        <v>0</v>
      </c>
      <c r="K73" s="211">
        <f>IF('Indicator Date hidden'!L74="x","x",$K$2-'Indicator Date hidden'!L74)</f>
        <v>0</v>
      </c>
      <c r="L73" s="211">
        <f>IF('Indicator Date hidden'!M74="x","x",$L$2-'Indicator Date hidden'!M74)</f>
        <v>0</v>
      </c>
      <c r="M73" s="211">
        <f>IF('Indicator Date hidden'!N74="x","x",$M$2-'Indicator Date hidden'!N74)</f>
        <v>0</v>
      </c>
      <c r="N73" s="211">
        <f>IF('Indicator Date hidden'!O74="x","x",$N$2-'Indicator Date hidden'!O74)</f>
        <v>0</v>
      </c>
      <c r="O73" s="211">
        <f>IF('Indicator Date hidden'!P74="x","x",$O$2-'Indicator Date hidden'!P74)</f>
        <v>0</v>
      </c>
      <c r="P73" s="211">
        <f>IF('Indicator Date hidden'!Q74="x","x",$P$2-'Indicator Date hidden'!Q74)</f>
        <v>0</v>
      </c>
      <c r="Q73" s="211">
        <f>IF('Indicator Date hidden'!R74="x","x",$Q$2-'Indicator Date hidden'!R74)</f>
        <v>2</v>
      </c>
      <c r="R73" s="211">
        <f>IF('Indicator Date hidden'!S74="x","x",$R$2-'Indicator Date hidden'!S74)</f>
        <v>0</v>
      </c>
      <c r="S73" s="211">
        <f>IF('Indicator Date hidden'!T74="x","x",$S$2-'Indicator Date hidden'!T74)</f>
        <v>0</v>
      </c>
      <c r="T73" s="211">
        <f>IF('Indicator Date hidden'!U74="x","x",$T$2-'Indicator Date hidden'!U74)</f>
        <v>0</v>
      </c>
      <c r="U73" s="211">
        <f>IF('Indicator Date hidden'!V74="x","x",$U$2-'Indicator Date hidden'!V74)</f>
        <v>0</v>
      </c>
      <c r="V73" s="211">
        <f>IF('Indicator Date hidden'!W74="x","x",$V$2-'Indicator Date hidden'!W74)</f>
        <v>0</v>
      </c>
      <c r="W73" s="211">
        <f>IF('Indicator Date hidden'!X74="x","x",$W$2-'Indicator Date hidden'!X74)</f>
        <v>2</v>
      </c>
      <c r="X73" s="211">
        <f>IF('Indicator Date hidden'!Y74="x","x",$X$2-'Indicator Date hidden'!Y74)</f>
        <v>0</v>
      </c>
      <c r="Y73" s="211">
        <f>IF('Indicator Date hidden'!Z74="x","x",$Y$2-'Indicator Date hidden'!Z74)</f>
        <v>0</v>
      </c>
      <c r="Z73" s="211">
        <f>IF('Indicator Date hidden'!AA74="x","x",$Z$2-'Indicator Date hidden'!AA74)</f>
        <v>0</v>
      </c>
      <c r="AA73" s="211">
        <f>IF('Indicator Date hidden'!AB74="x","x",$AA$2-'Indicator Date hidden'!AB74)</f>
        <v>0</v>
      </c>
      <c r="AB73" s="211">
        <f>IF('Indicator Date hidden'!AC74="x","x",$AB$2-'Indicator Date hidden'!AC74)</f>
        <v>0</v>
      </c>
      <c r="AC73" s="211">
        <f>IF('Indicator Date hidden'!AD74="x","x",$AC$2-'Indicator Date hidden'!AD74)</f>
        <v>0</v>
      </c>
      <c r="AD73" s="211">
        <f>IF('Indicator Date hidden'!AE74="x","x",$AD$2-'Indicator Date hidden'!AE74)</f>
        <v>0</v>
      </c>
      <c r="AE73" s="211">
        <f>IF('Indicator Date hidden'!AF74="x","x",$AE$2-'Indicator Date hidden'!AF74)</f>
        <v>0</v>
      </c>
      <c r="AF73" s="211">
        <f>IF('Indicator Date hidden'!AG74="x","x",$AF$2-'Indicator Date hidden'!AG74)</f>
        <v>1</v>
      </c>
      <c r="AG73" s="211">
        <f>IF('Indicator Date hidden'!AH74="x","x",$AG$2-'Indicator Date hidden'!AH74)</f>
        <v>0</v>
      </c>
      <c r="AH73" s="211">
        <f>IF('Indicator Date hidden'!AI74="x","x",$AH$2-'Indicator Date hidden'!AI74)</f>
        <v>0</v>
      </c>
      <c r="AI73" s="211">
        <f>IF('Indicator Date hidden'!AJ74="x","x",$AI$2-'Indicator Date hidden'!AJ74)</f>
        <v>0</v>
      </c>
      <c r="AJ73" s="211">
        <f>IF('Indicator Date hidden'!AK74="x","x",$AJ$2-'Indicator Date hidden'!AK74)</f>
        <v>0</v>
      </c>
      <c r="AK73" s="211">
        <f>IF('Indicator Date hidden'!AL74="x","x",$AK$2-'Indicator Date hidden'!AL74)</f>
        <v>1</v>
      </c>
      <c r="AL73" s="211">
        <f>IF('Indicator Date hidden'!AM74="x","x",$AL$2-'Indicator Date hidden'!AM74)</f>
        <v>0</v>
      </c>
      <c r="AM73" s="211">
        <f>IF('Indicator Date hidden'!AN74="x","x",$AM$2-'Indicator Date hidden'!AN74)</f>
        <v>0</v>
      </c>
      <c r="AN73" s="211">
        <f>IF('Indicator Date hidden'!AO74="x","x",$AN$2-'Indicator Date hidden'!AO74)</f>
        <v>0</v>
      </c>
      <c r="AO73" s="211">
        <f>IF('Indicator Date hidden'!AP74="x","x",$AO$2-'Indicator Date hidden'!AP74)</f>
        <v>0</v>
      </c>
      <c r="AP73" s="211">
        <f>IF('Indicator Date hidden'!AQ74="x","x",$AP$2-'Indicator Date hidden'!AQ74)</f>
        <v>0</v>
      </c>
      <c r="AQ73" s="211">
        <f>IF('Indicator Date hidden'!AR74="x","x",$AQ$2-'Indicator Date hidden'!AR74)</f>
        <v>4</v>
      </c>
      <c r="AR73" s="211">
        <f>IF('Indicator Date hidden'!AS74="x","x",$AR$2-'Indicator Date hidden'!AS74)</f>
        <v>0</v>
      </c>
      <c r="AS73" s="211">
        <f>IF('Indicator Date hidden'!AT74="x","x",$AS$2-'Indicator Date hidden'!AT74)</f>
        <v>0</v>
      </c>
      <c r="AT73" s="211">
        <f>IF('Indicator Date hidden'!AU74="x","x",$AT$2-'Indicator Date hidden'!AU74)</f>
        <v>0</v>
      </c>
      <c r="AU73" s="211">
        <f>IF('Indicator Date hidden'!AV74="x","x",$AU$2-'Indicator Date hidden'!AV74)</f>
        <v>8</v>
      </c>
      <c r="AV73" s="211">
        <f>IF('Indicator Date hidden'!AW74="x","x",$AV$2-'Indicator Date hidden'!AW74)</f>
        <v>0</v>
      </c>
      <c r="AW73" s="211">
        <f>IF('Indicator Date hidden'!AX74="x","x",$AW$2-'Indicator Date hidden'!AX74)</f>
        <v>0</v>
      </c>
      <c r="AX73" s="211">
        <f>IF('Indicator Date hidden'!AY74="x","x",$AX$2-'Indicator Date hidden'!AY74)</f>
        <v>0</v>
      </c>
      <c r="AY73" s="211">
        <f>IF('Indicator Date hidden'!AZ74="x","x",$AY$2-'Indicator Date hidden'!AZ74)</f>
        <v>0</v>
      </c>
      <c r="AZ73" s="211">
        <f>IF('Indicator Date hidden'!BA74="x","x",$AZ$2-'Indicator Date hidden'!BA74)</f>
        <v>0</v>
      </c>
      <c r="BA73">
        <f t="shared" si="10"/>
        <v>18</v>
      </c>
      <c r="BB73" s="21">
        <f t="shared" si="11"/>
        <v>0.35294117647058826</v>
      </c>
      <c r="BC73">
        <f t="shared" si="12"/>
        <v>6</v>
      </c>
      <c r="BD73" s="21">
        <f t="shared" si="13"/>
        <v>1.2806788857104259</v>
      </c>
      <c r="BE73" s="281">
        <f t="shared" si="14"/>
        <v>0</v>
      </c>
    </row>
    <row r="74" spans="1:57" x14ac:dyDescent="0.25">
      <c r="A74" t="s">
        <v>8892</v>
      </c>
      <c r="B74" s="211">
        <f>IF('Indicator Date hidden'!C75="x","x",$B$2-'Indicator Date hidden'!C75)</f>
        <v>0</v>
      </c>
      <c r="C74" s="211">
        <f>IF('Indicator Date hidden'!D75="x","x",$C$2-'Indicator Date hidden'!D75)</f>
        <v>0</v>
      </c>
      <c r="D74" s="211">
        <f>IF('Indicator Date hidden'!E75="x","x",$D$2-'Indicator Date hidden'!E75)</f>
        <v>0</v>
      </c>
      <c r="E74" s="211">
        <f>IF('Indicator Date hidden'!F75="x","x",$E$2-'Indicator Date hidden'!F75)</f>
        <v>0</v>
      </c>
      <c r="F74" s="211">
        <f>IF('Indicator Date hidden'!G75="x","x",$F$2-'Indicator Date hidden'!G75)</f>
        <v>0</v>
      </c>
      <c r="G74" s="211">
        <f>IF('Indicator Date hidden'!H75="x","x",$G$2-'Indicator Date hidden'!H75)</f>
        <v>0</v>
      </c>
      <c r="H74" s="211">
        <f>IF('Indicator Date hidden'!I75="x","x",$H$2-'Indicator Date hidden'!I75)</f>
        <v>0</v>
      </c>
      <c r="I74" s="211">
        <f>IF('Indicator Date hidden'!J75="x","x",$I$2-'Indicator Date hidden'!J75)</f>
        <v>0</v>
      </c>
      <c r="J74" s="211">
        <f>IF('Indicator Date hidden'!K75="x","x",$J$2-'Indicator Date hidden'!K75)</f>
        <v>0</v>
      </c>
      <c r="K74" s="211">
        <f>IF('Indicator Date hidden'!L75="x","x",$K$2-'Indicator Date hidden'!L75)</f>
        <v>0</v>
      </c>
      <c r="L74" s="211">
        <f>IF('Indicator Date hidden'!M75="x","x",$L$2-'Indicator Date hidden'!M75)</f>
        <v>0</v>
      </c>
      <c r="M74" s="211">
        <f>IF('Indicator Date hidden'!N75="x","x",$M$2-'Indicator Date hidden'!N75)</f>
        <v>0</v>
      </c>
      <c r="N74" s="211">
        <f>IF('Indicator Date hidden'!O75="x","x",$N$2-'Indicator Date hidden'!O75)</f>
        <v>0</v>
      </c>
      <c r="O74" s="211">
        <f>IF('Indicator Date hidden'!P75="x","x",$O$2-'Indicator Date hidden'!P75)</f>
        <v>0</v>
      </c>
      <c r="P74" s="211">
        <f>IF('Indicator Date hidden'!Q75="x","x",$P$2-'Indicator Date hidden'!Q75)</f>
        <v>0</v>
      </c>
      <c r="Q74" s="211">
        <f>IF('Indicator Date hidden'!R75="x","x",$Q$2-'Indicator Date hidden'!R75)</f>
        <v>2</v>
      </c>
      <c r="R74" s="211">
        <f>IF('Indicator Date hidden'!S75="x","x",$R$2-'Indicator Date hidden'!S75)</f>
        <v>0</v>
      </c>
      <c r="S74" s="211">
        <f>IF('Indicator Date hidden'!T75="x","x",$S$2-'Indicator Date hidden'!T75)</f>
        <v>0</v>
      </c>
      <c r="T74" s="211">
        <f>IF('Indicator Date hidden'!U75="x","x",$T$2-'Indicator Date hidden'!U75)</f>
        <v>0</v>
      </c>
      <c r="U74" s="211">
        <f>IF('Indicator Date hidden'!V75="x","x",$U$2-'Indicator Date hidden'!V75)</f>
        <v>0</v>
      </c>
      <c r="V74" s="211">
        <f>IF('Indicator Date hidden'!W75="x","x",$V$2-'Indicator Date hidden'!W75)</f>
        <v>0</v>
      </c>
      <c r="W74" s="211">
        <f>IF('Indicator Date hidden'!X75="x","x",$W$2-'Indicator Date hidden'!X75)</f>
        <v>2</v>
      </c>
      <c r="X74" s="211" t="str">
        <f>IF('Indicator Date hidden'!Y75="x","x",$X$2-'Indicator Date hidden'!Y75)</f>
        <v>x</v>
      </c>
      <c r="Y74" s="211">
        <f>IF('Indicator Date hidden'!Z75="x","x",$Y$2-'Indicator Date hidden'!Z75)</f>
        <v>0</v>
      </c>
      <c r="Z74" s="211">
        <f>IF('Indicator Date hidden'!AA75="x","x",$Z$2-'Indicator Date hidden'!AA75)</f>
        <v>0</v>
      </c>
      <c r="AA74" s="211">
        <f>IF('Indicator Date hidden'!AB75="x","x",$AA$2-'Indicator Date hidden'!AB75)</f>
        <v>0</v>
      </c>
      <c r="AB74" s="211">
        <f>IF('Indicator Date hidden'!AC75="x","x",$AB$2-'Indicator Date hidden'!AC75)</f>
        <v>0</v>
      </c>
      <c r="AC74" s="211">
        <f>IF('Indicator Date hidden'!AD75="x","x",$AC$2-'Indicator Date hidden'!AD75)</f>
        <v>0</v>
      </c>
      <c r="AD74" s="211">
        <f>IF('Indicator Date hidden'!AE75="x","x",$AD$2-'Indicator Date hidden'!AE75)</f>
        <v>0</v>
      </c>
      <c r="AE74" s="211">
        <f>IF('Indicator Date hidden'!AF75="x","x",$AE$2-'Indicator Date hidden'!AF75)</f>
        <v>0</v>
      </c>
      <c r="AF74" s="211">
        <f>IF('Indicator Date hidden'!AG75="x","x",$AF$2-'Indicator Date hidden'!AG75)</f>
        <v>0</v>
      </c>
      <c r="AG74" s="211">
        <f>IF('Indicator Date hidden'!AH75="x","x",$AG$2-'Indicator Date hidden'!AH75)</f>
        <v>0</v>
      </c>
      <c r="AH74" s="211">
        <f>IF('Indicator Date hidden'!AI75="x","x",$AH$2-'Indicator Date hidden'!AI75)</f>
        <v>0</v>
      </c>
      <c r="AI74" s="211">
        <f>IF('Indicator Date hidden'!AJ75="x","x",$AI$2-'Indicator Date hidden'!AJ75)</f>
        <v>0</v>
      </c>
      <c r="AJ74" s="211">
        <f>IF('Indicator Date hidden'!AK75="x","x",$AJ$2-'Indicator Date hidden'!AK75)</f>
        <v>1</v>
      </c>
      <c r="AK74" s="211">
        <f>IF('Indicator Date hidden'!AL75="x","x",$AK$2-'Indicator Date hidden'!AL75)</f>
        <v>1</v>
      </c>
      <c r="AL74" s="211">
        <f>IF('Indicator Date hidden'!AM75="x","x",$AL$2-'Indicator Date hidden'!AM75)</f>
        <v>0</v>
      </c>
      <c r="AM74" s="211">
        <f>IF('Indicator Date hidden'!AN75="x","x",$AM$2-'Indicator Date hidden'!AN75)</f>
        <v>0</v>
      </c>
      <c r="AN74" s="211">
        <f>IF('Indicator Date hidden'!AO75="x","x",$AN$2-'Indicator Date hidden'!AO75)</f>
        <v>0</v>
      </c>
      <c r="AO74" s="211">
        <f>IF('Indicator Date hidden'!AP75="x","x",$AO$2-'Indicator Date hidden'!AP75)</f>
        <v>0</v>
      </c>
      <c r="AP74" s="211">
        <f>IF('Indicator Date hidden'!AQ75="x","x",$AP$2-'Indicator Date hidden'!AQ75)</f>
        <v>0</v>
      </c>
      <c r="AQ74" s="211">
        <f>IF('Indicator Date hidden'!AR75="x","x",$AQ$2-'Indicator Date hidden'!AR75)</f>
        <v>4</v>
      </c>
      <c r="AR74" s="211">
        <f>IF('Indicator Date hidden'!AS75="x","x",$AR$2-'Indicator Date hidden'!AS75)</f>
        <v>0</v>
      </c>
      <c r="AS74" s="211">
        <f>IF('Indicator Date hidden'!AT75="x","x",$AS$2-'Indicator Date hidden'!AT75)</f>
        <v>0</v>
      </c>
      <c r="AT74" s="211">
        <f>IF('Indicator Date hidden'!AU75="x","x",$AT$2-'Indicator Date hidden'!AU75)</f>
        <v>0</v>
      </c>
      <c r="AU74" s="211">
        <f>IF('Indicator Date hidden'!AV75="x","x",$AU$2-'Indicator Date hidden'!AV75)</f>
        <v>0</v>
      </c>
      <c r="AV74" s="211">
        <f>IF('Indicator Date hidden'!AW75="x","x",$AV$2-'Indicator Date hidden'!AW75)</f>
        <v>0</v>
      </c>
      <c r="AW74" s="211">
        <f>IF('Indicator Date hidden'!AX75="x","x",$AW$2-'Indicator Date hidden'!AX75)</f>
        <v>0</v>
      </c>
      <c r="AX74" s="211">
        <f>IF('Indicator Date hidden'!AY75="x","x",$AX$2-'Indicator Date hidden'!AY75)</f>
        <v>0</v>
      </c>
      <c r="AY74" s="211">
        <f>IF('Indicator Date hidden'!AZ75="x","x",$AY$2-'Indicator Date hidden'!AZ75)</f>
        <v>0</v>
      </c>
      <c r="AZ74" s="211">
        <f>IF('Indicator Date hidden'!BA75="x","x",$AZ$2-'Indicator Date hidden'!BA75)</f>
        <v>0</v>
      </c>
      <c r="BA74">
        <f t="shared" si="10"/>
        <v>10</v>
      </c>
      <c r="BB74" s="21">
        <f t="shared" si="11"/>
        <v>0.2</v>
      </c>
      <c r="BC74">
        <f t="shared" si="12"/>
        <v>5</v>
      </c>
      <c r="BD74" s="21">
        <f t="shared" si="13"/>
        <v>0.69282032302755092</v>
      </c>
      <c r="BE74" s="281">
        <f t="shared" si="14"/>
        <v>0</v>
      </c>
    </row>
    <row r="75" spans="1:57" x14ac:dyDescent="0.25">
      <c r="A75" t="s">
        <v>8896</v>
      </c>
      <c r="B75" s="211">
        <f>IF('Indicator Date hidden'!C76="x","x",$B$2-'Indicator Date hidden'!C76)</f>
        <v>0</v>
      </c>
      <c r="C75" s="211">
        <f>IF('Indicator Date hidden'!D76="x","x",$C$2-'Indicator Date hidden'!D76)</f>
        <v>0</v>
      </c>
      <c r="D75" s="211">
        <f>IF('Indicator Date hidden'!E76="x","x",$D$2-'Indicator Date hidden'!E76)</f>
        <v>0</v>
      </c>
      <c r="E75" s="211">
        <f>IF('Indicator Date hidden'!F76="x","x",$E$2-'Indicator Date hidden'!F76)</f>
        <v>0</v>
      </c>
      <c r="F75" s="211">
        <f>IF('Indicator Date hidden'!G76="x","x",$F$2-'Indicator Date hidden'!G76)</f>
        <v>0</v>
      </c>
      <c r="G75" s="211">
        <f>IF('Indicator Date hidden'!H76="x","x",$G$2-'Indicator Date hidden'!H76)</f>
        <v>0</v>
      </c>
      <c r="H75" s="211">
        <f>IF('Indicator Date hidden'!I76="x","x",$H$2-'Indicator Date hidden'!I76)</f>
        <v>0</v>
      </c>
      <c r="I75" s="211">
        <f>IF('Indicator Date hidden'!J76="x","x",$I$2-'Indicator Date hidden'!J76)</f>
        <v>0</v>
      </c>
      <c r="J75" s="211">
        <f>IF('Indicator Date hidden'!K76="x","x",$J$2-'Indicator Date hidden'!K76)</f>
        <v>0</v>
      </c>
      <c r="K75" s="211">
        <f>IF('Indicator Date hidden'!L76="x","x",$K$2-'Indicator Date hidden'!L76)</f>
        <v>0</v>
      </c>
      <c r="L75" s="211">
        <f>IF('Indicator Date hidden'!M76="x","x",$L$2-'Indicator Date hidden'!M76)</f>
        <v>0</v>
      </c>
      <c r="M75" s="211">
        <f>IF('Indicator Date hidden'!N76="x","x",$M$2-'Indicator Date hidden'!N76)</f>
        <v>0</v>
      </c>
      <c r="N75" s="211">
        <f>IF('Indicator Date hidden'!O76="x","x",$N$2-'Indicator Date hidden'!O76)</f>
        <v>0</v>
      </c>
      <c r="O75" s="211">
        <f>IF('Indicator Date hidden'!P76="x","x",$O$2-'Indicator Date hidden'!P76)</f>
        <v>0</v>
      </c>
      <c r="P75" s="211">
        <f>IF('Indicator Date hidden'!Q76="x","x",$P$2-'Indicator Date hidden'!Q76)</f>
        <v>0</v>
      </c>
      <c r="Q75" s="211" t="str">
        <f>IF('Indicator Date hidden'!R76="x","x",$Q$2-'Indicator Date hidden'!R76)</f>
        <v>x</v>
      </c>
      <c r="R75" s="211">
        <f>IF('Indicator Date hidden'!S76="x","x",$R$2-'Indicator Date hidden'!S76)</f>
        <v>0</v>
      </c>
      <c r="S75" s="211">
        <f>IF('Indicator Date hidden'!T76="x","x",$S$2-'Indicator Date hidden'!T76)</f>
        <v>0</v>
      </c>
      <c r="T75" s="211">
        <f>IF('Indicator Date hidden'!U76="x","x",$T$2-'Indicator Date hidden'!U76)</f>
        <v>0</v>
      </c>
      <c r="U75" s="211" t="str">
        <f>IF('Indicator Date hidden'!V76="x","x",$U$2-'Indicator Date hidden'!V76)</f>
        <v>x</v>
      </c>
      <c r="V75" s="211">
        <f>IF('Indicator Date hidden'!W76="x","x",$V$2-'Indicator Date hidden'!W76)</f>
        <v>0</v>
      </c>
      <c r="W75" s="211" t="str">
        <f>IF('Indicator Date hidden'!X76="x","x",$W$2-'Indicator Date hidden'!X76)</f>
        <v>x</v>
      </c>
      <c r="X75" s="211">
        <f>IF('Indicator Date hidden'!Y76="x","x",$X$2-'Indicator Date hidden'!Y76)</f>
        <v>2</v>
      </c>
      <c r="Y75" s="211">
        <f>IF('Indicator Date hidden'!Z76="x","x",$Y$2-'Indicator Date hidden'!Z76)</f>
        <v>0</v>
      </c>
      <c r="Z75" s="211">
        <f>IF('Indicator Date hidden'!AA76="x","x",$Z$2-'Indicator Date hidden'!AA76)</f>
        <v>0</v>
      </c>
      <c r="AA75" s="211" t="str">
        <f>IF('Indicator Date hidden'!AB76="x","x",$AA$2-'Indicator Date hidden'!AB76)</f>
        <v>x</v>
      </c>
      <c r="AB75" s="211">
        <f>IF('Indicator Date hidden'!AC76="x","x",$AB$2-'Indicator Date hidden'!AC76)</f>
        <v>0</v>
      </c>
      <c r="AC75" s="211">
        <f>IF('Indicator Date hidden'!AD76="x","x",$AC$2-'Indicator Date hidden'!AD76)</f>
        <v>0</v>
      </c>
      <c r="AD75" s="211" t="str">
        <f>IF('Indicator Date hidden'!AE76="x","x",$AD$2-'Indicator Date hidden'!AE76)</f>
        <v>x</v>
      </c>
      <c r="AE75" s="211">
        <f>IF('Indicator Date hidden'!AF76="x","x",$AE$2-'Indicator Date hidden'!AF76)</f>
        <v>0</v>
      </c>
      <c r="AF75" s="211">
        <f>IF('Indicator Date hidden'!AG76="x","x",$AF$2-'Indicator Date hidden'!AG76)</f>
        <v>1</v>
      </c>
      <c r="AG75" s="211">
        <f>IF('Indicator Date hidden'!AH76="x","x",$AG$2-'Indicator Date hidden'!AH76)</f>
        <v>0</v>
      </c>
      <c r="AH75" s="211">
        <f>IF('Indicator Date hidden'!AI76="x","x",$AH$2-'Indicator Date hidden'!AI76)</f>
        <v>0</v>
      </c>
      <c r="AI75" s="211">
        <f>IF('Indicator Date hidden'!AJ76="x","x",$AI$2-'Indicator Date hidden'!AJ76)</f>
        <v>0</v>
      </c>
      <c r="AJ75" s="211" t="str">
        <f>IF('Indicator Date hidden'!AK76="x","x",$AJ$2-'Indicator Date hidden'!AK76)</f>
        <v>x</v>
      </c>
      <c r="AK75" s="211">
        <f>IF('Indicator Date hidden'!AL76="x","x",$AK$2-'Indicator Date hidden'!AL76)</f>
        <v>1</v>
      </c>
      <c r="AL75" s="211">
        <f>IF('Indicator Date hidden'!AM76="x","x",$AL$2-'Indicator Date hidden'!AM76)</f>
        <v>0</v>
      </c>
      <c r="AM75" s="211">
        <f>IF('Indicator Date hidden'!AN76="x","x",$AM$2-'Indicator Date hidden'!AN76)</f>
        <v>0</v>
      </c>
      <c r="AN75" s="211">
        <f>IF('Indicator Date hidden'!AO76="x","x",$AN$2-'Indicator Date hidden'!AO76)</f>
        <v>0</v>
      </c>
      <c r="AO75" s="211">
        <f>IF('Indicator Date hidden'!AP76="x","x",$AO$2-'Indicator Date hidden'!AP76)</f>
        <v>0</v>
      </c>
      <c r="AP75" s="211">
        <f>IF('Indicator Date hidden'!AQ76="x","x",$AP$2-'Indicator Date hidden'!AQ76)</f>
        <v>0</v>
      </c>
      <c r="AQ75" s="211">
        <f>IF('Indicator Date hidden'!AR76="x","x",$AQ$2-'Indicator Date hidden'!AR76)</f>
        <v>0</v>
      </c>
      <c r="AR75" s="211">
        <f>IF('Indicator Date hidden'!AS76="x","x",$AR$2-'Indicator Date hidden'!AS76)</f>
        <v>0</v>
      </c>
      <c r="AS75" s="211">
        <f>IF('Indicator Date hidden'!AT76="x","x",$AS$2-'Indicator Date hidden'!AT76)</f>
        <v>0</v>
      </c>
      <c r="AT75" s="211">
        <f>IF('Indicator Date hidden'!AU76="x","x",$AT$2-'Indicator Date hidden'!AU76)</f>
        <v>0</v>
      </c>
      <c r="AU75" s="211">
        <f>IF('Indicator Date hidden'!AV76="x","x",$AU$2-'Indicator Date hidden'!AV76)</f>
        <v>1</v>
      </c>
      <c r="AV75" s="211">
        <f>IF('Indicator Date hidden'!AW76="x","x",$AV$2-'Indicator Date hidden'!AW76)</f>
        <v>0</v>
      </c>
      <c r="AW75" s="211">
        <f>IF('Indicator Date hidden'!AX76="x","x",$AW$2-'Indicator Date hidden'!AX76)</f>
        <v>0</v>
      </c>
      <c r="AX75" s="211">
        <f>IF('Indicator Date hidden'!AY76="x","x",$AX$2-'Indicator Date hidden'!AY76)</f>
        <v>0</v>
      </c>
      <c r="AY75" s="211">
        <f>IF('Indicator Date hidden'!AZ76="x","x",$AY$2-'Indicator Date hidden'!AZ76)</f>
        <v>0</v>
      </c>
      <c r="AZ75" s="211">
        <f>IF('Indicator Date hidden'!BA76="x","x",$AZ$2-'Indicator Date hidden'!BA76)</f>
        <v>0</v>
      </c>
      <c r="BA75">
        <f t="shared" si="10"/>
        <v>5</v>
      </c>
      <c r="BB75" s="21">
        <f t="shared" si="11"/>
        <v>0.1111111111111111</v>
      </c>
      <c r="BC75">
        <f t="shared" si="12"/>
        <v>4</v>
      </c>
      <c r="BD75" s="21">
        <f t="shared" si="13"/>
        <v>0.37843080813169783</v>
      </c>
      <c r="BE75" s="281">
        <f t="shared" si="14"/>
        <v>0</v>
      </c>
    </row>
    <row r="76" spans="1:57" x14ac:dyDescent="0.25">
      <c r="A76" t="s">
        <v>8904</v>
      </c>
      <c r="B76" s="211">
        <f>IF('Indicator Date hidden'!C77="x","x",$B$2-'Indicator Date hidden'!C77)</f>
        <v>0</v>
      </c>
      <c r="C76" s="211">
        <f>IF('Indicator Date hidden'!D77="x","x",$C$2-'Indicator Date hidden'!D77)</f>
        <v>0</v>
      </c>
      <c r="D76" s="211">
        <f>IF('Indicator Date hidden'!E77="x","x",$D$2-'Indicator Date hidden'!E77)</f>
        <v>0</v>
      </c>
      <c r="E76" s="211">
        <f>IF('Indicator Date hidden'!F77="x","x",$E$2-'Indicator Date hidden'!F77)</f>
        <v>0</v>
      </c>
      <c r="F76" s="211">
        <f>IF('Indicator Date hidden'!G77="x","x",$F$2-'Indicator Date hidden'!G77)</f>
        <v>0</v>
      </c>
      <c r="G76" s="211">
        <f>IF('Indicator Date hidden'!H77="x","x",$G$2-'Indicator Date hidden'!H77)</f>
        <v>0</v>
      </c>
      <c r="H76" s="211">
        <f>IF('Indicator Date hidden'!I77="x","x",$H$2-'Indicator Date hidden'!I77)</f>
        <v>0</v>
      </c>
      <c r="I76" s="211">
        <f>IF('Indicator Date hidden'!J77="x","x",$I$2-'Indicator Date hidden'!J77)</f>
        <v>0</v>
      </c>
      <c r="J76" s="211">
        <f>IF('Indicator Date hidden'!K77="x","x",$J$2-'Indicator Date hidden'!K77)</f>
        <v>0</v>
      </c>
      <c r="K76" s="211">
        <f>IF('Indicator Date hidden'!L77="x","x",$K$2-'Indicator Date hidden'!L77)</f>
        <v>0</v>
      </c>
      <c r="L76" s="211">
        <f>IF('Indicator Date hidden'!M77="x","x",$L$2-'Indicator Date hidden'!M77)</f>
        <v>0</v>
      </c>
      <c r="M76" s="211">
        <f>IF('Indicator Date hidden'!N77="x","x",$M$2-'Indicator Date hidden'!N77)</f>
        <v>0</v>
      </c>
      <c r="N76" s="211">
        <f>IF('Indicator Date hidden'!O77="x","x",$N$2-'Indicator Date hidden'!O77)</f>
        <v>0</v>
      </c>
      <c r="O76" s="211">
        <f>IF('Indicator Date hidden'!P77="x","x",$O$2-'Indicator Date hidden'!P77)</f>
        <v>0</v>
      </c>
      <c r="P76" s="211">
        <f>IF('Indicator Date hidden'!Q77="x","x",$P$2-'Indicator Date hidden'!Q77)</f>
        <v>0</v>
      </c>
      <c r="Q76" s="211" t="str">
        <f>IF('Indicator Date hidden'!R77="x","x",$Q$2-'Indicator Date hidden'!R77)</f>
        <v>x</v>
      </c>
      <c r="R76" s="211">
        <f>IF('Indicator Date hidden'!S77="x","x",$R$2-'Indicator Date hidden'!S77)</f>
        <v>0</v>
      </c>
      <c r="S76" s="211">
        <f>IF('Indicator Date hidden'!T77="x","x",$S$2-'Indicator Date hidden'!T77)</f>
        <v>0</v>
      </c>
      <c r="T76" s="211">
        <f>IF('Indicator Date hidden'!U77="x","x",$T$2-'Indicator Date hidden'!U77)</f>
        <v>0</v>
      </c>
      <c r="U76" s="211" t="str">
        <f>IF('Indicator Date hidden'!V77="x","x",$U$2-'Indicator Date hidden'!V77)</f>
        <v>x</v>
      </c>
      <c r="V76" s="211">
        <f>IF('Indicator Date hidden'!W77="x","x",$V$2-'Indicator Date hidden'!W77)</f>
        <v>0</v>
      </c>
      <c r="W76" s="211" t="str">
        <f>IF('Indicator Date hidden'!X77="x","x",$W$2-'Indicator Date hidden'!X77)</f>
        <v>x</v>
      </c>
      <c r="X76" s="211">
        <f>IF('Indicator Date hidden'!Y77="x","x",$X$2-'Indicator Date hidden'!Y77)</f>
        <v>2</v>
      </c>
      <c r="Y76" s="211">
        <f>IF('Indicator Date hidden'!Z77="x","x",$Y$2-'Indicator Date hidden'!Z77)</f>
        <v>0</v>
      </c>
      <c r="Z76" s="211">
        <f>IF('Indicator Date hidden'!AA77="x","x",$Z$2-'Indicator Date hidden'!AA77)</f>
        <v>0</v>
      </c>
      <c r="AA76" s="211" t="str">
        <f>IF('Indicator Date hidden'!AB77="x","x",$AA$2-'Indicator Date hidden'!AB77)</f>
        <v>x</v>
      </c>
      <c r="AB76" s="211">
        <f>IF('Indicator Date hidden'!AC77="x","x",$AB$2-'Indicator Date hidden'!AC77)</f>
        <v>0</v>
      </c>
      <c r="AC76" s="211">
        <f>IF('Indicator Date hidden'!AD77="x","x",$AC$2-'Indicator Date hidden'!AD77)</f>
        <v>0</v>
      </c>
      <c r="AD76" s="211" t="str">
        <f>IF('Indicator Date hidden'!AE77="x","x",$AD$2-'Indicator Date hidden'!AE77)</f>
        <v>x</v>
      </c>
      <c r="AE76" s="211">
        <f>IF('Indicator Date hidden'!AF77="x","x",$AE$2-'Indicator Date hidden'!AF77)</f>
        <v>0</v>
      </c>
      <c r="AF76" s="211">
        <f>IF('Indicator Date hidden'!AG77="x","x",$AF$2-'Indicator Date hidden'!AG77)</f>
        <v>1</v>
      </c>
      <c r="AG76" s="211">
        <f>IF('Indicator Date hidden'!AH77="x","x",$AG$2-'Indicator Date hidden'!AH77)</f>
        <v>0</v>
      </c>
      <c r="AH76" s="211">
        <f>IF('Indicator Date hidden'!AI77="x","x",$AH$2-'Indicator Date hidden'!AI77)</f>
        <v>0</v>
      </c>
      <c r="AI76" s="211">
        <f>IF('Indicator Date hidden'!AJ77="x","x",$AI$2-'Indicator Date hidden'!AJ77)</f>
        <v>0</v>
      </c>
      <c r="AJ76" s="211" t="str">
        <f>IF('Indicator Date hidden'!AK77="x","x",$AJ$2-'Indicator Date hidden'!AK77)</f>
        <v>x</v>
      </c>
      <c r="AK76" s="211">
        <f>IF('Indicator Date hidden'!AL77="x","x",$AK$2-'Indicator Date hidden'!AL77)</f>
        <v>1</v>
      </c>
      <c r="AL76" s="211">
        <f>IF('Indicator Date hidden'!AM77="x","x",$AL$2-'Indicator Date hidden'!AM77)</f>
        <v>0</v>
      </c>
      <c r="AM76" s="211">
        <f>IF('Indicator Date hidden'!AN77="x","x",$AM$2-'Indicator Date hidden'!AN77)</f>
        <v>0</v>
      </c>
      <c r="AN76" s="211">
        <f>IF('Indicator Date hidden'!AO77="x","x",$AN$2-'Indicator Date hidden'!AO77)</f>
        <v>0</v>
      </c>
      <c r="AO76" s="211">
        <f>IF('Indicator Date hidden'!AP77="x","x",$AO$2-'Indicator Date hidden'!AP77)</f>
        <v>0</v>
      </c>
      <c r="AP76" s="211">
        <f>IF('Indicator Date hidden'!AQ77="x","x",$AP$2-'Indicator Date hidden'!AQ77)</f>
        <v>0</v>
      </c>
      <c r="AQ76" s="211" t="str">
        <f>IF('Indicator Date hidden'!AR77="x","x",$AQ$2-'Indicator Date hidden'!AR77)</f>
        <v>x</v>
      </c>
      <c r="AR76" s="211">
        <f>IF('Indicator Date hidden'!AS77="x","x",$AR$2-'Indicator Date hidden'!AS77)</f>
        <v>0</v>
      </c>
      <c r="AS76" s="211">
        <f>IF('Indicator Date hidden'!AT77="x","x",$AS$2-'Indicator Date hidden'!AT77)</f>
        <v>0</v>
      </c>
      <c r="AT76" s="211">
        <f>IF('Indicator Date hidden'!AU77="x","x",$AT$2-'Indicator Date hidden'!AU77)</f>
        <v>0</v>
      </c>
      <c r="AU76" s="211" t="str">
        <f>IF('Indicator Date hidden'!AV77="x","x",$AU$2-'Indicator Date hidden'!AV77)</f>
        <v>x</v>
      </c>
      <c r="AV76" s="211">
        <f>IF('Indicator Date hidden'!AW77="x","x",$AV$2-'Indicator Date hidden'!AW77)</f>
        <v>0</v>
      </c>
      <c r="AW76" s="211">
        <f>IF('Indicator Date hidden'!AX77="x","x",$AW$2-'Indicator Date hidden'!AX77)</f>
        <v>0</v>
      </c>
      <c r="AX76" s="211">
        <f>IF('Indicator Date hidden'!AY77="x","x",$AX$2-'Indicator Date hidden'!AY77)</f>
        <v>0</v>
      </c>
      <c r="AY76" s="211">
        <f>IF('Indicator Date hidden'!AZ77="x","x",$AY$2-'Indicator Date hidden'!AZ77)</f>
        <v>0</v>
      </c>
      <c r="AZ76" s="211">
        <f>IF('Indicator Date hidden'!BA77="x","x",$AZ$2-'Indicator Date hidden'!BA77)</f>
        <v>0</v>
      </c>
      <c r="BA76">
        <f t="shared" si="10"/>
        <v>4</v>
      </c>
      <c r="BB76" s="21">
        <f t="shared" si="11"/>
        <v>9.3023255813953487E-2</v>
      </c>
      <c r="BC76">
        <f t="shared" si="12"/>
        <v>3</v>
      </c>
      <c r="BD76" s="21">
        <f t="shared" si="13"/>
        <v>0.36177556246753595</v>
      </c>
      <c r="BE76" s="281">
        <f t="shared" si="14"/>
        <v>0</v>
      </c>
    </row>
    <row r="77" spans="1:57" x14ac:dyDescent="0.25">
      <c r="A77" t="s">
        <v>8898</v>
      </c>
      <c r="B77" s="211">
        <f>IF('Indicator Date hidden'!C78="x","x",$B$2-'Indicator Date hidden'!C78)</f>
        <v>0</v>
      </c>
      <c r="C77" s="211">
        <f>IF('Indicator Date hidden'!D78="x","x",$C$2-'Indicator Date hidden'!D78)</f>
        <v>0</v>
      </c>
      <c r="D77" s="211">
        <f>IF('Indicator Date hidden'!E78="x","x",$D$2-'Indicator Date hidden'!E78)</f>
        <v>0</v>
      </c>
      <c r="E77" s="211">
        <f>IF('Indicator Date hidden'!F78="x","x",$E$2-'Indicator Date hidden'!F78)</f>
        <v>0</v>
      </c>
      <c r="F77" s="211">
        <f>IF('Indicator Date hidden'!G78="x","x",$F$2-'Indicator Date hidden'!G78)</f>
        <v>0</v>
      </c>
      <c r="G77" s="211">
        <f>IF('Indicator Date hidden'!H78="x","x",$G$2-'Indicator Date hidden'!H78)</f>
        <v>0</v>
      </c>
      <c r="H77" s="211">
        <f>IF('Indicator Date hidden'!I78="x","x",$H$2-'Indicator Date hidden'!I78)</f>
        <v>0</v>
      </c>
      <c r="I77" s="211">
        <f>IF('Indicator Date hidden'!J78="x","x",$I$2-'Indicator Date hidden'!J78)</f>
        <v>0</v>
      </c>
      <c r="J77" s="211">
        <f>IF('Indicator Date hidden'!K78="x","x",$J$2-'Indicator Date hidden'!K78)</f>
        <v>0</v>
      </c>
      <c r="K77" s="211">
        <f>IF('Indicator Date hidden'!L78="x","x",$K$2-'Indicator Date hidden'!L78)</f>
        <v>0</v>
      </c>
      <c r="L77" s="211">
        <f>IF('Indicator Date hidden'!M78="x","x",$L$2-'Indicator Date hidden'!M78)</f>
        <v>0</v>
      </c>
      <c r="M77" s="211">
        <f>IF('Indicator Date hidden'!N78="x","x",$M$2-'Indicator Date hidden'!N78)</f>
        <v>0</v>
      </c>
      <c r="N77" s="211">
        <f>IF('Indicator Date hidden'!O78="x","x",$N$2-'Indicator Date hidden'!O78)</f>
        <v>0</v>
      </c>
      <c r="O77" s="211">
        <f>IF('Indicator Date hidden'!P78="x","x",$O$2-'Indicator Date hidden'!P78)</f>
        <v>0</v>
      </c>
      <c r="P77" s="211">
        <f>IF('Indicator Date hidden'!Q78="x","x",$P$2-'Indicator Date hidden'!Q78)</f>
        <v>0</v>
      </c>
      <c r="Q77" s="211">
        <f>IF('Indicator Date hidden'!R78="x","x",$Q$2-'Indicator Date hidden'!R78)</f>
        <v>8</v>
      </c>
      <c r="R77" s="211">
        <f>IF('Indicator Date hidden'!S78="x","x",$R$2-'Indicator Date hidden'!S78)</f>
        <v>0</v>
      </c>
      <c r="S77" s="211">
        <f>IF('Indicator Date hidden'!T78="x","x",$S$2-'Indicator Date hidden'!T78)</f>
        <v>0</v>
      </c>
      <c r="T77" s="211">
        <f>IF('Indicator Date hidden'!U78="x","x",$T$2-'Indicator Date hidden'!U78)</f>
        <v>0</v>
      </c>
      <c r="U77" s="211">
        <f>IF('Indicator Date hidden'!V78="x","x",$U$2-'Indicator Date hidden'!V78)</f>
        <v>0</v>
      </c>
      <c r="V77" s="211">
        <f>IF('Indicator Date hidden'!W78="x","x",$V$2-'Indicator Date hidden'!W78)</f>
        <v>0</v>
      </c>
      <c r="W77" s="211">
        <f>IF('Indicator Date hidden'!X78="x","x",$W$2-'Indicator Date hidden'!X78)</f>
        <v>8</v>
      </c>
      <c r="X77" s="211">
        <f>IF('Indicator Date hidden'!Y78="x","x",$X$2-'Indicator Date hidden'!Y78)</f>
        <v>2</v>
      </c>
      <c r="Y77" s="211">
        <f>IF('Indicator Date hidden'!Z78="x","x",$Y$2-'Indicator Date hidden'!Z78)</f>
        <v>0</v>
      </c>
      <c r="Z77" s="211">
        <f>IF('Indicator Date hidden'!AA78="x","x",$Z$2-'Indicator Date hidden'!AA78)</f>
        <v>0</v>
      </c>
      <c r="AA77" s="211">
        <f>IF('Indicator Date hidden'!AB78="x","x",$AA$2-'Indicator Date hidden'!AB78)</f>
        <v>1</v>
      </c>
      <c r="AB77" s="211">
        <f>IF('Indicator Date hidden'!AC78="x","x",$AB$2-'Indicator Date hidden'!AC78)</f>
        <v>0</v>
      </c>
      <c r="AC77" s="211">
        <f>IF('Indicator Date hidden'!AD78="x","x",$AC$2-'Indicator Date hidden'!AD78)</f>
        <v>0</v>
      </c>
      <c r="AD77" s="211">
        <f>IF('Indicator Date hidden'!AE78="x","x",$AD$2-'Indicator Date hidden'!AE78)</f>
        <v>0</v>
      </c>
      <c r="AE77" s="211">
        <f>IF('Indicator Date hidden'!AF78="x","x",$AE$2-'Indicator Date hidden'!AF78)</f>
        <v>0</v>
      </c>
      <c r="AF77" s="211">
        <f>IF('Indicator Date hidden'!AG78="x","x",$AF$2-'Indicator Date hidden'!AG78)</f>
        <v>2</v>
      </c>
      <c r="AG77" s="211">
        <f>IF('Indicator Date hidden'!AH78="x","x",$AG$2-'Indicator Date hidden'!AH78)</f>
        <v>0</v>
      </c>
      <c r="AH77" s="211">
        <f>IF('Indicator Date hidden'!AI78="x","x",$AH$2-'Indicator Date hidden'!AI78)</f>
        <v>0</v>
      </c>
      <c r="AI77" s="211">
        <f>IF('Indicator Date hidden'!AJ78="x","x",$AI$2-'Indicator Date hidden'!AJ78)</f>
        <v>0</v>
      </c>
      <c r="AJ77" s="211">
        <f>IF('Indicator Date hidden'!AK78="x","x",$AJ$2-'Indicator Date hidden'!AK78)</f>
        <v>1</v>
      </c>
      <c r="AK77" s="211">
        <f>IF('Indicator Date hidden'!AL78="x","x",$AK$2-'Indicator Date hidden'!AL78)</f>
        <v>1</v>
      </c>
      <c r="AL77" s="211">
        <f>IF('Indicator Date hidden'!AM78="x","x",$AL$2-'Indicator Date hidden'!AM78)</f>
        <v>0</v>
      </c>
      <c r="AM77" s="211">
        <f>IF('Indicator Date hidden'!AN78="x","x",$AM$2-'Indicator Date hidden'!AN78)</f>
        <v>0</v>
      </c>
      <c r="AN77" s="211">
        <f>IF('Indicator Date hidden'!AO78="x","x",$AN$2-'Indicator Date hidden'!AO78)</f>
        <v>0</v>
      </c>
      <c r="AO77" s="211">
        <f>IF('Indicator Date hidden'!AP78="x","x",$AO$2-'Indicator Date hidden'!AP78)</f>
        <v>0</v>
      </c>
      <c r="AP77" s="211">
        <f>IF('Indicator Date hidden'!AQ78="x","x",$AP$2-'Indicator Date hidden'!AQ78)</f>
        <v>0</v>
      </c>
      <c r="AQ77" s="211">
        <f>IF('Indicator Date hidden'!AR78="x","x",$AQ$2-'Indicator Date hidden'!AR78)</f>
        <v>0</v>
      </c>
      <c r="AR77" s="211">
        <f>IF('Indicator Date hidden'!AS78="x","x",$AR$2-'Indicator Date hidden'!AS78)</f>
        <v>0</v>
      </c>
      <c r="AS77" s="211">
        <f>IF('Indicator Date hidden'!AT78="x","x",$AS$2-'Indicator Date hidden'!AT78)</f>
        <v>0</v>
      </c>
      <c r="AT77" s="211">
        <f>IF('Indicator Date hidden'!AU78="x","x",$AT$2-'Indicator Date hidden'!AU78)</f>
        <v>0</v>
      </c>
      <c r="AU77" s="211">
        <f>IF('Indicator Date hidden'!AV78="x","x",$AU$2-'Indicator Date hidden'!AV78)</f>
        <v>3</v>
      </c>
      <c r="AV77" s="211">
        <f>IF('Indicator Date hidden'!AW78="x","x",$AV$2-'Indicator Date hidden'!AW78)</f>
        <v>0</v>
      </c>
      <c r="AW77" s="211">
        <f>IF('Indicator Date hidden'!AX78="x","x",$AW$2-'Indicator Date hidden'!AX78)</f>
        <v>0</v>
      </c>
      <c r="AX77" s="211">
        <f>IF('Indicator Date hidden'!AY78="x","x",$AX$2-'Indicator Date hidden'!AY78)</f>
        <v>0</v>
      </c>
      <c r="AY77" s="211">
        <f>IF('Indicator Date hidden'!AZ78="x","x",$AY$2-'Indicator Date hidden'!AZ78)</f>
        <v>0</v>
      </c>
      <c r="AZ77" s="211">
        <f>IF('Indicator Date hidden'!BA78="x","x",$AZ$2-'Indicator Date hidden'!BA78)</f>
        <v>0</v>
      </c>
      <c r="BA77">
        <f t="shared" si="10"/>
        <v>26</v>
      </c>
      <c r="BB77" s="21">
        <f t="shared" si="11"/>
        <v>0.50980392156862742</v>
      </c>
      <c r="BC77">
        <f t="shared" si="12"/>
        <v>8</v>
      </c>
      <c r="BD77" s="21">
        <f t="shared" si="13"/>
        <v>1.6254417079264867</v>
      </c>
      <c r="BE77" s="281">
        <f t="shared" si="14"/>
        <v>0</v>
      </c>
    </row>
    <row r="78" spans="1:57" x14ac:dyDescent="0.25">
      <c r="A78" t="s">
        <v>8897</v>
      </c>
      <c r="B78" s="211">
        <f>IF('Indicator Date hidden'!C79="x","x",$B$2-'Indicator Date hidden'!C79)</f>
        <v>0</v>
      </c>
      <c r="C78" s="211">
        <f>IF('Indicator Date hidden'!D79="x","x",$C$2-'Indicator Date hidden'!D79)</f>
        <v>0</v>
      </c>
      <c r="D78" s="211">
        <f>IF('Indicator Date hidden'!E79="x","x",$D$2-'Indicator Date hidden'!E79)</f>
        <v>0</v>
      </c>
      <c r="E78" s="211">
        <f>IF('Indicator Date hidden'!F79="x","x",$E$2-'Indicator Date hidden'!F79)</f>
        <v>0</v>
      </c>
      <c r="F78" s="211">
        <f>IF('Indicator Date hidden'!G79="x","x",$F$2-'Indicator Date hidden'!G79)</f>
        <v>0</v>
      </c>
      <c r="G78" s="211">
        <f>IF('Indicator Date hidden'!H79="x","x",$G$2-'Indicator Date hidden'!H79)</f>
        <v>0</v>
      </c>
      <c r="H78" s="211">
        <f>IF('Indicator Date hidden'!I79="x","x",$H$2-'Indicator Date hidden'!I79)</f>
        <v>0</v>
      </c>
      <c r="I78" s="211">
        <f>IF('Indicator Date hidden'!J79="x","x",$I$2-'Indicator Date hidden'!J79)</f>
        <v>0</v>
      </c>
      <c r="J78" s="211">
        <f>IF('Indicator Date hidden'!K79="x","x",$J$2-'Indicator Date hidden'!K79)</f>
        <v>0</v>
      </c>
      <c r="K78" s="211">
        <f>IF('Indicator Date hidden'!L79="x","x",$K$2-'Indicator Date hidden'!L79)</f>
        <v>0</v>
      </c>
      <c r="L78" s="211">
        <f>IF('Indicator Date hidden'!M79="x","x",$L$2-'Indicator Date hidden'!M79)</f>
        <v>0</v>
      </c>
      <c r="M78" s="211">
        <f>IF('Indicator Date hidden'!N79="x","x",$M$2-'Indicator Date hidden'!N79)</f>
        <v>0</v>
      </c>
      <c r="N78" s="211">
        <f>IF('Indicator Date hidden'!O79="x","x",$N$2-'Indicator Date hidden'!O79)</f>
        <v>0</v>
      </c>
      <c r="O78" s="211">
        <f>IF('Indicator Date hidden'!P79="x","x",$O$2-'Indicator Date hidden'!P79)</f>
        <v>0</v>
      </c>
      <c r="P78" s="211">
        <f>IF('Indicator Date hidden'!Q79="x","x",$P$2-'Indicator Date hidden'!Q79)</f>
        <v>0</v>
      </c>
      <c r="Q78" s="211">
        <f>IF('Indicator Date hidden'!R79="x","x",$Q$2-'Indicator Date hidden'!R79)</f>
        <v>2</v>
      </c>
      <c r="R78" s="211">
        <f>IF('Indicator Date hidden'!S79="x","x",$R$2-'Indicator Date hidden'!S79)</f>
        <v>0</v>
      </c>
      <c r="S78" s="211">
        <f>IF('Indicator Date hidden'!T79="x","x",$S$2-'Indicator Date hidden'!T79)</f>
        <v>0</v>
      </c>
      <c r="T78" s="211">
        <f>IF('Indicator Date hidden'!U79="x","x",$T$2-'Indicator Date hidden'!U79)</f>
        <v>0</v>
      </c>
      <c r="U78" s="211">
        <f>IF('Indicator Date hidden'!V79="x","x",$U$2-'Indicator Date hidden'!V79)</f>
        <v>0</v>
      </c>
      <c r="V78" s="211">
        <f>IF('Indicator Date hidden'!W79="x","x",$V$2-'Indicator Date hidden'!W79)</f>
        <v>0</v>
      </c>
      <c r="W78" s="211">
        <f>IF('Indicator Date hidden'!X79="x","x",$W$2-'Indicator Date hidden'!X79)</f>
        <v>1</v>
      </c>
      <c r="X78" s="211">
        <f>IF('Indicator Date hidden'!Y79="x","x",$X$2-'Indicator Date hidden'!Y79)</f>
        <v>2</v>
      </c>
      <c r="Y78" s="211">
        <f>IF('Indicator Date hidden'!Z79="x","x",$Y$2-'Indicator Date hidden'!Z79)</f>
        <v>0</v>
      </c>
      <c r="Z78" s="211">
        <f>IF('Indicator Date hidden'!AA79="x","x",$Z$2-'Indicator Date hidden'!AA79)</f>
        <v>0</v>
      </c>
      <c r="AA78" s="211">
        <f>IF('Indicator Date hidden'!AB79="x","x",$AA$2-'Indicator Date hidden'!AB79)</f>
        <v>0</v>
      </c>
      <c r="AB78" s="211">
        <f>IF('Indicator Date hidden'!AC79="x","x",$AB$2-'Indicator Date hidden'!AC79)</f>
        <v>0</v>
      </c>
      <c r="AC78" s="211">
        <f>IF('Indicator Date hidden'!AD79="x","x",$AC$2-'Indicator Date hidden'!AD79)</f>
        <v>0</v>
      </c>
      <c r="AD78" s="211">
        <f>IF('Indicator Date hidden'!AE79="x","x",$AD$2-'Indicator Date hidden'!AE79)</f>
        <v>0</v>
      </c>
      <c r="AE78" s="211">
        <f>IF('Indicator Date hidden'!AF79="x","x",$AE$2-'Indicator Date hidden'!AF79)</f>
        <v>0</v>
      </c>
      <c r="AF78" s="211">
        <f>IF('Indicator Date hidden'!AG79="x","x",$AF$2-'Indicator Date hidden'!AG79)</f>
        <v>2</v>
      </c>
      <c r="AG78" s="211">
        <f>IF('Indicator Date hidden'!AH79="x","x",$AG$2-'Indicator Date hidden'!AH79)</f>
        <v>0</v>
      </c>
      <c r="AH78" s="211">
        <f>IF('Indicator Date hidden'!AI79="x","x",$AH$2-'Indicator Date hidden'!AI79)</f>
        <v>0</v>
      </c>
      <c r="AI78" s="211">
        <f>IF('Indicator Date hidden'!AJ79="x","x",$AI$2-'Indicator Date hidden'!AJ79)</f>
        <v>0</v>
      </c>
      <c r="AJ78" s="211">
        <f>IF('Indicator Date hidden'!AK79="x","x",$AJ$2-'Indicator Date hidden'!AK79)</f>
        <v>1</v>
      </c>
      <c r="AK78" s="211">
        <f>IF('Indicator Date hidden'!AL79="x","x",$AK$2-'Indicator Date hidden'!AL79)</f>
        <v>1</v>
      </c>
      <c r="AL78" s="211">
        <f>IF('Indicator Date hidden'!AM79="x","x",$AL$2-'Indicator Date hidden'!AM79)</f>
        <v>0</v>
      </c>
      <c r="AM78" s="211">
        <f>IF('Indicator Date hidden'!AN79="x","x",$AM$2-'Indicator Date hidden'!AN79)</f>
        <v>0</v>
      </c>
      <c r="AN78" s="211">
        <f>IF('Indicator Date hidden'!AO79="x","x",$AN$2-'Indicator Date hidden'!AO79)</f>
        <v>0</v>
      </c>
      <c r="AO78" s="211">
        <f>IF('Indicator Date hidden'!AP79="x","x",$AO$2-'Indicator Date hidden'!AP79)</f>
        <v>0</v>
      </c>
      <c r="AP78" s="211">
        <f>IF('Indicator Date hidden'!AQ79="x","x",$AP$2-'Indicator Date hidden'!AQ79)</f>
        <v>0</v>
      </c>
      <c r="AQ78" s="211">
        <f>IF('Indicator Date hidden'!AR79="x","x",$AQ$2-'Indicator Date hidden'!AR79)</f>
        <v>0</v>
      </c>
      <c r="AR78" s="211">
        <f>IF('Indicator Date hidden'!AS79="x","x",$AR$2-'Indicator Date hidden'!AS79)</f>
        <v>0</v>
      </c>
      <c r="AS78" s="211">
        <f>IF('Indicator Date hidden'!AT79="x","x",$AS$2-'Indicator Date hidden'!AT79)</f>
        <v>0</v>
      </c>
      <c r="AT78" s="211">
        <f>IF('Indicator Date hidden'!AU79="x","x",$AT$2-'Indicator Date hidden'!AU79)</f>
        <v>0</v>
      </c>
      <c r="AU78" s="211">
        <f>IF('Indicator Date hidden'!AV79="x","x",$AU$2-'Indicator Date hidden'!AV79)</f>
        <v>3</v>
      </c>
      <c r="AV78" s="211">
        <f>IF('Indicator Date hidden'!AW79="x","x",$AV$2-'Indicator Date hidden'!AW79)</f>
        <v>0</v>
      </c>
      <c r="AW78" s="211">
        <f>IF('Indicator Date hidden'!AX79="x","x",$AW$2-'Indicator Date hidden'!AX79)</f>
        <v>0</v>
      </c>
      <c r="AX78" s="211">
        <f>IF('Indicator Date hidden'!AY79="x","x",$AX$2-'Indicator Date hidden'!AY79)</f>
        <v>0</v>
      </c>
      <c r="AY78" s="211">
        <f>IF('Indicator Date hidden'!AZ79="x","x",$AY$2-'Indicator Date hidden'!AZ79)</f>
        <v>0</v>
      </c>
      <c r="AZ78" s="211">
        <f>IF('Indicator Date hidden'!BA79="x","x",$AZ$2-'Indicator Date hidden'!BA79)</f>
        <v>0</v>
      </c>
      <c r="BA78">
        <f t="shared" si="10"/>
        <v>12</v>
      </c>
      <c r="BB78" s="21">
        <f t="shared" si="11"/>
        <v>0.23529411764705882</v>
      </c>
      <c r="BC78">
        <f t="shared" si="12"/>
        <v>7</v>
      </c>
      <c r="BD78" s="21">
        <f t="shared" si="13"/>
        <v>0.64437947941784246</v>
      </c>
      <c r="BE78" s="281">
        <f t="shared" si="14"/>
        <v>0</v>
      </c>
    </row>
    <row r="79" spans="1:57" x14ac:dyDescent="0.25">
      <c r="A79" t="s">
        <v>8901</v>
      </c>
      <c r="B79" s="211">
        <f>IF('Indicator Date hidden'!C80="x","x",$B$2-'Indicator Date hidden'!C80)</f>
        <v>0</v>
      </c>
      <c r="C79" s="211">
        <f>IF('Indicator Date hidden'!D80="x","x",$C$2-'Indicator Date hidden'!D80)</f>
        <v>0</v>
      </c>
      <c r="D79" s="211">
        <f>IF('Indicator Date hidden'!E80="x","x",$D$2-'Indicator Date hidden'!E80)</f>
        <v>0</v>
      </c>
      <c r="E79" s="211">
        <f>IF('Indicator Date hidden'!F80="x","x",$E$2-'Indicator Date hidden'!F80)</f>
        <v>0</v>
      </c>
      <c r="F79" s="211">
        <f>IF('Indicator Date hidden'!G80="x","x",$F$2-'Indicator Date hidden'!G80)</f>
        <v>0</v>
      </c>
      <c r="G79" s="211">
        <f>IF('Indicator Date hidden'!H80="x","x",$G$2-'Indicator Date hidden'!H80)</f>
        <v>0</v>
      </c>
      <c r="H79" s="211">
        <f>IF('Indicator Date hidden'!I80="x","x",$H$2-'Indicator Date hidden'!I80)</f>
        <v>0</v>
      </c>
      <c r="I79" s="211">
        <f>IF('Indicator Date hidden'!J80="x","x",$I$2-'Indicator Date hidden'!J80)</f>
        <v>0</v>
      </c>
      <c r="J79" s="211">
        <f>IF('Indicator Date hidden'!K80="x","x",$J$2-'Indicator Date hidden'!K80)</f>
        <v>0</v>
      </c>
      <c r="K79" s="211">
        <f>IF('Indicator Date hidden'!L80="x","x",$K$2-'Indicator Date hidden'!L80)</f>
        <v>0</v>
      </c>
      <c r="L79" s="211">
        <f>IF('Indicator Date hidden'!M80="x","x",$L$2-'Indicator Date hidden'!M80)</f>
        <v>0</v>
      </c>
      <c r="M79" s="211">
        <f>IF('Indicator Date hidden'!N80="x","x",$M$2-'Indicator Date hidden'!N80)</f>
        <v>0</v>
      </c>
      <c r="N79" s="211">
        <f>IF('Indicator Date hidden'!O80="x","x",$N$2-'Indicator Date hidden'!O80)</f>
        <v>0</v>
      </c>
      <c r="O79" s="211">
        <f>IF('Indicator Date hidden'!P80="x","x",$O$2-'Indicator Date hidden'!P80)</f>
        <v>0</v>
      </c>
      <c r="P79" s="211">
        <f>IF('Indicator Date hidden'!Q80="x","x",$P$2-'Indicator Date hidden'!Q80)</f>
        <v>0</v>
      </c>
      <c r="Q79" s="211" t="str">
        <f>IF('Indicator Date hidden'!R80="x","x",$Q$2-'Indicator Date hidden'!R80)</f>
        <v>x</v>
      </c>
      <c r="R79" s="211">
        <f>IF('Indicator Date hidden'!S80="x","x",$R$2-'Indicator Date hidden'!S80)</f>
        <v>0</v>
      </c>
      <c r="S79" s="211">
        <f>IF('Indicator Date hidden'!T80="x","x",$S$2-'Indicator Date hidden'!T80)</f>
        <v>0</v>
      </c>
      <c r="T79" s="211">
        <f>IF('Indicator Date hidden'!U80="x","x",$T$2-'Indicator Date hidden'!U80)</f>
        <v>0</v>
      </c>
      <c r="U79" s="211">
        <f>IF('Indicator Date hidden'!V80="x","x",$U$2-'Indicator Date hidden'!V80)</f>
        <v>0</v>
      </c>
      <c r="V79" s="211">
        <f>IF('Indicator Date hidden'!W80="x","x",$V$2-'Indicator Date hidden'!W80)</f>
        <v>0</v>
      </c>
      <c r="W79" s="211">
        <f>IF('Indicator Date hidden'!X80="x","x",$W$2-'Indicator Date hidden'!X80)</f>
        <v>10</v>
      </c>
      <c r="X79" s="211">
        <f>IF('Indicator Date hidden'!Y80="x","x",$X$2-'Indicator Date hidden'!Y80)</f>
        <v>4</v>
      </c>
      <c r="Y79" s="211">
        <f>IF('Indicator Date hidden'!Z80="x","x",$Y$2-'Indicator Date hidden'!Z80)</f>
        <v>0</v>
      </c>
      <c r="Z79" s="211">
        <f>IF('Indicator Date hidden'!AA80="x","x",$Z$2-'Indicator Date hidden'!AA80)</f>
        <v>0</v>
      </c>
      <c r="AA79" s="211">
        <f>IF('Indicator Date hidden'!AB80="x","x",$AA$2-'Indicator Date hidden'!AB80)</f>
        <v>0</v>
      </c>
      <c r="AB79" s="211">
        <f>IF('Indicator Date hidden'!AC80="x","x",$AB$2-'Indicator Date hidden'!AC80)</f>
        <v>0</v>
      </c>
      <c r="AC79" s="211">
        <f>IF('Indicator Date hidden'!AD80="x","x",$AC$2-'Indicator Date hidden'!AD80)</f>
        <v>0</v>
      </c>
      <c r="AD79" s="211">
        <f>IF('Indicator Date hidden'!AE80="x","x",$AD$2-'Indicator Date hidden'!AE80)</f>
        <v>0</v>
      </c>
      <c r="AE79" s="211">
        <f>IF('Indicator Date hidden'!AF80="x","x",$AE$2-'Indicator Date hidden'!AF80)</f>
        <v>0</v>
      </c>
      <c r="AF79" s="211">
        <f>IF('Indicator Date hidden'!AG80="x","x",$AF$2-'Indicator Date hidden'!AG80)</f>
        <v>0</v>
      </c>
      <c r="AG79" s="211">
        <f>IF('Indicator Date hidden'!AH80="x","x",$AG$2-'Indicator Date hidden'!AH80)</f>
        <v>0</v>
      </c>
      <c r="AH79" s="211">
        <f>IF('Indicator Date hidden'!AI80="x","x",$AH$2-'Indicator Date hidden'!AI80)</f>
        <v>0</v>
      </c>
      <c r="AI79" s="211">
        <f>IF('Indicator Date hidden'!AJ80="x","x",$AI$2-'Indicator Date hidden'!AJ80)</f>
        <v>0</v>
      </c>
      <c r="AJ79" s="211" t="str">
        <f>IF('Indicator Date hidden'!AK80="x","x",$AJ$2-'Indicator Date hidden'!AK80)</f>
        <v>x</v>
      </c>
      <c r="AK79" s="211">
        <f>IF('Indicator Date hidden'!AL80="x","x",$AK$2-'Indicator Date hidden'!AL80)</f>
        <v>1</v>
      </c>
      <c r="AL79" s="211">
        <f>IF('Indicator Date hidden'!AM80="x","x",$AL$2-'Indicator Date hidden'!AM80)</f>
        <v>0</v>
      </c>
      <c r="AM79" s="211">
        <f>IF('Indicator Date hidden'!AN80="x","x",$AM$2-'Indicator Date hidden'!AN80)</f>
        <v>0</v>
      </c>
      <c r="AN79" s="211">
        <f>IF('Indicator Date hidden'!AO80="x","x",$AN$2-'Indicator Date hidden'!AO80)</f>
        <v>0</v>
      </c>
      <c r="AO79" s="211">
        <f>IF('Indicator Date hidden'!AP80="x","x",$AO$2-'Indicator Date hidden'!AP80)</f>
        <v>0</v>
      </c>
      <c r="AP79" s="211">
        <f>IF('Indicator Date hidden'!AQ80="x","x",$AP$2-'Indicator Date hidden'!AQ80)</f>
        <v>0</v>
      </c>
      <c r="AQ79" s="211">
        <f>IF('Indicator Date hidden'!AR80="x","x",$AQ$2-'Indicator Date hidden'!AR80)</f>
        <v>4</v>
      </c>
      <c r="AR79" s="211">
        <f>IF('Indicator Date hidden'!AS80="x","x",$AR$2-'Indicator Date hidden'!AS80)</f>
        <v>0</v>
      </c>
      <c r="AS79" s="211">
        <f>IF('Indicator Date hidden'!AT80="x","x",$AS$2-'Indicator Date hidden'!AT80)</f>
        <v>0</v>
      </c>
      <c r="AT79" s="211">
        <f>IF('Indicator Date hidden'!AU80="x","x",$AT$2-'Indicator Date hidden'!AU80)</f>
        <v>0</v>
      </c>
      <c r="AU79" s="211">
        <f>IF('Indicator Date hidden'!AV80="x","x",$AU$2-'Indicator Date hidden'!AV80)</f>
        <v>2</v>
      </c>
      <c r="AV79" s="211">
        <f>IF('Indicator Date hidden'!AW80="x","x",$AV$2-'Indicator Date hidden'!AW80)</f>
        <v>0</v>
      </c>
      <c r="AW79" s="211">
        <f>IF('Indicator Date hidden'!AX80="x","x",$AW$2-'Indicator Date hidden'!AX80)</f>
        <v>0</v>
      </c>
      <c r="AX79" s="211">
        <f>IF('Indicator Date hidden'!AY80="x","x",$AX$2-'Indicator Date hidden'!AY80)</f>
        <v>0</v>
      </c>
      <c r="AY79" s="211">
        <f>IF('Indicator Date hidden'!AZ80="x","x",$AY$2-'Indicator Date hidden'!AZ80)</f>
        <v>0</v>
      </c>
      <c r="AZ79" s="211">
        <f>IF('Indicator Date hidden'!BA80="x","x",$AZ$2-'Indicator Date hidden'!BA80)</f>
        <v>0</v>
      </c>
      <c r="BA79">
        <f t="shared" si="10"/>
        <v>21</v>
      </c>
      <c r="BB79" s="21">
        <f t="shared" si="11"/>
        <v>0.42857142857142855</v>
      </c>
      <c r="BC79">
        <f t="shared" si="12"/>
        <v>5</v>
      </c>
      <c r="BD79" s="21">
        <f t="shared" si="13"/>
        <v>1.6162440712835371</v>
      </c>
      <c r="BE79" s="281">
        <f t="shared" si="14"/>
        <v>0</v>
      </c>
    </row>
    <row r="80" spans="1:57" x14ac:dyDescent="0.25">
      <c r="A80" t="s">
        <v>8902</v>
      </c>
      <c r="B80" s="211">
        <f>IF('Indicator Date hidden'!C81="x","x",$B$2-'Indicator Date hidden'!C81)</f>
        <v>0</v>
      </c>
      <c r="C80" s="211">
        <f>IF('Indicator Date hidden'!D81="x","x",$C$2-'Indicator Date hidden'!D81)</f>
        <v>0</v>
      </c>
      <c r="D80" s="211">
        <f>IF('Indicator Date hidden'!E81="x","x",$D$2-'Indicator Date hidden'!E81)</f>
        <v>0</v>
      </c>
      <c r="E80" s="211">
        <f>IF('Indicator Date hidden'!F81="x","x",$E$2-'Indicator Date hidden'!F81)</f>
        <v>0</v>
      </c>
      <c r="F80" s="211">
        <f>IF('Indicator Date hidden'!G81="x","x",$F$2-'Indicator Date hidden'!G81)</f>
        <v>0</v>
      </c>
      <c r="G80" s="211">
        <f>IF('Indicator Date hidden'!H81="x","x",$G$2-'Indicator Date hidden'!H81)</f>
        <v>0</v>
      </c>
      <c r="H80" s="211">
        <f>IF('Indicator Date hidden'!I81="x","x",$H$2-'Indicator Date hidden'!I81)</f>
        <v>0</v>
      </c>
      <c r="I80" s="211">
        <f>IF('Indicator Date hidden'!J81="x","x",$I$2-'Indicator Date hidden'!J81)</f>
        <v>0</v>
      </c>
      <c r="J80" s="211">
        <f>IF('Indicator Date hidden'!K81="x","x",$J$2-'Indicator Date hidden'!K81)</f>
        <v>0</v>
      </c>
      <c r="K80" s="211">
        <f>IF('Indicator Date hidden'!L81="x","x",$K$2-'Indicator Date hidden'!L81)</f>
        <v>0</v>
      </c>
      <c r="L80" s="211">
        <f>IF('Indicator Date hidden'!M81="x","x",$L$2-'Indicator Date hidden'!M81)</f>
        <v>0</v>
      </c>
      <c r="M80" s="211">
        <f>IF('Indicator Date hidden'!N81="x","x",$M$2-'Indicator Date hidden'!N81)</f>
        <v>0</v>
      </c>
      <c r="N80" s="211">
        <f>IF('Indicator Date hidden'!O81="x","x",$N$2-'Indicator Date hidden'!O81)</f>
        <v>0</v>
      </c>
      <c r="O80" s="211">
        <f>IF('Indicator Date hidden'!P81="x","x",$O$2-'Indicator Date hidden'!P81)</f>
        <v>0</v>
      </c>
      <c r="P80" s="211">
        <f>IF('Indicator Date hidden'!Q81="x","x",$P$2-'Indicator Date hidden'!Q81)</f>
        <v>0</v>
      </c>
      <c r="Q80" s="211">
        <f>IF('Indicator Date hidden'!R81="x","x",$Q$2-'Indicator Date hidden'!R81)</f>
        <v>3</v>
      </c>
      <c r="R80" s="211">
        <f>IF('Indicator Date hidden'!S81="x","x",$R$2-'Indicator Date hidden'!S81)</f>
        <v>0</v>
      </c>
      <c r="S80" s="211">
        <f>IF('Indicator Date hidden'!T81="x","x",$S$2-'Indicator Date hidden'!T81)</f>
        <v>0</v>
      </c>
      <c r="T80" s="211">
        <f>IF('Indicator Date hidden'!U81="x","x",$T$2-'Indicator Date hidden'!U81)</f>
        <v>0</v>
      </c>
      <c r="U80" s="211">
        <f>IF('Indicator Date hidden'!V81="x","x",$U$2-'Indicator Date hidden'!V81)</f>
        <v>0</v>
      </c>
      <c r="V80" s="211">
        <f>IF('Indicator Date hidden'!W81="x","x",$V$2-'Indicator Date hidden'!W81)</f>
        <v>0</v>
      </c>
      <c r="W80" s="211">
        <f>IF('Indicator Date hidden'!X81="x","x",$W$2-'Indicator Date hidden'!X81)</f>
        <v>3</v>
      </c>
      <c r="X80" s="211">
        <f>IF('Indicator Date hidden'!Y81="x","x",$X$2-'Indicator Date hidden'!Y81)</f>
        <v>4</v>
      </c>
      <c r="Y80" s="211">
        <f>IF('Indicator Date hidden'!Z81="x","x",$Y$2-'Indicator Date hidden'!Z81)</f>
        <v>0</v>
      </c>
      <c r="Z80" s="211">
        <f>IF('Indicator Date hidden'!AA81="x","x",$Z$2-'Indicator Date hidden'!AA81)</f>
        <v>0</v>
      </c>
      <c r="AA80" s="211" t="str">
        <f>IF('Indicator Date hidden'!AB81="x","x",$AA$2-'Indicator Date hidden'!AB81)</f>
        <v>x</v>
      </c>
      <c r="AB80" s="211">
        <f>IF('Indicator Date hidden'!AC81="x","x",$AB$2-'Indicator Date hidden'!AC81)</f>
        <v>0</v>
      </c>
      <c r="AC80" s="211">
        <f>IF('Indicator Date hidden'!AD81="x","x",$AC$2-'Indicator Date hidden'!AD81)</f>
        <v>0</v>
      </c>
      <c r="AD80" s="211" t="str">
        <f>IF('Indicator Date hidden'!AE81="x","x",$AD$2-'Indicator Date hidden'!AE81)</f>
        <v>x</v>
      </c>
      <c r="AE80" s="211">
        <f>IF('Indicator Date hidden'!AF81="x","x",$AE$2-'Indicator Date hidden'!AF81)</f>
        <v>0</v>
      </c>
      <c r="AF80" s="211">
        <f>IF('Indicator Date hidden'!AG81="x","x",$AF$2-'Indicator Date hidden'!AG81)</f>
        <v>1</v>
      </c>
      <c r="AG80" s="211">
        <f>IF('Indicator Date hidden'!AH81="x","x",$AG$2-'Indicator Date hidden'!AH81)</f>
        <v>0</v>
      </c>
      <c r="AH80" s="211">
        <f>IF('Indicator Date hidden'!AI81="x","x",$AH$2-'Indicator Date hidden'!AI81)</f>
        <v>0</v>
      </c>
      <c r="AI80" s="211">
        <f>IF('Indicator Date hidden'!AJ81="x","x",$AI$2-'Indicator Date hidden'!AJ81)</f>
        <v>0</v>
      </c>
      <c r="AJ80" s="211">
        <f>IF('Indicator Date hidden'!AK81="x","x",$AJ$2-'Indicator Date hidden'!AK81)</f>
        <v>0</v>
      </c>
      <c r="AK80" s="211">
        <f>IF('Indicator Date hidden'!AL81="x","x",$AK$2-'Indicator Date hidden'!AL81)</f>
        <v>0</v>
      </c>
      <c r="AL80" s="211">
        <f>IF('Indicator Date hidden'!AM81="x","x",$AL$2-'Indicator Date hidden'!AM81)</f>
        <v>0</v>
      </c>
      <c r="AM80" s="211">
        <f>IF('Indicator Date hidden'!AN81="x","x",$AM$2-'Indicator Date hidden'!AN81)</f>
        <v>0</v>
      </c>
      <c r="AN80" s="211">
        <f>IF('Indicator Date hidden'!AO81="x","x",$AN$2-'Indicator Date hidden'!AO81)</f>
        <v>0</v>
      </c>
      <c r="AO80" s="211">
        <f>IF('Indicator Date hidden'!AP81="x","x",$AO$2-'Indicator Date hidden'!AP81)</f>
        <v>0</v>
      </c>
      <c r="AP80" s="211">
        <f>IF('Indicator Date hidden'!AQ81="x","x",$AP$2-'Indicator Date hidden'!AQ81)</f>
        <v>0</v>
      </c>
      <c r="AQ80" s="211">
        <f>IF('Indicator Date hidden'!AR81="x","x",$AQ$2-'Indicator Date hidden'!AR81)</f>
        <v>0</v>
      </c>
      <c r="AR80" s="211">
        <f>IF('Indicator Date hidden'!AS81="x","x",$AR$2-'Indicator Date hidden'!AS81)</f>
        <v>0</v>
      </c>
      <c r="AS80" s="211">
        <f>IF('Indicator Date hidden'!AT81="x","x",$AS$2-'Indicator Date hidden'!AT81)</f>
        <v>0</v>
      </c>
      <c r="AT80" s="211">
        <f>IF('Indicator Date hidden'!AU81="x","x",$AT$2-'Indicator Date hidden'!AU81)</f>
        <v>0</v>
      </c>
      <c r="AU80" s="211">
        <f>IF('Indicator Date hidden'!AV81="x","x",$AU$2-'Indicator Date hidden'!AV81)</f>
        <v>1</v>
      </c>
      <c r="AV80" s="211">
        <f>IF('Indicator Date hidden'!AW81="x","x",$AV$2-'Indicator Date hidden'!AW81)</f>
        <v>0</v>
      </c>
      <c r="AW80" s="211">
        <f>IF('Indicator Date hidden'!AX81="x","x",$AW$2-'Indicator Date hidden'!AX81)</f>
        <v>0</v>
      </c>
      <c r="AX80" s="211">
        <f>IF('Indicator Date hidden'!AY81="x","x",$AX$2-'Indicator Date hidden'!AY81)</f>
        <v>0</v>
      </c>
      <c r="AY80" s="211">
        <f>IF('Indicator Date hidden'!AZ81="x","x",$AY$2-'Indicator Date hidden'!AZ81)</f>
        <v>0</v>
      </c>
      <c r="AZ80" s="211">
        <f>IF('Indicator Date hidden'!BA81="x","x",$AZ$2-'Indicator Date hidden'!BA81)</f>
        <v>0</v>
      </c>
      <c r="BA80">
        <f t="shared" si="10"/>
        <v>12</v>
      </c>
      <c r="BB80" s="21">
        <f t="shared" si="11"/>
        <v>0.24489795918367346</v>
      </c>
      <c r="BC80">
        <f t="shared" si="12"/>
        <v>5</v>
      </c>
      <c r="BD80" s="21">
        <f t="shared" si="13"/>
        <v>0.82141272642849417</v>
      </c>
      <c r="BE80" s="281">
        <f t="shared" si="14"/>
        <v>0</v>
      </c>
    </row>
    <row r="81" spans="1:57" x14ac:dyDescent="0.25">
      <c r="A81" t="s">
        <v>8900</v>
      </c>
      <c r="B81" s="211">
        <f>IF('Indicator Date hidden'!C82="x","x",$B$2-'Indicator Date hidden'!C82)</f>
        <v>0</v>
      </c>
      <c r="C81" s="211">
        <f>IF('Indicator Date hidden'!D82="x","x",$C$2-'Indicator Date hidden'!D82)</f>
        <v>0</v>
      </c>
      <c r="D81" s="211">
        <f>IF('Indicator Date hidden'!E82="x","x",$D$2-'Indicator Date hidden'!E82)</f>
        <v>0</v>
      </c>
      <c r="E81" s="211">
        <f>IF('Indicator Date hidden'!F82="x","x",$E$2-'Indicator Date hidden'!F82)</f>
        <v>0</v>
      </c>
      <c r="F81" s="211">
        <f>IF('Indicator Date hidden'!G82="x","x",$F$2-'Indicator Date hidden'!G82)</f>
        <v>0</v>
      </c>
      <c r="G81" s="211">
        <f>IF('Indicator Date hidden'!H82="x","x",$G$2-'Indicator Date hidden'!H82)</f>
        <v>0</v>
      </c>
      <c r="H81" s="211">
        <f>IF('Indicator Date hidden'!I82="x","x",$H$2-'Indicator Date hidden'!I82)</f>
        <v>0</v>
      </c>
      <c r="I81" s="211">
        <f>IF('Indicator Date hidden'!J82="x","x",$I$2-'Indicator Date hidden'!J82)</f>
        <v>0</v>
      </c>
      <c r="J81" s="211">
        <f>IF('Indicator Date hidden'!K82="x","x",$J$2-'Indicator Date hidden'!K82)</f>
        <v>0</v>
      </c>
      <c r="K81" s="211">
        <f>IF('Indicator Date hidden'!L82="x","x",$K$2-'Indicator Date hidden'!L82)</f>
        <v>0</v>
      </c>
      <c r="L81" s="211">
        <f>IF('Indicator Date hidden'!M82="x","x",$L$2-'Indicator Date hidden'!M82)</f>
        <v>0</v>
      </c>
      <c r="M81" s="211">
        <f>IF('Indicator Date hidden'!N82="x","x",$M$2-'Indicator Date hidden'!N82)</f>
        <v>0</v>
      </c>
      <c r="N81" s="211">
        <f>IF('Indicator Date hidden'!O82="x","x",$N$2-'Indicator Date hidden'!O82)</f>
        <v>0</v>
      </c>
      <c r="O81" s="211">
        <f>IF('Indicator Date hidden'!P82="x","x",$O$2-'Indicator Date hidden'!P82)</f>
        <v>0</v>
      </c>
      <c r="P81" s="211">
        <f>IF('Indicator Date hidden'!Q82="x","x",$P$2-'Indicator Date hidden'!Q82)</f>
        <v>0</v>
      </c>
      <c r="Q81" s="211" t="str">
        <f>IF('Indicator Date hidden'!R82="x","x",$Q$2-'Indicator Date hidden'!R82)</f>
        <v>x</v>
      </c>
      <c r="R81" s="211">
        <f>IF('Indicator Date hidden'!S82="x","x",$R$2-'Indicator Date hidden'!S82)</f>
        <v>0</v>
      </c>
      <c r="S81" s="211">
        <f>IF('Indicator Date hidden'!T82="x","x",$S$2-'Indicator Date hidden'!T82)</f>
        <v>0</v>
      </c>
      <c r="T81" s="211">
        <f>IF('Indicator Date hidden'!U82="x","x",$T$2-'Indicator Date hidden'!U82)</f>
        <v>0</v>
      </c>
      <c r="U81" s="211" t="str">
        <f>IF('Indicator Date hidden'!V82="x","x",$U$2-'Indicator Date hidden'!V82)</f>
        <v>x</v>
      </c>
      <c r="V81" s="211">
        <f>IF('Indicator Date hidden'!W82="x","x",$V$2-'Indicator Date hidden'!W82)</f>
        <v>0</v>
      </c>
      <c r="W81" s="211" t="str">
        <f>IF('Indicator Date hidden'!X82="x","x",$W$2-'Indicator Date hidden'!X82)</f>
        <v>x</v>
      </c>
      <c r="X81" s="211">
        <f>IF('Indicator Date hidden'!Y82="x","x",$X$2-'Indicator Date hidden'!Y82)</f>
        <v>1</v>
      </c>
      <c r="Y81" s="211">
        <f>IF('Indicator Date hidden'!Z82="x","x",$Y$2-'Indicator Date hidden'!Z82)</f>
        <v>0</v>
      </c>
      <c r="Z81" s="211">
        <f>IF('Indicator Date hidden'!AA82="x","x",$Z$2-'Indicator Date hidden'!AA82)</f>
        <v>0</v>
      </c>
      <c r="AA81" s="211">
        <f>IF('Indicator Date hidden'!AB82="x","x",$AA$2-'Indicator Date hidden'!AB82)</f>
        <v>0</v>
      </c>
      <c r="AB81" s="211">
        <f>IF('Indicator Date hidden'!AC82="x","x",$AB$2-'Indicator Date hidden'!AC82)</f>
        <v>0</v>
      </c>
      <c r="AC81" s="211">
        <f>IF('Indicator Date hidden'!AD82="x","x",$AC$2-'Indicator Date hidden'!AD82)</f>
        <v>0</v>
      </c>
      <c r="AD81" s="211" t="str">
        <f>IF('Indicator Date hidden'!AE82="x","x",$AD$2-'Indicator Date hidden'!AE82)</f>
        <v>x</v>
      </c>
      <c r="AE81" s="211">
        <f>IF('Indicator Date hidden'!AF82="x","x",$AE$2-'Indicator Date hidden'!AF82)</f>
        <v>0</v>
      </c>
      <c r="AF81" s="211">
        <f>IF('Indicator Date hidden'!AG82="x","x",$AF$2-'Indicator Date hidden'!AG82)</f>
        <v>1</v>
      </c>
      <c r="AG81" s="211">
        <f>IF('Indicator Date hidden'!AH82="x","x",$AG$2-'Indicator Date hidden'!AH82)</f>
        <v>0</v>
      </c>
      <c r="AH81" s="211">
        <f>IF('Indicator Date hidden'!AI82="x","x",$AH$2-'Indicator Date hidden'!AI82)</f>
        <v>0</v>
      </c>
      <c r="AI81" s="211">
        <f>IF('Indicator Date hidden'!AJ82="x","x",$AI$2-'Indicator Date hidden'!AJ82)</f>
        <v>0</v>
      </c>
      <c r="AJ81" s="211" t="str">
        <f>IF('Indicator Date hidden'!AK82="x","x",$AJ$2-'Indicator Date hidden'!AK82)</f>
        <v>x</v>
      </c>
      <c r="AK81" s="211">
        <f>IF('Indicator Date hidden'!AL82="x","x",$AK$2-'Indicator Date hidden'!AL82)</f>
        <v>1</v>
      </c>
      <c r="AL81" s="211">
        <f>IF('Indicator Date hidden'!AM82="x","x",$AL$2-'Indicator Date hidden'!AM82)</f>
        <v>0</v>
      </c>
      <c r="AM81" s="211">
        <f>IF('Indicator Date hidden'!AN82="x","x",$AM$2-'Indicator Date hidden'!AN82)</f>
        <v>0</v>
      </c>
      <c r="AN81" s="211">
        <f>IF('Indicator Date hidden'!AO82="x","x",$AN$2-'Indicator Date hidden'!AO82)</f>
        <v>0</v>
      </c>
      <c r="AO81" s="211">
        <f>IF('Indicator Date hidden'!AP82="x","x",$AO$2-'Indicator Date hidden'!AP82)</f>
        <v>0</v>
      </c>
      <c r="AP81" s="211">
        <f>IF('Indicator Date hidden'!AQ82="x","x",$AP$2-'Indicator Date hidden'!AQ82)</f>
        <v>0</v>
      </c>
      <c r="AQ81" s="211" t="str">
        <f>IF('Indicator Date hidden'!AR82="x","x",$AQ$2-'Indicator Date hidden'!AR82)</f>
        <v>x</v>
      </c>
      <c r="AR81" s="211">
        <f>IF('Indicator Date hidden'!AS82="x","x",$AR$2-'Indicator Date hidden'!AS82)</f>
        <v>0</v>
      </c>
      <c r="AS81" s="211">
        <f>IF('Indicator Date hidden'!AT82="x","x",$AS$2-'Indicator Date hidden'!AT82)</f>
        <v>0</v>
      </c>
      <c r="AT81" s="211">
        <f>IF('Indicator Date hidden'!AU82="x","x",$AT$2-'Indicator Date hidden'!AU82)</f>
        <v>0</v>
      </c>
      <c r="AU81" s="211" t="str">
        <f>IF('Indicator Date hidden'!AV82="x","x",$AU$2-'Indicator Date hidden'!AV82)</f>
        <v>x</v>
      </c>
      <c r="AV81" s="211">
        <f>IF('Indicator Date hidden'!AW82="x","x",$AV$2-'Indicator Date hidden'!AW82)</f>
        <v>0</v>
      </c>
      <c r="AW81" s="211">
        <f>IF('Indicator Date hidden'!AX82="x","x",$AW$2-'Indicator Date hidden'!AX82)</f>
        <v>0</v>
      </c>
      <c r="AX81" s="211">
        <f>IF('Indicator Date hidden'!AY82="x","x",$AX$2-'Indicator Date hidden'!AY82)</f>
        <v>0</v>
      </c>
      <c r="AY81" s="211">
        <f>IF('Indicator Date hidden'!AZ82="x","x",$AY$2-'Indicator Date hidden'!AZ82)</f>
        <v>0</v>
      </c>
      <c r="AZ81" s="211">
        <f>IF('Indicator Date hidden'!BA82="x","x",$AZ$2-'Indicator Date hidden'!BA82)</f>
        <v>0</v>
      </c>
      <c r="BA81">
        <f t="shared" si="10"/>
        <v>3</v>
      </c>
      <c r="BB81" s="21">
        <f t="shared" si="11"/>
        <v>6.8181818181818177E-2</v>
      </c>
      <c r="BC81">
        <f t="shared" si="12"/>
        <v>3</v>
      </c>
      <c r="BD81" s="21">
        <f t="shared" si="13"/>
        <v>0.25205764787294127</v>
      </c>
      <c r="BE81" s="281">
        <f t="shared" si="14"/>
        <v>0</v>
      </c>
    </row>
    <row r="82" spans="1:57" x14ac:dyDescent="0.25">
      <c r="A82" t="s">
        <v>8906</v>
      </c>
      <c r="B82" s="211">
        <f>IF('Indicator Date hidden'!C83="x","x",$B$2-'Indicator Date hidden'!C83)</f>
        <v>0</v>
      </c>
      <c r="C82" s="211">
        <f>IF('Indicator Date hidden'!D83="x","x",$C$2-'Indicator Date hidden'!D83)</f>
        <v>0</v>
      </c>
      <c r="D82" s="211">
        <f>IF('Indicator Date hidden'!E83="x","x",$D$2-'Indicator Date hidden'!E83)</f>
        <v>0</v>
      </c>
      <c r="E82" s="211">
        <f>IF('Indicator Date hidden'!F83="x","x",$E$2-'Indicator Date hidden'!F83)</f>
        <v>0</v>
      </c>
      <c r="F82" s="211">
        <f>IF('Indicator Date hidden'!G83="x","x",$F$2-'Indicator Date hidden'!G83)</f>
        <v>0</v>
      </c>
      <c r="G82" s="211">
        <f>IF('Indicator Date hidden'!H83="x","x",$G$2-'Indicator Date hidden'!H83)</f>
        <v>0</v>
      </c>
      <c r="H82" s="211">
        <f>IF('Indicator Date hidden'!I83="x","x",$H$2-'Indicator Date hidden'!I83)</f>
        <v>0</v>
      </c>
      <c r="I82" s="211">
        <f>IF('Indicator Date hidden'!J83="x","x",$I$2-'Indicator Date hidden'!J83)</f>
        <v>0</v>
      </c>
      <c r="J82" s="211">
        <f>IF('Indicator Date hidden'!K83="x","x",$J$2-'Indicator Date hidden'!K83)</f>
        <v>0</v>
      </c>
      <c r="K82" s="211">
        <f>IF('Indicator Date hidden'!L83="x","x",$K$2-'Indicator Date hidden'!L83)</f>
        <v>0</v>
      </c>
      <c r="L82" s="211">
        <f>IF('Indicator Date hidden'!M83="x","x",$L$2-'Indicator Date hidden'!M83)</f>
        <v>0</v>
      </c>
      <c r="M82" s="211">
        <f>IF('Indicator Date hidden'!N83="x","x",$M$2-'Indicator Date hidden'!N83)</f>
        <v>0</v>
      </c>
      <c r="N82" s="211">
        <f>IF('Indicator Date hidden'!O83="x","x",$N$2-'Indicator Date hidden'!O83)</f>
        <v>0</v>
      </c>
      <c r="O82" s="211">
        <f>IF('Indicator Date hidden'!P83="x","x",$O$2-'Indicator Date hidden'!P83)</f>
        <v>0</v>
      </c>
      <c r="P82" s="211">
        <f>IF('Indicator Date hidden'!Q83="x","x",$P$2-'Indicator Date hidden'!Q83)</f>
        <v>0</v>
      </c>
      <c r="Q82" s="211" t="str">
        <f>IF('Indicator Date hidden'!R83="x","x",$Q$2-'Indicator Date hidden'!R83)</f>
        <v>x</v>
      </c>
      <c r="R82" s="211">
        <f>IF('Indicator Date hidden'!S83="x","x",$R$2-'Indicator Date hidden'!S83)</f>
        <v>0</v>
      </c>
      <c r="S82" s="211">
        <f>IF('Indicator Date hidden'!T83="x","x",$S$2-'Indicator Date hidden'!T83)</f>
        <v>0</v>
      </c>
      <c r="T82" s="211">
        <f>IF('Indicator Date hidden'!U83="x","x",$T$2-'Indicator Date hidden'!U83)</f>
        <v>0</v>
      </c>
      <c r="U82" s="211" t="str">
        <f>IF('Indicator Date hidden'!V83="x","x",$U$2-'Indicator Date hidden'!V83)</f>
        <v>x</v>
      </c>
      <c r="V82" s="211">
        <f>IF('Indicator Date hidden'!W83="x","x",$V$2-'Indicator Date hidden'!W83)</f>
        <v>0</v>
      </c>
      <c r="W82" s="211" t="str">
        <f>IF('Indicator Date hidden'!X83="x","x",$W$2-'Indicator Date hidden'!X83)</f>
        <v>x</v>
      </c>
      <c r="X82" s="211">
        <f>IF('Indicator Date hidden'!Y83="x","x",$X$2-'Indicator Date hidden'!Y83)</f>
        <v>2</v>
      </c>
      <c r="Y82" s="211">
        <f>IF('Indicator Date hidden'!Z83="x","x",$Y$2-'Indicator Date hidden'!Z83)</f>
        <v>0</v>
      </c>
      <c r="Z82" s="211">
        <f>IF('Indicator Date hidden'!AA83="x","x",$Z$2-'Indicator Date hidden'!AA83)</f>
        <v>0</v>
      </c>
      <c r="AA82" s="211" t="str">
        <f>IF('Indicator Date hidden'!AB83="x","x",$AA$2-'Indicator Date hidden'!AB83)</f>
        <v>x</v>
      </c>
      <c r="AB82" s="211">
        <f>IF('Indicator Date hidden'!AC83="x","x",$AB$2-'Indicator Date hidden'!AC83)</f>
        <v>0</v>
      </c>
      <c r="AC82" s="211">
        <f>IF('Indicator Date hidden'!AD83="x","x",$AC$2-'Indicator Date hidden'!AD83)</f>
        <v>0</v>
      </c>
      <c r="AD82" s="211" t="str">
        <f>IF('Indicator Date hidden'!AE83="x","x",$AD$2-'Indicator Date hidden'!AE83)</f>
        <v>x</v>
      </c>
      <c r="AE82" s="211">
        <f>IF('Indicator Date hidden'!AF83="x","x",$AE$2-'Indicator Date hidden'!AF83)</f>
        <v>0</v>
      </c>
      <c r="AF82" s="211">
        <f>IF('Indicator Date hidden'!AG83="x","x",$AF$2-'Indicator Date hidden'!AG83)</f>
        <v>3</v>
      </c>
      <c r="AG82" s="211">
        <f>IF('Indicator Date hidden'!AH83="x","x",$AG$2-'Indicator Date hidden'!AH83)</f>
        <v>0</v>
      </c>
      <c r="AH82" s="211">
        <f>IF('Indicator Date hidden'!AI83="x","x",$AH$2-'Indicator Date hidden'!AI83)</f>
        <v>0</v>
      </c>
      <c r="AI82" s="211">
        <f>IF('Indicator Date hidden'!AJ83="x","x",$AI$2-'Indicator Date hidden'!AJ83)</f>
        <v>0</v>
      </c>
      <c r="AJ82" s="211" t="str">
        <f>IF('Indicator Date hidden'!AK83="x","x",$AJ$2-'Indicator Date hidden'!AK83)</f>
        <v>x</v>
      </c>
      <c r="AK82" s="211">
        <f>IF('Indicator Date hidden'!AL83="x","x",$AK$2-'Indicator Date hidden'!AL83)</f>
        <v>1</v>
      </c>
      <c r="AL82" s="211">
        <f>IF('Indicator Date hidden'!AM83="x","x",$AL$2-'Indicator Date hidden'!AM83)</f>
        <v>0</v>
      </c>
      <c r="AM82" s="211">
        <f>IF('Indicator Date hidden'!AN83="x","x",$AM$2-'Indicator Date hidden'!AN83)</f>
        <v>0</v>
      </c>
      <c r="AN82" s="211">
        <f>IF('Indicator Date hidden'!AO83="x","x",$AN$2-'Indicator Date hidden'!AO83)</f>
        <v>0</v>
      </c>
      <c r="AO82" s="211">
        <f>IF('Indicator Date hidden'!AP83="x","x",$AO$2-'Indicator Date hidden'!AP83)</f>
        <v>0</v>
      </c>
      <c r="AP82" s="211">
        <f>IF('Indicator Date hidden'!AQ83="x","x",$AP$2-'Indicator Date hidden'!AQ83)</f>
        <v>0</v>
      </c>
      <c r="AQ82" s="211" t="str">
        <f>IF('Indicator Date hidden'!AR83="x","x",$AQ$2-'Indicator Date hidden'!AR83)</f>
        <v>x</v>
      </c>
      <c r="AR82" s="211">
        <f>IF('Indicator Date hidden'!AS83="x","x",$AR$2-'Indicator Date hidden'!AS83)</f>
        <v>0</v>
      </c>
      <c r="AS82" s="211">
        <f>IF('Indicator Date hidden'!AT83="x","x",$AS$2-'Indicator Date hidden'!AT83)</f>
        <v>0</v>
      </c>
      <c r="AT82" s="211">
        <f>IF('Indicator Date hidden'!AU83="x","x",$AT$2-'Indicator Date hidden'!AU83)</f>
        <v>0</v>
      </c>
      <c r="AU82" s="211" t="str">
        <f>IF('Indicator Date hidden'!AV83="x","x",$AU$2-'Indicator Date hidden'!AV83)</f>
        <v>x</v>
      </c>
      <c r="AV82" s="211">
        <f>IF('Indicator Date hidden'!AW83="x","x",$AV$2-'Indicator Date hidden'!AW83)</f>
        <v>0</v>
      </c>
      <c r="AW82" s="211">
        <f>IF('Indicator Date hidden'!AX83="x","x",$AW$2-'Indicator Date hidden'!AX83)</f>
        <v>0</v>
      </c>
      <c r="AX82" s="211">
        <f>IF('Indicator Date hidden'!AY83="x","x",$AX$2-'Indicator Date hidden'!AY83)</f>
        <v>0</v>
      </c>
      <c r="AY82" s="211">
        <f>IF('Indicator Date hidden'!AZ83="x","x",$AY$2-'Indicator Date hidden'!AZ83)</f>
        <v>0</v>
      </c>
      <c r="AZ82" s="211">
        <f>IF('Indicator Date hidden'!BA83="x","x",$AZ$2-'Indicator Date hidden'!BA83)</f>
        <v>0</v>
      </c>
      <c r="BA82">
        <f t="shared" si="10"/>
        <v>6</v>
      </c>
      <c r="BB82" s="21">
        <f t="shared" si="11"/>
        <v>0.13953488372093023</v>
      </c>
      <c r="BC82">
        <f t="shared" si="12"/>
        <v>3</v>
      </c>
      <c r="BD82" s="21">
        <f t="shared" si="13"/>
        <v>0.55327336062187538</v>
      </c>
      <c r="BE82" s="281">
        <f t="shared" si="14"/>
        <v>0</v>
      </c>
    </row>
    <row r="83" spans="1:57" x14ac:dyDescent="0.25">
      <c r="A83" t="s">
        <v>8907</v>
      </c>
      <c r="B83" s="211">
        <f>IF('Indicator Date hidden'!C84="x","x",$B$2-'Indicator Date hidden'!C84)</f>
        <v>0</v>
      </c>
      <c r="C83" s="211">
        <f>IF('Indicator Date hidden'!D84="x","x",$C$2-'Indicator Date hidden'!D84)</f>
        <v>0</v>
      </c>
      <c r="D83" s="211">
        <f>IF('Indicator Date hidden'!E84="x","x",$D$2-'Indicator Date hidden'!E84)</f>
        <v>0</v>
      </c>
      <c r="E83" s="211">
        <f>IF('Indicator Date hidden'!F84="x","x",$E$2-'Indicator Date hidden'!F84)</f>
        <v>0</v>
      </c>
      <c r="F83" s="211">
        <f>IF('Indicator Date hidden'!G84="x","x",$F$2-'Indicator Date hidden'!G84)</f>
        <v>0</v>
      </c>
      <c r="G83" s="211">
        <f>IF('Indicator Date hidden'!H84="x","x",$G$2-'Indicator Date hidden'!H84)</f>
        <v>0</v>
      </c>
      <c r="H83" s="211">
        <f>IF('Indicator Date hidden'!I84="x","x",$H$2-'Indicator Date hidden'!I84)</f>
        <v>0</v>
      </c>
      <c r="I83" s="211">
        <f>IF('Indicator Date hidden'!J84="x","x",$I$2-'Indicator Date hidden'!J84)</f>
        <v>0</v>
      </c>
      <c r="J83" s="211">
        <f>IF('Indicator Date hidden'!K84="x","x",$J$2-'Indicator Date hidden'!K84)</f>
        <v>0</v>
      </c>
      <c r="K83" s="211">
        <f>IF('Indicator Date hidden'!L84="x","x",$K$2-'Indicator Date hidden'!L84)</f>
        <v>0</v>
      </c>
      <c r="L83" s="211">
        <f>IF('Indicator Date hidden'!M84="x","x",$L$2-'Indicator Date hidden'!M84)</f>
        <v>0</v>
      </c>
      <c r="M83" s="211">
        <f>IF('Indicator Date hidden'!N84="x","x",$M$2-'Indicator Date hidden'!N84)</f>
        <v>0</v>
      </c>
      <c r="N83" s="211">
        <f>IF('Indicator Date hidden'!O84="x","x",$N$2-'Indicator Date hidden'!O84)</f>
        <v>0</v>
      </c>
      <c r="O83" s="211">
        <f>IF('Indicator Date hidden'!P84="x","x",$O$2-'Indicator Date hidden'!P84)</f>
        <v>0</v>
      </c>
      <c r="P83" s="211">
        <f>IF('Indicator Date hidden'!Q84="x","x",$P$2-'Indicator Date hidden'!Q84)</f>
        <v>0</v>
      </c>
      <c r="Q83" s="211" t="str">
        <f>IF('Indicator Date hidden'!R84="x","x",$Q$2-'Indicator Date hidden'!R84)</f>
        <v>x</v>
      </c>
      <c r="R83" s="211">
        <f>IF('Indicator Date hidden'!S84="x","x",$R$2-'Indicator Date hidden'!S84)</f>
        <v>0</v>
      </c>
      <c r="S83" s="211">
        <f>IF('Indicator Date hidden'!T84="x","x",$S$2-'Indicator Date hidden'!T84)</f>
        <v>0</v>
      </c>
      <c r="T83" s="211">
        <f>IF('Indicator Date hidden'!U84="x","x",$T$2-'Indicator Date hidden'!U84)</f>
        <v>0</v>
      </c>
      <c r="U83" s="211" t="str">
        <f>IF('Indicator Date hidden'!V84="x","x",$U$2-'Indicator Date hidden'!V84)</f>
        <v>x</v>
      </c>
      <c r="V83" s="211">
        <f>IF('Indicator Date hidden'!W84="x","x",$V$2-'Indicator Date hidden'!W84)</f>
        <v>0</v>
      </c>
      <c r="W83" s="211" t="str">
        <f>IF('Indicator Date hidden'!X84="x","x",$W$2-'Indicator Date hidden'!X84)</f>
        <v>x</v>
      </c>
      <c r="X83" s="211">
        <f>IF('Indicator Date hidden'!Y84="x","x",$X$2-'Indicator Date hidden'!Y84)</f>
        <v>2</v>
      </c>
      <c r="Y83" s="211">
        <f>IF('Indicator Date hidden'!Z84="x","x",$Y$2-'Indicator Date hidden'!Z84)</f>
        <v>0</v>
      </c>
      <c r="Z83" s="211">
        <f>IF('Indicator Date hidden'!AA84="x","x",$Z$2-'Indicator Date hidden'!AA84)</f>
        <v>0</v>
      </c>
      <c r="AA83" s="211">
        <f>IF('Indicator Date hidden'!AB84="x","x",$AA$2-'Indicator Date hidden'!AB84)</f>
        <v>1</v>
      </c>
      <c r="AB83" s="211">
        <f>IF('Indicator Date hidden'!AC84="x","x",$AB$2-'Indicator Date hidden'!AC84)</f>
        <v>0</v>
      </c>
      <c r="AC83" s="211">
        <f>IF('Indicator Date hidden'!AD84="x","x",$AC$2-'Indicator Date hidden'!AD84)</f>
        <v>0</v>
      </c>
      <c r="AD83" s="211" t="str">
        <f>IF('Indicator Date hidden'!AE84="x","x",$AD$2-'Indicator Date hidden'!AE84)</f>
        <v>x</v>
      </c>
      <c r="AE83" s="211">
        <f>IF('Indicator Date hidden'!AF84="x","x",$AE$2-'Indicator Date hidden'!AF84)</f>
        <v>0</v>
      </c>
      <c r="AF83" s="211">
        <f>IF('Indicator Date hidden'!AG84="x","x",$AF$2-'Indicator Date hidden'!AG84)</f>
        <v>1</v>
      </c>
      <c r="AG83" s="211">
        <f>IF('Indicator Date hidden'!AH84="x","x",$AG$2-'Indicator Date hidden'!AH84)</f>
        <v>0</v>
      </c>
      <c r="AH83" s="211">
        <f>IF('Indicator Date hidden'!AI84="x","x",$AH$2-'Indicator Date hidden'!AI84)</f>
        <v>0</v>
      </c>
      <c r="AI83" s="211">
        <f>IF('Indicator Date hidden'!AJ84="x","x",$AI$2-'Indicator Date hidden'!AJ84)</f>
        <v>0</v>
      </c>
      <c r="AJ83" s="211" t="str">
        <f>IF('Indicator Date hidden'!AK84="x","x",$AJ$2-'Indicator Date hidden'!AK84)</f>
        <v>x</v>
      </c>
      <c r="AK83" s="211">
        <f>IF('Indicator Date hidden'!AL84="x","x",$AK$2-'Indicator Date hidden'!AL84)</f>
        <v>1</v>
      </c>
      <c r="AL83" s="211">
        <f>IF('Indicator Date hidden'!AM84="x","x",$AL$2-'Indicator Date hidden'!AM84)</f>
        <v>0</v>
      </c>
      <c r="AM83" s="211">
        <f>IF('Indicator Date hidden'!AN84="x","x",$AM$2-'Indicator Date hidden'!AN84)</f>
        <v>0</v>
      </c>
      <c r="AN83" s="211">
        <f>IF('Indicator Date hidden'!AO84="x","x",$AN$2-'Indicator Date hidden'!AO84)</f>
        <v>0</v>
      </c>
      <c r="AO83" s="211">
        <f>IF('Indicator Date hidden'!AP84="x","x",$AO$2-'Indicator Date hidden'!AP84)</f>
        <v>0</v>
      </c>
      <c r="AP83" s="211">
        <f>IF('Indicator Date hidden'!AQ84="x","x",$AP$2-'Indicator Date hidden'!AQ84)</f>
        <v>0</v>
      </c>
      <c r="AQ83" s="211">
        <f>IF('Indicator Date hidden'!AR84="x","x",$AQ$2-'Indicator Date hidden'!AR84)</f>
        <v>0</v>
      </c>
      <c r="AR83" s="211">
        <f>IF('Indicator Date hidden'!AS84="x","x",$AR$2-'Indicator Date hidden'!AS84)</f>
        <v>0</v>
      </c>
      <c r="AS83" s="211">
        <f>IF('Indicator Date hidden'!AT84="x","x",$AS$2-'Indicator Date hidden'!AT84)</f>
        <v>0</v>
      </c>
      <c r="AT83" s="211">
        <f>IF('Indicator Date hidden'!AU84="x","x",$AT$2-'Indicator Date hidden'!AU84)</f>
        <v>0</v>
      </c>
      <c r="AU83" s="211">
        <f>IF('Indicator Date hidden'!AV84="x","x",$AU$2-'Indicator Date hidden'!AV84)</f>
        <v>1</v>
      </c>
      <c r="AV83" s="211">
        <f>IF('Indicator Date hidden'!AW84="x","x",$AV$2-'Indicator Date hidden'!AW84)</f>
        <v>0</v>
      </c>
      <c r="AW83" s="211">
        <f>IF('Indicator Date hidden'!AX84="x","x",$AW$2-'Indicator Date hidden'!AX84)</f>
        <v>0</v>
      </c>
      <c r="AX83" s="211">
        <f>IF('Indicator Date hidden'!AY84="x","x",$AX$2-'Indicator Date hidden'!AY84)</f>
        <v>0</v>
      </c>
      <c r="AY83" s="211">
        <f>IF('Indicator Date hidden'!AZ84="x","x",$AY$2-'Indicator Date hidden'!AZ84)</f>
        <v>0</v>
      </c>
      <c r="AZ83" s="211">
        <f>IF('Indicator Date hidden'!BA84="x","x",$AZ$2-'Indicator Date hidden'!BA84)</f>
        <v>0</v>
      </c>
      <c r="BA83">
        <f t="shared" si="10"/>
        <v>6</v>
      </c>
      <c r="BB83" s="21">
        <f t="shared" si="11"/>
        <v>0.13043478260869565</v>
      </c>
      <c r="BC83">
        <f t="shared" si="12"/>
        <v>5</v>
      </c>
      <c r="BD83" s="21">
        <f t="shared" si="13"/>
        <v>0.39610580778888255</v>
      </c>
      <c r="BE83" s="281">
        <f t="shared" si="14"/>
        <v>0</v>
      </c>
    </row>
    <row r="84" spans="1:57" x14ac:dyDescent="0.25">
      <c r="A84" t="s">
        <v>8909</v>
      </c>
      <c r="B84" s="211">
        <f>IF('Indicator Date hidden'!C85="x","x",$B$2-'Indicator Date hidden'!C85)</f>
        <v>0</v>
      </c>
      <c r="C84" s="211">
        <f>IF('Indicator Date hidden'!D85="x","x",$C$2-'Indicator Date hidden'!D85)</f>
        <v>0</v>
      </c>
      <c r="D84" s="211">
        <f>IF('Indicator Date hidden'!E85="x","x",$D$2-'Indicator Date hidden'!E85)</f>
        <v>0</v>
      </c>
      <c r="E84" s="211">
        <f>IF('Indicator Date hidden'!F85="x","x",$E$2-'Indicator Date hidden'!F85)</f>
        <v>0</v>
      </c>
      <c r="F84" s="211">
        <f>IF('Indicator Date hidden'!G85="x","x",$F$2-'Indicator Date hidden'!G85)</f>
        <v>0</v>
      </c>
      <c r="G84" s="211">
        <f>IF('Indicator Date hidden'!H85="x","x",$G$2-'Indicator Date hidden'!H85)</f>
        <v>0</v>
      </c>
      <c r="H84" s="211">
        <f>IF('Indicator Date hidden'!I85="x","x",$H$2-'Indicator Date hidden'!I85)</f>
        <v>0</v>
      </c>
      <c r="I84" s="211">
        <f>IF('Indicator Date hidden'!J85="x","x",$I$2-'Indicator Date hidden'!J85)</f>
        <v>0</v>
      </c>
      <c r="J84" s="211">
        <f>IF('Indicator Date hidden'!K85="x","x",$J$2-'Indicator Date hidden'!K85)</f>
        <v>0</v>
      </c>
      <c r="K84" s="211">
        <f>IF('Indicator Date hidden'!L85="x","x",$K$2-'Indicator Date hidden'!L85)</f>
        <v>0</v>
      </c>
      <c r="L84" s="211">
        <f>IF('Indicator Date hidden'!M85="x","x",$L$2-'Indicator Date hidden'!M85)</f>
        <v>0</v>
      </c>
      <c r="M84" s="211">
        <f>IF('Indicator Date hidden'!N85="x","x",$M$2-'Indicator Date hidden'!N85)</f>
        <v>0</v>
      </c>
      <c r="N84" s="211">
        <f>IF('Indicator Date hidden'!O85="x","x",$N$2-'Indicator Date hidden'!O85)</f>
        <v>0</v>
      </c>
      <c r="O84" s="211">
        <f>IF('Indicator Date hidden'!P85="x","x",$O$2-'Indicator Date hidden'!P85)</f>
        <v>0</v>
      </c>
      <c r="P84" s="211">
        <f>IF('Indicator Date hidden'!Q85="x","x",$P$2-'Indicator Date hidden'!Q85)</f>
        <v>0</v>
      </c>
      <c r="Q84" s="211">
        <f>IF('Indicator Date hidden'!R85="x","x",$Q$2-'Indicator Date hidden'!R85)</f>
        <v>4</v>
      </c>
      <c r="R84" s="211">
        <f>IF('Indicator Date hidden'!S85="x","x",$R$2-'Indicator Date hidden'!S85)</f>
        <v>0</v>
      </c>
      <c r="S84" s="211">
        <f>IF('Indicator Date hidden'!T85="x","x",$S$2-'Indicator Date hidden'!T85)</f>
        <v>0</v>
      </c>
      <c r="T84" s="211">
        <f>IF('Indicator Date hidden'!U85="x","x",$T$2-'Indicator Date hidden'!U85)</f>
        <v>0</v>
      </c>
      <c r="U84" s="211">
        <f>IF('Indicator Date hidden'!V85="x","x",$U$2-'Indicator Date hidden'!V85)</f>
        <v>0</v>
      </c>
      <c r="V84" s="211">
        <f>IF('Indicator Date hidden'!W85="x","x",$V$2-'Indicator Date hidden'!W85)</f>
        <v>0</v>
      </c>
      <c r="W84" s="211">
        <f>IF('Indicator Date hidden'!X85="x","x",$W$2-'Indicator Date hidden'!X85)</f>
        <v>2</v>
      </c>
      <c r="X84" s="211">
        <f>IF('Indicator Date hidden'!Y85="x","x",$X$2-'Indicator Date hidden'!Y85)</f>
        <v>6</v>
      </c>
      <c r="Y84" s="211">
        <f>IF('Indicator Date hidden'!Z85="x","x",$Y$2-'Indicator Date hidden'!Z85)</f>
        <v>0</v>
      </c>
      <c r="Z84" s="211">
        <f>IF('Indicator Date hidden'!AA85="x","x",$Z$2-'Indicator Date hidden'!AA85)</f>
        <v>0</v>
      </c>
      <c r="AA84" s="211">
        <f>IF('Indicator Date hidden'!AB85="x","x",$AA$2-'Indicator Date hidden'!AB85)</f>
        <v>0</v>
      </c>
      <c r="AB84" s="211">
        <f>IF('Indicator Date hidden'!AC85="x","x",$AB$2-'Indicator Date hidden'!AC85)</f>
        <v>0</v>
      </c>
      <c r="AC84" s="211">
        <f>IF('Indicator Date hidden'!AD85="x","x",$AC$2-'Indicator Date hidden'!AD85)</f>
        <v>0</v>
      </c>
      <c r="AD84" s="211" t="str">
        <f>IF('Indicator Date hidden'!AE85="x","x",$AD$2-'Indicator Date hidden'!AE85)</f>
        <v>x</v>
      </c>
      <c r="AE84" s="211">
        <f>IF('Indicator Date hidden'!AF85="x","x",$AE$2-'Indicator Date hidden'!AF85)</f>
        <v>0</v>
      </c>
      <c r="AF84" s="211">
        <f>IF('Indicator Date hidden'!AG85="x","x",$AF$2-'Indicator Date hidden'!AG85)</f>
        <v>9</v>
      </c>
      <c r="AG84" s="211">
        <f>IF('Indicator Date hidden'!AH85="x","x",$AG$2-'Indicator Date hidden'!AH85)</f>
        <v>0</v>
      </c>
      <c r="AH84" s="211">
        <f>IF('Indicator Date hidden'!AI85="x","x",$AH$2-'Indicator Date hidden'!AI85)</f>
        <v>0</v>
      </c>
      <c r="AI84" s="211">
        <f>IF('Indicator Date hidden'!AJ85="x","x",$AI$2-'Indicator Date hidden'!AJ85)</f>
        <v>0</v>
      </c>
      <c r="AJ84" s="211" t="str">
        <f>IF('Indicator Date hidden'!AK85="x","x",$AJ$2-'Indicator Date hidden'!AK85)</f>
        <v>x</v>
      </c>
      <c r="AK84" s="211">
        <f>IF('Indicator Date hidden'!AL85="x","x",$AK$2-'Indicator Date hidden'!AL85)</f>
        <v>1</v>
      </c>
      <c r="AL84" s="211">
        <f>IF('Indicator Date hidden'!AM85="x","x",$AL$2-'Indicator Date hidden'!AM85)</f>
        <v>0</v>
      </c>
      <c r="AM84" s="211">
        <f>IF('Indicator Date hidden'!AN85="x","x",$AM$2-'Indicator Date hidden'!AN85)</f>
        <v>0</v>
      </c>
      <c r="AN84" s="211">
        <f>IF('Indicator Date hidden'!AO85="x","x",$AN$2-'Indicator Date hidden'!AO85)</f>
        <v>0</v>
      </c>
      <c r="AO84" s="211">
        <f>IF('Indicator Date hidden'!AP85="x","x",$AO$2-'Indicator Date hidden'!AP85)</f>
        <v>0</v>
      </c>
      <c r="AP84" s="211">
        <f>IF('Indicator Date hidden'!AQ85="x","x",$AP$2-'Indicator Date hidden'!AQ85)</f>
        <v>0</v>
      </c>
      <c r="AQ84" s="211">
        <f>IF('Indicator Date hidden'!AR85="x","x",$AQ$2-'Indicator Date hidden'!AR85)</f>
        <v>4</v>
      </c>
      <c r="AR84" s="211">
        <f>IF('Indicator Date hidden'!AS85="x","x",$AR$2-'Indicator Date hidden'!AS85)</f>
        <v>0</v>
      </c>
      <c r="AS84" s="211">
        <f>IF('Indicator Date hidden'!AT85="x","x",$AS$2-'Indicator Date hidden'!AT85)</f>
        <v>0</v>
      </c>
      <c r="AT84" s="211">
        <f>IF('Indicator Date hidden'!AU85="x","x",$AT$2-'Indicator Date hidden'!AU85)</f>
        <v>0</v>
      </c>
      <c r="AU84" s="211">
        <f>IF('Indicator Date hidden'!AV85="x","x",$AU$2-'Indicator Date hidden'!AV85)</f>
        <v>1</v>
      </c>
      <c r="AV84" s="211">
        <f>IF('Indicator Date hidden'!AW85="x","x",$AV$2-'Indicator Date hidden'!AW85)</f>
        <v>0</v>
      </c>
      <c r="AW84" s="211">
        <f>IF('Indicator Date hidden'!AX85="x","x",$AW$2-'Indicator Date hidden'!AX85)</f>
        <v>0</v>
      </c>
      <c r="AX84" s="211">
        <f>IF('Indicator Date hidden'!AY85="x","x",$AX$2-'Indicator Date hidden'!AY85)</f>
        <v>0</v>
      </c>
      <c r="AY84" s="211">
        <f>IF('Indicator Date hidden'!AZ85="x","x",$AY$2-'Indicator Date hidden'!AZ85)</f>
        <v>0</v>
      </c>
      <c r="AZ84" s="211">
        <f>IF('Indicator Date hidden'!BA85="x","x",$AZ$2-'Indicator Date hidden'!BA85)</f>
        <v>0</v>
      </c>
      <c r="BA84">
        <f t="shared" si="10"/>
        <v>27</v>
      </c>
      <c r="BB84" s="21">
        <f t="shared" si="11"/>
        <v>0.55102040816326525</v>
      </c>
      <c r="BC84">
        <f t="shared" si="12"/>
        <v>7</v>
      </c>
      <c r="BD84" s="21">
        <f t="shared" si="13"/>
        <v>1.6910475498666611</v>
      </c>
      <c r="BE84" s="281">
        <f t="shared" si="14"/>
        <v>0</v>
      </c>
    </row>
    <row r="85" spans="1:57" x14ac:dyDescent="0.25">
      <c r="A85" t="s">
        <v>8912</v>
      </c>
      <c r="B85" s="211">
        <f>IF('Indicator Date hidden'!C86="x","x",$B$2-'Indicator Date hidden'!C86)</f>
        <v>0</v>
      </c>
      <c r="C85" s="211">
        <f>IF('Indicator Date hidden'!D86="x","x",$C$2-'Indicator Date hidden'!D86)</f>
        <v>0</v>
      </c>
      <c r="D85" s="211">
        <f>IF('Indicator Date hidden'!E86="x","x",$D$2-'Indicator Date hidden'!E86)</f>
        <v>0</v>
      </c>
      <c r="E85" s="211">
        <f>IF('Indicator Date hidden'!F86="x","x",$E$2-'Indicator Date hidden'!F86)</f>
        <v>0</v>
      </c>
      <c r="F85" s="211">
        <f>IF('Indicator Date hidden'!G86="x","x",$F$2-'Indicator Date hidden'!G86)</f>
        <v>0</v>
      </c>
      <c r="G85" s="211">
        <f>IF('Indicator Date hidden'!H86="x","x",$G$2-'Indicator Date hidden'!H86)</f>
        <v>0</v>
      </c>
      <c r="H85" s="211">
        <f>IF('Indicator Date hidden'!I86="x","x",$H$2-'Indicator Date hidden'!I86)</f>
        <v>0</v>
      </c>
      <c r="I85" s="211">
        <f>IF('Indicator Date hidden'!J86="x","x",$I$2-'Indicator Date hidden'!J86)</f>
        <v>0</v>
      </c>
      <c r="J85" s="211">
        <f>IF('Indicator Date hidden'!K86="x","x",$J$2-'Indicator Date hidden'!K86)</f>
        <v>0</v>
      </c>
      <c r="K85" s="211">
        <f>IF('Indicator Date hidden'!L86="x","x",$K$2-'Indicator Date hidden'!L86)</f>
        <v>0</v>
      </c>
      <c r="L85" s="211">
        <f>IF('Indicator Date hidden'!M86="x","x",$L$2-'Indicator Date hidden'!M86)</f>
        <v>0</v>
      </c>
      <c r="M85" s="211">
        <f>IF('Indicator Date hidden'!N86="x","x",$M$2-'Indicator Date hidden'!N86)</f>
        <v>0</v>
      </c>
      <c r="N85" s="211">
        <f>IF('Indicator Date hidden'!O86="x","x",$N$2-'Indicator Date hidden'!O86)</f>
        <v>0</v>
      </c>
      <c r="O85" s="211">
        <f>IF('Indicator Date hidden'!P86="x","x",$O$2-'Indicator Date hidden'!P86)</f>
        <v>0</v>
      </c>
      <c r="P85" s="211">
        <f>IF('Indicator Date hidden'!Q86="x","x",$P$2-'Indicator Date hidden'!Q86)</f>
        <v>0</v>
      </c>
      <c r="Q85" s="211" t="str">
        <f>IF('Indicator Date hidden'!R86="x","x",$Q$2-'Indicator Date hidden'!R86)</f>
        <v>x</v>
      </c>
      <c r="R85" s="211">
        <f>IF('Indicator Date hidden'!S86="x","x",$R$2-'Indicator Date hidden'!S86)</f>
        <v>0</v>
      </c>
      <c r="S85" s="211">
        <f>IF('Indicator Date hidden'!T86="x","x",$S$2-'Indicator Date hidden'!T86)</f>
        <v>0</v>
      </c>
      <c r="T85" s="211">
        <f>IF('Indicator Date hidden'!U86="x","x",$T$2-'Indicator Date hidden'!U86)</f>
        <v>0</v>
      </c>
      <c r="U85" s="211" t="str">
        <f>IF('Indicator Date hidden'!V86="x","x",$U$2-'Indicator Date hidden'!V86)</f>
        <v>x</v>
      </c>
      <c r="V85" s="211">
        <f>IF('Indicator Date hidden'!W86="x","x",$V$2-'Indicator Date hidden'!W86)</f>
        <v>0</v>
      </c>
      <c r="W85" s="211">
        <f>IF('Indicator Date hidden'!X86="x","x",$W$2-'Indicator Date hidden'!X86)</f>
        <v>4</v>
      </c>
      <c r="X85" s="211">
        <f>IF('Indicator Date hidden'!Y86="x","x",$X$2-'Indicator Date hidden'!Y86)</f>
        <v>4</v>
      </c>
      <c r="Y85" s="211">
        <f>IF('Indicator Date hidden'!Z86="x","x",$Y$2-'Indicator Date hidden'!Z86)</f>
        <v>0</v>
      </c>
      <c r="Z85" s="211">
        <f>IF('Indicator Date hidden'!AA86="x","x",$Z$2-'Indicator Date hidden'!AA86)</f>
        <v>0</v>
      </c>
      <c r="AA85" s="211">
        <f>IF('Indicator Date hidden'!AB86="x","x",$AA$2-'Indicator Date hidden'!AB86)</f>
        <v>3</v>
      </c>
      <c r="AB85" s="211">
        <f>IF('Indicator Date hidden'!AC86="x","x",$AB$2-'Indicator Date hidden'!AC86)</f>
        <v>0</v>
      </c>
      <c r="AC85" s="211">
        <f>IF('Indicator Date hidden'!AD86="x","x",$AC$2-'Indicator Date hidden'!AD86)</f>
        <v>0</v>
      </c>
      <c r="AD85" s="211" t="str">
        <f>IF('Indicator Date hidden'!AE86="x","x",$AD$2-'Indicator Date hidden'!AE86)</f>
        <v>x</v>
      </c>
      <c r="AE85" s="211">
        <f>IF('Indicator Date hidden'!AF86="x","x",$AE$2-'Indicator Date hidden'!AF86)</f>
        <v>0</v>
      </c>
      <c r="AF85" s="211">
        <f>IF('Indicator Date hidden'!AG86="x","x",$AF$2-'Indicator Date hidden'!AG86)</f>
        <v>5</v>
      </c>
      <c r="AG85" s="211">
        <f>IF('Indicator Date hidden'!AH86="x","x",$AG$2-'Indicator Date hidden'!AH86)</f>
        <v>0</v>
      </c>
      <c r="AH85" s="211">
        <f>IF('Indicator Date hidden'!AI86="x","x",$AH$2-'Indicator Date hidden'!AI86)</f>
        <v>0</v>
      </c>
      <c r="AI85" s="211">
        <f>IF('Indicator Date hidden'!AJ86="x","x",$AI$2-'Indicator Date hidden'!AJ86)</f>
        <v>0</v>
      </c>
      <c r="AJ85" s="211" t="str">
        <f>IF('Indicator Date hidden'!AK86="x","x",$AJ$2-'Indicator Date hidden'!AK86)</f>
        <v>x</v>
      </c>
      <c r="AK85" s="211">
        <f>IF('Indicator Date hidden'!AL86="x","x",$AK$2-'Indicator Date hidden'!AL86)</f>
        <v>1</v>
      </c>
      <c r="AL85" s="211">
        <f>IF('Indicator Date hidden'!AM86="x","x",$AL$2-'Indicator Date hidden'!AM86)</f>
        <v>0</v>
      </c>
      <c r="AM85" s="211">
        <f>IF('Indicator Date hidden'!AN86="x","x",$AM$2-'Indicator Date hidden'!AN86)</f>
        <v>0</v>
      </c>
      <c r="AN85" s="211">
        <f>IF('Indicator Date hidden'!AO86="x","x",$AN$2-'Indicator Date hidden'!AO86)</f>
        <v>0</v>
      </c>
      <c r="AO85" s="211">
        <f>IF('Indicator Date hidden'!AP86="x","x",$AO$2-'Indicator Date hidden'!AP86)</f>
        <v>0</v>
      </c>
      <c r="AP85" s="211">
        <f>IF('Indicator Date hidden'!AQ86="x","x",$AP$2-'Indicator Date hidden'!AQ86)</f>
        <v>0</v>
      </c>
      <c r="AQ85" s="211">
        <f>IF('Indicator Date hidden'!AR86="x","x",$AQ$2-'Indicator Date hidden'!AR86)</f>
        <v>4</v>
      </c>
      <c r="AR85" s="211">
        <f>IF('Indicator Date hidden'!AS86="x","x",$AR$2-'Indicator Date hidden'!AS86)</f>
        <v>0</v>
      </c>
      <c r="AS85" s="211">
        <f>IF('Indicator Date hidden'!AT86="x","x",$AS$2-'Indicator Date hidden'!AT86)</f>
        <v>0</v>
      </c>
      <c r="AT85" s="211">
        <f>IF('Indicator Date hidden'!AU86="x","x",$AT$2-'Indicator Date hidden'!AU86)</f>
        <v>0</v>
      </c>
      <c r="AU85" s="211" t="str">
        <f>IF('Indicator Date hidden'!AV86="x","x",$AU$2-'Indicator Date hidden'!AV86)</f>
        <v>x</v>
      </c>
      <c r="AV85" s="211">
        <f>IF('Indicator Date hidden'!AW86="x","x",$AV$2-'Indicator Date hidden'!AW86)</f>
        <v>0</v>
      </c>
      <c r="AW85" s="211">
        <f>IF('Indicator Date hidden'!AX86="x","x",$AW$2-'Indicator Date hidden'!AX86)</f>
        <v>0</v>
      </c>
      <c r="AX85" s="211">
        <f>IF('Indicator Date hidden'!AY86="x","x",$AX$2-'Indicator Date hidden'!AY86)</f>
        <v>0</v>
      </c>
      <c r="AY85" s="211">
        <f>IF('Indicator Date hidden'!AZ86="x","x",$AY$2-'Indicator Date hidden'!AZ86)</f>
        <v>0</v>
      </c>
      <c r="AZ85" s="211">
        <f>IF('Indicator Date hidden'!BA86="x","x",$AZ$2-'Indicator Date hidden'!BA86)</f>
        <v>0</v>
      </c>
      <c r="BA85">
        <f t="shared" si="10"/>
        <v>21</v>
      </c>
      <c r="BB85" s="21">
        <f t="shared" si="11"/>
        <v>0.45652173913043476</v>
      </c>
      <c r="BC85">
        <f t="shared" si="12"/>
        <v>6</v>
      </c>
      <c r="BD85" s="21">
        <f t="shared" si="13"/>
        <v>1.2633034978928379</v>
      </c>
      <c r="BE85" s="281">
        <f t="shared" si="14"/>
        <v>0</v>
      </c>
    </row>
    <row r="86" spans="1:57" x14ac:dyDescent="0.25">
      <c r="A86" t="s">
        <v>8910</v>
      </c>
      <c r="B86" s="211">
        <f>IF('Indicator Date hidden'!C87="x","x",$B$2-'Indicator Date hidden'!C87)</f>
        <v>0</v>
      </c>
      <c r="C86" s="211">
        <f>IF('Indicator Date hidden'!D87="x","x",$C$2-'Indicator Date hidden'!D87)</f>
        <v>0</v>
      </c>
      <c r="D86" s="211">
        <f>IF('Indicator Date hidden'!E87="x","x",$D$2-'Indicator Date hidden'!E87)</f>
        <v>0</v>
      </c>
      <c r="E86" s="211">
        <f>IF('Indicator Date hidden'!F87="x","x",$E$2-'Indicator Date hidden'!F87)</f>
        <v>0</v>
      </c>
      <c r="F86" s="211">
        <f>IF('Indicator Date hidden'!G87="x","x",$F$2-'Indicator Date hidden'!G87)</f>
        <v>0</v>
      </c>
      <c r="G86" s="211">
        <f>IF('Indicator Date hidden'!H87="x","x",$G$2-'Indicator Date hidden'!H87)</f>
        <v>0</v>
      </c>
      <c r="H86" s="211">
        <f>IF('Indicator Date hidden'!I87="x","x",$H$2-'Indicator Date hidden'!I87)</f>
        <v>0</v>
      </c>
      <c r="I86" s="211">
        <f>IF('Indicator Date hidden'!J87="x","x",$I$2-'Indicator Date hidden'!J87)</f>
        <v>0</v>
      </c>
      <c r="J86" s="211">
        <f>IF('Indicator Date hidden'!K87="x","x",$J$2-'Indicator Date hidden'!K87)</f>
        <v>0</v>
      </c>
      <c r="K86" s="211">
        <f>IF('Indicator Date hidden'!L87="x","x",$K$2-'Indicator Date hidden'!L87)</f>
        <v>0</v>
      </c>
      <c r="L86" s="211">
        <f>IF('Indicator Date hidden'!M87="x","x",$L$2-'Indicator Date hidden'!M87)</f>
        <v>0</v>
      </c>
      <c r="M86" s="211">
        <f>IF('Indicator Date hidden'!N87="x","x",$M$2-'Indicator Date hidden'!N87)</f>
        <v>0</v>
      </c>
      <c r="N86" s="211">
        <f>IF('Indicator Date hidden'!O87="x","x",$N$2-'Indicator Date hidden'!O87)</f>
        <v>0</v>
      </c>
      <c r="O86" s="211">
        <f>IF('Indicator Date hidden'!P87="x","x",$O$2-'Indicator Date hidden'!P87)</f>
        <v>0</v>
      </c>
      <c r="P86" s="211">
        <f>IF('Indicator Date hidden'!Q87="x","x",$P$2-'Indicator Date hidden'!Q87)</f>
        <v>0</v>
      </c>
      <c r="Q86" s="211">
        <f>IF('Indicator Date hidden'!R87="x","x",$Q$2-'Indicator Date hidden'!R87)</f>
        <v>2</v>
      </c>
      <c r="R86" s="211">
        <f>IF('Indicator Date hidden'!S87="x","x",$R$2-'Indicator Date hidden'!S87)</f>
        <v>0</v>
      </c>
      <c r="S86" s="211">
        <f>IF('Indicator Date hidden'!T87="x","x",$S$2-'Indicator Date hidden'!T87)</f>
        <v>0</v>
      </c>
      <c r="T86" s="211">
        <f>IF('Indicator Date hidden'!U87="x","x",$T$2-'Indicator Date hidden'!U87)</f>
        <v>0</v>
      </c>
      <c r="U86" s="211">
        <f>IF('Indicator Date hidden'!V87="x","x",$U$2-'Indicator Date hidden'!V87)</f>
        <v>0</v>
      </c>
      <c r="V86" s="211">
        <f>IF('Indicator Date hidden'!W87="x","x",$V$2-'Indicator Date hidden'!W87)</f>
        <v>0</v>
      </c>
      <c r="W86" s="211">
        <f>IF('Indicator Date hidden'!X87="x","x",$W$2-'Indicator Date hidden'!X87)</f>
        <v>2</v>
      </c>
      <c r="X86" s="211">
        <f>IF('Indicator Date hidden'!Y87="x","x",$X$2-'Indicator Date hidden'!Y87)</f>
        <v>4</v>
      </c>
      <c r="Y86" s="211">
        <f>IF('Indicator Date hidden'!Z87="x","x",$Y$2-'Indicator Date hidden'!Z87)</f>
        <v>0</v>
      </c>
      <c r="Z86" s="211">
        <f>IF('Indicator Date hidden'!AA87="x","x",$Z$2-'Indicator Date hidden'!AA87)</f>
        <v>0</v>
      </c>
      <c r="AA86" s="211" t="str">
        <f>IF('Indicator Date hidden'!AB87="x","x",$AA$2-'Indicator Date hidden'!AB87)</f>
        <v>x</v>
      </c>
      <c r="AB86" s="211">
        <f>IF('Indicator Date hidden'!AC87="x","x",$AB$2-'Indicator Date hidden'!AC87)</f>
        <v>0</v>
      </c>
      <c r="AC86" s="211">
        <f>IF('Indicator Date hidden'!AD87="x","x",$AC$2-'Indicator Date hidden'!AD87)</f>
        <v>0</v>
      </c>
      <c r="AD86" s="211" t="str">
        <f>IF('Indicator Date hidden'!AE87="x","x",$AD$2-'Indicator Date hidden'!AE87)</f>
        <v>x</v>
      </c>
      <c r="AE86" s="211">
        <f>IF('Indicator Date hidden'!AF87="x","x",$AE$2-'Indicator Date hidden'!AF87)</f>
        <v>0</v>
      </c>
      <c r="AF86" s="211">
        <f>IF('Indicator Date hidden'!AG87="x","x",$AF$2-'Indicator Date hidden'!AG87)</f>
        <v>3</v>
      </c>
      <c r="AG86" s="211">
        <f>IF('Indicator Date hidden'!AH87="x","x",$AG$2-'Indicator Date hidden'!AH87)</f>
        <v>0</v>
      </c>
      <c r="AH86" s="211">
        <f>IF('Indicator Date hidden'!AI87="x","x",$AH$2-'Indicator Date hidden'!AI87)</f>
        <v>0</v>
      </c>
      <c r="AI86" s="211">
        <f>IF('Indicator Date hidden'!AJ87="x","x",$AI$2-'Indicator Date hidden'!AJ87)</f>
        <v>0</v>
      </c>
      <c r="AJ86" s="211" t="str">
        <f>IF('Indicator Date hidden'!AK87="x","x",$AJ$2-'Indicator Date hidden'!AK87)</f>
        <v>x</v>
      </c>
      <c r="AK86" s="211">
        <f>IF('Indicator Date hidden'!AL87="x","x",$AK$2-'Indicator Date hidden'!AL87)</f>
        <v>0</v>
      </c>
      <c r="AL86" s="211">
        <f>IF('Indicator Date hidden'!AM87="x","x",$AL$2-'Indicator Date hidden'!AM87)</f>
        <v>0</v>
      </c>
      <c r="AM86" s="211">
        <f>IF('Indicator Date hidden'!AN87="x","x",$AM$2-'Indicator Date hidden'!AN87)</f>
        <v>0</v>
      </c>
      <c r="AN86" s="211">
        <f>IF('Indicator Date hidden'!AO87="x","x",$AN$2-'Indicator Date hidden'!AO87)</f>
        <v>0</v>
      </c>
      <c r="AO86" s="211">
        <f>IF('Indicator Date hidden'!AP87="x","x",$AO$2-'Indicator Date hidden'!AP87)</f>
        <v>0</v>
      </c>
      <c r="AP86" s="211">
        <f>IF('Indicator Date hidden'!AQ87="x","x",$AP$2-'Indicator Date hidden'!AQ87)</f>
        <v>0</v>
      </c>
      <c r="AQ86" s="211">
        <f>IF('Indicator Date hidden'!AR87="x","x",$AQ$2-'Indicator Date hidden'!AR87)</f>
        <v>4</v>
      </c>
      <c r="AR86" s="211">
        <f>IF('Indicator Date hidden'!AS87="x","x",$AR$2-'Indicator Date hidden'!AS87)</f>
        <v>0</v>
      </c>
      <c r="AS86" s="211">
        <f>IF('Indicator Date hidden'!AT87="x","x",$AS$2-'Indicator Date hidden'!AT87)</f>
        <v>0</v>
      </c>
      <c r="AT86" s="211">
        <f>IF('Indicator Date hidden'!AU87="x","x",$AT$2-'Indicator Date hidden'!AU87)</f>
        <v>0</v>
      </c>
      <c r="AU86" s="211">
        <f>IF('Indicator Date hidden'!AV87="x","x",$AU$2-'Indicator Date hidden'!AV87)</f>
        <v>2</v>
      </c>
      <c r="AV86" s="211">
        <f>IF('Indicator Date hidden'!AW87="x","x",$AV$2-'Indicator Date hidden'!AW87)</f>
        <v>0</v>
      </c>
      <c r="AW86" s="211">
        <f>IF('Indicator Date hidden'!AX87="x","x",$AW$2-'Indicator Date hidden'!AX87)</f>
        <v>0</v>
      </c>
      <c r="AX86" s="211">
        <f>IF('Indicator Date hidden'!AY87="x","x",$AX$2-'Indicator Date hidden'!AY87)</f>
        <v>0</v>
      </c>
      <c r="AY86" s="211">
        <f>IF('Indicator Date hidden'!AZ87="x","x",$AY$2-'Indicator Date hidden'!AZ87)</f>
        <v>0</v>
      </c>
      <c r="AZ86" s="211">
        <f>IF('Indicator Date hidden'!BA87="x","x",$AZ$2-'Indicator Date hidden'!BA87)</f>
        <v>0</v>
      </c>
      <c r="BA86">
        <f t="shared" si="10"/>
        <v>17</v>
      </c>
      <c r="BB86" s="21">
        <f t="shared" si="11"/>
        <v>0.35416666666666669</v>
      </c>
      <c r="BC86">
        <f t="shared" si="12"/>
        <v>6</v>
      </c>
      <c r="BD86" s="21">
        <f t="shared" si="13"/>
        <v>0.98930917254864714</v>
      </c>
      <c r="BE86" s="281">
        <f t="shared" si="14"/>
        <v>0</v>
      </c>
    </row>
    <row r="87" spans="1:57" x14ac:dyDescent="0.25">
      <c r="A87" t="s">
        <v>8914</v>
      </c>
      <c r="B87" s="211">
        <f>IF('Indicator Date hidden'!C88="x","x",$B$2-'Indicator Date hidden'!C88)</f>
        <v>0</v>
      </c>
      <c r="C87" s="211">
        <f>IF('Indicator Date hidden'!D88="x","x",$C$2-'Indicator Date hidden'!D88)</f>
        <v>0</v>
      </c>
      <c r="D87" s="211">
        <f>IF('Indicator Date hidden'!E88="x","x",$D$2-'Indicator Date hidden'!E88)</f>
        <v>0</v>
      </c>
      <c r="E87" s="211">
        <f>IF('Indicator Date hidden'!F88="x","x",$E$2-'Indicator Date hidden'!F88)</f>
        <v>0</v>
      </c>
      <c r="F87" s="211">
        <f>IF('Indicator Date hidden'!G88="x","x",$F$2-'Indicator Date hidden'!G88)</f>
        <v>0</v>
      </c>
      <c r="G87" s="211">
        <f>IF('Indicator Date hidden'!H88="x","x",$G$2-'Indicator Date hidden'!H88)</f>
        <v>0</v>
      </c>
      <c r="H87" s="211">
        <f>IF('Indicator Date hidden'!I88="x","x",$H$2-'Indicator Date hidden'!I88)</f>
        <v>0</v>
      </c>
      <c r="I87" s="211">
        <f>IF('Indicator Date hidden'!J88="x","x",$I$2-'Indicator Date hidden'!J88)</f>
        <v>0</v>
      </c>
      <c r="J87" s="211">
        <f>IF('Indicator Date hidden'!K88="x","x",$J$2-'Indicator Date hidden'!K88)</f>
        <v>0</v>
      </c>
      <c r="K87" s="211">
        <f>IF('Indicator Date hidden'!L88="x","x",$K$2-'Indicator Date hidden'!L88)</f>
        <v>0</v>
      </c>
      <c r="L87" s="211">
        <f>IF('Indicator Date hidden'!M88="x","x",$L$2-'Indicator Date hidden'!M88)</f>
        <v>0</v>
      </c>
      <c r="M87" s="211">
        <f>IF('Indicator Date hidden'!N88="x","x",$M$2-'Indicator Date hidden'!N88)</f>
        <v>0</v>
      </c>
      <c r="N87" s="211">
        <f>IF('Indicator Date hidden'!O88="x","x",$N$2-'Indicator Date hidden'!O88)</f>
        <v>0</v>
      </c>
      <c r="O87" s="211">
        <f>IF('Indicator Date hidden'!P88="x","x",$O$2-'Indicator Date hidden'!P88)</f>
        <v>0</v>
      </c>
      <c r="P87" s="211">
        <f>IF('Indicator Date hidden'!Q88="x","x",$P$2-'Indicator Date hidden'!Q88)</f>
        <v>0</v>
      </c>
      <c r="Q87" s="211">
        <f>IF('Indicator Date hidden'!R88="x","x",$Q$2-'Indicator Date hidden'!R88)</f>
        <v>3</v>
      </c>
      <c r="R87" s="211">
        <f>IF('Indicator Date hidden'!S88="x","x",$R$2-'Indicator Date hidden'!S88)</f>
        <v>0</v>
      </c>
      <c r="S87" s="211">
        <f>IF('Indicator Date hidden'!T88="x","x",$S$2-'Indicator Date hidden'!T88)</f>
        <v>0</v>
      </c>
      <c r="T87" s="211">
        <f>IF('Indicator Date hidden'!U88="x","x",$T$2-'Indicator Date hidden'!U88)</f>
        <v>0</v>
      </c>
      <c r="U87" s="211">
        <f>IF('Indicator Date hidden'!V88="x","x",$U$2-'Indicator Date hidden'!V88)</f>
        <v>0</v>
      </c>
      <c r="V87" s="211">
        <f>IF('Indicator Date hidden'!W88="x","x",$V$2-'Indicator Date hidden'!W88)</f>
        <v>0</v>
      </c>
      <c r="W87" s="211">
        <f>IF('Indicator Date hidden'!X88="x","x",$W$2-'Indicator Date hidden'!X88)</f>
        <v>4</v>
      </c>
      <c r="X87" s="211">
        <f>IF('Indicator Date hidden'!Y88="x","x",$X$2-'Indicator Date hidden'!Y88)</f>
        <v>1</v>
      </c>
      <c r="Y87" s="211">
        <f>IF('Indicator Date hidden'!Z88="x","x",$Y$2-'Indicator Date hidden'!Z88)</f>
        <v>0</v>
      </c>
      <c r="Z87" s="211">
        <f>IF('Indicator Date hidden'!AA88="x","x",$Z$2-'Indicator Date hidden'!AA88)</f>
        <v>0</v>
      </c>
      <c r="AA87" s="211">
        <f>IF('Indicator Date hidden'!AB88="x","x",$AA$2-'Indicator Date hidden'!AB88)</f>
        <v>0</v>
      </c>
      <c r="AB87" s="211">
        <f>IF('Indicator Date hidden'!AC88="x","x",$AB$2-'Indicator Date hidden'!AC88)</f>
        <v>0</v>
      </c>
      <c r="AC87" s="211">
        <f>IF('Indicator Date hidden'!AD88="x","x",$AC$2-'Indicator Date hidden'!AD88)</f>
        <v>0</v>
      </c>
      <c r="AD87" s="211" t="str">
        <f>IF('Indicator Date hidden'!AE88="x","x",$AD$2-'Indicator Date hidden'!AE88)</f>
        <v>x</v>
      </c>
      <c r="AE87" s="211">
        <f>IF('Indicator Date hidden'!AF88="x","x",$AE$2-'Indicator Date hidden'!AF88)</f>
        <v>0</v>
      </c>
      <c r="AF87" s="211">
        <f>IF('Indicator Date hidden'!AG88="x","x",$AF$2-'Indicator Date hidden'!AG88)</f>
        <v>0</v>
      </c>
      <c r="AG87" s="211">
        <f>IF('Indicator Date hidden'!AH88="x","x",$AG$2-'Indicator Date hidden'!AH88)</f>
        <v>0</v>
      </c>
      <c r="AH87" s="211">
        <f>IF('Indicator Date hidden'!AI88="x","x",$AH$2-'Indicator Date hidden'!AI88)</f>
        <v>0</v>
      </c>
      <c r="AI87" s="211">
        <f>IF('Indicator Date hidden'!AJ88="x","x",$AI$2-'Indicator Date hidden'!AJ88)</f>
        <v>0</v>
      </c>
      <c r="AJ87" s="211" t="str">
        <f>IF('Indicator Date hidden'!AK88="x","x",$AJ$2-'Indicator Date hidden'!AK88)</f>
        <v>x</v>
      </c>
      <c r="AK87" s="211">
        <f>IF('Indicator Date hidden'!AL88="x","x",$AK$2-'Indicator Date hidden'!AL88)</f>
        <v>1</v>
      </c>
      <c r="AL87" s="211">
        <f>IF('Indicator Date hidden'!AM88="x","x",$AL$2-'Indicator Date hidden'!AM88)</f>
        <v>0</v>
      </c>
      <c r="AM87" s="211">
        <f>IF('Indicator Date hidden'!AN88="x","x",$AM$2-'Indicator Date hidden'!AN88)</f>
        <v>0</v>
      </c>
      <c r="AN87" s="211">
        <f>IF('Indicator Date hidden'!AO88="x","x",$AN$2-'Indicator Date hidden'!AO88)</f>
        <v>0</v>
      </c>
      <c r="AO87" s="211" t="str">
        <f>IF('Indicator Date hidden'!AP88="x","x",$AO$2-'Indicator Date hidden'!AP88)</f>
        <v>x</v>
      </c>
      <c r="AP87" s="211" t="str">
        <f>IF('Indicator Date hidden'!AQ88="x","x",$AP$2-'Indicator Date hidden'!AQ88)</f>
        <v>x</v>
      </c>
      <c r="AQ87" s="211">
        <f>IF('Indicator Date hidden'!AR88="x","x",$AQ$2-'Indicator Date hidden'!AR88)</f>
        <v>4</v>
      </c>
      <c r="AR87" s="211">
        <f>IF('Indicator Date hidden'!AS88="x","x",$AR$2-'Indicator Date hidden'!AS88)</f>
        <v>0</v>
      </c>
      <c r="AS87" s="211">
        <f>IF('Indicator Date hidden'!AT88="x","x",$AS$2-'Indicator Date hidden'!AT88)</f>
        <v>0</v>
      </c>
      <c r="AT87" s="211">
        <f>IF('Indicator Date hidden'!AU88="x","x",$AT$2-'Indicator Date hidden'!AU88)</f>
        <v>0</v>
      </c>
      <c r="AU87" s="211">
        <f>IF('Indicator Date hidden'!AV88="x","x",$AU$2-'Indicator Date hidden'!AV88)</f>
        <v>5</v>
      </c>
      <c r="AV87" s="211">
        <f>IF('Indicator Date hidden'!AW88="x","x",$AV$2-'Indicator Date hidden'!AW88)</f>
        <v>0</v>
      </c>
      <c r="AW87" s="211">
        <f>IF('Indicator Date hidden'!AX88="x","x",$AW$2-'Indicator Date hidden'!AX88)</f>
        <v>0</v>
      </c>
      <c r="AX87" s="211">
        <f>IF('Indicator Date hidden'!AY88="x","x",$AX$2-'Indicator Date hidden'!AY88)</f>
        <v>0</v>
      </c>
      <c r="AY87" s="211">
        <f>IF('Indicator Date hidden'!AZ88="x","x",$AY$2-'Indicator Date hidden'!AZ88)</f>
        <v>0</v>
      </c>
      <c r="AZ87" s="211">
        <f>IF('Indicator Date hidden'!BA88="x","x",$AZ$2-'Indicator Date hidden'!BA88)</f>
        <v>0</v>
      </c>
      <c r="BA87">
        <f t="shared" si="10"/>
        <v>18</v>
      </c>
      <c r="BB87" s="21">
        <f t="shared" si="11"/>
        <v>0.38297872340425532</v>
      </c>
      <c r="BC87">
        <f t="shared" si="12"/>
        <v>6</v>
      </c>
      <c r="BD87" s="21">
        <f t="shared" si="13"/>
        <v>1.1402349793169586</v>
      </c>
      <c r="BE87" s="281">
        <f t="shared" si="14"/>
        <v>0</v>
      </c>
    </row>
    <row r="88" spans="1:57" x14ac:dyDescent="0.25">
      <c r="A88" t="s">
        <v>8915</v>
      </c>
      <c r="B88" s="211">
        <f>IF('Indicator Date hidden'!C89="x","x",$B$2-'Indicator Date hidden'!C89)</f>
        <v>0</v>
      </c>
      <c r="C88" s="211">
        <f>IF('Indicator Date hidden'!D89="x","x",$C$2-'Indicator Date hidden'!D89)</f>
        <v>0</v>
      </c>
      <c r="D88" s="211">
        <f>IF('Indicator Date hidden'!E89="x","x",$D$2-'Indicator Date hidden'!E89)</f>
        <v>0</v>
      </c>
      <c r="E88" s="211">
        <f>IF('Indicator Date hidden'!F89="x","x",$E$2-'Indicator Date hidden'!F89)</f>
        <v>0</v>
      </c>
      <c r="F88" s="211">
        <f>IF('Indicator Date hidden'!G89="x","x",$F$2-'Indicator Date hidden'!G89)</f>
        <v>0</v>
      </c>
      <c r="G88" s="211">
        <f>IF('Indicator Date hidden'!H89="x","x",$G$2-'Indicator Date hidden'!H89)</f>
        <v>0</v>
      </c>
      <c r="H88" s="211">
        <f>IF('Indicator Date hidden'!I89="x","x",$H$2-'Indicator Date hidden'!I89)</f>
        <v>0</v>
      </c>
      <c r="I88" s="211">
        <f>IF('Indicator Date hidden'!J89="x","x",$I$2-'Indicator Date hidden'!J89)</f>
        <v>0</v>
      </c>
      <c r="J88" s="211">
        <f>IF('Indicator Date hidden'!K89="x","x",$J$2-'Indicator Date hidden'!K89)</f>
        <v>0</v>
      </c>
      <c r="K88" s="211">
        <f>IF('Indicator Date hidden'!L89="x","x",$K$2-'Indicator Date hidden'!L89)</f>
        <v>0</v>
      </c>
      <c r="L88" s="211">
        <f>IF('Indicator Date hidden'!M89="x","x",$L$2-'Indicator Date hidden'!M89)</f>
        <v>0</v>
      </c>
      <c r="M88" s="211">
        <f>IF('Indicator Date hidden'!N89="x","x",$M$2-'Indicator Date hidden'!N89)</f>
        <v>0</v>
      </c>
      <c r="N88" s="211">
        <f>IF('Indicator Date hidden'!O89="x","x",$N$2-'Indicator Date hidden'!O89)</f>
        <v>0</v>
      </c>
      <c r="O88" s="211">
        <f>IF('Indicator Date hidden'!P89="x","x",$O$2-'Indicator Date hidden'!P89)</f>
        <v>0</v>
      </c>
      <c r="P88" s="211">
        <f>IF('Indicator Date hidden'!Q89="x","x",$P$2-'Indicator Date hidden'!Q89)</f>
        <v>0</v>
      </c>
      <c r="Q88" s="211">
        <f>IF('Indicator Date hidden'!R89="x","x",$Q$2-'Indicator Date hidden'!R89)</f>
        <v>5</v>
      </c>
      <c r="R88" s="211">
        <f>IF('Indicator Date hidden'!S89="x","x",$R$2-'Indicator Date hidden'!S89)</f>
        <v>0</v>
      </c>
      <c r="S88" s="211">
        <f>IF('Indicator Date hidden'!T89="x","x",$S$2-'Indicator Date hidden'!T89)</f>
        <v>0</v>
      </c>
      <c r="T88" s="211">
        <f>IF('Indicator Date hidden'!U89="x","x",$T$2-'Indicator Date hidden'!U89)</f>
        <v>0</v>
      </c>
      <c r="U88" s="211">
        <f>IF('Indicator Date hidden'!V89="x","x",$U$2-'Indicator Date hidden'!V89)</f>
        <v>0</v>
      </c>
      <c r="V88" s="211">
        <f>IF('Indicator Date hidden'!W89="x","x",$V$2-'Indicator Date hidden'!W89)</f>
        <v>0</v>
      </c>
      <c r="W88" s="211">
        <f>IF('Indicator Date hidden'!X89="x","x",$W$2-'Indicator Date hidden'!X89)</f>
        <v>0</v>
      </c>
      <c r="X88" s="211">
        <f>IF('Indicator Date hidden'!Y89="x","x",$X$2-'Indicator Date hidden'!Y89)</f>
        <v>1</v>
      </c>
      <c r="Y88" s="211">
        <f>IF('Indicator Date hidden'!Z89="x","x",$Y$2-'Indicator Date hidden'!Z89)</f>
        <v>0</v>
      </c>
      <c r="Z88" s="211">
        <f>IF('Indicator Date hidden'!AA89="x","x",$Z$2-'Indicator Date hidden'!AA89)</f>
        <v>0</v>
      </c>
      <c r="AA88" s="211">
        <f>IF('Indicator Date hidden'!AB89="x","x",$AA$2-'Indicator Date hidden'!AB89)</f>
        <v>0</v>
      </c>
      <c r="AB88" s="211">
        <f>IF('Indicator Date hidden'!AC89="x","x",$AB$2-'Indicator Date hidden'!AC89)</f>
        <v>0</v>
      </c>
      <c r="AC88" s="211">
        <f>IF('Indicator Date hidden'!AD89="x","x",$AC$2-'Indicator Date hidden'!AD89)</f>
        <v>0</v>
      </c>
      <c r="AD88" s="211">
        <f>IF('Indicator Date hidden'!AE89="x","x",$AD$2-'Indicator Date hidden'!AE89)</f>
        <v>0</v>
      </c>
      <c r="AE88" s="211">
        <f>IF('Indicator Date hidden'!AF89="x","x",$AE$2-'Indicator Date hidden'!AF89)</f>
        <v>0</v>
      </c>
      <c r="AF88" s="211">
        <f>IF('Indicator Date hidden'!AG89="x","x",$AF$2-'Indicator Date hidden'!AG89)</f>
        <v>8</v>
      </c>
      <c r="AG88" s="211">
        <f>IF('Indicator Date hidden'!AH89="x","x",$AG$2-'Indicator Date hidden'!AH89)</f>
        <v>0</v>
      </c>
      <c r="AH88" s="211">
        <f>IF('Indicator Date hidden'!AI89="x","x",$AH$2-'Indicator Date hidden'!AI89)</f>
        <v>0</v>
      </c>
      <c r="AI88" s="211">
        <f>IF('Indicator Date hidden'!AJ89="x","x",$AI$2-'Indicator Date hidden'!AJ89)</f>
        <v>0</v>
      </c>
      <c r="AJ88" s="211">
        <f>IF('Indicator Date hidden'!AK89="x","x",$AJ$2-'Indicator Date hidden'!AK89)</f>
        <v>1</v>
      </c>
      <c r="AK88" s="211">
        <f>IF('Indicator Date hidden'!AL89="x","x",$AK$2-'Indicator Date hidden'!AL89)</f>
        <v>0</v>
      </c>
      <c r="AL88" s="211">
        <f>IF('Indicator Date hidden'!AM89="x","x",$AL$2-'Indicator Date hidden'!AM89)</f>
        <v>0</v>
      </c>
      <c r="AM88" s="211">
        <f>IF('Indicator Date hidden'!AN89="x","x",$AM$2-'Indicator Date hidden'!AN89)</f>
        <v>0</v>
      </c>
      <c r="AN88" s="211">
        <f>IF('Indicator Date hidden'!AO89="x","x",$AN$2-'Indicator Date hidden'!AO89)</f>
        <v>0</v>
      </c>
      <c r="AO88" s="211">
        <f>IF('Indicator Date hidden'!AP89="x","x",$AO$2-'Indicator Date hidden'!AP89)</f>
        <v>1</v>
      </c>
      <c r="AP88" s="211">
        <f>IF('Indicator Date hidden'!AQ89="x","x",$AP$2-'Indicator Date hidden'!AQ89)</f>
        <v>0</v>
      </c>
      <c r="AQ88" s="211">
        <f>IF('Indicator Date hidden'!AR89="x","x",$AQ$2-'Indicator Date hidden'!AR89)</f>
        <v>0</v>
      </c>
      <c r="AR88" s="211">
        <f>IF('Indicator Date hidden'!AS89="x","x",$AR$2-'Indicator Date hidden'!AS89)</f>
        <v>0</v>
      </c>
      <c r="AS88" s="211">
        <f>IF('Indicator Date hidden'!AT89="x","x",$AS$2-'Indicator Date hidden'!AT89)</f>
        <v>0</v>
      </c>
      <c r="AT88" s="211">
        <f>IF('Indicator Date hidden'!AU89="x","x",$AT$2-'Indicator Date hidden'!AU89)</f>
        <v>0</v>
      </c>
      <c r="AU88" s="211">
        <f>IF('Indicator Date hidden'!AV89="x","x",$AU$2-'Indicator Date hidden'!AV89)</f>
        <v>7</v>
      </c>
      <c r="AV88" s="211">
        <f>IF('Indicator Date hidden'!AW89="x","x",$AV$2-'Indicator Date hidden'!AW89)</f>
        <v>0</v>
      </c>
      <c r="AW88" s="211">
        <f>IF('Indicator Date hidden'!AX89="x","x",$AW$2-'Indicator Date hidden'!AX89)</f>
        <v>0</v>
      </c>
      <c r="AX88" s="211">
        <f>IF('Indicator Date hidden'!AY89="x","x",$AX$2-'Indicator Date hidden'!AY89)</f>
        <v>0</v>
      </c>
      <c r="AY88" s="211">
        <f>IF('Indicator Date hidden'!AZ89="x","x",$AY$2-'Indicator Date hidden'!AZ89)</f>
        <v>0</v>
      </c>
      <c r="AZ88" s="211">
        <f>IF('Indicator Date hidden'!BA89="x","x",$AZ$2-'Indicator Date hidden'!BA89)</f>
        <v>0</v>
      </c>
      <c r="BA88">
        <f t="shared" si="10"/>
        <v>23</v>
      </c>
      <c r="BB88" s="21">
        <f t="shared" si="11"/>
        <v>0.45098039215686275</v>
      </c>
      <c r="BC88">
        <f t="shared" si="12"/>
        <v>6</v>
      </c>
      <c r="BD88" s="21">
        <f t="shared" si="13"/>
        <v>1.6004132492087735</v>
      </c>
      <c r="BE88" s="281">
        <f t="shared" si="14"/>
        <v>0</v>
      </c>
    </row>
    <row r="89" spans="1:57" x14ac:dyDescent="0.25">
      <c r="A89" t="s">
        <v>8921</v>
      </c>
      <c r="B89" s="211">
        <f>IF('Indicator Date hidden'!C90="x","x",$B$2-'Indicator Date hidden'!C90)</f>
        <v>0</v>
      </c>
      <c r="C89" s="211">
        <f>IF('Indicator Date hidden'!D90="x","x",$C$2-'Indicator Date hidden'!D90)</f>
        <v>0</v>
      </c>
      <c r="D89" s="211">
        <f>IF('Indicator Date hidden'!E90="x","x",$D$2-'Indicator Date hidden'!E90)</f>
        <v>0</v>
      </c>
      <c r="E89" s="211">
        <f>IF('Indicator Date hidden'!F90="x","x",$E$2-'Indicator Date hidden'!F90)</f>
        <v>0</v>
      </c>
      <c r="F89" s="211">
        <f>IF('Indicator Date hidden'!G90="x","x",$F$2-'Indicator Date hidden'!G90)</f>
        <v>0</v>
      </c>
      <c r="G89" s="211">
        <f>IF('Indicator Date hidden'!H90="x","x",$G$2-'Indicator Date hidden'!H90)</f>
        <v>0</v>
      </c>
      <c r="H89" s="211">
        <f>IF('Indicator Date hidden'!I90="x","x",$H$2-'Indicator Date hidden'!I90)</f>
        <v>0</v>
      </c>
      <c r="I89" s="211">
        <f>IF('Indicator Date hidden'!J90="x","x",$I$2-'Indicator Date hidden'!J90)</f>
        <v>0</v>
      </c>
      <c r="J89" s="211">
        <f>IF('Indicator Date hidden'!K90="x","x",$J$2-'Indicator Date hidden'!K90)</f>
        <v>0</v>
      </c>
      <c r="K89" s="211">
        <f>IF('Indicator Date hidden'!L90="x","x",$K$2-'Indicator Date hidden'!L90)</f>
        <v>0</v>
      </c>
      <c r="L89" s="211">
        <f>IF('Indicator Date hidden'!M90="x","x",$L$2-'Indicator Date hidden'!M90)</f>
        <v>0</v>
      </c>
      <c r="M89" s="211">
        <f>IF('Indicator Date hidden'!N90="x","x",$M$2-'Indicator Date hidden'!N90)</f>
        <v>0</v>
      </c>
      <c r="N89" s="211">
        <f>IF('Indicator Date hidden'!O90="x","x",$N$2-'Indicator Date hidden'!O90)</f>
        <v>0</v>
      </c>
      <c r="O89" s="211">
        <f>IF('Indicator Date hidden'!P90="x","x",$O$2-'Indicator Date hidden'!P90)</f>
        <v>0</v>
      </c>
      <c r="P89" s="211">
        <f>IF('Indicator Date hidden'!Q90="x","x",$P$2-'Indicator Date hidden'!Q90)</f>
        <v>0</v>
      </c>
      <c r="Q89" s="211" t="str">
        <f>IF('Indicator Date hidden'!R90="x","x",$Q$2-'Indicator Date hidden'!R90)</f>
        <v>x</v>
      </c>
      <c r="R89" s="211">
        <f>IF('Indicator Date hidden'!S90="x","x",$R$2-'Indicator Date hidden'!S90)</f>
        <v>0</v>
      </c>
      <c r="S89" s="211">
        <f>IF('Indicator Date hidden'!T90="x","x",$S$2-'Indicator Date hidden'!T90)</f>
        <v>0</v>
      </c>
      <c r="T89" s="211">
        <f>IF('Indicator Date hidden'!U90="x","x",$T$2-'Indicator Date hidden'!U90)</f>
        <v>0</v>
      </c>
      <c r="U89" s="211">
        <f>IF('Indicator Date hidden'!V90="x","x",$U$2-'Indicator Date hidden'!V90)</f>
        <v>0</v>
      </c>
      <c r="V89" s="211">
        <f>IF('Indicator Date hidden'!W90="x","x",$V$2-'Indicator Date hidden'!W90)</f>
        <v>0</v>
      </c>
      <c r="W89" s="211">
        <f>IF('Indicator Date hidden'!X90="x","x",$W$2-'Indicator Date hidden'!X90)</f>
        <v>5</v>
      </c>
      <c r="X89" s="211">
        <f>IF('Indicator Date hidden'!Y90="x","x",$X$2-'Indicator Date hidden'!Y90)</f>
        <v>4</v>
      </c>
      <c r="Y89" s="211">
        <f>IF('Indicator Date hidden'!Z90="x","x",$Y$2-'Indicator Date hidden'!Z90)</f>
        <v>0</v>
      </c>
      <c r="Z89" s="211">
        <f>IF('Indicator Date hidden'!AA90="x","x",$Z$2-'Indicator Date hidden'!AA90)</f>
        <v>0</v>
      </c>
      <c r="AA89" s="211" t="str">
        <f>IF('Indicator Date hidden'!AB90="x","x",$AA$2-'Indicator Date hidden'!AB90)</f>
        <v>x</v>
      </c>
      <c r="AB89" s="211">
        <f>IF('Indicator Date hidden'!AC90="x","x",$AB$2-'Indicator Date hidden'!AC90)</f>
        <v>0</v>
      </c>
      <c r="AC89" s="211">
        <f>IF('Indicator Date hidden'!AD90="x","x",$AC$2-'Indicator Date hidden'!AD90)</f>
        <v>0</v>
      </c>
      <c r="AD89" s="211" t="str">
        <f>IF('Indicator Date hidden'!AE90="x","x",$AD$2-'Indicator Date hidden'!AE90)</f>
        <v>x</v>
      </c>
      <c r="AE89" s="211" t="str">
        <f>IF('Indicator Date hidden'!AF90="x","x",$AE$2-'Indicator Date hidden'!AF90)</f>
        <v>x</v>
      </c>
      <c r="AF89" s="211">
        <f>IF('Indicator Date hidden'!AG90="x","x",$AF$2-'Indicator Date hidden'!AG90)</f>
        <v>7</v>
      </c>
      <c r="AG89" s="211">
        <f>IF('Indicator Date hidden'!AH90="x","x",$AG$2-'Indicator Date hidden'!AH90)</f>
        <v>0</v>
      </c>
      <c r="AH89" s="211">
        <f>IF('Indicator Date hidden'!AI90="x","x",$AH$2-'Indicator Date hidden'!AI90)</f>
        <v>0</v>
      </c>
      <c r="AI89" s="211">
        <f>IF('Indicator Date hidden'!AJ90="x","x",$AI$2-'Indicator Date hidden'!AJ90)</f>
        <v>0</v>
      </c>
      <c r="AJ89" s="211" t="str">
        <f>IF('Indicator Date hidden'!AK90="x","x",$AJ$2-'Indicator Date hidden'!AK90)</f>
        <v>x</v>
      </c>
      <c r="AK89" s="211" t="str">
        <f>IF('Indicator Date hidden'!AL90="x","x",$AK$2-'Indicator Date hidden'!AL90)</f>
        <v>x</v>
      </c>
      <c r="AL89" s="211">
        <f>IF('Indicator Date hidden'!AM90="x","x",$AL$2-'Indicator Date hidden'!AM90)</f>
        <v>0</v>
      </c>
      <c r="AM89" s="211">
        <f>IF('Indicator Date hidden'!AN90="x","x",$AM$2-'Indicator Date hidden'!AN90)</f>
        <v>0</v>
      </c>
      <c r="AN89" s="211">
        <f>IF('Indicator Date hidden'!AO90="x","x",$AN$2-'Indicator Date hidden'!AO90)</f>
        <v>0</v>
      </c>
      <c r="AO89" s="211" t="str">
        <f>IF('Indicator Date hidden'!AP90="x","x",$AO$2-'Indicator Date hidden'!AP90)</f>
        <v>x</v>
      </c>
      <c r="AP89" s="211" t="str">
        <f>IF('Indicator Date hidden'!AQ90="x","x",$AP$2-'Indicator Date hidden'!AQ90)</f>
        <v>x</v>
      </c>
      <c r="AQ89" s="211" t="str">
        <f>IF('Indicator Date hidden'!AR90="x","x",$AQ$2-'Indicator Date hidden'!AR90)</f>
        <v>x</v>
      </c>
      <c r="AR89" s="211">
        <f>IF('Indicator Date hidden'!AS90="x","x",$AR$2-'Indicator Date hidden'!AS90)</f>
        <v>0</v>
      </c>
      <c r="AS89" s="211" t="str">
        <f>IF('Indicator Date hidden'!AT90="x","x",$AS$2-'Indicator Date hidden'!AT90)</f>
        <v>x</v>
      </c>
      <c r="AT89" s="211">
        <f>IF('Indicator Date hidden'!AU90="x","x",$AT$2-'Indicator Date hidden'!AU90)</f>
        <v>0</v>
      </c>
      <c r="AU89" s="211" t="str">
        <f>IF('Indicator Date hidden'!AV90="x","x",$AU$2-'Indicator Date hidden'!AV90)</f>
        <v>x</v>
      </c>
      <c r="AV89" s="211">
        <f>IF('Indicator Date hidden'!AW90="x","x",$AV$2-'Indicator Date hidden'!AW90)</f>
        <v>0</v>
      </c>
      <c r="AW89" s="211">
        <f>IF('Indicator Date hidden'!AX90="x","x",$AW$2-'Indicator Date hidden'!AX90)</f>
        <v>0</v>
      </c>
      <c r="AX89" s="211">
        <f>IF('Indicator Date hidden'!AY90="x","x",$AX$2-'Indicator Date hidden'!AY90)</f>
        <v>0</v>
      </c>
      <c r="AY89" s="211">
        <f>IF('Indicator Date hidden'!AZ90="x","x",$AY$2-'Indicator Date hidden'!AZ90)</f>
        <v>0</v>
      </c>
      <c r="AZ89" s="211">
        <f>IF('Indicator Date hidden'!BA90="x","x",$AZ$2-'Indicator Date hidden'!BA90)</f>
        <v>0</v>
      </c>
      <c r="BA89">
        <f t="shared" si="10"/>
        <v>16</v>
      </c>
      <c r="BB89" s="21">
        <f t="shared" si="11"/>
        <v>0.4</v>
      </c>
      <c r="BC89">
        <f t="shared" si="12"/>
        <v>3</v>
      </c>
      <c r="BD89" s="21">
        <f t="shared" si="13"/>
        <v>1.4456832294800961</v>
      </c>
      <c r="BE89" s="281">
        <f t="shared" si="14"/>
        <v>0</v>
      </c>
    </row>
    <row r="90" spans="1:57" x14ac:dyDescent="0.25">
      <c r="A90" t="s">
        <v>8994</v>
      </c>
      <c r="B90" s="211">
        <f>IF('Indicator Date hidden'!C91="x","x",$B$2-'Indicator Date hidden'!C91)</f>
        <v>0</v>
      </c>
      <c r="C90" s="211">
        <f>IF('Indicator Date hidden'!D91="x","x",$C$2-'Indicator Date hidden'!D91)</f>
        <v>0</v>
      </c>
      <c r="D90" s="211">
        <f>IF('Indicator Date hidden'!E91="x","x",$D$2-'Indicator Date hidden'!E91)</f>
        <v>0</v>
      </c>
      <c r="E90" s="211">
        <f>IF('Indicator Date hidden'!F91="x","x",$E$2-'Indicator Date hidden'!F91)</f>
        <v>0</v>
      </c>
      <c r="F90" s="211">
        <f>IF('Indicator Date hidden'!G91="x","x",$F$2-'Indicator Date hidden'!G91)</f>
        <v>0</v>
      </c>
      <c r="G90" s="211">
        <f>IF('Indicator Date hidden'!H91="x","x",$G$2-'Indicator Date hidden'!H91)</f>
        <v>0</v>
      </c>
      <c r="H90" s="211">
        <f>IF('Indicator Date hidden'!I91="x","x",$H$2-'Indicator Date hidden'!I91)</f>
        <v>0</v>
      </c>
      <c r="I90" s="211">
        <f>IF('Indicator Date hidden'!J91="x","x",$I$2-'Indicator Date hidden'!J91)</f>
        <v>0</v>
      </c>
      <c r="J90" s="211">
        <f>IF('Indicator Date hidden'!K91="x","x",$J$2-'Indicator Date hidden'!K91)</f>
        <v>0</v>
      </c>
      <c r="K90" s="211">
        <f>IF('Indicator Date hidden'!L91="x","x",$K$2-'Indicator Date hidden'!L91)</f>
        <v>0</v>
      </c>
      <c r="L90" s="211">
        <f>IF('Indicator Date hidden'!M91="x","x",$L$2-'Indicator Date hidden'!M91)</f>
        <v>0</v>
      </c>
      <c r="M90" s="211">
        <f>IF('Indicator Date hidden'!N91="x","x",$M$2-'Indicator Date hidden'!N91)</f>
        <v>0</v>
      </c>
      <c r="N90" s="211">
        <f>IF('Indicator Date hidden'!O91="x","x",$N$2-'Indicator Date hidden'!O91)</f>
        <v>0</v>
      </c>
      <c r="O90" s="211">
        <f>IF('Indicator Date hidden'!P91="x","x",$O$2-'Indicator Date hidden'!P91)</f>
        <v>0</v>
      </c>
      <c r="P90" s="211" t="str">
        <f>IF('Indicator Date hidden'!Q91="x","x",$P$2-'Indicator Date hidden'!Q91)</f>
        <v>x</v>
      </c>
      <c r="Q90" s="211" t="str">
        <f>IF('Indicator Date hidden'!R91="x","x",$Q$2-'Indicator Date hidden'!R91)</f>
        <v>x</v>
      </c>
      <c r="R90" s="211">
        <f>IF('Indicator Date hidden'!S91="x","x",$R$2-'Indicator Date hidden'!S91)</f>
        <v>0</v>
      </c>
      <c r="S90" s="211">
        <f>IF('Indicator Date hidden'!T91="x","x",$S$2-'Indicator Date hidden'!T91)</f>
        <v>0</v>
      </c>
      <c r="T90" s="211">
        <f>IF('Indicator Date hidden'!U91="x","x",$T$2-'Indicator Date hidden'!U91)</f>
        <v>0</v>
      </c>
      <c r="U90" s="211" t="str">
        <f>IF('Indicator Date hidden'!V91="x","x",$U$2-'Indicator Date hidden'!V91)</f>
        <v>x</v>
      </c>
      <c r="V90" s="211">
        <f>IF('Indicator Date hidden'!W91="x","x",$V$2-'Indicator Date hidden'!W91)</f>
        <v>0</v>
      </c>
      <c r="W90" s="211">
        <f>IF('Indicator Date hidden'!X91="x","x",$W$2-'Indicator Date hidden'!X91)</f>
        <v>2</v>
      </c>
      <c r="X90" s="211" t="str">
        <f>IF('Indicator Date hidden'!Y91="x","x",$X$2-'Indicator Date hidden'!Y91)</f>
        <v>x</v>
      </c>
      <c r="Y90" s="211">
        <f>IF('Indicator Date hidden'!Z91="x","x",$Y$2-'Indicator Date hidden'!Z91)</f>
        <v>0</v>
      </c>
      <c r="Z90" s="211">
        <f>IF('Indicator Date hidden'!AA91="x","x",$Z$2-'Indicator Date hidden'!AA91)</f>
        <v>0</v>
      </c>
      <c r="AA90" s="211" t="str">
        <f>IF('Indicator Date hidden'!AB91="x","x",$AA$2-'Indicator Date hidden'!AB91)</f>
        <v>x</v>
      </c>
      <c r="AB90" s="211" t="str">
        <f>IF('Indicator Date hidden'!AC91="x","x",$AB$2-'Indicator Date hidden'!AC91)</f>
        <v>x</v>
      </c>
      <c r="AC90" s="211">
        <f>IF('Indicator Date hidden'!AD91="x","x",$AC$2-'Indicator Date hidden'!AD91)</f>
        <v>0</v>
      </c>
      <c r="AD90" s="211">
        <f>IF('Indicator Date hidden'!AE91="x","x",$AD$2-'Indicator Date hidden'!AE91)</f>
        <v>0</v>
      </c>
      <c r="AE90" s="211" t="str">
        <f>IF('Indicator Date hidden'!AF91="x","x",$AE$2-'Indicator Date hidden'!AF91)</f>
        <v>x</v>
      </c>
      <c r="AF90" s="211" t="str">
        <f>IF('Indicator Date hidden'!AG91="x","x",$AF$2-'Indicator Date hidden'!AG91)</f>
        <v>x</v>
      </c>
      <c r="AG90" s="211">
        <f>IF('Indicator Date hidden'!AH91="x","x",$AG$2-'Indicator Date hidden'!AH91)</f>
        <v>0</v>
      </c>
      <c r="AH90" s="211">
        <f>IF('Indicator Date hidden'!AI91="x","x",$AH$2-'Indicator Date hidden'!AI91)</f>
        <v>0</v>
      </c>
      <c r="AI90" s="211">
        <f>IF('Indicator Date hidden'!AJ91="x","x",$AI$2-'Indicator Date hidden'!AJ91)</f>
        <v>0</v>
      </c>
      <c r="AJ90" s="211" t="str">
        <f>IF('Indicator Date hidden'!AK91="x","x",$AJ$2-'Indicator Date hidden'!AK91)</f>
        <v>x</v>
      </c>
      <c r="AK90" s="211" t="str">
        <f>IF('Indicator Date hidden'!AL91="x","x",$AK$2-'Indicator Date hidden'!AL91)</f>
        <v>x</v>
      </c>
      <c r="AL90" s="211">
        <f>IF('Indicator Date hidden'!AM91="x","x",$AL$2-'Indicator Date hidden'!AM91)</f>
        <v>0</v>
      </c>
      <c r="AM90" s="211">
        <f>IF('Indicator Date hidden'!AN91="x","x",$AM$2-'Indicator Date hidden'!AN91)</f>
        <v>0</v>
      </c>
      <c r="AN90" s="211">
        <f>IF('Indicator Date hidden'!AO91="x","x",$AN$2-'Indicator Date hidden'!AO91)</f>
        <v>0</v>
      </c>
      <c r="AO90" s="211" t="str">
        <f>IF('Indicator Date hidden'!AP91="x","x",$AO$2-'Indicator Date hidden'!AP91)</f>
        <v>x</v>
      </c>
      <c r="AP90" s="211" t="str">
        <f>IF('Indicator Date hidden'!AQ91="x","x",$AP$2-'Indicator Date hidden'!AQ91)</f>
        <v>x</v>
      </c>
      <c r="AQ90" s="211" t="str">
        <f>IF('Indicator Date hidden'!AR91="x","x",$AQ$2-'Indicator Date hidden'!AR91)</f>
        <v>x</v>
      </c>
      <c r="AR90" s="211">
        <f>IF('Indicator Date hidden'!AS91="x","x",$AR$2-'Indicator Date hidden'!AS91)</f>
        <v>0</v>
      </c>
      <c r="AS90" s="211">
        <f>IF('Indicator Date hidden'!AT91="x","x",$AS$2-'Indicator Date hidden'!AT91)</f>
        <v>0</v>
      </c>
      <c r="AT90" s="211">
        <f>IF('Indicator Date hidden'!AU91="x","x",$AT$2-'Indicator Date hidden'!AU91)</f>
        <v>0</v>
      </c>
      <c r="AU90" s="211">
        <f>IF('Indicator Date hidden'!AV91="x","x",$AU$2-'Indicator Date hidden'!AV91)</f>
        <v>6</v>
      </c>
      <c r="AV90" s="211">
        <f>IF('Indicator Date hidden'!AW91="x","x",$AV$2-'Indicator Date hidden'!AW91)</f>
        <v>0</v>
      </c>
      <c r="AW90" s="211">
        <f>IF('Indicator Date hidden'!AX91="x","x",$AW$2-'Indicator Date hidden'!AX91)</f>
        <v>0</v>
      </c>
      <c r="AX90" s="211">
        <f>IF('Indicator Date hidden'!AY91="x","x",$AX$2-'Indicator Date hidden'!AY91)</f>
        <v>0</v>
      </c>
      <c r="AY90" s="211">
        <f>IF('Indicator Date hidden'!AZ91="x","x",$AY$2-'Indicator Date hidden'!AZ91)</f>
        <v>0</v>
      </c>
      <c r="AZ90" s="211">
        <f>IF('Indicator Date hidden'!BA91="x","x",$AZ$2-'Indicator Date hidden'!BA91)</f>
        <v>0</v>
      </c>
      <c r="BA90">
        <f t="shared" si="10"/>
        <v>8</v>
      </c>
      <c r="BB90" s="21">
        <f t="shared" si="11"/>
        <v>0.21052631578947367</v>
      </c>
      <c r="BC90">
        <f t="shared" si="12"/>
        <v>2</v>
      </c>
      <c r="BD90" s="21">
        <f t="shared" si="13"/>
        <v>1.0041465278073112</v>
      </c>
      <c r="BE90" s="281">
        <f t="shared" si="14"/>
        <v>0</v>
      </c>
    </row>
    <row r="91" spans="1:57" x14ac:dyDescent="0.25">
      <c r="A91" t="s">
        <v>8925</v>
      </c>
      <c r="B91" s="211">
        <f>IF('Indicator Date hidden'!C92="x","x",$B$2-'Indicator Date hidden'!C92)</f>
        <v>0</v>
      </c>
      <c r="C91" s="211">
        <f>IF('Indicator Date hidden'!D92="x","x",$C$2-'Indicator Date hidden'!D92)</f>
        <v>0</v>
      </c>
      <c r="D91" s="211">
        <f>IF('Indicator Date hidden'!E92="x","x",$D$2-'Indicator Date hidden'!E92)</f>
        <v>0</v>
      </c>
      <c r="E91" s="211">
        <f>IF('Indicator Date hidden'!F92="x","x",$E$2-'Indicator Date hidden'!F92)</f>
        <v>0</v>
      </c>
      <c r="F91" s="211">
        <f>IF('Indicator Date hidden'!G92="x","x",$F$2-'Indicator Date hidden'!G92)</f>
        <v>0</v>
      </c>
      <c r="G91" s="211">
        <f>IF('Indicator Date hidden'!H92="x","x",$G$2-'Indicator Date hidden'!H92)</f>
        <v>0</v>
      </c>
      <c r="H91" s="211">
        <f>IF('Indicator Date hidden'!I92="x","x",$H$2-'Indicator Date hidden'!I92)</f>
        <v>0</v>
      </c>
      <c r="I91" s="211">
        <f>IF('Indicator Date hidden'!J92="x","x",$I$2-'Indicator Date hidden'!J92)</f>
        <v>0</v>
      </c>
      <c r="J91" s="211">
        <f>IF('Indicator Date hidden'!K92="x","x",$J$2-'Indicator Date hidden'!K92)</f>
        <v>0</v>
      </c>
      <c r="K91" s="211">
        <f>IF('Indicator Date hidden'!L92="x","x",$K$2-'Indicator Date hidden'!L92)</f>
        <v>0</v>
      </c>
      <c r="L91" s="211">
        <f>IF('Indicator Date hidden'!M92="x","x",$L$2-'Indicator Date hidden'!M92)</f>
        <v>0</v>
      </c>
      <c r="M91" s="211">
        <f>IF('Indicator Date hidden'!N92="x","x",$M$2-'Indicator Date hidden'!N92)</f>
        <v>0</v>
      </c>
      <c r="N91" s="211">
        <f>IF('Indicator Date hidden'!O92="x","x",$N$2-'Indicator Date hidden'!O92)</f>
        <v>0</v>
      </c>
      <c r="O91" s="211">
        <f>IF('Indicator Date hidden'!P92="x","x",$O$2-'Indicator Date hidden'!P92)</f>
        <v>0</v>
      </c>
      <c r="P91" s="211">
        <f>IF('Indicator Date hidden'!Q92="x","x",$P$2-'Indicator Date hidden'!Q92)</f>
        <v>0</v>
      </c>
      <c r="Q91" s="211" t="str">
        <f>IF('Indicator Date hidden'!R92="x","x",$Q$2-'Indicator Date hidden'!R92)</f>
        <v>x</v>
      </c>
      <c r="R91" s="211">
        <f>IF('Indicator Date hidden'!S92="x","x",$R$2-'Indicator Date hidden'!S92)</f>
        <v>0</v>
      </c>
      <c r="S91" s="211">
        <f>IF('Indicator Date hidden'!T92="x","x",$S$2-'Indicator Date hidden'!T92)</f>
        <v>0</v>
      </c>
      <c r="T91" s="211">
        <f>IF('Indicator Date hidden'!U92="x","x",$T$2-'Indicator Date hidden'!U92)</f>
        <v>0</v>
      </c>
      <c r="U91" s="211" t="str">
        <f>IF('Indicator Date hidden'!V92="x","x",$U$2-'Indicator Date hidden'!V92)</f>
        <v>x</v>
      </c>
      <c r="V91" s="211">
        <f>IF('Indicator Date hidden'!W92="x","x",$V$2-'Indicator Date hidden'!W92)</f>
        <v>0</v>
      </c>
      <c r="W91" s="211">
        <f>IF('Indicator Date hidden'!X92="x","x",$W$2-'Indicator Date hidden'!X92)</f>
        <v>4</v>
      </c>
      <c r="X91" s="211">
        <f>IF('Indicator Date hidden'!Y92="x","x",$X$2-'Indicator Date hidden'!Y92)</f>
        <v>2</v>
      </c>
      <c r="Y91" s="211">
        <f>IF('Indicator Date hidden'!Z92="x","x",$Y$2-'Indicator Date hidden'!Z92)</f>
        <v>0</v>
      </c>
      <c r="Z91" s="211">
        <f>IF('Indicator Date hidden'!AA92="x","x",$Z$2-'Indicator Date hidden'!AA92)</f>
        <v>0</v>
      </c>
      <c r="AA91" s="211" t="str">
        <f>IF('Indicator Date hidden'!AB92="x","x",$AA$2-'Indicator Date hidden'!AB92)</f>
        <v>x</v>
      </c>
      <c r="AB91" s="211">
        <f>IF('Indicator Date hidden'!AC92="x","x",$AB$2-'Indicator Date hidden'!AC92)</f>
        <v>0</v>
      </c>
      <c r="AC91" s="211">
        <f>IF('Indicator Date hidden'!AD92="x","x",$AC$2-'Indicator Date hidden'!AD92)</f>
        <v>0</v>
      </c>
      <c r="AD91" s="211">
        <f>IF('Indicator Date hidden'!AE92="x","x",$AD$2-'Indicator Date hidden'!AE92)</f>
        <v>0</v>
      </c>
      <c r="AE91" s="211">
        <f>IF('Indicator Date hidden'!AF92="x","x",$AE$2-'Indicator Date hidden'!AF92)</f>
        <v>0</v>
      </c>
      <c r="AF91" s="211" t="str">
        <f>IF('Indicator Date hidden'!AG92="x","x",$AF$2-'Indicator Date hidden'!AG92)</f>
        <v>x</v>
      </c>
      <c r="AG91" s="211">
        <f>IF('Indicator Date hidden'!AH92="x","x",$AG$2-'Indicator Date hidden'!AH92)</f>
        <v>0</v>
      </c>
      <c r="AH91" s="211">
        <f>IF('Indicator Date hidden'!AI92="x","x",$AH$2-'Indicator Date hidden'!AI92)</f>
        <v>0</v>
      </c>
      <c r="AI91" s="211">
        <f>IF('Indicator Date hidden'!AJ92="x","x",$AI$2-'Indicator Date hidden'!AJ92)</f>
        <v>0</v>
      </c>
      <c r="AJ91" s="211" t="str">
        <f>IF('Indicator Date hidden'!AK92="x","x",$AJ$2-'Indicator Date hidden'!AK92)</f>
        <v>x</v>
      </c>
      <c r="AK91" s="211">
        <f>IF('Indicator Date hidden'!AL92="x","x",$AK$2-'Indicator Date hidden'!AL92)</f>
        <v>1</v>
      </c>
      <c r="AL91" s="211">
        <f>IF('Indicator Date hidden'!AM92="x","x",$AL$2-'Indicator Date hidden'!AM92)</f>
        <v>0</v>
      </c>
      <c r="AM91" s="211">
        <f>IF('Indicator Date hidden'!AN92="x","x",$AM$2-'Indicator Date hidden'!AN92)</f>
        <v>0</v>
      </c>
      <c r="AN91" s="211">
        <f>IF('Indicator Date hidden'!AO92="x","x",$AN$2-'Indicator Date hidden'!AO92)</f>
        <v>0</v>
      </c>
      <c r="AO91" s="211">
        <f>IF('Indicator Date hidden'!AP92="x","x",$AO$2-'Indicator Date hidden'!AP92)</f>
        <v>0</v>
      </c>
      <c r="AP91" s="211">
        <f>IF('Indicator Date hidden'!AQ92="x","x",$AP$2-'Indicator Date hidden'!AQ92)</f>
        <v>0</v>
      </c>
      <c r="AQ91" s="211">
        <f>IF('Indicator Date hidden'!AR92="x","x",$AQ$2-'Indicator Date hidden'!AR92)</f>
        <v>4</v>
      </c>
      <c r="AR91" s="211">
        <f>IF('Indicator Date hidden'!AS92="x","x",$AR$2-'Indicator Date hidden'!AS92)</f>
        <v>0</v>
      </c>
      <c r="AS91" s="211">
        <f>IF('Indicator Date hidden'!AT92="x","x",$AS$2-'Indicator Date hidden'!AT92)</f>
        <v>0</v>
      </c>
      <c r="AT91" s="211">
        <f>IF('Indicator Date hidden'!AU92="x","x",$AT$2-'Indicator Date hidden'!AU92)</f>
        <v>0</v>
      </c>
      <c r="AU91" s="211" t="str">
        <f>IF('Indicator Date hidden'!AV92="x","x",$AU$2-'Indicator Date hidden'!AV92)</f>
        <v>x</v>
      </c>
      <c r="AV91" s="211">
        <f>IF('Indicator Date hidden'!AW92="x","x",$AV$2-'Indicator Date hidden'!AW92)</f>
        <v>0</v>
      </c>
      <c r="AW91" s="211">
        <f>IF('Indicator Date hidden'!AX92="x","x",$AW$2-'Indicator Date hidden'!AX92)</f>
        <v>0</v>
      </c>
      <c r="AX91" s="211">
        <f>IF('Indicator Date hidden'!AY92="x","x",$AX$2-'Indicator Date hidden'!AY92)</f>
        <v>0</v>
      </c>
      <c r="AY91" s="211">
        <f>IF('Indicator Date hidden'!AZ92="x","x",$AY$2-'Indicator Date hidden'!AZ92)</f>
        <v>0</v>
      </c>
      <c r="AZ91" s="211">
        <f>IF('Indicator Date hidden'!BA92="x","x",$AZ$2-'Indicator Date hidden'!BA92)</f>
        <v>3</v>
      </c>
      <c r="BA91">
        <f t="shared" si="10"/>
        <v>14</v>
      </c>
      <c r="BB91" s="21">
        <f t="shared" si="11"/>
        <v>0.31111111111111112</v>
      </c>
      <c r="BC91">
        <f t="shared" si="12"/>
        <v>5</v>
      </c>
      <c r="BD91" s="21">
        <f t="shared" si="13"/>
        <v>0.9619938143072605</v>
      </c>
      <c r="BE91" s="281">
        <f t="shared" si="14"/>
        <v>0</v>
      </c>
    </row>
    <row r="92" spans="1:57" x14ac:dyDescent="0.25">
      <c r="A92" t="s">
        <v>8927</v>
      </c>
      <c r="B92" s="211">
        <f>IF('Indicator Date hidden'!C93="x","x",$B$2-'Indicator Date hidden'!C93)</f>
        <v>0</v>
      </c>
      <c r="C92" s="211">
        <f>IF('Indicator Date hidden'!D93="x","x",$C$2-'Indicator Date hidden'!D93)</f>
        <v>0</v>
      </c>
      <c r="D92" s="211">
        <f>IF('Indicator Date hidden'!E93="x","x",$D$2-'Indicator Date hidden'!E93)</f>
        <v>0</v>
      </c>
      <c r="E92" s="211">
        <f>IF('Indicator Date hidden'!F93="x","x",$E$2-'Indicator Date hidden'!F93)</f>
        <v>0</v>
      </c>
      <c r="F92" s="211">
        <f>IF('Indicator Date hidden'!G93="x","x",$F$2-'Indicator Date hidden'!G93)</f>
        <v>0</v>
      </c>
      <c r="G92" s="211">
        <f>IF('Indicator Date hidden'!H93="x","x",$G$2-'Indicator Date hidden'!H93)</f>
        <v>0</v>
      </c>
      <c r="H92" s="211">
        <f>IF('Indicator Date hidden'!I93="x","x",$H$2-'Indicator Date hidden'!I93)</f>
        <v>0</v>
      </c>
      <c r="I92" s="211">
        <f>IF('Indicator Date hidden'!J93="x","x",$I$2-'Indicator Date hidden'!J93)</f>
        <v>0</v>
      </c>
      <c r="J92" s="211">
        <f>IF('Indicator Date hidden'!K93="x","x",$J$2-'Indicator Date hidden'!K93)</f>
        <v>0</v>
      </c>
      <c r="K92" s="211">
        <f>IF('Indicator Date hidden'!L93="x","x",$K$2-'Indicator Date hidden'!L93)</f>
        <v>0</v>
      </c>
      <c r="L92" s="211">
        <f>IF('Indicator Date hidden'!M93="x","x",$L$2-'Indicator Date hidden'!M93)</f>
        <v>0</v>
      </c>
      <c r="M92" s="211">
        <f>IF('Indicator Date hidden'!N93="x","x",$M$2-'Indicator Date hidden'!N93)</f>
        <v>0</v>
      </c>
      <c r="N92" s="211">
        <f>IF('Indicator Date hidden'!O93="x","x",$N$2-'Indicator Date hidden'!O93)</f>
        <v>0</v>
      </c>
      <c r="O92" s="211">
        <f>IF('Indicator Date hidden'!P93="x","x",$O$2-'Indicator Date hidden'!P93)</f>
        <v>0</v>
      </c>
      <c r="P92" s="211">
        <f>IF('Indicator Date hidden'!Q93="x","x",$P$2-'Indicator Date hidden'!Q93)</f>
        <v>0</v>
      </c>
      <c r="Q92" s="211" t="str">
        <f>IF('Indicator Date hidden'!R93="x","x",$Q$2-'Indicator Date hidden'!R93)</f>
        <v>x</v>
      </c>
      <c r="R92" s="211">
        <f>IF('Indicator Date hidden'!S93="x","x",$R$2-'Indicator Date hidden'!S93)</f>
        <v>0</v>
      </c>
      <c r="S92" s="211">
        <f>IF('Indicator Date hidden'!T93="x","x",$S$2-'Indicator Date hidden'!T93)</f>
        <v>0</v>
      </c>
      <c r="T92" s="211">
        <f>IF('Indicator Date hidden'!U93="x","x",$T$2-'Indicator Date hidden'!U93)</f>
        <v>0</v>
      </c>
      <c r="U92" s="211" t="str">
        <f>IF('Indicator Date hidden'!V93="x","x",$U$2-'Indicator Date hidden'!V93)</f>
        <v>x</v>
      </c>
      <c r="V92" s="211">
        <f>IF('Indicator Date hidden'!W93="x","x",$V$2-'Indicator Date hidden'!W93)</f>
        <v>0</v>
      </c>
      <c r="W92" s="211">
        <f>IF('Indicator Date hidden'!X93="x","x",$W$2-'Indicator Date hidden'!X93)</f>
        <v>0</v>
      </c>
      <c r="X92" s="211">
        <f>IF('Indicator Date hidden'!Y93="x","x",$X$2-'Indicator Date hidden'!Y93)</f>
        <v>2</v>
      </c>
      <c r="Y92" s="211">
        <f>IF('Indicator Date hidden'!Z93="x","x",$Y$2-'Indicator Date hidden'!Z93)</f>
        <v>0</v>
      </c>
      <c r="Z92" s="211">
        <f>IF('Indicator Date hidden'!AA93="x","x",$Z$2-'Indicator Date hidden'!AA93)</f>
        <v>0</v>
      </c>
      <c r="AA92" s="211" t="str">
        <f>IF('Indicator Date hidden'!AB93="x","x",$AA$2-'Indicator Date hidden'!AB93)</f>
        <v>x</v>
      </c>
      <c r="AB92" s="211">
        <f>IF('Indicator Date hidden'!AC93="x","x",$AB$2-'Indicator Date hidden'!AC93)</f>
        <v>0</v>
      </c>
      <c r="AC92" s="211">
        <f>IF('Indicator Date hidden'!AD93="x","x",$AC$2-'Indicator Date hidden'!AD93)</f>
        <v>0</v>
      </c>
      <c r="AD92" s="211" t="str">
        <f>IF('Indicator Date hidden'!AE93="x","x",$AD$2-'Indicator Date hidden'!AE93)</f>
        <v>x</v>
      </c>
      <c r="AE92" s="211">
        <f>IF('Indicator Date hidden'!AF93="x","x",$AE$2-'Indicator Date hidden'!AF93)</f>
        <v>0</v>
      </c>
      <c r="AF92" s="211" t="str">
        <f>IF('Indicator Date hidden'!AG93="x","x",$AF$2-'Indicator Date hidden'!AG93)</f>
        <v>x</v>
      </c>
      <c r="AG92" s="211">
        <f>IF('Indicator Date hidden'!AH93="x","x",$AG$2-'Indicator Date hidden'!AH93)</f>
        <v>0</v>
      </c>
      <c r="AH92" s="211">
        <f>IF('Indicator Date hidden'!AI93="x","x",$AH$2-'Indicator Date hidden'!AI93)</f>
        <v>0</v>
      </c>
      <c r="AI92" s="211">
        <f>IF('Indicator Date hidden'!AJ93="x","x",$AI$2-'Indicator Date hidden'!AJ93)</f>
        <v>0</v>
      </c>
      <c r="AJ92" s="211" t="str">
        <f>IF('Indicator Date hidden'!AK93="x","x",$AJ$2-'Indicator Date hidden'!AK93)</f>
        <v>x</v>
      </c>
      <c r="AK92" s="211">
        <f>IF('Indicator Date hidden'!AL93="x","x",$AK$2-'Indicator Date hidden'!AL93)</f>
        <v>1</v>
      </c>
      <c r="AL92" s="211">
        <f>IF('Indicator Date hidden'!AM93="x","x",$AL$2-'Indicator Date hidden'!AM93)</f>
        <v>0</v>
      </c>
      <c r="AM92" s="211">
        <f>IF('Indicator Date hidden'!AN93="x","x",$AM$2-'Indicator Date hidden'!AN93)</f>
        <v>0</v>
      </c>
      <c r="AN92" s="211">
        <f>IF('Indicator Date hidden'!AO93="x","x",$AN$2-'Indicator Date hidden'!AO93)</f>
        <v>0</v>
      </c>
      <c r="AO92" s="211">
        <f>IF('Indicator Date hidden'!AP93="x","x",$AO$2-'Indicator Date hidden'!AP93)</f>
        <v>0</v>
      </c>
      <c r="AP92" s="211">
        <f>IF('Indicator Date hidden'!AQ93="x","x",$AP$2-'Indicator Date hidden'!AQ93)</f>
        <v>0</v>
      </c>
      <c r="AQ92" s="211" t="str">
        <f>IF('Indicator Date hidden'!AR93="x","x",$AQ$2-'Indicator Date hidden'!AR93)</f>
        <v>x</v>
      </c>
      <c r="AR92" s="211">
        <f>IF('Indicator Date hidden'!AS93="x","x",$AR$2-'Indicator Date hidden'!AS93)</f>
        <v>0</v>
      </c>
      <c r="AS92" s="211">
        <f>IF('Indicator Date hidden'!AT93="x","x",$AS$2-'Indicator Date hidden'!AT93)</f>
        <v>0</v>
      </c>
      <c r="AT92" s="211">
        <f>IF('Indicator Date hidden'!AU93="x","x",$AT$2-'Indicator Date hidden'!AU93)</f>
        <v>0</v>
      </c>
      <c r="AU92" s="211">
        <f>IF('Indicator Date hidden'!AV93="x","x",$AU$2-'Indicator Date hidden'!AV93)</f>
        <v>1</v>
      </c>
      <c r="AV92" s="211">
        <f>IF('Indicator Date hidden'!AW93="x","x",$AV$2-'Indicator Date hidden'!AW93)</f>
        <v>0</v>
      </c>
      <c r="AW92" s="211">
        <f>IF('Indicator Date hidden'!AX93="x","x",$AW$2-'Indicator Date hidden'!AX93)</f>
        <v>0</v>
      </c>
      <c r="AX92" s="211">
        <f>IF('Indicator Date hidden'!AY93="x","x",$AX$2-'Indicator Date hidden'!AY93)</f>
        <v>0</v>
      </c>
      <c r="AY92" s="211">
        <f>IF('Indicator Date hidden'!AZ93="x","x",$AY$2-'Indicator Date hidden'!AZ93)</f>
        <v>0</v>
      </c>
      <c r="AZ92" s="211">
        <f>IF('Indicator Date hidden'!BA93="x","x",$AZ$2-'Indicator Date hidden'!BA93)</f>
        <v>0</v>
      </c>
      <c r="BA92">
        <f t="shared" si="10"/>
        <v>4</v>
      </c>
      <c r="BB92" s="21">
        <f t="shared" si="11"/>
        <v>9.0909090909090912E-2</v>
      </c>
      <c r="BC92">
        <f t="shared" si="12"/>
        <v>3</v>
      </c>
      <c r="BD92" s="21">
        <f t="shared" si="13"/>
        <v>0.35790944881871867</v>
      </c>
      <c r="BE92" s="281">
        <f t="shared" si="14"/>
        <v>0</v>
      </c>
    </row>
    <row r="93" spans="1:57" x14ac:dyDescent="0.25">
      <c r="A93" t="s">
        <v>8917</v>
      </c>
      <c r="B93" s="211">
        <f>IF('Indicator Date hidden'!C94="x","x",$B$2-'Indicator Date hidden'!C94)</f>
        <v>0</v>
      </c>
      <c r="C93" s="211">
        <f>IF('Indicator Date hidden'!D94="x","x",$C$2-'Indicator Date hidden'!D94)</f>
        <v>0</v>
      </c>
      <c r="D93" s="211">
        <f>IF('Indicator Date hidden'!E94="x","x",$D$2-'Indicator Date hidden'!E94)</f>
        <v>0</v>
      </c>
      <c r="E93" s="211">
        <f>IF('Indicator Date hidden'!F94="x","x",$E$2-'Indicator Date hidden'!F94)</f>
        <v>0</v>
      </c>
      <c r="F93" s="211">
        <f>IF('Indicator Date hidden'!G94="x","x",$F$2-'Indicator Date hidden'!G94)</f>
        <v>0</v>
      </c>
      <c r="G93" s="211">
        <f>IF('Indicator Date hidden'!H94="x","x",$G$2-'Indicator Date hidden'!H94)</f>
        <v>0</v>
      </c>
      <c r="H93" s="211">
        <f>IF('Indicator Date hidden'!I94="x","x",$H$2-'Indicator Date hidden'!I94)</f>
        <v>0</v>
      </c>
      <c r="I93" s="211">
        <f>IF('Indicator Date hidden'!J94="x","x",$I$2-'Indicator Date hidden'!J94)</f>
        <v>0</v>
      </c>
      <c r="J93" s="211">
        <f>IF('Indicator Date hidden'!K94="x","x",$J$2-'Indicator Date hidden'!K94)</f>
        <v>0</v>
      </c>
      <c r="K93" s="211">
        <f>IF('Indicator Date hidden'!L94="x","x",$K$2-'Indicator Date hidden'!L94)</f>
        <v>0</v>
      </c>
      <c r="L93" s="211">
        <f>IF('Indicator Date hidden'!M94="x","x",$L$2-'Indicator Date hidden'!M94)</f>
        <v>0</v>
      </c>
      <c r="M93" s="211">
        <f>IF('Indicator Date hidden'!N94="x","x",$M$2-'Indicator Date hidden'!N94)</f>
        <v>0</v>
      </c>
      <c r="N93" s="211">
        <f>IF('Indicator Date hidden'!O94="x","x",$N$2-'Indicator Date hidden'!O94)</f>
        <v>0</v>
      </c>
      <c r="O93" s="211">
        <f>IF('Indicator Date hidden'!P94="x","x",$O$2-'Indicator Date hidden'!P94)</f>
        <v>0</v>
      </c>
      <c r="P93" s="211">
        <f>IF('Indicator Date hidden'!Q94="x","x",$P$2-'Indicator Date hidden'!Q94)</f>
        <v>0</v>
      </c>
      <c r="Q93" s="211">
        <f>IF('Indicator Date hidden'!R94="x","x",$Q$2-'Indicator Date hidden'!R94)</f>
        <v>2</v>
      </c>
      <c r="R93" s="211">
        <f>IF('Indicator Date hidden'!S94="x","x",$R$2-'Indicator Date hidden'!S94)</f>
        <v>0</v>
      </c>
      <c r="S93" s="211">
        <f>IF('Indicator Date hidden'!T94="x","x",$S$2-'Indicator Date hidden'!T94)</f>
        <v>0</v>
      </c>
      <c r="T93" s="211">
        <f>IF('Indicator Date hidden'!U94="x","x",$T$2-'Indicator Date hidden'!U94)</f>
        <v>0</v>
      </c>
      <c r="U93" s="211">
        <f>IF('Indicator Date hidden'!V94="x","x",$U$2-'Indicator Date hidden'!V94)</f>
        <v>0</v>
      </c>
      <c r="V93" s="211">
        <f>IF('Indicator Date hidden'!W94="x","x",$V$2-'Indicator Date hidden'!W94)</f>
        <v>0</v>
      </c>
      <c r="W93" s="211">
        <f>IF('Indicator Date hidden'!X94="x","x",$W$2-'Indicator Date hidden'!X94)</f>
        <v>0</v>
      </c>
      <c r="X93" s="211">
        <f>IF('Indicator Date hidden'!Y94="x","x",$X$2-'Indicator Date hidden'!Y94)</f>
        <v>1</v>
      </c>
      <c r="Y93" s="211">
        <f>IF('Indicator Date hidden'!Z94="x","x",$Y$2-'Indicator Date hidden'!Z94)</f>
        <v>0</v>
      </c>
      <c r="Z93" s="211">
        <f>IF('Indicator Date hidden'!AA94="x","x",$Z$2-'Indicator Date hidden'!AA94)</f>
        <v>0</v>
      </c>
      <c r="AA93" s="211">
        <f>IF('Indicator Date hidden'!AB94="x","x",$AA$2-'Indicator Date hidden'!AB94)</f>
        <v>0</v>
      </c>
      <c r="AB93" s="211">
        <f>IF('Indicator Date hidden'!AC94="x","x",$AB$2-'Indicator Date hidden'!AC94)</f>
        <v>0</v>
      </c>
      <c r="AC93" s="211">
        <f>IF('Indicator Date hidden'!AD94="x","x",$AC$2-'Indicator Date hidden'!AD94)</f>
        <v>0</v>
      </c>
      <c r="AD93" s="211">
        <f>IF('Indicator Date hidden'!AE94="x","x",$AD$2-'Indicator Date hidden'!AE94)</f>
        <v>0</v>
      </c>
      <c r="AE93" s="211">
        <f>IF('Indicator Date hidden'!AF94="x","x",$AE$2-'Indicator Date hidden'!AF94)</f>
        <v>0</v>
      </c>
      <c r="AF93" s="211">
        <f>IF('Indicator Date hidden'!AG94="x","x",$AF$2-'Indicator Date hidden'!AG94)</f>
        <v>1</v>
      </c>
      <c r="AG93" s="211">
        <f>IF('Indicator Date hidden'!AH94="x","x",$AG$2-'Indicator Date hidden'!AH94)</f>
        <v>0</v>
      </c>
      <c r="AH93" s="211">
        <f>IF('Indicator Date hidden'!AI94="x","x",$AH$2-'Indicator Date hidden'!AI94)</f>
        <v>0</v>
      </c>
      <c r="AI93" s="211">
        <f>IF('Indicator Date hidden'!AJ94="x","x",$AI$2-'Indicator Date hidden'!AJ94)</f>
        <v>0</v>
      </c>
      <c r="AJ93" s="211" t="str">
        <f>IF('Indicator Date hidden'!AK94="x","x",$AJ$2-'Indicator Date hidden'!AK94)</f>
        <v>x</v>
      </c>
      <c r="AK93" s="211">
        <f>IF('Indicator Date hidden'!AL94="x","x",$AK$2-'Indicator Date hidden'!AL94)</f>
        <v>1</v>
      </c>
      <c r="AL93" s="211">
        <f>IF('Indicator Date hidden'!AM94="x","x",$AL$2-'Indicator Date hidden'!AM94)</f>
        <v>0</v>
      </c>
      <c r="AM93" s="211">
        <f>IF('Indicator Date hidden'!AN94="x","x",$AM$2-'Indicator Date hidden'!AN94)</f>
        <v>0</v>
      </c>
      <c r="AN93" s="211">
        <f>IF('Indicator Date hidden'!AO94="x","x",$AN$2-'Indicator Date hidden'!AO94)</f>
        <v>0</v>
      </c>
      <c r="AO93" s="211" t="str">
        <f>IF('Indicator Date hidden'!AP94="x","x",$AO$2-'Indicator Date hidden'!AP94)</f>
        <v>x</v>
      </c>
      <c r="AP93" s="211" t="str">
        <f>IF('Indicator Date hidden'!AQ94="x","x",$AP$2-'Indicator Date hidden'!AQ94)</f>
        <v>x</v>
      </c>
      <c r="AQ93" s="211">
        <f>IF('Indicator Date hidden'!AR94="x","x",$AQ$2-'Indicator Date hidden'!AR94)</f>
        <v>0</v>
      </c>
      <c r="AR93" s="211">
        <f>IF('Indicator Date hidden'!AS94="x","x",$AR$2-'Indicator Date hidden'!AS94)</f>
        <v>0</v>
      </c>
      <c r="AS93" s="211">
        <f>IF('Indicator Date hidden'!AT94="x","x",$AS$2-'Indicator Date hidden'!AT94)</f>
        <v>0</v>
      </c>
      <c r="AT93" s="211">
        <f>IF('Indicator Date hidden'!AU94="x","x",$AT$2-'Indicator Date hidden'!AU94)</f>
        <v>0</v>
      </c>
      <c r="AU93" s="211">
        <f>IF('Indicator Date hidden'!AV94="x","x",$AU$2-'Indicator Date hidden'!AV94)</f>
        <v>5</v>
      </c>
      <c r="AV93" s="211">
        <f>IF('Indicator Date hidden'!AW94="x","x",$AV$2-'Indicator Date hidden'!AW94)</f>
        <v>0</v>
      </c>
      <c r="AW93" s="211">
        <f>IF('Indicator Date hidden'!AX94="x","x",$AW$2-'Indicator Date hidden'!AX94)</f>
        <v>0</v>
      </c>
      <c r="AX93" s="211">
        <f>IF('Indicator Date hidden'!AY94="x","x",$AX$2-'Indicator Date hidden'!AY94)</f>
        <v>0</v>
      </c>
      <c r="AY93" s="211">
        <f>IF('Indicator Date hidden'!AZ94="x","x",$AY$2-'Indicator Date hidden'!AZ94)</f>
        <v>0</v>
      </c>
      <c r="AZ93" s="211">
        <f>IF('Indicator Date hidden'!BA94="x","x",$AZ$2-'Indicator Date hidden'!BA94)</f>
        <v>0</v>
      </c>
      <c r="BA93">
        <f t="shared" si="10"/>
        <v>10</v>
      </c>
      <c r="BB93" s="21">
        <f t="shared" si="11"/>
        <v>0.20833333333333334</v>
      </c>
      <c r="BC93">
        <f t="shared" si="12"/>
        <v>5</v>
      </c>
      <c r="BD93" s="21">
        <f t="shared" si="13"/>
        <v>0.78947063839568399</v>
      </c>
      <c r="BE93" s="281">
        <f t="shared" si="14"/>
        <v>0</v>
      </c>
    </row>
    <row r="94" spans="1:57" x14ac:dyDescent="0.25">
      <c r="A94" t="s">
        <v>8929</v>
      </c>
      <c r="B94" s="211">
        <f>IF('Indicator Date hidden'!C95="x","x",$B$2-'Indicator Date hidden'!C95)</f>
        <v>0</v>
      </c>
      <c r="C94" s="211">
        <f>IF('Indicator Date hidden'!D95="x","x",$C$2-'Indicator Date hidden'!D95)</f>
        <v>0</v>
      </c>
      <c r="D94" s="211">
        <f>IF('Indicator Date hidden'!E95="x","x",$D$2-'Indicator Date hidden'!E95)</f>
        <v>0</v>
      </c>
      <c r="E94" s="211">
        <f>IF('Indicator Date hidden'!F95="x","x",$E$2-'Indicator Date hidden'!F95)</f>
        <v>0</v>
      </c>
      <c r="F94" s="211">
        <f>IF('Indicator Date hidden'!G95="x","x",$F$2-'Indicator Date hidden'!G95)</f>
        <v>0</v>
      </c>
      <c r="G94" s="211">
        <f>IF('Indicator Date hidden'!H95="x","x",$G$2-'Indicator Date hidden'!H95)</f>
        <v>0</v>
      </c>
      <c r="H94" s="211">
        <f>IF('Indicator Date hidden'!I95="x","x",$H$2-'Indicator Date hidden'!I95)</f>
        <v>0</v>
      </c>
      <c r="I94" s="211">
        <f>IF('Indicator Date hidden'!J95="x","x",$I$2-'Indicator Date hidden'!J95)</f>
        <v>0</v>
      </c>
      <c r="J94" s="211">
        <f>IF('Indicator Date hidden'!K95="x","x",$J$2-'Indicator Date hidden'!K95)</f>
        <v>0</v>
      </c>
      <c r="K94" s="211">
        <f>IF('Indicator Date hidden'!L95="x","x",$K$2-'Indicator Date hidden'!L95)</f>
        <v>0</v>
      </c>
      <c r="L94" s="211">
        <f>IF('Indicator Date hidden'!M95="x","x",$L$2-'Indicator Date hidden'!M95)</f>
        <v>0</v>
      </c>
      <c r="M94" s="211">
        <f>IF('Indicator Date hidden'!N95="x","x",$M$2-'Indicator Date hidden'!N95)</f>
        <v>0</v>
      </c>
      <c r="N94" s="211">
        <f>IF('Indicator Date hidden'!O95="x","x",$N$2-'Indicator Date hidden'!O95)</f>
        <v>0</v>
      </c>
      <c r="O94" s="211">
        <f>IF('Indicator Date hidden'!P95="x","x",$O$2-'Indicator Date hidden'!P95)</f>
        <v>0</v>
      </c>
      <c r="P94" s="211">
        <f>IF('Indicator Date hidden'!Q95="x","x",$P$2-'Indicator Date hidden'!Q95)</f>
        <v>0</v>
      </c>
      <c r="Q94" s="211">
        <f>IF('Indicator Date hidden'!R95="x","x",$Q$2-'Indicator Date hidden'!R95)</f>
        <v>2</v>
      </c>
      <c r="R94" s="211">
        <f>IF('Indicator Date hidden'!S95="x","x",$R$2-'Indicator Date hidden'!S95)</f>
        <v>0</v>
      </c>
      <c r="S94" s="211">
        <f>IF('Indicator Date hidden'!T95="x","x",$S$2-'Indicator Date hidden'!T95)</f>
        <v>0</v>
      </c>
      <c r="T94" s="211">
        <f>IF('Indicator Date hidden'!U95="x","x",$T$2-'Indicator Date hidden'!U95)</f>
        <v>0</v>
      </c>
      <c r="U94" s="211">
        <f>IF('Indicator Date hidden'!V95="x","x",$U$2-'Indicator Date hidden'!V95)</f>
        <v>0</v>
      </c>
      <c r="V94" s="211">
        <f>IF('Indicator Date hidden'!W95="x","x",$V$2-'Indicator Date hidden'!W95)</f>
        <v>0</v>
      </c>
      <c r="W94" s="211">
        <f>IF('Indicator Date hidden'!X95="x","x",$W$2-'Indicator Date hidden'!X95)</f>
        <v>3</v>
      </c>
      <c r="X94" s="211">
        <f>IF('Indicator Date hidden'!Y95="x","x",$X$2-'Indicator Date hidden'!Y95)</f>
        <v>2</v>
      </c>
      <c r="Y94" s="211">
        <f>IF('Indicator Date hidden'!Z95="x","x",$Y$2-'Indicator Date hidden'!Z95)</f>
        <v>0</v>
      </c>
      <c r="Z94" s="211">
        <f>IF('Indicator Date hidden'!AA95="x","x",$Z$2-'Indicator Date hidden'!AA95)</f>
        <v>0</v>
      </c>
      <c r="AA94" s="211">
        <f>IF('Indicator Date hidden'!AB95="x","x",$AA$2-'Indicator Date hidden'!AB95)</f>
        <v>0</v>
      </c>
      <c r="AB94" s="211">
        <f>IF('Indicator Date hidden'!AC95="x","x",$AB$2-'Indicator Date hidden'!AC95)</f>
        <v>0</v>
      </c>
      <c r="AC94" s="211">
        <f>IF('Indicator Date hidden'!AD95="x","x",$AC$2-'Indicator Date hidden'!AD95)</f>
        <v>0</v>
      </c>
      <c r="AD94" s="211">
        <f>IF('Indicator Date hidden'!AE95="x","x",$AD$2-'Indicator Date hidden'!AE95)</f>
        <v>0</v>
      </c>
      <c r="AE94" s="211">
        <f>IF('Indicator Date hidden'!AF95="x","x",$AE$2-'Indicator Date hidden'!AF95)</f>
        <v>1</v>
      </c>
      <c r="AF94" s="211">
        <f>IF('Indicator Date hidden'!AG95="x","x",$AF$2-'Indicator Date hidden'!AG95)</f>
        <v>1</v>
      </c>
      <c r="AG94" s="211">
        <f>IF('Indicator Date hidden'!AH95="x","x",$AG$2-'Indicator Date hidden'!AH95)</f>
        <v>0</v>
      </c>
      <c r="AH94" s="211">
        <f>IF('Indicator Date hidden'!AI95="x","x",$AH$2-'Indicator Date hidden'!AI95)</f>
        <v>0</v>
      </c>
      <c r="AI94" s="211">
        <f>IF('Indicator Date hidden'!AJ95="x","x",$AI$2-'Indicator Date hidden'!AJ95)</f>
        <v>0</v>
      </c>
      <c r="AJ94" s="211">
        <f>IF('Indicator Date hidden'!AK95="x","x",$AJ$2-'Indicator Date hidden'!AK95)</f>
        <v>1</v>
      </c>
      <c r="AK94" s="211">
        <f>IF('Indicator Date hidden'!AL95="x","x",$AK$2-'Indicator Date hidden'!AL95)</f>
        <v>1</v>
      </c>
      <c r="AL94" s="211">
        <f>IF('Indicator Date hidden'!AM95="x","x",$AL$2-'Indicator Date hidden'!AM95)</f>
        <v>0</v>
      </c>
      <c r="AM94" s="211">
        <f>IF('Indicator Date hidden'!AN95="x","x",$AM$2-'Indicator Date hidden'!AN95)</f>
        <v>0</v>
      </c>
      <c r="AN94" s="211">
        <f>IF('Indicator Date hidden'!AO95="x","x",$AN$2-'Indicator Date hidden'!AO95)</f>
        <v>0</v>
      </c>
      <c r="AO94" s="211">
        <f>IF('Indicator Date hidden'!AP95="x","x",$AO$2-'Indicator Date hidden'!AP95)</f>
        <v>2</v>
      </c>
      <c r="AP94" s="211">
        <f>IF('Indicator Date hidden'!AQ95="x","x",$AP$2-'Indicator Date hidden'!AQ95)</f>
        <v>1</v>
      </c>
      <c r="AQ94" s="211">
        <f>IF('Indicator Date hidden'!AR95="x","x",$AQ$2-'Indicator Date hidden'!AR95)</f>
        <v>0</v>
      </c>
      <c r="AR94" s="211">
        <f>IF('Indicator Date hidden'!AS95="x","x",$AR$2-'Indicator Date hidden'!AS95)</f>
        <v>0</v>
      </c>
      <c r="AS94" s="211">
        <f>IF('Indicator Date hidden'!AT95="x","x",$AS$2-'Indicator Date hidden'!AT95)</f>
        <v>0</v>
      </c>
      <c r="AT94" s="211">
        <f>IF('Indicator Date hidden'!AU95="x","x",$AT$2-'Indicator Date hidden'!AU95)</f>
        <v>0</v>
      </c>
      <c r="AU94" s="211" t="str">
        <f>IF('Indicator Date hidden'!AV95="x","x",$AU$2-'Indicator Date hidden'!AV95)</f>
        <v>x</v>
      </c>
      <c r="AV94" s="211">
        <f>IF('Indicator Date hidden'!AW95="x","x",$AV$2-'Indicator Date hidden'!AW95)</f>
        <v>0</v>
      </c>
      <c r="AW94" s="211">
        <f>IF('Indicator Date hidden'!AX95="x","x",$AW$2-'Indicator Date hidden'!AX95)</f>
        <v>0</v>
      </c>
      <c r="AX94" s="211">
        <f>IF('Indicator Date hidden'!AY95="x","x",$AX$2-'Indicator Date hidden'!AY95)</f>
        <v>0</v>
      </c>
      <c r="AY94" s="211">
        <f>IF('Indicator Date hidden'!AZ95="x","x",$AY$2-'Indicator Date hidden'!AZ95)</f>
        <v>0</v>
      </c>
      <c r="AZ94" s="211">
        <f>IF('Indicator Date hidden'!BA95="x","x",$AZ$2-'Indicator Date hidden'!BA95)</f>
        <v>0</v>
      </c>
      <c r="BA94">
        <f t="shared" si="10"/>
        <v>14</v>
      </c>
      <c r="BB94" s="21">
        <f t="shared" si="11"/>
        <v>0.28000000000000003</v>
      </c>
      <c r="BC94">
        <f t="shared" si="12"/>
        <v>9</v>
      </c>
      <c r="BD94" s="21">
        <f t="shared" si="13"/>
        <v>0.664529909033446</v>
      </c>
      <c r="BE94" s="281">
        <f t="shared" si="14"/>
        <v>0</v>
      </c>
    </row>
    <row r="95" spans="1:57" x14ac:dyDescent="0.25">
      <c r="A95" t="s">
        <v>8945</v>
      </c>
      <c r="B95" s="211">
        <f>IF('Indicator Date hidden'!C96="x","x",$B$2-'Indicator Date hidden'!C96)</f>
        <v>0</v>
      </c>
      <c r="C95" s="211">
        <f>IF('Indicator Date hidden'!D96="x","x",$C$2-'Indicator Date hidden'!D96)</f>
        <v>0</v>
      </c>
      <c r="D95" s="211">
        <f>IF('Indicator Date hidden'!E96="x","x",$D$2-'Indicator Date hidden'!E96)</f>
        <v>0</v>
      </c>
      <c r="E95" s="211">
        <f>IF('Indicator Date hidden'!F96="x","x",$E$2-'Indicator Date hidden'!F96)</f>
        <v>0</v>
      </c>
      <c r="F95" s="211">
        <f>IF('Indicator Date hidden'!G96="x","x",$F$2-'Indicator Date hidden'!G96)</f>
        <v>0</v>
      </c>
      <c r="G95" s="211">
        <f>IF('Indicator Date hidden'!H96="x","x",$G$2-'Indicator Date hidden'!H96)</f>
        <v>0</v>
      </c>
      <c r="H95" s="211">
        <f>IF('Indicator Date hidden'!I96="x","x",$H$2-'Indicator Date hidden'!I96)</f>
        <v>0</v>
      </c>
      <c r="I95" s="211">
        <f>IF('Indicator Date hidden'!J96="x","x",$I$2-'Indicator Date hidden'!J96)</f>
        <v>0</v>
      </c>
      <c r="J95" s="211">
        <f>IF('Indicator Date hidden'!K96="x","x",$J$2-'Indicator Date hidden'!K96)</f>
        <v>0</v>
      </c>
      <c r="K95" s="211">
        <f>IF('Indicator Date hidden'!L96="x","x",$K$2-'Indicator Date hidden'!L96)</f>
        <v>0</v>
      </c>
      <c r="L95" s="211">
        <f>IF('Indicator Date hidden'!M96="x","x",$L$2-'Indicator Date hidden'!M96)</f>
        <v>0</v>
      </c>
      <c r="M95" s="211">
        <f>IF('Indicator Date hidden'!N96="x","x",$M$2-'Indicator Date hidden'!N96)</f>
        <v>0</v>
      </c>
      <c r="N95" s="211">
        <f>IF('Indicator Date hidden'!O96="x","x",$N$2-'Indicator Date hidden'!O96)</f>
        <v>0</v>
      </c>
      <c r="O95" s="211">
        <f>IF('Indicator Date hidden'!P96="x","x",$O$2-'Indicator Date hidden'!P96)</f>
        <v>0</v>
      </c>
      <c r="P95" s="211">
        <f>IF('Indicator Date hidden'!Q96="x","x",$P$2-'Indicator Date hidden'!Q96)</f>
        <v>0</v>
      </c>
      <c r="Q95" s="211" t="str">
        <f>IF('Indicator Date hidden'!R96="x","x",$Q$2-'Indicator Date hidden'!R96)</f>
        <v>x</v>
      </c>
      <c r="R95" s="211">
        <f>IF('Indicator Date hidden'!S96="x","x",$R$2-'Indicator Date hidden'!S96)</f>
        <v>0</v>
      </c>
      <c r="S95" s="211">
        <f>IF('Indicator Date hidden'!T96="x","x",$S$2-'Indicator Date hidden'!T96)</f>
        <v>0</v>
      </c>
      <c r="T95" s="211">
        <f>IF('Indicator Date hidden'!U96="x","x",$T$2-'Indicator Date hidden'!U96)</f>
        <v>0</v>
      </c>
      <c r="U95" s="211" t="str">
        <f>IF('Indicator Date hidden'!V96="x","x",$U$2-'Indicator Date hidden'!V96)</f>
        <v>x</v>
      </c>
      <c r="V95" s="211">
        <f>IF('Indicator Date hidden'!W96="x","x",$V$2-'Indicator Date hidden'!W96)</f>
        <v>0</v>
      </c>
      <c r="W95" s="211" t="str">
        <f>IF('Indicator Date hidden'!X96="x","x",$W$2-'Indicator Date hidden'!X96)</f>
        <v>x</v>
      </c>
      <c r="X95" s="211">
        <f>IF('Indicator Date hidden'!Y96="x","x",$X$2-'Indicator Date hidden'!Y96)</f>
        <v>2</v>
      </c>
      <c r="Y95" s="211">
        <f>IF('Indicator Date hidden'!Z96="x","x",$Y$2-'Indicator Date hidden'!Z96)</f>
        <v>0</v>
      </c>
      <c r="Z95" s="211">
        <f>IF('Indicator Date hidden'!AA96="x","x",$Z$2-'Indicator Date hidden'!AA96)</f>
        <v>0</v>
      </c>
      <c r="AA95" s="211" t="str">
        <f>IF('Indicator Date hidden'!AB96="x","x",$AA$2-'Indicator Date hidden'!AB96)</f>
        <v>x</v>
      </c>
      <c r="AB95" s="211">
        <f>IF('Indicator Date hidden'!AC96="x","x",$AB$2-'Indicator Date hidden'!AC96)</f>
        <v>0</v>
      </c>
      <c r="AC95" s="211">
        <f>IF('Indicator Date hidden'!AD96="x","x",$AC$2-'Indicator Date hidden'!AD96)</f>
        <v>0</v>
      </c>
      <c r="AD95" s="211" t="str">
        <f>IF('Indicator Date hidden'!AE96="x","x",$AD$2-'Indicator Date hidden'!AE96)</f>
        <v>x</v>
      </c>
      <c r="AE95" s="211">
        <f>IF('Indicator Date hidden'!AF96="x","x",$AE$2-'Indicator Date hidden'!AF96)</f>
        <v>0</v>
      </c>
      <c r="AF95" s="211">
        <f>IF('Indicator Date hidden'!AG96="x","x",$AF$2-'Indicator Date hidden'!AG96)</f>
        <v>1</v>
      </c>
      <c r="AG95" s="211">
        <f>IF('Indicator Date hidden'!AH96="x","x",$AG$2-'Indicator Date hidden'!AH96)</f>
        <v>0</v>
      </c>
      <c r="AH95" s="211">
        <f>IF('Indicator Date hidden'!AI96="x","x",$AH$2-'Indicator Date hidden'!AI96)</f>
        <v>0</v>
      </c>
      <c r="AI95" s="211">
        <f>IF('Indicator Date hidden'!AJ96="x","x",$AI$2-'Indicator Date hidden'!AJ96)</f>
        <v>0</v>
      </c>
      <c r="AJ95" s="211" t="str">
        <f>IF('Indicator Date hidden'!AK96="x","x",$AJ$2-'Indicator Date hidden'!AK96)</f>
        <v>x</v>
      </c>
      <c r="AK95" s="211">
        <f>IF('Indicator Date hidden'!AL96="x","x",$AK$2-'Indicator Date hidden'!AL96)</f>
        <v>1</v>
      </c>
      <c r="AL95" s="211">
        <f>IF('Indicator Date hidden'!AM96="x","x",$AL$2-'Indicator Date hidden'!AM96)</f>
        <v>0</v>
      </c>
      <c r="AM95" s="211">
        <f>IF('Indicator Date hidden'!AN96="x","x",$AM$2-'Indicator Date hidden'!AN96)</f>
        <v>0</v>
      </c>
      <c r="AN95" s="211">
        <f>IF('Indicator Date hidden'!AO96="x","x",$AN$2-'Indicator Date hidden'!AO96)</f>
        <v>0</v>
      </c>
      <c r="AO95" s="211">
        <f>IF('Indicator Date hidden'!AP96="x","x",$AO$2-'Indicator Date hidden'!AP96)</f>
        <v>0</v>
      </c>
      <c r="AP95" s="211">
        <f>IF('Indicator Date hidden'!AQ96="x","x",$AP$2-'Indicator Date hidden'!AQ96)</f>
        <v>0</v>
      </c>
      <c r="AQ95" s="211" t="str">
        <f>IF('Indicator Date hidden'!AR96="x","x",$AQ$2-'Indicator Date hidden'!AR96)</f>
        <v>x</v>
      </c>
      <c r="AR95" s="211">
        <f>IF('Indicator Date hidden'!AS96="x","x",$AR$2-'Indicator Date hidden'!AS96)</f>
        <v>0</v>
      </c>
      <c r="AS95" s="211">
        <f>IF('Indicator Date hidden'!AT96="x","x",$AS$2-'Indicator Date hidden'!AT96)</f>
        <v>0</v>
      </c>
      <c r="AT95" s="211">
        <f>IF('Indicator Date hidden'!AU96="x","x",$AT$2-'Indicator Date hidden'!AU96)</f>
        <v>0</v>
      </c>
      <c r="AU95" s="211">
        <f>IF('Indicator Date hidden'!AV96="x","x",$AU$2-'Indicator Date hidden'!AV96)</f>
        <v>3</v>
      </c>
      <c r="AV95" s="211">
        <f>IF('Indicator Date hidden'!AW96="x","x",$AV$2-'Indicator Date hidden'!AW96)</f>
        <v>0</v>
      </c>
      <c r="AW95" s="211">
        <f>IF('Indicator Date hidden'!AX96="x","x",$AW$2-'Indicator Date hidden'!AX96)</f>
        <v>0</v>
      </c>
      <c r="AX95" s="211">
        <f>IF('Indicator Date hidden'!AY96="x","x",$AX$2-'Indicator Date hidden'!AY96)</f>
        <v>0</v>
      </c>
      <c r="AY95" s="211">
        <f>IF('Indicator Date hidden'!AZ96="x","x",$AY$2-'Indicator Date hidden'!AZ96)</f>
        <v>0</v>
      </c>
      <c r="AZ95" s="211">
        <f>IF('Indicator Date hidden'!BA96="x","x",$AZ$2-'Indicator Date hidden'!BA96)</f>
        <v>0</v>
      </c>
      <c r="BA95">
        <f t="shared" si="10"/>
        <v>7</v>
      </c>
      <c r="BB95" s="21">
        <f t="shared" si="11"/>
        <v>0.15909090909090909</v>
      </c>
      <c r="BC95">
        <f t="shared" si="12"/>
        <v>4</v>
      </c>
      <c r="BD95" s="21">
        <f t="shared" si="13"/>
        <v>0.56178214065037613</v>
      </c>
      <c r="BE95" s="281">
        <f t="shared" si="14"/>
        <v>0</v>
      </c>
    </row>
    <row r="96" spans="1:57" x14ac:dyDescent="0.25">
      <c r="A96" t="s">
        <v>8930</v>
      </c>
      <c r="B96" s="211">
        <f>IF('Indicator Date hidden'!C97="x","x",$B$2-'Indicator Date hidden'!C97)</f>
        <v>0</v>
      </c>
      <c r="C96" s="211">
        <f>IF('Indicator Date hidden'!D97="x","x",$C$2-'Indicator Date hidden'!D97)</f>
        <v>0</v>
      </c>
      <c r="D96" s="211">
        <f>IF('Indicator Date hidden'!E97="x","x",$D$2-'Indicator Date hidden'!E97)</f>
        <v>0</v>
      </c>
      <c r="E96" s="211">
        <f>IF('Indicator Date hidden'!F97="x","x",$E$2-'Indicator Date hidden'!F97)</f>
        <v>0</v>
      </c>
      <c r="F96" s="211">
        <f>IF('Indicator Date hidden'!G97="x","x",$F$2-'Indicator Date hidden'!G97)</f>
        <v>0</v>
      </c>
      <c r="G96" s="211">
        <f>IF('Indicator Date hidden'!H97="x","x",$G$2-'Indicator Date hidden'!H97)</f>
        <v>0</v>
      </c>
      <c r="H96" s="211">
        <f>IF('Indicator Date hidden'!I97="x","x",$H$2-'Indicator Date hidden'!I97)</f>
        <v>0</v>
      </c>
      <c r="I96" s="211">
        <f>IF('Indicator Date hidden'!J97="x","x",$I$2-'Indicator Date hidden'!J97)</f>
        <v>0</v>
      </c>
      <c r="J96" s="211">
        <f>IF('Indicator Date hidden'!K97="x","x",$J$2-'Indicator Date hidden'!K97)</f>
        <v>0</v>
      </c>
      <c r="K96" s="211">
        <f>IF('Indicator Date hidden'!L97="x","x",$K$2-'Indicator Date hidden'!L97)</f>
        <v>0</v>
      </c>
      <c r="L96" s="211">
        <f>IF('Indicator Date hidden'!M97="x","x",$L$2-'Indicator Date hidden'!M97)</f>
        <v>0</v>
      </c>
      <c r="M96" s="211">
        <f>IF('Indicator Date hidden'!N97="x","x",$M$2-'Indicator Date hidden'!N97)</f>
        <v>0</v>
      </c>
      <c r="N96" s="211">
        <f>IF('Indicator Date hidden'!O97="x","x",$N$2-'Indicator Date hidden'!O97)</f>
        <v>0</v>
      </c>
      <c r="O96" s="211">
        <f>IF('Indicator Date hidden'!P97="x","x",$O$2-'Indicator Date hidden'!P97)</f>
        <v>0</v>
      </c>
      <c r="P96" s="211">
        <f>IF('Indicator Date hidden'!Q97="x","x",$P$2-'Indicator Date hidden'!Q97)</f>
        <v>0</v>
      </c>
      <c r="Q96" s="211" t="str">
        <f>IF('Indicator Date hidden'!R97="x","x",$Q$2-'Indicator Date hidden'!R97)</f>
        <v>x</v>
      </c>
      <c r="R96" s="211">
        <f>IF('Indicator Date hidden'!S97="x","x",$R$2-'Indicator Date hidden'!S97)</f>
        <v>0</v>
      </c>
      <c r="S96" s="211">
        <f>IF('Indicator Date hidden'!T97="x","x",$S$2-'Indicator Date hidden'!T97)</f>
        <v>0</v>
      </c>
      <c r="T96" s="211">
        <f>IF('Indicator Date hidden'!U97="x","x",$T$2-'Indicator Date hidden'!U97)</f>
        <v>0</v>
      </c>
      <c r="U96" s="211">
        <f>IF('Indicator Date hidden'!V97="x","x",$U$2-'Indicator Date hidden'!V97)</f>
        <v>0</v>
      </c>
      <c r="V96" s="211">
        <f>IF('Indicator Date hidden'!W97="x","x",$V$2-'Indicator Date hidden'!W97)</f>
        <v>0</v>
      </c>
      <c r="W96" s="211">
        <f>IF('Indicator Date hidden'!X97="x","x",$W$2-'Indicator Date hidden'!X97)</f>
        <v>10</v>
      </c>
      <c r="X96" s="211">
        <f>IF('Indicator Date hidden'!Y97="x","x",$X$2-'Indicator Date hidden'!Y97)</f>
        <v>3</v>
      </c>
      <c r="Y96" s="211">
        <f>IF('Indicator Date hidden'!Z97="x","x",$Y$2-'Indicator Date hidden'!Z97)</f>
        <v>0</v>
      </c>
      <c r="Z96" s="211">
        <f>IF('Indicator Date hidden'!AA97="x","x",$Z$2-'Indicator Date hidden'!AA97)</f>
        <v>0</v>
      </c>
      <c r="AA96" s="211">
        <f>IF('Indicator Date hidden'!AB97="x","x",$AA$2-'Indicator Date hidden'!AB97)</f>
        <v>0</v>
      </c>
      <c r="AB96" s="211">
        <f>IF('Indicator Date hidden'!AC97="x","x",$AB$2-'Indicator Date hidden'!AC97)</f>
        <v>0</v>
      </c>
      <c r="AC96" s="211">
        <f>IF('Indicator Date hidden'!AD97="x","x",$AC$2-'Indicator Date hidden'!AD97)</f>
        <v>0</v>
      </c>
      <c r="AD96" s="211" t="str">
        <f>IF('Indicator Date hidden'!AE97="x","x",$AD$2-'Indicator Date hidden'!AE97)</f>
        <v>x</v>
      </c>
      <c r="AE96" s="211">
        <f>IF('Indicator Date hidden'!AF97="x","x",$AE$2-'Indicator Date hidden'!AF97)</f>
        <v>0</v>
      </c>
      <c r="AF96" s="211" t="str">
        <f>IF('Indicator Date hidden'!AG97="x","x",$AF$2-'Indicator Date hidden'!AG97)</f>
        <v>x</v>
      </c>
      <c r="AG96" s="211">
        <f>IF('Indicator Date hidden'!AH97="x","x",$AG$2-'Indicator Date hidden'!AH97)</f>
        <v>0</v>
      </c>
      <c r="AH96" s="211">
        <f>IF('Indicator Date hidden'!AI97="x","x",$AH$2-'Indicator Date hidden'!AI97)</f>
        <v>0</v>
      </c>
      <c r="AI96" s="211">
        <f>IF('Indicator Date hidden'!AJ97="x","x",$AI$2-'Indicator Date hidden'!AJ97)</f>
        <v>0</v>
      </c>
      <c r="AJ96" s="211">
        <f>IF('Indicator Date hidden'!AK97="x","x",$AJ$2-'Indicator Date hidden'!AK97)</f>
        <v>1</v>
      </c>
      <c r="AK96" s="211">
        <f>IF('Indicator Date hidden'!AL97="x","x",$AK$2-'Indicator Date hidden'!AL97)</f>
        <v>0</v>
      </c>
      <c r="AL96" s="211">
        <f>IF('Indicator Date hidden'!AM97="x","x",$AL$2-'Indicator Date hidden'!AM97)</f>
        <v>0</v>
      </c>
      <c r="AM96" s="211">
        <f>IF('Indicator Date hidden'!AN97="x","x",$AM$2-'Indicator Date hidden'!AN97)</f>
        <v>0</v>
      </c>
      <c r="AN96" s="211">
        <f>IF('Indicator Date hidden'!AO97="x","x",$AN$2-'Indicator Date hidden'!AO97)</f>
        <v>0</v>
      </c>
      <c r="AO96" s="211" t="str">
        <f>IF('Indicator Date hidden'!AP97="x","x",$AO$2-'Indicator Date hidden'!AP97)</f>
        <v>x</v>
      </c>
      <c r="AP96" s="211" t="str">
        <f>IF('Indicator Date hidden'!AQ97="x","x",$AP$2-'Indicator Date hidden'!AQ97)</f>
        <v>x</v>
      </c>
      <c r="AQ96" s="211">
        <f>IF('Indicator Date hidden'!AR97="x","x",$AQ$2-'Indicator Date hidden'!AR97)</f>
        <v>0</v>
      </c>
      <c r="AR96" s="211">
        <f>IF('Indicator Date hidden'!AS97="x","x",$AR$2-'Indicator Date hidden'!AS97)</f>
        <v>0</v>
      </c>
      <c r="AS96" s="211">
        <f>IF('Indicator Date hidden'!AT97="x","x",$AS$2-'Indicator Date hidden'!AT97)</f>
        <v>0</v>
      </c>
      <c r="AT96" s="211">
        <f>IF('Indicator Date hidden'!AU97="x","x",$AT$2-'Indicator Date hidden'!AU97)</f>
        <v>0</v>
      </c>
      <c r="AU96" s="211">
        <f>IF('Indicator Date hidden'!AV97="x","x",$AU$2-'Indicator Date hidden'!AV97)</f>
        <v>7</v>
      </c>
      <c r="AV96" s="211">
        <f>IF('Indicator Date hidden'!AW97="x","x",$AV$2-'Indicator Date hidden'!AW97)</f>
        <v>0</v>
      </c>
      <c r="AW96" s="211">
        <f>IF('Indicator Date hidden'!AX97="x","x",$AW$2-'Indicator Date hidden'!AX97)</f>
        <v>0</v>
      </c>
      <c r="AX96" s="211">
        <f>IF('Indicator Date hidden'!AY97="x","x",$AX$2-'Indicator Date hidden'!AY97)</f>
        <v>0</v>
      </c>
      <c r="AY96" s="211">
        <f>IF('Indicator Date hidden'!AZ97="x","x",$AY$2-'Indicator Date hidden'!AZ97)</f>
        <v>0</v>
      </c>
      <c r="AZ96" s="211">
        <f>IF('Indicator Date hidden'!BA97="x","x",$AZ$2-'Indicator Date hidden'!BA97)</f>
        <v>0</v>
      </c>
      <c r="BA96">
        <f t="shared" si="10"/>
        <v>21</v>
      </c>
      <c r="BB96" s="21">
        <f t="shared" si="11"/>
        <v>0.45652173913043476</v>
      </c>
      <c r="BC96">
        <f t="shared" si="12"/>
        <v>4</v>
      </c>
      <c r="BD96" s="21">
        <f t="shared" si="13"/>
        <v>1.8022512701706603</v>
      </c>
      <c r="BE96" s="281">
        <f t="shared" si="14"/>
        <v>0</v>
      </c>
    </row>
    <row r="97" spans="1:57" x14ac:dyDescent="0.25">
      <c r="A97" t="s">
        <v>8939</v>
      </c>
      <c r="B97" s="211">
        <f>IF('Indicator Date hidden'!C98="x","x",$B$2-'Indicator Date hidden'!C98)</f>
        <v>0</v>
      </c>
      <c r="C97" s="211">
        <f>IF('Indicator Date hidden'!D98="x","x",$C$2-'Indicator Date hidden'!D98)</f>
        <v>0</v>
      </c>
      <c r="D97" s="211">
        <f>IF('Indicator Date hidden'!E98="x","x",$D$2-'Indicator Date hidden'!E98)</f>
        <v>0</v>
      </c>
      <c r="E97" s="211">
        <f>IF('Indicator Date hidden'!F98="x","x",$E$2-'Indicator Date hidden'!F98)</f>
        <v>0</v>
      </c>
      <c r="F97" s="211">
        <f>IF('Indicator Date hidden'!G98="x","x",$F$2-'Indicator Date hidden'!G98)</f>
        <v>0</v>
      </c>
      <c r="G97" s="211">
        <f>IF('Indicator Date hidden'!H98="x","x",$G$2-'Indicator Date hidden'!H98)</f>
        <v>0</v>
      </c>
      <c r="H97" s="211">
        <f>IF('Indicator Date hidden'!I98="x","x",$H$2-'Indicator Date hidden'!I98)</f>
        <v>0</v>
      </c>
      <c r="I97" s="211">
        <f>IF('Indicator Date hidden'!J98="x","x",$I$2-'Indicator Date hidden'!J98)</f>
        <v>0</v>
      </c>
      <c r="J97" s="211">
        <f>IF('Indicator Date hidden'!K98="x","x",$J$2-'Indicator Date hidden'!K98)</f>
        <v>0</v>
      </c>
      <c r="K97" s="211">
        <f>IF('Indicator Date hidden'!L98="x","x",$K$2-'Indicator Date hidden'!L98)</f>
        <v>0</v>
      </c>
      <c r="L97" s="211">
        <f>IF('Indicator Date hidden'!M98="x","x",$L$2-'Indicator Date hidden'!M98)</f>
        <v>0</v>
      </c>
      <c r="M97" s="211">
        <f>IF('Indicator Date hidden'!N98="x","x",$M$2-'Indicator Date hidden'!N98)</f>
        <v>0</v>
      </c>
      <c r="N97" s="211">
        <f>IF('Indicator Date hidden'!O98="x","x",$N$2-'Indicator Date hidden'!O98)</f>
        <v>0</v>
      </c>
      <c r="O97" s="211">
        <f>IF('Indicator Date hidden'!P98="x","x",$O$2-'Indicator Date hidden'!P98)</f>
        <v>0</v>
      </c>
      <c r="P97" s="211">
        <f>IF('Indicator Date hidden'!Q98="x","x",$P$2-'Indicator Date hidden'!Q98)</f>
        <v>0</v>
      </c>
      <c r="Q97" s="211">
        <f>IF('Indicator Date hidden'!R98="x","x",$Q$2-'Indicator Date hidden'!R98)</f>
        <v>5</v>
      </c>
      <c r="R97" s="211">
        <f>IF('Indicator Date hidden'!S98="x","x",$R$2-'Indicator Date hidden'!S98)</f>
        <v>0</v>
      </c>
      <c r="S97" s="211">
        <f>IF('Indicator Date hidden'!T98="x","x",$S$2-'Indicator Date hidden'!T98)</f>
        <v>0</v>
      </c>
      <c r="T97" s="211">
        <f>IF('Indicator Date hidden'!U98="x","x",$T$2-'Indicator Date hidden'!U98)</f>
        <v>0</v>
      </c>
      <c r="U97" s="211">
        <f>IF('Indicator Date hidden'!V98="x","x",$U$2-'Indicator Date hidden'!V98)</f>
        <v>0</v>
      </c>
      <c r="V97" s="211">
        <f>IF('Indicator Date hidden'!W98="x","x",$V$2-'Indicator Date hidden'!W98)</f>
        <v>0</v>
      </c>
      <c r="W97" s="211">
        <f>IF('Indicator Date hidden'!X98="x","x",$W$2-'Indicator Date hidden'!X98)</f>
        <v>0</v>
      </c>
      <c r="X97" s="211" t="str">
        <f>IF('Indicator Date hidden'!Y98="x","x",$X$2-'Indicator Date hidden'!Y98)</f>
        <v>x</v>
      </c>
      <c r="Y97" s="211">
        <f>IF('Indicator Date hidden'!Z98="x","x",$Y$2-'Indicator Date hidden'!Z98)</f>
        <v>0</v>
      </c>
      <c r="Z97" s="211">
        <f>IF('Indicator Date hidden'!AA98="x","x",$Z$2-'Indicator Date hidden'!AA98)</f>
        <v>0</v>
      </c>
      <c r="AA97" s="211">
        <f>IF('Indicator Date hidden'!AB98="x","x",$AA$2-'Indicator Date hidden'!AB98)</f>
        <v>0</v>
      </c>
      <c r="AB97" s="211">
        <f>IF('Indicator Date hidden'!AC98="x","x",$AB$2-'Indicator Date hidden'!AC98)</f>
        <v>0</v>
      </c>
      <c r="AC97" s="211">
        <f>IF('Indicator Date hidden'!AD98="x","x",$AC$2-'Indicator Date hidden'!AD98)</f>
        <v>0</v>
      </c>
      <c r="AD97" s="211" t="str">
        <f>IF('Indicator Date hidden'!AE98="x","x",$AD$2-'Indicator Date hidden'!AE98)</f>
        <v>x</v>
      </c>
      <c r="AE97" s="211">
        <f>IF('Indicator Date hidden'!AF98="x","x",$AE$2-'Indicator Date hidden'!AF98)</f>
        <v>0</v>
      </c>
      <c r="AF97" s="211">
        <f>IF('Indicator Date hidden'!AG98="x","x",$AF$2-'Indicator Date hidden'!AG98)</f>
        <v>3</v>
      </c>
      <c r="AG97" s="211">
        <f>IF('Indicator Date hidden'!AH98="x","x",$AG$2-'Indicator Date hidden'!AH98)</f>
        <v>0</v>
      </c>
      <c r="AH97" s="211">
        <f>IF('Indicator Date hidden'!AI98="x","x",$AH$2-'Indicator Date hidden'!AI98)</f>
        <v>0</v>
      </c>
      <c r="AI97" s="211">
        <f>IF('Indicator Date hidden'!AJ98="x","x",$AI$2-'Indicator Date hidden'!AJ98)</f>
        <v>0</v>
      </c>
      <c r="AJ97" s="211" t="str">
        <f>IF('Indicator Date hidden'!AK98="x","x",$AJ$2-'Indicator Date hidden'!AK98)</f>
        <v>x</v>
      </c>
      <c r="AK97" s="211">
        <f>IF('Indicator Date hidden'!AL98="x","x",$AK$2-'Indicator Date hidden'!AL98)</f>
        <v>1</v>
      </c>
      <c r="AL97" s="211">
        <f>IF('Indicator Date hidden'!AM98="x","x",$AL$2-'Indicator Date hidden'!AM98)</f>
        <v>0</v>
      </c>
      <c r="AM97" s="211">
        <f>IF('Indicator Date hidden'!AN98="x","x",$AM$2-'Indicator Date hidden'!AN98)</f>
        <v>0</v>
      </c>
      <c r="AN97" s="211">
        <f>IF('Indicator Date hidden'!AO98="x","x",$AN$2-'Indicator Date hidden'!AO98)</f>
        <v>0</v>
      </c>
      <c r="AO97" s="211">
        <f>IF('Indicator Date hidden'!AP98="x","x",$AO$2-'Indicator Date hidden'!AP98)</f>
        <v>0</v>
      </c>
      <c r="AP97" s="211">
        <f>IF('Indicator Date hidden'!AQ98="x","x",$AP$2-'Indicator Date hidden'!AQ98)</f>
        <v>0</v>
      </c>
      <c r="AQ97" s="211">
        <f>IF('Indicator Date hidden'!AR98="x","x",$AQ$2-'Indicator Date hidden'!AR98)</f>
        <v>0</v>
      </c>
      <c r="AR97" s="211">
        <f>IF('Indicator Date hidden'!AS98="x","x",$AR$2-'Indicator Date hidden'!AS98)</f>
        <v>0</v>
      </c>
      <c r="AS97" s="211">
        <f>IF('Indicator Date hidden'!AT98="x","x",$AS$2-'Indicator Date hidden'!AT98)</f>
        <v>0</v>
      </c>
      <c r="AT97" s="211">
        <f>IF('Indicator Date hidden'!AU98="x","x",$AT$2-'Indicator Date hidden'!AU98)</f>
        <v>0</v>
      </c>
      <c r="AU97" s="211">
        <f>IF('Indicator Date hidden'!AV98="x","x",$AU$2-'Indicator Date hidden'!AV98)</f>
        <v>5</v>
      </c>
      <c r="AV97" s="211">
        <f>IF('Indicator Date hidden'!AW98="x","x",$AV$2-'Indicator Date hidden'!AW98)</f>
        <v>0</v>
      </c>
      <c r="AW97" s="211">
        <f>IF('Indicator Date hidden'!AX98="x","x",$AW$2-'Indicator Date hidden'!AX98)</f>
        <v>0</v>
      </c>
      <c r="AX97" s="211">
        <f>IF('Indicator Date hidden'!AY98="x","x",$AX$2-'Indicator Date hidden'!AY98)</f>
        <v>0</v>
      </c>
      <c r="AY97" s="211">
        <f>IF('Indicator Date hidden'!AZ98="x","x",$AY$2-'Indicator Date hidden'!AZ98)</f>
        <v>0</v>
      </c>
      <c r="AZ97" s="211">
        <f>IF('Indicator Date hidden'!BA98="x","x",$AZ$2-'Indicator Date hidden'!BA98)</f>
        <v>0</v>
      </c>
      <c r="BA97">
        <f t="shared" si="10"/>
        <v>14</v>
      </c>
      <c r="BB97" s="21">
        <f t="shared" si="11"/>
        <v>0.29166666666666669</v>
      </c>
      <c r="BC97">
        <f t="shared" si="12"/>
        <v>4</v>
      </c>
      <c r="BD97" s="21">
        <f t="shared" si="13"/>
        <v>1.0793194872490515</v>
      </c>
      <c r="BE97" s="281">
        <f t="shared" si="14"/>
        <v>0</v>
      </c>
    </row>
    <row r="98" spans="1:57" x14ac:dyDescent="0.25">
      <c r="A98" t="s">
        <v>8932</v>
      </c>
      <c r="B98" s="211">
        <f>IF('Indicator Date hidden'!C99="x","x",$B$2-'Indicator Date hidden'!C99)</f>
        <v>0</v>
      </c>
      <c r="C98" s="211">
        <f>IF('Indicator Date hidden'!D99="x","x",$C$2-'Indicator Date hidden'!D99)</f>
        <v>0</v>
      </c>
      <c r="D98" s="211">
        <f>IF('Indicator Date hidden'!E99="x","x",$D$2-'Indicator Date hidden'!E99)</f>
        <v>0</v>
      </c>
      <c r="E98" s="211">
        <f>IF('Indicator Date hidden'!F99="x","x",$E$2-'Indicator Date hidden'!F99)</f>
        <v>0</v>
      </c>
      <c r="F98" s="211">
        <f>IF('Indicator Date hidden'!G99="x","x",$F$2-'Indicator Date hidden'!G99)</f>
        <v>0</v>
      </c>
      <c r="G98" s="211">
        <f>IF('Indicator Date hidden'!H99="x","x",$G$2-'Indicator Date hidden'!H99)</f>
        <v>0</v>
      </c>
      <c r="H98" s="211">
        <f>IF('Indicator Date hidden'!I99="x","x",$H$2-'Indicator Date hidden'!I99)</f>
        <v>0</v>
      </c>
      <c r="I98" s="211">
        <f>IF('Indicator Date hidden'!J99="x","x",$I$2-'Indicator Date hidden'!J99)</f>
        <v>0</v>
      </c>
      <c r="J98" s="211">
        <f>IF('Indicator Date hidden'!K99="x","x",$J$2-'Indicator Date hidden'!K99)</f>
        <v>0</v>
      </c>
      <c r="K98" s="211">
        <f>IF('Indicator Date hidden'!L99="x","x",$K$2-'Indicator Date hidden'!L99)</f>
        <v>0</v>
      </c>
      <c r="L98" s="211">
        <f>IF('Indicator Date hidden'!M99="x","x",$L$2-'Indicator Date hidden'!M99)</f>
        <v>0</v>
      </c>
      <c r="M98" s="211">
        <f>IF('Indicator Date hidden'!N99="x","x",$M$2-'Indicator Date hidden'!N99)</f>
        <v>0</v>
      </c>
      <c r="N98" s="211">
        <f>IF('Indicator Date hidden'!O99="x","x",$N$2-'Indicator Date hidden'!O99)</f>
        <v>0</v>
      </c>
      <c r="O98" s="211">
        <f>IF('Indicator Date hidden'!P99="x","x",$O$2-'Indicator Date hidden'!P99)</f>
        <v>0</v>
      </c>
      <c r="P98" s="211">
        <f>IF('Indicator Date hidden'!Q99="x","x",$P$2-'Indicator Date hidden'!Q99)</f>
        <v>0</v>
      </c>
      <c r="Q98" s="211">
        <f>IF('Indicator Date hidden'!R99="x","x",$Q$2-'Indicator Date hidden'!R99)</f>
        <v>1</v>
      </c>
      <c r="R98" s="211">
        <f>IF('Indicator Date hidden'!S99="x","x",$R$2-'Indicator Date hidden'!S99)</f>
        <v>0</v>
      </c>
      <c r="S98" s="211">
        <f>IF('Indicator Date hidden'!T99="x","x",$S$2-'Indicator Date hidden'!T99)</f>
        <v>0</v>
      </c>
      <c r="T98" s="211">
        <f>IF('Indicator Date hidden'!U99="x","x",$T$2-'Indicator Date hidden'!U99)</f>
        <v>0</v>
      </c>
      <c r="U98" s="211">
        <f>IF('Indicator Date hidden'!V99="x","x",$U$2-'Indicator Date hidden'!V99)</f>
        <v>0</v>
      </c>
      <c r="V98" s="211">
        <f>IF('Indicator Date hidden'!W99="x","x",$V$2-'Indicator Date hidden'!W99)</f>
        <v>0</v>
      </c>
      <c r="W98" s="211">
        <f>IF('Indicator Date hidden'!X99="x","x",$W$2-'Indicator Date hidden'!X99)</f>
        <v>1</v>
      </c>
      <c r="X98" s="211">
        <f>IF('Indicator Date hidden'!Y99="x","x",$X$2-'Indicator Date hidden'!Y99)</f>
        <v>4</v>
      </c>
      <c r="Y98" s="211">
        <f>IF('Indicator Date hidden'!Z99="x","x",$Y$2-'Indicator Date hidden'!Z99)</f>
        <v>0</v>
      </c>
      <c r="Z98" s="211">
        <f>IF('Indicator Date hidden'!AA99="x","x",$Z$2-'Indicator Date hidden'!AA99)</f>
        <v>0</v>
      </c>
      <c r="AA98" s="211">
        <f>IF('Indicator Date hidden'!AB99="x","x",$AA$2-'Indicator Date hidden'!AB99)</f>
        <v>0</v>
      </c>
      <c r="AB98" s="211">
        <f>IF('Indicator Date hidden'!AC99="x","x",$AB$2-'Indicator Date hidden'!AC99)</f>
        <v>0</v>
      </c>
      <c r="AC98" s="211">
        <f>IF('Indicator Date hidden'!AD99="x","x",$AC$2-'Indicator Date hidden'!AD99)</f>
        <v>0</v>
      </c>
      <c r="AD98" s="211">
        <f>IF('Indicator Date hidden'!AE99="x","x",$AD$2-'Indicator Date hidden'!AE99)</f>
        <v>0</v>
      </c>
      <c r="AE98" s="211">
        <f>IF('Indicator Date hidden'!AF99="x","x",$AE$2-'Indicator Date hidden'!AF99)</f>
        <v>0</v>
      </c>
      <c r="AF98" s="211">
        <f>IF('Indicator Date hidden'!AG99="x","x",$AF$2-'Indicator Date hidden'!AG99)</f>
        <v>6</v>
      </c>
      <c r="AG98" s="211">
        <f>IF('Indicator Date hidden'!AH99="x","x",$AG$2-'Indicator Date hidden'!AH99)</f>
        <v>0</v>
      </c>
      <c r="AH98" s="211">
        <f>IF('Indicator Date hidden'!AI99="x","x",$AH$2-'Indicator Date hidden'!AI99)</f>
        <v>0</v>
      </c>
      <c r="AI98" s="211">
        <f>IF('Indicator Date hidden'!AJ99="x","x",$AI$2-'Indicator Date hidden'!AJ99)</f>
        <v>0</v>
      </c>
      <c r="AJ98" s="211" t="str">
        <f>IF('Indicator Date hidden'!AK99="x","x",$AJ$2-'Indicator Date hidden'!AK99)</f>
        <v>x</v>
      </c>
      <c r="AK98" s="211">
        <f>IF('Indicator Date hidden'!AL99="x","x",$AK$2-'Indicator Date hidden'!AL99)</f>
        <v>0</v>
      </c>
      <c r="AL98" s="211">
        <f>IF('Indicator Date hidden'!AM99="x","x",$AL$2-'Indicator Date hidden'!AM99)</f>
        <v>0</v>
      </c>
      <c r="AM98" s="211">
        <f>IF('Indicator Date hidden'!AN99="x","x",$AM$2-'Indicator Date hidden'!AN99)</f>
        <v>0</v>
      </c>
      <c r="AN98" s="211">
        <f>IF('Indicator Date hidden'!AO99="x","x",$AN$2-'Indicator Date hidden'!AO99)</f>
        <v>0</v>
      </c>
      <c r="AO98" s="211" t="str">
        <f>IF('Indicator Date hidden'!AP99="x","x",$AO$2-'Indicator Date hidden'!AP99)</f>
        <v>x</v>
      </c>
      <c r="AP98" s="211" t="str">
        <f>IF('Indicator Date hidden'!AQ99="x","x",$AP$2-'Indicator Date hidden'!AQ99)</f>
        <v>x</v>
      </c>
      <c r="AQ98" s="211" t="str">
        <f>IF('Indicator Date hidden'!AR99="x","x",$AQ$2-'Indicator Date hidden'!AR99)</f>
        <v>x</v>
      </c>
      <c r="AR98" s="211">
        <f>IF('Indicator Date hidden'!AS99="x","x",$AR$2-'Indicator Date hidden'!AS99)</f>
        <v>0</v>
      </c>
      <c r="AS98" s="211">
        <f>IF('Indicator Date hidden'!AT99="x","x",$AS$2-'Indicator Date hidden'!AT99)</f>
        <v>0</v>
      </c>
      <c r="AT98" s="211">
        <f>IF('Indicator Date hidden'!AU99="x","x",$AT$2-'Indicator Date hidden'!AU99)</f>
        <v>0</v>
      </c>
      <c r="AU98" s="211">
        <f>IF('Indicator Date hidden'!AV99="x","x",$AU$2-'Indicator Date hidden'!AV99)</f>
        <v>7</v>
      </c>
      <c r="AV98" s="211">
        <f>IF('Indicator Date hidden'!AW99="x","x",$AV$2-'Indicator Date hidden'!AW99)</f>
        <v>0</v>
      </c>
      <c r="AW98" s="211">
        <f>IF('Indicator Date hidden'!AX99="x","x",$AW$2-'Indicator Date hidden'!AX99)</f>
        <v>0</v>
      </c>
      <c r="AX98" s="211">
        <f>IF('Indicator Date hidden'!AY99="x","x",$AX$2-'Indicator Date hidden'!AY99)</f>
        <v>0</v>
      </c>
      <c r="AY98" s="211">
        <f>IF('Indicator Date hidden'!AZ99="x","x",$AY$2-'Indicator Date hidden'!AZ99)</f>
        <v>0</v>
      </c>
      <c r="AZ98" s="211">
        <f>IF('Indicator Date hidden'!BA99="x","x",$AZ$2-'Indicator Date hidden'!BA99)</f>
        <v>0</v>
      </c>
      <c r="BA98">
        <f t="shared" si="10"/>
        <v>19</v>
      </c>
      <c r="BB98" s="21">
        <f t="shared" si="11"/>
        <v>0.40425531914893614</v>
      </c>
      <c r="BC98">
        <f t="shared" si="12"/>
        <v>5</v>
      </c>
      <c r="BD98" s="21">
        <f t="shared" si="13"/>
        <v>1.4241021728239582</v>
      </c>
      <c r="BE98" s="281">
        <f t="shared" si="14"/>
        <v>0</v>
      </c>
    </row>
    <row r="99" spans="1:57" x14ac:dyDescent="0.25">
      <c r="A99" t="s">
        <v>8933</v>
      </c>
      <c r="B99" s="211">
        <f>IF('Indicator Date hidden'!C100="x","x",$B$2-'Indicator Date hidden'!C100)</f>
        <v>0</v>
      </c>
      <c r="C99" s="211">
        <f>IF('Indicator Date hidden'!D100="x","x",$C$2-'Indicator Date hidden'!D100)</f>
        <v>0</v>
      </c>
      <c r="D99" s="211">
        <f>IF('Indicator Date hidden'!E100="x","x",$D$2-'Indicator Date hidden'!E100)</f>
        <v>0</v>
      </c>
      <c r="E99" s="211">
        <f>IF('Indicator Date hidden'!F100="x","x",$E$2-'Indicator Date hidden'!F100)</f>
        <v>0</v>
      </c>
      <c r="F99" s="211">
        <f>IF('Indicator Date hidden'!G100="x","x",$F$2-'Indicator Date hidden'!G100)</f>
        <v>0</v>
      </c>
      <c r="G99" s="211">
        <f>IF('Indicator Date hidden'!H100="x","x",$G$2-'Indicator Date hidden'!H100)</f>
        <v>0</v>
      </c>
      <c r="H99" s="211">
        <f>IF('Indicator Date hidden'!I100="x","x",$H$2-'Indicator Date hidden'!I100)</f>
        <v>0</v>
      </c>
      <c r="I99" s="211">
        <f>IF('Indicator Date hidden'!J100="x","x",$I$2-'Indicator Date hidden'!J100)</f>
        <v>0</v>
      </c>
      <c r="J99" s="211">
        <f>IF('Indicator Date hidden'!K100="x","x",$J$2-'Indicator Date hidden'!K100)</f>
        <v>0</v>
      </c>
      <c r="K99" s="211">
        <f>IF('Indicator Date hidden'!L100="x","x",$K$2-'Indicator Date hidden'!L100)</f>
        <v>0</v>
      </c>
      <c r="L99" s="211">
        <f>IF('Indicator Date hidden'!M100="x","x",$L$2-'Indicator Date hidden'!M100)</f>
        <v>0</v>
      </c>
      <c r="M99" s="211">
        <f>IF('Indicator Date hidden'!N100="x","x",$M$2-'Indicator Date hidden'!N100)</f>
        <v>0</v>
      </c>
      <c r="N99" s="211">
        <f>IF('Indicator Date hidden'!O100="x","x",$N$2-'Indicator Date hidden'!O100)</f>
        <v>0</v>
      </c>
      <c r="O99" s="211">
        <f>IF('Indicator Date hidden'!P100="x","x",$O$2-'Indicator Date hidden'!P100)</f>
        <v>0</v>
      </c>
      <c r="P99" s="211">
        <f>IF('Indicator Date hidden'!Q100="x","x",$P$2-'Indicator Date hidden'!Q100)</f>
        <v>0</v>
      </c>
      <c r="Q99" s="211">
        <f>IF('Indicator Date hidden'!R100="x","x",$Q$2-'Indicator Date hidden'!R100)</f>
        <v>7</v>
      </c>
      <c r="R99" s="211">
        <f>IF('Indicator Date hidden'!S100="x","x",$R$2-'Indicator Date hidden'!S100)</f>
        <v>0</v>
      </c>
      <c r="S99" s="211">
        <f>IF('Indicator Date hidden'!T100="x","x",$S$2-'Indicator Date hidden'!T100)</f>
        <v>0</v>
      </c>
      <c r="T99" s="211">
        <f>IF('Indicator Date hidden'!U100="x","x",$T$2-'Indicator Date hidden'!U100)</f>
        <v>0</v>
      </c>
      <c r="U99" s="211">
        <f>IF('Indicator Date hidden'!V100="x","x",$U$2-'Indicator Date hidden'!V100)</f>
        <v>0</v>
      </c>
      <c r="V99" s="211">
        <f>IF('Indicator Date hidden'!W100="x","x",$V$2-'Indicator Date hidden'!W100)</f>
        <v>0</v>
      </c>
      <c r="W99" s="211">
        <f>IF('Indicator Date hidden'!X100="x","x",$W$2-'Indicator Date hidden'!X100)</f>
        <v>7</v>
      </c>
      <c r="X99" s="211">
        <f>IF('Indicator Date hidden'!Y100="x","x",$X$2-'Indicator Date hidden'!Y100)</f>
        <v>4</v>
      </c>
      <c r="Y99" s="211">
        <f>IF('Indicator Date hidden'!Z100="x","x",$Y$2-'Indicator Date hidden'!Z100)</f>
        <v>0</v>
      </c>
      <c r="Z99" s="211">
        <f>IF('Indicator Date hidden'!AA100="x","x",$Z$2-'Indicator Date hidden'!AA100)</f>
        <v>0</v>
      </c>
      <c r="AA99" s="211" t="str">
        <f>IF('Indicator Date hidden'!AB100="x","x",$AA$2-'Indicator Date hidden'!AB100)</f>
        <v>x</v>
      </c>
      <c r="AB99" s="211">
        <f>IF('Indicator Date hidden'!AC100="x","x",$AB$2-'Indicator Date hidden'!AC100)</f>
        <v>0</v>
      </c>
      <c r="AC99" s="211">
        <f>IF('Indicator Date hidden'!AD100="x","x",$AC$2-'Indicator Date hidden'!AD100)</f>
        <v>0</v>
      </c>
      <c r="AD99" s="211" t="str">
        <f>IF('Indicator Date hidden'!AE100="x","x",$AD$2-'Indicator Date hidden'!AE100)</f>
        <v>x</v>
      </c>
      <c r="AE99" s="211">
        <f>IF('Indicator Date hidden'!AF100="x","x",$AE$2-'Indicator Date hidden'!AF100)</f>
        <v>0</v>
      </c>
      <c r="AF99" s="211" t="str">
        <f>IF('Indicator Date hidden'!AG100="x","x",$AF$2-'Indicator Date hidden'!AG100)</f>
        <v>x</v>
      </c>
      <c r="AG99" s="211">
        <f>IF('Indicator Date hidden'!AH100="x","x",$AG$2-'Indicator Date hidden'!AH100)</f>
        <v>0</v>
      </c>
      <c r="AH99" s="211">
        <f>IF('Indicator Date hidden'!AI100="x","x",$AH$2-'Indicator Date hidden'!AI100)</f>
        <v>0</v>
      </c>
      <c r="AI99" s="211">
        <f>IF('Indicator Date hidden'!AJ100="x","x",$AI$2-'Indicator Date hidden'!AJ100)</f>
        <v>0</v>
      </c>
      <c r="AJ99" s="211">
        <f>IF('Indicator Date hidden'!AK100="x","x",$AJ$2-'Indicator Date hidden'!AK100)</f>
        <v>0</v>
      </c>
      <c r="AK99" s="211">
        <f>IF('Indicator Date hidden'!AL100="x","x",$AK$2-'Indicator Date hidden'!AL100)</f>
        <v>1</v>
      </c>
      <c r="AL99" s="211">
        <f>IF('Indicator Date hidden'!AM100="x","x",$AL$2-'Indicator Date hidden'!AM100)</f>
        <v>0</v>
      </c>
      <c r="AM99" s="211">
        <f>IF('Indicator Date hidden'!AN100="x","x",$AM$2-'Indicator Date hidden'!AN100)</f>
        <v>0</v>
      </c>
      <c r="AN99" s="211">
        <f>IF('Indicator Date hidden'!AO100="x","x",$AN$2-'Indicator Date hidden'!AO100)</f>
        <v>0</v>
      </c>
      <c r="AO99" s="211" t="str">
        <f>IF('Indicator Date hidden'!AP100="x","x",$AO$2-'Indicator Date hidden'!AP100)</f>
        <v>x</v>
      </c>
      <c r="AP99" s="211" t="str">
        <f>IF('Indicator Date hidden'!AQ100="x","x",$AP$2-'Indicator Date hidden'!AQ100)</f>
        <v>x</v>
      </c>
      <c r="AQ99" s="211" t="str">
        <f>IF('Indicator Date hidden'!AR100="x","x",$AQ$2-'Indicator Date hidden'!AR100)</f>
        <v>x</v>
      </c>
      <c r="AR99" s="211">
        <f>IF('Indicator Date hidden'!AS100="x","x",$AR$2-'Indicator Date hidden'!AS100)</f>
        <v>0</v>
      </c>
      <c r="AS99" s="211">
        <f>IF('Indicator Date hidden'!AT100="x","x",$AS$2-'Indicator Date hidden'!AT100)</f>
        <v>0</v>
      </c>
      <c r="AT99" s="211">
        <f>IF('Indicator Date hidden'!AU100="x","x",$AT$2-'Indicator Date hidden'!AU100)</f>
        <v>0</v>
      </c>
      <c r="AU99" s="211">
        <f>IF('Indicator Date hidden'!AV100="x","x",$AU$2-'Indicator Date hidden'!AV100)</f>
        <v>1</v>
      </c>
      <c r="AV99" s="211">
        <f>IF('Indicator Date hidden'!AW100="x","x",$AV$2-'Indicator Date hidden'!AW100)</f>
        <v>0</v>
      </c>
      <c r="AW99" s="211">
        <f>IF('Indicator Date hidden'!AX100="x","x",$AW$2-'Indicator Date hidden'!AX100)</f>
        <v>0</v>
      </c>
      <c r="AX99" s="211">
        <f>IF('Indicator Date hidden'!AY100="x","x",$AX$2-'Indicator Date hidden'!AY100)</f>
        <v>0</v>
      </c>
      <c r="AY99" s="211">
        <f>IF('Indicator Date hidden'!AZ100="x","x",$AY$2-'Indicator Date hidden'!AZ100)</f>
        <v>0</v>
      </c>
      <c r="AZ99" s="211"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81">
        <f t="shared" ref="BE99:BE130" si="19">MEDIAN(B99:AZ99)</f>
        <v>0</v>
      </c>
    </row>
    <row r="100" spans="1:57" x14ac:dyDescent="0.25">
      <c r="A100" t="s">
        <v>8937</v>
      </c>
      <c r="B100" s="211">
        <f>IF('Indicator Date hidden'!C101="x","x",$B$2-'Indicator Date hidden'!C101)</f>
        <v>0</v>
      </c>
      <c r="C100" s="211">
        <f>IF('Indicator Date hidden'!D101="x","x",$C$2-'Indicator Date hidden'!D101)</f>
        <v>0</v>
      </c>
      <c r="D100" s="211">
        <f>IF('Indicator Date hidden'!E101="x","x",$D$2-'Indicator Date hidden'!E101)</f>
        <v>0</v>
      </c>
      <c r="E100" s="211">
        <f>IF('Indicator Date hidden'!F101="x","x",$E$2-'Indicator Date hidden'!F101)</f>
        <v>0</v>
      </c>
      <c r="F100" s="211">
        <f>IF('Indicator Date hidden'!G101="x","x",$F$2-'Indicator Date hidden'!G101)</f>
        <v>0</v>
      </c>
      <c r="G100" s="211">
        <f>IF('Indicator Date hidden'!H101="x","x",$G$2-'Indicator Date hidden'!H101)</f>
        <v>0</v>
      </c>
      <c r="H100" s="211">
        <f>IF('Indicator Date hidden'!I101="x","x",$H$2-'Indicator Date hidden'!I101)</f>
        <v>0</v>
      </c>
      <c r="I100" s="211">
        <f>IF('Indicator Date hidden'!J101="x","x",$I$2-'Indicator Date hidden'!J101)</f>
        <v>0</v>
      </c>
      <c r="J100" s="211">
        <f>IF('Indicator Date hidden'!K101="x","x",$J$2-'Indicator Date hidden'!K101)</f>
        <v>0</v>
      </c>
      <c r="K100" s="211">
        <f>IF('Indicator Date hidden'!L101="x","x",$K$2-'Indicator Date hidden'!L101)</f>
        <v>0</v>
      </c>
      <c r="L100" s="211">
        <f>IF('Indicator Date hidden'!M101="x","x",$L$2-'Indicator Date hidden'!M101)</f>
        <v>0</v>
      </c>
      <c r="M100" s="211">
        <f>IF('Indicator Date hidden'!N101="x","x",$M$2-'Indicator Date hidden'!N101)</f>
        <v>0</v>
      </c>
      <c r="N100" s="211">
        <f>IF('Indicator Date hidden'!O101="x","x",$N$2-'Indicator Date hidden'!O101)</f>
        <v>0</v>
      </c>
      <c r="O100" s="211">
        <f>IF('Indicator Date hidden'!P101="x","x",$O$2-'Indicator Date hidden'!P101)</f>
        <v>0</v>
      </c>
      <c r="P100" s="211">
        <f>IF('Indicator Date hidden'!Q101="x","x",$P$2-'Indicator Date hidden'!Q101)</f>
        <v>0</v>
      </c>
      <c r="Q100" s="211" t="str">
        <f>IF('Indicator Date hidden'!R101="x","x",$Q$2-'Indicator Date hidden'!R101)</f>
        <v>x</v>
      </c>
      <c r="R100" s="211">
        <f>IF('Indicator Date hidden'!S101="x","x",$R$2-'Indicator Date hidden'!S101)</f>
        <v>0</v>
      </c>
      <c r="S100" s="211">
        <f>IF('Indicator Date hidden'!T101="x","x",$S$2-'Indicator Date hidden'!T101)</f>
        <v>0</v>
      </c>
      <c r="T100" s="211">
        <f>IF('Indicator Date hidden'!U101="x","x",$T$2-'Indicator Date hidden'!U101)</f>
        <v>0</v>
      </c>
      <c r="U100" s="211" t="str">
        <f>IF('Indicator Date hidden'!V101="x","x",$U$2-'Indicator Date hidden'!V101)</f>
        <v>x</v>
      </c>
      <c r="V100" s="211" t="str">
        <f>IF('Indicator Date hidden'!W101="x","x",$V$2-'Indicator Date hidden'!W101)</f>
        <v>x</v>
      </c>
      <c r="W100" s="211" t="str">
        <f>IF('Indicator Date hidden'!X101="x","x",$W$2-'Indicator Date hidden'!X101)</f>
        <v>x</v>
      </c>
      <c r="X100" s="211" t="str">
        <f>IF('Indicator Date hidden'!Y101="x","x",$X$2-'Indicator Date hidden'!Y101)</f>
        <v>x</v>
      </c>
      <c r="Y100" s="211" t="str">
        <f>IF('Indicator Date hidden'!Z101="x","x",$Y$2-'Indicator Date hidden'!Z101)</f>
        <v>x</v>
      </c>
      <c r="Z100" s="211" t="str">
        <f>IF('Indicator Date hidden'!AA101="x","x",$Z$2-'Indicator Date hidden'!AA101)</f>
        <v>x</v>
      </c>
      <c r="AA100" s="211" t="str">
        <f>IF('Indicator Date hidden'!AB101="x","x",$AA$2-'Indicator Date hidden'!AB101)</f>
        <v>x</v>
      </c>
      <c r="AB100" s="211" t="str">
        <f>IF('Indicator Date hidden'!AC101="x","x",$AB$2-'Indicator Date hidden'!AC101)</f>
        <v>x</v>
      </c>
      <c r="AC100" s="211">
        <f>IF('Indicator Date hidden'!AD101="x","x",$AC$2-'Indicator Date hidden'!AD101)</f>
        <v>0</v>
      </c>
      <c r="AD100" s="211" t="str">
        <f>IF('Indicator Date hidden'!AE101="x","x",$AD$2-'Indicator Date hidden'!AE101)</f>
        <v>x</v>
      </c>
      <c r="AE100" s="211" t="str">
        <f>IF('Indicator Date hidden'!AF101="x","x",$AE$2-'Indicator Date hidden'!AF101)</f>
        <v>x</v>
      </c>
      <c r="AF100" s="211" t="str">
        <f>IF('Indicator Date hidden'!AG101="x","x",$AF$2-'Indicator Date hidden'!AG101)</f>
        <v>x</v>
      </c>
      <c r="AG100" s="211">
        <f>IF('Indicator Date hidden'!AH101="x","x",$AG$2-'Indicator Date hidden'!AH101)</f>
        <v>0</v>
      </c>
      <c r="AH100" s="211">
        <f>IF('Indicator Date hidden'!AI101="x","x",$AH$2-'Indicator Date hidden'!AI101)</f>
        <v>0</v>
      </c>
      <c r="AI100" s="211">
        <f>IF('Indicator Date hidden'!AJ101="x","x",$AI$2-'Indicator Date hidden'!AJ101)</f>
        <v>0</v>
      </c>
      <c r="AJ100" s="211" t="str">
        <f>IF('Indicator Date hidden'!AK101="x","x",$AJ$2-'Indicator Date hidden'!AK101)</f>
        <v>x</v>
      </c>
      <c r="AK100" s="211">
        <f>IF('Indicator Date hidden'!AL101="x","x",$AK$2-'Indicator Date hidden'!AL101)</f>
        <v>1</v>
      </c>
      <c r="AL100" s="211">
        <f>IF('Indicator Date hidden'!AM101="x","x",$AL$2-'Indicator Date hidden'!AM101)</f>
        <v>0</v>
      </c>
      <c r="AM100" s="211">
        <f>IF('Indicator Date hidden'!AN101="x","x",$AM$2-'Indicator Date hidden'!AN101)</f>
        <v>0</v>
      </c>
      <c r="AN100" s="211">
        <f>IF('Indicator Date hidden'!AO101="x","x",$AN$2-'Indicator Date hidden'!AO101)</f>
        <v>0</v>
      </c>
      <c r="AO100" s="211" t="str">
        <f>IF('Indicator Date hidden'!AP101="x","x",$AO$2-'Indicator Date hidden'!AP101)</f>
        <v>x</v>
      </c>
      <c r="AP100" s="211" t="str">
        <f>IF('Indicator Date hidden'!AQ101="x","x",$AP$2-'Indicator Date hidden'!AQ101)</f>
        <v>x</v>
      </c>
      <c r="AQ100" s="211" t="str">
        <f>IF('Indicator Date hidden'!AR101="x","x",$AQ$2-'Indicator Date hidden'!AR101)</f>
        <v>x</v>
      </c>
      <c r="AR100" s="211">
        <f>IF('Indicator Date hidden'!AS101="x","x",$AR$2-'Indicator Date hidden'!AS101)</f>
        <v>0</v>
      </c>
      <c r="AS100" s="211" t="str">
        <f>IF('Indicator Date hidden'!AT101="x","x",$AS$2-'Indicator Date hidden'!AT101)</f>
        <v>x</v>
      </c>
      <c r="AT100" s="211">
        <f>IF('Indicator Date hidden'!AU101="x","x",$AT$2-'Indicator Date hidden'!AU101)</f>
        <v>0</v>
      </c>
      <c r="AU100" s="211" t="str">
        <f>IF('Indicator Date hidden'!AV101="x","x",$AU$2-'Indicator Date hidden'!AV101)</f>
        <v>x</v>
      </c>
      <c r="AV100" s="211">
        <f>IF('Indicator Date hidden'!AW101="x","x",$AV$2-'Indicator Date hidden'!AW101)</f>
        <v>0</v>
      </c>
      <c r="AW100" s="211">
        <f>IF('Indicator Date hidden'!AX101="x","x",$AW$2-'Indicator Date hidden'!AX101)</f>
        <v>0</v>
      </c>
      <c r="AX100" s="211">
        <f>IF('Indicator Date hidden'!AY101="x","x",$AX$2-'Indicator Date hidden'!AY101)</f>
        <v>0</v>
      </c>
      <c r="AY100" s="211" t="str">
        <f>IF('Indicator Date hidden'!AZ101="x","x",$AY$2-'Indicator Date hidden'!AZ101)</f>
        <v>x</v>
      </c>
      <c r="AZ100" s="211" t="str">
        <f>IF('Indicator Date hidden'!BA101="x","x",$AZ$2-'Indicator Date hidden'!BA101)</f>
        <v>x</v>
      </c>
      <c r="BA100">
        <f t="shared" si="15"/>
        <v>1</v>
      </c>
      <c r="BB100" s="21">
        <f t="shared" si="16"/>
        <v>3.2258064516129031E-2</v>
      </c>
      <c r="BC100">
        <f t="shared" si="17"/>
        <v>1</v>
      </c>
      <c r="BD100" s="21">
        <f t="shared" si="18"/>
        <v>0.17668469596940842</v>
      </c>
      <c r="BE100" s="281">
        <f t="shared" si="19"/>
        <v>0</v>
      </c>
    </row>
    <row r="101" spans="1:57" x14ac:dyDescent="0.25">
      <c r="A101" t="s">
        <v>8941</v>
      </c>
      <c r="B101" s="211">
        <f>IF('Indicator Date hidden'!C102="x","x",$B$2-'Indicator Date hidden'!C102)</f>
        <v>0</v>
      </c>
      <c r="C101" s="211">
        <f>IF('Indicator Date hidden'!D102="x","x",$C$2-'Indicator Date hidden'!D102)</f>
        <v>0</v>
      </c>
      <c r="D101" s="211">
        <f>IF('Indicator Date hidden'!E102="x","x",$D$2-'Indicator Date hidden'!E102)</f>
        <v>0</v>
      </c>
      <c r="E101" s="211">
        <f>IF('Indicator Date hidden'!F102="x","x",$E$2-'Indicator Date hidden'!F102)</f>
        <v>0</v>
      </c>
      <c r="F101" s="211">
        <f>IF('Indicator Date hidden'!G102="x","x",$F$2-'Indicator Date hidden'!G102)</f>
        <v>0</v>
      </c>
      <c r="G101" s="211">
        <f>IF('Indicator Date hidden'!H102="x","x",$G$2-'Indicator Date hidden'!H102)</f>
        <v>0</v>
      </c>
      <c r="H101" s="211">
        <f>IF('Indicator Date hidden'!I102="x","x",$H$2-'Indicator Date hidden'!I102)</f>
        <v>0</v>
      </c>
      <c r="I101" s="211">
        <f>IF('Indicator Date hidden'!J102="x","x",$I$2-'Indicator Date hidden'!J102)</f>
        <v>0</v>
      </c>
      <c r="J101" s="211">
        <f>IF('Indicator Date hidden'!K102="x","x",$J$2-'Indicator Date hidden'!K102)</f>
        <v>0</v>
      </c>
      <c r="K101" s="211">
        <f>IF('Indicator Date hidden'!L102="x","x",$K$2-'Indicator Date hidden'!L102)</f>
        <v>0</v>
      </c>
      <c r="L101" s="211">
        <f>IF('Indicator Date hidden'!M102="x","x",$L$2-'Indicator Date hidden'!M102)</f>
        <v>0</v>
      </c>
      <c r="M101" s="211">
        <f>IF('Indicator Date hidden'!N102="x","x",$M$2-'Indicator Date hidden'!N102)</f>
        <v>0</v>
      </c>
      <c r="N101" s="211">
        <f>IF('Indicator Date hidden'!O102="x","x",$N$2-'Indicator Date hidden'!O102)</f>
        <v>0</v>
      </c>
      <c r="O101" s="211">
        <f>IF('Indicator Date hidden'!P102="x","x",$O$2-'Indicator Date hidden'!P102)</f>
        <v>0</v>
      </c>
      <c r="P101" s="211">
        <f>IF('Indicator Date hidden'!Q102="x","x",$P$2-'Indicator Date hidden'!Q102)</f>
        <v>0</v>
      </c>
      <c r="Q101" s="211" t="str">
        <f>IF('Indicator Date hidden'!R102="x","x",$Q$2-'Indicator Date hidden'!R102)</f>
        <v>x</v>
      </c>
      <c r="R101" s="211">
        <f>IF('Indicator Date hidden'!S102="x","x",$R$2-'Indicator Date hidden'!S102)</f>
        <v>0</v>
      </c>
      <c r="S101" s="211">
        <f>IF('Indicator Date hidden'!T102="x","x",$S$2-'Indicator Date hidden'!T102)</f>
        <v>0</v>
      </c>
      <c r="T101" s="211">
        <f>IF('Indicator Date hidden'!U102="x","x",$T$2-'Indicator Date hidden'!U102)</f>
        <v>0</v>
      </c>
      <c r="U101" s="211" t="str">
        <f>IF('Indicator Date hidden'!V102="x","x",$U$2-'Indicator Date hidden'!V102)</f>
        <v>x</v>
      </c>
      <c r="V101" s="211">
        <f>IF('Indicator Date hidden'!W102="x","x",$V$2-'Indicator Date hidden'!W102)</f>
        <v>0</v>
      </c>
      <c r="W101" s="211" t="str">
        <f>IF('Indicator Date hidden'!X102="x","x",$W$2-'Indicator Date hidden'!X102)</f>
        <v>x</v>
      </c>
      <c r="X101" s="211">
        <f>IF('Indicator Date hidden'!Y102="x","x",$X$2-'Indicator Date hidden'!Y102)</f>
        <v>2</v>
      </c>
      <c r="Y101" s="211">
        <f>IF('Indicator Date hidden'!Z102="x","x",$Y$2-'Indicator Date hidden'!Z102)</f>
        <v>0</v>
      </c>
      <c r="Z101" s="211">
        <f>IF('Indicator Date hidden'!AA102="x","x",$Z$2-'Indicator Date hidden'!AA102)</f>
        <v>0</v>
      </c>
      <c r="AA101" s="211" t="str">
        <f>IF('Indicator Date hidden'!AB102="x","x",$AA$2-'Indicator Date hidden'!AB102)</f>
        <v>x</v>
      </c>
      <c r="AB101" s="211">
        <f>IF('Indicator Date hidden'!AC102="x","x",$AB$2-'Indicator Date hidden'!AC102)</f>
        <v>0</v>
      </c>
      <c r="AC101" s="211">
        <f>IF('Indicator Date hidden'!AD102="x","x",$AC$2-'Indicator Date hidden'!AD102)</f>
        <v>0</v>
      </c>
      <c r="AD101" s="211" t="str">
        <f>IF('Indicator Date hidden'!AE102="x","x",$AD$2-'Indicator Date hidden'!AE102)</f>
        <v>x</v>
      </c>
      <c r="AE101" s="211">
        <f>IF('Indicator Date hidden'!AF102="x","x",$AE$2-'Indicator Date hidden'!AF102)</f>
        <v>0</v>
      </c>
      <c r="AF101" s="211">
        <f>IF('Indicator Date hidden'!AG102="x","x",$AF$2-'Indicator Date hidden'!AG102)</f>
        <v>1</v>
      </c>
      <c r="AG101" s="211">
        <f>IF('Indicator Date hidden'!AH102="x","x",$AG$2-'Indicator Date hidden'!AH102)</f>
        <v>0</v>
      </c>
      <c r="AH101" s="211">
        <f>IF('Indicator Date hidden'!AI102="x","x",$AH$2-'Indicator Date hidden'!AI102)</f>
        <v>0</v>
      </c>
      <c r="AI101" s="211">
        <f>IF('Indicator Date hidden'!AJ102="x","x",$AI$2-'Indicator Date hidden'!AJ102)</f>
        <v>0</v>
      </c>
      <c r="AJ101" s="211" t="str">
        <f>IF('Indicator Date hidden'!AK102="x","x",$AJ$2-'Indicator Date hidden'!AK102)</f>
        <v>x</v>
      </c>
      <c r="AK101" s="211">
        <f>IF('Indicator Date hidden'!AL102="x","x",$AK$2-'Indicator Date hidden'!AL102)</f>
        <v>1</v>
      </c>
      <c r="AL101" s="211">
        <f>IF('Indicator Date hidden'!AM102="x","x",$AL$2-'Indicator Date hidden'!AM102)</f>
        <v>0</v>
      </c>
      <c r="AM101" s="211">
        <f>IF('Indicator Date hidden'!AN102="x","x",$AM$2-'Indicator Date hidden'!AN102)</f>
        <v>0</v>
      </c>
      <c r="AN101" s="211">
        <f>IF('Indicator Date hidden'!AO102="x","x",$AN$2-'Indicator Date hidden'!AO102)</f>
        <v>0</v>
      </c>
      <c r="AO101" s="211">
        <f>IF('Indicator Date hidden'!AP102="x","x",$AO$2-'Indicator Date hidden'!AP102)</f>
        <v>0</v>
      </c>
      <c r="AP101" s="211">
        <f>IF('Indicator Date hidden'!AQ102="x","x",$AP$2-'Indicator Date hidden'!AQ102)</f>
        <v>0</v>
      </c>
      <c r="AQ101" s="211" t="str">
        <f>IF('Indicator Date hidden'!AR102="x","x",$AQ$2-'Indicator Date hidden'!AR102)</f>
        <v>x</v>
      </c>
      <c r="AR101" s="211">
        <f>IF('Indicator Date hidden'!AS102="x","x",$AR$2-'Indicator Date hidden'!AS102)</f>
        <v>0</v>
      </c>
      <c r="AS101" s="211">
        <f>IF('Indicator Date hidden'!AT102="x","x",$AS$2-'Indicator Date hidden'!AT102)</f>
        <v>0</v>
      </c>
      <c r="AT101" s="211">
        <f>IF('Indicator Date hidden'!AU102="x","x",$AT$2-'Indicator Date hidden'!AU102)</f>
        <v>0</v>
      </c>
      <c r="AU101" s="211">
        <f>IF('Indicator Date hidden'!AV102="x","x",$AU$2-'Indicator Date hidden'!AV102)</f>
        <v>3</v>
      </c>
      <c r="AV101" s="211">
        <f>IF('Indicator Date hidden'!AW102="x","x",$AV$2-'Indicator Date hidden'!AW102)</f>
        <v>0</v>
      </c>
      <c r="AW101" s="211">
        <f>IF('Indicator Date hidden'!AX102="x","x",$AW$2-'Indicator Date hidden'!AX102)</f>
        <v>0</v>
      </c>
      <c r="AX101" s="211">
        <f>IF('Indicator Date hidden'!AY102="x","x",$AX$2-'Indicator Date hidden'!AY102)</f>
        <v>0</v>
      </c>
      <c r="AY101" s="211">
        <f>IF('Indicator Date hidden'!AZ102="x","x",$AY$2-'Indicator Date hidden'!AZ102)</f>
        <v>0</v>
      </c>
      <c r="AZ101" s="211">
        <f>IF('Indicator Date hidden'!BA102="x","x",$AZ$2-'Indicator Date hidden'!BA102)</f>
        <v>0</v>
      </c>
      <c r="BA101">
        <f t="shared" si="15"/>
        <v>7</v>
      </c>
      <c r="BB101" s="21">
        <f t="shared" si="16"/>
        <v>0.15909090909090909</v>
      </c>
      <c r="BC101">
        <f t="shared" si="17"/>
        <v>4</v>
      </c>
      <c r="BD101" s="21">
        <f t="shared" si="18"/>
        <v>0.56178214065037613</v>
      </c>
      <c r="BE101" s="281">
        <f t="shared" si="19"/>
        <v>0</v>
      </c>
    </row>
    <row r="102" spans="1:57" x14ac:dyDescent="0.25">
      <c r="A102" t="s">
        <v>8943</v>
      </c>
      <c r="B102" s="211">
        <f>IF('Indicator Date hidden'!C103="x","x",$B$2-'Indicator Date hidden'!C103)</f>
        <v>0</v>
      </c>
      <c r="C102" s="211">
        <f>IF('Indicator Date hidden'!D103="x","x",$C$2-'Indicator Date hidden'!D103)</f>
        <v>0</v>
      </c>
      <c r="D102" s="211">
        <f>IF('Indicator Date hidden'!E103="x","x",$D$2-'Indicator Date hidden'!E103)</f>
        <v>0</v>
      </c>
      <c r="E102" s="211">
        <f>IF('Indicator Date hidden'!F103="x","x",$E$2-'Indicator Date hidden'!F103)</f>
        <v>0</v>
      </c>
      <c r="F102" s="211">
        <f>IF('Indicator Date hidden'!G103="x","x",$F$2-'Indicator Date hidden'!G103)</f>
        <v>0</v>
      </c>
      <c r="G102" s="211">
        <f>IF('Indicator Date hidden'!H103="x","x",$G$2-'Indicator Date hidden'!H103)</f>
        <v>0</v>
      </c>
      <c r="H102" s="211">
        <f>IF('Indicator Date hidden'!I103="x","x",$H$2-'Indicator Date hidden'!I103)</f>
        <v>0</v>
      </c>
      <c r="I102" s="211">
        <f>IF('Indicator Date hidden'!J103="x","x",$I$2-'Indicator Date hidden'!J103)</f>
        <v>0</v>
      </c>
      <c r="J102" s="211">
        <f>IF('Indicator Date hidden'!K103="x","x",$J$2-'Indicator Date hidden'!K103)</f>
        <v>0</v>
      </c>
      <c r="K102" s="211">
        <f>IF('Indicator Date hidden'!L103="x","x",$K$2-'Indicator Date hidden'!L103)</f>
        <v>0</v>
      </c>
      <c r="L102" s="211">
        <f>IF('Indicator Date hidden'!M103="x","x",$L$2-'Indicator Date hidden'!M103)</f>
        <v>0</v>
      </c>
      <c r="M102" s="211">
        <f>IF('Indicator Date hidden'!N103="x","x",$M$2-'Indicator Date hidden'!N103)</f>
        <v>0</v>
      </c>
      <c r="N102" s="211">
        <f>IF('Indicator Date hidden'!O103="x","x",$N$2-'Indicator Date hidden'!O103)</f>
        <v>0</v>
      </c>
      <c r="O102" s="211">
        <f>IF('Indicator Date hidden'!P103="x","x",$O$2-'Indicator Date hidden'!P103)</f>
        <v>0</v>
      </c>
      <c r="P102" s="211">
        <f>IF('Indicator Date hidden'!Q103="x","x",$P$2-'Indicator Date hidden'!Q103)</f>
        <v>0</v>
      </c>
      <c r="Q102" s="211" t="str">
        <f>IF('Indicator Date hidden'!R103="x","x",$Q$2-'Indicator Date hidden'!R103)</f>
        <v>x</v>
      </c>
      <c r="R102" s="211">
        <f>IF('Indicator Date hidden'!S103="x","x",$R$2-'Indicator Date hidden'!S103)</f>
        <v>0</v>
      </c>
      <c r="S102" s="211">
        <f>IF('Indicator Date hidden'!T103="x","x",$S$2-'Indicator Date hidden'!T103)</f>
        <v>0</v>
      </c>
      <c r="T102" s="211">
        <f>IF('Indicator Date hidden'!U103="x","x",$T$2-'Indicator Date hidden'!U103)</f>
        <v>0</v>
      </c>
      <c r="U102" s="211" t="str">
        <f>IF('Indicator Date hidden'!V103="x","x",$U$2-'Indicator Date hidden'!V103)</f>
        <v>x</v>
      </c>
      <c r="V102" s="211">
        <f>IF('Indicator Date hidden'!W103="x","x",$V$2-'Indicator Date hidden'!W103)</f>
        <v>0</v>
      </c>
      <c r="W102" s="211" t="str">
        <f>IF('Indicator Date hidden'!X103="x","x",$W$2-'Indicator Date hidden'!X103)</f>
        <v>x</v>
      </c>
      <c r="X102" s="211">
        <f>IF('Indicator Date hidden'!Y103="x","x",$X$2-'Indicator Date hidden'!Y103)</f>
        <v>1</v>
      </c>
      <c r="Y102" s="211">
        <f>IF('Indicator Date hidden'!Z103="x","x",$Y$2-'Indicator Date hidden'!Z103)</f>
        <v>0</v>
      </c>
      <c r="Z102" s="211">
        <f>IF('Indicator Date hidden'!AA103="x","x",$Z$2-'Indicator Date hidden'!AA103)</f>
        <v>0</v>
      </c>
      <c r="AA102" s="211" t="str">
        <f>IF('Indicator Date hidden'!AB103="x","x",$AA$2-'Indicator Date hidden'!AB103)</f>
        <v>x</v>
      </c>
      <c r="AB102" s="211">
        <f>IF('Indicator Date hidden'!AC103="x","x",$AB$2-'Indicator Date hidden'!AC103)</f>
        <v>0</v>
      </c>
      <c r="AC102" s="211">
        <f>IF('Indicator Date hidden'!AD103="x","x",$AC$2-'Indicator Date hidden'!AD103)</f>
        <v>0</v>
      </c>
      <c r="AD102" s="211" t="str">
        <f>IF('Indicator Date hidden'!AE103="x","x",$AD$2-'Indicator Date hidden'!AE103)</f>
        <v>x</v>
      </c>
      <c r="AE102" s="211">
        <f>IF('Indicator Date hidden'!AF103="x","x",$AE$2-'Indicator Date hidden'!AF103)</f>
        <v>0</v>
      </c>
      <c r="AF102" s="211">
        <f>IF('Indicator Date hidden'!AG103="x","x",$AF$2-'Indicator Date hidden'!AG103)</f>
        <v>1</v>
      </c>
      <c r="AG102" s="211">
        <f>IF('Indicator Date hidden'!AH103="x","x",$AG$2-'Indicator Date hidden'!AH103)</f>
        <v>0</v>
      </c>
      <c r="AH102" s="211">
        <f>IF('Indicator Date hidden'!AI103="x","x",$AH$2-'Indicator Date hidden'!AI103)</f>
        <v>0</v>
      </c>
      <c r="AI102" s="211">
        <f>IF('Indicator Date hidden'!AJ103="x","x",$AI$2-'Indicator Date hidden'!AJ103)</f>
        <v>0</v>
      </c>
      <c r="AJ102" s="211" t="str">
        <f>IF('Indicator Date hidden'!AK103="x","x",$AJ$2-'Indicator Date hidden'!AK103)</f>
        <v>x</v>
      </c>
      <c r="AK102" s="211">
        <f>IF('Indicator Date hidden'!AL103="x","x",$AK$2-'Indicator Date hidden'!AL103)</f>
        <v>1</v>
      </c>
      <c r="AL102" s="211">
        <f>IF('Indicator Date hidden'!AM103="x","x",$AL$2-'Indicator Date hidden'!AM103)</f>
        <v>0</v>
      </c>
      <c r="AM102" s="211">
        <f>IF('Indicator Date hidden'!AN103="x","x",$AM$2-'Indicator Date hidden'!AN103)</f>
        <v>0</v>
      </c>
      <c r="AN102" s="211">
        <f>IF('Indicator Date hidden'!AO103="x","x",$AN$2-'Indicator Date hidden'!AO103)</f>
        <v>0</v>
      </c>
      <c r="AO102" s="211">
        <f>IF('Indicator Date hidden'!AP103="x","x",$AO$2-'Indicator Date hidden'!AP103)</f>
        <v>0</v>
      </c>
      <c r="AP102" s="211">
        <f>IF('Indicator Date hidden'!AQ103="x","x",$AP$2-'Indicator Date hidden'!AQ103)</f>
        <v>0</v>
      </c>
      <c r="AQ102" s="211" t="str">
        <f>IF('Indicator Date hidden'!AR103="x","x",$AQ$2-'Indicator Date hidden'!AR103)</f>
        <v>x</v>
      </c>
      <c r="AR102" s="211">
        <f>IF('Indicator Date hidden'!AS103="x","x",$AR$2-'Indicator Date hidden'!AS103)</f>
        <v>0</v>
      </c>
      <c r="AS102" s="211">
        <f>IF('Indicator Date hidden'!AT103="x","x",$AS$2-'Indicator Date hidden'!AT103)</f>
        <v>0</v>
      </c>
      <c r="AT102" s="211">
        <f>IF('Indicator Date hidden'!AU103="x","x",$AT$2-'Indicator Date hidden'!AU103)</f>
        <v>0</v>
      </c>
      <c r="AU102" s="211" t="str">
        <f>IF('Indicator Date hidden'!AV103="x","x",$AU$2-'Indicator Date hidden'!AV103)</f>
        <v>x</v>
      </c>
      <c r="AV102" s="211">
        <f>IF('Indicator Date hidden'!AW103="x","x",$AV$2-'Indicator Date hidden'!AW103)</f>
        <v>0</v>
      </c>
      <c r="AW102" s="211">
        <f>IF('Indicator Date hidden'!AX103="x","x",$AW$2-'Indicator Date hidden'!AX103)</f>
        <v>0</v>
      </c>
      <c r="AX102" s="211">
        <f>IF('Indicator Date hidden'!AY103="x","x",$AX$2-'Indicator Date hidden'!AY103)</f>
        <v>0</v>
      </c>
      <c r="AY102" s="211">
        <f>IF('Indicator Date hidden'!AZ103="x","x",$AY$2-'Indicator Date hidden'!AZ103)</f>
        <v>0</v>
      </c>
      <c r="AZ102" s="211">
        <f>IF('Indicator Date hidden'!BA103="x","x",$AZ$2-'Indicator Date hidden'!BA103)</f>
        <v>0</v>
      </c>
      <c r="BA102">
        <f t="shared" si="15"/>
        <v>3</v>
      </c>
      <c r="BB102" s="21">
        <f t="shared" si="16"/>
        <v>6.9767441860465115E-2</v>
      </c>
      <c r="BC102">
        <f t="shared" si="17"/>
        <v>3</v>
      </c>
      <c r="BD102" s="21">
        <f t="shared" si="18"/>
        <v>0.25475467790937961</v>
      </c>
      <c r="BE102" s="281">
        <f t="shared" si="19"/>
        <v>0</v>
      </c>
    </row>
    <row r="103" spans="1:57" x14ac:dyDescent="0.25">
      <c r="A103" t="s">
        <v>8948</v>
      </c>
      <c r="B103" s="211">
        <f>IF('Indicator Date hidden'!C104="x","x",$B$2-'Indicator Date hidden'!C104)</f>
        <v>0</v>
      </c>
      <c r="C103" s="211">
        <f>IF('Indicator Date hidden'!D104="x","x",$C$2-'Indicator Date hidden'!D104)</f>
        <v>0</v>
      </c>
      <c r="D103" s="211">
        <f>IF('Indicator Date hidden'!E104="x","x",$D$2-'Indicator Date hidden'!E104)</f>
        <v>0</v>
      </c>
      <c r="E103" s="211">
        <f>IF('Indicator Date hidden'!F104="x","x",$E$2-'Indicator Date hidden'!F104)</f>
        <v>0</v>
      </c>
      <c r="F103" s="211">
        <f>IF('Indicator Date hidden'!G104="x","x",$F$2-'Indicator Date hidden'!G104)</f>
        <v>0</v>
      </c>
      <c r="G103" s="211">
        <f>IF('Indicator Date hidden'!H104="x","x",$G$2-'Indicator Date hidden'!H104)</f>
        <v>0</v>
      </c>
      <c r="H103" s="211">
        <f>IF('Indicator Date hidden'!I104="x","x",$H$2-'Indicator Date hidden'!I104)</f>
        <v>0</v>
      </c>
      <c r="I103" s="211">
        <f>IF('Indicator Date hidden'!J104="x","x",$I$2-'Indicator Date hidden'!J104)</f>
        <v>0</v>
      </c>
      <c r="J103" s="211">
        <f>IF('Indicator Date hidden'!K104="x","x",$J$2-'Indicator Date hidden'!K104)</f>
        <v>0</v>
      </c>
      <c r="K103" s="211">
        <f>IF('Indicator Date hidden'!L104="x","x",$K$2-'Indicator Date hidden'!L104)</f>
        <v>0</v>
      </c>
      <c r="L103" s="211">
        <f>IF('Indicator Date hidden'!M104="x","x",$L$2-'Indicator Date hidden'!M104)</f>
        <v>0</v>
      </c>
      <c r="M103" s="211">
        <f>IF('Indicator Date hidden'!N104="x","x",$M$2-'Indicator Date hidden'!N104)</f>
        <v>0</v>
      </c>
      <c r="N103" s="211">
        <f>IF('Indicator Date hidden'!O104="x","x",$N$2-'Indicator Date hidden'!O104)</f>
        <v>0</v>
      </c>
      <c r="O103" s="211">
        <f>IF('Indicator Date hidden'!P104="x","x",$O$2-'Indicator Date hidden'!P104)</f>
        <v>0</v>
      </c>
      <c r="P103" s="211">
        <f>IF('Indicator Date hidden'!Q104="x","x",$P$2-'Indicator Date hidden'!Q104)</f>
        <v>0</v>
      </c>
      <c r="Q103" s="211">
        <f>IF('Indicator Date hidden'!R104="x","x",$Q$2-'Indicator Date hidden'!R104)</f>
        <v>5</v>
      </c>
      <c r="R103" s="211">
        <f>IF('Indicator Date hidden'!S104="x","x",$R$2-'Indicator Date hidden'!S104)</f>
        <v>0</v>
      </c>
      <c r="S103" s="211">
        <f>IF('Indicator Date hidden'!T104="x","x",$S$2-'Indicator Date hidden'!T104)</f>
        <v>0</v>
      </c>
      <c r="T103" s="211">
        <f>IF('Indicator Date hidden'!U104="x","x",$T$2-'Indicator Date hidden'!U104)</f>
        <v>0</v>
      </c>
      <c r="U103" s="211">
        <f>IF('Indicator Date hidden'!V104="x","x",$U$2-'Indicator Date hidden'!V104)</f>
        <v>0</v>
      </c>
      <c r="V103" s="211">
        <f>IF('Indicator Date hidden'!W104="x","x",$V$2-'Indicator Date hidden'!W104)</f>
        <v>0</v>
      </c>
      <c r="W103" s="211">
        <f>IF('Indicator Date hidden'!X104="x","x",$W$2-'Indicator Date hidden'!X104)</f>
        <v>10</v>
      </c>
      <c r="X103" s="211">
        <f>IF('Indicator Date hidden'!Y104="x","x",$X$2-'Indicator Date hidden'!Y104)</f>
        <v>4</v>
      </c>
      <c r="Y103" s="211">
        <f>IF('Indicator Date hidden'!Z104="x","x",$Y$2-'Indicator Date hidden'!Z104)</f>
        <v>0</v>
      </c>
      <c r="Z103" s="211">
        <f>IF('Indicator Date hidden'!AA104="x","x",$Z$2-'Indicator Date hidden'!AA104)</f>
        <v>0</v>
      </c>
      <c r="AA103" s="211">
        <f>IF('Indicator Date hidden'!AB104="x","x",$AA$2-'Indicator Date hidden'!AB104)</f>
        <v>0</v>
      </c>
      <c r="AB103" s="211">
        <f>IF('Indicator Date hidden'!AC104="x","x",$AB$2-'Indicator Date hidden'!AC104)</f>
        <v>0</v>
      </c>
      <c r="AC103" s="211">
        <f>IF('Indicator Date hidden'!AD104="x","x",$AC$2-'Indicator Date hidden'!AD104)</f>
        <v>0</v>
      </c>
      <c r="AD103" s="211">
        <f>IF('Indicator Date hidden'!AE104="x","x",$AD$2-'Indicator Date hidden'!AE104)</f>
        <v>0</v>
      </c>
      <c r="AE103" s="211" t="str">
        <f>IF('Indicator Date hidden'!AF104="x","x",$AE$2-'Indicator Date hidden'!AF104)</f>
        <v>x</v>
      </c>
      <c r="AF103" s="211">
        <f>IF('Indicator Date hidden'!AG104="x","x",$AF$2-'Indicator Date hidden'!AG104)</f>
        <v>3</v>
      </c>
      <c r="AG103" s="211">
        <f>IF('Indicator Date hidden'!AH104="x","x",$AG$2-'Indicator Date hidden'!AH104)</f>
        <v>0</v>
      </c>
      <c r="AH103" s="211">
        <f>IF('Indicator Date hidden'!AI104="x","x",$AH$2-'Indicator Date hidden'!AI104)</f>
        <v>0</v>
      </c>
      <c r="AI103" s="211">
        <f>IF('Indicator Date hidden'!AJ104="x","x",$AI$2-'Indicator Date hidden'!AJ104)</f>
        <v>0</v>
      </c>
      <c r="AJ103" s="211" t="str">
        <f>IF('Indicator Date hidden'!AK104="x","x",$AJ$2-'Indicator Date hidden'!AK104)</f>
        <v>x</v>
      </c>
      <c r="AK103" s="211">
        <f>IF('Indicator Date hidden'!AL104="x","x",$AK$2-'Indicator Date hidden'!AL104)</f>
        <v>1</v>
      </c>
      <c r="AL103" s="211">
        <f>IF('Indicator Date hidden'!AM104="x","x",$AL$2-'Indicator Date hidden'!AM104)</f>
        <v>0</v>
      </c>
      <c r="AM103" s="211">
        <f>IF('Indicator Date hidden'!AN104="x","x",$AM$2-'Indicator Date hidden'!AN104)</f>
        <v>0</v>
      </c>
      <c r="AN103" s="211">
        <f>IF('Indicator Date hidden'!AO104="x","x",$AN$2-'Indicator Date hidden'!AO104)</f>
        <v>0</v>
      </c>
      <c r="AO103" s="211">
        <f>IF('Indicator Date hidden'!AP104="x","x",$AO$2-'Indicator Date hidden'!AP104)</f>
        <v>0</v>
      </c>
      <c r="AP103" s="211">
        <f>IF('Indicator Date hidden'!AQ104="x","x",$AP$2-'Indicator Date hidden'!AQ104)</f>
        <v>0</v>
      </c>
      <c r="AQ103" s="211">
        <f>IF('Indicator Date hidden'!AR104="x","x",$AQ$2-'Indicator Date hidden'!AR104)</f>
        <v>0</v>
      </c>
      <c r="AR103" s="211">
        <f>IF('Indicator Date hidden'!AS104="x","x",$AR$2-'Indicator Date hidden'!AS104)</f>
        <v>0</v>
      </c>
      <c r="AS103" s="211">
        <f>IF('Indicator Date hidden'!AT104="x","x",$AS$2-'Indicator Date hidden'!AT104)</f>
        <v>0</v>
      </c>
      <c r="AT103" s="211">
        <f>IF('Indicator Date hidden'!AU104="x","x",$AT$2-'Indicator Date hidden'!AU104)</f>
        <v>0</v>
      </c>
      <c r="AU103" s="211">
        <f>IF('Indicator Date hidden'!AV104="x","x",$AU$2-'Indicator Date hidden'!AV104)</f>
        <v>5</v>
      </c>
      <c r="AV103" s="211">
        <f>IF('Indicator Date hidden'!AW104="x","x",$AV$2-'Indicator Date hidden'!AW104)</f>
        <v>0</v>
      </c>
      <c r="AW103" s="211">
        <f>IF('Indicator Date hidden'!AX104="x","x",$AW$2-'Indicator Date hidden'!AX104)</f>
        <v>0</v>
      </c>
      <c r="AX103" s="211">
        <f>IF('Indicator Date hidden'!AY104="x","x",$AX$2-'Indicator Date hidden'!AY104)</f>
        <v>0</v>
      </c>
      <c r="AY103" s="211">
        <f>IF('Indicator Date hidden'!AZ104="x","x",$AY$2-'Indicator Date hidden'!AZ104)</f>
        <v>0</v>
      </c>
      <c r="AZ103" s="211">
        <f>IF('Indicator Date hidden'!BA104="x","x",$AZ$2-'Indicator Date hidden'!BA104)</f>
        <v>0</v>
      </c>
      <c r="BA103">
        <f t="shared" si="15"/>
        <v>28</v>
      </c>
      <c r="BB103" s="21">
        <f t="shared" si="16"/>
        <v>0.5714285714285714</v>
      </c>
      <c r="BC103">
        <f t="shared" si="17"/>
        <v>6</v>
      </c>
      <c r="BD103" s="21">
        <f t="shared" si="18"/>
        <v>1.8070158058105026</v>
      </c>
      <c r="BE103" s="281">
        <f t="shared" si="19"/>
        <v>0</v>
      </c>
    </row>
    <row r="104" spans="1:57" x14ac:dyDescent="0.25">
      <c r="A104" t="s">
        <v>8968</v>
      </c>
      <c r="B104" s="211">
        <f>IF('Indicator Date hidden'!C105="x","x",$B$2-'Indicator Date hidden'!C105)</f>
        <v>0</v>
      </c>
      <c r="C104" s="211">
        <f>IF('Indicator Date hidden'!D105="x","x",$C$2-'Indicator Date hidden'!D105)</f>
        <v>0</v>
      </c>
      <c r="D104" s="211">
        <f>IF('Indicator Date hidden'!E105="x","x",$D$2-'Indicator Date hidden'!E105)</f>
        <v>0</v>
      </c>
      <c r="E104" s="211">
        <f>IF('Indicator Date hidden'!F105="x","x",$E$2-'Indicator Date hidden'!F105)</f>
        <v>0</v>
      </c>
      <c r="F104" s="211">
        <f>IF('Indicator Date hidden'!G105="x","x",$F$2-'Indicator Date hidden'!G105)</f>
        <v>0</v>
      </c>
      <c r="G104" s="211">
        <f>IF('Indicator Date hidden'!H105="x","x",$G$2-'Indicator Date hidden'!H105)</f>
        <v>0</v>
      </c>
      <c r="H104" s="211">
        <f>IF('Indicator Date hidden'!I105="x","x",$H$2-'Indicator Date hidden'!I105)</f>
        <v>0</v>
      </c>
      <c r="I104" s="211">
        <f>IF('Indicator Date hidden'!J105="x","x",$I$2-'Indicator Date hidden'!J105)</f>
        <v>0</v>
      </c>
      <c r="J104" s="211">
        <f>IF('Indicator Date hidden'!K105="x","x",$J$2-'Indicator Date hidden'!K105)</f>
        <v>0</v>
      </c>
      <c r="K104" s="211">
        <f>IF('Indicator Date hidden'!L105="x","x",$K$2-'Indicator Date hidden'!L105)</f>
        <v>0</v>
      </c>
      <c r="L104" s="211">
        <f>IF('Indicator Date hidden'!M105="x","x",$L$2-'Indicator Date hidden'!M105)</f>
        <v>0</v>
      </c>
      <c r="M104" s="211">
        <f>IF('Indicator Date hidden'!N105="x","x",$M$2-'Indicator Date hidden'!N105)</f>
        <v>0</v>
      </c>
      <c r="N104" s="211">
        <f>IF('Indicator Date hidden'!O105="x","x",$N$2-'Indicator Date hidden'!O105)</f>
        <v>0</v>
      </c>
      <c r="O104" s="211">
        <f>IF('Indicator Date hidden'!P105="x","x",$O$2-'Indicator Date hidden'!P105)</f>
        <v>0</v>
      </c>
      <c r="P104" s="211">
        <f>IF('Indicator Date hidden'!Q105="x","x",$P$2-'Indicator Date hidden'!Q105)</f>
        <v>0</v>
      </c>
      <c r="Q104" s="211">
        <f>IF('Indicator Date hidden'!R105="x","x",$Q$2-'Indicator Date hidden'!R105)</f>
        <v>4</v>
      </c>
      <c r="R104" s="211">
        <f>IF('Indicator Date hidden'!S105="x","x",$R$2-'Indicator Date hidden'!S105)</f>
        <v>0</v>
      </c>
      <c r="S104" s="211">
        <f>IF('Indicator Date hidden'!T105="x","x",$S$2-'Indicator Date hidden'!T105)</f>
        <v>0</v>
      </c>
      <c r="T104" s="211">
        <f>IF('Indicator Date hidden'!U105="x","x",$T$2-'Indicator Date hidden'!U105)</f>
        <v>0</v>
      </c>
      <c r="U104" s="211">
        <f>IF('Indicator Date hidden'!V105="x","x",$U$2-'Indicator Date hidden'!V105)</f>
        <v>0</v>
      </c>
      <c r="V104" s="211">
        <f>IF('Indicator Date hidden'!W105="x","x",$V$2-'Indicator Date hidden'!W105)</f>
        <v>0</v>
      </c>
      <c r="W104" s="211">
        <f>IF('Indicator Date hidden'!X105="x","x",$W$2-'Indicator Date hidden'!X105)</f>
        <v>0</v>
      </c>
      <c r="X104" s="211">
        <f>IF('Indicator Date hidden'!Y105="x","x",$X$2-'Indicator Date hidden'!Y105)</f>
        <v>4</v>
      </c>
      <c r="Y104" s="211">
        <f>IF('Indicator Date hidden'!Z105="x","x",$Y$2-'Indicator Date hidden'!Z105)</f>
        <v>0</v>
      </c>
      <c r="Z104" s="211">
        <f>IF('Indicator Date hidden'!AA105="x","x",$Z$2-'Indicator Date hidden'!AA105)</f>
        <v>0</v>
      </c>
      <c r="AA104" s="211">
        <f>IF('Indicator Date hidden'!AB105="x","x",$AA$2-'Indicator Date hidden'!AB105)</f>
        <v>0</v>
      </c>
      <c r="AB104" s="211">
        <f>IF('Indicator Date hidden'!AC105="x","x",$AB$2-'Indicator Date hidden'!AC105)</f>
        <v>0</v>
      </c>
      <c r="AC104" s="211">
        <f>IF('Indicator Date hidden'!AD105="x","x",$AC$2-'Indicator Date hidden'!AD105)</f>
        <v>0</v>
      </c>
      <c r="AD104" s="211">
        <f>IF('Indicator Date hidden'!AE105="x","x",$AD$2-'Indicator Date hidden'!AE105)</f>
        <v>0</v>
      </c>
      <c r="AE104" s="211">
        <f>IF('Indicator Date hidden'!AF105="x","x",$AE$2-'Indicator Date hidden'!AF105)</f>
        <v>0</v>
      </c>
      <c r="AF104" s="211">
        <f>IF('Indicator Date hidden'!AG105="x","x",$AF$2-'Indicator Date hidden'!AG105)</f>
        <v>3</v>
      </c>
      <c r="AG104" s="211">
        <f>IF('Indicator Date hidden'!AH105="x","x",$AG$2-'Indicator Date hidden'!AH105)</f>
        <v>0</v>
      </c>
      <c r="AH104" s="211">
        <f>IF('Indicator Date hidden'!AI105="x","x",$AH$2-'Indicator Date hidden'!AI105)</f>
        <v>0</v>
      </c>
      <c r="AI104" s="211">
        <f>IF('Indicator Date hidden'!AJ105="x","x",$AI$2-'Indicator Date hidden'!AJ105)</f>
        <v>0</v>
      </c>
      <c r="AJ104" s="211" t="str">
        <f>IF('Indicator Date hidden'!AK105="x","x",$AJ$2-'Indicator Date hidden'!AK105)</f>
        <v>x</v>
      </c>
      <c r="AK104" s="211">
        <f>IF('Indicator Date hidden'!AL105="x","x",$AK$2-'Indicator Date hidden'!AL105)</f>
        <v>1</v>
      </c>
      <c r="AL104" s="211">
        <f>IF('Indicator Date hidden'!AM105="x","x",$AL$2-'Indicator Date hidden'!AM105)</f>
        <v>0</v>
      </c>
      <c r="AM104" s="211">
        <f>IF('Indicator Date hidden'!AN105="x","x",$AM$2-'Indicator Date hidden'!AN105)</f>
        <v>0</v>
      </c>
      <c r="AN104" s="211">
        <f>IF('Indicator Date hidden'!AO105="x","x",$AN$2-'Indicator Date hidden'!AO105)</f>
        <v>0</v>
      </c>
      <c r="AO104" s="211">
        <f>IF('Indicator Date hidden'!AP105="x","x",$AO$2-'Indicator Date hidden'!AP105)</f>
        <v>1</v>
      </c>
      <c r="AP104" s="211">
        <f>IF('Indicator Date hidden'!AQ105="x","x",$AP$2-'Indicator Date hidden'!AQ105)</f>
        <v>1</v>
      </c>
      <c r="AQ104" s="211">
        <f>IF('Indicator Date hidden'!AR105="x","x",$AQ$2-'Indicator Date hidden'!AR105)</f>
        <v>0</v>
      </c>
      <c r="AR104" s="211">
        <f>IF('Indicator Date hidden'!AS105="x","x",$AR$2-'Indicator Date hidden'!AS105)</f>
        <v>0</v>
      </c>
      <c r="AS104" s="211">
        <f>IF('Indicator Date hidden'!AT105="x","x",$AS$2-'Indicator Date hidden'!AT105)</f>
        <v>0</v>
      </c>
      <c r="AT104" s="211">
        <f>IF('Indicator Date hidden'!AU105="x","x",$AT$2-'Indicator Date hidden'!AU105)</f>
        <v>0</v>
      </c>
      <c r="AU104" s="211">
        <f>IF('Indicator Date hidden'!AV105="x","x",$AU$2-'Indicator Date hidden'!AV105)</f>
        <v>4</v>
      </c>
      <c r="AV104" s="211">
        <f>IF('Indicator Date hidden'!AW105="x","x",$AV$2-'Indicator Date hidden'!AW105)</f>
        <v>0</v>
      </c>
      <c r="AW104" s="211">
        <f>IF('Indicator Date hidden'!AX105="x","x",$AW$2-'Indicator Date hidden'!AX105)</f>
        <v>0</v>
      </c>
      <c r="AX104" s="211">
        <f>IF('Indicator Date hidden'!AY105="x","x",$AX$2-'Indicator Date hidden'!AY105)</f>
        <v>0</v>
      </c>
      <c r="AY104" s="211">
        <f>IF('Indicator Date hidden'!AZ105="x","x",$AY$2-'Indicator Date hidden'!AZ105)</f>
        <v>0</v>
      </c>
      <c r="AZ104" s="211">
        <f>IF('Indicator Date hidden'!BA105="x","x",$AZ$2-'Indicator Date hidden'!BA105)</f>
        <v>0</v>
      </c>
      <c r="BA104">
        <f t="shared" si="15"/>
        <v>18</v>
      </c>
      <c r="BB104" s="21">
        <f t="shared" si="16"/>
        <v>0.36</v>
      </c>
      <c r="BC104">
        <f t="shared" si="17"/>
        <v>7</v>
      </c>
      <c r="BD104" s="21">
        <f t="shared" si="18"/>
        <v>1.034601372510205</v>
      </c>
      <c r="BE104" s="281">
        <f t="shared" si="19"/>
        <v>0</v>
      </c>
    </row>
    <row r="105" spans="1:57" x14ac:dyDescent="0.25">
      <c r="A105" t="s">
        <v>8969</v>
      </c>
      <c r="B105" s="211">
        <f>IF('Indicator Date hidden'!C106="x","x",$B$2-'Indicator Date hidden'!C106)</f>
        <v>0</v>
      </c>
      <c r="C105" s="211">
        <f>IF('Indicator Date hidden'!D106="x","x",$C$2-'Indicator Date hidden'!D106)</f>
        <v>0</v>
      </c>
      <c r="D105" s="211">
        <f>IF('Indicator Date hidden'!E106="x","x",$D$2-'Indicator Date hidden'!E106)</f>
        <v>0</v>
      </c>
      <c r="E105" s="211">
        <f>IF('Indicator Date hidden'!F106="x","x",$E$2-'Indicator Date hidden'!F106)</f>
        <v>0</v>
      </c>
      <c r="F105" s="211">
        <f>IF('Indicator Date hidden'!G106="x","x",$F$2-'Indicator Date hidden'!G106)</f>
        <v>0</v>
      </c>
      <c r="G105" s="211">
        <f>IF('Indicator Date hidden'!H106="x","x",$G$2-'Indicator Date hidden'!H106)</f>
        <v>0</v>
      </c>
      <c r="H105" s="211">
        <f>IF('Indicator Date hidden'!I106="x","x",$H$2-'Indicator Date hidden'!I106)</f>
        <v>0</v>
      </c>
      <c r="I105" s="211">
        <f>IF('Indicator Date hidden'!J106="x","x",$I$2-'Indicator Date hidden'!J106)</f>
        <v>0</v>
      </c>
      <c r="J105" s="211">
        <f>IF('Indicator Date hidden'!K106="x","x",$J$2-'Indicator Date hidden'!K106)</f>
        <v>0</v>
      </c>
      <c r="K105" s="211">
        <f>IF('Indicator Date hidden'!L106="x","x",$K$2-'Indicator Date hidden'!L106)</f>
        <v>0</v>
      </c>
      <c r="L105" s="211">
        <f>IF('Indicator Date hidden'!M106="x","x",$L$2-'Indicator Date hidden'!M106)</f>
        <v>0</v>
      </c>
      <c r="M105" s="211">
        <f>IF('Indicator Date hidden'!N106="x","x",$M$2-'Indicator Date hidden'!N106)</f>
        <v>0</v>
      </c>
      <c r="N105" s="211">
        <f>IF('Indicator Date hidden'!O106="x","x",$N$2-'Indicator Date hidden'!O106)</f>
        <v>0</v>
      </c>
      <c r="O105" s="211">
        <f>IF('Indicator Date hidden'!P106="x","x",$O$2-'Indicator Date hidden'!P106)</f>
        <v>0</v>
      </c>
      <c r="P105" s="211">
        <f>IF('Indicator Date hidden'!Q106="x","x",$P$2-'Indicator Date hidden'!Q106)</f>
        <v>0</v>
      </c>
      <c r="Q105" s="211" t="str">
        <f>IF('Indicator Date hidden'!R106="x","x",$Q$2-'Indicator Date hidden'!R106)</f>
        <v>x</v>
      </c>
      <c r="R105" s="211">
        <f>IF('Indicator Date hidden'!S106="x","x",$R$2-'Indicator Date hidden'!S106)</f>
        <v>0</v>
      </c>
      <c r="S105" s="211">
        <f>IF('Indicator Date hidden'!T106="x","x",$S$2-'Indicator Date hidden'!T106)</f>
        <v>0</v>
      </c>
      <c r="T105" s="211">
        <f>IF('Indicator Date hidden'!U106="x","x",$T$2-'Indicator Date hidden'!U106)</f>
        <v>0</v>
      </c>
      <c r="U105" s="211" t="str">
        <f>IF('Indicator Date hidden'!V106="x","x",$U$2-'Indicator Date hidden'!V106)</f>
        <v>x</v>
      </c>
      <c r="V105" s="211">
        <f>IF('Indicator Date hidden'!W106="x","x",$V$2-'Indicator Date hidden'!W106)</f>
        <v>0</v>
      </c>
      <c r="W105" s="211">
        <f>IF('Indicator Date hidden'!X106="x","x",$W$2-'Indicator Date hidden'!X106)</f>
        <v>8</v>
      </c>
      <c r="X105" s="211">
        <f>IF('Indicator Date hidden'!Y106="x","x",$X$2-'Indicator Date hidden'!Y106)</f>
        <v>4</v>
      </c>
      <c r="Y105" s="211">
        <f>IF('Indicator Date hidden'!Z106="x","x",$Y$2-'Indicator Date hidden'!Z106)</f>
        <v>0</v>
      </c>
      <c r="Z105" s="211">
        <f>IF('Indicator Date hidden'!AA106="x","x",$Z$2-'Indicator Date hidden'!AA106)</f>
        <v>0</v>
      </c>
      <c r="AA105" s="211">
        <f>IF('Indicator Date hidden'!AB106="x","x",$AA$2-'Indicator Date hidden'!AB106)</f>
        <v>0</v>
      </c>
      <c r="AB105" s="211">
        <f>IF('Indicator Date hidden'!AC106="x","x",$AB$2-'Indicator Date hidden'!AC106)</f>
        <v>0</v>
      </c>
      <c r="AC105" s="211">
        <f>IF('Indicator Date hidden'!AD106="x","x",$AC$2-'Indicator Date hidden'!AD106)</f>
        <v>0</v>
      </c>
      <c r="AD105" s="211">
        <f>IF('Indicator Date hidden'!AE106="x","x",$AD$2-'Indicator Date hidden'!AE106)</f>
        <v>0</v>
      </c>
      <c r="AE105" s="211">
        <f>IF('Indicator Date hidden'!AF106="x","x",$AE$2-'Indicator Date hidden'!AF106)</f>
        <v>0</v>
      </c>
      <c r="AF105" s="211">
        <f>IF('Indicator Date hidden'!AG106="x","x",$AF$2-'Indicator Date hidden'!AG106)</f>
        <v>4</v>
      </c>
      <c r="AG105" s="211">
        <f>IF('Indicator Date hidden'!AH106="x","x",$AG$2-'Indicator Date hidden'!AH106)</f>
        <v>0</v>
      </c>
      <c r="AH105" s="211">
        <f>IF('Indicator Date hidden'!AI106="x","x",$AH$2-'Indicator Date hidden'!AI106)</f>
        <v>0</v>
      </c>
      <c r="AI105" s="211">
        <f>IF('Indicator Date hidden'!AJ106="x","x",$AI$2-'Indicator Date hidden'!AJ106)</f>
        <v>0</v>
      </c>
      <c r="AJ105" s="211" t="str">
        <f>IF('Indicator Date hidden'!AK106="x","x",$AJ$2-'Indicator Date hidden'!AK106)</f>
        <v>x</v>
      </c>
      <c r="AK105" s="211">
        <f>IF('Indicator Date hidden'!AL106="x","x",$AK$2-'Indicator Date hidden'!AL106)</f>
        <v>1</v>
      </c>
      <c r="AL105" s="211">
        <f>IF('Indicator Date hidden'!AM106="x","x",$AL$2-'Indicator Date hidden'!AM106)</f>
        <v>0</v>
      </c>
      <c r="AM105" s="211">
        <f>IF('Indicator Date hidden'!AN106="x","x",$AM$2-'Indicator Date hidden'!AN106)</f>
        <v>0</v>
      </c>
      <c r="AN105" s="211">
        <f>IF('Indicator Date hidden'!AO106="x","x",$AN$2-'Indicator Date hidden'!AO106)</f>
        <v>0</v>
      </c>
      <c r="AO105" s="211">
        <f>IF('Indicator Date hidden'!AP106="x","x",$AO$2-'Indicator Date hidden'!AP106)</f>
        <v>0</v>
      </c>
      <c r="AP105" s="211">
        <f>IF('Indicator Date hidden'!AQ106="x","x",$AP$2-'Indicator Date hidden'!AQ106)</f>
        <v>0</v>
      </c>
      <c r="AQ105" s="211">
        <f>IF('Indicator Date hidden'!AR106="x","x",$AQ$2-'Indicator Date hidden'!AR106)</f>
        <v>4</v>
      </c>
      <c r="AR105" s="211">
        <f>IF('Indicator Date hidden'!AS106="x","x",$AR$2-'Indicator Date hidden'!AS106)</f>
        <v>0</v>
      </c>
      <c r="AS105" s="211">
        <f>IF('Indicator Date hidden'!AT106="x","x",$AS$2-'Indicator Date hidden'!AT106)</f>
        <v>0</v>
      </c>
      <c r="AT105" s="211">
        <f>IF('Indicator Date hidden'!AU106="x","x",$AT$2-'Indicator Date hidden'!AU106)</f>
        <v>0</v>
      </c>
      <c r="AU105" s="211">
        <f>IF('Indicator Date hidden'!AV106="x","x",$AU$2-'Indicator Date hidden'!AV106)</f>
        <v>4</v>
      </c>
      <c r="AV105" s="211">
        <f>IF('Indicator Date hidden'!AW106="x","x",$AV$2-'Indicator Date hidden'!AW106)</f>
        <v>0</v>
      </c>
      <c r="AW105" s="211">
        <f>IF('Indicator Date hidden'!AX106="x","x",$AW$2-'Indicator Date hidden'!AX106)</f>
        <v>0</v>
      </c>
      <c r="AX105" s="211">
        <f>IF('Indicator Date hidden'!AY106="x","x",$AX$2-'Indicator Date hidden'!AY106)</f>
        <v>0</v>
      </c>
      <c r="AY105" s="211">
        <f>IF('Indicator Date hidden'!AZ106="x","x",$AY$2-'Indicator Date hidden'!AZ106)</f>
        <v>0</v>
      </c>
      <c r="AZ105" s="211">
        <f>IF('Indicator Date hidden'!BA106="x","x",$AZ$2-'Indicator Date hidden'!BA106)</f>
        <v>0</v>
      </c>
      <c r="BA105">
        <f t="shared" si="15"/>
        <v>25</v>
      </c>
      <c r="BB105" s="21">
        <f t="shared" si="16"/>
        <v>0.52083333333333337</v>
      </c>
      <c r="BC105">
        <f t="shared" si="17"/>
        <v>6</v>
      </c>
      <c r="BD105" s="21">
        <f t="shared" si="18"/>
        <v>1.5544235712600631</v>
      </c>
      <c r="BE105" s="281">
        <f t="shared" si="19"/>
        <v>0</v>
      </c>
    </row>
    <row r="106" spans="1:57" x14ac:dyDescent="0.25">
      <c r="A106" t="s">
        <v>8950</v>
      </c>
      <c r="B106" s="211">
        <f>IF('Indicator Date hidden'!C107="x","x",$B$2-'Indicator Date hidden'!C107)</f>
        <v>0</v>
      </c>
      <c r="C106" s="211">
        <f>IF('Indicator Date hidden'!D107="x","x",$C$2-'Indicator Date hidden'!D107)</f>
        <v>0</v>
      </c>
      <c r="D106" s="211">
        <f>IF('Indicator Date hidden'!E107="x","x",$D$2-'Indicator Date hidden'!E107)</f>
        <v>0</v>
      </c>
      <c r="E106" s="211">
        <f>IF('Indicator Date hidden'!F107="x","x",$E$2-'Indicator Date hidden'!F107)</f>
        <v>0</v>
      </c>
      <c r="F106" s="211">
        <f>IF('Indicator Date hidden'!G107="x","x",$F$2-'Indicator Date hidden'!G107)</f>
        <v>0</v>
      </c>
      <c r="G106" s="211">
        <f>IF('Indicator Date hidden'!H107="x","x",$G$2-'Indicator Date hidden'!H107)</f>
        <v>0</v>
      </c>
      <c r="H106" s="211">
        <f>IF('Indicator Date hidden'!I107="x","x",$H$2-'Indicator Date hidden'!I107)</f>
        <v>0</v>
      </c>
      <c r="I106" s="211">
        <f>IF('Indicator Date hidden'!J107="x","x",$I$2-'Indicator Date hidden'!J107)</f>
        <v>0</v>
      </c>
      <c r="J106" s="211">
        <f>IF('Indicator Date hidden'!K107="x","x",$J$2-'Indicator Date hidden'!K107)</f>
        <v>0</v>
      </c>
      <c r="K106" s="211">
        <f>IF('Indicator Date hidden'!L107="x","x",$K$2-'Indicator Date hidden'!L107)</f>
        <v>0</v>
      </c>
      <c r="L106" s="211">
        <f>IF('Indicator Date hidden'!M107="x","x",$L$2-'Indicator Date hidden'!M107)</f>
        <v>0</v>
      </c>
      <c r="M106" s="211">
        <f>IF('Indicator Date hidden'!N107="x","x",$M$2-'Indicator Date hidden'!N107)</f>
        <v>0</v>
      </c>
      <c r="N106" s="211">
        <f>IF('Indicator Date hidden'!O107="x","x",$N$2-'Indicator Date hidden'!O107)</f>
        <v>0</v>
      </c>
      <c r="O106" s="211">
        <f>IF('Indicator Date hidden'!P107="x","x",$O$2-'Indicator Date hidden'!P107)</f>
        <v>0</v>
      </c>
      <c r="P106" s="211">
        <f>IF('Indicator Date hidden'!Q107="x","x",$P$2-'Indicator Date hidden'!Q107)</f>
        <v>0</v>
      </c>
      <c r="Q106" s="211">
        <f>IF('Indicator Date hidden'!R107="x","x",$Q$2-'Indicator Date hidden'!R107)</f>
        <v>5</v>
      </c>
      <c r="R106" s="211">
        <f>IF('Indicator Date hidden'!S107="x","x",$R$2-'Indicator Date hidden'!S107)</f>
        <v>0</v>
      </c>
      <c r="S106" s="211">
        <f>IF('Indicator Date hidden'!T107="x","x",$S$2-'Indicator Date hidden'!T107)</f>
        <v>0</v>
      </c>
      <c r="T106" s="211">
        <f>IF('Indicator Date hidden'!U107="x","x",$T$2-'Indicator Date hidden'!U107)</f>
        <v>0</v>
      </c>
      <c r="U106" s="211">
        <f>IF('Indicator Date hidden'!V107="x","x",$U$2-'Indicator Date hidden'!V107)</f>
        <v>0</v>
      </c>
      <c r="V106" s="211">
        <f>IF('Indicator Date hidden'!W107="x","x",$V$2-'Indicator Date hidden'!W107)</f>
        <v>0</v>
      </c>
      <c r="W106" s="211">
        <f>IF('Indicator Date hidden'!X107="x","x",$W$2-'Indicator Date hidden'!X107)</f>
        <v>5</v>
      </c>
      <c r="X106" s="211">
        <f>IF('Indicator Date hidden'!Y107="x","x",$X$2-'Indicator Date hidden'!Y107)</f>
        <v>4</v>
      </c>
      <c r="Y106" s="211">
        <f>IF('Indicator Date hidden'!Z107="x","x",$Y$2-'Indicator Date hidden'!Z107)</f>
        <v>0</v>
      </c>
      <c r="Z106" s="211">
        <f>IF('Indicator Date hidden'!AA107="x","x",$Z$2-'Indicator Date hidden'!AA107)</f>
        <v>0</v>
      </c>
      <c r="AA106" s="211">
        <f>IF('Indicator Date hidden'!AB107="x","x",$AA$2-'Indicator Date hidden'!AB107)</f>
        <v>1</v>
      </c>
      <c r="AB106" s="211">
        <f>IF('Indicator Date hidden'!AC107="x","x",$AB$2-'Indicator Date hidden'!AC107)</f>
        <v>0</v>
      </c>
      <c r="AC106" s="211">
        <f>IF('Indicator Date hidden'!AD107="x","x",$AC$2-'Indicator Date hidden'!AD107)</f>
        <v>0</v>
      </c>
      <c r="AD106" s="211" t="str">
        <f>IF('Indicator Date hidden'!AE107="x","x",$AD$2-'Indicator Date hidden'!AE107)</f>
        <v>x</v>
      </c>
      <c r="AE106" s="211">
        <f>IF('Indicator Date hidden'!AF107="x","x",$AE$2-'Indicator Date hidden'!AF107)</f>
        <v>0</v>
      </c>
      <c r="AF106" s="211">
        <f>IF('Indicator Date hidden'!AG107="x","x",$AF$2-'Indicator Date hidden'!AG107)</f>
        <v>4</v>
      </c>
      <c r="AG106" s="211">
        <f>IF('Indicator Date hidden'!AH107="x","x",$AG$2-'Indicator Date hidden'!AH107)</f>
        <v>0</v>
      </c>
      <c r="AH106" s="211">
        <f>IF('Indicator Date hidden'!AI107="x","x",$AH$2-'Indicator Date hidden'!AI107)</f>
        <v>0</v>
      </c>
      <c r="AI106" s="211">
        <f>IF('Indicator Date hidden'!AJ107="x","x",$AI$2-'Indicator Date hidden'!AJ107)</f>
        <v>0</v>
      </c>
      <c r="AJ106" s="211" t="str">
        <f>IF('Indicator Date hidden'!AK107="x","x",$AJ$2-'Indicator Date hidden'!AK107)</f>
        <v>x</v>
      </c>
      <c r="AK106" s="211" t="str">
        <f>IF('Indicator Date hidden'!AL107="x","x",$AK$2-'Indicator Date hidden'!AL107)</f>
        <v>x</v>
      </c>
      <c r="AL106" s="211">
        <f>IF('Indicator Date hidden'!AM107="x","x",$AL$2-'Indicator Date hidden'!AM107)</f>
        <v>0</v>
      </c>
      <c r="AM106" s="211">
        <f>IF('Indicator Date hidden'!AN107="x","x",$AM$2-'Indicator Date hidden'!AN107)</f>
        <v>0</v>
      </c>
      <c r="AN106" s="211">
        <f>IF('Indicator Date hidden'!AO107="x","x",$AN$2-'Indicator Date hidden'!AO107)</f>
        <v>0</v>
      </c>
      <c r="AO106" s="211">
        <f>IF('Indicator Date hidden'!AP107="x","x",$AO$2-'Indicator Date hidden'!AP107)</f>
        <v>1</v>
      </c>
      <c r="AP106" s="211">
        <f>IF('Indicator Date hidden'!AQ107="x","x",$AP$2-'Indicator Date hidden'!AQ107)</f>
        <v>1</v>
      </c>
      <c r="AQ106" s="211">
        <f>IF('Indicator Date hidden'!AR107="x","x",$AQ$2-'Indicator Date hidden'!AR107)</f>
        <v>4</v>
      </c>
      <c r="AR106" s="211">
        <f>IF('Indicator Date hidden'!AS107="x","x",$AR$2-'Indicator Date hidden'!AS107)</f>
        <v>0</v>
      </c>
      <c r="AS106" s="211" t="str">
        <f>IF('Indicator Date hidden'!AT107="x","x",$AS$2-'Indicator Date hidden'!AT107)</f>
        <v>x</v>
      </c>
      <c r="AT106" s="211">
        <f>IF('Indicator Date hidden'!AU107="x","x",$AT$2-'Indicator Date hidden'!AU107)</f>
        <v>0</v>
      </c>
      <c r="AU106" s="211">
        <f>IF('Indicator Date hidden'!AV107="x","x",$AU$2-'Indicator Date hidden'!AV107)</f>
        <v>8</v>
      </c>
      <c r="AV106" s="211">
        <f>IF('Indicator Date hidden'!AW107="x","x",$AV$2-'Indicator Date hidden'!AW107)</f>
        <v>0</v>
      </c>
      <c r="AW106" s="211">
        <f>IF('Indicator Date hidden'!AX107="x","x",$AW$2-'Indicator Date hidden'!AX107)</f>
        <v>0</v>
      </c>
      <c r="AX106" s="211">
        <f>IF('Indicator Date hidden'!AY107="x","x",$AX$2-'Indicator Date hidden'!AY107)</f>
        <v>0</v>
      </c>
      <c r="AY106" s="211">
        <f>IF('Indicator Date hidden'!AZ107="x","x",$AY$2-'Indicator Date hidden'!AZ107)</f>
        <v>0</v>
      </c>
      <c r="AZ106" s="211">
        <f>IF('Indicator Date hidden'!BA107="x","x",$AZ$2-'Indicator Date hidden'!BA107)</f>
        <v>0</v>
      </c>
      <c r="BA106">
        <f t="shared" si="15"/>
        <v>33</v>
      </c>
      <c r="BB106" s="21">
        <f t="shared" si="16"/>
        <v>0.7021276595744681</v>
      </c>
      <c r="BC106">
        <f t="shared" si="17"/>
        <v>9</v>
      </c>
      <c r="BD106" s="21">
        <f t="shared" si="18"/>
        <v>1.7371399044212934</v>
      </c>
      <c r="BE106" s="281">
        <f t="shared" si="19"/>
        <v>0</v>
      </c>
    </row>
    <row r="107" spans="1:57" x14ac:dyDescent="0.25">
      <c r="A107" t="s">
        <v>8956</v>
      </c>
      <c r="B107" s="211">
        <f>IF('Indicator Date hidden'!C108="x","x",$B$2-'Indicator Date hidden'!C108)</f>
        <v>0</v>
      </c>
      <c r="C107" s="211">
        <f>IF('Indicator Date hidden'!D108="x","x",$C$2-'Indicator Date hidden'!D108)</f>
        <v>0</v>
      </c>
      <c r="D107" s="211">
        <f>IF('Indicator Date hidden'!E108="x","x",$D$2-'Indicator Date hidden'!E108)</f>
        <v>0</v>
      </c>
      <c r="E107" s="211">
        <f>IF('Indicator Date hidden'!F108="x","x",$E$2-'Indicator Date hidden'!F108)</f>
        <v>0</v>
      </c>
      <c r="F107" s="211">
        <f>IF('Indicator Date hidden'!G108="x","x",$F$2-'Indicator Date hidden'!G108)</f>
        <v>0</v>
      </c>
      <c r="G107" s="211">
        <f>IF('Indicator Date hidden'!H108="x","x",$G$2-'Indicator Date hidden'!H108)</f>
        <v>0</v>
      </c>
      <c r="H107" s="211">
        <f>IF('Indicator Date hidden'!I108="x","x",$H$2-'Indicator Date hidden'!I108)</f>
        <v>0</v>
      </c>
      <c r="I107" s="211">
        <f>IF('Indicator Date hidden'!J108="x","x",$I$2-'Indicator Date hidden'!J108)</f>
        <v>0</v>
      </c>
      <c r="J107" s="211">
        <f>IF('Indicator Date hidden'!K108="x","x",$J$2-'Indicator Date hidden'!K108)</f>
        <v>0</v>
      </c>
      <c r="K107" s="211">
        <f>IF('Indicator Date hidden'!L108="x","x",$K$2-'Indicator Date hidden'!L108)</f>
        <v>0</v>
      </c>
      <c r="L107" s="211">
        <f>IF('Indicator Date hidden'!M108="x","x",$L$2-'Indicator Date hidden'!M108)</f>
        <v>0</v>
      </c>
      <c r="M107" s="211">
        <f>IF('Indicator Date hidden'!N108="x","x",$M$2-'Indicator Date hidden'!N108)</f>
        <v>0</v>
      </c>
      <c r="N107" s="211">
        <f>IF('Indicator Date hidden'!O108="x","x",$N$2-'Indicator Date hidden'!O108)</f>
        <v>0</v>
      </c>
      <c r="O107" s="211">
        <f>IF('Indicator Date hidden'!P108="x","x",$O$2-'Indicator Date hidden'!P108)</f>
        <v>0</v>
      </c>
      <c r="P107" s="211">
        <f>IF('Indicator Date hidden'!Q108="x","x",$P$2-'Indicator Date hidden'!Q108)</f>
        <v>0</v>
      </c>
      <c r="Q107" s="211">
        <f>IF('Indicator Date hidden'!R108="x","x",$Q$2-'Indicator Date hidden'!R108)</f>
        <v>1</v>
      </c>
      <c r="R107" s="211">
        <f>IF('Indicator Date hidden'!S108="x","x",$R$2-'Indicator Date hidden'!S108)</f>
        <v>0</v>
      </c>
      <c r="S107" s="211">
        <f>IF('Indicator Date hidden'!T108="x","x",$S$2-'Indicator Date hidden'!T108)</f>
        <v>0</v>
      </c>
      <c r="T107" s="211">
        <f>IF('Indicator Date hidden'!U108="x","x",$T$2-'Indicator Date hidden'!U108)</f>
        <v>0</v>
      </c>
      <c r="U107" s="211">
        <f>IF('Indicator Date hidden'!V108="x","x",$U$2-'Indicator Date hidden'!V108)</f>
        <v>0</v>
      </c>
      <c r="V107" s="211">
        <f>IF('Indicator Date hidden'!W108="x","x",$V$2-'Indicator Date hidden'!W108)</f>
        <v>0</v>
      </c>
      <c r="W107" s="211">
        <f>IF('Indicator Date hidden'!X108="x","x",$W$2-'Indicator Date hidden'!X108)</f>
        <v>8</v>
      </c>
      <c r="X107" s="211">
        <f>IF('Indicator Date hidden'!Y108="x","x",$X$2-'Indicator Date hidden'!Y108)</f>
        <v>4</v>
      </c>
      <c r="Y107" s="211">
        <f>IF('Indicator Date hidden'!Z108="x","x",$Y$2-'Indicator Date hidden'!Z108)</f>
        <v>0</v>
      </c>
      <c r="Z107" s="211">
        <f>IF('Indicator Date hidden'!AA108="x","x",$Z$2-'Indicator Date hidden'!AA108)</f>
        <v>0</v>
      </c>
      <c r="AA107" s="211">
        <f>IF('Indicator Date hidden'!AB108="x","x",$AA$2-'Indicator Date hidden'!AB108)</f>
        <v>0</v>
      </c>
      <c r="AB107" s="211">
        <f>IF('Indicator Date hidden'!AC108="x","x",$AB$2-'Indicator Date hidden'!AC108)</f>
        <v>0</v>
      </c>
      <c r="AC107" s="211">
        <f>IF('Indicator Date hidden'!AD108="x","x",$AC$2-'Indicator Date hidden'!AD108)</f>
        <v>0</v>
      </c>
      <c r="AD107" s="211">
        <f>IF('Indicator Date hidden'!AE108="x","x",$AD$2-'Indicator Date hidden'!AE108)</f>
        <v>0</v>
      </c>
      <c r="AE107" s="211">
        <f>IF('Indicator Date hidden'!AF108="x","x",$AE$2-'Indicator Date hidden'!AF108)</f>
        <v>0</v>
      </c>
      <c r="AF107" s="211">
        <f>IF('Indicator Date hidden'!AG108="x","x",$AF$2-'Indicator Date hidden'!AG108)</f>
        <v>3</v>
      </c>
      <c r="AG107" s="211">
        <f>IF('Indicator Date hidden'!AH108="x","x",$AG$2-'Indicator Date hidden'!AH108)</f>
        <v>0</v>
      </c>
      <c r="AH107" s="211">
        <f>IF('Indicator Date hidden'!AI108="x","x",$AH$2-'Indicator Date hidden'!AI108)</f>
        <v>0</v>
      </c>
      <c r="AI107" s="211">
        <f>IF('Indicator Date hidden'!AJ108="x","x",$AI$2-'Indicator Date hidden'!AJ108)</f>
        <v>0</v>
      </c>
      <c r="AJ107" s="211">
        <f>IF('Indicator Date hidden'!AK108="x","x",$AJ$2-'Indicator Date hidden'!AK108)</f>
        <v>0</v>
      </c>
      <c r="AK107" s="211">
        <f>IF('Indicator Date hidden'!AL108="x","x",$AK$2-'Indicator Date hidden'!AL108)</f>
        <v>1</v>
      </c>
      <c r="AL107" s="211">
        <f>IF('Indicator Date hidden'!AM108="x","x",$AL$2-'Indicator Date hidden'!AM108)</f>
        <v>0</v>
      </c>
      <c r="AM107" s="211">
        <f>IF('Indicator Date hidden'!AN108="x","x",$AM$2-'Indicator Date hidden'!AN108)</f>
        <v>0</v>
      </c>
      <c r="AN107" s="211">
        <f>IF('Indicator Date hidden'!AO108="x","x",$AN$2-'Indicator Date hidden'!AO108)</f>
        <v>0</v>
      </c>
      <c r="AO107" s="211">
        <f>IF('Indicator Date hidden'!AP108="x","x",$AO$2-'Indicator Date hidden'!AP108)</f>
        <v>0</v>
      </c>
      <c r="AP107" s="211">
        <f>IF('Indicator Date hidden'!AQ108="x","x",$AP$2-'Indicator Date hidden'!AQ108)</f>
        <v>0</v>
      </c>
      <c r="AQ107" s="211">
        <f>IF('Indicator Date hidden'!AR108="x","x",$AQ$2-'Indicator Date hidden'!AR108)</f>
        <v>0</v>
      </c>
      <c r="AR107" s="211">
        <f>IF('Indicator Date hidden'!AS108="x","x",$AR$2-'Indicator Date hidden'!AS108)</f>
        <v>0</v>
      </c>
      <c r="AS107" s="211">
        <f>IF('Indicator Date hidden'!AT108="x","x",$AS$2-'Indicator Date hidden'!AT108)</f>
        <v>0</v>
      </c>
      <c r="AT107" s="211">
        <f>IF('Indicator Date hidden'!AU108="x","x",$AT$2-'Indicator Date hidden'!AU108)</f>
        <v>0</v>
      </c>
      <c r="AU107" s="211">
        <f>IF('Indicator Date hidden'!AV108="x","x",$AU$2-'Indicator Date hidden'!AV108)</f>
        <v>3</v>
      </c>
      <c r="AV107" s="211">
        <f>IF('Indicator Date hidden'!AW108="x","x",$AV$2-'Indicator Date hidden'!AW108)</f>
        <v>0</v>
      </c>
      <c r="AW107" s="211">
        <f>IF('Indicator Date hidden'!AX108="x","x",$AW$2-'Indicator Date hidden'!AX108)</f>
        <v>0</v>
      </c>
      <c r="AX107" s="211">
        <f>IF('Indicator Date hidden'!AY108="x","x",$AX$2-'Indicator Date hidden'!AY108)</f>
        <v>0</v>
      </c>
      <c r="AY107" s="211">
        <f>IF('Indicator Date hidden'!AZ108="x","x",$AY$2-'Indicator Date hidden'!AZ108)</f>
        <v>0</v>
      </c>
      <c r="AZ107" s="211">
        <f>IF('Indicator Date hidden'!BA108="x","x",$AZ$2-'Indicator Date hidden'!BA108)</f>
        <v>0</v>
      </c>
      <c r="BA107">
        <f t="shared" si="15"/>
        <v>20</v>
      </c>
      <c r="BB107" s="21">
        <f t="shared" si="16"/>
        <v>0.39215686274509803</v>
      </c>
      <c r="BC107">
        <f t="shared" si="17"/>
        <v>6</v>
      </c>
      <c r="BD107" s="21">
        <f t="shared" si="18"/>
        <v>1.344246000078636</v>
      </c>
      <c r="BE107" s="281">
        <f t="shared" si="19"/>
        <v>0</v>
      </c>
    </row>
    <row r="108" spans="1:57" x14ac:dyDescent="0.25">
      <c r="A108" t="s">
        <v>8958</v>
      </c>
      <c r="B108" s="211">
        <f>IF('Indicator Date hidden'!C109="x","x",$B$2-'Indicator Date hidden'!C109)</f>
        <v>0</v>
      </c>
      <c r="C108" s="211">
        <f>IF('Indicator Date hidden'!D109="x","x",$C$2-'Indicator Date hidden'!D109)</f>
        <v>0</v>
      </c>
      <c r="D108" s="211">
        <f>IF('Indicator Date hidden'!E109="x","x",$D$2-'Indicator Date hidden'!E109)</f>
        <v>0</v>
      </c>
      <c r="E108" s="211">
        <f>IF('Indicator Date hidden'!F109="x","x",$E$2-'Indicator Date hidden'!F109)</f>
        <v>0</v>
      </c>
      <c r="F108" s="211">
        <f>IF('Indicator Date hidden'!G109="x","x",$F$2-'Indicator Date hidden'!G109)</f>
        <v>0</v>
      </c>
      <c r="G108" s="211">
        <f>IF('Indicator Date hidden'!H109="x","x",$G$2-'Indicator Date hidden'!H109)</f>
        <v>0</v>
      </c>
      <c r="H108" s="211">
        <f>IF('Indicator Date hidden'!I109="x","x",$H$2-'Indicator Date hidden'!I109)</f>
        <v>0</v>
      </c>
      <c r="I108" s="211">
        <f>IF('Indicator Date hidden'!J109="x","x",$I$2-'Indicator Date hidden'!J109)</f>
        <v>0</v>
      </c>
      <c r="J108" s="211">
        <f>IF('Indicator Date hidden'!K109="x","x",$J$2-'Indicator Date hidden'!K109)</f>
        <v>0</v>
      </c>
      <c r="K108" s="211">
        <f>IF('Indicator Date hidden'!L109="x","x",$K$2-'Indicator Date hidden'!L109)</f>
        <v>0</v>
      </c>
      <c r="L108" s="211">
        <f>IF('Indicator Date hidden'!M109="x","x",$L$2-'Indicator Date hidden'!M109)</f>
        <v>0</v>
      </c>
      <c r="M108" s="211">
        <f>IF('Indicator Date hidden'!N109="x","x",$M$2-'Indicator Date hidden'!N109)</f>
        <v>0</v>
      </c>
      <c r="N108" s="211">
        <f>IF('Indicator Date hidden'!O109="x","x",$N$2-'Indicator Date hidden'!O109)</f>
        <v>0</v>
      </c>
      <c r="O108" s="211">
        <f>IF('Indicator Date hidden'!P109="x","x",$O$2-'Indicator Date hidden'!P109)</f>
        <v>0</v>
      </c>
      <c r="P108" s="211">
        <f>IF('Indicator Date hidden'!Q109="x","x",$P$2-'Indicator Date hidden'!Q109)</f>
        <v>0</v>
      </c>
      <c r="Q108" s="211" t="str">
        <f>IF('Indicator Date hidden'!R109="x","x",$Q$2-'Indicator Date hidden'!R109)</f>
        <v>x</v>
      </c>
      <c r="R108" s="211">
        <f>IF('Indicator Date hidden'!S109="x","x",$R$2-'Indicator Date hidden'!S109)</f>
        <v>0</v>
      </c>
      <c r="S108" s="211">
        <f>IF('Indicator Date hidden'!T109="x","x",$S$2-'Indicator Date hidden'!T109)</f>
        <v>0</v>
      </c>
      <c r="T108" s="211">
        <f>IF('Indicator Date hidden'!U109="x","x",$T$2-'Indicator Date hidden'!U109)</f>
        <v>0</v>
      </c>
      <c r="U108" s="211" t="str">
        <f>IF('Indicator Date hidden'!V109="x","x",$U$2-'Indicator Date hidden'!V109)</f>
        <v>x</v>
      </c>
      <c r="V108" s="211">
        <f>IF('Indicator Date hidden'!W109="x","x",$V$2-'Indicator Date hidden'!W109)</f>
        <v>0</v>
      </c>
      <c r="W108" s="211" t="str">
        <f>IF('Indicator Date hidden'!X109="x","x",$W$2-'Indicator Date hidden'!X109)</f>
        <v>x</v>
      </c>
      <c r="X108" s="211">
        <f>IF('Indicator Date hidden'!Y109="x","x",$X$2-'Indicator Date hidden'!Y109)</f>
        <v>1</v>
      </c>
      <c r="Y108" s="211">
        <f>IF('Indicator Date hidden'!Z109="x","x",$Y$2-'Indicator Date hidden'!Z109)</f>
        <v>0</v>
      </c>
      <c r="Z108" s="211">
        <f>IF('Indicator Date hidden'!AA109="x","x",$Z$2-'Indicator Date hidden'!AA109)</f>
        <v>0</v>
      </c>
      <c r="AA108" s="211" t="str">
        <f>IF('Indicator Date hidden'!AB109="x","x",$AA$2-'Indicator Date hidden'!AB109)</f>
        <v>x</v>
      </c>
      <c r="AB108" s="211">
        <f>IF('Indicator Date hidden'!AC109="x","x",$AB$2-'Indicator Date hidden'!AC109)</f>
        <v>0</v>
      </c>
      <c r="AC108" s="211">
        <f>IF('Indicator Date hidden'!AD109="x","x",$AC$2-'Indicator Date hidden'!AD109)</f>
        <v>0</v>
      </c>
      <c r="AD108" s="211" t="str">
        <f>IF('Indicator Date hidden'!AE109="x","x",$AD$2-'Indicator Date hidden'!AE109)</f>
        <v>x</v>
      </c>
      <c r="AE108" s="211">
        <f>IF('Indicator Date hidden'!AF109="x","x",$AE$2-'Indicator Date hidden'!AF109)</f>
        <v>0</v>
      </c>
      <c r="AF108" s="211" t="str">
        <f>IF('Indicator Date hidden'!AG109="x","x",$AF$2-'Indicator Date hidden'!AG109)</f>
        <v>x</v>
      </c>
      <c r="AG108" s="211">
        <f>IF('Indicator Date hidden'!AH109="x","x",$AG$2-'Indicator Date hidden'!AH109)</f>
        <v>0</v>
      </c>
      <c r="AH108" s="211">
        <f>IF('Indicator Date hidden'!AI109="x","x",$AH$2-'Indicator Date hidden'!AI109)</f>
        <v>0</v>
      </c>
      <c r="AI108" s="211">
        <f>IF('Indicator Date hidden'!AJ109="x","x",$AI$2-'Indicator Date hidden'!AJ109)</f>
        <v>0</v>
      </c>
      <c r="AJ108" s="211" t="str">
        <f>IF('Indicator Date hidden'!AK109="x","x",$AJ$2-'Indicator Date hidden'!AK109)</f>
        <v>x</v>
      </c>
      <c r="AK108" s="211">
        <f>IF('Indicator Date hidden'!AL109="x","x",$AK$2-'Indicator Date hidden'!AL109)</f>
        <v>1</v>
      </c>
      <c r="AL108" s="211">
        <f>IF('Indicator Date hidden'!AM109="x","x",$AL$2-'Indicator Date hidden'!AM109)</f>
        <v>0</v>
      </c>
      <c r="AM108" s="211">
        <f>IF('Indicator Date hidden'!AN109="x","x",$AM$2-'Indicator Date hidden'!AN109)</f>
        <v>0</v>
      </c>
      <c r="AN108" s="211">
        <f>IF('Indicator Date hidden'!AO109="x","x",$AN$2-'Indicator Date hidden'!AO109)</f>
        <v>0</v>
      </c>
      <c r="AO108" s="211">
        <f>IF('Indicator Date hidden'!AP109="x","x",$AO$2-'Indicator Date hidden'!AP109)</f>
        <v>0</v>
      </c>
      <c r="AP108" s="211">
        <f>IF('Indicator Date hidden'!AQ109="x","x",$AP$2-'Indicator Date hidden'!AQ109)</f>
        <v>0</v>
      </c>
      <c r="AQ108" s="211" t="str">
        <f>IF('Indicator Date hidden'!AR109="x","x",$AQ$2-'Indicator Date hidden'!AR109)</f>
        <v>x</v>
      </c>
      <c r="AR108" s="211">
        <f>IF('Indicator Date hidden'!AS109="x","x",$AR$2-'Indicator Date hidden'!AS109)</f>
        <v>0</v>
      </c>
      <c r="AS108" s="211">
        <f>IF('Indicator Date hidden'!AT109="x","x",$AS$2-'Indicator Date hidden'!AT109)</f>
        <v>0</v>
      </c>
      <c r="AT108" s="211">
        <f>IF('Indicator Date hidden'!AU109="x","x",$AT$2-'Indicator Date hidden'!AU109)</f>
        <v>0</v>
      </c>
      <c r="AU108" s="211">
        <f>IF('Indicator Date hidden'!AV109="x","x",$AU$2-'Indicator Date hidden'!AV109)</f>
        <v>3</v>
      </c>
      <c r="AV108" s="211">
        <f>IF('Indicator Date hidden'!AW109="x","x",$AV$2-'Indicator Date hidden'!AW109)</f>
        <v>0</v>
      </c>
      <c r="AW108" s="211">
        <f>IF('Indicator Date hidden'!AX109="x","x",$AW$2-'Indicator Date hidden'!AX109)</f>
        <v>0</v>
      </c>
      <c r="AX108" s="211">
        <f>IF('Indicator Date hidden'!AY109="x","x",$AX$2-'Indicator Date hidden'!AY109)</f>
        <v>0</v>
      </c>
      <c r="AY108" s="211">
        <f>IF('Indicator Date hidden'!AZ109="x","x",$AY$2-'Indicator Date hidden'!AZ109)</f>
        <v>0</v>
      </c>
      <c r="AZ108" s="211">
        <f>IF('Indicator Date hidden'!BA109="x","x",$AZ$2-'Indicator Date hidden'!BA109)</f>
        <v>0</v>
      </c>
      <c r="BA108">
        <f t="shared" si="15"/>
        <v>5</v>
      </c>
      <c r="BB108" s="21">
        <f t="shared" si="16"/>
        <v>0.11627906976744186</v>
      </c>
      <c r="BC108">
        <f t="shared" si="17"/>
        <v>3</v>
      </c>
      <c r="BD108" s="21">
        <f t="shared" si="18"/>
        <v>0.49223280205852848</v>
      </c>
      <c r="BE108" s="281">
        <f t="shared" si="19"/>
        <v>0</v>
      </c>
    </row>
    <row r="109" spans="1:57" x14ac:dyDescent="0.25">
      <c r="A109" t="s">
        <v>8953</v>
      </c>
      <c r="B109" s="211">
        <f>IF('Indicator Date hidden'!C110="x","x",$B$2-'Indicator Date hidden'!C110)</f>
        <v>0</v>
      </c>
      <c r="C109" s="211">
        <f>IF('Indicator Date hidden'!D110="x","x",$C$2-'Indicator Date hidden'!D110)</f>
        <v>0</v>
      </c>
      <c r="D109" s="211">
        <f>IF('Indicator Date hidden'!E110="x","x",$D$2-'Indicator Date hidden'!E110)</f>
        <v>0</v>
      </c>
      <c r="E109" s="211">
        <f>IF('Indicator Date hidden'!F110="x","x",$E$2-'Indicator Date hidden'!F110)</f>
        <v>0</v>
      </c>
      <c r="F109" s="211">
        <f>IF('Indicator Date hidden'!G110="x","x",$F$2-'Indicator Date hidden'!G110)</f>
        <v>0</v>
      </c>
      <c r="G109" s="211">
        <f>IF('Indicator Date hidden'!H110="x","x",$G$2-'Indicator Date hidden'!H110)</f>
        <v>0</v>
      </c>
      <c r="H109" s="211">
        <f>IF('Indicator Date hidden'!I110="x","x",$H$2-'Indicator Date hidden'!I110)</f>
        <v>0</v>
      </c>
      <c r="I109" s="211">
        <f>IF('Indicator Date hidden'!J110="x","x",$I$2-'Indicator Date hidden'!J110)</f>
        <v>0</v>
      </c>
      <c r="J109" s="211">
        <f>IF('Indicator Date hidden'!K110="x","x",$J$2-'Indicator Date hidden'!K110)</f>
        <v>0</v>
      </c>
      <c r="K109" s="211">
        <f>IF('Indicator Date hidden'!L110="x","x",$K$2-'Indicator Date hidden'!L110)</f>
        <v>0</v>
      </c>
      <c r="L109" s="211">
        <f>IF('Indicator Date hidden'!M110="x","x",$L$2-'Indicator Date hidden'!M110)</f>
        <v>0</v>
      </c>
      <c r="M109" s="211">
        <f>IF('Indicator Date hidden'!N110="x","x",$M$2-'Indicator Date hidden'!N110)</f>
        <v>0</v>
      </c>
      <c r="N109" s="211">
        <f>IF('Indicator Date hidden'!O110="x","x",$N$2-'Indicator Date hidden'!O110)</f>
        <v>0</v>
      </c>
      <c r="O109" s="211">
        <f>IF('Indicator Date hidden'!P110="x","x",$O$2-'Indicator Date hidden'!P110)</f>
        <v>0</v>
      </c>
      <c r="P109" s="211" t="str">
        <f>IF('Indicator Date hidden'!Q110="x","x",$P$2-'Indicator Date hidden'!Q110)</f>
        <v>x</v>
      </c>
      <c r="Q109" s="211" t="str">
        <f>IF('Indicator Date hidden'!R110="x","x",$Q$2-'Indicator Date hidden'!R110)</f>
        <v>x</v>
      </c>
      <c r="R109" s="211">
        <f>IF('Indicator Date hidden'!S110="x","x",$R$2-'Indicator Date hidden'!S110)</f>
        <v>0</v>
      </c>
      <c r="S109" s="211">
        <f>IF('Indicator Date hidden'!T110="x","x",$S$2-'Indicator Date hidden'!T110)</f>
        <v>0</v>
      </c>
      <c r="T109" s="211">
        <f>IF('Indicator Date hidden'!U110="x","x",$T$2-'Indicator Date hidden'!U110)</f>
        <v>0</v>
      </c>
      <c r="U109" s="211">
        <f>IF('Indicator Date hidden'!V110="x","x",$U$2-'Indicator Date hidden'!V110)</f>
        <v>0</v>
      </c>
      <c r="V109" s="211">
        <f>IF('Indicator Date hidden'!W110="x","x",$V$2-'Indicator Date hidden'!W110)</f>
        <v>0</v>
      </c>
      <c r="W109" s="211">
        <f>IF('Indicator Date hidden'!X110="x","x",$W$2-'Indicator Date hidden'!X110)</f>
        <v>7</v>
      </c>
      <c r="X109" s="211">
        <f>IF('Indicator Date hidden'!Y110="x","x",$X$2-'Indicator Date hidden'!Y110)</f>
        <v>4</v>
      </c>
      <c r="Y109" s="211">
        <f>IF('Indicator Date hidden'!Z110="x","x",$Y$2-'Indicator Date hidden'!Z110)</f>
        <v>0</v>
      </c>
      <c r="Z109" s="211">
        <f>IF('Indicator Date hidden'!AA110="x","x",$Z$2-'Indicator Date hidden'!AA110)</f>
        <v>0</v>
      </c>
      <c r="AA109" s="211" t="str">
        <f>IF('Indicator Date hidden'!AB110="x","x",$AA$2-'Indicator Date hidden'!AB110)</f>
        <v>x</v>
      </c>
      <c r="AB109" s="211">
        <f>IF('Indicator Date hidden'!AC110="x","x",$AB$2-'Indicator Date hidden'!AC110)</f>
        <v>0</v>
      </c>
      <c r="AC109" s="211">
        <f>IF('Indicator Date hidden'!AD110="x","x",$AC$2-'Indicator Date hidden'!AD110)</f>
        <v>0</v>
      </c>
      <c r="AD109" s="211" t="str">
        <f>IF('Indicator Date hidden'!AE110="x","x",$AD$2-'Indicator Date hidden'!AE110)</f>
        <v>x</v>
      </c>
      <c r="AE109" s="211" t="str">
        <f>IF('Indicator Date hidden'!AF110="x","x",$AE$2-'Indicator Date hidden'!AF110)</f>
        <v>x</v>
      </c>
      <c r="AF109" s="211" t="str">
        <f>IF('Indicator Date hidden'!AG110="x","x",$AF$2-'Indicator Date hidden'!AG110)</f>
        <v>x</v>
      </c>
      <c r="AG109" s="211">
        <f>IF('Indicator Date hidden'!AH110="x","x",$AG$2-'Indicator Date hidden'!AH110)</f>
        <v>0</v>
      </c>
      <c r="AH109" s="211">
        <f>IF('Indicator Date hidden'!AI110="x","x",$AH$2-'Indicator Date hidden'!AI110)</f>
        <v>0</v>
      </c>
      <c r="AI109" s="211">
        <f>IF('Indicator Date hidden'!AJ110="x","x",$AI$2-'Indicator Date hidden'!AJ110)</f>
        <v>0</v>
      </c>
      <c r="AJ109" s="211" t="str">
        <f>IF('Indicator Date hidden'!AK110="x","x",$AJ$2-'Indicator Date hidden'!AK110)</f>
        <v>x</v>
      </c>
      <c r="AK109" s="211" t="str">
        <f>IF('Indicator Date hidden'!AL110="x","x",$AK$2-'Indicator Date hidden'!AL110)</f>
        <v>x</v>
      </c>
      <c r="AL109" s="211">
        <f>IF('Indicator Date hidden'!AM110="x","x",$AL$2-'Indicator Date hidden'!AM110)</f>
        <v>0</v>
      </c>
      <c r="AM109" s="211">
        <f>IF('Indicator Date hidden'!AN110="x","x",$AM$2-'Indicator Date hidden'!AN110)</f>
        <v>0</v>
      </c>
      <c r="AN109" s="211">
        <f>IF('Indicator Date hidden'!AO110="x","x",$AN$2-'Indicator Date hidden'!AO110)</f>
        <v>0</v>
      </c>
      <c r="AO109" s="211" t="str">
        <f>IF('Indicator Date hidden'!AP110="x","x",$AO$2-'Indicator Date hidden'!AP110)</f>
        <v>x</v>
      </c>
      <c r="AP109" s="211" t="str">
        <f>IF('Indicator Date hidden'!AQ110="x","x",$AP$2-'Indicator Date hidden'!AQ110)</f>
        <v>x</v>
      </c>
      <c r="AQ109" s="211">
        <f>IF('Indicator Date hidden'!AR110="x","x",$AQ$2-'Indicator Date hidden'!AR110)</f>
        <v>4</v>
      </c>
      <c r="AR109" s="211">
        <f>IF('Indicator Date hidden'!AS110="x","x",$AR$2-'Indicator Date hidden'!AS110)</f>
        <v>0</v>
      </c>
      <c r="AS109" s="211" t="str">
        <f>IF('Indicator Date hidden'!AT110="x","x",$AS$2-'Indicator Date hidden'!AT110)</f>
        <v>x</v>
      </c>
      <c r="AT109" s="211">
        <f>IF('Indicator Date hidden'!AU110="x","x",$AT$2-'Indicator Date hidden'!AU110)</f>
        <v>0</v>
      </c>
      <c r="AU109" s="211" t="str">
        <f>IF('Indicator Date hidden'!AV110="x","x",$AU$2-'Indicator Date hidden'!AV110)</f>
        <v>x</v>
      </c>
      <c r="AV109" s="211">
        <f>IF('Indicator Date hidden'!AW110="x","x",$AV$2-'Indicator Date hidden'!AW110)</f>
        <v>0</v>
      </c>
      <c r="AW109" s="211">
        <f>IF('Indicator Date hidden'!AX110="x","x",$AW$2-'Indicator Date hidden'!AX110)</f>
        <v>0</v>
      </c>
      <c r="AX109" s="211">
        <f>IF('Indicator Date hidden'!AY110="x","x",$AX$2-'Indicator Date hidden'!AY110)</f>
        <v>0</v>
      </c>
      <c r="AY109" s="211">
        <f>IF('Indicator Date hidden'!AZ110="x","x",$AY$2-'Indicator Date hidden'!AZ110)</f>
        <v>0</v>
      </c>
      <c r="AZ109" s="211">
        <f>IF('Indicator Date hidden'!BA110="x","x",$AZ$2-'Indicator Date hidden'!BA110)</f>
        <v>0</v>
      </c>
      <c r="BA109">
        <f t="shared" si="15"/>
        <v>15</v>
      </c>
      <c r="BB109" s="21">
        <f t="shared" si="16"/>
        <v>0.38461538461538464</v>
      </c>
      <c r="BC109">
        <f t="shared" si="17"/>
        <v>3</v>
      </c>
      <c r="BD109" s="21">
        <f t="shared" si="18"/>
        <v>1.3888823142513684</v>
      </c>
      <c r="BE109" s="281">
        <f t="shared" si="19"/>
        <v>0</v>
      </c>
    </row>
    <row r="110" spans="1:57" x14ac:dyDescent="0.25">
      <c r="A110" t="s">
        <v>8965</v>
      </c>
      <c r="B110" s="211">
        <f>IF('Indicator Date hidden'!C111="x","x",$B$2-'Indicator Date hidden'!C111)</f>
        <v>0</v>
      </c>
      <c r="C110" s="211">
        <f>IF('Indicator Date hidden'!D111="x","x",$C$2-'Indicator Date hidden'!D111)</f>
        <v>0</v>
      </c>
      <c r="D110" s="211">
        <f>IF('Indicator Date hidden'!E111="x","x",$D$2-'Indicator Date hidden'!E111)</f>
        <v>0</v>
      </c>
      <c r="E110" s="211">
        <f>IF('Indicator Date hidden'!F111="x","x",$E$2-'Indicator Date hidden'!F111)</f>
        <v>0</v>
      </c>
      <c r="F110" s="211">
        <f>IF('Indicator Date hidden'!G111="x","x",$F$2-'Indicator Date hidden'!G111)</f>
        <v>0</v>
      </c>
      <c r="G110" s="211">
        <f>IF('Indicator Date hidden'!H111="x","x",$G$2-'Indicator Date hidden'!H111)</f>
        <v>0</v>
      </c>
      <c r="H110" s="211">
        <f>IF('Indicator Date hidden'!I111="x","x",$H$2-'Indicator Date hidden'!I111)</f>
        <v>0</v>
      </c>
      <c r="I110" s="211">
        <f>IF('Indicator Date hidden'!J111="x","x",$I$2-'Indicator Date hidden'!J111)</f>
        <v>0</v>
      </c>
      <c r="J110" s="211">
        <f>IF('Indicator Date hidden'!K111="x","x",$J$2-'Indicator Date hidden'!K111)</f>
        <v>0</v>
      </c>
      <c r="K110" s="211">
        <f>IF('Indicator Date hidden'!L111="x","x",$K$2-'Indicator Date hidden'!L111)</f>
        <v>0</v>
      </c>
      <c r="L110" s="211">
        <f>IF('Indicator Date hidden'!M111="x","x",$L$2-'Indicator Date hidden'!M111)</f>
        <v>0</v>
      </c>
      <c r="M110" s="211">
        <f>IF('Indicator Date hidden'!N111="x","x",$M$2-'Indicator Date hidden'!N111)</f>
        <v>0</v>
      </c>
      <c r="N110" s="211">
        <f>IF('Indicator Date hidden'!O111="x","x",$N$2-'Indicator Date hidden'!O111)</f>
        <v>0</v>
      </c>
      <c r="O110" s="211">
        <f>IF('Indicator Date hidden'!P111="x","x",$O$2-'Indicator Date hidden'!P111)</f>
        <v>0</v>
      </c>
      <c r="P110" s="211">
        <f>IF('Indicator Date hidden'!Q111="x","x",$P$2-'Indicator Date hidden'!Q111)</f>
        <v>0</v>
      </c>
      <c r="Q110" s="211">
        <f>IF('Indicator Date hidden'!R111="x","x",$Q$2-'Indicator Date hidden'!R111)</f>
        <v>3</v>
      </c>
      <c r="R110" s="211">
        <f>IF('Indicator Date hidden'!S111="x","x",$R$2-'Indicator Date hidden'!S111)</f>
        <v>0</v>
      </c>
      <c r="S110" s="211">
        <f>IF('Indicator Date hidden'!T111="x","x",$S$2-'Indicator Date hidden'!T111)</f>
        <v>0</v>
      </c>
      <c r="T110" s="211">
        <f>IF('Indicator Date hidden'!U111="x","x",$T$2-'Indicator Date hidden'!U111)</f>
        <v>0</v>
      </c>
      <c r="U110" s="211">
        <f>IF('Indicator Date hidden'!V111="x","x",$U$2-'Indicator Date hidden'!V111)</f>
        <v>0</v>
      </c>
      <c r="V110" s="211">
        <f>IF('Indicator Date hidden'!W111="x","x",$V$2-'Indicator Date hidden'!W111)</f>
        <v>0</v>
      </c>
      <c r="W110" s="211">
        <f>IF('Indicator Date hidden'!X111="x","x",$W$2-'Indicator Date hidden'!X111)</f>
        <v>2</v>
      </c>
      <c r="X110" s="211">
        <f>IF('Indicator Date hidden'!Y111="x","x",$X$2-'Indicator Date hidden'!Y111)</f>
        <v>4</v>
      </c>
      <c r="Y110" s="211">
        <f>IF('Indicator Date hidden'!Z111="x","x",$Y$2-'Indicator Date hidden'!Z111)</f>
        <v>0</v>
      </c>
      <c r="Z110" s="211">
        <f>IF('Indicator Date hidden'!AA111="x","x",$Z$2-'Indicator Date hidden'!AA111)</f>
        <v>0</v>
      </c>
      <c r="AA110" s="211">
        <f>IF('Indicator Date hidden'!AB111="x","x",$AA$2-'Indicator Date hidden'!AB111)</f>
        <v>0</v>
      </c>
      <c r="AB110" s="211">
        <f>IF('Indicator Date hidden'!AC111="x","x",$AB$2-'Indicator Date hidden'!AC111)</f>
        <v>0</v>
      </c>
      <c r="AC110" s="211">
        <f>IF('Indicator Date hidden'!AD111="x","x",$AC$2-'Indicator Date hidden'!AD111)</f>
        <v>0</v>
      </c>
      <c r="AD110" s="211">
        <f>IF('Indicator Date hidden'!AE111="x","x",$AD$2-'Indicator Date hidden'!AE111)</f>
        <v>0</v>
      </c>
      <c r="AE110" s="211">
        <f>IF('Indicator Date hidden'!AF111="x","x",$AE$2-'Indicator Date hidden'!AF111)</f>
        <v>0</v>
      </c>
      <c r="AF110" s="211">
        <f>IF('Indicator Date hidden'!AG111="x","x",$AF$2-'Indicator Date hidden'!AG111)</f>
        <v>5</v>
      </c>
      <c r="AG110" s="211">
        <f>IF('Indicator Date hidden'!AH111="x","x",$AG$2-'Indicator Date hidden'!AH111)</f>
        <v>0</v>
      </c>
      <c r="AH110" s="211">
        <f>IF('Indicator Date hidden'!AI111="x","x",$AH$2-'Indicator Date hidden'!AI111)</f>
        <v>0</v>
      </c>
      <c r="AI110" s="211">
        <f>IF('Indicator Date hidden'!AJ111="x","x",$AI$2-'Indicator Date hidden'!AJ111)</f>
        <v>0</v>
      </c>
      <c r="AJ110" s="211" t="str">
        <f>IF('Indicator Date hidden'!AK111="x","x",$AJ$2-'Indicator Date hidden'!AK111)</f>
        <v>x</v>
      </c>
      <c r="AK110" s="211">
        <f>IF('Indicator Date hidden'!AL111="x","x",$AK$2-'Indicator Date hidden'!AL111)</f>
        <v>0</v>
      </c>
      <c r="AL110" s="211">
        <f>IF('Indicator Date hidden'!AM111="x","x",$AL$2-'Indicator Date hidden'!AM111)</f>
        <v>0</v>
      </c>
      <c r="AM110" s="211">
        <f>IF('Indicator Date hidden'!AN111="x","x",$AM$2-'Indicator Date hidden'!AN111)</f>
        <v>0</v>
      </c>
      <c r="AN110" s="211">
        <f>IF('Indicator Date hidden'!AO111="x","x",$AN$2-'Indicator Date hidden'!AO111)</f>
        <v>0</v>
      </c>
      <c r="AO110" s="211">
        <f>IF('Indicator Date hidden'!AP111="x","x",$AO$2-'Indicator Date hidden'!AP111)</f>
        <v>0</v>
      </c>
      <c r="AP110" s="211">
        <f>IF('Indicator Date hidden'!AQ111="x","x",$AP$2-'Indicator Date hidden'!AQ111)</f>
        <v>0</v>
      </c>
      <c r="AQ110" s="211">
        <f>IF('Indicator Date hidden'!AR111="x","x",$AQ$2-'Indicator Date hidden'!AR111)</f>
        <v>4</v>
      </c>
      <c r="AR110" s="211">
        <f>IF('Indicator Date hidden'!AS111="x","x",$AR$2-'Indicator Date hidden'!AS111)</f>
        <v>0</v>
      </c>
      <c r="AS110" s="211">
        <f>IF('Indicator Date hidden'!AT111="x","x",$AS$2-'Indicator Date hidden'!AT111)</f>
        <v>0</v>
      </c>
      <c r="AT110" s="211">
        <f>IF('Indicator Date hidden'!AU111="x","x",$AT$2-'Indicator Date hidden'!AU111)</f>
        <v>0</v>
      </c>
      <c r="AU110" s="211">
        <f>IF('Indicator Date hidden'!AV111="x","x",$AU$2-'Indicator Date hidden'!AV111)</f>
        <v>7</v>
      </c>
      <c r="AV110" s="211">
        <f>IF('Indicator Date hidden'!AW111="x","x",$AV$2-'Indicator Date hidden'!AW111)</f>
        <v>0</v>
      </c>
      <c r="AW110" s="211">
        <f>IF('Indicator Date hidden'!AX111="x","x",$AW$2-'Indicator Date hidden'!AX111)</f>
        <v>0</v>
      </c>
      <c r="AX110" s="211">
        <f>IF('Indicator Date hidden'!AY111="x","x",$AX$2-'Indicator Date hidden'!AY111)</f>
        <v>0</v>
      </c>
      <c r="AY110" s="211">
        <f>IF('Indicator Date hidden'!AZ111="x","x",$AY$2-'Indicator Date hidden'!AZ111)</f>
        <v>0</v>
      </c>
      <c r="AZ110" s="211">
        <f>IF('Indicator Date hidden'!BA111="x","x",$AZ$2-'Indicator Date hidden'!BA111)</f>
        <v>0</v>
      </c>
      <c r="BA110">
        <f t="shared" si="15"/>
        <v>25</v>
      </c>
      <c r="BB110" s="21">
        <f t="shared" si="16"/>
        <v>0.5</v>
      </c>
      <c r="BC110">
        <f t="shared" si="17"/>
        <v>6</v>
      </c>
      <c r="BD110" s="21">
        <f t="shared" si="18"/>
        <v>1.4594519519326423</v>
      </c>
      <c r="BE110" s="281">
        <f t="shared" si="19"/>
        <v>0</v>
      </c>
    </row>
    <row r="111" spans="1:57" x14ac:dyDescent="0.25">
      <c r="A111" t="s">
        <v>8967</v>
      </c>
      <c r="B111" s="211">
        <f>IF('Indicator Date hidden'!C112="x","x",$B$2-'Indicator Date hidden'!C112)</f>
        <v>0</v>
      </c>
      <c r="C111" s="211">
        <f>IF('Indicator Date hidden'!D112="x","x",$C$2-'Indicator Date hidden'!D112)</f>
        <v>0</v>
      </c>
      <c r="D111" s="211">
        <f>IF('Indicator Date hidden'!E112="x","x",$D$2-'Indicator Date hidden'!E112)</f>
        <v>0</v>
      </c>
      <c r="E111" s="211">
        <f>IF('Indicator Date hidden'!F112="x","x",$E$2-'Indicator Date hidden'!F112)</f>
        <v>0</v>
      </c>
      <c r="F111" s="211">
        <f>IF('Indicator Date hidden'!G112="x","x",$F$2-'Indicator Date hidden'!G112)</f>
        <v>0</v>
      </c>
      <c r="G111" s="211">
        <f>IF('Indicator Date hidden'!H112="x","x",$G$2-'Indicator Date hidden'!H112)</f>
        <v>0</v>
      </c>
      <c r="H111" s="211">
        <f>IF('Indicator Date hidden'!I112="x","x",$H$2-'Indicator Date hidden'!I112)</f>
        <v>0</v>
      </c>
      <c r="I111" s="211">
        <f>IF('Indicator Date hidden'!J112="x","x",$I$2-'Indicator Date hidden'!J112)</f>
        <v>0</v>
      </c>
      <c r="J111" s="211">
        <f>IF('Indicator Date hidden'!K112="x","x",$J$2-'Indicator Date hidden'!K112)</f>
        <v>0</v>
      </c>
      <c r="K111" s="211">
        <f>IF('Indicator Date hidden'!L112="x","x",$K$2-'Indicator Date hidden'!L112)</f>
        <v>0</v>
      </c>
      <c r="L111" s="211">
        <f>IF('Indicator Date hidden'!M112="x","x",$L$2-'Indicator Date hidden'!M112)</f>
        <v>0</v>
      </c>
      <c r="M111" s="211">
        <f>IF('Indicator Date hidden'!N112="x","x",$M$2-'Indicator Date hidden'!N112)</f>
        <v>0</v>
      </c>
      <c r="N111" s="211">
        <f>IF('Indicator Date hidden'!O112="x","x",$N$2-'Indicator Date hidden'!O112)</f>
        <v>0</v>
      </c>
      <c r="O111" s="211">
        <f>IF('Indicator Date hidden'!P112="x","x",$O$2-'Indicator Date hidden'!P112)</f>
        <v>0</v>
      </c>
      <c r="P111" s="211">
        <f>IF('Indicator Date hidden'!Q112="x","x",$P$2-'Indicator Date hidden'!Q112)</f>
        <v>0</v>
      </c>
      <c r="Q111" s="211" t="str">
        <f>IF('Indicator Date hidden'!R112="x","x",$Q$2-'Indicator Date hidden'!R112)</f>
        <v>x</v>
      </c>
      <c r="R111" s="211">
        <f>IF('Indicator Date hidden'!S112="x","x",$R$2-'Indicator Date hidden'!S112)</f>
        <v>0</v>
      </c>
      <c r="S111" s="211">
        <f>IF('Indicator Date hidden'!T112="x","x",$S$2-'Indicator Date hidden'!T112)</f>
        <v>0</v>
      </c>
      <c r="T111" s="211">
        <f>IF('Indicator Date hidden'!U112="x","x",$T$2-'Indicator Date hidden'!U112)</f>
        <v>0</v>
      </c>
      <c r="U111" s="211">
        <f>IF('Indicator Date hidden'!V112="x","x",$U$2-'Indicator Date hidden'!V112)</f>
        <v>0</v>
      </c>
      <c r="V111" s="211">
        <f>IF('Indicator Date hidden'!W112="x","x",$V$2-'Indicator Date hidden'!W112)</f>
        <v>0</v>
      </c>
      <c r="W111" s="211" t="str">
        <f>IF('Indicator Date hidden'!X112="x","x",$W$2-'Indicator Date hidden'!X112)</f>
        <v>x</v>
      </c>
      <c r="X111" s="211" t="str">
        <f>IF('Indicator Date hidden'!Y112="x","x",$X$2-'Indicator Date hidden'!Y112)</f>
        <v>x</v>
      </c>
      <c r="Y111" s="211">
        <f>IF('Indicator Date hidden'!Z112="x","x",$Y$2-'Indicator Date hidden'!Z112)</f>
        <v>0</v>
      </c>
      <c r="Z111" s="211">
        <f>IF('Indicator Date hidden'!AA112="x","x",$Z$2-'Indicator Date hidden'!AA112)</f>
        <v>0</v>
      </c>
      <c r="AA111" s="211">
        <f>IF('Indicator Date hidden'!AB112="x","x",$AA$2-'Indicator Date hidden'!AB112)</f>
        <v>0</v>
      </c>
      <c r="AB111" s="211">
        <f>IF('Indicator Date hidden'!AC112="x","x",$AB$2-'Indicator Date hidden'!AC112)</f>
        <v>0</v>
      </c>
      <c r="AC111" s="211">
        <f>IF('Indicator Date hidden'!AD112="x","x",$AC$2-'Indicator Date hidden'!AD112)</f>
        <v>0</v>
      </c>
      <c r="AD111" s="211" t="str">
        <f>IF('Indicator Date hidden'!AE112="x","x",$AD$2-'Indicator Date hidden'!AE112)</f>
        <v>x</v>
      </c>
      <c r="AE111" s="211">
        <f>IF('Indicator Date hidden'!AF112="x","x",$AE$2-'Indicator Date hidden'!AF112)</f>
        <v>0</v>
      </c>
      <c r="AF111" s="211">
        <f>IF('Indicator Date hidden'!AG112="x","x",$AF$2-'Indicator Date hidden'!AG112)</f>
        <v>1</v>
      </c>
      <c r="AG111" s="211">
        <f>IF('Indicator Date hidden'!AH112="x","x",$AG$2-'Indicator Date hidden'!AH112)</f>
        <v>0</v>
      </c>
      <c r="AH111" s="211">
        <f>IF('Indicator Date hidden'!AI112="x","x",$AH$2-'Indicator Date hidden'!AI112)</f>
        <v>0</v>
      </c>
      <c r="AI111" s="211">
        <f>IF('Indicator Date hidden'!AJ112="x","x",$AI$2-'Indicator Date hidden'!AJ112)</f>
        <v>0</v>
      </c>
      <c r="AJ111" s="211" t="str">
        <f>IF('Indicator Date hidden'!AK112="x","x",$AJ$2-'Indicator Date hidden'!AK112)</f>
        <v>x</v>
      </c>
      <c r="AK111" s="211">
        <f>IF('Indicator Date hidden'!AL112="x","x",$AK$2-'Indicator Date hidden'!AL112)</f>
        <v>1</v>
      </c>
      <c r="AL111" s="211">
        <f>IF('Indicator Date hidden'!AM112="x","x",$AL$2-'Indicator Date hidden'!AM112)</f>
        <v>0</v>
      </c>
      <c r="AM111" s="211">
        <f>IF('Indicator Date hidden'!AN112="x","x",$AM$2-'Indicator Date hidden'!AN112)</f>
        <v>0</v>
      </c>
      <c r="AN111" s="211">
        <f>IF('Indicator Date hidden'!AO112="x","x",$AN$2-'Indicator Date hidden'!AO112)</f>
        <v>0</v>
      </c>
      <c r="AO111" s="211">
        <f>IF('Indicator Date hidden'!AP112="x","x",$AO$2-'Indicator Date hidden'!AP112)</f>
        <v>0</v>
      </c>
      <c r="AP111" s="211">
        <f>IF('Indicator Date hidden'!AQ112="x","x",$AP$2-'Indicator Date hidden'!AQ112)</f>
        <v>0</v>
      </c>
      <c r="AQ111" s="211">
        <f>IF('Indicator Date hidden'!AR112="x","x",$AQ$2-'Indicator Date hidden'!AR112)</f>
        <v>0</v>
      </c>
      <c r="AR111" s="211">
        <f>IF('Indicator Date hidden'!AS112="x","x",$AR$2-'Indicator Date hidden'!AS112)</f>
        <v>0</v>
      </c>
      <c r="AS111" s="211">
        <f>IF('Indicator Date hidden'!AT112="x","x",$AS$2-'Indicator Date hidden'!AT112)</f>
        <v>0</v>
      </c>
      <c r="AT111" s="211">
        <f>IF('Indicator Date hidden'!AU112="x","x",$AT$2-'Indicator Date hidden'!AU112)</f>
        <v>0</v>
      </c>
      <c r="AU111" s="211">
        <f>IF('Indicator Date hidden'!AV112="x","x",$AU$2-'Indicator Date hidden'!AV112)</f>
        <v>3</v>
      </c>
      <c r="AV111" s="211">
        <f>IF('Indicator Date hidden'!AW112="x","x",$AV$2-'Indicator Date hidden'!AW112)</f>
        <v>0</v>
      </c>
      <c r="AW111" s="211">
        <f>IF('Indicator Date hidden'!AX112="x","x",$AW$2-'Indicator Date hidden'!AX112)</f>
        <v>0</v>
      </c>
      <c r="AX111" s="211">
        <f>IF('Indicator Date hidden'!AY112="x","x",$AX$2-'Indicator Date hidden'!AY112)</f>
        <v>0</v>
      </c>
      <c r="AY111" s="211">
        <f>IF('Indicator Date hidden'!AZ112="x","x",$AY$2-'Indicator Date hidden'!AZ112)</f>
        <v>0</v>
      </c>
      <c r="AZ111" s="211">
        <f>IF('Indicator Date hidden'!BA112="x","x",$AZ$2-'Indicator Date hidden'!BA112)</f>
        <v>0</v>
      </c>
      <c r="BA111">
        <f t="shared" si="15"/>
        <v>5</v>
      </c>
      <c r="BB111" s="21">
        <f t="shared" si="16"/>
        <v>0.10869565217391304</v>
      </c>
      <c r="BC111">
        <f t="shared" si="17"/>
        <v>3</v>
      </c>
      <c r="BD111" s="21">
        <f t="shared" si="18"/>
        <v>0.47677635216220238</v>
      </c>
      <c r="BE111" s="281">
        <f t="shared" si="19"/>
        <v>0</v>
      </c>
    </row>
    <row r="112" spans="1:57" x14ac:dyDescent="0.25">
      <c r="A112" t="s">
        <v>8951</v>
      </c>
      <c r="B112" s="211">
        <f>IF('Indicator Date hidden'!C113="x","x",$B$2-'Indicator Date hidden'!C113)</f>
        <v>0</v>
      </c>
      <c r="C112" s="211">
        <f>IF('Indicator Date hidden'!D113="x","x",$C$2-'Indicator Date hidden'!D113)</f>
        <v>0</v>
      </c>
      <c r="D112" s="211">
        <f>IF('Indicator Date hidden'!E113="x","x",$D$2-'Indicator Date hidden'!E113)</f>
        <v>0</v>
      </c>
      <c r="E112" s="211">
        <f>IF('Indicator Date hidden'!F113="x","x",$E$2-'Indicator Date hidden'!F113)</f>
        <v>0</v>
      </c>
      <c r="F112" s="211">
        <f>IF('Indicator Date hidden'!G113="x","x",$F$2-'Indicator Date hidden'!G113)</f>
        <v>0</v>
      </c>
      <c r="G112" s="211">
        <f>IF('Indicator Date hidden'!H113="x","x",$G$2-'Indicator Date hidden'!H113)</f>
        <v>0</v>
      </c>
      <c r="H112" s="211">
        <f>IF('Indicator Date hidden'!I113="x","x",$H$2-'Indicator Date hidden'!I113)</f>
        <v>0</v>
      </c>
      <c r="I112" s="211">
        <f>IF('Indicator Date hidden'!J113="x","x",$I$2-'Indicator Date hidden'!J113)</f>
        <v>0</v>
      </c>
      <c r="J112" s="211">
        <f>IF('Indicator Date hidden'!K113="x","x",$J$2-'Indicator Date hidden'!K113)</f>
        <v>0</v>
      </c>
      <c r="K112" s="211">
        <f>IF('Indicator Date hidden'!L113="x","x",$K$2-'Indicator Date hidden'!L113)</f>
        <v>0</v>
      </c>
      <c r="L112" s="211">
        <f>IF('Indicator Date hidden'!M113="x","x",$L$2-'Indicator Date hidden'!M113)</f>
        <v>0</v>
      </c>
      <c r="M112" s="211">
        <f>IF('Indicator Date hidden'!N113="x","x",$M$2-'Indicator Date hidden'!N113)</f>
        <v>0</v>
      </c>
      <c r="N112" s="211">
        <f>IF('Indicator Date hidden'!O113="x","x",$N$2-'Indicator Date hidden'!O113)</f>
        <v>0</v>
      </c>
      <c r="O112" s="211">
        <f>IF('Indicator Date hidden'!P113="x","x",$O$2-'Indicator Date hidden'!P113)</f>
        <v>0</v>
      </c>
      <c r="P112" s="211">
        <f>IF('Indicator Date hidden'!Q113="x","x",$P$2-'Indicator Date hidden'!Q113)</f>
        <v>0</v>
      </c>
      <c r="Q112" s="211">
        <f>IF('Indicator Date hidden'!R113="x","x",$Q$2-'Indicator Date hidden'!R113)</f>
        <v>2</v>
      </c>
      <c r="R112" s="211">
        <f>IF('Indicator Date hidden'!S113="x","x",$R$2-'Indicator Date hidden'!S113)</f>
        <v>0</v>
      </c>
      <c r="S112" s="211">
        <f>IF('Indicator Date hidden'!T113="x","x",$S$2-'Indicator Date hidden'!T113)</f>
        <v>0</v>
      </c>
      <c r="T112" s="211">
        <f>IF('Indicator Date hidden'!U113="x","x",$T$2-'Indicator Date hidden'!U113)</f>
        <v>0</v>
      </c>
      <c r="U112" s="211">
        <f>IF('Indicator Date hidden'!V113="x","x",$U$2-'Indicator Date hidden'!V113)</f>
        <v>0</v>
      </c>
      <c r="V112" s="211">
        <f>IF('Indicator Date hidden'!W113="x","x",$V$2-'Indicator Date hidden'!W113)</f>
        <v>0</v>
      </c>
      <c r="W112" s="211">
        <f>IF('Indicator Date hidden'!X113="x","x",$W$2-'Indicator Date hidden'!X113)</f>
        <v>2</v>
      </c>
      <c r="X112" s="211">
        <f>IF('Indicator Date hidden'!Y113="x","x",$X$2-'Indicator Date hidden'!Y113)</f>
        <v>3</v>
      </c>
      <c r="Y112" s="211">
        <f>IF('Indicator Date hidden'!Z113="x","x",$Y$2-'Indicator Date hidden'!Z113)</f>
        <v>0</v>
      </c>
      <c r="Z112" s="211">
        <f>IF('Indicator Date hidden'!AA113="x","x",$Z$2-'Indicator Date hidden'!AA113)</f>
        <v>0</v>
      </c>
      <c r="AA112" s="211">
        <f>IF('Indicator Date hidden'!AB113="x","x",$AA$2-'Indicator Date hidden'!AB113)</f>
        <v>0</v>
      </c>
      <c r="AB112" s="211">
        <f>IF('Indicator Date hidden'!AC113="x","x",$AB$2-'Indicator Date hidden'!AC113)</f>
        <v>0</v>
      </c>
      <c r="AC112" s="211">
        <f>IF('Indicator Date hidden'!AD113="x","x",$AC$2-'Indicator Date hidden'!AD113)</f>
        <v>0</v>
      </c>
      <c r="AD112" s="211">
        <f>IF('Indicator Date hidden'!AE113="x","x",$AD$2-'Indicator Date hidden'!AE113)</f>
        <v>0</v>
      </c>
      <c r="AE112" s="211">
        <f>IF('Indicator Date hidden'!AF113="x","x",$AE$2-'Indicator Date hidden'!AF113)</f>
        <v>0</v>
      </c>
      <c r="AF112" s="211">
        <f>IF('Indicator Date hidden'!AG113="x","x",$AF$2-'Indicator Date hidden'!AG113)</f>
        <v>1</v>
      </c>
      <c r="AG112" s="211">
        <f>IF('Indicator Date hidden'!AH113="x","x",$AG$2-'Indicator Date hidden'!AH113)</f>
        <v>0</v>
      </c>
      <c r="AH112" s="211">
        <f>IF('Indicator Date hidden'!AI113="x","x",$AH$2-'Indicator Date hidden'!AI113)</f>
        <v>0</v>
      </c>
      <c r="AI112" s="211">
        <f>IF('Indicator Date hidden'!AJ113="x","x",$AI$2-'Indicator Date hidden'!AJ113)</f>
        <v>0</v>
      </c>
      <c r="AJ112" s="211">
        <f>IF('Indicator Date hidden'!AK113="x","x",$AJ$2-'Indicator Date hidden'!AK113)</f>
        <v>1</v>
      </c>
      <c r="AK112" s="211">
        <f>IF('Indicator Date hidden'!AL113="x","x",$AK$2-'Indicator Date hidden'!AL113)</f>
        <v>1</v>
      </c>
      <c r="AL112" s="211">
        <f>IF('Indicator Date hidden'!AM113="x","x",$AL$2-'Indicator Date hidden'!AM113)</f>
        <v>0</v>
      </c>
      <c r="AM112" s="211">
        <f>IF('Indicator Date hidden'!AN113="x","x",$AM$2-'Indicator Date hidden'!AN113)</f>
        <v>0</v>
      </c>
      <c r="AN112" s="211">
        <f>IF('Indicator Date hidden'!AO113="x","x",$AN$2-'Indicator Date hidden'!AO113)</f>
        <v>0</v>
      </c>
      <c r="AO112" s="211">
        <f>IF('Indicator Date hidden'!AP113="x","x",$AO$2-'Indicator Date hidden'!AP113)</f>
        <v>0</v>
      </c>
      <c r="AP112" s="211">
        <f>IF('Indicator Date hidden'!AQ113="x","x",$AP$2-'Indicator Date hidden'!AQ113)</f>
        <v>0</v>
      </c>
      <c r="AQ112" s="211">
        <f>IF('Indicator Date hidden'!AR113="x","x",$AQ$2-'Indicator Date hidden'!AR113)</f>
        <v>0</v>
      </c>
      <c r="AR112" s="211">
        <f>IF('Indicator Date hidden'!AS113="x","x",$AR$2-'Indicator Date hidden'!AS113)</f>
        <v>0</v>
      </c>
      <c r="AS112" s="211">
        <f>IF('Indicator Date hidden'!AT113="x","x",$AS$2-'Indicator Date hidden'!AT113)</f>
        <v>0</v>
      </c>
      <c r="AT112" s="211">
        <f>IF('Indicator Date hidden'!AU113="x","x",$AT$2-'Indicator Date hidden'!AU113)</f>
        <v>0</v>
      </c>
      <c r="AU112" s="211">
        <f>IF('Indicator Date hidden'!AV113="x","x",$AU$2-'Indicator Date hidden'!AV113)</f>
        <v>1</v>
      </c>
      <c r="AV112" s="211">
        <f>IF('Indicator Date hidden'!AW113="x","x",$AV$2-'Indicator Date hidden'!AW113)</f>
        <v>0</v>
      </c>
      <c r="AW112" s="211">
        <f>IF('Indicator Date hidden'!AX113="x","x",$AW$2-'Indicator Date hidden'!AX113)</f>
        <v>0</v>
      </c>
      <c r="AX112" s="211">
        <f>IF('Indicator Date hidden'!AY113="x","x",$AX$2-'Indicator Date hidden'!AY113)</f>
        <v>0</v>
      </c>
      <c r="AY112" s="211">
        <f>IF('Indicator Date hidden'!AZ113="x","x",$AY$2-'Indicator Date hidden'!AZ113)</f>
        <v>0</v>
      </c>
      <c r="AZ112" s="211">
        <f>IF('Indicator Date hidden'!BA113="x","x",$AZ$2-'Indicator Date hidden'!BA113)</f>
        <v>0</v>
      </c>
      <c r="BA112">
        <f t="shared" si="15"/>
        <v>11</v>
      </c>
      <c r="BB112" s="21">
        <f t="shared" si="16"/>
        <v>0.21568627450980393</v>
      </c>
      <c r="BC112">
        <f t="shared" si="17"/>
        <v>7</v>
      </c>
      <c r="BD112" s="21">
        <f t="shared" si="18"/>
        <v>0.60435431401656636</v>
      </c>
      <c r="BE112" s="281">
        <f t="shared" si="19"/>
        <v>0</v>
      </c>
    </row>
    <row r="113" spans="1:57" x14ac:dyDescent="0.25">
      <c r="A113" t="s">
        <v>8870</v>
      </c>
      <c r="B113" s="211">
        <f>IF('Indicator Date hidden'!C114="x","x",$B$2-'Indicator Date hidden'!C114)</f>
        <v>0</v>
      </c>
      <c r="C113" s="211">
        <f>IF('Indicator Date hidden'!D114="x","x",$C$2-'Indicator Date hidden'!D114)</f>
        <v>0</v>
      </c>
      <c r="D113" s="211">
        <f>IF('Indicator Date hidden'!E114="x","x",$D$2-'Indicator Date hidden'!E114)</f>
        <v>0</v>
      </c>
      <c r="E113" s="211">
        <f>IF('Indicator Date hidden'!F114="x","x",$E$2-'Indicator Date hidden'!F114)</f>
        <v>0</v>
      </c>
      <c r="F113" s="211">
        <f>IF('Indicator Date hidden'!G114="x","x",$F$2-'Indicator Date hidden'!G114)</f>
        <v>0</v>
      </c>
      <c r="G113" s="211">
        <f>IF('Indicator Date hidden'!H114="x","x",$G$2-'Indicator Date hidden'!H114)</f>
        <v>0</v>
      </c>
      <c r="H113" s="211">
        <f>IF('Indicator Date hidden'!I114="x","x",$H$2-'Indicator Date hidden'!I114)</f>
        <v>0</v>
      </c>
      <c r="I113" s="211">
        <f>IF('Indicator Date hidden'!J114="x","x",$I$2-'Indicator Date hidden'!J114)</f>
        <v>0</v>
      </c>
      <c r="J113" s="211">
        <f>IF('Indicator Date hidden'!K114="x","x",$J$2-'Indicator Date hidden'!K114)</f>
        <v>0</v>
      </c>
      <c r="K113" s="211">
        <f>IF('Indicator Date hidden'!L114="x","x",$K$2-'Indicator Date hidden'!L114)</f>
        <v>0</v>
      </c>
      <c r="L113" s="211">
        <f>IF('Indicator Date hidden'!M114="x","x",$L$2-'Indicator Date hidden'!M114)</f>
        <v>0</v>
      </c>
      <c r="M113" s="211">
        <f>IF('Indicator Date hidden'!N114="x","x",$M$2-'Indicator Date hidden'!N114)</f>
        <v>0</v>
      </c>
      <c r="N113" s="211">
        <f>IF('Indicator Date hidden'!O114="x","x",$N$2-'Indicator Date hidden'!O114)</f>
        <v>0</v>
      </c>
      <c r="O113" s="211">
        <f>IF('Indicator Date hidden'!P114="x","x",$O$2-'Indicator Date hidden'!P114)</f>
        <v>0</v>
      </c>
      <c r="P113" s="211">
        <f>IF('Indicator Date hidden'!Q114="x","x",$P$2-'Indicator Date hidden'!Q114)</f>
        <v>0</v>
      </c>
      <c r="Q113" s="211" t="str">
        <f>IF('Indicator Date hidden'!R114="x","x",$Q$2-'Indicator Date hidden'!R114)</f>
        <v>x</v>
      </c>
      <c r="R113" s="211">
        <f>IF('Indicator Date hidden'!S114="x","x",$R$2-'Indicator Date hidden'!S114)</f>
        <v>0</v>
      </c>
      <c r="S113" s="211">
        <f>IF('Indicator Date hidden'!T114="x","x",$S$2-'Indicator Date hidden'!T114)</f>
        <v>0</v>
      </c>
      <c r="T113" s="211">
        <f>IF('Indicator Date hidden'!U114="x","x",$T$2-'Indicator Date hidden'!U114)</f>
        <v>0</v>
      </c>
      <c r="U113" s="211">
        <f>IF('Indicator Date hidden'!V114="x","x",$U$2-'Indicator Date hidden'!V114)</f>
        <v>0</v>
      </c>
      <c r="V113" s="211">
        <f>IF('Indicator Date hidden'!W114="x","x",$V$2-'Indicator Date hidden'!W114)</f>
        <v>0</v>
      </c>
      <c r="W113" s="211">
        <f>IF('Indicator Date hidden'!X114="x","x",$W$2-'Indicator Date hidden'!X114)</f>
        <v>9</v>
      </c>
      <c r="X113" s="211">
        <f>IF('Indicator Date hidden'!Y114="x","x",$X$2-'Indicator Date hidden'!Y114)</f>
        <v>4</v>
      </c>
      <c r="Y113" s="211">
        <f>IF('Indicator Date hidden'!Z114="x","x",$Y$2-'Indicator Date hidden'!Z114)</f>
        <v>0</v>
      </c>
      <c r="Z113" s="211">
        <f>IF('Indicator Date hidden'!AA114="x","x",$Z$2-'Indicator Date hidden'!AA114)</f>
        <v>0</v>
      </c>
      <c r="AA113" s="211" t="str">
        <f>IF('Indicator Date hidden'!AB114="x","x",$AA$2-'Indicator Date hidden'!AB114)</f>
        <v>x</v>
      </c>
      <c r="AB113" s="211">
        <f>IF('Indicator Date hidden'!AC114="x","x",$AB$2-'Indicator Date hidden'!AC114)</f>
        <v>0</v>
      </c>
      <c r="AC113" s="211">
        <f>IF('Indicator Date hidden'!AD114="x","x",$AC$2-'Indicator Date hidden'!AD114)</f>
        <v>0</v>
      </c>
      <c r="AD113" s="211" t="str">
        <f>IF('Indicator Date hidden'!AE114="x","x",$AD$2-'Indicator Date hidden'!AE114)</f>
        <v>x</v>
      </c>
      <c r="AE113" s="211" t="str">
        <f>IF('Indicator Date hidden'!AF114="x","x",$AE$2-'Indicator Date hidden'!AF114)</f>
        <v>x</v>
      </c>
      <c r="AF113" s="211" t="str">
        <f>IF('Indicator Date hidden'!AG114="x","x",$AF$2-'Indicator Date hidden'!AG114)</f>
        <v>x</v>
      </c>
      <c r="AG113" s="211">
        <f>IF('Indicator Date hidden'!AH114="x","x",$AG$2-'Indicator Date hidden'!AH114)</f>
        <v>0</v>
      </c>
      <c r="AH113" s="211">
        <f>IF('Indicator Date hidden'!AI114="x","x",$AH$2-'Indicator Date hidden'!AI114)</f>
        <v>0</v>
      </c>
      <c r="AI113" s="211">
        <f>IF('Indicator Date hidden'!AJ114="x","x",$AI$2-'Indicator Date hidden'!AJ114)</f>
        <v>0</v>
      </c>
      <c r="AJ113" s="211" t="str">
        <f>IF('Indicator Date hidden'!AK114="x","x",$AJ$2-'Indicator Date hidden'!AK114)</f>
        <v>x</v>
      </c>
      <c r="AK113" s="211">
        <f>IF('Indicator Date hidden'!AL114="x","x",$AK$2-'Indicator Date hidden'!AL114)</f>
        <v>1</v>
      </c>
      <c r="AL113" s="211">
        <f>IF('Indicator Date hidden'!AM114="x","x",$AL$2-'Indicator Date hidden'!AM114)</f>
        <v>0</v>
      </c>
      <c r="AM113" s="211">
        <f>IF('Indicator Date hidden'!AN114="x","x",$AM$2-'Indicator Date hidden'!AN114)</f>
        <v>0</v>
      </c>
      <c r="AN113" s="211">
        <f>IF('Indicator Date hidden'!AO114="x","x",$AN$2-'Indicator Date hidden'!AO114)</f>
        <v>0</v>
      </c>
      <c r="AO113" s="211" t="str">
        <f>IF('Indicator Date hidden'!AP114="x","x",$AO$2-'Indicator Date hidden'!AP114)</f>
        <v>x</v>
      </c>
      <c r="AP113" s="211" t="str">
        <f>IF('Indicator Date hidden'!AQ114="x","x",$AP$2-'Indicator Date hidden'!AQ114)</f>
        <v>x</v>
      </c>
      <c r="AQ113" s="211">
        <f>IF('Indicator Date hidden'!AR114="x","x",$AQ$2-'Indicator Date hidden'!AR114)</f>
        <v>4</v>
      </c>
      <c r="AR113" s="211">
        <f>IF('Indicator Date hidden'!AS114="x","x",$AR$2-'Indicator Date hidden'!AS114)</f>
        <v>0</v>
      </c>
      <c r="AS113" s="211" t="str">
        <f>IF('Indicator Date hidden'!AT114="x","x",$AS$2-'Indicator Date hidden'!AT114)</f>
        <v>x</v>
      </c>
      <c r="AT113" s="211">
        <f>IF('Indicator Date hidden'!AU114="x","x",$AT$2-'Indicator Date hidden'!AU114)</f>
        <v>0</v>
      </c>
      <c r="AU113" s="211" t="str">
        <f>IF('Indicator Date hidden'!AV114="x","x",$AU$2-'Indicator Date hidden'!AV114)</f>
        <v>x</v>
      </c>
      <c r="AV113" s="211">
        <f>IF('Indicator Date hidden'!AW114="x","x",$AV$2-'Indicator Date hidden'!AW114)</f>
        <v>0</v>
      </c>
      <c r="AW113" s="211">
        <f>IF('Indicator Date hidden'!AX114="x","x",$AW$2-'Indicator Date hidden'!AX114)</f>
        <v>0</v>
      </c>
      <c r="AX113" s="211">
        <f>IF('Indicator Date hidden'!AY114="x","x",$AX$2-'Indicator Date hidden'!AY114)</f>
        <v>0</v>
      </c>
      <c r="AY113" s="211">
        <f>IF('Indicator Date hidden'!AZ114="x","x",$AY$2-'Indicator Date hidden'!AZ114)</f>
        <v>0</v>
      </c>
      <c r="AZ113" s="211">
        <f>IF('Indicator Date hidden'!BA114="x","x",$AZ$2-'Indicator Date hidden'!BA114)</f>
        <v>0</v>
      </c>
      <c r="BA113">
        <f t="shared" si="15"/>
        <v>18</v>
      </c>
      <c r="BB113" s="21">
        <f t="shared" si="16"/>
        <v>0.43902439024390244</v>
      </c>
      <c r="BC113">
        <f t="shared" si="17"/>
        <v>4</v>
      </c>
      <c r="BD113" s="21">
        <f t="shared" si="18"/>
        <v>1.6086470680820633</v>
      </c>
      <c r="BE113" s="281">
        <f t="shared" si="19"/>
        <v>0</v>
      </c>
    </row>
    <row r="114" spans="1:57" x14ac:dyDescent="0.25">
      <c r="A114" t="s">
        <v>8947</v>
      </c>
      <c r="B114" s="211">
        <f>IF('Indicator Date hidden'!C115="x","x",$B$2-'Indicator Date hidden'!C115)</f>
        <v>0</v>
      </c>
      <c r="C114" s="211">
        <f>IF('Indicator Date hidden'!D115="x","x",$C$2-'Indicator Date hidden'!D115)</f>
        <v>0</v>
      </c>
      <c r="D114" s="211">
        <f>IF('Indicator Date hidden'!E115="x","x",$D$2-'Indicator Date hidden'!E115)</f>
        <v>0</v>
      </c>
      <c r="E114" s="211">
        <f>IF('Indicator Date hidden'!F115="x","x",$E$2-'Indicator Date hidden'!F115)</f>
        <v>0</v>
      </c>
      <c r="F114" s="211">
        <f>IF('Indicator Date hidden'!G115="x","x",$F$2-'Indicator Date hidden'!G115)</f>
        <v>0</v>
      </c>
      <c r="G114" s="211">
        <f>IF('Indicator Date hidden'!H115="x","x",$G$2-'Indicator Date hidden'!H115)</f>
        <v>0</v>
      </c>
      <c r="H114" s="211">
        <f>IF('Indicator Date hidden'!I115="x","x",$H$2-'Indicator Date hidden'!I115)</f>
        <v>0</v>
      </c>
      <c r="I114" s="211">
        <f>IF('Indicator Date hidden'!J115="x","x",$I$2-'Indicator Date hidden'!J115)</f>
        <v>0</v>
      </c>
      <c r="J114" s="211">
        <f>IF('Indicator Date hidden'!K115="x","x",$J$2-'Indicator Date hidden'!K115)</f>
        <v>0</v>
      </c>
      <c r="K114" s="211">
        <f>IF('Indicator Date hidden'!L115="x","x",$K$2-'Indicator Date hidden'!L115)</f>
        <v>0</v>
      </c>
      <c r="L114" s="211">
        <f>IF('Indicator Date hidden'!M115="x","x",$L$2-'Indicator Date hidden'!M115)</f>
        <v>0</v>
      </c>
      <c r="M114" s="211">
        <f>IF('Indicator Date hidden'!N115="x","x",$M$2-'Indicator Date hidden'!N115)</f>
        <v>0</v>
      </c>
      <c r="N114" s="211">
        <f>IF('Indicator Date hidden'!O115="x","x",$N$2-'Indicator Date hidden'!O115)</f>
        <v>0</v>
      </c>
      <c r="O114" s="211">
        <f>IF('Indicator Date hidden'!P115="x","x",$O$2-'Indicator Date hidden'!P115)</f>
        <v>0</v>
      </c>
      <c r="P114" s="211">
        <f>IF('Indicator Date hidden'!Q115="x","x",$P$2-'Indicator Date hidden'!Q115)</f>
        <v>0</v>
      </c>
      <c r="Q114" s="211">
        <f>IF('Indicator Date hidden'!R115="x","x",$Q$2-'Indicator Date hidden'!R115)</f>
        <v>2</v>
      </c>
      <c r="R114" s="211">
        <f>IF('Indicator Date hidden'!S115="x","x",$R$2-'Indicator Date hidden'!S115)</f>
        <v>0</v>
      </c>
      <c r="S114" s="211">
        <f>IF('Indicator Date hidden'!T115="x","x",$S$2-'Indicator Date hidden'!T115)</f>
        <v>0</v>
      </c>
      <c r="T114" s="211">
        <f>IF('Indicator Date hidden'!U115="x","x",$T$2-'Indicator Date hidden'!U115)</f>
        <v>0</v>
      </c>
      <c r="U114" s="211">
        <f>IF('Indicator Date hidden'!V115="x","x",$U$2-'Indicator Date hidden'!V115)</f>
        <v>0</v>
      </c>
      <c r="V114" s="211">
        <f>IF('Indicator Date hidden'!W115="x","x",$V$2-'Indicator Date hidden'!W115)</f>
        <v>0</v>
      </c>
      <c r="W114" s="211">
        <f>IF('Indicator Date hidden'!X115="x","x",$W$2-'Indicator Date hidden'!X115)</f>
        <v>2</v>
      </c>
      <c r="X114" s="211">
        <f>IF('Indicator Date hidden'!Y115="x","x",$X$2-'Indicator Date hidden'!Y115)</f>
        <v>1</v>
      </c>
      <c r="Y114" s="211">
        <f>IF('Indicator Date hidden'!Z115="x","x",$Y$2-'Indicator Date hidden'!Z115)</f>
        <v>0</v>
      </c>
      <c r="Z114" s="211">
        <f>IF('Indicator Date hidden'!AA115="x","x",$Z$2-'Indicator Date hidden'!AA115)</f>
        <v>0</v>
      </c>
      <c r="AA114" s="211">
        <f>IF('Indicator Date hidden'!AB115="x","x",$AA$2-'Indicator Date hidden'!AB115)</f>
        <v>0</v>
      </c>
      <c r="AB114" s="211">
        <f>IF('Indicator Date hidden'!AC115="x","x",$AB$2-'Indicator Date hidden'!AC115)</f>
        <v>0</v>
      </c>
      <c r="AC114" s="211">
        <f>IF('Indicator Date hidden'!AD115="x","x",$AC$2-'Indicator Date hidden'!AD115)</f>
        <v>0</v>
      </c>
      <c r="AD114" s="211" t="str">
        <f>IF('Indicator Date hidden'!AE115="x","x",$AD$2-'Indicator Date hidden'!AE115)</f>
        <v>x</v>
      </c>
      <c r="AE114" s="211">
        <f>IF('Indicator Date hidden'!AF115="x","x",$AE$2-'Indicator Date hidden'!AF115)</f>
        <v>0</v>
      </c>
      <c r="AF114" s="211">
        <f>IF('Indicator Date hidden'!AG115="x","x",$AF$2-'Indicator Date hidden'!AG115)</f>
        <v>0</v>
      </c>
      <c r="AG114" s="211">
        <f>IF('Indicator Date hidden'!AH115="x","x",$AG$2-'Indicator Date hidden'!AH115)</f>
        <v>0</v>
      </c>
      <c r="AH114" s="211">
        <f>IF('Indicator Date hidden'!AI115="x","x",$AH$2-'Indicator Date hidden'!AI115)</f>
        <v>0</v>
      </c>
      <c r="AI114" s="211">
        <f>IF('Indicator Date hidden'!AJ115="x","x",$AI$2-'Indicator Date hidden'!AJ115)</f>
        <v>0</v>
      </c>
      <c r="AJ114" s="211" t="str">
        <f>IF('Indicator Date hidden'!AK115="x","x",$AJ$2-'Indicator Date hidden'!AK115)</f>
        <v>x</v>
      </c>
      <c r="AK114" s="211">
        <f>IF('Indicator Date hidden'!AL115="x","x",$AK$2-'Indicator Date hidden'!AL115)</f>
        <v>1</v>
      </c>
      <c r="AL114" s="211">
        <f>IF('Indicator Date hidden'!AM115="x","x",$AL$2-'Indicator Date hidden'!AM115)</f>
        <v>0</v>
      </c>
      <c r="AM114" s="211">
        <f>IF('Indicator Date hidden'!AN115="x","x",$AM$2-'Indicator Date hidden'!AN115)</f>
        <v>0</v>
      </c>
      <c r="AN114" s="211">
        <f>IF('Indicator Date hidden'!AO115="x","x",$AN$2-'Indicator Date hidden'!AO115)</f>
        <v>0</v>
      </c>
      <c r="AO114" s="211">
        <f>IF('Indicator Date hidden'!AP115="x","x",$AO$2-'Indicator Date hidden'!AP115)</f>
        <v>1</v>
      </c>
      <c r="AP114" s="211">
        <f>IF('Indicator Date hidden'!AQ115="x","x",$AP$2-'Indicator Date hidden'!AQ115)</f>
        <v>1</v>
      </c>
      <c r="AQ114" s="211">
        <f>IF('Indicator Date hidden'!AR115="x","x",$AQ$2-'Indicator Date hidden'!AR115)</f>
        <v>6</v>
      </c>
      <c r="AR114" s="211">
        <f>IF('Indicator Date hidden'!AS115="x","x",$AR$2-'Indicator Date hidden'!AS115)</f>
        <v>0</v>
      </c>
      <c r="AS114" s="211">
        <f>IF('Indicator Date hidden'!AT115="x","x",$AS$2-'Indicator Date hidden'!AT115)</f>
        <v>0</v>
      </c>
      <c r="AT114" s="211">
        <f>IF('Indicator Date hidden'!AU115="x","x",$AT$2-'Indicator Date hidden'!AU115)</f>
        <v>0</v>
      </c>
      <c r="AU114" s="211">
        <f>IF('Indicator Date hidden'!AV115="x","x",$AU$2-'Indicator Date hidden'!AV115)</f>
        <v>1</v>
      </c>
      <c r="AV114" s="211">
        <f>IF('Indicator Date hidden'!AW115="x","x",$AV$2-'Indicator Date hidden'!AW115)</f>
        <v>0</v>
      </c>
      <c r="AW114" s="211">
        <f>IF('Indicator Date hidden'!AX115="x","x",$AW$2-'Indicator Date hidden'!AX115)</f>
        <v>0</v>
      </c>
      <c r="AX114" s="211">
        <f>IF('Indicator Date hidden'!AY115="x","x",$AX$2-'Indicator Date hidden'!AY115)</f>
        <v>0</v>
      </c>
      <c r="AY114" s="211">
        <f>IF('Indicator Date hidden'!AZ115="x","x",$AY$2-'Indicator Date hidden'!AZ115)</f>
        <v>0</v>
      </c>
      <c r="AZ114" s="211">
        <f>IF('Indicator Date hidden'!BA115="x","x",$AZ$2-'Indicator Date hidden'!BA115)</f>
        <v>0</v>
      </c>
      <c r="BA114">
        <f t="shared" si="15"/>
        <v>15</v>
      </c>
      <c r="BB114" s="21">
        <f t="shared" si="16"/>
        <v>0.30612244897959184</v>
      </c>
      <c r="BC114">
        <f t="shared" si="17"/>
        <v>8</v>
      </c>
      <c r="BD114" s="21">
        <f t="shared" si="18"/>
        <v>0.95199214609719185</v>
      </c>
      <c r="BE114" s="281">
        <f t="shared" si="19"/>
        <v>0</v>
      </c>
    </row>
    <row r="115" spans="1:57" x14ac:dyDescent="0.25">
      <c r="A115" t="s">
        <v>8963</v>
      </c>
      <c r="B115" s="211">
        <f>IF('Indicator Date hidden'!C116="x","x",$B$2-'Indicator Date hidden'!C116)</f>
        <v>0</v>
      </c>
      <c r="C115" s="211">
        <f>IF('Indicator Date hidden'!D116="x","x",$C$2-'Indicator Date hidden'!D116)</f>
        <v>0</v>
      </c>
      <c r="D115" s="211">
        <f>IF('Indicator Date hidden'!E116="x","x",$D$2-'Indicator Date hidden'!E116)</f>
        <v>0</v>
      </c>
      <c r="E115" s="211">
        <f>IF('Indicator Date hidden'!F116="x","x",$E$2-'Indicator Date hidden'!F116)</f>
        <v>0</v>
      </c>
      <c r="F115" s="211">
        <f>IF('Indicator Date hidden'!G116="x","x",$F$2-'Indicator Date hidden'!G116)</f>
        <v>0</v>
      </c>
      <c r="G115" s="211">
        <f>IF('Indicator Date hidden'!H116="x","x",$G$2-'Indicator Date hidden'!H116)</f>
        <v>0</v>
      </c>
      <c r="H115" s="211">
        <f>IF('Indicator Date hidden'!I116="x","x",$H$2-'Indicator Date hidden'!I116)</f>
        <v>0</v>
      </c>
      <c r="I115" s="211">
        <f>IF('Indicator Date hidden'!J116="x","x",$I$2-'Indicator Date hidden'!J116)</f>
        <v>0</v>
      </c>
      <c r="J115" s="211">
        <f>IF('Indicator Date hidden'!K116="x","x",$J$2-'Indicator Date hidden'!K116)</f>
        <v>0</v>
      </c>
      <c r="K115" s="211">
        <f>IF('Indicator Date hidden'!L116="x","x",$K$2-'Indicator Date hidden'!L116)</f>
        <v>0</v>
      </c>
      <c r="L115" s="211">
        <f>IF('Indicator Date hidden'!M116="x","x",$L$2-'Indicator Date hidden'!M116)</f>
        <v>0</v>
      </c>
      <c r="M115" s="211">
        <f>IF('Indicator Date hidden'!N116="x","x",$M$2-'Indicator Date hidden'!N116)</f>
        <v>0</v>
      </c>
      <c r="N115" s="211">
        <f>IF('Indicator Date hidden'!O116="x","x",$N$2-'Indicator Date hidden'!O116)</f>
        <v>0</v>
      </c>
      <c r="O115" s="211">
        <f>IF('Indicator Date hidden'!P116="x","x",$O$2-'Indicator Date hidden'!P116)</f>
        <v>0</v>
      </c>
      <c r="P115" s="211">
        <f>IF('Indicator Date hidden'!Q116="x","x",$P$2-'Indicator Date hidden'!Q116)</f>
        <v>0</v>
      </c>
      <c r="Q115" s="211">
        <f>IF('Indicator Date hidden'!R116="x","x",$Q$2-'Indicator Date hidden'!R116)</f>
        <v>4</v>
      </c>
      <c r="R115" s="211">
        <f>IF('Indicator Date hidden'!S116="x","x",$R$2-'Indicator Date hidden'!S116)</f>
        <v>0</v>
      </c>
      <c r="S115" s="211">
        <f>IF('Indicator Date hidden'!T116="x","x",$S$2-'Indicator Date hidden'!T116)</f>
        <v>0</v>
      </c>
      <c r="T115" s="211">
        <f>IF('Indicator Date hidden'!U116="x","x",$T$2-'Indicator Date hidden'!U116)</f>
        <v>0</v>
      </c>
      <c r="U115" s="211">
        <f>IF('Indicator Date hidden'!V116="x","x",$U$2-'Indicator Date hidden'!V116)</f>
        <v>0</v>
      </c>
      <c r="V115" s="211">
        <f>IF('Indicator Date hidden'!W116="x","x",$V$2-'Indicator Date hidden'!W116)</f>
        <v>0</v>
      </c>
      <c r="W115" s="211">
        <f>IF('Indicator Date hidden'!X116="x","x",$W$2-'Indicator Date hidden'!X116)</f>
        <v>1</v>
      </c>
      <c r="X115" s="211">
        <f>IF('Indicator Date hidden'!Y116="x","x",$X$2-'Indicator Date hidden'!Y116)</f>
        <v>3</v>
      </c>
      <c r="Y115" s="211">
        <f>IF('Indicator Date hidden'!Z116="x","x",$Y$2-'Indicator Date hidden'!Z116)</f>
        <v>0</v>
      </c>
      <c r="Z115" s="211">
        <f>IF('Indicator Date hidden'!AA116="x","x",$Z$2-'Indicator Date hidden'!AA116)</f>
        <v>0</v>
      </c>
      <c r="AA115" s="211">
        <f>IF('Indicator Date hidden'!AB116="x","x",$AA$2-'Indicator Date hidden'!AB116)</f>
        <v>1</v>
      </c>
      <c r="AB115" s="211">
        <f>IF('Indicator Date hidden'!AC116="x","x",$AB$2-'Indicator Date hidden'!AC116)</f>
        <v>0</v>
      </c>
      <c r="AC115" s="211">
        <f>IF('Indicator Date hidden'!AD116="x","x",$AC$2-'Indicator Date hidden'!AD116)</f>
        <v>0</v>
      </c>
      <c r="AD115" s="211" t="str">
        <f>IF('Indicator Date hidden'!AE116="x","x",$AD$2-'Indicator Date hidden'!AE116)</f>
        <v>x</v>
      </c>
      <c r="AE115" s="211">
        <f>IF('Indicator Date hidden'!AF116="x","x",$AE$2-'Indicator Date hidden'!AF116)</f>
        <v>0</v>
      </c>
      <c r="AF115" s="211">
        <f>IF('Indicator Date hidden'!AG116="x","x",$AF$2-'Indicator Date hidden'!AG116)</f>
        <v>1</v>
      </c>
      <c r="AG115" s="211">
        <f>IF('Indicator Date hidden'!AH116="x","x",$AG$2-'Indicator Date hidden'!AH116)</f>
        <v>0</v>
      </c>
      <c r="AH115" s="211">
        <f>IF('Indicator Date hidden'!AI116="x","x",$AH$2-'Indicator Date hidden'!AI116)</f>
        <v>0</v>
      </c>
      <c r="AI115" s="211">
        <f>IF('Indicator Date hidden'!AJ116="x","x",$AI$2-'Indicator Date hidden'!AJ116)</f>
        <v>0</v>
      </c>
      <c r="AJ115" s="211" t="str">
        <f>IF('Indicator Date hidden'!AK116="x","x",$AJ$2-'Indicator Date hidden'!AK116)</f>
        <v>x</v>
      </c>
      <c r="AK115" s="211">
        <f>IF('Indicator Date hidden'!AL116="x","x",$AK$2-'Indicator Date hidden'!AL116)</f>
        <v>1</v>
      </c>
      <c r="AL115" s="211">
        <f>IF('Indicator Date hidden'!AM116="x","x",$AL$2-'Indicator Date hidden'!AM116)</f>
        <v>0</v>
      </c>
      <c r="AM115" s="211">
        <f>IF('Indicator Date hidden'!AN116="x","x",$AM$2-'Indicator Date hidden'!AN116)</f>
        <v>0</v>
      </c>
      <c r="AN115" s="211">
        <f>IF('Indicator Date hidden'!AO116="x","x",$AN$2-'Indicator Date hidden'!AO116)</f>
        <v>0</v>
      </c>
      <c r="AO115" s="211" t="str">
        <f>IF('Indicator Date hidden'!AP116="x","x",$AO$2-'Indicator Date hidden'!AP116)</f>
        <v>x</v>
      </c>
      <c r="AP115" s="211">
        <f>IF('Indicator Date hidden'!AQ116="x","x",$AP$2-'Indicator Date hidden'!AQ116)</f>
        <v>2</v>
      </c>
      <c r="AQ115" s="211">
        <f>IF('Indicator Date hidden'!AR116="x","x",$AQ$2-'Indicator Date hidden'!AR116)</f>
        <v>0</v>
      </c>
      <c r="AR115" s="211">
        <f>IF('Indicator Date hidden'!AS116="x","x",$AR$2-'Indicator Date hidden'!AS116)</f>
        <v>0</v>
      </c>
      <c r="AS115" s="211">
        <f>IF('Indicator Date hidden'!AT116="x","x",$AS$2-'Indicator Date hidden'!AT116)</f>
        <v>0</v>
      </c>
      <c r="AT115" s="211">
        <f>IF('Indicator Date hidden'!AU116="x","x",$AT$2-'Indicator Date hidden'!AU116)</f>
        <v>0</v>
      </c>
      <c r="AU115" s="211">
        <f>IF('Indicator Date hidden'!AV116="x","x",$AU$2-'Indicator Date hidden'!AV116)</f>
        <v>4</v>
      </c>
      <c r="AV115" s="211">
        <f>IF('Indicator Date hidden'!AW116="x","x",$AV$2-'Indicator Date hidden'!AW116)</f>
        <v>0</v>
      </c>
      <c r="AW115" s="211">
        <f>IF('Indicator Date hidden'!AX116="x","x",$AW$2-'Indicator Date hidden'!AX116)</f>
        <v>0</v>
      </c>
      <c r="AX115" s="211">
        <f>IF('Indicator Date hidden'!AY116="x","x",$AX$2-'Indicator Date hidden'!AY116)</f>
        <v>0</v>
      </c>
      <c r="AY115" s="211">
        <f>IF('Indicator Date hidden'!AZ116="x","x",$AY$2-'Indicator Date hidden'!AZ116)</f>
        <v>0</v>
      </c>
      <c r="AZ115" s="211">
        <f>IF('Indicator Date hidden'!BA116="x","x",$AZ$2-'Indicator Date hidden'!BA116)</f>
        <v>0</v>
      </c>
      <c r="BA115">
        <f t="shared" si="15"/>
        <v>17</v>
      </c>
      <c r="BB115" s="21">
        <f t="shared" si="16"/>
        <v>0.35416666666666669</v>
      </c>
      <c r="BC115">
        <f t="shared" si="17"/>
        <v>8</v>
      </c>
      <c r="BD115" s="21">
        <f t="shared" si="18"/>
        <v>0.94625541243131372</v>
      </c>
      <c r="BE115" s="281">
        <f t="shared" si="19"/>
        <v>0</v>
      </c>
    </row>
    <row r="116" spans="1:57" x14ac:dyDescent="0.25">
      <c r="A116" t="s">
        <v>8961</v>
      </c>
      <c r="B116" s="211">
        <f>IF('Indicator Date hidden'!C117="x","x",$B$2-'Indicator Date hidden'!C117)</f>
        <v>0</v>
      </c>
      <c r="C116" s="211">
        <f>IF('Indicator Date hidden'!D117="x","x",$C$2-'Indicator Date hidden'!D117)</f>
        <v>0</v>
      </c>
      <c r="D116" s="211">
        <f>IF('Indicator Date hidden'!E117="x","x",$D$2-'Indicator Date hidden'!E117)</f>
        <v>0</v>
      </c>
      <c r="E116" s="211">
        <f>IF('Indicator Date hidden'!F117="x","x",$E$2-'Indicator Date hidden'!F117)</f>
        <v>0</v>
      </c>
      <c r="F116" s="211">
        <f>IF('Indicator Date hidden'!G117="x","x",$F$2-'Indicator Date hidden'!G117)</f>
        <v>0</v>
      </c>
      <c r="G116" s="211">
        <f>IF('Indicator Date hidden'!H117="x","x",$G$2-'Indicator Date hidden'!H117)</f>
        <v>0</v>
      </c>
      <c r="H116" s="211">
        <f>IF('Indicator Date hidden'!I117="x","x",$H$2-'Indicator Date hidden'!I117)</f>
        <v>0</v>
      </c>
      <c r="I116" s="211">
        <f>IF('Indicator Date hidden'!J117="x","x",$I$2-'Indicator Date hidden'!J117)</f>
        <v>0</v>
      </c>
      <c r="J116" s="211">
        <f>IF('Indicator Date hidden'!K117="x","x",$J$2-'Indicator Date hidden'!K117)</f>
        <v>0</v>
      </c>
      <c r="K116" s="211">
        <f>IF('Indicator Date hidden'!L117="x","x",$K$2-'Indicator Date hidden'!L117)</f>
        <v>0</v>
      </c>
      <c r="L116" s="211">
        <f>IF('Indicator Date hidden'!M117="x","x",$L$2-'Indicator Date hidden'!M117)</f>
        <v>0</v>
      </c>
      <c r="M116" s="211">
        <f>IF('Indicator Date hidden'!N117="x","x",$M$2-'Indicator Date hidden'!N117)</f>
        <v>0</v>
      </c>
      <c r="N116" s="211">
        <f>IF('Indicator Date hidden'!O117="x","x",$N$2-'Indicator Date hidden'!O117)</f>
        <v>0</v>
      </c>
      <c r="O116" s="211">
        <f>IF('Indicator Date hidden'!P117="x","x",$O$2-'Indicator Date hidden'!P117)</f>
        <v>0</v>
      </c>
      <c r="P116" s="211">
        <f>IF('Indicator Date hidden'!Q117="x","x",$P$2-'Indicator Date hidden'!Q117)</f>
        <v>0</v>
      </c>
      <c r="Q116" s="211">
        <f>IF('Indicator Date hidden'!R117="x","x",$Q$2-'Indicator Date hidden'!R117)</f>
        <v>1</v>
      </c>
      <c r="R116" s="211">
        <f>IF('Indicator Date hidden'!S117="x","x",$R$2-'Indicator Date hidden'!S117)</f>
        <v>0</v>
      </c>
      <c r="S116" s="211">
        <f>IF('Indicator Date hidden'!T117="x","x",$S$2-'Indicator Date hidden'!T117)</f>
        <v>0</v>
      </c>
      <c r="T116" s="211">
        <f>IF('Indicator Date hidden'!U117="x","x",$T$2-'Indicator Date hidden'!U117)</f>
        <v>0</v>
      </c>
      <c r="U116" s="211">
        <f>IF('Indicator Date hidden'!V117="x","x",$U$2-'Indicator Date hidden'!V117)</f>
        <v>0</v>
      </c>
      <c r="V116" s="211">
        <f>IF('Indicator Date hidden'!W117="x","x",$V$2-'Indicator Date hidden'!W117)</f>
        <v>0</v>
      </c>
      <c r="W116" s="211">
        <f>IF('Indicator Date hidden'!X117="x","x",$W$2-'Indicator Date hidden'!X117)</f>
        <v>1</v>
      </c>
      <c r="X116" s="211">
        <f>IF('Indicator Date hidden'!Y117="x","x",$X$2-'Indicator Date hidden'!Y117)</f>
        <v>1</v>
      </c>
      <c r="Y116" s="211">
        <f>IF('Indicator Date hidden'!Z117="x","x",$Y$2-'Indicator Date hidden'!Z117)</f>
        <v>0</v>
      </c>
      <c r="Z116" s="211">
        <f>IF('Indicator Date hidden'!AA117="x","x",$Z$2-'Indicator Date hidden'!AA117)</f>
        <v>0</v>
      </c>
      <c r="AA116" s="211" t="str">
        <f>IF('Indicator Date hidden'!AB117="x","x",$AA$2-'Indicator Date hidden'!AB117)</f>
        <v>x</v>
      </c>
      <c r="AB116" s="211">
        <f>IF('Indicator Date hidden'!AC117="x","x",$AB$2-'Indicator Date hidden'!AC117)</f>
        <v>0</v>
      </c>
      <c r="AC116" s="211">
        <f>IF('Indicator Date hidden'!AD117="x","x",$AC$2-'Indicator Date hidden'!AD117)</f>
        <v>0</v>
      </c>
      <c r="AD116" s="211" t="str">
        <f>IF('Indicator Date hidden'!AE117="x","x",$AD$2-'Indicator Date hidden'!AE117)</f>
        <v>x</v>
      </c>
      <c r="AE116" s="211">
        <f>IF('Indicator Date hidden'!AF117="x","x",$AE$2-'Indicator Date hidden'!AF117)</f>
        <v>0</v>
      </c>
      <c r="AF116" s="211">
        <f>IF('Indicator Date hidden'!AG117="x","x",$AF$2-'Indicator Date hidden'!AG117)</f>
        <v>0</v>
      </c>
      <c r="AG116" s="211">
        <f>IF('Indicator Date hidden'!AH117="x","x",$AG$2-'Indicator Date hidden'!AH117)</f>
        <v>0</v>
      </c>
      <c r="AH116" s="211">
        <f>IF('Indicator Date hidden'!AI117="x","x",$AH$2-'Indicator Date hidden'!AI117)</f>
        <v>0</v>
      </c>
      <c r="AI116" s="211">
        <f>IF('Indicator Date hidden'!AJ117="x","x",$AI$2-'Indicator Date hidden'!AJ117)</f>
        <v>0</v>
      </c>
      <c r="AJ116" s="211" t="str">
        <f>IF('Indicator Date hidden'!AK117="x","x",$AJ$2-'Indicator Date hidden'!AK117)</f>
        <v>x</v>
      </c>
      <c r="AK116" s="211">
        <f>IF('Indicator Date hidden'!AL117="x","x",$AK$2-'Indicator Date hidden'!AL117)</f>
        <v>1</v>
      </c>
      <c r="AL116" s="211">
        <f>IF('Indicator Date hidden'!AM117="x","x",$AL$2-'Indicator Date hidden'!AM117)</f>
        <v>0</v>
      </c>
      <c r="AM116" s="211">
        <f>IF('Indicator Date hidden'!AN117="x","x",$AM$2-'Indicator Date hidden'!AN117)</f>
        <v>0</v>
      </c>
      <c r="AN116" s="211">
        <f>IF('Indicator Date hidden'!AO117="x","x",$AN$2-'Indicator Date hidden'!AO117)</f>
        <v>0</v>
      </c>
      <c r="AO116" s="211" t="str">
        <f>IF('Indicator Date hidden'!AP117="x","x",$AO$2-'Indicator Date hidden'!AP117)</f>
        <v>x</v>
      </c>
      <c r="AP116" s="211" t="str">
        <f>IF('Indicator Date hidden'!AQ117="x","x",$AP$2-'Indicator Date hidden'!AQ117)</f>
        <v>x</v>
      </c>
      <c r="AQ116" s="211">
        <f>IF('Indicator Date hidden'!AR117="x","x",$AQ$2-'Indicator Date hidden'!AR117)</f>
        <v>8</v>
      </c>
      <c r="AR116" s="211">
        <f>IF('Indicator Date hidden'!AS117="x","x",$AR$2-'Indicator Date hidden'!AS117)</f>
        <v>0</v>
      </c>
      <c r="AS116" s="211">
        <f>IF('Indicator Date hidden'!AT117="x","x",$AS$2-'Indicator Date hidden'!AT117)</f>
        <v>0</v>
      </c>
      <c r="AT116" s="211">
        <f>IF('Indicator Date hidden'!AU117="x","x",$AT$2-'Indicator Date hidden'!AU117)</f>
        <v>0</v>
      </c>
      <c r="AU116" s="211">
        <f>IF('Indicator Date hidden'!AV117="x","x",$AU$2-'Indicator Date hidden'!AV117)</f>
        <v>3</v>
      </c>
      <c r="AV116" s="211">
        <f>IF('Indicator Date hidden'!AW117="x","x",$AV$2-'Indicator Date hidden'!AW117)</f>
        <v>0</v>
      </c>
      <c r="AW116" s="211">
        <f>IF('Indicator Date hidden'!AX117="x","x",$AW$2-'Indicator Date hidden'!AX117)</f>
        <v>0</v>
      </c>
      <c r="AX116" s="211">
        <f>IF('Indicator Date hidden'!AY117="x","x",$AX$2-'Indicator Date hidden'!AY117)</f>
        <v>0</v>
      </c>
      <c r="AY116" s="211">
        <f>IF('Indicator Date hidden'!AZ117="x","x",$AY$2-'Indicator Date hidden'!AZ117)</f>
        <v>0</v>
      </c>
      <c r="AZ116" s="211">
        <f>IF('Indicator Date hidden'!BA117="x","x",$AZ$2-'Indicator Date hidden'!BA117)</f>
        <v>0</v>
      </c>
      <c r="BA116">
        <f t="shared" si="15"/>
        <v>15</v>
      </c>
      <c r="BB116" s="21">
        <f t="shared" si="16"/>
        <v>0.32608695652173914</v>
      </c>
      <c r="BC116">
        <f t="shared" si="17"/>
        <v>6</v>
      </c>
      <c r="BD116" s="21">
        <f t="shared" si="18"/>
        <v>1.2520304869549503</v>
      </c>
      <c r="BE116" s="281">
        <f t="shared" si="19"/>
        <v>0</v>
      </c>
    </row>
    <row r="117" spans="1:57" x14ac:dyDescent="0.25">
      <c r="A117" t="s">
        <v>8946</v>
      </c>
      <c r="B117" s="211">
        <f>IF('Indicator Date hidden'!C118="x","x",$B$2-'Indicator Date hidden'!C118)</f>
        <v>0</v>
      </c>
      <c r="C117" s="211">
        <f>IF('Indicator Date hidden'!D118="x","x",$C$2-'Indicator Date hidden'!D118)</f>
        <v>0</v>
      </c>
      <c r="D117" s="211">
        <f>IF('Indicator Date hidden'!E118="x","x",$D$2-'Indicator Date hidden'!E118)</f>
        <v>0</v>
      </c>
      <c r="E117" s="211">
        <f>IF('Indicator Date hidden'!F118="x","x",$E$2-'Indicator Date hidden'!F118)</f>
        <v>0</v>
      </c>
      <c r="F117" s="211">
        <f>IF('Indicator Date hidden'!G118="x","x",$F$2-'Indicator Date hidden'!G118)</f>
        <v>0</v>
      </c>
      <c r="G117" s="211">
        <f>IF('Indicator Date hidden'!H118="x","x",$G$2-'Indicator Date hidden'!H118)</f>
        <v>0</v>
      </c>
      <c r="H117" s="211">
        <f>IF('Indicator Date hidden'!I118="x","x",$H$2-'Indicator Date hidden'!I118)</f>
        <v>0</v>
      </c>
      <c r="I117" s="211">
        <f>IF('Indicator Date hidden'!J118="x","x",$I$2-'Indicator Date hidden'!J118)</f>
        <v>0</v>
      </c>
      <c r="J117" s="211">
        <f>IF('Indicator Date hidden'!K118="x","x",$J$2-'Indicator Date hidden'!K118)</f>
        <v>0</v>
      </c>
      <c r="K117" s="211">
        <f>IF('Indicator Date hidden'!L118="x","x",$K$2-'Indicator Date hidden'!L118)</f>
        <v>0</v>
      </c>
      <c r="L117" s="211">
        <f>IF('Indicator Date hidden'!M118="x","x",$L$2-'Indicator Date hidden'!M118)</f>
        <v>0</v>
      </c>
      <c r="M117" s="211">
        <f>IF('Indicator Date hidden'!N118="x","x",$M$2-'Indicator Date hidden'!N118)</f>
        <v>0</v>
      </c>
      <c r="N117" s="211">
        <f>IF('Indicator Date hidden'!O118="x","x",$N$2-'Indicator Date hidden'!O118)</f>
        <v>0</v>
      </c>
      <c r="O117" s="211">
        <f>IF('Indicator Date hidden'!P118="x","x",$O$2-'Indicator Date hidden'!P118)</f>
        <v>0</v>
      </c>
      <c r="P117" s="211">
        <f>IF('Indicator Date hidden'!Q118="x","x",$P$2-'Indicator Date hidden'!Q118)</f>
        <v>0</v>
      </c>
      <c r="Q117" s="211">
        <f>IF('Indicator Date hidden'!R118="x","x",$Q$2-'Indicator Date hidden'!R118)</f>
        <v>3</v>
      </c>
      <c r="R117" s="211">
        <f>IF('Indicator Date hidden'!S118="x","x",$R$2-'Indicator Date hidden'!S118)</f>
        <v>0</v>
      </c>
      <c r="S117" s="211">
        <f>IF('Indicator Date hidden'!T118="x","x",$S$2-'Indicator Date hidden'!T118)</f>
        <v>0</v>
      </c>
      <c r="T117" s="211">
        <f>IF('Indicator Date hidden'!U118="x","x",$T$2-'Indicator Date hidden'!U118)</f>
        <v>0</v>
      </c>
      <c r="U117" s="211">
        <f>IF('Indicator Date hidden'!V118="x","x",$U$2-'Indicator Date hidden'!V118)</f>
        <v>0</v>
      </c>
      <c r="V117" s="211">
        <f>IF('Indicator Date hidden'!W118="x","x",$V$2-'Indicator Date hidden'!W118)</f>
        <v>0</v>
      </c>
      <c r="W117" s="211">
        <f>IF('Indicator Date hidden'!X118="x","x",$W$2-'Indicator Date hidden'!X118)</f>
        <v>3</v>
      </c>
      <c r="X117" s="211">
        <f>IF('Indicator Date hidden'!Y118="x","x",$X$2-'Indicator Date hidden'!Y118)</f>
        <v>4</v>
      </c>
      <c r="Y117" s="211">
        <f>IF('Indicator Date hidden'!Z118="x","x",$Y$2-'Indicator Date hidden'!Z118)</f>
        <v>0</v>
      </c>
      <c r="Z117" s="211">
        <f>IF('Indicator Date hidden'!AA118="x","x",$Z$2-'Indicator Date hidden'!AA118)</f>
        <v>0</v>
      </c>
      <c r="AA117" s="211">
        <f>IF('Indicator Date hidden'!AB118="x","x",$AA$2-'Indicator Date hidden'!AB118)</f>
        <v>0</v>
      </c>
      <c r="AB117" s="211">
        <f>IF('Indicator Date hidden'!AC118="x","x",$AB$2-'Indicator Date hidden'!AC118)</f>
        <v>0</v>
      </c>
      <c r="AC117" s="211">
        <f>IF('Indicator Date hidden'!AD118="x","x",$AC$2-'Indicator Date hidden'!AD118)</f>
        <v>0</v>
      </c>
      <c r="AD117" s="211" t="str">
        <f>IF('Indicator Date hidden'!AE118="x","x",$AD$2-'Indicator Date hidden'!AE118)</f>
        <v>x</v>
      </c>
      <c r="AE117" s="211">
        <f>IF('Indicator Date hidden'!AF118="x","x",$AE$2-'Indicator Date hidden'!AF118)</f>
        <v>0</v>
      </c>
      <c r="AF117" s="211">
        <f>IF('Indicator Date hidden'!AG118="x","x",$AF$2-'Indicator Date hidden'!AG118)</f>
        <v>6</v>
      </c>
      <c r="AG117" s="211">
        <f>IF('Indicator Date hidden'!AH118="x","x",$AG$2-'Indicator Date hidden'!AH118)</f>
        <v>0</v>
      </c>
      <c r="AH117" s="211">
        <f>IF('Indicator Date hidden'!AI118="x","x",$AH$2-'Indicator Date hidden'!AI118)</f>
        <v>0</v>
      </c>
      <c r="AI117" s="211">
        <f>IF('Indicator Date hidden'!AJ118="x","x",$AI$2-'Indicator Date hidden'!AJ118)</f>
        <v>0</v>
      </c>
      <c r="AJ117" s="211" t="str">
        <f>IF('Indicator Date hidden'!AK118="x","x",$AJ$2-'Indicator Date hidden'!AK118)</f>
        <v>x</v>
      </c>
      <c r="AK117" s="211">
        <f>IF('Indicator Date hidden'!AL118="x","x",$AK$2-'Indicator Date hidden'!AL118)</f>
        <v>1</v>
      </c>
      <c r="AL117" s="211">
        <f>IF('Indicator Date hidden'!AM118="x","x",$AL$2-'Indicator Date hidden'!AM118)</f>
        <v>0</v>
      </c>
      <c r="AM117" s="211">
        <f>IF('Indicator Date hidden'!AN118="x","x",$AM$2-'Indicator Date hidden'!AN118)</f>
        <v>0</v>
      </c>
      <c r="AN117" s="211">
        <f>IF('Indicator Date hidden'!AO118="x","x",$AN$2-'Indicator Date hidden'!AO118)</f>
        <v>0</v>
      </c>
      <c r="AO117" s="211">
        <f>IF('Indicator Date hidden'!AP118="x","x",$AO$2-'Indicator Date hidden'!AP118)</f>
        <v>0</v>
      </c>
      <c r="AP117" s="211">
        <f>IF('Indicator Date hidden'!AQ118="x","x",$AP$2-'Indicator Date hidden'!AQ118)</f>
        <v>0</v>
      </c>
      <c r="AQ117" s="211">
        <f>IF('Indicator Date hidden'!AR118="x","x",$AQ$2-'Indicator Date hidden'!AR118)</f>
        <v>4</v>
      </c>
      <c r="AR117" s="211">
        <f>IF('Indicator Date hidden'!AS118="x","x",$AR$2-'Indicator Date hidden'!AS118)</f>
        <v>0</v>
      </c>
      <c r="AS117" s="211">
        <f>IF('Indicator Date hidden'!AT118="x","x",$AS$2-'Indicator Date hidden'!AT118)</f>
        <v>0</v>
      </c>
      <c r="AT117" s="211">
        <f>IF('Indicator Date hidden'!AU118="x","x",$AT$2-'Indicator Date hidden'!AU118)</f>
        <v>0</v>
      </c>
      <c r="AU117" s="211">
        <f>IF('Indicator Date hidden'!AV118="x","x",$AU$2-'Indicator Date hidden'!AV118)</f>
        <v>3</v>
      </c>
      <c r="AV117" s="211">
        <f>IF('Indicator Date hidden'!AW118="x","x",$AV$2-'Indicator Date hidden'!AW118)</f>
        <v>0</v>
      </c>
      <c r="AW117" s="211">
        <f>IF('Indicator Date hidden'!AX118="x","x",$AW$2-'Indicator Date hidden'!AX118)</f>
        <v>0</v>
      </c>
      <c r="AX117" s="211">
        <f>IF('Indicator Date hidden'!AY118="x","x",$AX$2-'Indicator Date hidden'!AY118)</f>
        <v>0</v>
      </c>
      <c r="AY117" s="211">
        <f>IF('Indicator Date hidden'!AZ118="x","x",$AY$2-'Indicator Date hidden'!AZ118)</f>
        <v>0</v>
      </c>
      <c r="AZ117" s="211">
        <f>IF('Indicator Date hidden'!BA118="x","x",$AZ$2-'Indicator Date hidden'!BA118)</f>
        <v>0</v>
      </c>
      <c r="BA117">
        <f t="shared" si="15"/>
        <v>24</v>
      </c>
      <c r="BB117" s="21">
        <f t="shared" si="16"/>
        <v>0.48979591836734693</v>
      </c>
      <c r="BC117">
        <f t="shared" si="17"/>
        <v>7</v>
      </c>
      <c r="BD117" s="21">
        <f t="shared" si="18"/>
        <v>1.3112145636088988</v>
      </c>
      <c r="BE117" s="281">
        <f t="shared" si="19"/>
        <v>0</v>
      </c>
    </row>
    <row r="118" spans="1:57" x14ac:dyDescent="0.25">
      <c r="A118" t="s">
        <v>8964</v>
      </c>
      <c r="B118" s="211">
        <f>IF('Indicator Date hidden'!C119="x","x",$B$2-'Indicator Date hidden'!C119)</f>
        <v>0</v>
      </c>
      <c r="C118" s="211">
        <f>IF('Indicator Date hidden'!D119="x","x",$C$2-'Indicator Date hidden'!D119)</f>
        <v>0</v>
      </c>
      <c r="D118" s="211">
        <f>IF('Indicator Date hidden'!E119="x","x",$D$2-'Indicator Date hidden'!E119)</f>
        <v>0</v>
      </c>
      <c r="E118" s="211">
        <f>IF('Indicator Date hidden'!F119="x","x",$E$2-'Indicator Date hidden'!F119)</f>
        <v>0</v>
      </c>
      <c r="F118" s="211">
        <f>IF('Indicator Date hidden'!G119="x","x",$F$2-'Indicator Date hidden'!G119)</f>
        <v>0</v>
      </c>
      <c r="G118" s="211">
        <f>IF('Indicator Date hidden'!H119="x","x",$G$2-'Indicator Date hidden'!H119)</f>
        <v>0</v>
      </c>
      <c r="H118" s="211">
        <f>IF('Indicator Date hidden'!I119="x","x",$H$2-'Indicator Date hidden'!I119)</f>
        <v>0</v>
      </c>
      <c r="I118" s="211">
        <f>IF('Indicator Date hidden'!J119="x","x",$I$2-'Indicator Date hidden'!J119)</f>
        <v>0</v>
      </c>
      <c r="J118" s="211">
        <f>IF('Indicator Date hidden'!K119="x","x",$J$2-'Indicator Date hidden'!K119)</f>
        <v>0</v>
      </c>
      <c r="K118" s="211">
        <f>IF('Indicator Date hidden'!L119="x","x",$K$2-'Indicator Date hidden'!L119)</f>
        <v>0</v>
      </c>
      <c r="L118" s="211">
        <f>IF('Indicator Date hidden'!M119="x","x",$L$2-'Indicator Date hidden'!M119)</f>
        <v>0</v>
      </c>
      <c r="M118" s="211">
        <f>IF('Indicator Date hidden'!N119="x","x",$M$2-'Indicator Date hidden'!N119)</f>
        <v>0</v>
      </c>
      <c r="N118" s="211">
        <f>IF('Indicator Date hidden'!O119="x","x",$N$2-'Indicator Date hidden'!O119)</f>
        <v>0</v>
      </c>
      <c r="O118" s="211">
        <f>IF('Indicator Date hidden'!P119="x","x",$O$2-'Indicator Date hidden'!P119)</f>
        <v>0</v>
      </c>
      <c r="P118" s="211">
        <f>IF('Indicator Date hidden'!Q119="x","x",$P$2-'Indicator Date hidden'!Q119)</f>
        <v>0</v>
      </c>
      <c r="Q118" s="211">
        <f>IF('Indicator Date hidden'!R119="x","x",$Q$2-'Indicator Date hidden'!R119)</f>
        <v>3</v>
      </c>
      <c r="R118" s="211">
        <f>IF('Indicator Date hidden'!S119="x","x",$R$2-'Indicator Date hidden'!S119)</f>
        <v>0</v>
      </c>
      <c r="S118" s="211">
        <f>IF('Indicator Date hidden'!T119="x","x",$S$2-'Indicator Date hidden'!T119)</f>
        <v>0</v>
      </c>
      <c r="T118" s="211">
        <f>IF('Indicator Date hidden'!U119="x","x",$T$2-'Indicator Date hidden'!U119)</f>
        <v>0</v>
      </c>
      <c r="U118" s="211">
        <f>IF('Indicator Date hidden'!V119="x","x",$U$2-'Indicator Date hidden'!V119)</f>
        <v>0</v>
      </c>
      <c r="V118" s="211">
        <f>IF('Indicator Date hidden'!W119="x","x",$V$2-'Indicator Date hidden'!W119)</f>
        <v>0</v>
      </c>
      <c r="W118" s="211">
        <f>IF('Indicator Date hidden'!X119="x","x",$W$2-'Indicator Date hidden'!X119)</f>
        <v>3</v>
      </c>
      <c r="X118" s="211">
        <f>IF('Indicator Date hidden'!Y119="x","x",$X$2-'Indicator Date hidden'!Y119)</f>
        <v>2</v>
      </c>
      <c r="Y118" s="211">
        <f>IF('Indicator Date hidden'!Z119="x","x",$Y$2-'Indicator Date hidden'!Z119)</f>
        <v>0</v>
      </c>
      <c r="Z118" s="211">
        <f>IF('Indicator Date hidden'!AA119="x","x",$Z$2-'Indicator Date hidden'!AA119)</f>
        <v>0</v>
      </c>
      <c r="AA118" s="211">
        <f>IF('Indicator Date hidden'!AB119="x","x",$AA$2-'Indicator Date hidden'!AB119)</f>
        <v>0</v>
      </c>
      <c r="AB118" s="211">
        <f>IF('Indicator Date hidden'!AC119="x","x",$AB$2-'Indicator Date hidden'!AC119)</f>
        <v>0</v>
      </c>
      <c r="AC118" s="211">
        <f>IF('Indicator Date hidden'!AD119="x","x",$AC$2-'Indicator Date hidden'!AD119)</f>
        <v>0</v>
      </c>
      <c r="AD118" s="211">
        <f>IF('Indicator Date hidden'!AE119="x","x",$AD$2-'Indicator Date hidden'!AE119)</f>
        <v>0</v>
      </c>
      <c r="AE118" s="211">
        <f>IF('Indicator Date hidden'!AF119="x","x",$AE$2-'Indicator Date hidden'!AF119)</f>
        <v>0</v>
      </c>
      <c r="AF118" s="211">
        <f>IF('Indicator Date hidden'!AG119="x","x",$AF$2-'Indicator Date hidden'!AG119)</f>
        <v>4</v>
      </c>
      <c r="AG118" s="211">
        <f>IF('Indicator Date hidden'!AH119="x","x",$AG$2-'Indicator Date hidden'!AH119)</f>
        <v>0</v>
      </c>
      <c r="AH118" s="211">
        <f>IF('Indicator Date hidden'!AI119="x","x",$AH$2-'Indicator Date hidden'!AI119)</f>
        <v>0</v>
      </c>
      <c r="AI118" s="211">
        <f>IF('Indicator Date hidden'!AJ119="x","x",$AI$2-'Indicator Date hidden'!AJ119)</f>
        <v>0</v>
      </c>
      <c r="AJ118" s="211" t="str">
        <f>IF('Indicator Date hidden'!AK119="x","x",$AJ$2-'Indicator Date hidden'!AK119)</f>
        <v>x</v>
      </c>
      <c r="AK118" s="211">
        <f>IF('Indicator Date hidden'!AL119="x","x",$AK$2-'Indicator Date hidden'!AL119)</f>
        <v>1</v>
      </c>
      <c r="AL118" s="211">
        <f>IF('Indicator Date hidden'!AM119="x","x",$AL$2-'Indicator Date hidden'!AM119)</f>
        <v>0</v>
      </c>
      <c r="AM118" s="211">
        <f>IF('Indicator Date hidden'!AN119="x","x",$AM$2-'Indicator Date hidden'!AN119)</f>
        <v>0</v>
      </c>
      <c r="AN118" s="211">
        <f>IF('Indicator Date hidden'!AO119="x","x",$AN$2-'Indicator Date hidden'!AO119)</f>
        <v>0</v>
      </c>
      <c r="AO118" s="211">
        <f>IF('Indicator Date hidden'!AP119="x","x",$AO$2-'Indicator Date hidden'!AP119)</f>
        <v>2</v>
      </c>
      <c r="AP118" s="211">
        <f>IF('Indicator Date hidden'!AQ119="x","x",$AP$2-'Indicator Date hidden'!AQ119)</f>
        <v>2</v>
      </c>
      <c r="AQ118" s="211">
        <f>IF('Indicator Date hidden'!AR119="x","x",$AQ$2-'Indicator Date hidden'!AR119)</f>
        <v>0</v>
      </c>
      <c r="AR118" s="211">
        <f>IF('Indicator Date hidden'!AS119="x","x",$AR$2-'Indicator Date hidden'!AS119)</f>
        <v>0</v>
      </c>
      <c r="AS118" s="211">
        <f>IF('Indicator Date hidden'!AT119="x","x",$AS$2-'Indicator Date hidden'!AT119)</f>
        <v>0</v>
      </c>
      <c r="AT118" s="211">
        <f>IF('Indicator Date hidden'!AU119="x","x",$AT$2-'Indicator Date hidden'!AU119)</f>
        <v>0</v>
      </c>
      <c r="AU118" s="211">
        <f>IF('Indicator Date hidden'!AV119="x","x",$AU$2-'Indicator Date hidden'!AV119)</f>
        <v>5</v>
      </c>
      <c r="AV118" s="211">
        <f>IF('Indicator Date hidden'!AW119="x","x",$AV$2-'Indicator Date hidden'!AW119)</f>
        <v>0</v>
      </c>
      <c r="AW118" s="211">
        <f>IF('Indicator Date hidden'!AX119="x","x",$AW$2-'Indicator Date hidden'!AX119)</f>
        <v>0</v>
      </c>
      <c r="AX118" s="211">
        <f>IF('Indicator Date hidden'!AY119="x","x",$AX$2-'Indicator Date hidden'!AY119)</f>
        <v>0</v>
      </c>
      <c r="AY118" s="211">
        <f>IF('Indicator Date hidden'!AZ119="x","x",$AY$2-'Indicator Date hidden'!AZ119)</f>
        <v>0</v>
      </c>
      <c r="AZ118" s="211">
        <f>IF('Indicator Date hidden'!BA119="x","x",$AZ$2-'Indicator Date hidden'!BA119)</f>
        <v>0</v>
      </c>
      <c r="BA118">
        <f t="shared" si="15"/>
        <v>22</v>
      </c>
      <c r="BB118" s="21">
        <f t="shared" si="16"/>
        <v>0.44</v>
      </c>
      <c r="BC118">
        <f t="shared" si="17"/>
        <v>8</v>
      </c>
      <c r="BD118" s="21">
        <f t="shared" si="18"/>
        <v>1.1164228589562291</v>
      </c>
      <c r="BE118" s="281">
        <f t="shared" si="19"/>
        <v>0</v>
      </c>
    </row>
    <row r="119" spans="1:57" x14ac:dyDescent="0.25">
      <c r="A119" t="s">
        <v>8959</v>
      </c>
      <c r="B119" s="211">
        <f>IF('Indicator Date hidden'!C120="x","x",$B$2-'Indicator Date hidden'!C120)</f>
        <v>0</v>
      </c>
      <c r="C119" s="211">
        <f>IF('Indicator Date hidden'!D120="x","x",$C$2-'Indicator Date hidden'!D120)</f>
        <v>0</v>
      </c>
      <c r="D119" s="211">
        <f>IF('Indicator Date hidden'!E120="x","x",$D$2-'Indicator Date hidden'!E120)</f>
        <v>0</v>
      </c>
      <c r="E119" s="211">
        <f>IF('Indicator Date hidden'!F120="x","x",$E$2-'Indicator Date hidden'!F120)</f>
        <v>0</v>
      </c>
      <c r="F119" s="211">
        <f>IF('Indicator Date hidden'!G120="x","x",$F$2-'Indicator Date hidden'!G120)</f>
        <v>0</v>
      </c>
      <c r="G119" s="211">
        <f>IF('Indicator Date hidden'!H120="x","x",$G$2-'Indicator Date hidden'!H120)</f>
        <v>0</v>
      </c>
      <c r="H119" s="211">
        <f>IF('Indicator Date hidden'!I120="x","x",$H$2-'Indicator Date hidden'!I120)</f>
        <v>0</v>
      </c>
      <c r="I119" s="211">
        <f>IF('Indicator Date hidden'!J120="x","x",$I$2-'Indicator Date hidden'!J120)</f>
        <v>0</v>
      </c>
      <c r="J119" s="211">
        <f>IF('Indicator Date hidden'!K120="x","x",$J$2-'Indicator Date hidden'!K120)</f>
        <v>0</v>
      </c>
      <c r="K119" s="211">
        <f>IF('Indicator Date hidden'!L120="x","x",$K$2-'Indicator Date hidden'!L120)</f>
        <v>0</v>
      </c>
      <c r="L119" s="211">
        <f>IF('Indicator Date hidden'!M120="x","x",$L$2-'Indicator Date hidden'!M120)</f>
        <v>0</v>
      </c>
      <c r="M119" s="211">
        <f>IF('Indicator Date hidden'!N120="x","x",$M$2-'Indicator Date hidden'!N120)</f>
        <v>0</v>
      </c>
      <c r="N119" s="211">
        <f>IF('Indicator Date hidden'!O120="x","x",$N$2-'Indicator Date hidden'!O120)</f>
        <v>0</v>
      </c>
      <c r="O119" s="211">
        <f>IF('Indicator Date hidden'!P120="x","x",$O$2-'Indicator Date hidden'!P120)</f>
        <v>0</v>
      </c>
      <c r="P119" s="211">
        <f>IF('Indicator Date hidden'!Q120="x","x",$P$2-'Indicator Date hidden'!Q120)</f>
        <v>0</v>
      </c>
      <c r="Q119" s="211" t="str">
        <f>IF('Indicator Date hidden'!R120="x","x",$Q$2-'Indicator Date hidden'!R120)</f>
        <v>x</v>
      </c>
      <c r="R119" s="211">
        <f>IF('Indicator Date hidden'!S120="x","x",$R$2-'Indicator Date hidden'!S120)</f>
        <v>0</v>
      </c>
      <c r="S119" s="211">
        <f>IF('Indicator Date hidden'!T120="x","x",$S$2-'Indicator Date hidden'!T120)</f>
        <v>0</v>
      </c>
      <c r="T119" s="211">
        <f>IF('Indicator Date hidden'!U120="x","x",$T$2-'Indicator Date hidden'!U120)</f>
        <v>0</v>
      </c>
      <c r="U119" s="211">
        <f>IF('Indicator Date hidden'!V120="x","x",$U$2-'Indicator Date hidden'!V120)</f>
        <v>0</v>
      </c>
      <c r="V119" s="211">
        <f>IF('Indicator Date hidden'!W120="x","x",$V$2-'Indicator Date hidden'!W120)</f>
        <v>0</v>
      </c>
      <c r="W119" s="211">
        <f>IF('Indicator Date hidden'!X120="x","x",$W$2-'Indicator Date hidden'!X120)</f>
        <v>5</v>
      </c>
      <c r="X119" s="211">
        <f>IF('Indicator Date hidden'!Y120="x","x",$X$2-'Indicator Date hidden'!Y120)</f>
        <v>2</v>
      </c>
      <c r="Y119" s="211">
        <f>IF('Indicator Date hidden'!Z120="x","x",$Y$2-'Indicator Date hidden'!Z120)</f>
        <v>0</v>
      </c>
      <c r="Z119" s="211">
        <f>IF('Indicator Date hidden'!AA120="x","x",$Z$2-'Indicator Date hidden'!AA120)</f>
        <v>0</v>
      </c>
      <c r="AA119" s="211">
        <f>IF('Indicator Date hidden'!AB120="x","x",$AA$2-'Indicator Date hidden'!AB120)</f>
        <v>0</v>
      </c>
      <c r="AB119" s="211">
        <f>IF('Indicator Date hidden'!AC120="x","x",$AB$2-'Indicator Date hidden'!AC120)</f>
        <v>0</v>
      </c>
      <c r="AC119" s="211">
        <f>IF('Indicator Date hidden'!AD120="x","x",$AC$2-'Indicator Date hidden'!AD120)</f>
        <v>0</v>
      </c>
      <c r="AD119" s="211">
        <f>IF('Indicator Date hidden'!AE120="x","x",$AD$2-'Indicator Date hidden'!AE120)</f>
        <v>0</v>
      </c>
      <c r="AE119" s="211">
        <f>IF('Indicator Date hidden'!AF120="x","x",$AE$2-'Indicator Date hidden'!AF120)</f>
        <v>0</v>
      </c>
      <c r="AF119" s="211" t="str">
        <f>IF('Indicator Date hidden'!AG120="x","x",$AF$2-'Indicator Date hidden'!AG120)</f>
        <v>x</v>
      </c>
      <c r="AG119" s="211">
        <f>IF('Indicator Date hidden'!AH120="x","x",$AG$2-'Indicator Date hidden'!AH120)</f>
        <v>0</v>
      </c>
      <c r="AH119" s="211">
        <f>IF('Indicator Date hidden'!AI120="x","x",$AH$2-'Indicator Date hidden'!AI120)</f>
        <v>0</v>
      </c>
      <c r="AI119" s="211">
        <f>IF('Indicator Date hidden'!AJ120="x","x",$AI$2-'Indicator Date hidden'!AJ120)</f>
        <v>0</v>
      </c>
      <c r="AJ119" s="211">
        <f>IF('Indicator Date hidden'!AK120="x","x",$AJ$2-'Indicator Date hidden'!AK120)</f>
        <v>1</v>
      </c>
      <c r="AK119" s="211">
        <f>IF('Indicator Date hidden'!AL120="x","x",$AK$2-'Indicator Date hidden'!AL120)</f>
        <v>1</v>
      </c>
      <c r="AL119" s="211">
        <f>IF('Indicator Date hidden'!AM120="x","x",$AL$2-'Indicator Date hidden'!AM120)</f>
        <v>0</v>
      </c>
      <c r="AM119" s="211">
        <f>IF('Indicator Date hidden'!AN120="x","x",$AM$2-'Indicator Date hidden'!AN120)</f>
        <v>0</v>
      </c>
      <c r="AN119" s="211">
        <f>IF('Indicator Date hidden'!AO120="x","x",$AN$2-'Indicator Date hidden'!AO120)</f>
        <v>0</v>
      </c>
      <c r="AO119" s="211">
        <f>IF('Indicator Date hidden'!AP120="x","x",$AO$2-'Indicator Date hidden'!AP120)</f>
        <v>1</v>
      </c>
      <c r="AP119" s="211">
        <f>IF('Indicator Date hidden'!AQ120="x","x",$AP$2-'Indicator Date hidden'!AQ120)</f>
        <v>1</v>
      </c>
      <c r="AQ119" s="211">
        <f>IF('Indicator Date hidden'!AR120="x","x",$AQ$2-'Indicator Date hidden'!AR120)</f>
        <v>6</v>
      </c>
      <c r="AR119" s="211">
        <f>IF('Indicator Date hidden'!AS120="x","x",$AR$2-'Indicator Date hidden'!AS120)</f>
        <v>0</v>
      </c>
      <c r="AS119" s="211">
        <f>IF('Indicator Date hidden'!AT120="x","x",$AS$2-'Indicator Date hidden'!AT120)</f>
        <v>0</v>
      </c>
      <c r="AT119" s="211">
        <f>IF('Indicator Date hidden'!AU120="x","x",$AT$2-'Indicator Date hidden'!AU120)</f>
        <v>0</v>
      </c>
      <c r="AU119" s="211">
        <f>IF('Indicator Date hidden'!AV120="x","x",$AU$2-'Indicator Date hidden'!AV120)</f>
        <v>1</v>
      </c>
      <c r="AV119" s="211">
        <f>IF('Indicator Date hidden'!AW120="x","x",$AV$2-'Indicator Date hidden'!AW120)</f>
        <v>0</v>
      </c>
      <c r="AW119" s="211">
        <f>IF('Indicator Date hidden'!AX120="x","x",$AW$2-'Indicator Date hidden'!AX120)</f>
        <v>0</v>
      </c>
      <c r="AX119" s="211">
        <f>IF('Indicator Date hidden'!AY120="x","x",$AX$2-'Indicator Date hidden'!AY120)</f>
        <v>0</v>
      </c>
      <c r="AY119" s="211">
        <f>IF('Indicator Date hidden'!AZ120="x","x",$AY$2-'Indicator Date hidden'!AZ120)</f>
        <v>0</v>
      </c>
      <c r="AZ119" s="211">
        <f>IF('Indicator Date hidden'!BA120="x","x",$AZ$2-'Indicator Date hidden'!BA120)</f>
        <v>0</v>
      </c>
      <c r="BA119">
        <f t="shared" si="15"/>
        <v>18</v>
      </c>
      <c r="BB119" s="21">
        <f t="shared" si="16"/>
        <v>0.36734693877551022</v>
      </c>
      <c r="BC119">
        <f t="shared" si="17"/>
        <v>8</v>
      </c>
      <c r="BD119" s="21">
        <f t="shared" si="18"/>
        <v>1.1373775341300223</v>
      </c>
      <c r="BE119" s="281">
        <f t="shared" si="19"/>
        <v>0</v>
      </c>
    </row>
    <row r="120" spans="1:57" x14ac:dyDescent="0.25">
      <c r="A120" t="s">
        <v>8970</v>
      </c>
      <c r="B120" s="211">
        <f>IF('Indicator Date hidden'!C121="x","x",$B$2-'Indicator Date hidden'!C121)</f>
        <v>0</v>
      </c>
      <c r="C120" s="211">
        <f>IF('Indicator Date hidden'!D121="x","x",$C$2-'Indicator Date hidden'!D121)</f>
        <v>0</v>
      </c>
      <c r="D120" s="211">
        <f>IF('Indicator Date hidden'!E121="x","x",$D$2-'Indicator Date hidden'!E121)</f>
        <v>0</v>
      </c>
      <c r="E120" s="211">
        <f>IF('Indicator Date hidden'!F121="x","x",$E$2-'Indicator Date hidden'!F121)</f>
        <v>0</v>
      </c>
      <c r="F120" s="211">
        <f>IF('Indicator Date hidden'!G121="x","x",$F$2-'Indicator Date hidden'!G121)</f>
        <v>0</v>
      </c>
      <c r="G120" s="211">
        <f>IF('Indicator Date hidden'!H121="x","x",$G$2-'Indicator Date hidden'!H121)</f>
        <v>0</v>
      </c>
      <c r="H120" s="211">
        <f>IF('Indicator Date hidden'!I121="x","x",$H$2-'Indicator Date hidden'!I121)</f>
        <v>0</v>
      </c>
      <c r="I120" s="211">
        <f>IF('Indicator Date hidden'!J121="x","x",$I$2-'Indicator Date hidden'!J121)</f>
        <v>0</v>
      </c>
      <c r="J120" s="211">
        <f>IF('Indicator Date hidden'!K121="x","x",$J$2-'Indicator Date hidden'!K121)</f>
        <v>0</v>
      </c>
      <c r="K120" s="211">
        <f>IF('Indicator Date hidden'!L121="x","x",$K$2-'Indicator Date hidden'!L121)</f>
        <v>0</v>
      </c>
      <c r="L120" s="211">
        <f>IF('Indicator Date hidden'!M121="x","x",$L$2-'Indicator Date hidden'!M121)</f>
        <v>0</v>
      </c>
      <c r="M120" s="211">
        <f>IF('Indicator Date hidden'!N121="x","x",$M$2-'Indicator Date hidden'!N121)</f>
        <v>0</v>
      </c>
      <c r="N120" s="211">
        <f>IF('Indicator Date hidden'!O121="x","x",$N$2-'Indicator Date hidden'!O121)</f>
        <v>0</v>
      </c>
      <c r="O120" s="211">
        <f>IF('Indicator Date hidden'!P121="x","x",$O$2-'Indicator Date hidden'!P121)</f>
        <v>0</v>
      </c>
      <c r="P120" s="211">
        <f>IF('Indicator Date hidden'!Q121="x","x",$P$2-'Indicator Date hidden'!Q121)</f>
        <v>0</v>
      </c>
      <c r="Q120" s="211">
        <f>IF('Indicator Date hidden'!R121="x","x",$Q$2-'Indicator Date hidden'!R121)</f>
        <v>1</v>
      </c>
      <c r="R120" s="211">
        <f>IF('Indicator Date hidden'!S121="x","x",$R$2-'Indicator Date hidden'!S121)</f>
        <v>0</v>
      </c>
      <c r="S120" s="211">
        <f>IF('Indicator Date hidden'!T121="x","x",$S$2-'Indicator Date hidden'!T121)</f>
        <v>0</v>
      </c>
      <c r="T120" s="211">
        <f>IF('Indicator Date hidden'!U121="x","x",$T$2-'Indicator Date hidden'!U121)</f>
        <v>0</v>
      </c>
      <c r="U120" s="211">
        <f>IF('Indicator Date hidden'!V121="x","x",$U$2-'Indicator Date hidden'!V121)</f>
        <v>0</v>
      </c>
      <c r="V120" s="211">
        <f>IF('Indicator Date hidden'!W121="x","x",$V$2-'Indicator Date hidden'!W121)</f>
        <v>0</v>
      </c>
      <c r="W120" s="211">
        <f>IF('Indicator Date hidden'!X121="x","x",$W$2-'Indicator Date hidden'!X121)</f>
        <v>1</v>
      </c>
      <c r="X120" s="211">
        <f>IF('Indicator Date hidden'!Y121="x","x",$X$2-'Indicator Date hidden'!Y121)</f>
        <v>4</v>
      </c>
      <c r="Y120" s="211">
        <f>IF('Indicator Date hidden'!Z121="x","x",$Y$2-'Indicator Date hidden'!Z121)</f>
        <v>0</v>
      </c>
      <c r="Z120" s="211">
        <f>IF('Indicator Date hidden'!AA121="x","x",$Z$2-'Indicator Date hidden'!AA121)</f>
        <v>0</v>
      </c>
      <c r="AA120" s="211">
        <f>IF('Indicator Date hidden'!AB121="x","x",$AA$2-'Indicator Date hidden'!AB121)</f>
        <v>0</v>
      </c>
      <c r="AB120" s="211">
        <f>IF('Indicator Date hidden'!AC121="x","x",$AB$2-'Indicator Date hidden'!AC121)</f>
        <v>0</v>
      </c>
      <c r="AC120" s="211">
        <f>IF('Indicator Date hidden'!AD121="x","x",$AC$2-'Indicator Date hidden'!AD121)</f>
        <v>0</v>
      </c>
      <c r="AD120" s="211">
        <f>IF('Indicator Date hidden'!AE121="x","x",$AD$2-'Indicator Date hidden'!AE121)</f>
        <v>0</v>
      </c>
      <c r="AE120" s="211">
        <f>IF('Indicator Date hidden'!AF121="x","x",$AE$2-'Indicator Date hidden'!AF121)</f>
        <v>0</v>
      </c>
      <c r="AF120" s="211">
        <f>IF('Indicator Date hidden'!AG121="x","x",$AF$2-'Indicator Date hidden'!AG121)</f>
        <v>4</v>
      </c>
      <c r="AG120" s="211">
        <f>IF('Indicator Date hidden'!AH121="x","x",$AG$2-'Indicator Date hidden'!AH121)</f>
        <v>0</v>
      </c>
      <c r="AH120" s="211">
        <f>IF('Indicator Date hidden'!AI121="x","x",$AH$2-'Indicator Date hidden'!AI121)</f>
        <v>0</v>
      </c>
      <c r="AI120" s="211">
        <f>IF('Indicator Date hidden'!AJ121="x","x",$AI$2-'Indicator Date hidden'!AJ121)</f>
        <v>0</v>
      </c>
      <c r="AJ120" s="211" t="str">
        <f>IF('Indicator Date hidden'!AK121="x","x",$AJ$2-'Indicator Date hidden'!AK121)</f>
        <v>x</v>
      </c>
      <c r="AK120" s="211">
        <f>IF('Indicator Date hidden'!AL121="x","x",$AK$2-'Indicator Date hidden'!AL121)</f>
        <v>1</v>
      </c>
      <c r="AL120" s="211">
        <f>IF('Indicator Date hidden'!AM121="x","x",$AL$2-'Indicator Date hidden'!AM121)</f>
        <v>0</v>
      </c>
      <c r="AM120" s="211">
        <f>IF('Indicator Date hidden'!AN121="x","x",$AM$2-'Indicator Date hidden'!AN121)</f>
        <v>0</v>
      </c>
      <c r="AN120" s="211">
        <f>IF('Indicator Date hidden'!AO121="x","x",$AN$2-'Indicator Date hidden'!AO121)</f>
        <v>0</v>
      </c>
      <c r="AO120" s="211">
        <f>IF('Indicator Date hidden'!AP121="x","x",$AO$2-'Indicator Date hidden'!AP121)</f>
        <v>1</v>
      </c>
      <c r="AP120" s="211">
        <f>IF('Indicator Date hidden'!AQ121="x","x",$AP$2-'Indicator Date hidden'!AQ121)</f>
        <v>1</v>
      </c>
      <c r="AQ120" s="211">
        <f>IF('Indicator Date hidden'!AR121="x","x",$AQ$2-'Indicator Date hidden'!AR121)</f>
        <v>6</v>
      </c>
      <c r="AR120" s="211">
        <f>IF('Indicator Date hidden'!AS121="x","x",$AR$2-'Indicator Date hidden'!AS121)</f>
        <v>0</v>
      </c>
      <c r="AS120" s="211">
        <f>IF('Indicator Date hidden'!AT121="x","x",$AS$2-'Indicator Date hidden'!AT121)</f>
        <v>0</v>
      </c>
      <c r="AT120" s="211">
        <f>IF('Indicator Date hidden'!AU121="x","x",$AT$2-'Indicator Date hidden'!AU121)</f>
        <v>0</v>
      </c>
      <c r="AU120" s="211">
        <f>IF('Indicator Date hidden'!AV121="x","x",$AU$2-'Indicator Date hidden'!AV121)</f>
        <v>7</v>
      </c>
      <c r="AV120" s="211">
        <f>IF('Indicator Date hidden'!AW121="x","x",$AV$2-'Indicator Date hidden'!AW121)</f>
        <v>0</v>
      </c>
      <c r="AW120" s="211">
        <f>IF('Indicator Date hidden'!AX121="x","x",$AW$2-'Indicator Date hidden'!AX121)</f>
        <v>0</v>
      </c>
      <c r="AX120" s="211">
        <f>IF('Indicator Date hidden'!AY121="x","x",$AX$2-'Indicator Date hidden'!AY121)</f>
        <v>0</v>
      </c>
      <c r="AY120" s="211">
        <f>IF('Indicator Date hidden'!AZ121="x","x",$AY$2-'Indicator Date hidden'!AZ121)</f>
        <v>0</v>
      </c>
      <c r="AZ120" s="211">
        <f>IF('Indicator Date hidden'!BA121="x","x",$AZ$2-'Indicator Date hidden'!BA121)</f>
        <v>0</v>
      </c>
      <c r="BA120">
        <f t="shared" si="15"/>
        <v>26</v>
      </c>
      <c r="BB120" s="21">
        <f t="shared" si="16"/>
        <v>0.52</v>
      </c>
      <c r="BC120">
        <f t="shared" si="17"/>
        <v>9</v>
      </c>
      <c r="BD120" s="21">
        <f t="shared" si="18"/>
        <v>1.4729562111617576</v>
      </c>
      <c r="BE120" s="281">
        <f t="shared" si="19"/>
        <v>0</v>
      </c>
    </row>
    <row r="121" spans="1:57" x14ac:dyDescent="0.25">
      <c r="A121" t="s">
        <v>8981</v>
      </c>
      <c r="B121" s="211">
        <f>IF('Indicator Date hidden'!C122="x","x",$B$2-'Indicator Date hidden'!C122)</f>
        <v>0</v>
      </c>
      <c r="C121" s="211">
        <f>IF('Indicator Date hidden'!D122="x","x",$C$2-'Indicator Date hidden'!D122)</f>
        <v>0</v>
      </c>
      <c r="D121" s="211">
        <f>IF('Indicator Date hidden'!E122="x","x",$D$2-'Indicator Date hidden'!E122)</f>
        <v>0</v>
      </c>
      <c r="E121" s="211">
        <f>IF('Indicator Date hidden'!F122="x","x",$E$2-'Indicator Date hidden'!F122)</f>
        <v>0</v>
      </c>
      <c r="F121" s="211">
        <f>IF('Indicator Date hidden'!G122="x","x",$F$2-'Indicator Date hidden'!G122)</f>
        <v>0</v>
      </c>
      <c r="G121" s="211">
        <f>IF('Indicator Date hidden'!H122="x","x",$G$2-'Indicator Date hidden'!H122)</f>
        <v>0</v>
      </c>
      <c r="H121" s="211">
        <f>IF('Indicator Date hidden'!I122="x","x",$H$2-'Indicator Date hidden'!I122)</f>
        <v>0</v>
      </c>
      <c r="I121" s="211">
        <f>IF('Indicator Date hidden'!J122="x","x",$I$2-'Indicator Date hidden'!J122)</f>
        <v>0</v>
      </c>
      <c r="J121" s="211">
        <f>IF('Indicator Date hidden'!K122="x","x",$J$2-'Indicator Date hidden'!K122)</f>
        <v>0</v>
      </c>
      <c r="K121" s="211">
        <f>IF('Indicator Date hidden'!L122="x","x",$K$2-'Indicator Date hidden'!L122)</f>
        <v>0</v>
      </c>
      <c r="L121" s="211">
        <f>IF('Indicator Date hidden'!M122="x","x",$L$2-'Indicator Date hidden'!M122)</f>
        <v>0</v>
      </c>
      <c r="M121" s="211">
        <f>IF('Indicator Date hidden'!N122="x","x",$M$2-'Indicator Date hidden'!N122)</f>
        <v>0</v>
      </c>
      <c r="N121" s="211">
        <f>IF('Indicator Date hidden'!O122="x","x",$N$2-'Indicator Date hidden'!O122)</f>
        <v>0</v>
      </c>
      <c r="O121" s="211">
        <f>IF('Indicator Date hidden'!P122="x","x",$O$2-'Indicator Date hidden'!P122)</f>
        <v>0</v>
      </c>
      <c r="P121" s="211" t="str">
        <f>IF('Indicator Date hidden'!Q122="x","x",$P$2-'Indicator Date hidden'!Q122)</f>
        <v>x</v>
      </c>
      <c r="Q121" s="211" t="str">
        <f>IF('Indicator Date hidden'!R122="x","x",$Q$2-'Indicator Date hidden'!R122)</f>
        <v>x</v>
      </c>
      <c r="R121" s="211">
        <f>IF('Indicator Date hidden'!S122="x","x",$R$2-'Indicator Date hidden'!S122)</f>
        <v>0</v>
      </c>
      <c r="S121" s="211">
        <f>IF('Indicator Date hidden'!T122="x","x",$S$2-'Indicator Date hidden'!T122)</f>
        <v>0</v>
      </c>
      <c r="T121" s="211">
        <f>IF('Indicator Date hidden'!U122="x","x",$T$2-'Indicator Date hidden'!U122)</f>
        <v>0</v>
      </c>
      <c r="U121" s="211" t="str">
        <f>IF('Indicator Date hidden'!V122="x","x",$U$2-'Indicator Date hidden'!V122)</f>
        <v>x</v>
      </c>
      <c r="V121" s="211">
        <f>IF('Indicator Date hidden'!W122="x","x",$V$2-'Indicator Date hidden'!W122)</f>
        <v>0</v>
      </c>
      <c r="W121" s="211">
        <f>IF('Indicator Date hidden'!X122="x","x",$W$2-'Indicator Date hidden'!X122)</f>
        <v>7</v>
      </c>
      <c r="X121" s="211">
        <f>IF('Indicator Date hidden'!Y122="x","x",$X$2-'Indicator Date hidden'!Y122)</f>
        <v>4</v>
      </c>
      <c r="Y121" s="211">
        <f>IF('Indicator Date hidden'!Z122="x","x",$Y$2-'Indicator Date hidden'!Z122)</f>
        <v>0</v>
      </c>
      <c r="Z121" s="211">
        <f>IF('Indicator Date hidden'!AA122="x","x",$Z$2-'Indicator Date hidden'!AA122)</f>
        <v>0</v>
      </c>
      <c r="AA121" s="211" t="str">
        <f>IF('Indicator Date hidden'!AB122="x","x",$AA$2-'Indicator Date hidden'!AB122)</f>
        <v>x</v>
      </c>
      <c r="AB121" s="211">
        <f>IF('Indicator Date hidden'!AC122="x","x",$AB$2-'Indicator Date hidden'!AC122)</f>
        <v>0</v>
      </c>
      <c r="AC121" s="211">
        <f>IF('Indicator Date hidden'!AD122="x","x",$AC$2-'Indicator Date hidden'!AD122)</f>
        <v>0</v>
      </c>
      <c r="AD121" s="211" t="str">
        <f>IF('Indicator Date hidden'!AE122="x","x",$AD$2-'Indicator Date hidden'!AE122)</f>
        <v>x</v>
      </c>
      <c r="AE121" s="211" t="str">
        <f>IF('Indicator Date hidden'!AF122="x","x",$AE$2-'Indicator Date hidden'!AF122)</f>
        <v>x</v>
      </c>
      <c r="AF121" s="211" t="str">
        <f>IF('Indicator Date hidden'!AG122="x","x",$AF$2-'Indicator Date hidden'!AG122)</f>
        <v>x</v>
      </c>
      <c r="AG121" s="211">
        <f>IF('Indicator Date hidden'!AH122="x","x",$AG$2-'Indicator Date hidden'!AH122)</f>
        <v>0</v>
      </c>
      <c r="AH121" s="211">
        <f>IF('Indicator Date hidden'!AI122="x","x",$AH$2-'Indicator Date hidden'!AI122)</f>
        <v>0</v>
      </c>
      <c r="AI121" s="211">
        <f>IF('Indicator Date hidden'!AJ122="x","x",$AI$2-'Indicator Date hidden'!AJ122)</f>
        <v>0</v>
      </c>
      <c r="AJ121" s="211" t="str">
        <f>IF('Indicator Date hidden'!AK122="x","x",$AJ$2-'Indicator Date hidden'!AK122)</f>
        <v>x</v>
      </c>
      <c r="AK121" s="211">
        <f>IF('Indicator Date hidden'!AL122="x","x",$AK$2-'Indicator Date hidden'!AL122)</f>
        <v>1</v>
      </c>
      <c r="AL121" s="211">
        <f>IF('Indicator Date hidden'!AM122="x","x",$AL$2-'Indicator Date hidden'!AM122)</f>
        <v>0</v>
      </c>
      <c r="AM121" s="211">
        <f>IF('Indicator Date hidden'!AN122="x","x",$AM$2-'Indicator Date hidden'!AN122)</f>
        <v>0</v>
      </c>
      <c r="AN121" s="211">
        <f>IF('Indicator Date hidden'!AO122="x","x",$AN$2-'Indicator Date hidden'!AO122)</f>
        <v>0</v>
      </c>
      <c r="AO121" s="211" t="str">
        <f>IF('Indicator Date hidden'!AP122="x","x",$AO$2-'Indicator Date hidden'!AP122)</f>
        <v>x</v>
      </c>
      <c r="AP121" s="211" t="str">
        <f>IF('Indicator Date hidden'!AQ122="x","x",$AP$2-'Indicator Date hidden'!AQ122)</f>
        <v>x</v>
      </c>
      <c r="AQ121" s="211">
        <f>IF('Indicator Date hidden'!AR122="x","x",$AQ$2-'Indicator Date hidden'!AR122)</f>
        <v>4</v>
      </c>
      <c r="AR121" s="211">
        <f>IF('Indicator Date hidden'!AS122="x","x",$AR$2-'Indicator Date hidden'!AS122)</f>
        <v>1</v>
      </c>
      <c r="AS121" s="211" t="str">
        <f>IF('Indicator Date hidden'!AT122="x","x",$AS$2-'Indicator Date hidden'!AT122)</f>
        <v>x</v>
      </c>
      <c r="AT121" s="211" t="str">
        <f>IF('Indicator Date hidden'!AU122="x","x",$AT$2-'Indicator Date hidden'!AU122)</f>
        <v>x</v>
      </c>
      <c r="AU121" s="211" t="str">
        <f>IF('Indicator Date hidden'!AV122="x","x",$AU$2-'Indicator Date hidden'!AV122)</f>
        <v>x</v>
      </c>
      <c r="AV121" s="211">
        <f>IF('Indicator Date hidden'!AW122="x","x",$AV$2-'Indicator Date hidden'!AW122)</f>
        <v>3</v>
      </c>
      <c r="AW121" s="211">
        <f>IF('Indicator Date hidden'!AX122="x","x",$AW$2-'Indicator Date hidden'!AX122)</f>
        <v>3</v>
      </c>
      <c r="AX121" s="211">
        <f>IF('Indicator Date hidden'!AY122="x","x",$AX$2-'Indicator Date hidden'!AY122)</f>
        <v>0</v>
      </c>
      <c r="AY121" s="211">
        <f>IF('Indicator Date hidden'!AZ122="x","x",$AY$2-'Indicator Date hidden'!AZ122)</f>
        <v>0</v>
      </c>
      <c r="AZ121" s="211">
        <f>IF('Indicator Date hidden'!BA122="x","x",$AZ$2-'Indicator Date hidden'!BA122)</f>
        <v>0</v>
      </c>
      <c r="BA121">
        <f t="shared" si="15"/>
        <v>23</v>
      </c>
      <c r="BB121" s="21">
        <f t="shared" si="16"/>
        <v>0.60526315789473684</v>
      </c>
      <c r="BC121">
        <f t="shared" si="17"/>
        <v>7</v>
      </c>
      <c r="BD121" s="21">
        <f t="shared" si="18"/>
        <v>1.5137870545547005</v>
      </c>
      <c r="BE121" s="281">
        <f t="shared" si="19"/>
        <v>0</v>
      </c>
    </row>
    <row r="122" spans="1:57" x14ac:dyDescent="0.25">
      <c r="A122" t="s">
        <v>8979</v>
      </c>
      <c r="B122" s="211">
        <f>IF('Indicator Date hidden'!C123="x","x",$B$2-'Indicator Date hidden'!C123)</f>
        <v>0</v>
      </c>
      <c r="C122" s="211">
        <f>IF('Indicator Date hidden'!D123="x","x",$C$2-'Indicator Date hidden'!D123)</f>
        <v>0</v>
      </c>
      <c r="D122" s="211">
        <f>IF('Indicator Date hidden'!E123="x","x",$D$2-'Indicator Date hidden'!E123)</f>
        <v>0</v>
      </c>
      <c r="E122" s="211">
        <f>IF('Indicator Date hidden'!F123="x","x",$E$2-'Indicator Date hidden'!F123)</f>
        <v>0</v>
      </c>
      <c r="F122" s="211">
        <f>IF('Indicator Date hidden'!G123="x","x",$F$2-'Indicator Date hidden'!G123)</f>
        <v>0</v>
      </c>
      <c r="G122" s="211">
        <f>IF('Indicator Date hidden'!H123="x","x",$G$2-'Indicator Date hidden'!H123)</f>
        <v>0</v>
      </c>
      <c r="H122" s="211">
        <f>IF('Indicator Date hidden'!I123="x","x",$H$2-'Indicator Date hidden'!I123)</f>
        <v>0</v>
      </c>
      <c r="I122" s="211">
        <f>IF('Indicator Date hidden'!J123="x","x",$I$2-'Indicator Date hidden'!J123)</f>
        <v>0</v>
      </c>
      <c r="J122" s="211">
        <f>IF('Indicator Date hidden'!K123="x","x",$J$2-'Indicator Date hidden'!K123)</f>
        <v>0</v>
      </c>
      <c r="K122" s="211">
        <f>IF('Indicator Date hidden'!L123="x","x",$K$2-'Indicator Date hidden'!L123)</f>
        <v>0</v>
      </c>
      <c r="L122" s="211">
        <f>IF('Indicator Date hidden'!M123="x","x",$L$2-'Indicator Date hidden'!M123)</f>
        <v>0</v>
      </c>
      <c r="M122" s="211">
        <f>IF('Indicator Date hidden'!N123="x","x",$M$2-'Indicator Date hidden'!N123)</f>
        <v>0</v>
      </c>
      <c r="N122" s="211">
        <f>IF('Indicator Date hidden'!O123="x","x",$N$2-'Indicator Date hidden'!O123)</f>
        <v>0</v>
      </c>
      <c r="O122" s="211">
        <f>IF('Indicator Date hidden'!P123="x","x",$O$2-'Indicator Date hidden'!P123)</f>
        <v>0</v>
      </c>
      <c r="P122" s="211">
        <f>IF('Indicator Date hidden'!Q123="x","x",$P$2-'Indicator Date hidden'!Q123)</f>
        <v>0</v>
      </c>
      <c r="Q122" s="211">
        <f>IF('Indicator Date hidden'!R123="x","x",$Q$2-'Indicator Date hidden'!R123)</f>
        <v>3</v>
      </c>
      <c r="R122" s="211">
        <f>IF('Indicator Date hidden'!S123="x","x",$R$2-'Indicator Date hidden'!S123)</f>
        <v>0</v>
      </c>
      <c r="S122" s="211">
        <f>IF('Indicator Date hidden'!T123="x","x",$S$2-'Indicator Date hidden'!T123)</f>
        <v>0</v>
      </c>
      <c r="T122" s="211">
        <f>IF('Indicator Date hidden'!U123="x","x",$T$2-'Indicator Date hidden'!U123)</f>
        <v>0</v>
      </c>
      <c r="U122" s="211">
        <f>IF('Indicator Date hidden'!V123="x","x",$U$2-'Indicator Date hidden'!V123)</f>
        <v>0</v>
      </c>
      <c r="V122" s="211">
        <f>IF('Indicator Date hidden'!W123="x","x",$V$2-'Indicator Date hidden'!W123)</f>
        <v>0</v>
      </c>
      <c r="W122" s="211">
        <f>IF('Indicator Date hidden'!X123="x","x",$W$2-'Indicator Date hidden'!X123)</f>
        <v>3</v>
      </c>
      <c r="X122" s="211" t="str">
        <f>IF('Indicator Date hidden'!Y123="x","x",$X$2-'Indicator Date hidden'!Y123)</f>
        <v>x</v>
      </c>
      <c r="Y122" s="211">
        <f>IF('Indicator Date hidden'!Z123="x","x",$Y$2-'Indicator Date hidden'!Z123)</f>
        <v>0</v>
      </c>
      <c r="Z122" s="211">
        <f>IF('Indicator Date hidden'!AA123="x","x",$Z$2-'Indicator Date hidden'!AA123)</f>
        <v>0</v>
      </c>
      <c r="AA122" s="211">
        <f>IF('Indicator Date hidden'!AB123="x","x",$AA$2-'Indicator Date hidden'!AB123)</f>
        <v>0</v>
      </c>
      <c r="AB122" s="211">
        <f>IF('Indicator Date hidden'!AC123="x","x",$AB$2-'Indicator Date hidden'!AC123)</f>
        <v>0</v>
      </c>
      <c r="AC122" s="211">
        <f>IF('Indicator Date hidden'!AD123="x","x",$AC$2-'Indicator Date hidden'!AD123)</f>
        <v>0</v>
      </c>
      <c r="AD122" s="211">
        <f>IF('Indicator Date hidden'!AE123="x","x",$AD$2-'Indicator Date hidden'!AE123)</f>
        <v>0</v>
      </c>
      <c r="AE122" s="211">
        <f>IF('Indicator Date hidden'!AF123="x","x",$AE$2-'Indicator Date hidden'!AF123)</f>
        <v>0</v>
      </c>
      <c r="AF122" s="211">
        <f>IF('Indicator Date hidden'!AG123="x","x",$AF$2-'Indicator Date hidden'!AG123)</f>
        <v>3</v>
      </c>
      <c r="AG122" s="211">
        <f>IF('Indicator Date hidden'!AH123="x","x",$AG$2-'Indicator Date hidden'!AH123)</f>
        <v>0</v>
      </c>
      <c r="AH122" s="211">
        <f>IF('Indicator Date hidden'!AI123="x","x",$AH$2-'Indicator Date hidden'!AI123)</f>
        <v>0</v>
      </c>
      <c r="AI122" s="211">
        <f>IF('Indicator Date hidden'!AJ123="x","x",$AI$2-'Indicator Date hidden'!AJ123)</f>
        <v>0</v>
      </c>
      <c r="AJ122" s="211">
        <f>IF('Indicator Date hidden'!AK123="x","x",$AJ$2-'Indicator Date hidden'!AK123)</f>
        <v>1</v>
      </c>
      <c r="AK122" s="211">
        <f>IF('Indicator Date hidden'!AL123="x","x",$AK$2-'Indicator Date hidden'!AL123)</f>
        <v>1</v>
      </c>
      <c r="AL122" s="211">
        <f>IF('Indicator Date hidden'!AM123="x","x",$AL$2-'Indicator Date hidden'!AM123)</f>
        <v>0</v>
      </c>
      <c r="AM122" s="211">
        <f>IF('Indicator Date hidden'!AN123="x","x",$AM$2-'Indicator Date hidden'!AN123)</f>
        <v>0</v>
      </c>
      <c r="AN122" s="211">
        <f>IF('Indicator Date hidden'!AO123="x","x",$AN$2-'Indicator Date hidden'!AO123)</f>
        <v>0</v>
      </c>
      <c r="AO122" s="211">
        <f>IF('Indicator Date hidden'!AP123="x","x",$AO$2-'Indicator Date hidden'!AP123)</f>
        <v>0</v>
      </c>
      <c r="AP122" s="211">
        <f>IF('Indicator Date hidden'!AQ123="x","x",$AP$2-'Indicator Date hidden'!AQ123)</f>
        <v>0</v>
      </c>
      <c r="AQ122" s="211">
        <f>IF('Indicator Date hidden'!AR123="x","x",$AQ$2-'Indicator Date hidden'!AR123)</f>
        <v>0</v>
      </c>
      <c r="AR122" s="211">
        <f>IF('Indicator Date hidden'!AS123="x","x",$AR$2-'Indicator Date hidden'!AS123)</f>
        <v>0</v>
      </c>
      <c r="AS122" s="211">
        <f>IF('Indicator Date hidden'!AT123="x","x",$AS$2-'Indicator Date hidden'!AT123)</f>
        <v>0</v>
      </c>
      <c r="AT122" s="211">
        <f>IF('Indicator Date hidden'!AU123="x","x",$AT$2-'Indicator Date hidden'!AU123)</f>
        <v>0</v>
      </c>
      <c r="AU122" s="211">
        <f>IF('Indicator Date hidden'!AV123="x","x",$AU$2-'Indicator Date hidden'!AV123)</f>
        <v>3</v>
      </c>
      <c r="AV122" s="211">
        <f>IF('Indicator Date hidden'!AW123="x","x",$AV$2-'Indicator Date hidden'!AW123)</f>
        <v>0</v>
      </c>
      <c r="AW122" s="211">
        <f>IF('Indicator Date hidden'!AX123="x","x",$AW$2-'Indicator Date hidden'!AX123)</f>
        <v>0</v>
      </c>
      <c r="AX122" s="211">
        <f>IF('Indicator Date hidden'!AY123="x","x",$AX$2-'Indicator Date hidden'!AY123)</f>
        <v>0</v>
      </c>
      <c r="AY122" s="211">
        <f>IF('Indicator Date hidden'!AZ123="x","x",$AY$2-'Indicator Date hidden'!AZ123)</f>
        <v>0</v>
      </c>
      <c r="AZ122" s="211">
        <f>IF('Indicator Date hidden'!BA123="x","x",$AZ$2-'Indicator Date hidden'!BA123)</f>
        <v>0</v>
      </c>
      <c r="BA122">
        <f t="shared" si="15"/>
        <v>14</v>
      </c>
      <c r="BB122" s="21">
        <f t="shared" si="16"/>
        <v>0.28000000000000003</v>
      </c>
      <c r="BC122">
        <f t="shared" si="17"/>
        <v>6</v>
      </c>
      <c r="BD122" s="21">
        <f t="shared" si="18"/>
        <v>0.82559069762201176</v>
      </c>
      <c r="BE122" s="281">
        <f t="shared" si="19"/>
        <v>0</v>
      </c>
    </row>
    <row r="123" spans="1:57" x14ac:dyDescent="0.25">
      <c r="A123" t="s">
        <v>8975</v>
      </c>
      <c r="B123" s="211">
        <f>IF('Indicator Date hidden'!C124="x","x",$B$2-'Indicator Date hidden'!C124)</f>
        <v>0</v>
      </c>
      <c r="C123" s="211">
        <f>IF('Indicator Date hidden'!D124="x","x",$C$2-'Indicator Date hidden'!D124)</f>
        <v>0</v>
      </c>
      <c r="D123" s="211">
        <f>IF('Indicator Date hidden'!E124="x","x",$D$2-'Indicator Date hidden'!E124)</f>
        <v>0</v>
      </c>
      <c r="E123" s="211">
        <f>IF('Indicator Date hidden'!F124="x","x",$E$2-'Indicator Date hidden'!F124)</f>
        <v>0</v>
      </c>
      <c r="F123" s="211">
        <f>IF('Indicator Date hidden'!G124="x","x",$F$2-'Indicator Date hidden'!G124)</f>
        <v>0</v>
      </c>
      <c r="G123" s="211">
        <f>IF('Indicator Date hidden'!H124="x","x",$G$2-'Indicator Date hidden'!H124)</f>
        <v>0</v>
      </c>
      <c r="H123" s="211">
        <f>IF('Indicator Date hidden'!I124="x","x",$H$2-'Indicator Date hidden'!I124)</f>
        <v>0</v>
      </c>
      <c r="I123" s="211">
        <f>IF('Indicator Date hidden'!J124="x","x",$I$2-'Indicator Date hidden'!J124)</f>
        <v>0</v>
      </c>
      <c r="J123" s="211">
        <f>IF('Indicator Date hidden'!K124="x","x",$J$2-'Indicator Date hidden'!K124)</f>
        <v>0</v>
      </c>
      <c r="K123" s="211">
        <f>IF('Indicator Date hidden'!L124="x","x",$K$2-'Indicator Date hidden'!L124)</f>
        <v>0</v>
      </c>
      <c r="L123" s="211">
        <f>IF('Indicator Date hidden'!M124="x","x",$L$2-'Indicator Date hidden'!M124)</f>
        <v>0</v>
      </c>
      <c r="M123" s="211">
        <f>IF('Indicator Date hidden'!N124="x","x",$M$2-'Indicator Date hidden'!N124)</f>
        <v>0</v>
      </c>
      <c r="N123" s="211">
        <f>IF('Indicator Date hidden'!O124="x","x",$N$2-'Indicator Date hidden'!O124)</f>
        <v>0</v>
      </c>
      <c r="O123" s="211">
        <f>IF('Indicator Date hidden'!P124="x","x",$O$2-'Indicator Date hidden'!P124)</f>
        <v>0</v>
      </c>
      <c r="P123" s="211">
        <f>IF('Indicator Date hidden'!Q124="x","x",$P$2-'Indicator Date hidden'!Q124)</f>
        <v>0</v>
      </c>
      <c r="Q123" s="211" t="str">
        <f>IF('Indicator Date hidden'!R124="x","x",$Q$2-'Indicator Date hidden'!R124)</f>
        <v>x</v>
      </c>
      <c r="R123" s="211">
        <f>IF('Indicator Date hidden'!S124="x","x",$R$2-'Indicator Date hidden'!S124)</f>
        <v>0</v>
      </c>
      <c r="S123" s="211">
        <f>IF('Indicator Date hidden'!T124="x","x",$S$2-'Indicator Date hidden'!T124)</f>
        <v>0</v>
      </c>
      <c r="T123" s="211">
        <f>IF('Indicator Date hidden'!U124="x","x",$T$2-'Indicator Date hidden'!U124)</f>
        <v>0</v>
      </c>
      <c r="U123" s="211" t="str">
        <f>IF('Indicator Date hidden'!V124="x","x",$U$2-'Indicator Date hidden'!V124)</f>
        <v>x</v>
      </c>
      <c r="V123" s="211">
        <f>IF('Indicator Date hidden'!W124="x","x",$V$2-'Indicator Date hidden'!W124)</f>
        <v>0</v>
      </c>
      <c r="W123" s="211" t="str">
        <f>IF('Indicator Date hidden'!X124="x","x",$W$2-'Indicator Date hidden'!X124)</f>
        <v>x</v>
      </c>
      <c r="X123" s="211">
        <f>IF('Indicator Date hidden'!Y124="x","x",$X$2-'Indicator Date hidden'!Y124)</f>
        <v>4</v>
      </c>
      <c r="Y123" s="211">
        <f>IF('Indicator Date hidden'!Z124="x","x",$Y$2-'Indicator Date hidden'!Z124)</f>
        <v>0</v>
      </c>
      <c r="Z123" s="211">
        <f>IF('Indicator Date hidden'!AA124="x","x",$Z$2-'Indicator Date hidden'!AA124)</f>
        <v>0</v>
      </c>
      <c r="AA123" s="211" t="str">
        <f>IF('Indicator Date hidden'!AB124="x","x",$AA$2-'Indicator Date hidden'!AB124)</f>
        <v>x</v>
      </c>
      <c r="AB123" s="211">
        <f>IF('Indicator Date hidden'!AC124="x","x",$AB$2-'Indicator Date hidden'!AC124)</f>
        <v>0</v>
      </c>
      <c r="AC123" s="211">
        <f>IF('Indicator Date hidden'!AD124="x","x",$AC$2-'Indicator Date hidden'!AD124)</f>
        <v>0</v>
      </c>
      <c r="AD123" s="211" t="str">
        <f>IF('Indicator Date hidden'!AE124="x","x",$AD$2-'Indicator Date hidden'!AE124)</f>
        <v>x</v>
      </c>
      <c r="AE123" s="211">
        <f>IF('Indicator Date hidden'!AF124="x","x",$AE$2-'Indicator Date hidden'!AF124)</f>
        <v>0</v>
      </c>
      <c r="AF123" s="211">
        <f>IF('Indicator Date hidden'!AG124="x","x",$AF$2-'Indicator Date hidden'!AG124)</f>
        <v>1</v>
      </c>
      <c r="AG123" s="211">
        <f>IF('Indicator Date hidden'!AH124="x","x",$AG$2-'Indicator Date hidden'!AH124)</f>
        <v>0</v>
      </c>
      <c r="AH123" s="211">
        <f>IF('Indicator Date hidden'!AI124="x","x",$AH$2-'Indicator Date hidden'!AI124)</f>
        <v>0</v>
      </c>
      <c r="AI123" s="211">
        <f>IF('Indicator Date hidden'!AJ124="x","x",$AI$2-'Indicator Date hidden'!AJ124)</f>
        <v>0</v>
      </c>
      <c r="AJ123" s="211" t="str">
        <f>IF('Indicator Date hidden'!AK124="x","x",$AJ$2-'Indicator Date hidden'!AK124)</f>
        <v>x</v>
      </c>
      <c r="AK123" s="211">
        <f>IF('Indicator Date hidden'!AL124="x","x",$AK$2-'Indicator Date hidden'!AL124)</f>
        <v>1</v>
      </c>
      <c r="AL123" s="211">
        <f>IF('Indicator Date hidden'!AM124="x","x",$AL$2-'Indicator Date hidden'!AM124)</f>
        <v>0</v>
      </c>
      <c r="AM123" s="211">
        <f>IF('Indicator Date hidden'!AN124="x","x",$AM$2-'Indicator Date hidden'!AN124)</f>
        <v>0</v>
      </c>
      <c r="AN123" s="211">
        <f>IF('Indicator Date hidden'!AO124="x","x",$AN$2-'Indicator Date hidden'!AO124)</f>
        <v>0</v>
      </c>
      <c r="AO123" s="211">
        <f>IF('Indicator Date hidden'!AP124="x","x",$AO$2-'Indicator Date hidden'!AP124)</f>
        <v>0</v>
      </c>
      <c r="AP123" s="211">
        <f>IF('Indicator Date hidden'!AQ124="x","x",$AP$2-'Indicator Date hidden'!AQ124)</f>
        <v>0</v>
      </c>
      <c r="AQ123" s="211">
        <f>IF('Indicator Date hidden'!AR124="x","x",$AQ$2-'Indicator Date hidden'!AR124)</f>
        <v>0</v>
      </c>
      <c r="AR123" s="211">
        <f>IF('Indicator Date hidden'!AS124="x","x",$AR$2-'Indicator Date hidden'!AS124)</f>
        <v>0</v>
      </c>
      <c r="AS123" s="211">
        <f>IF('Indicator Date hidden'!AT124="x","x",$AS$2-'Indicator Date hidden'!AT124)</f>
        <v>0</v>
      </c>
      <c r="AT123" s="211">
        <f>IF('Indicator Date hidden'!AU124="x","x",$AT$2-'Indicator Date hidden'!AU124)</f>
        <v>0</v>
      </c>
      <c r="AU123" s="211" t="str">
        <f>IF('Indicator Date hidden'!AV124="x","x",$AU$2-'Indicator Date hidden'!AV124)</f>
        <v>x</v>
      </c>
      <c r="AV123" s="211">
        <f>IF('Indicator Date hidden'!AW124="x","x",$AV$2-'Indicator Date hidden'!AW124)</f>
        <v>0</v>
      </c>
      <c r="AW123" s="211">
        <f>IF('Indicator Date hidden'!AX124="x","x",$AW$2-'Indicator Date hidden'!AX124)</f>
        <v>0</v>
      </c>
      <c r="AX123" s="211">
        <f>IF('Indicator Date hidden'!AY124="x","x",$AX$2-'Indicator Date hidden'!AY124)</f>
        <v>0</v>
      </c>
      <c r="AY123" s="211">
        <f>IF('Indicator Date hidden'!AZ124="x","x",$AY$2-'Indicator Date hidden'!AZ124)</f>
        <v>0</v>
      </c>
      <c r="AZ123" s="211">
        <f>IF('Indicator Date hidden'!BA124="x","x",$AZ$2-'Indicator Date hidden'!BA124)</f>
        <v>0</v>
      </c>
      <c r="BA123">
        <f t="shared" si="15"/>
        <v>6</v>
      </c>
      <c r="BB123" s="21">
        <f t="shared" si="16"/>
        <v>0.13636363636363635</v>
      </c>
      <c r="BC123">
        <f t="shared" si="17"/>
        <v>3</v>
      </c>
      <c r="BD123" s="21">
        <f t="shared" si="18"/>
        <v>0.62489668567579637</v>
      </c>
      <c r="BE123" s="281">
        <f t="shared" si="19"/>
        <v>0</v>
      </c>
    </row>
    <row r="124" spans="1:57" x14ac:dyDescent="0.25">
      <c r="A124" t="s">
        <v>8983</v>
      </c>
      <c r="B124" s="211">
        <f>IF('Indicator Date hidden'!C125="x","x",$B$2-'Indicator Date hidden'!C125)</f>
        <v>0</v>
      </c>
      <c r="C124" s="211">
        <f>IF('Indicator Date hidden'!D125="x","x",$C$2-'Indicator Date hidden'!D125)</f>
        <v>0</v>
      </c>
      <c r="D124" s="211">
        <f>IF('Indicator Date hidden'!E125="x","x",$D$2-'Indicator Date hidden'!E125)</f>
        <v>0</v>
      </c>
      <c r="E124" s="211">
        <f>IF('Indicator Date hidden'!F125="x","x",$E$2-'Indicator Date hidden'!F125)</f>
        <v>0</v>
      </c>
      <c r="F124" s="211">
        <f>IF('Indicator Date hidden'!G125="x","x",$F$2-'Indicator Date hidden'!G125)</f>
        <v>0</v>
      </c>
      <c r="G124" s="211">
        <f>IF('Indicator Date hidden'!H125="x","x",$G$2-'Indicator Date hidden'!H125)</f>
        <v>0</v>
      </c>
      <c r="H124" s="211">
        <f>IF('Indicator Date hidden'!I125="x","x",$H$2-'Indicator Date hidden'!I125)</f>
        <v>0</v>
      </c>
      <c r="I124" s="211">
        <f>IF('Indicator Date hidden'!J125="x","x",$I$2-'Indicator Date hidden'!J125)</f>
        <v>0</v>
      </c>
      <c r="J124" s="211">
        <f>IF('Indicator Date hidden'!K125="x","x",$J$2-'Indicator Date hidden'!K125)</f>
        <v>0</v>
      </c>
      <c r="K124" s="211">
        <f>IF('Indicator Date hidden'!L125="x","x",$K$2-'Indicator Date hidden'!L125)</f>
        <v>0</v>
      </c>
      <c r="L124" s="211">
        <f>IF('Indicator Date hidden'!M125="x","x",$L$2-'Indicator Date hidden'!M125)</f>
        <v>0</v>
      </c>
      <c r="M124" s="211">
        <f>IF('Indicator Date hidden'!N125="x","x",$M$2-'Indicator Date hidden'!N125)</f>
        <v>0</v>
      </c>
      <c r="N124" s="211">
        <f>IF('Indicator Date hidden'!O125="x","x",$N$2-'Indicator Date hidden'!O125)</f>
        <v>0</v>
      </c>
      <c r="O124" s="211">
        <f>IF('Indicator Date hidden'!P125="x","x",$O$2-'Indicator Date hidden'!P125)</f>
        <v>0</v>
      </c>
      <c r="P124" s="211">
        <f>IF('Indicator Date hidden'!Q125="x","x",$P$2-'Indicator Date hidden'!Q125)</f>
        <v>0</v>
      </c>
      <c r="Q124" s="211" t="str">
        <f>IF('Indicator Date hidden'!R125="x","x",$Q$2-'Indicator Date hidden'!R125)</f>
        <v>x</v>
      </c>
      <c r="R124" s="211">
        <f>IF('Indicator Date hidden'!S125="x","x",$R$2-'Indicator Date hidden'!S125)</f>
        <v>0</v>
      </c>
      <c r="S124" s="211">
        <f>IF('Indicator Date hidden'!T125="x","x",$S$2-'Indicator Date hidden'!T125)</f>
        <v>0</v>
      </c>
      <c r="T124" s="211">
        <f>IF('Indicator Date hidden'!U125="x","x",$T$2-'Indicator Date hidden'!U125)</f>
        <v>0</v>
      </c>
      <c r="U124" s="211" t="str">
        <f>IF('Indicator Date hidden'!V125="x","x",$U$2-'Indicator Date hidden'!V125)</f>
        <v>x</v>
      </c>
      <c r="V124" s="211">
        <f>IF('Indicator Date hidden'!W125="x","x",$V$2-'Indicator Date hidden'!W125)</f>
        <v>0</v>
      </c>
      <c r="W124" s="211" t="str">
        <f>IF('Indicator Date hidden'!X125="x","x",$W$2-'Indicator Date hidden'!X125)</f>
        <v>x</v>
      </c>
      <c r="X124" s="211">
        <f>IF('Indicator Date hidden'!Y125="x","x",$X$2-'Indicator Date hidden'!Y125)</f>
        <v>4</v>
      </c>
      <c r="Y124" s="211">
        <f>IF('Indicator Date hidden'!Z125="x","x",$Y$2-'Indicator Date hidden'!Z125)</f>
        <v>0</v>
      </c>
      <c r="Z124" s="211">
        <f>IF('Indicator Date hidden'!AA125="x","x",$Z$2-'Indicator Date hidden'!AA125)</f>
        <v>0</v>
      </c>
      <c r="AA124" s="211" t="str">
        <f>IF('Indicator Date hidden'!AB125="x","x",$AA$2-'Indicator Date hidden'!AB125)</f>
        <v>x</v>
      </c>
      <c r="AB124" s="211">
        <f>IF('Indicator Date hidden'!AC125="x","x",$AB$2-'Indicator Date hidden'!AC125)</f>
        <v>0</v>
      </c>
      <c r="AC124" s="211">
        <f>IF('Indicator Date hidden'!AD125="x","x",$AC$2-'Indicator Date hidden'!AD125)</f>
        <v>0</v>
      </c>
      <c r="AD124" s="211" t="str">
        <f>IF('Indicator Date hidden'!AE125="x","x",$AD$2-'Indicator Date hidden'!AE125)</f>
        <v>x</v>
      </c>
      <c r="AE124" s="211">
        <f>IF('Indicator Date hidden'!AF125="x","x",$AE$2-'Indicator Date hidden'!AF125)</f>
        <v>0</v>
      </c>
      <c r="AF124" s="211" t="str">
        <f>IF('Indicator Date hidden'!AG125="x","x",$AF$2-'Indicator Date hidden'!AG125)</f>
        <v>x</v>
      </c>
      <c r="AG124" s="211">
        <f>IF('Indicator Date hidden'!AH125="x","x",$AG$2-'Indicator Date hidden'!AH125)</f>
        <v>0</v>
      </c>
      <c r="AH124" s="211">
        <f>IF('Indicator Date hidden'!AI125="x","x",$AH$2-'Indicator Date hidden'!AI125)</f>
        <v>0</v>
      </c>
      <c r="AI124" s="211">
        <f>IF('Indicator Date hidden'!AJ125="x","x",$AI$2-'Indicator Date hidden'!AJ125)</f>
        <v>0</v>
      </c>
      <c r="AJ124" s="211" t="str">
        <f>IF('Indicator Date hidden'!AK125="x","x",$AJ$2-'Indicator Date hidden'!AK125)</f>
        <v>x</v>
      </c>
      <c r="AK124" s="211">
        <f>IF('Indicator Date hidden'!AL125="x","x",$AK$2-'Indicator Date hidden'!AL125)</f>
        <v>1</v>
      </c>
      <c r="AL124" s="211">
        <f>IF('Indicator Date hidden'!AM125="x","x",$AL$2-'Indicator Date hidden'!AM125)</f>
        <v>0</v>
      </c>
      <c r="AM124" s="211">
        <f>IF('Indicator Date hidden'!AN125="x","x",$AM$2-'Indicator Date hidden'!AN125)</f>
        <v>0</v>
      </c>
      <c r="AN124" s="211">
        <f>IF('Indicator Date hidden'!AO125="x","x",$AN$2-'Indicator Date hidden'!AO125)</f>
        <v>0</v>
      </c>
      <c r="AO124" s="211">
        <f>IF('Indicator Date hidden'!AP125="x","x",$AO$2-'Indicator Date hidden'!AP125)</f>
        <v>2</v>
      </c>
      <c r="AP124" s="211" t="str">
        <f>IF('Indicator Date hidden'!AQ125="x","x",$AP$2-'Indicator Date hidden'!AQ125)</f>
        <v>x</v>
      </c>
      <c r="AQ124" s="211">
        <f>IF('Indicator Date hidden'!AR125="x","x",$AQ$2-'Indicator Date hidden'!AR125)</f>
        <v>0</v>
      </c>
      <c r="AR124" s="211">
        <f>IF('Indicator Date hidden'!AS125="x","x",$AR$2-'Indicator Date hidden'!AS125)</f>
        <v>0</v>
      </c>
      <c r="AS124" s="211">
        <f>IF('Indicator Date hidden'!AT125="x","x",$AS$2-'Indicator Date hidden'!AT125)</f>
        <v>0</v>
      </c>
      <c r="AT124" s="211">
        <f>IF('Indicator Date hidden'!AU125="x","x",$AT$2-'Indicator Date hidden'!AU125)</f>
        <v>0</v>
      </c>
      <c r="AU124" s="211" t="str">
        <f>IF('Indicator Date hidden'!AV125="x","x",$AU$2-'Indicator Date hidden'!AV125)</f>
        <v>x</v>
      </c>
      <c r="AV124" s="211">
        <f>IF('Indicator Date hidden'!AW125="x","x",$AV$2-'Indicator Date hidden'!AW125)</f>
        <v>0</v>
      </c>
      <c r="AW124" s="211">
        <f>IF('Indicator Date hidden'!AX125="x","x",$AW$2-'Indicator Date hidden'!AX125)</f>
        <v>0</v>
      </c>
      <c r="AX124" s="211">
        <f>IF('Indicator Date hidden'!AY125="x","x",$AX$2-'Indicator Date hidden'!AY125)</f>
        <v>0</v>
      </c>
      <c r="AY124" s="211" t="str">
        <f>IF('Indicator Date hidden'!AZ125="x","x",$AY$2-'Indicator Date hidden'!AZ125)</f>
        <v>x</v>
      </c>
      <c r="AZ124" s="211">
        <f>IF('Indicator Date hidden'!BA125="x","x",$AZ$2-'Indicator Date hidden'!BA125)</f>
        <v>0</v>
      </c>
      <c r="BA124">
        <f t="shared" si="15"/>
        <v>7</v>
      </c>
      <c r="BB124" s="21">
        <f t="shared" si="16"/>
        <v>0.17073170731707318</v>
      </c>
      <c r="BC124">
        <f t="shared" si="17"/>
        <v>3</v>
      </c>
      <c r="BD124" s="21">
        <f t="shared" si="18"/>
        <v>0.69501496823292719</v>
      </c>
      <c r="BE124" s="281">
        <f t="shared" si="19"/>
        <v>0</v>
      </c>
    </row>
    <row r="125" spans="1:57" x14ac:dyDescent="0.25">
      <c r="A125" t="s">
        <v>8973</v>
      </c>
      <c r="B125" s="211">
        <f>IF('Indicator Date hidden'!C126="x","x",$B$2-'Indicator Date hidden'!C126)</f>
        <v>0</v>
      </c>
      <c r="C125" s="211">
        <f>IF('Indicator Date hidden'!D126="x","x",$C$2-'Indicator Date hidden'!D126)</f>
        <v>0</v>
      </c>
      <c r="D125" s="211">
        <f>IF('Indicator Date hidden'!E126="x","x",$D$2-'Indicator Date hidden'!E126)</f>
        <v>0</v>
      </c>
      <c r="E125" s="211">
        <f>IF('Indicator Date hidden'!F126="x","x",$E$2-'Indicator Date hidden'!F126)</f>
        <v>0</v>
      </c>
      <c r="F125" s="211">
        <f>IF('Indicator Date hidden'!G126="x","x",$F$2-'Indicator Date hidden'!G126)</f>
        <v>0</v>
      </c>
      <c r="G125" s="211">
        <f>IF('Indicator Date hidden'!H126="x","x",$G$2-'Indicator Date hidden'!H126)</f>
        <v>0</v>
      </c>
      <c r="H125" s="211">
        <f>IF('Indicator Date hidden'!I126="x","x",$H$2-'Indicator Date hidden'!I126)</f>
        <v>0</v>
      </c>
      <c r="I125" s="211">
        <f>IF('Indicator Date hidden'!J126="x","x",$I$2-'Indicator Date hidden'!J126)</f>
        <v>0</v>
      </c>
      <c r="J125" s="211">
        <f>IF('Indicator Date hidden'!K126="x","x",$J$2-'Indicator Date hidden'!K126)</f>
        <v>0</v>
      </c>
      <c r="K125" s="211">
        <f>IF('Indicator Date hidden'!L126="x","x",$K$2-'Indicator Date hidden'!L126)</f>
        <v>0</v>
      </c>
      <c r="L125" s="211">
        <f>IF('Indicator Date hidden'!M126="x","x",$L$2-'Indicator Date hidden'!M126)</f>
        <v>0</v>
      </c>
      <c r="M125" s="211">
        <f>IF('Indicator Date hidden'!N126="x","x",$M$2-'Indicator Date hidden'!N126)</f>
        <v>0</v>
      </c>
      <c r="N125" s="211">
        <f>IF('Indicator Date hidden'!O126="x","x",$N$2-'Indicator Date hidden'!O126)</f>
        <v>0</v>
      </c>
      <c r="O125" s="211">
        <f>IF('Indicator Date hidden'!P126="x","x",$O$2-'Indicator Date hidden'!P126)</f>
        <v>0</v>
      </c>
      <c r="P125" s="211">
        <f>IF('Indicator Date hidden'!Q126="x","x",$P$2-'Indicator Date hidden'!Q126)</f>
        <v>0</v>
      </c>
      <c r="Q125" s="211">
        <f>IF('Indicator Date hidden'!R126="x","x",$Q$2-'Indicator Date hidden'!R126)</f>
        <v>2</v>
      </c>
      <c r="R125" s="211">
        <f>IF('Indicator Date hidden'!S126="x","x",$R$2-'Indicator Date hidden'!S126)</f>
        <v>0</v>
      </c>
      <c r="S125" s="211">
        <f>IF('Indicator Date hidden'!T126="x","x",$S$2-'Indicator Date hidden'!T126)</f>
        <v>0</v>
      </c>
      <c r="T125" s="211">
        <f>IF('Indicator Date hidden'!U126="x","x",$T$2-'Indicator Date hidden'!U126)</f>
        <v>0</v>
      </c>
      <c r="U125" s="211">
        <f>IF('Indicator Date hidden'!V126="x","x",$U$2-'Indicator Date hidden'!V126)</f>
        <v>0</v>
      </c>
      <c r="V125" s="211">
        <f>IF('Indicator Date hidden'!W126="x","x",$V$2-'Indicator Date hidden'!W126)</f>
        <v>0</v>
      </c>
      <c r="W125" s="211">
        <f>IF('Indicator Date hidden'!X126="x","x",$W$2-'Indicator Date hidden'!X126)</f>
        <v>8</v>
      </c>
      <c r="X125" s="211">
        <f>IF('Indicator Date hidden'!Y126="x","x",$X$2-'Indicator Date hidden'!Y126)</f>
        <v>0</v>
      </c>
      <c r="Y125" s="211">
        <f>IF('Indicator Date hidden'!Z126="x","x",$Y$2-'Indicator Date hidden'!Z126)</f>
        <v>0</v>
      </c>
      <c r="Z125" s="211">
        <f>IF('Indicator Date hidden'!AA126="x","x",$Z$2-'Indicator Date hidden'!AA126)</f>
        <v>0</v>
      </c>
      <c r="AA125" s="211">
        <f>IF('Indicator Date hidden'!AB126="x","x",$AA$2-'Indicator Date hidden'!AB126)</f>
        <v>0</v>
      </c>
      <c r="AB125" s="211">
        <f>IF('Indicator Date hidden'!AC126="x","x",$AB$2-'Indicator Date hidden'!AC126)</f>
        <v>0</v>
      </c>
      <c r="AC125" s="211">
        <f>IF('Indicator Date hidden'!AD126="x","x",$AC$2-'Indicator Date hidden'!AD126)</f>
        <v>0</v>
      </c>
      <c r="AD125" s="211">
        <f>IF('Indicator Date hidden'!AE126="x","x",$AD$2-'Indicator Date hidden'!AE126)</f>
        <v>0</v>
      </c>
      <c r="AE125" s="211">
        <f>IF('Indicator Date hidden'!AF126="x","x",$AE$2-'Indicator Date hidden'!AF126)</f>
        <v>0</v>
      </c>
      <c r="AF125" s="211">
        <f>IF('Indicator Date hidden'!AG126="x","x",$AF$2-'Indicator Date hidden'!AG126)</f>
        <v>4</v>
      </c>
      <c r="AG125" s="211">
        <f>IF('Indicator Date hidden'!AH126="x","x",$AG$2-'Indicator Date hidden'!AH126)</f>
        <v>0</v>
      </c>
      <c r="AH125" s="211">
        <f>IF('Indicator Date hidden'!AI126="x","x",$AH$2-'Indicator Date hidden'!AI126)</f>
        <v>0</v>
      </c>
      <c r="AI125" s="211">
        <f>IF('Indicator Date hidden'!AJ126="x","x",$AI$2-'Indicator Date hidden'!AJ126)</f>
        <v>0</v>
      </c>
      <c r="AJ125" s="211" t="str">
        <f>IF('Indicator Date hidden'!AK126="x","x",$AJ$2-'Indicator Date hidden'!AK126)</f>
        <v>x</v>
      </c>
      <c r="AK125" s="211">
        <f>IF('Indicator Date hidden'!AL126="x","x",$AK$2-'Indicator Date hidden'!AL126)</f>
        <v>1</v>
      </c>
      <c r="AL125" s="211">
        <f>IF('Indicator Date hidden'!AM126="x","x",$AL$2-'Indicator Date hidden'!AM126)</f>
        <v>0</v>
      </c>
      <c r="AM125" s="211">
        <f>IF('Indicator Date hidden'!AN126="x","x",$AM$2-'Indicator Date hidden'!AN126)</f>
        <v>0</v>
      </c>
      <c r="AN125" s="211">
        <f>IF('Indicator Date hidden'!AO126="x","x",$AN$2-'Indicator Date hidden'!AO126)</f>
        <v>0</v>
      </c>
      <c r="AO125" s="211">
        <f>IF('Indicator Date hidden'!AP126="x","x",$AO$2-'Indicator Date hidden'!AP126)</f>
        <v>0</v>
      </c>
      <c r="AP125" s="211">
        <f>IF('Indicator Date hidden'!AQ126="x","x",$AP$2-'Indicator Date hidden'!AQ126)</f>
        <v>0</v>
      </c>
      <c r="AQ125" s="211">
        <f>IF('Indicator Date hidden'!AR126="x","x",$AQ$2-'Indicator Date hidden'!AR126)</f>
        <v>6</v>
      </c>
      <c r="AR125" s="211">
        <f>IF('Indicator Date hidden'!AS126="x","x",$AR$2-'Indicator Date hidden'!AS126)</f>
        <v>0</v>
      </c>
      <c r="AS125" s="211">
        <f>IF('Indicator Date hidden'!AT126="x","x",$AS$2-'Indicator Date hidden'!AT126)</f>
        <v>0</v>
      </c>
      <c r="AT125" s="211">
        <f>IF('Indicator Date hidden'!AU126="x","x",$AT$2-'Indicator Date hidden'!AU126)</f>
        <v>0</v>
      </c>
      <c r="AU125" s="211" t="str">
        <f>IF('Indicator Date hidden'!AV126="x","x",$AU$2-'Indicator Date hidden'!AV126)</f>
        <v>x</v>
      </c>
      <c r="AV125" s="211">
        <f>IF('Indicator Date hidden'!AW126="x","x",$AV$2-'Indicator Date hidden'!AW126)</f>
        <v>0</v>
      </c>
      <c r="AW125" s="211">
        <f>IF('Indicator Date hidden'!AX126="x","x",$AW$2-'Indicator Date hidden'!AX126)</f>
        <v>0</v>
      </c>
      <c r="AX125" s="211">
        <f>IF('Indicator Date hidden'!AY126="x","x",$AX$2-'Indicator Date hidden'!AY126)</f>
        <v>0</v>
      </c>
      <c r="AY125" s="211">
        <f>IF('Indicator Date hidden'!AZ126="x","x",$AY$2-'Indicator Date hidden'!AZ126)</f>
        <v>0</v>
      </c>
      <c r="AZ125" s="211">
        <f>IF('Indicator Date hidden'!BA126="x","x",$AZ$2-'Indicator Date hidden'!BA126)</f>
        <v>0</v>
      </c>
      <c r="BA125">
        <f t="shared" si="15"/>
        <v>21</v>
      </c>
      <c r="BB125" s="21">
        <f t="shared" si="16"/>
        <v>0.42857142857142855</v>
      </c>
      <c r="BC125">
        <f t="shared" si="17"/>
        <v>5</v>
      </c>
      <c r="BD125" s="21">
        <f t="shared" si="18"/>
        <v>1.5118578920369088</v>
      </c>
      <c r="BE125" s="281">
        <f t="shared" si="19"/>
        <v>0</v>
      </c>
    </row>
    <row r="126" spans="1:57" x14ac:dyDescent="0.25">
      <c r="A126" t="s">
        <v>8971</v>
      </c>
      <c r="B126" s="211">
        <f>IF('Indicator Date hidden'!C127="x","x",$B$2-'Indicator Date hidden'!C127)</f>
        <v>0</v>
      </c>
      <c r="C126" s="211">
        <f>IF('Indicator Date hidden'!D127="x","x",$C$2-'Indicator Date hidden'!D127)</f>
        <v>0</v>
      </c>
      <c r="D126" s="211">
        <f>IF('Indicator Date hidden'!E127="x","x",$D$2-'Indicator Date hidden'!E127)</f>
        <v>0</v>
      </c>
      <c r="E126" s="211">
        <f>IF('Indicator Date hidden'!F127="x","x",$E$2-'Indicator Date hidden'!F127)</f>
        <v>0</v>
      </c>
      <c r="F126" s="211">
        <f>IF('Indicator Date hidden'!G127="x","x",$F$2-'Indicator Date hidden'!G127)</f>
        <v>0</v>
      </c>
      <c r="G126" s="211">
        <f>IF('Indicator Date hidden'!H127="x","x",$G$2-'Indicator Date hidden'!H127)</f>
        <v>0</v>
      </c>
      <c r="H126" s="211">
        <f>IF('Indicator Date hidden'!I127="x","x",$H$2-'Indicator Date hidden'!I127)</f>
        <v>0</v>
      </c>
      <c r="I126" s="211">
        <f>IF('Indicator Date hidden'!J127="x","x",$I$2-'Indicator Date hidden'!J127)</f>
        <v>0</v>
      </c>
      <c r="J126" s="211">
        <f>IF('Indicator Date hidden'!K127="x","x",$J$2-'Indicator Date hidden'!K127)</f>
        <v>0</v>
      </c>
      <c r="K126" s="211">
        <f>IF('Indicator Date hidden'!L127="x","x",$K$2-'Indicator Date hidden'!L127)</f>
        <v>0</v>
      </c>
      <c r="L126" s="211">
        <f>IF('Indicator Date hidden'!M127="x","x",$L$2-'Indicator Date hidden'!M127)</f>
        <v>0</v>
      </c>
      <c r="M126" s="211">
        <f>IF('Indicator Date hidden'!N127="x","x",$M$2-'Indicator Date hidden'!N127)</f>
        <v>0</v>
      </c>
      <c r="N126" s="211">
        <f>IF('Indicator Date hidden'!O127="x","x",$N$2-'Indicator Date hidden'!O127)</f>
        <v>0</v>
      </c>
      <c r="O126" s="211">
        <f>IF('Indicator Date hidden'!P127="x","x",$O$2-'Indicator Date hidden'!P127)</f>
        <v>0</v>
      </c>
      <c r="P126" s="211">
        <f>IF('Indicator Date hidden'!Q127="x","x",$P$2-'Indicator Date hidden'!Q127)</f>
        <v>0</v>
      </c>
      <c r="Q126" s="211">
        <f>IF('Indicator Date hidden'!R127="x","x",$Q$2-'Indicator Date hidden'!R127)</f>
        <v>2</v>
      </c>
      <c r="R126" s="211">
        <f>IF('Indicator Date hidden'!S127="x","x",$R$2-'Indicator Date hidden'!S127)</f>
        <v>0</v>
      </c>
      <c r="S126" s="211">
        <f>IF('Indicator Date hidden'!T127="x","x",$S$2-'Indicator Date hidden'!T127)</f>
        <v>0</v>
      </c>
      <c r="T126" s="211">
        <f>IF('Indicator Date hidden'!U127="x","x",$T$2-'Indicator Date hidden'!U127)</f>
        <v>0</v>
      </c>
      <c r="U126" s="211">
        <f>IF('Indicator Date hidden'!V127="x","x",$U$2-'Indicator Date hidden'!V127)</f>
        <v>0</v>
      </c>
      <c r="V126" s="211">
        <f>IF('Indicator Date hidden'!W127="x","x",$V$2-'Indicator Date hidden'!W127)</f>
        <v>0</v>
      </c>
      <c r="W126" s="211">
        <f>IF('Indicator Date hidden'!X127="x","x",$W$2-'Indicator Date hidden'!X127)</f>
        <v>2</v>
      </c>
      <c r="X126" s="211">
        <f>IF('Indicator Date hidden'!Y127="x","x",$X$2-'Indicator Date hidden'!Y127)</f>
        <v>4</v>
      </c>
      <c r="Y126" s="211">
        <f>IF('Indicator Date hidden'!Z127="x","x",$Y$2-'Indicator Date hidden'!Z127)</f>
        <v>0</v>
      </c>
      <c r="Z126" s="211">
        <f>IF('Indicator Date hidden'!AA127="x","x",$Z$2-'Indicator Date hidden'!AA127)</f>
        <v>0</v>
      </c>
      <c r="AA126" s="211">
        <f>IF('Indicator Date hidden'!AB127="x","x",$AA$2-'Indicator Date hidden'!AB127)</f>
        <v>0</v>
      </c>
      <c r="AB126" s="211">
        <f>IF('Indicator Date hidden'!AC127="x","x",$AB$2-'Indicator Date hidden'!AC127)</f>
        <v>0</v>
      </c>
      <c r="AC126" s="211">
        <f>IF('Indicator Date hidden'!AD127="x","x",$AC$2-'Indicator Date hidden'!AD127)</f>
        <v>0</v>
      </c>
      <c r="AD126" s="211">
        <f>IF('Indicator Date hidden'!AE127="x","x",$AD$2-'Indicator Date hidden'!AE127)</f>
        <v>0</v>
      </c>
      <c r="AE126" s="211">
        <f>IF('Indicator Date hidden'!AF127="x","x",$AE$2-'Indicator Date hidden'!AF127)</f>
        <v>0</v>
      </c>
      <c r="AF126" s="211">
        <f>IF('Indicator Date hidden'!AG127="x","x",$AF$2-'Indicator Date hidden'!AG127)</f>
        <v>2</v>
      </c>
      <c r="AG126" s="211">
        <f>IF('Indicator Date hidden'!AH127="x","x",$AG$2-'Indicator Date hidden'!AH127)</f>
        <v>0</v>
      </c>
      <c r="AH126" s="211">
        <f>IF('Indicator Date hidden'!AI127="x","x",$AH$2-'Indicator Date hidden'!AI127)</f>
        <v>0</v>
      </c>
      <c r="AI126" s="211">
        <f>IF('Indicator Date hidden'!AJ127="x","x",$AI$2-'Indicator Date hidden'!AJ127)</f>
        <v>0</v>
      </c>
      <c r="AJ126" s="211">
        <f>IF('Indicator Date hidden'!AK127="x","x",$AJ$2-'Indicator Date hidden'!AK127)</f>
        <v>1</v>
      </c>
      <c r="AK126" s="211">
        <f>IF('Indicator Date hidden'!AL127="x","x",$AK$2-'Indicator Date hidden'!AL127)</f>
        <v>0</v>
      </c>
      <c r="AL126" s="211">
        <f>IF('Indicator Date hidden'!AM127="x","x",$AL$2-'Indicator Date hidden'!AM127)</f>
        <v>0</v>
      </c>
      <c r="AM126" s="211">
        <f>IF('Indicator Date hidden'!AN127="x","x",$AM$2-'Indicator Date hidden'!AN127)</f>
        <v>0</v>
      </c>
      <c r="AN126" s="211">
        <f>IF('Indicator Date hidden'!AO127="x","x",$AN$2-'Indicator Date hidden'!AO127)</f>
        <v>0</v>
      </c>
      <c r="AO126" s="211">
        <f>IF('Indicator Date hidden'!AP127="x","x",$AO$2-'Indicator Date hidden'!AP127)</f>
        <v>0</v>
      </c>
      <c r="AP126" s="211">
        <f>IF('Indicator Date hidden'!AQ127="x","x",$AP$2-'Indicator Date hidden'!AQ127)</f>
        <v>0</v>
      </c>
      <c r="AQ126" s="211">
        <f>IF('Indicator Date hidden'!AR127="x","x",$AQ$2-'Indicator Date hidden'!AR127)</f>
        <v>0</v>
      </c>
      <c r="AR126" s="211">
        <f>IF('Indicator Date hidden'!AS127="x","x",$AR$2-'Indicator Date hidden'!AS127)</f>
        <v>0</v>
      </c>
      <c r="AS126" s="211">
        <f>IF('Indicator Date hidden'!AT127="x","x",$AS$2-'Indicator Date hidden'!AT127)</f>
        <v>0</v>
      </c>
      <c r="AT126" s="211">
        <f>IF('Indicator Date hidden'!AU127="x","x",$AT$2-'Indicator Date hidden'!AU127)</f>
        <v>0</v>
      </c>
      <c r="AU126" s="211">
        <f>IF('Indicator Date hidden'!AV127="x","x",$AU$2-'Indicator Date hidden'!AV127)</f>
        <v>2</v>
      </c>
      <c r="AV126" s="211">
        <f>IF('Indicator Date hidden'!AW127="x","x",$AV$2-'Indicator Date hidden'!AW127)</f>
        <v>0</v>
      </c>
      <c r="AW126" s="211">
        <f>IF('Indicator Date hidden'!AX127="x","x",$AW$2-'Indicator Date hidden'!AX127)</f>
        <v>0</v>
      </c>
      <c r="AX126" s="211">
        <f>IF('Indicator Date hidden'!AY127="x","x",$AX$2-'Indicator Date hidden'!AY127)</f>
        <v>0</v>
      </c>
      <c r="AY126" s="211">
        <f>IF('Indicator Date hidden'!AZ127="x","x",$AY$2-'Indicator Date hidden'!AZ127)</f>
        <v>0</v>
      </c>
      <c r="AZ126" s="211">
        <f>IF('Indicator Date hidden'!BA127="x","x",$AZ$2-'Indicator Date hidden'!BA127)</f>
        <v>0</v>
      </c>
      <c r="BA126">
        <f t="shared" si="15"/>
        <v>13</v>
      </c>
      <c r="BB126" s="21">
        <f t="shared" si="16"/>
        <v>0.25490196078431371</v>
      </c>
      <c r="BC126">
        <f t="shared" si="17"/>
        <v>6</v>
      </c>
      <c r="BD126" s="21">
        <f t="shared" si="18"/>
        <v>0.7629441748370086</v>
      </c>
      <c r="BE126" s="281">
        <f t="shared" si="19"/>
        <v>0</v>
      </c>
    </row>
    <row r="127" spans="1:57" x14ac:dyDescent="0.25">
      <c r="A127" t="s">
        <v>8972</v>
      </c>
      <c r="B127" s="211">
        <f>IF('Indicator Date hidden'!C128="x","x",$B$2-'Indicator Date hidden'!C128)</f>
        <v>0</v>
      </c>
      <c r="C127" s="211">
        <f>IF('Indicator Date hidden'!D128="x","x",$C$2-'Indicator Date hidden'!D128)</f>
        <v>0</v>
      </c>
      <c r="D127" s="211">
        <f>IF('Indicator Date hidden'!E128="x","x",$D$2-'Indicator Date hidden'!E128)</f>
        <v>0</v>
      </c>
      <c r="E127" s="211">
        <f>IF('Indicator Date hidden'!F128="x","x",$E$2-'Indicator Date hidden'!F128)</f>
        <v>0</v>
      </c>
      <c r="F127" s="211">
        <f>IF('Indicator Date hidden'!G128="x","x",$F$2-'Indicator Date hidden'!G128)</f>
        <v>0</v>
      </c>
      <c r="G127" s="211">
        <f>IF('Indicator Date hidden'!H128="x","x",$G$2-'Indicator Date hidden'!H128)</f>
        <v>0</v>
      </c>
      <c r="H127" s="211">
        <f>IF('Indicator Date hidden'!I128="x","x",$H$2-'Indicator Date hidden'!I128)</f>
        <v>0</v>
      </c>
      <c r="I127" s="211">
        <f>IF('Indicator Date hidden'!J128="x","x",$I$2-'Indicator Date hidden'!J128)</f>
        <v>0</v>
      </c>
      <c r="J127" s="211">
        <f>IF('Indicator Date hidden'!K128="x","x",$J$2-'Indicator Date hidden'!K128)</f>
        <v>0</v>
      </c>
      <c r="K127" s="211">
        <f>IF('Indicator Date hidden'!L128="x","x",$K$2-'Indicator Date hidden'!L128)</f>
        <v>0</v>
      </c>
      <c r="L127" s="211">
        <f>IF('Indicator Date hidden'!M128="x","x",$L$2-'Indicator Date hidden'!M128)</f>
        <v>0</v>
      </c>
      <c r="M127" s="211">
        <f>IF('Indicator Date hidden'!N128="x","x",$M$2-'Indicator Date hidden'!N128)</f>
        <v>0</v>
      </c>
      <c r="N127" s="211">
        <f>IF('Indicator Date hidden'!O128="x","x",$N$2-'Indicator Date hidden'!O128)</f>
        <v>0</v>
      </c>
      <c r="O127" s="211">
        <f>IF('Indicator Date hidden'!P128="x","x",$O$2-'Indicator Date hidden'!P128)</f>
        <v>0</v>
      </c>
      <c r="P127" s="211">
        <f>IF('Indicator Date hidden'!Q128="x","x",$P$2-'Indicator Date hidden'!Q128)</f>
        <v>0</v>
      </c>
      <c r="Q127" s="211">
        <f>IF('Indicator Date hidden'!R128="x","x",$Q$2-'Indicator Date hidden'!R128)</f>
        <v>1</v>
      </c>
      <c r="R127" s="211">
        <f>IF('Indicator Date hidden'!S128="x","x",$R$2-'Indicator Date hidden'!S128)</f>
        <v>0</v>
      </c>
      <c r="S127" s="211">
        <f>IF('Indicator Date hidden'!T128="x","x",$S$2-'Indicator Date hidden'!T128)</f>
        <v>0</v>
      </c>
      <c r="T127" s="211">
        <f>IF('Indicator Date hidden'!U128="x","x",$T$2-'Indicator Date hidden'!U128)</f>
        <v>0</v>
      </c>
      <c r="U127" s="211">
        <f>IF('Indicator Date hidden'!V128="x","x",$U$2-'Indicator Date hidden'!V128)</f>
        <v>0</v>
      </c>
      <c r="V127" s="211">
        <f>IF('Indicator Date hidden'!W128="x","x",$V$2-'Indicator Date hidden'!W128)</f>
        <v>0</v>
      </c>
      <c r="W127" s="211">
        <f>IF('Indicator Date hidden'!X128="x","x",$W$2-'Indicator Date hidden'!X128)</f>
        <v>0</v>
      </c>
      <c r="X127" s="211">
        <f>IF('Indicator Date hidden'!Y128="x","x",$X$2-'Indicator Date hidden'!Y128)</f>
        <v>4</v>
      </c>
      <c r="Y127" s="211">
        <f>IF('Indicator Date hidden'!Z128="x","x",$Y$2-'Indicator Date hidden'!Z128)</f>
        <v>0</v>
      </c>
      <c r="Z127" s="211">
        <f>IF('Indicator Date hidden'!AA128="x","x",$Z$2-'Indicator Date hidden'!AA128)</f>
        <v>0</v>
      </c>
      <c r="AA127" s="211">
        <f>IF('Indicator Date hidden'!AB128="x","x",$AA$2-'Indicator Date hidden'!AB128)</f>
        <v>0</v>
      </c>
      <c r="AB127" s="211">
        <f>IF('Indicator Date hidden'!AC128="x","x",$AB$2-'Indicator Date hidden'!AC128)</f>
        <v>0</v>
      </c>
      <c r="AC127" s="211">
        <f>IF('Indicator Date hidden'!AD128="x","x",$AC$2-'Indicator Date hidden'!AD128)</f>
        <v>0</v>
      </c>
      <c r="AD127" s="211">
        <f>IF('Indicator Date hidden'!AE128="x","x",$AD$2-'Indicator Date hidden'!AE128)</f>
        <v>0</v>
      </c>
      <c r="AE127" s="211" t="str">
        <f>IF('Indicator Date hidden'!AF128="x","x",$AE$2-'Indicator Date hidden'!AF128)</f>
        <v>x</v>
      </c>
      <c r="AF127" s="211">
        <f>IF('Indicator Date hidden'!AG128="x","x",$AF$2-'Indicator Date hidden'!AG128)</f>
        <v>3</v>
      </c>
      <c r="AG127" s="211">
        <f>IF('Indicator Date hidden'!AH128="x","x",$AG$2-'Indicator Date hidden'!AH128)</f>
        <v>0</v>
      </c>
      <c r="AH127" s="211">
        <f>IF('Indicator Date hidden'!AI128="x","x",$AH$2-'Indicator Date hidden'!AI128)</f>
        <v>0</v>
      </c>
      <c r="AI127" s="211">
        <f>IF('Indicator Date hidden'!AJ128="x","x",$AI$2-'Indicator Date hidden'!AJ128)</f>
        <v>0</v>
      </c>
      <c r="AJ127" s="211">
        <f>IF('Indicator Date hidden'!AK128="x","x",$AJ$2-'Indicator Date hidden'!AK128)</f>
        <v>0</v>
      </c>
      <c r="AK127" s="211">
        <f>IF('Indicator Date hidden'!AL128="x","x",$AK$2-'Indicator Date hidden'!AL128)</f>
        <v>1</v>
      </c>
      <c r="AL127" s="211">
        <f>IF('Indicator Date hidden'!AM128="x","x",$AL$2-'Indicator Date hidden'!AM128)</f>
        <v>0</v>
      </c>
      <c r="AM127" s="211">
        <f>IF('Indicator Date hidden'!AN128="x","x",$AM$2-'Indicator Date hidden'!AN128)</f>
        <v>0</v>
      </c>
      <c r="AN127" s="211">
        <f>IF('Indicator Date hidden'!AO128="x","x",$AN$2-'Indicator Date hidden'!AO128)</f>
        <v>0</v>
      </c>
      <c r="AO127" s="211">
        <f>IF('Indicator Date hidden'!AP128="x","x",$AO$2-'Indicator Date hidden'!AP128)</f>
        <v>1</v>
      </c>
      <c r="AP127" s="211">
        <f>IF('Indicator Date hidden'!AQ128="x","x",$AP$2-'Indicator Date hidden'!AQ128)</f>
        <v>1</v>
      </c>
      <c r="AQ127" s="211">
        <f>IF('Indicator Date hidden'!AR128="x","x",$AQ$2-'Indicator Date hidden'!AR128)</f>
        <v>0</v>
      </c>
      <c r="AR127" s="211">
        <f>IF('Indicator Date hidden'!AS128="x","x",$AR$2-'Indicator Date hidden'!AS128)</f>
        <v>0</v>
      </c>
      <c r="AS127" s="211">
        <f>IF('Indicator Date hidden'!AT128="x","x",$AS$2-'Indicator Date hidden'!AT128)</f>
        <v>0</v>
      </c>
      <c r="AT127" s="211">
        <f>IF('Indicator Date hidden'!AU128="x","x",$AT$2-'Indicator Date hidden'!AU128)</f>
        <v>0</v>
      </c>
      <c r="AU127" s="211">
        <f>IF('Indicator Date hidden'!AV128="x","x",$AU$2-'Indicator Date hidden'!AV128)</f>
        <v>6</v>
      </c>
      <c r="AV127" s="211">
        <f>IF('Indicator Date hidden'!AW128="x","x",$AV$2-'Indicator Date hidden'!AW128)</f>
        <v>0</v>
      </c>
      <c r="AW127" s="211">
        <f>IF('Indicator Date hidden'!AX128="x","x",$AW$2-'Indicator Date hidden'!AX128)</f>
        <v>0</v>
      </c>
      <c r="AX127" s="211">
        <f>IF('Indicator Date hidden'!AY128="x","x",$AX$2-'Indicator Date hidden'!AY128)</f>
        <v>0</v>
      </c>
      <c r="AY127" s="211">
        <f>IF('Indicator Date hidden'!AZ128="x","x",$AY$2-'Indicator Date hidden'!AZ128)</f>
        <v>0</v>
      </c>
      <c r="AZ127" s="211">
        <f>IF('Indicator Date hidden'!BA128="x","x",$AZ$2-'Indicator Date hidden'!BA128)</f>
        <v>0</v>
      </c>
      <c r="BA127">
        <f t="shared" si="15"/>
        <v>17</v>
      </c>
      <c r="BB127" s="21">
        <f t="shared" si="16"/>
        <v>0.34</v>
      </c>
      <c r="BC127">
        <f t="shared" si="17"/>
        <v>7</v>
      </c>
      <c r="BD127" s="21">
        <f t="shared" si="18"/>
        <v>1.0883014288330233</v>
      </c>
      <c r="BE127" s="281">
        <f t="shared" si="19"/>
        <v>0</v>
      </c>
    </row>
    <row r="128" spans="1:57" x14ac:dyDescent="0.25">
      <c r="A128" t="s">
        <v>8977</v>
      </c>
      <c r="B128" s="211">
        <f>IF('Indicator Date hidden'!C129="x","x",$B$2-'Indicator Date hidden'!C129)</f>
        <v>0</v>
      </c>
      <c r="C128" s="211">
        <f>IF('Indicator Date hidden'!D129="x","x",$C$2-'Indicator Date hidden'!D129)</f>
        <v>0</v>
      </c>
      <c r="D128" s="211">
        <f>IF('Indicator Date hidden'!E129="x","x",$D$2-'Indicator Date hidden'!E129)</f>
        <v>0</v>
      </c>
      <c r="E128" s="211">
        <f>IF('Indicator Date hidden'!F129="x","x",$E$2-'Indicator Date hidden'!F129)</f>
        <v>0</v>
      </c>
      <c r="F128" s="211">
        <f>IF('Indicator Date hidden'!G129="x","x",$F$2-'Indicator Date hidden'!G129)</f>
        <v>0</v>
      </c>
      <c r="G128" s="211">
        <f>IF('Indicator Date hidden'!H129="x","x",$G$2-'Indicator Date hidden'!H129)</f>
        <v>0</v>
      </c>
      <c r="H128" s="211">
        <f>IF('Indicator Date hidden'!I129="x","x",$H$2-'Indicator Date hidden'!I129)</f>
        <v>0</v>
      </c>
      <c r="I128" s="211">
        <f>IF('Indicator Date hidden'!J129="x","x",$I$2-'Indicator Date hidden'!J129)</f>
        <v>0</v>
      </c>
      <c r="J128" s="211">
        <f>IF('Indicator Date hidden'!K129="x","x",$J$2-'Indicator Date hidden'!K129)</f>
        <v>0</v>
      </c>
      <c r="K128" s="211">
        <f>IF('Indicator Date hidden'!L129="x","x",$K$2-'Indicator Date hidden'!L129)</f>
        <v>0</v>
      </c>
      <c r="L128" s="211">
        <f>IF('Indicator Date hidden'!M129="x","x",$L$2-'Indicator Date hidden'!M129)</f>
        <v>0</v>
      </c>
      <c r="M128" s="211">
        <f>IF('Indicator Date hidden'!N129="x","x",$M$2-'Indicator Date hidden'!N129)</f>
        <v>0</v>
      </c>
      <c r="N128" s="211">
        <f>IF('Indicator Date hidden'!O129="x","x",$N$2-'Indicator Date hidden'!O129)</f>
        <v>0</v>
      </c>
      <c r="O128" s="211">
        <f>IF('Indicator Date hidden'!P129="x","x",$O$2-'Indicator Date hidden'!P129)</f>
        <v>0</v>
      </c>
      <c r="P128" s="211">
        <f>IF('Indicator Date hidden'!Q129="x","x",$P$2-'Indicator Date hidden'!Q129)</f>
        <v>0</v>
      </c>
      <c r="Q128" s="211" t="str">
        <f>IF('Indicator Date hidden'!R129="x","x",$Q$2-'Indicator Date hidden'!R129)</f>
        <v>x</v>
      </c>
      <c r="R128" s="211">
        <f>IF('Indicator Date hidden'!S129="x","x",$R$2-'Indicator Date hidden'!S129)</f>
        <v>0</v>
      </c>
      <c r="S128" s="211">
        <f>IF('Indicator Date hidden'!T129="x","x",$S$2-'Indicator Date hidden'!T129)</f>
        <v>0</v>
      </c>
      <c r="T128" s="211">
        <f>IF('Indicator Date hidden'!U129="x","x",$T$2-'Indicator Date hidden'!U129)</f>
        <v>0</v>
      </c>
      <c r="U128" s="211" t="str">
        <f>IF('Indicator Date hidden'!V129="x","x",$U$2-'Indicator Date hidden'!V129)</f>
        <v>x</v>
      </c>
      <c r="V128" s="211">
        <f>IF('Indicator Date hidden'!W129="x","x",$V$2-'Indicator Date hidden'!W129)</f>
        <v>0</v>
      </c>
      <c r="W128" s="211" t="str">
        <f>IF('Indicator Date hidden'!X129="x","x",$W$2-'Indicator Date hidden'!X129)</f>
        <v>x</v>
      </c>
      <c r="X128" s="211">
        <f>IF('Indicator Date hidden'!Y129="x","x",$X$2-'Indicator Date hidden'!Y129)</f>
        <v>2</v>
      </c>
      <c r="Y128" s="211">
        <f>IF('Indicator Date hidden'!Z129="x","x",$Y$2-'Indicator Date hidden'!Z129)</f>
        <v>0</v>
      </c>
      <c r="Z128" s="211">
        <f>IF('Indicator Date hidden'!AA129="x","x",$Z$2-'Indicator Date hidden'!AA129)</f>
        <v>0</v>
      </c>
      <c r="AA128" s="211">
        <f>IF('Indicator Date hidden'!AB129="x","x",$AA$2-'Indicator Date hidden'!AB129)</f>
        <v>0</v>
      </c>
      <c r="AB128" s="211">
        <f>IF('Indicator Date hidden'!AC129="x","x",$AB$2-'Indicator Date hidden'!AC129)</f>
        <v>0</v>
      </c>
      <c r="AC128" s="211">
        <f>IF('Indicator Date hidden'!AD129="x","x",$AC$2-'Indicator Date hidden'!AD129)</f>
        <v>0</v>
      </c>
      <c r="AD128" s="211" t="str">
        <f>IF('Indicator Date hidden'!AE129="x","x",$AD$2-'Indicator Date hidden'!AE129)</f>
        <v>x</v>
      </c>
      <c r="AE128" s="211">
        <f>IF('Indicator Date hidden'!AF129="x","x",$AE$2-'Indicator Date hidden'!AF129)</f>
        <v>0</v>
      </c>
      <c r="AF128" s="211">
        <f>IF('Indicator Date hidden'!AG129="x","x",$AF$2-'Indicator Date hidden'!AG129)</f>
        <v>1</v>
      </c>
      <c r="AG128" s="211">
        <f>IF('Indicator Date hidden'!AH129="x","x",$AG$2-'Indicator Date hidden'!AH129)</f>
        <v>0</v>
      </c>
      <c r="AH128" s="211">
        <f>IF('Indicator Date hidden'!AI129="x","x",$AH$2-'Indicator Date hidden'!AI129)</f>
        <v>0</v>
      </c>
      <c r="AI128" s="211">
        <f>IF('Indicator Date hidden'!AJ129="x","x",$AI$2-'Indicator Date hidden'!AJ129)</f>
        <v>0</v>
      </c>
      <c r="AJ128" s="211" t="str">
        <f>IF('Indicator Date hidden'!AK129="x","x",$AJ$2-'Indicator Date hidden'!AK129)</f>
        <v>x</v>
      </c>
      <c r="AK128" s="211">
        <f>IF('Indicator Date hidden'!AL129="x","x",$AK$2-'Indicator Date hidden'!AL129)</f>
        <v>1</v>
      </c>
      <c r="AL128" s="211">
        <f>IF('Indicator Date hidden'!AM129="x","x",$AL$2-'Indicator Date hidden'!AM129)</f>
        <v>0</v>
      </c>
      <c r="AM128" s="211">
        <f>IF('Indicator Date hidden'!AN129="x","x",$AM$2-'Indicator Date hidden'!AN129)</f>
        <v>0</v>
      </c>
      <c r="AN128" s="211">
        <f>IF('Indicator Date hidden'!AO129="x","x",$AN$2-'Indicator Date hidden'!AO129)</f>
        <v>0</v>
      </c>
      <c r="AO128" s="211">
        <f>IF('Indicator Date hidden'!AP129="x","x",$AO$2-'Indicator Date hidden'!AP129)</f>
        <v>0</v>
      </c>
      <c r="AP128" s="211">
        <f>IF('Indicator Date hidden'!AQ129="x","x",$AP$2-'Indicator Date hidden'!AQ129)</f>
        <v>0</v>
      </c>
      <c r="AQ128" s="211">
        <f>IF('Indicator Date hidden'!AR129="x","x",$AQ$2-'Indicator Date hidden'!AR129)</f>
        <v>0</v>
      </c>
      <c r="AR128" s="211">
        <f>IF('Indicator Date hidden'!AS129="x","x",$AR$2-'Indicator Date hidden'!AS129)</f>
        <v>0</v>
      </c>
      <c r="AS128" s="211">
        <f>IF('Indicator Date hidden'!AT129="x","x",$AS$2-'Indicator Date hidden'!AT129)</f>
        <v>0</v>
      </c>
      <c r="AT128" s="211">
        <f>IF('Indicator Date hidden'!AU129="x","x",$AT$2-'Indicator Date hidden'!AU129)</f>
        <v>0</v>
      </c>
      <c r="AU128" s="211" t="str">
        <f>IF('Indicator Date hidden'!AV129="x","x",$AU$2-'Indicator Date hidden'!AV129)</f>
        <v>x</v>
      </c>
      <c r="AV128" s="211">
        <f>IF('Indicator Date hidden'!AW129="x","x",$AV$2-'Indicator Date hidden'!AW129)</f>
        <v>0</v>
      </c>
      <c r="AW128" s="211">
        <f>IF('Indicator Date hidden'!AX129="x","x",$AW$2-'Indicator Date hidden'!AX129)</f>
        <v>0</v>
      </c>
      <c r="AX128" s="211">
        <f>IF('Indicator Date hidden'!AY129="x","x",$AX$2-'Indicator Date hidden'!AY129)</f>
        <v>0</v>
      </c>
      <c r="AY128" s="211">
        <f>IF('Indicator Date hidden'!AZ129="x","x",$AY$2-'Indicator Date hidden'!AZ129)</f>
        <v>0</v>
      </c>
      <c r="AZ128" s="211">
        <f>IF('Indicator Date hidden'!BA129="x","x",$AZ$2-'Indicator Date hidden'!BA129)</f>
        <v>0</v>
      </c>
      <c r="BA128">
        <f t="shared" si="15"/>
        <v>4</v>
      </c>
      <c r="BB128" s="21">
        <f t="shared" si="16"/>
        <v>8.8888888888888892E-2</v>
      </c>
      <c r="BC128">
        <f t="shared" si="17"/>
        <v>3</v>
      </c>
      <c r="BD128" s="21">
        <f t="shared" si="18"/>
        <v>0.35416394334464951</v>
      </c>
      <c r="BE128" s="281">
        <f t="shared" si="19"/>
        <v>0</v>
      </c>
    </row>
    <row r="129" spans="1:57" x14ac:dyDescent="0.25">
      <c r="A129" t="s">
        <v>8985</v>
      </c>
      <c r="B129" s="211">
        <f>IF('Indicator Date hidden'!C130="x","x",$B$2-'Indicator Date hidden'!C130)</f>
        <v>0</v>
      </c>
      <c r="C129" s="211">
        <f>IF('Indicator Date hidden'!D130="x","x",$C$2-'Indicator Date hidden'!D130)</f>
        <v>0</v>
      </c>
      <c r="D129" s="211">
        <f>IF('Indicator Date hidden'!E130="x","x",$D$2-'Indicator Date hidden'!E130)</f>
        <v>0</v>
      </c>
      <c r="E129" s="211">
        <f>IF('Indicator Date hidden'!F130="x","x",$E$2-'Indicator Date hidden'!F130)</f>
        <v>0</v>
      </c>
      <c r="F129" s="211">
        <f>IF('Indicator Date hidden'!G130="x","x",$F$2-'Indicator Date hidden'!G130)</f>
        <v>0</v>
      </c>
      <c r="G129" s="211">
        <f>IF('Indicator Date hidden'!H130="x","x",$G$2-'Indicator Date hidden'!H130)</f>
        <v>0</v>
      </c>
      <c r="H129" s="211">
        <f>IF('Indicator Date hidden'!I130="x","x",$H$2-'Indicator Date hidden'!I130)</f>
        <v>0</v>
      </c>
      <c r="I129" s="211">
        <f>IF('Indicator Date hidden'!J130="x","x",$I$2-'Indicator Date hidden'!J130)</f>
        <v>0</v>
      </c>
      <c r="J129" s="211">
        <f>IF('Indicator Date hidden'!K130="x","x",$J$2-'Indicator Date hidden'!K130)</f>
        <v>0</v>
      </c>
      <c r="K129" s="211">
        <f>IF('Indicator Date hidden'!L130="x","x",$K$2-'Indicator Date hidden'!L130)</f>
        <v>0</v>
      </c>
      <c r="L129" s="211">
        <f>IF('Indicator Date hidden'!M130="x","x",$L$2-'Indicator Date hidden'!M130)</f>
        <v>0</v>
      </c>
      <c r="M129" s="211">
        <f>IF('Indicator Date hidden'!N130="x","x",$M$2-'Indicator Date hidden'!N130)</f>
        <v>0</v>
      </c>
      <c r="N129" s="211">
        <f>IF('Indicator Date hidden'!O130="x","x",$N$2-'Indicator Date hidden'!O130)</f>
        <v>0</v>
      </c>
      <c r="O129" s="211">
        <f>IF('Indicator Date hidden'!P130="x","x",$O$2-'Indicator Date hidden'!P130)</f>
        <v>0</v>
      </c>
      <c r="P129" s="211">
        <f>IF('Indicator Date hidden'!Q130="x","x",$P$2-'Indicator Date hidden'!Q130)</f>
        <v>0</v>
      </c>
      <c r="Q129" s="211" t="str">
        <f>IF('Indicator Date hidden'!R130="x","x",$Q$2-'Indicator Date hidden'!R130)</f>
        <v>x</v>
      </c>
      <c r="R129" s="211">
        <f>IF('Indicator Date hidden'!S130="x","x",$R$2-'Indicator Date hidden'!S130)</f>
        <v>0</v>
      </c>
      <c r="S129" s="211">
        <f>IF('Indicator Date hidden'!T130="x","x",$S$2-'Indicator Date hidden'!T130)</f>
        <v>0</v>
      </c>
      <c r="T129" s="211">
        <f>IF('Indicator Date hidden'!U130="x","x",$T$2-'Indicator Date hidden'!U130)</f>
        <v>0</v>
      </c>
      <c r="U129" s="211" t="str">
        <f>IF('Indicator Date hidden'!V130="x","x",$U$2-'Indicator Date hidden'!V130)</f>
        <v>x</v>
      </c>
      <c r="V129" s="211">
        <f>IF('Indicator Date hidden'!W130="x","x",$V$2-'Indicator Date hidden'!W130)</f>
        <v>0</v>
      </c>
      <c r="W129" s="211">
        <f>IF('Indicator Date hidden'!X130="x","x",$W$2-'Indicator Date hidden'!X130)</f>
        <v>5</v>
      </c>
      <c r="X129" s="211">
        <f>IF('Indicator Date hidden'!Y130="x","x",$X$2-'Indicator Date hidden'!Y130)</f>
        <v>2</v>
      </c>
      <c r="Y129" s="211">
        <f>IF('Indicator Date hidden'!Z130="x","x",$Y$2-'Indicator Date hidden'!Z130)</f>
        <v>0</v>
      </c>
      <c r="Z129" s="211">
        <f>IF('Indicator Date hidden'!AA130="x","x",$Z$2-'Indicator Date hidden'!AA130)</f>
        <v>0</v>
      </c>
      <c r="AA129" s="211">
        <f>IF('Indicator Date hidden'!AB130="x","x",$AA$2-'Indicator Date hidden'!AB130)</f>
        <v>0</v>
      </c>
      <c r="AB129" s="211">
        <f>IF('Indicator Date hidden'!AC130="x","x",$AB$2-'Indicator Date hidden'!AC130)</f>
        <v>0</v>
      </c>
      <c r="AC129" s="211">
        <f>IF('Indicator Date hidden'!AD130="x","x",$AC$2-'Indicator Date hidden'!AD130)</f>
        <v>0</v>
      </c>
      <c r="AD129" s="211" t="str">
        <f>IF('Indicator Date hidden'!AE130="x","x",$AD$2-'Indicator Date hidden'!AE130)</f>
        <v>x</v>
      </c>
      <c r="AE129" s="211">
        <f>IF('Indicator Date hidden'!AF130="x","x",$AE$2-'Indicator Date hidden'!AF130)</f>
        <v>0</v>
      </c>
      <c r="AF129" s="211" t="str">
        <f>IF('Indicator Date hidden'!AG130="x","x",$AF$2-'Indicator Date hidden'!AG130)</f>
        <v>x</v>
      </c>
      <c r="AG129" s="211">
        <f>IF('Indicator Date hidden'!AH130="x","x",$AG$2-'Indicator Date hidden'!AH130)</f>
        <v>0</v>
      </c>
      <c r="AH129" s="211">
        <f>IF('Indicator Date hidden'!AI130="x","x",$AH$2-'Indicator Date hidden'!AI130)</f>
        <v>0</v>
      </c>
      <c r="AI129" s="211">
        <f>IF('Indicator Date hidden'!AJ130="x","x",$AI$2-'Indicator Date hidden'!AJ130)</f>
        <v>0</v>
      </c>
      <c r="AJ129" s="211" t="str">
        <f>IF('Indicator Date hidden'!AK130="x","x",$AJ$2-'Indicator Date hidden'!AK130)</f>
        <v>x</v>
      </c>
      <c r="AK129" s="211">
        <f>IF('Indicator Date hidden'!AL130="x","x",$AK$2-'Indicator Date hidden'!AL130)</f>
        <v>1</v>
      </c>
      <c r="AL129" s="211">
        <f>IF('Indicator Date hidden'!AM130="x","x",$AL$2-'Indicator Date hidden'!AM130)</f>
        <v>0</v>
      </c>
      <c r="AM129" s="211">
        <f>IF('Indicator Date hidden'!AN130="x","x",$AM$2-'Indicator Date hidden'!AN130)</f>
        <v>0</v>
      </c>
      <c r="AN129" s="211">
        <f>IF('Indicator Date hidden'!AO130="x","x",$AN$2-'Indicator Date hidden'!AO130)</f>
        <v>0</v>
      </c>
      <c r="AO129" s="211">
        <f>IF('Indicator Date hidden'!AP130="x","x",$AO$2-'Indicator Date hidden'!AP130)</f>
        <v>0</v>
      </c>
      <c r="AP129" s="211">
        <f>IF('Indicator Date hidden'!AQ130="x","x",$AP$2-'Indicator Date hidden'!AQ130)</f>
        <v>0</v>
      </c>
      <c r="AQ129" s="211" t="str">
        <f>IF('Indicator Date hidden'!AR130="x","x",$AQ$2-'Indicator Date hidden'!AR130)</f>
        <v>x</v>
      </c>
      <c r="AR129" s="211">
        <f>IF('Indicator Date hidden'!AS130="x","x",$AR$2-'Indicator Date hidden'!AS130)</f>
        <v>0</v>
      </c>
      <c r="AS129" s="211">
        <f>IF('Indicator Date hidden'!AT130="x","x",$AS$2-'Indicator Date hidden'!AT130)</f>
        <v>0</v>
      </c>
      <c r="AT129" s="211">
        <f>IF('Indicator Date hidden'!AU130="x","x",$AT$2-'Indicator Date hidden'!AU130)</f>
        <v>0</v>
      </c>
      <c r="AU129" s="211">
        <f>IF('Indicator Date hidden'!AV130="x","x",$AU$2-'Indicator Date hidden'!AV130)</f>
        <v>0</v>
      </c>
      <c r="AV129" s="211">
        <f>IF('Indicator Date hidden'!AW130="x","x",$AV$2-'Indicator Date hidden'!AW130)</f>
        <v>0</v>
      </c>
      <c r="AW129" s="211">
        <f>IF('Indicator Date hidden'!AX130="x","x",$AW$2-'Indicator Date hidden'!AX130)</f>
        <v>0</v>
      </c>
      <c r="AX129" s="211">
        <f>IF('Indicator Date hidden'!AY130="x","x",$AX$2-'Indicator Date hidden'!AY130)</f>
        <v>0</v>
      </c>
      <c r="AY129" s="211">
        <f>IF('Indicator Date hidden'!AZ130="x","x",$AY$2-'Indicator Date hidden'!AZ130)</f>
        <v>0</v>
      </c>
      <c r="AZ129" s="211">
        <f>IF('Indicator Date hidden'!BA130="x","x",$AZ$2-'Indicator Date hidden'!BA130)</f>
        <v>0</v>
      </c>
      <c r="BA129">
        <f t="shared" si="15"/>
        <v>8</v>
      </c>
      <c r="BB129" s="21">
        <f t="shared" si="16"/>
        <v>0.17777777777777778</v>
      </c>
      <c r="BC129">
        <f t="shared" si="17"/>
        <v>3</v>
      </c>
      <c r="BD129" s="21">
        <f t="shared" si="18"/>
        <v>0.7969076034240492</v>
      </c>
      <c r="BE129" s="281">
        <f t="shared" si="19"/>
        <v>0</v>
      </c>
    </row>
    <row r="130" spans="1:57" x14ac:dyDescent="0.25">
      <c r="A130" t="s">
        <v>8986</v>
      </c>
      <c r="B130" s="211">
        <f>IF('Indicator Date hidden'!C131="x","x",$B$2-'Indicator Date hidden'!C131)</f>
        <v>0</v>
      </c>
      <c r="C130" s="211">
        <f>IF('Indicator Date hidden'!D131="x","x",$C$2-'Indicator Date hidden'!D131)</f>
        <v>0</v>
      </c>
      <c r="D130" s="211">
        <f>IF('Indicator Date hidden'!E131="x","x",$D$2-'Indicator Date hidden'!E131)</f>
        <v>0</v>
      </c>
      <c r="E130" s="211">
        <f>IF('Indicator Date hidden'!F131="x","x",$E$2-'Indicator Date hidden'!F131)</f>
        <v>0</v>
      </c>
      <c r="F130" s="211">
        <f>IF('Indicator Date hidden'!G131="x","x",$F$2-'Indicator Date hidden'!G131)</f>
        <v>0</v>
      </c>
      <c r="G130" s="211">
        <f>IF('Indicator Date hidden'!H131="x","x",$G$2-'Indicator Date hidden'!H131)</f>
        <v>0</v>
      </c>
      <c r="H130" s="211">
        <f>IF('Indicator Date hidden'!I131="x","x",$H$2-'Indicator Date hidden'!I131)</f>
        <v>0</v>
      </c>
      <c r="I130" s="211">
        <f>IF('Indicator Date hidden'!J131="x","x",$I$2-'Indicator Date hidden'!J131)</f>
        <v>0</v>
      </c>
      <c r="J130" s="211">
        <f>IF('Indicator Date hidden'!K131="x","x",$J$2-'Indicator Date hidden'!K131)</f>
        <v>0</v>
      </c>
      <c r="K130" s="211">
        <f>IF('Indicator Date hidden'!L131="x","x",$K$2-'Indicator Date hidden'!L131)</f>
        <v>0</v>
      </c>
      <c r="L130" s="211">
        <f>IF('Indicator Date hidden'!M131="x","x",$L$2-'Indicator Date hidden'!M131)</f>
        <v>0</v>
      </c>
      <c r="M130" s="211">
        <f>IF('Indicator Date hidden'!N131="x","x",$M$2-'Indicator Date hidden'!N131)</f>
        <v>0</v>
      </c>
      <c r="N130" s="211">
        <f>IF('Indicator Date hidden'!O131="x","x",$N$2-'Indicator Date hidden'!O131)</f>
        <v>0</v>
      </c>
      <c r="O130" s="211">
        <f>IF('Indicator Date hidden'!P131="x","x",$O$2-'Indicator Date hidden'!P131)</f>
        <v>0</v>
      </c>
      <c r="P130" s="211">
        <f>IF('Indicator Date hidden'!Q131="x","x",$P$2-'Indicator Date hidden'!Q131)</f>
        <v>0</v>
      </c>
      <c r="Q130" s="211">
        <f>IF('Indicator Date hidden'!R131="x","x",$Q$2-'Indicator Date hidden'!R131)</f>
        <v>1</v>
      </c>
      <c r="R130" s="211">
        <f>IF('Indicator Date hidden'!S131="x","x",$R$2-'Indicator Date hidden'!S131)</f>
        <v>0</v>
      </c>
      <c r="S130" s="211">
        <f>IF('Indicator Date hidden'!T131="x","x",$S$2-'Indicator Date hidden'!T131)</f>
        <v>0</v>
      </c>
      <c r="T130" s="211">
        <f>IF('Indicator Date hidden'!U131="x","x",$T$2-'Indicator Date hidden'!U131)</f>
        <v>0</v>
      </c>
      <c r="U130" s="211">
        <f>IF('Indicator Date hidden'!V131="x","x",$U$2-'Indicator Date hidden'!V131)</f>
        <v>0</v>
      </c>
      <c r="V130" s="211">
        <f>IF('Indicator Date hidden'!W131="x","x",$V$2-'Indicator Date hidden'!W131)</f>
        <v>0</v>
      </c>
      <c r="W130" s="211">
        <f>IF('Indicator Date hidden'!X131="x","x",$W$2-'Indicator Date hidden'!X131)</f>
        <v>2</v>
      </c>
      <c r="X130" s="211">
        <f>IF('Indicator Date hidden'!Y131="x","x",$X$2-'Indicator Date hidden'!Y131)</f>
        <v>4</v>
      </c>
      <c r="Y130" s="211">
        <f>IF('Indicator Date hidden'!Z131="x","x",$Y$2-'Indicator Date hidden'!Z131)</f>
        <v>0</v>
      </c>
      <c r="Z130" s="211">
        <f>IF('Indicator Date hidden'!AA131="x","x",$Z$2-'Indicator Date hidden'!AA131)</f>
        <v>0</v>
      </c>
      <c r="AA130" s="211">
        <f>IF('Indicator Date hidden'!AB131="x","x",$AA$2-'Indicator Date hidden'!AB131)</f>
        <v>0</v>
      </c>
      <c r="AB130" s="211">
        <f>IF('Indicator Date hidden'!AC131="x","x",$AB$2-'Indicator Date hidden'!AC131)</f>
        <v>0</v>
      </c>
      <c r="AC130" s="211">
        <f>IF('Indicator Date hidden'!AD131="x","x",$AC$2-'Indicator Date hidden'!AD131)</f>
        <v>0</v>
      </c>
      <c r="AD130" s="211">
        <f>IF('Indicator Date hidden'!AE131="x","x",$AD$2-'Indicator Date hidden'!AE131)</f>
        <v>0</v>
      </c>
      <c r="AE130" s="211">
        <f>IF('Indicator Date hidden'!AF131="x","x",$AE$2-'Indicator Date hidden'!AF131)</f>
        <v>0</v>
      </c>
      <c r="AF130" s="211">
        <f>IF('Indicator Date hidden'!AG131="x","x",$AF$2-'Indicator Date hidden'!AG131)</f>
        <v>3</v>
      </c>
      <c r="AG130" s="211">
        <f>IF('Indicator Date hidden'!AH131="x","x",$AG$2-'Indicator Date hidden'!AH131)</f>
        <v>0</v>
      </c>
      <c r="AH130" s="211">
        <f>IF('Indicator Date hidden'!AI131="x","x",$AH$2-'Indicator Date hidden'!AI131)</f>
        <v>0</v>
      </c>
      <c r="AI130" s="211">
        <f>IF('Indicator Date hidden'!AJ131="x","x",$AI$2-'Indicator Date hidden'!AJ131)</f>
        <v>0</v>
      </c>
      <c r="AJ130" s="211">
        <f>IF('Indicator Date hidden'!AK131="x","x",$AJ$2-'Indicator Date hidden'!AK131)</f>
        <v>1</v>
      </c>
      <c r="AK130" s="211">
        <f>IF('Indicator Date hidden'!AL131="x","x",$AK$2-'Indicator Date hidden'!AL131)</f>
        <v>1</v>
      </c>
      <c r="AL130" s="211">
        <f>IF('Indicator Date hidden'!AM131="x","x",$AL$2-'Indicator Date hidden'!AM131)</f>
        <v>0</v>
      </c>
      <c r="AM130" s="211">
        <f>IF('Indicator Date hidden'!AN131="x","x",$AM$2-'Indicator Date hidden'!AN131)</f>
        <v>0</v>
      </c>
      <c r="AN130" s="211">
        <f>IF('Indicator Date hidden'!AO131="x","x",$AN$2-'Indicator Date hidden'!AO131)</f>
        <v>0</v>
      </c>
      <c r="AO130" s="211">
        <f>IF('Indicator Date hidden'!AP131="x","x",$AO$2-'Indicator Date hidden'!AP131)</f>
        <v>0</v>
      </c>
      <c r="AP130" s="211">
        <f>IF('Indicator Date hidden'!AQ131="x","x",$AP$2-'Indicator Date hidden'!AQ131)</f>
        <v>0</v>
      </c>
      <c r="AQ130" s="211">
        <f>IF('Indicator Date hidden'!AR131="x","x",$AQ$2-'Indicator Date hidden'!AR131)</f>
        <v>0</v>
      </c>
      <c r="AR130" s="211">
        <f>IF('Indicator Date hidden'!AS131="x","x",$AR$2-'Indicator Date hidden'!AS131)</f>
        <v>0</v>
      </c>
      <c r="AS130" s="211">
        <f>IF('Indicator Date hidden'!AT131="x","x",$AS$2-'Indicator Date hidden'!AT131)</f>
        <v>0</v>
      </c>
      <c r="AT130" s="211">
        <f>IF('Indicator Date hidden'!AU131="x","x",$AT$2-'Indicator Date hidden'!AU131)</f>
        <v>0</v>
      </c>
      <c r="AU130" s="211">
        <f>IF('Indicator Date hidden'!AV131="x","x",$AU$2-'Indicator Date hidden'!AV131)</f>
        <v>2</v>
      </c>
      <c r="AV130" s="211">
        <f>IF('Indicator Date hidden'!AW131="x","x",$AV$2-'Indicator Date hidden'!AW131)</f>
        <v>0</v>
      </c>
      <c r="AW130" s="211">
        <f>IF('Indicator Date hidden'!AX131="x","x",$AW$2-'Indicator Date hidden'!AX131)</f>
        <v>0</v>
      </c>
      <c r="AX130" s="211">
        <f>IF('Indicator Date hidden'!AY131="x","x",$AX$2-'Indicator Date hidden'!AY131)</f>
        <v>0</v>
      </c>
      <c r="AY130" s="211">
        <f>IF('Indicator Date hidden'!AZ131="x","x",$AY$2-'Indicator Date hidden'!AZ131)</f>
        <v>0</v>
      </c>
      <c r="AZ130" s="211">
        <f>IF('Indicator Date hidden'!BA131="x","x",$AZ$2-'Indicator Date hidden'!BA131)</f>
        <v>0</v>
      </c>
      <c r="BA130">
        <f t="shared" si="15"/>
        <v>14</v>
      </c>
      <c r="BB130" s="21">
        <f t="shared" si="16"/>
        <v>0.27450980392156865</v>
      </c>
      <c r="BC130">
        <f t="shared" si="17"/>
        <v>7</v>
      </c>
      <c r="BD130" s="21">
        <f t="shared" si="18"/>
        <v>0.79405712671829753</v>
      </c>
      <c r="BE130" s="281">
        <f t="shared" si="19"/>
        <v>0</v>
      </c>
    </row>
    <row r="131" spans="1:57" x14ac:dyDescent="0.25">
      <c r="A131" t="s">
        <v>8991</v>
      </c>
      <c r="B131" s="211">
        <f>IF('Indicator Date hidden'!C132="x","x",$B$2-'Indicator Date hidden'!C132)</f>
        <v>0</v>
      </c>
      <c r="C131" s="211">
        <f>IF('Indicator Date hidden'!D132="x","x",$C$2-'Indicator Date hidden'!D132)</f>
        <v>0</v>
      </c>
      <c r="D131" s="211">
        <f>IF('Indicator Date hidden'!E132="x","x",$D$2-'Indicator Date hidden'!E132)</f>
        <v>0</v>
      </c>
      <c r="E131" s="211">
        <f>IF('Indicator Date hidden'!F132="x","x",$E$2-'Indicator Date hidden'!F132)</f>
        <v>0</v>
      </c>
      <c r="F131" s="211">
        <f>IF('Indicator Date hidden'!G132="x","x",$F$2-'Indicator Date hidden'!G132)</f>
        <v>0</v>
      </c>
      <c r="G131" s="211">
        <f>IF('Indicator Date hidden'!H132="x","x",$G$2-'Indicator Date hidden'!H132)</f>
        <v>0</v>
      </c>
      <c r="H131" s="211">
        <f>IF('Indicator Date hidden'!I132="x","x",$H$2-'Indicator Date hidden'!I132)</f>
        <v>0</v>
      </c>
      <c r="I131" s="211">
        <f>IF('Indicator Date hidden'!J132="x","x",$I$2-'Indicator Date hidden'!J132)</f>
        <v>0</v>
      </c>
      <c r="J131" s="211">
        <f>IF('Indicator Date hidden'!K132="x","x",$J$2-'Indicator Date hidden'!K132)</f>
        <v>0</v>
      </c>
      <c r="K131" s="211">
        <f>IF('Indicator Date hidden'!L132="x","x",$K$2-'Indicator Date hidden'!L132)</f>
        <v>0</v>
      </c>
      <c r="L131" s="211">
        <f>IF('Indicator Date hidden'!M132="x","x",$L$2-'Indicator Date hidden'!M132)</f>
        <v>0</v>
      </c>
      <c r="M131" s="211">
        <f>IF('Indicator Date hidden'!N132="x","x",$M$2-'Indicator Date hidden'!N132)</f>
        <v>0</v>
      </c>
      <c r="N131" s="211">
        <f>IF('Indicator Date hidden'!O132="x","x",$N$2-'Indicator Date hidden'!O132)</f>
        <v>0</v>
      </c>
      <c r="O131" s="211">
        <f>IF('Indicator Date hidden'!P132="x","x",$O$2-'Indicator Date hidden'!P132)</f>
        <v>0</v>
      </c>
      <c r="P131" s="211">
        <f>IF('Indicator Date hidden'!Q132="x","x",$P$2-'Indicator Date hidden'!Q132)</f>
        <v>0</v>
      </c>
      <c r="Q131" s="211" t="str">
        <f>IF('Indicator Date hidden'!R132="x","x",$Q$2-'Indicator Date hidden'!R132)</f>
        <v>x</v>
      </c>
      <c r="R131" s="211">
        <f>IF('Indicator Date hidden'!S132="x","x",$R$2-'Indicator Date hidden'!S132)</f>
        <v>0</v>
      </c>
      <c r="S131" s="211">
        <f>IF('Indicator Date hidden'!T132="x","x",$S$2-'Indicator Date hidden'!T132)</f>
        <v>0</v>
      </c>
      <c r="T131" s="211">
        <f>IF('Indicator Date hidden'!U132="x","x",$T$2-'Indicator Date hidden'!U132)</f>
        <v>0</v>
      </c>
      <c r="U131" s="211">
        <f>IF('Indicator Date hidden'!V132="x","x",$U$2-'Indicator Date hidden'!V132)</f>
        <v>0</v>
      </c>
      <c r="V131" s="211">
        <f>IF('Indicator Date hidden'!W132="x","x",$V$2-'Indicator Date hidden'!W132)</f>
        <v>0</v>
      </c>
      <c r="W131" s="211">
        <f>IF('Indicator Date hidden'!X132="x","x",$W$2-'Indicator Date hidden'!X132)</f>
        <v>4</v>
      </c>
      <c r="X131" s="211">
        <f>IF('Indicator Date hidden'!Y132="x","x",$X$2-'Indicator Date hidden'!Y132)</f>
        <v>4</v>
      </c>
      <c r="Y131" s="211">
        <f>IF('Indicator Date hidden'!Z132="x","x",$Y$2-'Indicator Date hidden'!Z132)</f>
        <v>0</v>
      </c>
      <c r="Z131" s="211">
        <f>IF('Indicator Date hidden'!AA132="x","x",$Z$2-'Indicator Date hidden'!AA132)</f>
        <v>0</v>
      </c>
      <c r="AA131" s="211">
        <f>IF('Indicator Date hidden'!AB132="x","x",$AA$2-'Indicator Date hidden'!AB132)</f>
        <v>4</v>
      </c>
      <c r="AB131" s="211">
        <f>IF('Indicator Date hidden'!AC132="x","x",$AB$2-'Indicator Date hidden'!AC132)</f>
        <v>0</v>
      </c>
      <c r="AC131" s="211">
        <f>IF('Indicator Date hidden'!AD132="x","x",$AC$2-'Indicator Date hidden'!AD132)</f>
        <v>0</v>
      </c>
      <c r="AD131" s="211" t="str">
        <f>IF('Indicator Date hidden'!AE132="x","x",$AD$2-'Indicator Date hidden'!AE132)</f>
        <v>x</v>
      </c>
      <c r="AE131" s="211" t="str">
        <f>IF('Indicator Date hidden'!AF132="x","x",$AE$2-'Indicator Date hidden'!AF132)</f>
        <v>x</v>
      </c>
      <c r="AF131" s="211" t="str">
        <f>IF('Indicator Date hidden'!AG132="x","x",$AF$2-'Indicator Date hidden'!AG132)</f>
        <v>x</v>
      </c>
      <c r="AG131" s="211">
        <f>IF('Indicator Date hidden'!AH132="x","x",$AG$2-'Indicator Date hidden'!AH132)</f>
        <v>0</v>
      </c>
      <c r="AH131" s="211">
        <f>IF('Indicator Date hidden'!AI132="x","x",$AH$2-'Indicator Date hidden'!AI132)</f>
        <v>0</v>
      </c>
      <c r="AI131" s="211">
        <f>IF('Indicator Date hidden'!AJ132="x","x",$AI$2-'Indicator Date hidden'!AJ132)</f>
        <v>0</v>
      </c>
      <c r="AJ131" s="211" t="str">
        <f>IF('Indicator Date hidden'!AK132="x","x",$AJ$2-'Indicator Date hidden'!AK132)</f>
        <v>x</v>
      </c>
      <c r="AK131" s="211">
        <f>IF('Indicator Date hidden'!AL132="x","x",$AK$2-'Indicator Date hidden'!AL132)</f>
        <v>1</v>
      </c>
      <c r="AL131" s="211">
        <f>IF('Indicator Date hidden'!AM132="x","x",$AL$2-'Indicator Date hidden'!AM132)</f>
        <v>0</v>
      </c>
      <c r="AM131" s="211">
        <f>IF('Indicator Date hidden'!AN132="x","x",$AM$2-'Indicator Date hidden'!AN132)</f>
        <v>0</v>
      </c>
      <c r="AN131" s="211">
        <f>IF('Indicator Date hidden'!AO132="x","x",$AN$2-'Indicator Date hidden'!AO132)</f>
        <v>0</v>
      </c>
      <c r="AO131" s="211" t="str">
        <f>IF('Indicator Date hidden'!AP132="x","x",$AO$2-'Indicator Date hidden'!AP132)</f>
        <v>x</v>
      </c>
      <c r="AP131" s="211" t="str">
        <f>IF('Indicator Date hidden'!AQ132="x","x",$AP$2-'Indicator Date hidden'!AQ132)</f>
        <v>x</v>
      </c>
      <c r="AQ131" s="211">
        <f>IF('Indicator Date hidden'!AR132="x","x",$AQ$2-'Indicator Date hidden'!AR132)</f>
        <v>4</v>
      </c>
      <c r="AR131" s="211">
        <f>IF('Indicator Date hidden'!AS132="x","x",$AR$2-'Indicator Date hidden'!AS132)</f>
        <v>0</v>
      </c>
      <c r="AS131" s="211" t="str">
        <f>IF('Indicator Date hidden'!AT132="x","x",$AS$2-'Indicator Date hidden'!AT132)</f>
        <v>x</v>
      </c>
      <c r="AT131" s="211">
        <f>IF('Indicator Date hidden'!AU132="x","x",$AT$2-'Indicator Date hidden'!AU132)</f>
        <v>0</v>
      </c>
      <c r="AU131" s="211">
        <f>IF('Indicator Date hidden'!AV132="x","x",$AU$2-'Indicator Date hidden'!AV132)</f>
        <v>1</v>
      </c>
      <c r="AV131" s="211" t="str">
        <f>IF('Indicator Date hidden'!AW132="x","x",$AV$2-'Indicator Date hidden'!AW132)</f>
        <v>x</v>
      </c>
      <c r="AW131" s="211">
        <f>IF('Indicator Date hidden'!AX132="x","x",$AW$2-'Indicator Date hidden'!AX132)</f>
        <v>0</v>
      </c>
      <c r="AX131" s="211">
        <f>IF('Indicator Date hidden'!AY132="x","x",$AX$2-'Indicator Date hidden'!AY132)</f>
        <v>0</v>
      </c>
      <c r="AY131" s="211">
        <f>IF('Indicator Date hidden'!AZ132="x","x",$AY$2-'Indicator Date hidden'!AZ132)</f>
        <v>0</v>
      </c>
      <c r="AZ131" s="211">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81">
        <f t="shared" ref="BE131:BE162" si="24">MEDIAN(B131:AZ131)</f>
        <v>0</v>
      </c>
    </row>
    <row r="132" spans="1:57" x14ac:dyDescent="0.25">
      <c r="A132" t="s">
        <v>8999</v>
      </c>
      <c r="B132" s="211">
        <f>IF('Indicator Date hidden'!C133="x","x",$B$2-'Indicator Date hidden'!C133)</f>
        <v>0</v>
      </c>
      <c r="C132" s="211">
        <f>IF('Indicator Date hidden'!D133="x","x",$C$2-'Indicator Date hidden'!D133)</f>
        <v>0</v>
      </c>
      <c r="D132" s="211">
        <f>IF('Indicator Date hidden'!E133="x","x",$D$2-'Indicator Date hidden'!E133)</f>
        <v>0</v>
      </c>
      <c r="E132" s="211">
        <f>IF('Indicator Date hidden'!F133="x","x",$E$2-'Indicator Date hidden'!F133)</f>
        <v>0</v>
      </c>
      <c r="F132" s="211">
        <f>IF('Indicator Date hidden'!G133="x","x",$F$2-'Indicator Date hidden'!G133)</f>
        <v>0</v>
      </c>
      <c r="G132" s="211">
        <f>IF('Indicator Date hidden'!H133="x","x",$G$2-'Indicator Date hidden'!H133)</f>
        <v>0</v>
      </c>
      <c r="H132" s="211">
        <f>IF('Indicator Date hidden'!I133="x","x",$H$2-'Indicator Date hidden'!I133)</f>
        <v>0</v>
      </c>
      <c r="I132" s="211">
        <f>IF('Indicator Date hidden'!J133="x","x",$I$2-'Indicator Date hidden'!J133)</f>
        <v>0</v>
      </c>
      <c r="J132" s="211">
        <f>IF('Indicator Date hidden'!K133="x","x",$J$2-'Indicator Date hidden'!K133)</f>
        <v>0</v>
      </c>
      <c r="K132" s="211">
        <f>IF('Indicator Date hidden'!L133="x","x",$K$2-'Indicator Date hidden'!L133)</f>
        <v>2</v>
      </c>
      <c r="L132" s="211">
        <f>IF('Indicator Date hidden'!M133="x","x",$L$2-'Indicator Date hidden'!M133)</f>
        <v>0</v>
      </c>
      <c r="M132" s="211">
        <f>IF('Indicator Date hidden'!N133="x","x",$M$2-'Indicator Date hidden'!N133)</f>
        <v>0</v>
      </c>
      <c r="N132" s="211">
        <f>IF('Indicator Date hidden'!O133="x","x",$N$2-'Indicator Date hidden'!O133)</f>
        <v>0</v>
      </c>
      <c r="O132" s="211">
        <f>IF('Indicator Date hidden'!P133="x","x",$O$2-'Indicator Date hidden'!P133)</f>
        <v>0</v>
      </c>
      <c r="P132" s="211">
        <f>IF('Indicator Date hidden'!Q133="x","x",$P$2-'Indicator Date hidden'!Q133)</f>
        <v>0</v>
      </c>
      <c r="Q132" s="211">
        <f>IF('Indicator Date hidden'!R133="x","x",$Q$2-'Indicator Date hidden'!R133)</f>
        <v>4</v>
      </c>
      <c r="R132" s="211">
        <f>IF('Indicator Date hidden'!S133="x","x",$R$2-'Indicator Date hidden'!S133)</f>
        <v>0</v>
      </c>
      <c r="S132" s="211">
        <f>IF('Indicator Date hidden'!T133="x","x",$S$2-'Indicator Date hidden'!T133)</f>
        <v>0</v>
      </c>
      <c r="T132" s="211">
        <f>IF('Indicator Date hidden'!U133="x","x",$T$2-'Indicator Date hidden'!U133)</f>
        <v>0</v>
      </c>
      <c r="U132" s="211">
        <f>IF('Indicator Date hidden'!V133="x","x",$U$2-'Indicator Date hidden'!V133)</f>
        <v>0</v>
      </c>
      <c r="V132" s="211">
        <f>IF('Indicator Date hidden'!W133="x","x",$V$2-'Indicator Date hidden'!W133)</f>
        <v>0</v>
      </c>
      <c r="W132" s="211">
        <f>IF('Indicator Date hidden'!X133="x","x",$W$2-'Indicator Date hidden'!X133)</f>
        <v>0</v>
      </c>
      <c r="X132" s="211">
        <f>IF('Indicator Date hidden'!Y133="x","x",$X$2-'Indicator Date hidden'!Y133)</f>
        <v>2</v>
      </c>
      <c r="Y132" s="211">
        <f>IF('Indicator Date hidden'!Z133="x","x",$Y$2-'Indicator Date hidden'!Z133)</f>
        <v>2</v>
      </c>
      <c r="Z132" s="211">
        <f>IF('Indicator Date hidden'!AA133="x","x",$Z$2-'Indicator Date hidden'!AA133)</f>
        <v>0</v>
      </c>
      <c r="AA132" s="211" t="str">
        <f>IF('Indicator Date hidden'!AB133="x","x",$AA$2-'Indicator Date hidden'!AB133)</f>
        <v>x</v>
      </c>
      <c r="AB132" s="211" t="str">
        <f>IF('Indicator Date hidden'!AC133="x","x",$AB$2-'Indicator Date hidden'!AC133)</f>
        <v>x</v>
      </c>
      <c r="AC132" s="211">
        <f>IF('Indicator Date hidden'!AD133="x","x",$AC$2-'Indicator Date hidden'!AD133)</f>
        <v>0</v>
      </c>
      <c r="AD132" s="211" t="str">
        <f>IF('Indicator Date hidden'!AE133="x","x",$AD$2-'Indicator Date hidden'!AE133)</f>
        <v>x</v>
      </c>
      <c r="AE132" s="211" t="str">
        <f>IF('Indicator Date hidden'!AF133="x","x",$AE$2-'Indicator Date hidden'!AF133)</f>
        <v>x</v>
      </c>
      <c r="AF132" s="211">
        <f>IF('Indicator Date hidden'!AG133="x","x",$AF$2-'Indicator Date hidden'!AG133)</f>
        <v>4</v>
      </c>
      <c r="AG132" s="211">
        <f>IF('Indicator Date hidden'!AH133="x","x",$AG$2-'Indicator Date hidden'!AH133)</f>
        <v>0</v>
      </c>
      <c r="AH132" s="211">
        <f>IF('Indicator Date hidden'!AI133="x","x",$AH$2-'Indicator Date hidden'!AI133)</f>
        <v>0</v>
      </c>
      <c r="AI132" s="211">
        <f>IF('Indicator Date hidden'!AJ133="x","x",$AI$2-'Indicator Date hidden'!AJ133)</f>
        <v>0</v>
      </c>
      <c r="AJ132" s="211">
        <f>IF('Indicator Date hidden'!AK133="x","x",$AJ$2-'Indicator Date hidden'!AK133)</f>
        <v>1</v>
      </c>
      <c r="AK132" s="211">
        <f>IF('Indicator Date hidden'!AL133="x","x",$AK$2-'Indicator Date hidden'!AL133)</f>
        <v>1</v>
      </c>
      <c r="AL132" s="211">
        <f>IF('Indicator Date hidden'!AM133="x","x",$AL$2-'Indicator Date hidden'!AM133)</f>
        <v>0</v>
      </c>
      <c r="AM132" s="211">
        <f>IF('Indicator Date hidden'!AN133="x","x",$AM$2-'Indicator Date hidden'!AN133)</f>
        <v>0</v>
      </c>
      <c r="AN132" s="211">
        <f>IF('Indicator Date hidden'!AO133="x","x",$AN$2-'Indicator Date hidden'!AO133)</f>
        <v>0</v>
      </c>
      <c r="AO132" s="211" t="str">
        <f>IF('Indicator Date hidden'!AP133="x","x",$AO$2-'Indicator Date hidden'!AP133)</f>
        <v>x</v>
      </c>
      <c r="AP132" s="211" t="str">
        <f>IF('Indicator Date hidden'!AQ133="x","x",$AP$2-'Indicator Date hidden'!AQ133)</f>
        <v>x</v>
      </c>
      <c r="AQ132" s="211">
        <f>IF('Indicator Date hidden'!AR133="x","x",$AQ$2-'Indicator Date hidden'!AR133)</f>
        <v>0</v>
      </c>
      <c r="AR132" s="211">
        <f>IF('Indicator Date hidden'!AS133="x","x",$AR$2-'Indicator Date hidden'!AS133)</f>
        <v>0</v>
      </c>
      <c r="AS132" s="211" t="str">
        <f>IF('Indicator Date hidden'!AT133="x","x",$AS$2-'Indicator Date hidden'!AT133)</f>
        <v>x</v>
      </c>
      <c r="AT132" s="211">
        <f>IF('Indicator Date hidden'!AU133="x","x",$AT$2-'Indicator Date hidden'!AU133)</f>
        <v>0</v>
      </c>
      <c r="AU132" s="211">
        <f>IF('Indicator Date hidden'!AV133="x","x",$AU$2-'Indicator Date hidden'!AV133)</f>
        <v>0</v>
      </c>
      <c r="AV132" s="211">
        <f>IF('Indicator Date hidden'!AW133="x","x",$AV$2-'Indicator Date hidden'!AW133)</f>
        <v>0</v>
      </c>
      <c r="AW132" s="211">
        <f>IF('Indicator Date hidden'!AX133="x","x",$AW$2-'Indicator Date hidden'!AX133)</f>
        <v>0</v>
      </c>
      <c r="AX132" s="211">
        <f>IF('Indicator Date hidden'!AY133="x","x",$AX$2-'Indicator Date hidden'!AY133)</f>
        <v>0</v>
      </c>
      <c r="AY132" s="211">
        <f>IF('Indicator Date hidden'!AZ133="x","x",$AY$2-'Indicator Date hidden'!AZ133)</f>
        <v>0</v>
      </c>
      <c r="AZ132" s="211">
        <f>IF('Indicator Date hidden'!BA133="x","x",$AZ$2-'Indicator Date hidden'!BA133)</f>
        <v>0</v>
      </c>
      <c r="BA132">
        <f t="shared" si="20"/>
        <v>16</v>
      </c>
      <c r="BB132" s="21">
        <f t="shared" si="21"/>
        <v>0.36363636363636365</v>
      </c>
      <c r="BC132">
        <f t="shared" si="22"/>
        <v>7</v>
      </c>
      <c r="BD132" s="21">
        <f t="shared" si="23"/>
        <v>0.95562709280130176</v>
      </c>
      <c r="BE132" s="281">
        <f t="shared" si="24"/>
        <v>0</v>
      </c>
    </row>
    <row r="133" spans="1:57" x14ac:dyDescent="0.25">
      <c r="A133" t="s">
        <v>8987</v>
      </c>
      <c r="B133" s="211">
        <f>IF('Indicator Date hidden'!C134="x","x",$B$2-'Indicator Date hidden'!C134)</f>
        <v>0</v>
      </c>
      <c r="C133" s="211">
        <f>IF('Indicator Date hidden'!D134="x","x",$C$2-'Indicator Date hidden'!D134)</f>
        <v>0</v>
      </c>
      <c r="D133" s="211">
        <f>IF('Indicator Date hidden'!E134="x","x",$D$2-'Indicator Date hidden'!E134)</f>
        <v>0</v>
      </c>
      <c r="E133" s="211">
        <f>IF('Indicator Date hidden'!F134="x","x",$E$2-'Indicator Date hidden'!F134)</f>
        <v>0</v>
      </c>
      <c r="F133" s="211">
        <f>IF('Indicator Date hidden'!G134="x","x",$F$2-'Indicator Date hidden'!G134)</f>
        <v>0</v>
      </c>
      <c r="G133" s="211">
        <f>IF('Indicator Date hidden'!H134="x","x",$G$2-'Indicator Date hidden'!H134)</f>
        <v>0</v>
      </c>
      <c r="H133" s="211">
        <f>IF('Indicator Date hidden'!I134="x","x",$H$2-'Indicator Date hidden'!I134)</f>
        <v>0</v>
      </c>
      <c r="I133" s="211">
        <f>IF('Indicator Date hidden'!J134="x","x",$I$2-'Indicator Date hidden'!J134)</f>
        <v>0</v>
      </c>
      <c r="J133" s="211">
        <f>IF('Indicator Date hidden'!K134="x","x",$J$2-'Indicator Date hidden'!K134)</f>
        <v>0</v>
      </c>
      <c r="K133" s="211">
        <f>IF('Indicator Date hidden'!L134="x","x",$K$2-'Indicator Date hidden'!L134)</f>
        <v>0</v>
      </c>
      <c r="L133" s="211">
        <f>IF('Indicator Date hidden'!M134="x","x",$L$2-'Indicator Date hidden'!M134)</f>
        <v>0</v>
      </c>
      <c r="M133" s="211">
        <f>IF('Indicator Date hidden'!N134="x","x",$M$2-'Indicator Date hidden'!N134)</f>
        <v>0</v>
      </c>
      <c r="N133" s="211">
        <f>IF('Indicator Date hidden'!O134="x","x",$N$2-'Indicator Date hidden'!O134)</f>
        <v>0</v>
      </c>
      <c r="O133" s="211">
        <f>IF('Indicator Date hidden'!P134="x","x",$O$2-'Indicator Date hidden'!P134)</f>
        <v>0</v>
      </c>
      <c r="P133" s="211">
        <f>IF('Indicator Date hidden'!Q134="x","x",$P$2-'Indicator Date hidden'!Q134)</f>
        <v>0</v>
      </c>
      <c r="Q133" s="211" t="str">
        <f>IF('Indicator Date hidden'!R134="x","x",$Q$2-'Indicator Date hidden'!R134)</f>
        <v>x</v>
      </c>
      <c r="R133" s="211">
        <f>IF('Indicator Date hidden'!S134="x","x",$R$2-'Indicator Date hidden'!S134)</f>
        <v>0</v>
      </c>
      <c r="S133" s="211">
        <f>IF('Indicator Date hidden'!T134="x","x",$S$2-'Indicator Date hidden'!T134)</f>
        <v>0</v>
      </c>
      <c r="T133" s="211">
        <f>IF('Indicator Date hidden'!U134="x","x",$T$2-'Indicator Date hidden'!U134)</f>
        <v>0</v>
      </c>
      <c r="U133" s="211">
        <f>IF('Indicator Date hidden'!V134="x","x",$U$2-'Indicator Date hidden'!V134)</f>
        <v>0</v>
      </c>
      <c r="V133" s="211">
        <f>IF('Indicator Date hidden'!W134="x","x",$V$2-'Indicator Date hidden'!W134)</f>
        <v>0</v>
      </c>
      <c r="W133" s="211">
        <f>IF('Indicator Date hidden'!X134="x","x",$W$2-'Indicator Date hidden'!X134)</f>
        <v>6</v>
      </c>
      <c r="X133" s="211">
        <f>IF('Indicator Date hidden'!Y134="x","x",$X$2-'Indicator Date hidden'!Y134)</f>
        <v>1</v>
      </c>
      <c r="Y133" s="211">
        <f>IF('Indicator Date hidden'!Z134="x","x",$Y$2-'Indicator Date hidden'!Z134)</f>
        <v>0</v>
      </c>
      <c r="Z133" s="211">
        <f>IF('Indicator Date hidden'!AA134="x","x",$Z$2-'Indicator Date hidden'!AA134)</f>
        <v>0</v>
      </c>
      <c r="AA133" s="211">
        <f>IF('Indicator Date hidden'!AB134="x","x",$AA$2-'Indicator Date hidden'!AB134)</f>
        <v>0</v>
      </c>
      <c r="AB133" s="211">
        <f>IF('Indicator Date hidden'!AC134="x","x",$AB$2-'Indicator Date hidden'!AC134)</f>
        <v>0</v>
      </c>
      <c r="AC133" s="211">
        <f>IF('Indicator Date hidden'!AD134="x","x",$AC$2-'Indicator Date hidden'!AD134)</f>
        <v>0</v>
      </c>
      <c r="AD133" s="211">
        <f>IF('Indicator Date hidden'!AE134="x","x",$AD$2-'Indicator Date hidden'!AE134)</f>
        <v>0</v>
      </c>
      <c r="AE133" s="211">
        <f>IF('Indicator Date hidden'!AF134="x","x",$AE$2-'Indicator Date hidden'!AF134)</f>
        <v>0</v>
      </c>
      <c r="AF133" s="211">
        <f>IF('Indicator Date hidden'!AG134="x","x",$AF$2-'Indicator Date hidden'!AG134)</f>
        <v>0</v>
      </c>
      <c r="AG133" s="211">
        <f>IF('Indicator Date hidden'!AH134="x","x",$AG$2-'Indicator Date hidden'!AH134)</f>
        <v>0</v>
      </c>
      <c r="AH133" s="211">
        <f>IF('Indicator Date hidden'!AI134="x","x",$AH$2-'Indicator Date hidden'!AI134)</f>
        <v>0</v>
      </c>
      <c r="AI133" s="211">
        <f>IF('Indicator Date hidden'!AJ134="x","x",$AI$2-'Indicator Date hidden'!AJ134)</f>
        <v>0</v>
      </c>
      <c r="AJ133" s="211" t="str">
        <f>IF('Indicator Date hidden'!AK134="x","x",$AJ$2-'Indicator Date hidden'!AK134)</f>
        <v>x</v>
      </c>
      <c r="AK133" s="211">
        <f>IF('Indicator Date hidden'!AL134="x","x",$AK$2-'Indicator Date hidden'!AL134)</f>
        <v>1</v>
      </c>
      <c r="AL133" s="211">
        <f>IF('Indicator Date hidden'!AM134="x","x",$AL$2-'Indicator Date hidden'!AM134)</f>
        <v>0</v>
      </c>
      <c r="AM133" s="211">
        <f>IF('Indicator Date hidden'!AN134="x","x",$AM$2-'Indicator Date hidden'!AN134)</f>
        <v>0</v>
      </c>
      <c r="AN133" s="211">
        <f>IF('Indicator Date hidden'!AO134="x","x",$AN$2-'Indicator Date hidden'!AO134)</f>
        <v>0</v>
      </c>
      <c r="AO133" s="211">
        <f>IF('Indicator Date hidden'!AP134="x","x",$AO$2-'Indicator Date hidden'!AP134)</f>
        <v>0</v>
      </c>
      <c r="AP133" s="211">
        <f>IF('Indicator Date hidden'!AQ134="x","x",$AP$2-'Indicator Date hidden'!AQ134)</f>
        <v>0</v>
      </c>
      <c r="AQ133" s="211">
        <f>IF('Indicator Date hidden'!AR134="x","x",$AQ$2-'Indicator Date hidden'!AR134)</f>
        <v>4</v>
      </c>
      <c r="AR133" s="211">
        <f>IF('Indicator Date hidden'!AS134="x","x",$AR$2-'Indicator Date hidden'!AS134)</f>
        <v>0</v>
      </c>
      <c r="AS133" s="211">
        <f>IF('Indicator Date hidden'!AT134="x","x",$AS$2-'Indicator Date hidden'!AT134)</f>
        <v>0</v>
      </c>
      <c r="AT133" s="211">
        <f>IF('Indicator Date hidden'!AU134="x","x",$AT$2-'Indicator Date hidden'!AU134)</f>
        <v>0</v>
      </c>
      <c r="AU133" s="211">
        <f>IF('Indicator Date hidden'!AV134="x","x",$AU$2-'Indicator Date hidden'!AV134)</f>
        <v>4</v>
      </c>
      <c r="AV133" s="211">
        <f>IF('Indicator Date hidden'!AW134="x","x",$AV$2-'Indicator Date hidden'!AW134)</f>
        <v>0</v>
      </c>
      <c r="AW133" s="211">
        <f>IF('Indicator Date hidden'!AX134="x","x",$AW$2-'Indicator Date hidden'!AX134)</f>
        <v>0</v>
      </c>
      <c r="AX133" s="211">
        <f>IF('Indicator Date hidden'!AY134="x","x",$AX$2-'Indicator Date hidden'!AY134)</f>
        <v>0</v>
      </c>
      <c r="AY133" s="211">
        <f>IF('Indicator Date hidden'!AZ134="x","x",$AY$2-'Indicator Date hidden'!AZ134)</f>
        <v>0</v>
      </c>
      <c r="AZ133" s="211">
        <f>IF('Indicator Date hidden'!BA134="x","x",$AZ$2-'Indicator Date hidden'!BA134)</f>
        <v>0</v>
      </c>
      <c r="BA133">
        <f t="shared" si="20"/>
        <v>16</v>
      </c>
      <c r="BB133" s="21">
        <f t="shared" si="21"/>
        <v>0.32653061224489793</v>
      </c>
      <c r="BC133">
        <f t="shared" si="22"/>
        <v>5</v>
      </c>
      <c r="BD133" s="21">
        <f t="shared" si="23"/>
        <v>1.1497604915104713</v>
      </c>
      <c r="BE133" s="281">
        <f t="shared" si="24"/>
        <v>0</v>
      </c>
    </row>
    <row r="134" spans="1:57" x14ac:dyDescent="0.25">
      <c r="A134" t="s">
        <v>8992</v>
      </c>
      <c r="B134" s="211">
        <f>IF('Indicator Date hidden'!C135="x","x",$B$2-'Indicator Date hidden'!C135)</f>
        <v>0</v>
      </c>
      <c r="C134" s="211">
        <f>IF('Indicator Date hidden'!D135="x","x",$C$2-'Indicator Date hidden'!D135)</f>
        <v>0</v>
      </c>
      <c r="D134" s="211">
        <f>IF('Indicator Date hidden'!E135="x","x",$D$2-'Indicator Date hidden'!E135)</f>
        <v>0</v>
      </c>
      <c r="E134" s="211">
        <f>IF('Indicator Date hidden'!F135="x","x",$E$2-'Indicator Date hidden'!F135)</f>
        <v>0</v>
      </c>
      <c r="F134" s="211">
        <f>IF('Indicator Date hidden'!G135="x","x",$F$2-'Indicator Date hidden'!G135)</f>
        <v>0</v>
      </c>
      <c r="G134" s="211">
        <f>IF('Indicator Date hidden'!H135="x","x",$G$2-'Indicator Date hidden'!H135)</f>
        <v>0</v>
      </c>
      <c r="H134" s="211">
        <f>IF('Indicator Date hidden'!I135="x","x",$H$2-'Indicator Date hidden'!I135)</f>
        <v>0</v>
      </c>
      <c r="I134" s="211">
        <f>IF('Indicator Date hidden'!J135="x","x",$I$2-'Indicator Date hidden'!J135)</f>
        <v>0</v>
      </c>
      <c r="J134" s="211">
        <f>IF('Indicator Date hidden'!K135="x","x",$J$2-'Indicator Date hidden'!K135)</f>
        <v>0</v>
      </c>
      <c r="K134" s="211">
        <f>IF('Indicator Date hidden'!L135="x","x",$K$2-'Indicator Date hidden'!L135)</f>
        <v>0</v>
      </c>
      <c r="L134" s="211">
        <f>IF('Indicator Date hidden'!M135="x","x",$L$2-'Indicator Date hidden'!M135)</f>
        <v>0</v>
      </c>
      <c r="M134" s="211">
        <f>IF('Indicator Date hidden'!N135="x","x",$M$2-'Indicator Date hidden'!N135)</f>
        <v>0</v>
      </c>
      <c r="N134" s="211">
        <f>IF('Indicator Date hidden'!O135="x","x",$N$2-'Indicator Date hidden'!O135)</f>
        <v>0</v>
      </c>
      <c r="O134" s="211">
        <f>IF('Indicator Date hidden'!P135="x","x",$O$2-'Indicator Date hidden'!P135)</f>
        <v>0</v>
      </c>
      <c r="P134" s="211">
        <f>IF('Indicator Date hidden'!Q135="x","x",$P$2-'Indicator Date hidden'!Q135)</f>
        <v>0</v>
      </c>
      <c r="Q134" s="211" t="str">
        <f>IF('Indicator Date hidden'!R135="x","x",$Q$2-'Indicator Date hidden'!R135)</f>
        <v>x</v>
      </c>
      <c r="R134" s="211">
        <f>IF('Indicator Date hidden'!S135="x","x",$R$2-'Indicator Date hidden'!S135)</f>
        <v>0</v>
      </c>
      <c r="S134" s="211">
        <f>IF('Indicator Date hidden'!T135="x","x",$S$2-'Indicator Date hidden'!T135)</f>
        <v>0</v>
      </c>
      <c r="T134" s="211">
        <f>IF('Indicator Date hidden'!U135="x","x",$T$2-'Indicator Date hidden'!U135)</f>
        <v>0</v>
      </c>
      <c r="U134" s="211">
        <f>IF('Indicator Date hidden'!V135="x","x",$U$2-'Indicator Date hidden'!V135)</f>
        <v>0</v>
      </c>
      <c r="V134" s="211">
        <f>IF('Indicator Date hidden'!W135="x","x",$V$2-'Indicator Date hidden'!W135)</f>
        <v>0</v>
      </c>
      <c r="W134" s="211">
        <f>IF('Indicator Date hidden'!X135="x","x",$W$2-'Indicator Date hidden'!X135)</f>
        <v>3</v>
      </c>
      <c r="X134" s="211">
        <f>IF('Indicator Date hidden'!Y135="x","x",$X$2-'Indicator Date hidden'!Y135)</f>
        <v>4</v>
      </c>
      <c r="Y134" s="211">
        <f>IF('Indicator Date hidden'!Z135="x","x",$Y$2-'Indicator Date hidden'!Z135)</f>
        <v>0</v>
      </c>
      <c r="Z134" s="211">
        <f>IF('Indicator Date hidden'!AA135="x","x",$Z$2-'Indicator Date hidden'!AA135)</f>
        <v>0</v>
      </c>
      <c r="AA134" s="211">
        <f>IF('Indicator Date hidden'!AB135="x","x",$AA$2-'Indicator Date hidden'!AB135)</f>
        <v>0</v>
      </c>
      <c r="AB134" s="211">
        <f>IF('Indicator Date hidden'!AC135="x","x",$AB$2-'Indicator Date hidden'!AC135)</f>
        <v>0</v>
      </c>
      <c r="AC134" s="211">
        <f>IF('Indicator Date hidden'!AD135="x","x",$AC$2-'Indicator Date hidden'!AD135)</f>
        <v>0</v>
      </c>
      <c r="AD134" s="211">
        <f>IF('Indicator Date hidden'!AE135="x","x",$AD$2-'Indicator Date hidden'!AE135)</f>
        <v>0</v>
      </c>
      <c r="AE134" s="211">
        <f>IF('Indicator Date hidden'!AF135="x","x",$AE$2-'Indicator Date hidden'!AF135)</f>
        <v>0</v>
      </c>
      <c r="AF134" s="211">
        <f>IF('Indicator Date hidden'!AG135="x","x",$AF$2-'Indicator Date hidden'!AG135)</f>
        <v>4</v>
      </c>
      <c r="AG134" s="211">
        <f>IF('Indicator Date hidden'!AH135="x","x",$AG$2-'Indicator Date hidden'!AH135)</f>
        <v>0</v>
      </c>
      <c r="AH134" s="211">
        <f>IF('Indicator Date hidden'!AI135="x","x",$AH$2-'Indicator Date hidden'!AI135)</f>
        <v>0</v>
      </c>
      <c r="AI134" s="211">
        <f>IF('Indicator Date hidden'!AJ135="x","x",$AI$2-'Indicator Date hidden'!AJ135)</f>
        <v>0</v>
      </c>
      <c r="AJ134" s="211">
        <f>IF('Indicator Date hidden'!AK135="x","x",$AJ$2-'Indicator Date hidden'!AK135)</f>
        <v>1</v>
      </c>
      <c r="AK134" s="211">
        <f>IF('Indicator Date hidden'!AL135="x","x",$AK$2-'Indicator Date hidden'!AL135)</f>
        <v>1</v>
      </c>
      <c r="AL134" s="211">
        <f>IF('Indicator Date hidden'!AM135="x","x",$AL$2-'Indicator Date hidden'!AM135)</f>
        <v>0</v>
      </c>
      <c r="AM134" s="211">
        <f>IF('Indicator Date hidden'!AN135="x","x",$AM$2-'Indicator Date hidden'!AN135)</f>
        <v>0</v>
      </c>
      <c r="AN134" s="211">
        <f>IF('Indicator Date hidden'!AO135="x","x",$AN$2-'Indicator Date hidden'!AO135)</f>
        <v>0</v>
      </c>
      <c r="AO134" s="211" t="str">
        <f>IF('Indicator Date hidden'!AP135="x","x",$AO$2-'Indicator Date hidden'!AP135)</f>
        <v>x</v>
      </c>
      <c r="AP134" s="211" t="str">
        <f>IF('Indicator Date hidden'!AQ135="x","x",$AP$2-'Indicator Date hidden'!AQ135)</f>
        <v>x</v>
      </c>
      <c r="AQ134" s="211">
        <f>IF('Indicator Date hidden'!AR135="x","x",$AQ$2-'Indicator Date hidden'!AR135)</f>
        <v>4</v>
      </c>
      <c r="AR134" s="211">
        <f>IF('Indicator Date hidden'!AS135="x","x",$AR$2-'Indicator Date hidden'!AS135)</f>
        <v>0</v>
      </c>
      <c r="AS134" s="211">
        <f>IF('Indicator Date hidden'!AT135="x","x",$AS$2-'Indicator Date hidden'!AT135)</f>
        <v>0</v>
      </c>
      <c r="AT134" s="211">
        <f>IF('Indicator Date hidden'!AU135="x","x",$AT$2-'Indicator Date hidden'!AU135)</f>
        <v>0</v>
      </c>
      <c r="AU134" s="211">
        <f>IF('Indicator Date hidden'!AV135="x","x",$AU$2-'Indicator Date hidden'!AV135)</f>
        <v>1</v>
      </c>
      <c r="AV134" s="211">
        <f>IF('Indicator Date hidden'!AW135="x","x",$AV$2-'Indicator Date hidden'!AW135)</f>
        <v>0</v>
      </c>
      <c r="AW134" s="211">
        <f>IF('Indicator Date hidden'!AX135="x","x",$AW$2-'Indicator Date hidden'!AX135)</f>
        <v>0</v>
      </c>
      <c r="AX134" s="211">
        <f>IF('Indicator Date hidden'!AY135="x","x",$AX$2-'Indicator Date hidden'!AY135)</f>
        <v>0</v>
      </c>
      <c r="AY134" s="211">
        <f>IF('Indicator Date hidden'!AZ135="x","x",$AY$2-'Indicator Date hidden'!AZ135)</f>
        <v>0</v>
      </c>
      <c r="AZ134" s="211">
        <f>IF('Indicator Date hidden'!BA135="x","x",$AZ$2-'Indicator Date hidden'!BA135)</f>
        <v>0</v>
      </c>
      <c r="BA134">
        <f t="shared" si="20"/>
        <v>18</v>
      </c>
      <c r="BB134" s="21">
        <f t="shared" si="21"/>
        <v>0.375</v>
      </c>
      <c r="BC134">
        <f t="shared" si="22"/>
        <v>7</v>
      </c>
      <c r="BD134" s="21">
        <f t="shared" si="23"/>
        <v>1.0532687216470449</v>
      </c>
      <c r="BE134" s="281">
        <f t="shared" si="24"/>
        <v>0</v>
      </c>
    </row>
    <row r="135" spans="1:57" x14ac:dyDescent="0.25">
      <c r="A135" t="s">
        <v>8998</v>
      </c>
      <c r="B135" s="211">
        <f>IF('Indicator Date hidden'!C136="x","x",$B$2-'Indicator Date hidden'!C136)</f>
        <v>0</v>
      </c>
      <c r="C135" s="211">
        <f>IF('Indicator Date hidden'!D136="x","x",$C$2-'Indicator Date hidden'!D136)</f>
        <v>0</v>
      </c>
      <c r="D135" s="211">
        <f>IF('Indicator Date hidden'!E136="x","x",$D$2-'Indicator Date hidden'!E136)</f>
        <v>0</v>
      </c>
      <c r="E135" s="211">
        <f>IF('Indicator Date hidden'!F136="x","x",$E$2-'Indicator Date hidden'!F136)</f>
        <v>0</v>
      </c>
      <c r="F135" s="211">
        <f>IF('Indicator Date hidden'!G136="x","x",$F$2-'Indicator Date hidden'!G136)</f>
        <v>0</v>
      </c>
      <c r="G135" s="211">
        <f>IF('Indicator Date hidden'!H136="x","x",$G$2-'Indicator Date hidden'!H136)</f>
        <v>0</v>
      </c>
      <c r="H135" s="211">
        <f>IF('Indicator Date hidden'!I136="x","x",$H$2-'Indicator Date hidden'!I136)</f>
        <v>0</v>
      </c>
      <c r="I135" s="211">
        <f>IF('Indicator Date hidden'!J136="x","x",$I$2-'Indicator Date hidden'!J136)</f>
        <v>0</v>
      </c>
      <c r="J135" s="211">
        <f>IF('Indicator Date hidden'!K136="x","x",$J$2-'Indicator Date hidden'!K136)</f>
        <v>0</v>
      </c>
      <c r="K135" s="211">
        <f>IF('Indicator Date hidden'!L136="x","x",$K$2-'Indicator Date hidden'!L136)</f>
        <v>0</v>
      </c>
      <c r="L135" s="211">
        <f>IF('Indicator Date hidden'!M136="x","x",$L$2-'Indicator Date hidden'!M136)</f>
        <v>0</v>
      </c>
      <c r="M135" s="211">
        <f>IF('Indicator Date hidden'!N136="x","x",$M$2-'Indicator Date hidden'!N136)</f>
        <v>0</v>
      </c>
      <c r="N135" s="211">
        <f>IF('Indicator Date hidden'!O136="x","x",$N$2-'Indicator Date hidden'!O136)</f>
        <v>0</v>
      </c>
      <c r="O135" s="211">
        <f>IF('Indicator Date hidden'!P136="x","x",$O$2-'Indicator Date hidden'!P136)</f>
        <v>0</v>
      </c>
      <c r="P135" s="211">
        <f>IF('Indicator Date hidden'!Q136="x","x",$P$2-'Indicator Date hidden'!Q136)</f>
        <v>0</v>
      </c>
      <c r="Q135" s="211" t="str">
        <f>IF('Indicator Date hidden'!R136="x","x",$Q$2-'Indicator Date hidden'!R136)</f>
        <v>x</v>
      </c>
      <c r="R135" s="211">
        <f>IF('Indicator Date hidden'!S136="x","x",$R$2-'Indicator Date hidden'!S136)</f>
        <v>0</v>
      </c>
      <c r="S135" s="211">
        <f>IF('Indicator Date hidden'!T136="x","x",$S$2-'Indicator Date hidden'!T136)</f>
        <v>0</v>
      </c>
      <c r="T135" s="211">
        <f>IF('Indicator Date hidden'!U136="x","x",$T$2-'Indicator Date hidden'!U136)</f>
        <v>0</v>
      </c>
      <c r="U135" s="211">
        <f>IF('Indicator Date hidden'!V136="x","x",$U$2-'Indicator Date hidden'!V136)</f>
        <v>0</v>
      </c>
      <c r="V135" s="211">
        <f>IF('Indicator Date hidden'!W136="x","x",$V$2-'Indicator Date hidden'!W136)</f>
        <v>0</v>
      </c>
      <c r="W135" s="211">
        <f>IF('Indicator Date hidden'!X136="x","x",$W$2-'Indicator Date hidden'!X136)</f>
        <v>2</v>
      </c>
      <c r="X135" s="211">
        <f>IF('Indicator Date hidden'!Y136="x","x",$X$2-'Indicator Date hidden'!Y136)</f>
        <v>2</v>
      </c>
      <c r="Y135" s="211">
        <f>IF('Indicator Date hidden'!Z136="x","x",$Y$2-'Indicator Date hidden'!Z136)</f>
        <v>0</v>
      </c>
      <c r="Z135" s="211">
        <f>IF('Indicator Date hidden'!AA136="x","x",$Z$2-'Indicator Date hidden'!AA136)</f>
        <v>0</v>
      </c>
      <c r="AA135" s="211">
        <f>IF('Indicator Date hidden'!AB136="x","x",$AA$2-'Indicator Date hidden'!AB136)</f>
        <v>0</v>
      </c>
      <c r="AB135" s="211">
        <f>IF('Indicator Date hidden'!AC136="x","x",$AB$2-'Indicator Date hidden'!AC136)</f>
        <v>0</v>
      </c>
      <c r="AC135" s="211">
        <f>IF('Indicator Date hidden'!AD136="x","x",$AC$2-'Indicator Date hidden'!AD136)</f>
        <v>0</v>
      </c>
      <c r="AD135" s="211">
        <f>IF('Indicator Date hidden'!AE136="x","x",$AD$2-'Indicator Date hidden'!AE136)</f>
        <v>0</v>
      </c>
      <c r="AE135" s="211">
        <f>IF('Indicator Date hidden'!AF136="x","x",$AE$2-'Indicator Date hidden'!AF136)</f>
        <v>0</v>
      </c>
      <c r="AF135" s="211">
        <f>IF('Indicator Date hidden'!AG136="x","x",$AF$2-'Indicator Date hidden'!AG136)</f>
        <v>0</v>
      </c>
      <c r="AG135" s="211">
        <f>IF('Indicator Date hidden'!AH136="x","x",$AG$2-'Indicator Date hidden'!AH136)</f>
        <v>0</v>
      </c>
      <c r="AH135" s="211">
        <f>IF('Indicator Date hidden'!AI136="x","x",$AH$2-'Indicator Date hidden'!AI136)</f>
        <v>0</v>
      </c>
      <c r="AI135" s="211">
        <f>IF('Indicator Date hidden'!AJ136="x","x",$AI$2-'Indicator Date hidden'!AJ136)</f>
        <v>0</v>
      </c>
      <c r="AJ135" s="211" t="str">
        <f>IF('Indicator Date hidden'!AK136="x","x",$AJ$2-'Indicator Date hidden'!AK136)</f>
        <v>x</v>
      </c>
      <c r="AK135" s="211">
        <f>IF('Indicator Date hidden'!AL136="x","x",$AK$2-'Indicator Date hidden'!AL136)</f>
        <v>1</v>
      </c>
      <c r="AL135" s="211">
        <f>IF('Indicator Date hidden'!AM136="x","x",$AL$2-'Indicator Date hidden'!AM136)</f>
        <v>0</v>
      </c>
      <c r="AM135" s="211">
        <f>IF('Indicator Date hidden'!AN136="x","x",$AM$2-'Indicator Date hidden'!AN136)</f>
        <v>0</v>
      </c>
      <c r="AN135" s="211">
        <f>IF('Indicator Date hidden'!AO136="x","x",$AN$2-'Indicator Date hidden'!AO136)</f>
        <v>0</v>
      </c>
      <c r="AO135" s="211">
        <f>IF('Indicator Date hidden'!AP136="x","x",$AO$2-'Indicator Date hidden'!AP136)</f>
        <v>1</v>
      </c>
      <c r="AP135" s="211">
        <f>IF('Indicator Date hidden'!AQ136="x","x",$AP$2-'Indicator Date hidden'!AQ136)</f>
        <v>1</v>
      </c>
      <c r="AQ135" s="211">
        <f>IF('Indicator Date hidden'!AR136="x","x",$AQ$2-'Indicator Date hidden'!AR136)</f>
        <v>6</v>
      </c>
      <c r="AR135" s="211">
        <f>IF('Indicator Date hidden'!AS136="x","x",$AR$2-'Indicator Date hidden'!AS136)</f>
        <v>0</v>
      </c>
      <c r="AS135" s="211">
        <f>IF('Indicator Date hidden'!AT136="x","x",$AS$2-'Indicator Date hidden'!AT136)</f>
        <v>0</v>
      </c>
      <c r="AT135" s="211">
        <f>IF('Indicator Date hidden'!AU136="x","x",$AT$2-'Indicator Date hidden'!AU136)</f>
        <v>0</v>
      </c>
      <c r="AU135" s="211">
        <f>IF('Indicator Date hidden'!AV136="x","x",$AU$2-'Indicator Date hidden'!AV136)</f>
        <v>0</v>
      </c>
      <c r="AV135" s="211">
        <f>IF('Indicator Date hidden'!AW136="x","x",$AV$2-'Indicator Date hidden'!AW136)</f>
        <v>0</v>
      </c>
      <c r="AW135" s="211">
        <f>IF('Indicator Date hidden'!AX136="x","x",$AW$2-'Indicator Date hidden'!AX136)</f>
        <v>0</v>
      </c>
      <c r="AX135" s="211">
        <f>IF('Indicator Date hidden'!AY136="x","x",$AX$2-'Indicator Date hidden'!AY136)</f>
        <v>0</v>
      </c>
      <c r="AY135" s="211">
        <f>IF('Indicator Date hidden'!AZ136="x","x",$AY$2-'Indicator Date hidden'!AZ136)</f>
        <v>0</v>
      </c>
      <c r="AZ135" s="211">
        <f>IF('Indicator Date hidden'!BA136="x","x",$AZ$2-'Indicator Date hidden'!BA136)</f>
        <v>0</v>
      </c>
      <c r="BA135">
        <f t="shared" si="20"/>
        <v>13</v>
      </c>
      <c r="BB135" s="21">
        <f t="shared" si="21"/>
        <v>0.26530612244897961</v>
      </c>
      <c r="BC135">
        <f t="shared" si="22"/>
        <v>6</v>
      </c>
      <c r="BD135" s="21">
        <f t="shared" si="23"/>
        <v>0.94275995611845698</v>
      </c>
      <c r="BE135" s="281">
        <f t="shared" si="24"/>
        <v>0</v>
      </c>
    </row>
    <row r="136" spans="1:57" x14ac:dyDescent="0.25">
      <c r="A136" t="s">
        <v>8988</v>
      </c>
      <c r="B136" s="211">
        <f>IF('Indicator Date hidden'!C137="x","x",$B$2-'Indicator Date hidden'!C137)</f>
        <v>0</v>
      </c>
      <c r="C136" s="211">
        <f>IF('Indicator Date hidden'!D137="x","x",$C$2-'Indicator Date hidden'!D137)</f>
        <v>0</v>
      </c>
      <c r="D136" s="211">
        <f>IF('Indicator Date hidden'!E137="x","x",$D$2-'Indicator Date hidden'!E137)</f>
        <v>0</v>
      </c>
      <c r="E136" s="211">
        <f>IF('Indicator Date hidden'!F137="x","x",$E$2-'Indicator Date hidden'!F137)</f>
        <v>0</v>
      </c>
      <c r="F136" s="211">
        <f>IF('Indicator Date hidden'!G137="x","x",$F$2-'Indicator Date hidden'!G137)</f>
        <v>0</v>
      </c>
      <c r="G136" s="211">
        <f>IF('Indicator Date hidden'!H137="x","x",$G$2-'Indicator Date hidden'!H137)</f>
        <v>0</v>
      </c>
      <c r="H136" s="211">
        <f>IF('Indicator Date hidden'!I137="x","x",$H$2-'Indicator Date hidden'!I137)</f>
        <v>0</v>
      </c>
      <c r="I136" s="211">
        <f>IF('Indicator Date hidden'!J137="x","x",$I$2-'Indicator Date hidden'!J137)</f>
        <v>0</v>
      </c>
      <c r="J136" s="211">
        <f>IF('Indicator Date hidden'!K137="x","x",$J$2-'Indicator Date hidden'!K137)</f>
        <v>0</v>
      </c>
      <c r="K136" s="211">
        <f>IF('Indicator Date hidden'!L137="x","x",$K$2-'Indicator Date hidden'!L137)</f>
        <v>0</v>
      </c>
      <c r="L136" s="211">
        <f>IF('Indicator Date hidden'!M137="x","x",$L$2-'Indicator Date hidden'!M137)</f>
        <v>0</v>
      </c>
      <c r="M136" s="211">
        <f>IF('Indicator Date hidden'!N137="x","x",$M$2-'Indicator Date hidden'!N137)</f>
        <v>0</v>
      </c>
      <c r="N136" s="211">
        <f>IF('Indicator Date hidden'!O137="x","x",$N$2-'Indicator Date hidden'!O137)</f>
        <v>0</v>
      </c>
      <c r="O136" s="211">
        <f>IF('Indicator Date hidden'!P137="x","x",$O$2-'Indicator Date hidden'!P137)</f>
        <v>0</v>
      </c>
      <c r="P136" s="211">
        <f>IF('Indicator Date hidden'!Q137="x","x",$P$2-'Indicator Date hidden'!Q137)</f>
        <v>0</v>
      </c>
      <c r="Q136" s="211">
        <f>IF('Indicator Date hidden'!R137="x","x",$Q$2-'Indicator Date hidden'!R137)</f>
        <v>2</v>
      </c>
      <c r="R136" s="211">
        <f>IF('Indicator Date hidden'!S137="x","x",$R$2-'Indicator Date hidden'!S137)</f>
        <v>0</v>
      </c>
      <c r="S136" s="211">
        <f>IF('Indicator Date hidden'!T137="x","x",$S$2-'Indicator Date hidden'!T137)</f>
        <v>0</v>
      </c>
      <c r="T136" s="211">
        <f>IF('Indicator Date hidden'!U137="x","x",$T$2-'Indicator Date hidden'!U137)</f>
        <v>0</v>
      </c>
      <c r="U136" s="211">
        <f>IF('Indicator Date hidden'!V137="x","x",$U$2-'Indicator Date hidden'!V137)</f>
        <v>0</v>
      </c>
      <c r="V136" s="211">
        <f>IF('Indicator Date hidden'!W137="x","x",$V$2-'Indicator Date hidden'!W137)</f>
        <v>0</v>
      </c>
      <c r="W136" s="211">
        <f>IF('Indicator Date hidden'!X137="x","x",$W$2-'Indicator Date hidden'!X137)</f>
        <v>2</v>
      </c>
      <c r="X136" s="211">
        <f>IF('Indicator Date hidden'!Y137="x","x",$X$2-'Indicator Date hidden'!Y137)</f>
        <v>2</v>
      </c>
      <c r="Y136" s="211">
        <f>IF('Indicator Date hidden'!Z137="x","x",$Y$2-'Indicator Date hidden'!Z137)</f>
        <v>0</v>
      </c>
      <c r="Z136" s="211">
        <f>IF('Indicator Date hidden'!AA137="x","x",$Z$2-'Indicator Date hidden'!AA137)</f>
        <v>0</v>
      </c>
      <c r="AA136" s="211">
        <f>IF('Indicator Date hidden'!AB137="x","x",$AA$2-'Indicator Date hidden'!AB137)</f>
        <v>0</v>
      </c>
      <c r="AB136" s="211">
        <f>IF('Indicator Date hidden'!AC137="x","x",$AB$2-'Indicator Date hidden'!AC137)</f>
        <v>0</v>
      </c>
      <c r="AC136" s="211">
        <f>IF('Indicator Date hidden'!AD137="x","x",$AC$2-'Indicator Date hidden'!AD137)</f>
        <v>0</v>
      </c>
      <c r="AD136" s="211">
        <f>IF('Indicator Date hidden'!AE137="x","x",$AD$2-'Indicator Date hidden'!AE137)</f>
        <v>0</v>
      </c>
      <c r="AE136" s="211">
        <f>IF('Indicator Date hidden'!AF137="x","x",$AE$2-'Indicator Date hidden'!AF137)</f>
        <v>0</v>
      </c>
      <c r="AF136" s="211">
        <f>IF('Indicator Date hidden'!AG137="x","x",$AF$2-'Indicator Date hidden'!AG137)</f>
        <v>0</v>
      </c>
      <c r="AG136" s="211">
        <f>IF('Indicator Date hidden'!AH137="x","x",$AG$2-'Indicator Date hidden'!AH137)</f>
        <v>0</v>
      </c>
      <c r="AH136" s="211">
        <f>IF('Indicator Date hidden'!AI137="x","x",$AH$2-'Indicator Date hidden'!AI137)</f>
        <v>0</v>
      </c>
      <c r="AI136" s="211">
        <f>IF('Indicator Date hidden'!AJ137="x","x",$AI$2-'Indicator Date hidden'!AJ137)</f>
        <v>0</v>
      </c>
      <c r="AJ136" s="211">
        <f>IF('Indicator Date hidden'!AK137="x","x",$AJ$2-'Indicator Date hidden'!AK137)</f>
        <v>1</v>
      </c>
      <c r="AK136" s="211">
        <f>IF('Indicator Date hidden'!AL137="x","x",$AK$2-'Indicator Date hidden'!AL137)</f>
        <v>1</v>
      </c>
      <c r="AL136" s="211">
        <f>IF('Indicator Date hidden'!AM137="x","x",$AL$2-'Indicator Date hidden'!AM137)</f>
        <v>0</v>
      </c>
      <c r="AM136" s="211">
        <f>IF('Indicator Date hidden'!AN137="x","x",$AM$2-'Indicator Date hidden'!AN137)</f>
        <v>0</v>
      </c>
      <c r="AN136" s="211">
        <f>IF('Indicator Date hidden'!AO137="x","x",$AN$2-'Indicator Date hidden'!AO137)</f>
        <v>0</v>
      </c>
      <c r="AO136" s="211">
        <f>IF('Indicator Date hidden'!AP137="x","x",$AO$2-'Indicator Date hidden'!AP137)</f>
        <v>0</v>
      </c>
      <c r="AP136" s="211">
        <f>IF('Indicator Date hidden'!AQ137="x","x",$AP$2-'Indicator Date hidden'!AQ137)</f>
        <v>0</v>
      </c>
      <c r="AQ136" s="211">
        <f>IF('Indicator Date hidden'!AR137="x","x",$AQ$2-'Indicator Date hidden'!AR137)</f>
        <v>0</v>
      </c>
      <c r="AR136" s="211">
        <f>IF('Indicator Date hidden'!AS137="x","x",$AR$2-'Indicator Date hidden'!AS137)</f>
        <v>0</v>
      </c>
      <c r="AS136" s="211">
        <f>IF('Indicator Date hidden'!AT137="x","x",$AS$2-'Indicator Date hidden'!AT137)</f>
        <v>0</v>
      </c>
      <c r="AT136" s="211">
        <f>IF('Indicator Date hidden'!AU137="x","x",$AT$2-'Indicator Date hidden'!AU137)</f>
        <v>0</v>
      </c>
      <c r="AU136" s="211">
        <f>IF('Indicator Date hidden'!AV137="x","x",$AU$2-'Indicator Date hidden'!AV137)</f>
        <v>2</v>
      </c>
      <c r="AV136" s="211">
        <f>IF('Indicator Date hidden'!AW137="x","x",$AV$2-'Indicator Date hidden'!AW137)</f>
        <v>0</v>
      </c>
      <c r="AW136" s="211">
        <f>IF('Indicator Date hidden'!AX137="x","x",$AW$2-'Indicator Date hidden'!AX137)</f>
        <v>0</v>
      </c>
      <c r="AX136" s="211">
        <f>IF('Indicator Date hidden'!AY137="x","x",$AX$2-'Indicator Date hidden'!AY137)</f>
        <v>0</v>
      </c>
      <c r="AY136" s="211">
        <f>IF('Indicator Date hidden'!AZ137="x","x",$AY$2-'Indicator Date hidden'!AZ137)</f>
        <v>0</v>
      </c>
      <c r="AZ136" s="211">
        <f>IF('Indicator Date hidden'!BA137="x","x",$AZ$2-'Indicator Date hidden'!BA137)</f>
        <v>0</v>
      </c>
      <c r="BA136">
        <f t="shared" si="20"/>
        <v>10</v>
      </c>
      <c r="BB136" s="21">
        <f t="shared" si="21"/>
        <v>0.19607843137254902</v>
      </c>
      <c r="BC136">
        <f t="shared" si="22"/>
        <v>6</v>
      </c>
      <c r="BD136" s="21">
        <f t="shared" si="23"/>
        <v>0.56079802533627809</v>
      </c>
      <c r="BE136" s="281">
        <f t="shared" si="24"/>
        <v>0</v>
      </c>
    </row>
    <row r="137" spans="1:57" x14ac:dyDescent="0.25">
      <c r="A137" t="s">
        <v>8989</v>
      </c>
      <c r="B137" s="211">
        <f>IF('Indicator Date hidden'!C138="x","x",$B$2-'Indicator Date hidden'!C138)</f>
        <v>0</v>
      </c>
      <c r="C137" s="211">
        <f>IF('Indicator Date hidden'!D138="x","x",$C$2-'Indicator Date hidden'!D138)</f>
        <v>0</v>
      </c>
      <c r="D137" s="211">
        <f>IF('Indicator Date hidden'!E138="x","x",$D$2-'Indicator Date hidden'!E138)</f>
        <v>0</v>
      </c>
      <c r="E137" s="211">
        <f>IF('Indicator Date hidden'!F138="x","x",$E$2-'Indicator Date hidden'!F138)</f>
        <v>0</v>
      </c>
      <c r="F137" s="211">
        <f>IF('Indicator Date hidden'!G138="x","x",$F$2-'Indicator Date hidden'!G138)</f>
        <v>0</v>
      </c>
      <c r="G137" s="211">
        <f>IF('Indicator Date hidden'!H138="x","x",$G$2-'Indicator Date hidden'!H138)</f>
        <v>0</v>
      </c>
      <c r="H137" s="211">
        <f>IF('Indicator Date hidden'!I138="x","x",$H$2-'Indicator Date hidden'!I138)</f>
        <v>0</v>
      </c>
      <c r="I137" s="211">
        <f>IF('Indicator Date hidden'!J138="x","x",$I$2-'Indicator Date hidden'!J138)</f>
        <v>0</v>
      </c>
      <c r="J137" s="211">
        <f>IF('Indicator Date hidden'!K138="x","x",$J$2-'Indicator Date hidden'!K138)</f>
        <v>0</v>
      </c>
      <c r="K137" s="211">
        <f>IF('Indicator Date hidden'!L138="x","x",$K$2-'Indicator Date hidden'!L138)</f>
        <v>0</v>
      </c>
      <c r="L137" s="211">
        <f>IF('Indicator Date hidden'!M138="x","x",$L$2-'Indicator Date hidden'!M138)</f>
        <v>0</v>
      </c>
      <c r="M137" s="211">
        <f>IF('Indicator Date hidden'!N138="x","x",$M$2-'Indicator Date hidden'!N138)</f>
        <v>0</v>
      </c>
      <c r="N137" s="211">
        <f>IF('Indicator Date hidden'!O138="x","x",$N$2-'Indicator Date hidden'!O138)</f>
        <v>0</v>
      </c>
      <c r="O137" s="211">
        <f>IF('Indicator Date hidden'!P138="x","x",$O$2-'Indicator Date hidden'!P138)</f>
        <v>0</v>
      </c>
      <c r="P137" s="211">
        <f>IF('Indicator Date hidden'!Q138="x","x",$P$2-'Indicator Date hidden'!Q138)</f>
        <v>0</v>
      </c>
      <c r="Q137" s="211">
        <f>IF('Indicator Date hidden'!R138="x","x",$Q$2-'Indicator Date hidden'!R138)</f>
        <v>1</v>
      </c>
      <c r="R137" s="211">
        <f>IF('Indicator Date hidden'!S138="x","x",$R$2-'Indicator Date hidden'!S138)</f>
        <v>0</v>
      </c>
      <c r="S137" s="211">
        <f>IF('Indicator Date hidden'!T138="x","x",$S$2-'Indicator Date hidden'!T138)</f>
        <v>0</v>
      </c>
      <c r="T137" s="211">
        <f>IF('Indicator Date hidden'!U138="x","x",$T$2-'Indicator Date hidden'!U138)</f>
        <v>0</v>
      </c>
      <c r="U137" s="211">
        <f>IF('Indicator Date hidden'!V138="x","x",$U$2-'Indicator Date hidden'!V138)</f>
        <v>0</v>
      </c>
      <c r="V137" s="211">
        <f>IF('Indicator Date hidden'!W138="x","x",$V$2-'Indicator Date hidden'!W138)</f>
        <v>0</v>
      </c>
      <c r="W137" s="211">
        <f>IF('Indicator Date hidden'!X138="x","x",$W$2-'Indicator Date hidden'!X138)</f>
        <v>3</v>
      </c>
      <c r="X137" s="211" t="str">
        <f>IF('Indicator Date hidden'!Y138="x","x",$X$2-'Indicator Date hidden'!Y138)</f>
        <v>x</v>
      </c>
      <c r="Y137" s="211">
        <f>IF('Indicator Date hidden'!Z138="x","x",$Y$2-'Indicator Date hidden'!Z138)</f>
        <v>0</v>
      </c>
      <c r="Z137" s="211">
        <f>IF('Indicator Date hidden'!AA138="x","x",$Z$2-'Indicator Date hidden'!AA138)</f>
        <v>0</v>
      </c>
      <c r="AA137" s="211">
        <f>IF('Indicator Date hidden'!AB138="x","x",$AA$2-'Indicator Date hidden'!AB138)</f>
        <v>0</v>
      </c>
      <c r="AB137" s="211">
        <f>IF('Indicator Date hidden'!AC138="x","x",$AB$2-'Indicator Date hidden'!AC138)</f>
        <v>0</v>
      </c>
      <c r="AC137" s="211">
        <f>IF('Indicator Date hidden'!AD138="x","x",$AC$2-'Indicator Date hidden'!AD138)</f>
        <v>0</v>
      </c>
      <c r="AD137" s="211">
        <f>IF('Indicator Date hidden'!AE138="x","x",$AD$2-'Indicator Date hidden'!AE138)</f>
        <v>0</v>
      </c>
      <c r="AE137" s="211">
        <f>IF('Indicator Date hidden'!AF138="x","x",$AE$2-'Indicator Date hidden'!AF138)</f>
        <v>0</v>
      </c>
      <c r="AF137" s="211">
        <f>IF('Indicator Date hidden'!AG138="x","x",$AF$2-'Indicator Date hidden'!AG138)</f>
        <v>1</v>
      </c>
      <c r="AG137" s="211">
        <f>IF('Indicator Date hidden'!AH138="x","x",$AG$2-'Indicator Date hidden'!AH138)</f>
        <v>0</v>
      </c>
      <c r="AH137" s="211">
        <f>IF('Indicator Date hidden'!AI138="x","x",$AH$2-'Indicator Date hidden'!AI138)</f>
        <v>0</v>
      </c>
      <c r="AI137" s="211">
        <f>IF('Indicator Date hidden'!AJ138="x","x",$AI$2-'Indicator Date hidden'!AJ138)</f>
        <v>0</v>
      </c>
      <c r="AJ137" s="211">
        <f>IF('Indicator Date hidden'!AK138="x","x",$AJ$2-'Indicator Date hidden'!AK138)</f>
        <v>1</v>
      </c>
      <c r="AK137" s="211">
        <f>IF('Indicator Date hidden'!AL138="x","x",$AK$2-'Indicator Date hidden'!AL138)</f>
        <v>1</v>
      </c>
      <c r="AL137" s="211">
        <f>IF('Indicator Date hidden'!AM138="x","x",$AL$2-'Indicator Date hidden'!AM138)</f>
        <v>0</v>
      </c>
      <c r="AM137" s="211">
        <f>IF('Indicator Date hidden'!AN138="x","x",$AM$2-'Indicator Date hidden'!AN138)</f>
        <v>0</v>
      </c>
      <c r="AN137" s="211">
        <f>IF('Indicator Date hidden'!AO138="x","x",$AN$2-'Indicator Date hidden'!AO138)</f>
        <v>0</v>
      </c>
      <c r="AO137" s="211">
        <f>IF('Indicator Date hidden'!AP138="x","x",$AO$2-'Indicator Date hidden'!AP138)</f>
        <v>0</v>
      </c>
      <c r="AP137" s="211">
        <f>IF('Indicator Date hidden'!AQ138="x","x",$AP$2-'Indicator Date hidden'!AQ138)</f>
        <v>0</v>
      </c>
      <c r="AQ137" s="211">
        <f>IF('Indicator Date hidden'!AR138="x","x",$AQ$2-'Indicator Date hidden'!AR138)</f>
        <v>0</v>
      </c>
      <c r="AR137" s="211">
        <f>IF('Indicator Date hidden'!AS138="x","x",$AR$2-'Indicator Date hidden'!AS138)</f>
        <v>0</v>
      </c>
      <c r="AS137" s="211">
        <f>IF('Indicator Date hidden'!AT138="x","x",$AS$2-'Indicator Date hidden'!AT138)</f>
        <v>0</v>
      </c>
      <c r="AT137" s="211">
        <f>IF('Indicator Date hidden'!AU138="x","x",$AT$2-'Indicator Date hidden'!AU138)</f>
        <v>0</v>
      </c>
      <c r="AU137" s="211">
        <f>IF('Indicator Date hidden'!AV138="x","x",$AU$2-'Indicator Date hidden'!AV138)</f>
        <v>6</v>
      </c>
      <c r="AV137" s="211">
        <f>IF('Indicator Date hidden'!AW138="x","x",$AV$2-'Indicator Date hidden'!AW138)</f>
        <v>0</v>
      </c>
      <c r="AW137" s="211">
        <f>IF('Indicator Date hidden'!AX138="x","x",$AW$2-'Indicator Date hidden'!AX138)</f>
        <v>0</v>
      </c>
      <c r="AX137" s="211">
        <f>IF('Indicator Date hidden'!AY138="x","x",$AX$2-'Indicator Date hidden'!AY138)</f>
        <v>0</v>
      </c>
      <c r="AY137" s="211">
        <f>IF('Indicator Date hidden'!AZ138="x","x",$AY$2-'Indicator Date hidden'!AZ138)</f>
        <v>0</v>
      </c>
      <c r="AZ137" s="211">
        <f>IF('Indicator Date hidden'!BA138="x","x",$AZ$2-'Indicator Date hidden'!BA138)</f>
        <v>0</v>
      </c>
      <c r="BA137">
        <f t="shared" si="20"/>
        <v>13</v>
      </c>
      <c r="BB137" s="21">
        <f t="shared" si="21"/>
        <v>0.26</v>
      </c>
      <c r="BC137">
        <f t="shared" si="22"/>
        <v>6</v>
      </c>
      <c r="BD137" s="21">
        <f t="shared" si="23"/>
        <v>0.95519631490076429</v>
      </c>
      <c r="BE137" s="281">
        <f t="shared" si="24"/>
        <v>0</v>
      </c>
    </row>
    <row r="138" spans="1:57" x14ac:dyDescent="0.25">
      <c r="A138" t="s">
        <v>8993</v>
      </c>
      <c r="B138" s="211">
        <f>IF('Indicator Date hidden'!C139="x","x",$B$2-'Indicator Date hidden'!C139)</f>
        <v>0</v>
      </c>
      <c r="C138" s="211">
        <f>IF('Indicator Date hidden'!D139="x","x",$C$2-'Indicator Date hidden'!D139)</f>
        <v>0</v>
      </c>
      <c r="D138" s="211">
        <f>IF('Indicator Date hidden'!E139="x","x",$D$2-'Indicator Date hidden'!E139)</f>
        <v>0</v>
      </c>
      <c r="E138" s="211">
        <f>IF('Indicator Date hidden'!F139="x","x",$E$2-'Indicator Date hidden'!F139)</f>
        <v>0</v>
      </c>
      <c r="F138" s="211">
        <f>IF('Indicator Date hidden'!G139="x","x",$F$2-'Indicator Date hidden'!G139)</f>
        <v>0</v>
      </c>
      <c r="G138" s="211">
        <f>IF('Indicator Date hidden'!H139="x","x",$G$2-'Indicator Date hidden'!H139)</f>
        <v>0</v>
      </c>
      <c r="H138" s="211">
        <f>IF('Indicator Date hidden'!I139="x","x",$H$2-'Indicator Date hidden'!I139)</f>
        <v>0</v>
      </c>
      <c r="I138" s="211">
        <f>IF('Indicator Date hidden'!J139="x","x",$I$2-'Indicator Date hidden'!J139)</f>
        <v>0</v>
      </c>
      <c r="J138" s="211">
        <f>IF('Indicator Date hidden'!K139="x","x",$J$2-'Indicator Date hidden'!K139)</f>
        <v>0</v>
      </c>
      <c r="K138" s="211">
        <f>IF('Indicator Date hidden'!L139="x","x",$K$2-'Indicator Date hidden'!L139)</f>
        <v>0</v>
      </c>
      <c r="L138" s="211">
        <f>IF('Indicator Date hidden'!M139="x","x",$L$2-'Indicator Date hidden'!M139)</f>
        <v>0</v>
      </c>
      <c r="M138" s="211">
        <f>IF('Indicator Date hidden'!N139="x","x",$M$2-'Indicator Date hidden'!N139)</f>
        <v>0</v>
      </c>
      <c r="N138" s="211">
        <f>IF('Indicator Date hidden'!O139="x","x",$N$2-'Indicator Date hidden'!O139)</f>
        <v>0</v>
      </c>
      <c r="O138" s="211">
        <f>IF('Indicator Date hidden'!P139="x","x",$O$2-'Indicator Date hidden'!P139)</f>
        <v>0</v>
      </c>
      <c r="P138" s="211">
        <f>IF('Indicator Date hidden'!Q139="x","x",$P$2-'Indicator Date hidden'!Q139)</f>
        <v>0</v>
      </c>
      <c r="Q138" s="211" t="str">
        <f>IF('Indicator Date hidden'!R139="x","x",$Q$2-'Indicator Date hidden'!R139)</f>
        <v>x</v>
      </c>
      <c r="R138" s="211">
        <f>IF('Indicator Date hidden'!S139="x","x",$R$2-'Indicator Date hidden'!S139)</f>
        <v>0</v>
      </c>
      <c r="S138" s="211">
        <f>IF('Indicator Date hidden'!T139="x","x",$S$2-'Indicator Date hidden'!T139)</f>
        <v>0</v>
      </c>
      <c r="T138" s="211">
        <f>IF('Indicator Date hidden'!U139="x","x",$T$2-'Indicator Date hidden'!U139)</f>
        <v>0</v>
      </c>
      <c r="U138" s="211" t="str">
        <f>IF('Indicator Date hidden'!V139="x","x",$U$2-'Indicator Date hidden'!V139)</f>
        <v>x</v>
      </c>
      <c r="V138" s="211">
        <f>IF('Indicator Date hidden'!W139="x","x",$V$2-'Indicator Date hidden'!W139)</f>
        <v>0</v>
      </c>
      <c r="W138" s="211" t="str">
        <f>IF('Indicator Date hidden'!X139="x","x",$W$2-'Indicator Date hidden'!X139)</f>
        <v>x</v>
      </c>
      <c r="X138" s="211">
        <f>IF('Indicator Date hidden'!Y139="x","x",$X$2-'Indicator Date hidden'!Y139)</f>
        <v>2</v>
      </c>
      <c r="Y138" s="211">
        <f>IF('Indicator Date hidden'!Z139="x","x",$Y$2-'Indicator Date hidden'!Z139)</f>
        <v>0</v>
      </c>
      <c r="Z138" s="211">
        <f>IF('Indicator Date hidden'!AA139="x","x",$Z$2-'Indicator Date hidden'!AA139)</f>
        <v>0</v>
      </c>
      <c r="AA138" s="211">
        <f>IF('Indicator Date hidden'!AB139="x","x",$AA$2-'Indicator Date hidden'!AB139)</f>
        <v>0</v>
      </c>
      <c r="AB138" s="211">
        <f>IF('Indicator Date hidden'!AC139="x","x",$AB$2-'Indicator Date hidden'!AC139)</f>
        <v>0</v>
      </c>
      <c r="AC138" s="211">
        <f>IF('Indicator Date hidden'!AD139="x","x",$AC$2-'Indicator Date hidden'!AD139)</f>
        <v>0</v>
      </c>
      <c r="AD138" s="211" t="str">
        <f>IF('Indicator Date hidden'!AE139="x","x",$AD$2-'Indicator Date hidden'!AE139)</f>
        <v>x</v>
      </c>
      <c r="AE138" s="211">
        <f>IF('Indicator Date hidden'!AF139="x","x",$AE$2-'Indicator Date hidden'!AF139)</f>
        <v>0</v>
      </c>
      <c r="AF138" s="211">
        <f>IF('Indicator Date hidden'!AG139="x","x",$AF$2-'Indicator Date hidden'!AG139)</f>
        <v>1</v>
      </c>
      <c r="AG138" s="211">
        <f>IF('Indicator Date hidden'!AH139="x","x",$AG$2-'Indicator Date hidden'!AH139)</f>
        <v>0</v>
      </c>
      <c r="AH138" s="211">
        <f>IF('Indicator Date hidden'!AI139="x","x",$AH$2-'Indicator Date hidden'!AI139)</f>
        <v>0</v>
      </c>
      <c r="AI138" s="211">
        <f>IF('Indicator Date hidden'!AJ139="x","x",$AI$2-'Indicator Date hidden'!AJ139)</f>
        <v>0</v>
      </c>
      <c r="AJ138" s="211" t="str">
        <f>IF('Indicator Date hidden'!AK139="x","x",$AJ$2-'Indicator Date hidden'!AK139)</f>
        <v>x</v>
      </c>
      <c r="AK138" s="211">
        <f>IF('Indicator Date hidden'!AL139="x","x",$AK$2-'Indicator Date hidden'!AL139)</f>
        <v>1</v>
      </c>
      <c r="AL138" s="211">
        <f>IF('Indicator Date hidden'!AM139="x","x",$AL$2-'Indicator Date hidden'!AM139)</f>
        <v>0</v>
      </c>
      <c r="AM138" s="211">
        <f>IF('Indicator Date hidden'!AN139="x","x",$AM$2-'Indicator Date hidden'!AN139)</f>
        <v>0</v>
      </c>
      <c r="AN138" s="211">
        <f>IF('Indicator Date hidden'!AO139="x","x",$AN$2-'Indicator Date hidden'!AO139)</f>
        <v>0</v>
      </c>
      <c r="AO138" s="211">
        <f>IF('Indicator Date hidden'!AP139="x","x",$AO$2-'Indicator Date hidden'!AP139)</f>
        <v>0</v>
      </c>
      <c r="AP138" s="211">
        <f>IF('Indicator Date hidden'!AQ139="x","x",$AP$2-'Indicator Date hidden'!AQ139)</f>
        <v>0</v>
      </c>
      <c r="AQ138" s="211">
        <f>IF('Indicator Date hidden'!AR139="x","x",$AQ$2-'Indicator Date hidden'!AR139)</f>
        <v>0</v>
      </c>
      <c r="AR138" s="211">
        <f>IF('Indicator Date hidden'!AS139="x","x",$AR$2-'Indicator Date hidden'!AS139)</f>
        <v>0</v>
      </c>
      <c r="AS138" s="211">
        <f>IF('Indicator Date hidden'!AT139="x","x",$AS$2-'Indicator Date hidden'!AT139)</f>
        <v>0</v>
      </c>
      <c r="AT138" s="211">
        <f>IF('Indicator Date hidden'!AU139="x","x",$AT$2-'Indicator Date hidden'!AU139)</f>
        <v>0</v>
      </c>
      <c r="AU138" s="211">
        <f>IF('Indicator Date hidden'!AV139="x","x",$AU$2-'Indicator Date hidden'!AV139)</f>
        <v>1</v>
      </c>
      <c r="AV138" s="211">
        <f>IF('Indicator Date hidden'!AW139="x","x",$AV$2-'Indicator Date hidden'!AW139)</f>
        <v>0</v>
      </c>
      <c r="AW138" s="211">
        <f>IF('Indicator Date hidden'!AX139="x","x",$AW$2-'Indicator Date hidden'!AX139)</f>
        <v>0</v>
      </c>
      <c r="AX138" s="211">
        <f>IF('Indicator Date hidden'!AY139="x","x",$AX$2-'Indicator Date hidden'!AY139)</f>
        <v>0</v>
      </c>
      <c r="AY138" s="211">
        <f>IF('Indicator Date hidden'!AZ139="x","x",$AY$2-'Indicator Date hidden'!AZ139)</f>
        <v>0</v>
      </c>
      <c r="AZ138" s="211">
        <f>IF('Indicator Date hidden'!BA139="x","x",$AZ$2-'Indicator Date hidden'!BA139)</f>
        <v>0</v>
      </c>
      <c r="BA138">
        <f t="shared" si="20"/>
        <v>5</v>
      </c>
      <c r="BB138" s="21">
        <f t="shared" si="21"/>
        <v>0.10869565217391304</v>
      </c>
      <c r="BC138">
        <f t="shared" si="22"/>
        <v>4</v>
      </c>
      <c r="BD138" s="21">
        <f t="shared" si="23"/>
        <v>0.37464538999161057</v>
      </c>
      <c r="BE138" s="281">
        <f t="shared" si="24"/>
        <v>0</v>
      </c>
    </row>
    <row r="139" spans="1:57" x14ac:dyDescent="0.25">
      <c r="A139" t="s">
        <v>8996</v>
      </c>
      <c r="B139" s="211">
        <f>IF('Indicator Date hidden'!C140="x","x",$B$2-'Indicator Date hidden'!C140)</f>
        <v>0</v>
      </c>
      <c r="C139" s="211">
        <f>IF('Indicator Date hidden'!D140="x","x",$C$2-'Indicator Date hidden'!D140)</f>
        <v>0</v>
      </c>
      <c r="D139" s="211">
        <f>IF('Indicator Date hidden'!E140="x","x",$D$2-'Indicator Date hidden'!E140)</f>
        <v>0</v>
      </c>
      <c r="E139" s="211">
        <f>IF('Indicator Date hidden'!F140="x","x",$E$2-'Indicator Date hidden'!F140)</f>
        <v>0</v>
      </c>
      <c r="F139" s="211">
        <f>IF('Indicator Date hidden'!G140="x","x",$F$2-'Indicator Date hidden'!G140)</f>
        <v>0</v>
      </c>
      <c r="G139" s="211">
        <f>IF('Indicator Date hidden'!H140="x","x",$G$2-'Indicator Date hidden'!H140)</f>
        <v>0</v>
      </c>
      <c r="H139" s="211">
        <f>IF('Indicator Date hidden'!I140="x","x",$H$2-'Indicator Date hidden'!I140)</f>
        <v>0</v>
      </c>
      <c r="I139" s="211">
        <f>IF('Indicator Date hidden'!J140="x","x",$I$2-'Indicator Date hidden'!J140)</f>
        <v>0</v>
      </c>
      <c r="J139" s="211">
        <f>IF('Indicator Date hidden'!K140="x","x",$J$2-'Indicator Date hidden'!K140)</f>
        <v>0</v>
      </c>
      <c r="K139" s="211">
        <f>IF('Indicator Date hidden'!L140="x","x",$K$2-'Indicator Date hidden'!L140)</f>
        <v>0</v>
      </c>
      <c r="L139" s="211">
        <f>IF('Indicator Date hidden'!M140="x","x",$L$2-'Indicator Date hidden'!M140)</f>
        <v>0</v>
      </c>
      <c r="M139" s="211">
        <f>IF('Indicator Date hidden'!N140="x","x",$M$2-'Indicator Date hidden'!N140)</f>
        <v>0</v>
      </c>
      <c r="N139" s="211">
        <f>IF('Indicator Date hidden'!O140="x","x",$N$2-'Indicator Date hidden'!O140)</f>
        <v>0</v>
      </c>
      <c r="O139" s="211">
        <f>IF('Indicator Date hidden'!P140="x","x",$O$2-'Indicator Date hidden'!P140)</f>
        <v>0</v>
      </c>
      <c r="P139" s="211">
        <f>IF('Indicator Date hidden'!Q140="x","x",$P$2-'Indicator Date hidden'!Q140)</f>
        <v>0</v>
      </c>
      <c r="Q139" s="211" t="str">
        <f>IF('Indicator Date hidden'!R140="x","x",$Q$2-'Indicator Date hidden'!R140)</f>
        <v>x</v>
      </c>
      <c r="R139" s="211">
        <f>IF('Indicator Date hidden'!S140="x","x",$R$2-'Indicator Date hidden'!S140)</f>
        <v>0</v>
      </c>
      <c r="S139" s="211">
        <f>IF('Indicator Date hidden'!T140="x","x",$S$2-'Indicator Date hidden'!T140)</f>
        <v>0</v>
      </c>
      <c r="T139" s="211">
        <f>IF('Indicator Date hidden'!U140="x","x",$T$2-'Indicator Date hidden'!U140)</f>
        <v>0</v>
      </c>
      <c r="U139" s="211" t="str">
        <f>IF('Indicator Date hidden'!V140="x","x",$U$2-'Indicator Date hidden'!V140)</f>
        <v>x</v>
      </c>
      <c r="V139" s="211">
        <f>IF('Indicator Date hidden'!W140="x","x",$V$2-'Indicator Date hidden'!W140)</f>
        <v>0</v>
      </c>
      <c r="W139" s="211" t="str">
        <f>IF('Indicator Date hidden'!X140="x","x",$W$2-'Indicator Date hidden'!X140)</f>
        <v>x</v>
      </c>
      <c r="X139" s="211">
        <f>IF('Indicator Date hidden'!Y140="x","x",$X$2-'Indicator Date hidden'!Y140)</f>
        <v>2</v>
      </c>
      <c r="Y139" s="211">
        <f>IF('Indicator Date hidden'!Z140="x","x",$Y$2-'Indicator Date hidden'!Z140)</f>
        <v>0</v>
      </c>
      <c r="Z139" s="211">
        <f>IF('Indicator Date hidden'!AA140="x","x",$Z$2-'Indicator Date hidden'!AA140)</f>
        <v>0</v>
      </c>
      <c r="AA139" s="211" t="str">
        <f>IF('Indicator Date hidden'!AB140="x","x",$AA$2-'Indicator Date hidden'!AB140)</f>
        <v>x</v>
      </c>
      <c r="AB139" s="211">
        <f>IF('Indicator Date hidden'!AC140="x","x",$AB$2-'Indicator Date hidden'!AC140)</f>
        <v>0</v>
      </c>
      <c r="AC139" s="211">
        <f>IF('Indicator Date hidden'!AD140="x","x",$AC$2-'Indicator Date hidden'!AD140)</f>
        <v>0</v>
      </c>
      <c r="AD139" s="211" t="str">
        <f>IF('Indicator Date hidden'!AE140="x","x",$AD$2-'Indicator Date hidden'!AE140)</f>
        <v>x</v>
      </c>
      <c r="AE139" s="211">
        <f>IF('Indicator Date hidden'!AF140="x","x",$AE$2-'Indicator Date hidden'!AF140)</f>
        <v>0</v>
      </c>
      <c r="AF139" s="211">
        <f>IF('Indicator Date hidden'!AG140="x","x",$AF$2-'Indicator Date hidden'!AG140)</f>
        <v>1</v>
      </c>
      <c r="AG139" s="211">
        <f>IF('Indicator Date hidden'!AH140="x","x",$AG$2-'Indicator Date hidden'!AH140)</f>
        <v>0</v>
      </c>
      <c r="AH139" s="211">
        <f>IF('Indicator Date hidden'!AI140="x","x",$AH$2-'Indicator Date hidden'!AI140)</f>
        <v>0</v>
      </c>
      <c r="AI139" s="211">
        <f>IF('Indicator Date hidden'!AJ140="x","x",$AI$2-'Indicator Date hidden'!AJ140)</f>
        <v>0</v>
      </c>
      <c r="AJ139" s="211" t="str">
        <f>IF('Indicator Date hidden'!AK140="x","x",$AJ$2-'Indicator Date hidden'!AK140)</f>
        <v>x</v>
      </c>
      <c r="AK139" s="211">
        <f>IF('Indicator Date hidden'!AL140="x","x",$AK$2-'Indicator Date hidden'!AL140)</f>
        <v>1</v>
      </c>
      <c r="AL139" s="211">
        <f>IF('Indicator Date hidden'!AM140="x","x",$AL$2-'Indicator Date hidden'!AM140)</f>
        <v>0</v>
      </c>
      <c r="AM139" s="211">
        <f>IF('Indicator Date hidden'!AN140="x","x",$AM$2-'Indicator Date hidden'!AN140)</f>
        <v>0</v>
      </c>
      <c r="AN139" s="211">
        <f>IF('Indicator Date hidden'!AO140="x","x",$AN$2-'Indicator Date hidden'!AO140)</f>
        <v>0</v>
      </c>
      <c r="AO139" s="211">
        <f>IF('Indicator Date hidden'!AP140="x","x",$AO$2-'Indicator Date hidden'!AP140)</f>
        <v>0</v>
      </c>
      <c r="AP139" s="211">
        <f>IF('Indicator Date hidden'!AQ140="x","x",$AP$2-'Indicator Date hidden'!AQ140)</f>
        <v>0</v>
      </c>
      <c r="AQ139" s="211">
        <f>IF('Indicator Date hidden'!AR140="x","x",$AQ$2-'Indicator Date hidden'!AR140)</f>
        <v>0</v>
      </c>
      <c r="AR139" s="211">
        <f>IF('Indicator Date hidden'!AS140="x","x",$AR$2-'Indicator Date hidden'!AS140)</f>
        <v>0</v>
      </c>
      <c r="AS139" s="211">
        <f>IF('Indicator Date hidden'!AT140="x","x",$AS$2-'Indicator Date hidden'!AT140)</f>
        <v>0</v>
      </c>
      <c r="AT139" s="211">
        <f>IF('Indicator Date hidden'!AU140="x","x",$AT$2-'Indicator Date hidden'!AU140)</f>
        <v>0</v>
      </c>
      <c r="AU139" s="211">
        <f>IF('Indicator Date hidden'!AV140="x","x",$AU$2-'Indicator Date hidden'!AV140)</f>
        <v>3</v>
      </c>
      <c r="AV139" s="211">
        <f>IF('Indicator Date hidden'!AW140="x","x",$AV$2-'Indicator Date hidden'!AW140)</f>
        <v>0</v>
      </c>
      <c r="AW139" s="211">
        <f>IF('Indicator Date hidden'!AX140="x","x",$AW$2-'Indicator Date hidden'!AX140)</f>
        <v>0</v>
      </c>
      <c r="AX139" s="211">
        <f>IF('Indicator Date hidden'!AY140="x","x",$AX$2-'Indicator Date hidden'!AY140)</f>
        <v>0</v>
      </c>
      <c r="AY139" s="211">
        <f>IF('Indicator Date hidden'!AZ140="x","x",$AY$2-'Indicator Date hidden'!AZ140)</f>
        <v>0</v>
      </c>
      <c r="AZ139" s="211">
        <f>IF('Indicator Date hidden'!BA140="x","x",$AZ$2-'Indicator Date hidden'!BA140)</f>
        <v>0</v>
      </c>
      <c r="BA139">
        <f t="shared" si="20"/>
        <v>7</v>
      </c>
      <c r="BB139" s="21">
        <f t="shared" si="21"/>
        <v>0.15555555555555556</v>
      </c>
      <c r="BC139">
        <f t="shared" si="22"/>
        <v>4</v>
      </c>
      <c r="BD139" s="21">
        <f t="shared" si="23"/>
        <v>0.55599982236430234</v>
      </c>
      <c r="BE139" s="281">
        <f t="shared" si="24"/>
        <v>0</v>
      </c>
    </row>
    <row r="140" spans="1:57" x14ac:dyDescent="0.25">
      <c r="A140" t="s">
        <v>9001</v>
      </c>
      <c r="B140" s="211">
        <f>IF('Indicator Date hidden'!C141="x","x",$B$2-'Indicator Date hidden'!C141)</f>
        <v>0</v>
      </c>
      <c r="C140" s="211">
        <f>IF('Indicator Date hidden'!D141="x","x",$C$2-'Indicator Date hidden'!D141)</f>
        <v>0</v>
      </c>
      <c r="D140" s="211">
        <f>IF('Indicator Date hidden'!E141="x","x",$D$2-'Indicator Date hidden'!E141)</f>
        <v>0</v>
      </c>
      <c r="E140" s="211">
        <f>IF('Indicator Date hidden'!F141="x","x",$E$2-'Indicator Date hidden'!F141)</f>
        <v>0</v>
      </c>
      <c r="F140" s="211">
        <f>IF('Indicator Date hidden'!G141="x","x",$F$2-'Indicator Date hidden'!G141)</f>
        <v>0</v>
      </c>
      <c r="G140" s="211">
        <f>IF('Indicator Date hidden'!H141="x","x",$G$2-'Indicator Date hidden'!H141)</f>
        <v>0</v>
      </c>
      <c r="H140" s="211">
        <f>IF('Indicator Date hidden'!I141="x","x",$H$2-'Indicator Date hidden'!I141)</f>
        <v>0</v>
      </c>
      <c r="I140" s="211">
        <f>IF('Indicator Date hidden'!J141="x","x",$I$2-'Indicator Date hidden'!J141)</f>
        <v>0</v>
      </c>
      <c r="J140" s="211">
        <f>IF('Indicator Date hidden'!K141="x","x",$J$2-'Indicator Date hidden'!K141)</f>
        <v>0</v>
      </c>
      <c r="K140" s="211">
        <f>IF('Indicator Date hidden'!L141="x","x",$K$2-'Indicator Date hidden'!L141)</f>
        <v>0</v>
      </c>
      <c r="L140" s="211">
        <f>IF('Indicator Date hidden'!M141="x","x",$L$2-'Indicator Date hidden'!M141)</f>
        <v>0</v>
      </c>
      <c r="M140" s="211">
        <f>IF('Indicator Date hidden'!N141="x","x",$M$2-'Indicator Date hidden'!N141)</f>
        <v>0</v>
      </c>
      <c r="N140" s="211">
        <f>IF('Indicator Date hidden'!O141="x","x",$N$2-'Indicator Date hidden'!O141)</f>
        <v>0</v>
      </c>
      <c r="O140" s="211">
        <f>IF('Indicator Date hidden'!P141="x","x",$O$2-'Indicator Date hidden'!P141)</f>
        <v>0</v>
      </c>
      <c r="P140" s="211">
        <f>IF('Indicator Date hidden'!Q141="x","x",$P$2-'Indicator Date hidden'!Q141)</f>
        <v>0</v>
      </c>
      <c r="Q140" s="211" t="str">
        <f>IF('Indicator Date hidden'!R141="x","x",$Q$2-'Indicator Date hidden'!R141)</f>
        <v>x</v>
      </c>
      <c r="R140" s="211">
        <f>IF('Indicator Date hidden'!S141="x","x",$R$2-'Indicator Date hidden'!S141)</f>
        <v>0</v>
      </c>
      <c r="S140" s="211">
        <f>IF('Indicator Date hidden'!T141="x","x",$S$2-'Indicator Date hidden'!T141)</f>
        <v>0</v>
      </c>
      <c r="T140" s="211">
        <f>IF('Indicator Date hidden'!U141="x","x",$T$2-'Indicator Date hidden'!U141)</f>
        <v>0</v>
      </c>
      <c r="U140" s="211" t="str">
        <f>IF('Indicator Date hidden'!V141="x","x",$U$2-'Indicator Date hidden'!V141)</f>
        <v>x</v>
      </c>
      <c r="V140" s="211">
        <f>IF('Indicator Date hidden'!W141="x","x",$V$2-'Indicator Date hidden'!W141)</f>
        <v>0</v>
      </c>
      <c r="W140" s="211" t="str">
        <f>IF('Indicator Date hidden'!X141="x","x",$W$2-'Indicator Date hidden'!X141)</f>
        <v>x</v>
      </c>
      <c r="X140" s="211">
        <f>IF('Indicator Date hidden'!Y141="x","x",$X$2-'Indicator Date hidden'!Y141)</f>
        <v>4</v>
      </c>
      <c r="Y140" s="211">
        <f>IF('Indicator Date hidden'!Z141="x","x",$Y$2-'Indicator Date hidden'!Z141)</f>
        <v>0</v>
      </c>
      <c r="Z140" s="211">
        <f>IF('Indicator Date hidden'!AA141="x","x",$Z$2-'Indicator Date hidden'!AA141)</f>
        <v>0</v>
      </c>
      <c r="AA140" s="211" t="str">
        <f>IF('Indicator Date hidden'!AB141="x","x",$AA$2-'Indicator Date hidden'!AB141)</f>
        <v>x</v>
      </c>
      <c r="AB140" s="211">
        <f>IF('Indicator Date hidden'!AC141="x","x",$AB$2-'Indicator Date hidden'!AC141)</f>
        <v>0</v>
      </c>
      <c r="AC140" s="211">
        <f>IF('Indicator Date hidden'!AD141="x","x",$AC$2-'Indicator Date hidden'!AD141)</f>
        <v>0</v>
      </c>
      <c r="AD140" s="211" t="str">
        <f>IF('Indicator Date hidden'!AE141="x","x",$AD$2-'Indicator Date hidden'!AE141)</f>
        <v>x</v>
      </c>
      <c r="AE140" s="211">
        <f>IF('Indicator Date hidden'!AF141="x","x",$AE$2-'Indicator Date hidden'!AF141)</f>
        <v>0</v>
      </c>
      <c r="AF140" s="211" t="str">
        <f>IF('Indicator Date hidden'!AG141="x","x",$AF$2-'Indicator Date hidden'!AG141)</f>
        <v>x</v>
      </c>
      <c r="AG140" s="211">
        <f>IF('Indicator Date hidden'!AH141="x","x",$AG$2-'Indicator Date hidden'!AH141)</f>
        <v>0</v>
      </c>
      <c r="AH140" s="211">
        <f>IF('Indicator Date hidden'!AI141="x","x",$AH$2-'Indicator Date hidden'!AI141)</f>
        <v>0</v>
      </c>
      <c r="AI140" s="211">
        <f>IF('Indicator Date hidden'!AJ141="x","x",$AI$2-'Indicator Date hidden'!AJ141)</f>
        <v>0</v>
      </c>
      <c r="AJ140" s="211" t="str">
        <f>IF('Indicator Date hidden'!AK141="x","x",$AJ$2-'Indicator Date hidden'!AK141)</f>
        <v>x</v>
      </c>
      <c r="AK140" s="211">
        <f>IF('Indicator Date hidden'!AL141="x","x",$AK$2-'Indicator Date hidden'!AL141)</f>
        <v>1</v>
      </c>
      <c r="AL140" s="211">
        <f>IF('Indicator Date hidden'!AM141="x","x",$AL$2-'Indicator Date hidden'!AM141)</f>
        <v>0</v>
      </c>
      <c r="AM140" s="211">
        <f>IF('Indicator Date hidden'!AN141="x","x",$AM$2-'Indicator Date hidden'!AN141)</f>
        <v>0</v>
      </c>
      <c r="AN140" s="211">
        <f>IF('Indicator Date hidden'!AO141="x","x",$AN$2-'Indicator Date hidden'!AO141)</f>
        <v>0</v>
      </c>
      <c r="AO140" s="211">
        <f>IF('Indicator Date hidden'!AP141="x","x",$AO$2-'Indicator Date hidden'!AP141)</f>
        <v>0</v>
      </c>
      <c r="AP140" s="211">
        <f>IF('Indicator Date hidden'!AQ141="x","x",$AP$2-'Indicator Date hidden'!AQ141)</f>
        <v>0</v>
      </c>
      <c r="AQ140" s="211">
        <f>IF('Indicator Date hidden'!AR141="x","x",$AQ$2-'Indicator Date hidden'!AR141)</f>
        <v>0</v>
      </c>
      <c r="AR140" s="211">
        <f>IF('Indicator Date hidden'!AS141="x","x",$AR$2-'Indicator Date hidden'!AS141)</f>
        <v>0</v>
      </c>
      <c r="AS140" s="211">
        <f>IF('Indicator Date hidden'!AT141="x","x",$AS$2-'Indicator Date hidden'!AT141)</f>
        <v>0</v>
      </c>
      <c r="AT140" s="211">
        <f>IF('Indicator Date hidden'!AU141="x","x",$AT$2-'Indicator Date hidden'!AU141)</f>
        <v>0</v>
      </c>
      <c r="AU140" s="211">
        <f>IF('Indicator Date hidden'!AV141="x","x",$AU$2-'Indicator Date hidden'!AV141)</f>
        <v>0</v>
      </c>
      <c r="AV140" s="211">
        <f>IF('Indicator Date hidden'!AW141="x","x",$AV$2-'Indicator Date hidden'!AW141)</f>
        <v>0</v>
      </c>
      <c r="AW140" s="211">
        <f>IF('Indicator Date hidden'!AX141="x","x",$AW$2-'Indicator Date hidden'!AX141)</f>
        <v>0</v>
      </c>
      <c r="AX140" s="211">
        <f>IF('Indicator Date hidden'!AY141="x","x",$AX$2-'Indicator Date hidden'!AY141)</f>
        <v>0</v>
      </c>
      <c r="AY140" s="211">
        <f>IF('Indicator Date hidden'!AZ141="x","x",$AY$2-'Indicator Date hidden'!AZ141)</f>
        <v>0</v>
      </c>
      <c r="AZ140" s="211">
        <f>IF('Indicator Date hidden'!BA141="x","x",$AZ$2-'Indicator Date hidden'!BA141)</f>
        <v>0</v>
      </c>
      <c r="BA140">
        <f t="shared" si="20"/>
        <v>5</v>
      </c>
      <c r="BB140" s="21">
        <f t="shared" si="21"/>
        <v>0.11363636363636363</v>
      </c>
      <c r="BC140">
        <f t="shared" si="22"/>
        <v>2</v>
      </c>
      <c r="BD140" s="21">
        <f t="shared" si="23"/>
        <v>0.61110589362494327</v>
      </c>
      <c r="BE140" s="281">
        <f t="shared" si="24"/>
        <v>0</v>
      </c>
    </row>
    <row r="141" spans="1:57" x14ac:dyDescent="0.25">
      <c r="A141" t="s">
        <v>9004</v>
      </c>
      <c r="B141" s="211">
        <f>IF('Indicator Date hidden'!C142="x","x",$B$2-'Indicator Date hidden'!C142)</f>
        <v>0</v>
      </c>
      <c r="C141" s="211">
        <f>IF('Indicator Date hidden'!D142="x","x",$C$2-'Indicator Date hidden'!D142)</f>
        <v>0</v>
      </c>
      <c r="D141" s="211">
        <f>IF('Indicator Date hidden'!E142="x","x",$D$2-'Indicator Date hidden'!E142)</f>
        <v>0</v>
      </c>
      <c r="E141" s="211">
        <f>IF('Indicator Date hidden'!F142="x","x",$E$2-'Indicator Date hidden'!F142)</f>
        <v>0</v>
      </c>
      <c r="F141" s="211">
        <f>IF('Indicator Date hidden'!G142="x","x",$F$2-'Indicator Date hidden'!G142)</f>
        <v>0</v>
      </c>
      <c r="G141" s="211">
        <f>IF('Indicator Date hidden'!H142="x","x",$G$2-'Indicator Date hidden'!H142)</f>
        <v>0</v>
      </c>
      <c r="H141" s="211">
        <f>IF('Indicator Date hidden'!I142="x","x",$H$2-'Indicator Date hidden'!I142)</f>
        <v>0</v>
      </c>
      <c r="I141" s="211">
        <f>IF('Indicator Date hidden'!J142="x","x",$I$2-'Indicator Date hidden'!J142)</f>
        <v>0</v>
      </c>
      <c r="J141" s="211">
        <f>IF('Indicator Date hidden'!K142="x","x",$J$2-'Indicator Date hidden'!K142)</f>
        <v>0</v>
      </c>
      <c r="K141" s="211">
        <f>IF('Indicator Date hidden'!L142="x","x",$K$2-'Indicator Date hidden'!L142)</f>
        <v>0</v>
      </c>
      <c r="L141" s="211">
        <f>IF('Indicator Date hidden'!M142="x","x",$L$2-'Indicator Date hidden'!M142)</f>
        <v>0</v>
      </c>
      <c r="M141" s="211">
        <f>IF('Indicator Date hidden'!N142="x","x",$M$2-'Indicator Date hidden'!N142)</f>
        <v>0</v>
      </c>
      <c r="N141" s="211">
        <f>IF('Indicator Date hidden'!O142="x","x",$N$2-'Indicator Date hidden'!O142)</f>
        <v>0</v>
      </c>
      <c r="O141" s="211">
        <f>IF('Indicator Date hidden'!P142="x","x",$O$2-'Indicator Date hidden'!P142)</f>
        <v>0</v>
      </c>
      <c r="P141" s="211">
        <f>IF('Indicator Date hidden'!Q142="x","x",$P$2-'Indicator Date hidden'!Q142)</f>
        <v>0</v>
      </c>
      <c r="Q141" s="211" t="str">
        <f>IF('Indicator Date hidden'!R142="x","x",$Q$2-'Indicator Date hidden'!R142)</f>
        <v>x</v>
      </c>
      <c r="R141" s="211">
        <f>IF('Indicator Date hidden'!S142="x","x",$R$2-'Indicator Date hidden'!S142)</f>
        <v>0</v>
      </c>
      <c r="S141" s="211">
        <f>IF('Indicator Date hidden'!T142="x","x",$S$2-'Indicator Date hidden'!T142)</f>
        <v>0</v>
      </c>
      <c r="T141" s="211">
        <f>IF('Indicator Date hidden'!U142="x","x",$T$2-'Indicator Date hidden'!U142)</f>
        <v>0</v>
      </c>
      <c r="U141" s="211" t="str">
        <f>IF('Indicator Date hidden'!V142="x","x",$U$2-'Indicator Date hidden'!V142)</f>
        <v>x</v>
      </c>
      <c r="V141" s="211">
        <f>IF('Indicator Date hidden'!W142="x","x",$V$2-'Indicator Date hidden'!W142)</f>
        <v>0</v>
      </c>
      <c r="W141" s="211" t="str">
        <f>IF('Indicator Date hidden'!X142="x","x",$W$2-'Indicator Date hidden'!X142)</f>
        <v>x</v>
      </c>
      <c r="X141" s="211">
        <f>IF('Indicator Date hidden'!Y142="x","x",$X$2-'Indicator Date hidden'!Y142)</f>
        <v>2</v>
      </c>
      <c r="Y141" s="211">
        <f>IF('Indicator Date hidden'!Z142="x","x",$Y$2-'Indicator Date hidden'!Z142)</f>
        <v>0</v>
      </c>
      <c r="Z141" s="211">
        <f>IF('Indicator Date hidden'!AA142="x","x",$Z$2-'Indicator Date hidden'!AA142)</f>
        <v>0</v>
      </c>
      <c r="AA141" s="211">
        <f>IF('Indicator Date hidden'!AB142="x","x",$AA$2-'Indicator Date hidden'!AB142)</f>
        <v>1</v>
      </c>
      <c r="AB141" s="211">
        <f>IF('Indicator Date hidden'!AC142="x","x",$AB$2-'Indicator Date hidden'!AC142)</f>
        <v>0</v>
      </c>
      <c r="AC141" s="211">
        <f>IF('Indicator Date hidden'!AD142="x","x",$AC$2-'Indicator Date hidden'!AD142)</f>
        <v>0</v>
      </c>
      <c r="AD141" s="211" t="str">
        <f>IF('Indicator Date hidden'!AE142="x","x",$AD$2-'Indicator Date hidden'!AE142)</f>
        <v>x</v>
      </c>
      <c r="AE141" s="211">
        <f>IF('Indicator Date hidden'!AF142="x","x",$AE$2-'Indicator Date hidden'!AF142)</f>
        <v>0</v>
      </c>
      <c r="AF141" s="211">
        <f>IF('Indicator Date hidden'!AG142="x","x",$AF$2-'Indicator Date hidden'!AG142)</f>
        <v>1</v>
      </c>
      <c r="AG141" s="211">
        <f>IF('Indicator Date hidden'!AH142="x","x",$AG$2-'Indicator Date hidden'!AH142)</f>
        <v>0</v>
      </c>
      <c r="AH141" s="211">
        <f>IF('Indicator Date hidden'!AI142="x","x",$AH$2-'Indicator Date hidden'!AI142)</f>
        <v>0</v>
      </c>
      <c r="AI141" s="211">
        <f>IF('Indicator Date hidden'!AJ142="x","x",$AI$2-'Indicator Date hidden'!AJ142)</f>
        <v>0</v>
      </c>
      <c r="AJ141" s="211" t="str">
        <f>IF('Indicator Date hidden'!AK142="x","x",$AJ$2-'Indicator Date hidden'!AK142)</f>
        <v>x</v>
      </c>
      <c r="AK141" s="211">
        <f>IF('Indicator Date hidden'!AL142="x","x",$AK$2-'Indicator Date hidden'!AL142)</f>
        <v>1</v>
      </c>
      <c r="AL141" s="211">
        <f>IF('Indicator Date hidden'!AM142="x","x",$AL$2-'Indicator Date hidden'!AM142)</f>
        <v>0</v>
      </c>
      <c r="AM141" s="211">
        <f>IF('Indicator Date hidden'!AN142="x","x",$AM$2-'Indicator Date hidden'!AN142)</f>
        <v>0</v>
      </c>
      <c r="AN141" s="211">
        <f>IF('Indicator Date hidden'!AO142="x","x",$AN$2-'Indicator Date hidden'!AO142)</f>
        <v>0</v>
      </c>
      <c r="AO141" s="211">
        <f>IF('Indicator Date hidden'!AP142="x","x",$AO$2-'Indicator Date hidden'!AP142)</f>
        <v>0</v>
      </c>
      <c r="AP141" s="211">
        <f>IF('Indicator Date hidden'!AQ142="x","x",$AP$2-'Indicator Date hidden'!AQ142)</f>
        <v>0</v>
      </c>
      <c r="AQ141" s="211">
        <f>IF('Indicator Date hidden'!AR142="x","x",$AQ$2-'Indicator Date hidden'!AR142)</f>
        <v>0</v>
      </c>
      <c r="AR141" s="211">
        <f>IF('Indicator Date hidden'!AS142="x","x",$AR$2-'Indicator Date hidden'!AS142)</f>
        <v>0</v>
      </c>
      <c r="AS141" s="211">
        <f>IF('Indicator Date hidden'!AT142="x","x",$AS$2-'Indicator Date hidden'!AT142)</f>
        <v>0</v>
      </c>
      <c r="AT141" s="211">
        <f>IF('Indicator Date hidden'!AU142="x","x",$AT$2-'Indicator Date hidden'!AU142)</f>
        <v>0</v>
      </c>
      <c r="AU141" s="211">
        <f>IF('Indicator Date hidden'!AV142="x","x",$AU$2-'Indicator Date hidden'!AV142)</f>
        <v>3</v>
      </c>
      <c r="AV141" s="211">
        <f>IF('Indicator Date hidden'!AW142="x","x",$AV$2-'Indicator Date hidden'!AW142)</f>
        <v>0</v>
      </c>
      <c r="AW141" s="211">
        <f>IF('Indicator Date hidden'!AX142="x","x",$AW$2-'Indicator Date hidden'!AX142)</f>
        <v>0</v>
      </c>
      <c r="AX141" s="211">
        <f>IF('Indicator Date hidden'!AY142="x","x",$AX$2-'Indicator Date hidden'!AY142)</f>
        <v>0</v>
      </c>
      <c r="AY141" s="211">
        <f>IF('Indicator Date hidden'!AZ142="x","x",$AY$2-'Indicator Date hidden'!AZ142)</f>
        <v>0</v>
      </c>
      <c r="AZ141" s="211">
        <f>IF('Indicator Date hidden'!BA142="x","x",$AZ$2-'Indicator Date hidden'!BA142)</f>
        <v>0</v>
      </c>
      <c r="BA141">
        <f t="shared" si="20"/>
        <v>8</v>
      </c>
      <c r="BB141" s="21">
        <f t="shared" si="21"/>
        <v>0.17391304347826086</v>
      </c>
      <c r="BC141">
        <f t="shared" si="22"/>
        <v>5</v>
      </c>
      <c r="BD141" s="21">
        <f t="shared" si="23"/>
        <v>0.56354266942677045</v>
      </c>
      <c r="BE141" s="281">
        <f t="shared" si="24"/>
        <v>0</v>
      </c>
    </row>
    <row r="142" spans="1:57" x14ac:dyDescent="0.25">
      <c r="A142" t="s">
        <v>9006</v>
      </c>
      <c r="B142" s="211">
        <f>IF('Indicator Date hidden'!C143="x","x",$B$2-'Indicator Date hidden'!C143)</f>
        <v>0</v>
      </c>
      <c r="C142" s="211">
        <f>IF('Indicator Date hidden'!D143="x","x",$C$2-'Indicator Date hidden'!D143)</f>
        <v>0</v>
      </c>
      <c r="D142" s="211">
        <f>IF('Indicator Date hidden'!E143="x","x",$D$2-'Indicator Date hidden'!E143)</f>
        <v>0</v>
      </c>
      <c r="E142" s="211">
        <f>IF('Indicator Date hidden'!F143="x","x",$E$2-'Indicator Date hidden'!F143)</f>
        <v>0</v>
      </c>
      <c r="F142" s="211">
        <f>IF('Indicator Date hidden'!G143="x","x",$F$2-'Indicator Date hidden'!G143)</f>
        <v>0</v>
      </c>
      <c r="G142" s="211">
        <f>IF('Indicator Date hidden'!H143="x","x",$G$2-'Indicator Date hidden'!H143)</f>
        <v>0</v>
      </c>
      <c r="H142" s="211">
        <f>IF('Indicator Date hidden'!I143="x","x",$H$2-'Indicator Date hidden'!I143)</f>
        <v>0</v>
      </c>
      <c r="I142" s="211">
        <f>IF('Indicator Date hidden'!J143="x","x",$I$2-'Indicator Date hidden'!J143)</f>
        <v>0</v>
      </c>
      <c r="J142" s="211">
        <f>IF('Indicator Date hidden'!K143="x","x",$J$2-'Indicator Date hidden'!K143)</f>
        <v>0</v>
      </c>
      <c r="K142" s="211">
        <f>IF('Indicator Date hidden'!L143="x","x",$K$2-'Indicator Date hidden'!L143)</f>
        <v>0</v>
      </c>
      <c r="L142" s="211">
        <f>IF('Indicator Date hidden'!M143="x","x",$L$2-'Indicator Date hidden'!M143)</f>
        <v>0</v>
      </c>
      <c r="M142" s="211">
        <f>IF('Indicator Date hidden'!N143="x","x",$M$2-'Indicator Date hidden'!N143)</f>
        <v>0</v>
      </c>
      <c r="N142" s="211">
        <f>IF('Indicator Date hidden'!O143="x","x",$N$2-'Indicator Date hidden'!O143)</f>
        <v>0</v>
      </c>
      <c r="O142" s="211">
        <f>IF('Indicator Date hidden'!P143="x","x",$O$2-'Indicator Date hidden'!P143)</f>
        <v>0</v>
      </c>
      <c r="P142" s="211">
        <f>IF('Indicator Date hidden'!Q143="x","x",$P$2-'Indicator Date hidden'!Q143)</f>
        <v>0</v>
      </c>
      <c r="Q142" s="211" t="str">
        <f>IF('Indicator Date hidden'!R143="x","x",$Q$2-'Indicator Date hidden'!R143)</f>
        <v>x</v>
      </c>
      <c r="R142" s="211">
        <f>IF('Indicator Date hidden'!S143="x","x",$R$2-'Indicator Date hidden'!S143)</f>
        <v>0</v>
      </c>
      <c r="S142" s="211">
        <f>IF('Indicator Date hidden'!T143="x","x",$S$2-'Indicator Date hidden'!T143)</f>
        <v>0</v>
      </c>
      <c r="T142" s="211">
        <f>IF('Indicator Date hidden'!U143="x","x",$T$2-'Indicator Date hidden'!U143)</f>
        <v>0</v>
      </c>
      <c r="U142" s="211" t="str">
        <f>IF('Indicator Date hidden'!V143="x","x",$U$2-'Indicator Date hidden'!V143)</f>
        <v>x</v>
      </c>
      <c r="V142" s="211">
        <f>IF('Indicator Date hidden'!W143="x","x",$V$2-'Indicator Date hidden'!W143)</f>
        <v>0</v>
      </c>
      <c r="W142" s="211" t="str">
        <f>IF('Indicator Date hidden'!X143="x","x",$W$2-'Indicator Date hidden'!X143)</f>
        <v>x</v>
      </c>
      <c r="X142" s="211">
        <f>IF('Indicator Date hidden'!Y143="x","x",$X$2-'Indicator Date hidden'!Y143)</f>
        <v>4</v>
      </c>
      <c r="Y142" s="211">
        <f>IF('Indicator Date hidden'!Z143="x","x",$Y$2-'Indicator Date hidden'!Z143)</f>
        <v>0</v>
      </c>
      <c r="Z142" s="211">
        <f>IF('Indicator Date hidden'!AA143="x","x",$Z$2-'Indicator Date hidden'!AA143)</f>
        <v>0</v>
      </c>
      <c r="AA142" s="211" t="str">
        <f>IF('Indicator Date hidden'!AB143="x","x",$AA$2-'Indicator Date hidden'!AB143)</f>
        <v>x</v>
      </c>
      <c r="AB142" s="211">
        <f>IF('Indicator Date hidden'!AC143="x","x",$AB$2-'Indicator Date hidden'!AC143)</f>
        <v>0</v>
      </c>
      <c r="AC142" s="211">
        <f>IF('Indicator Date hidden'!AD143="x","x",$AC$2-'Indicator Date hidden'!AD143)</f>
        <v>0</v>
      </c>
      <c r="AD142" s="211" t="str">
        <f>IF('Indicator Date hidden'!AE143="x","x",$AD$2-'Indicator Date hidden'!AE143)</f>
        <v>x</v>
      </c>
      <c r="AE142" s="211">
        <f>IF('Indicator Date hidden'!AF143="x","x",$AE$2-'Indicator Date hidden'!AF143)</f>
        <v>0</v>
      </c>
      <c r="AF142" s="211">
        <f>IF('Indicator Date hidden'!AG143="x","x",$AF$2-'Indicator Date hidden'!AG143)</f>
        <v>1</v>
      </c>
      <c r="AG142" s="211">
        <f>IF('Indicator Date hidden'!AH143="x","x",$AG$2-'Indicator Date hidden'!AH143)</f>
        <v>0</v>
      </c>
      <c r="AH142" s="211">
        <f>IF('Indicator Date hidden'!AI143="x","x",$AH$2-'Indicator Date hidden'!AI143)</f>
        <v>0</v>
      </c>
      <c r="AI142" s="211">
        <f>IF('Indicator Date hidden'!AJ143="x","x",$AI$2-'Indicator Date hidden'!AJ143)</f>
        <v>0</v>
      </c>
      <c r="AJ142" s="211">
        <f>IF('Indicator Date hidden'!AK143="x","x",$AJ$2-'Indicator Date hidden'!AK143)</f>
        <v>1</v>
      </c>
      <c r="AK142" s="211">
        <f>IF('Indicator Date hidden'!AL143="x","x",$AK$2-'Indicator Date hidden'!AL143)</f>
        <v>1</v>
      </c>
      <c r="AL142" s="211">
        <f>IF('Indicator Date hidden'!AM143="x","x",$AL$2-'Indicator Date hidden'!AM143)</f>
        <v>0</v>
      </c>
      <c r="AM142" s="211">
        <f>IF('Indicator Date hidden'!AN143="x","x",$AM$2-'Indicator Date hidden'!AN143)</f>
        <v>0</v>
      </c>
      <c r="AN142" s="211">
        <f>IF('Indicator Date hidden'!AO143="x","x",$AN$2-'Indicator Date hidden'!AO143)</f>
        <v>0</v>
      </c>
      <c r="AO142" s="211">
        <f>IF('Indicator Date hidden'!AP143="x","x",$AO$2-'Indicator Date hidden'!AP143)</f>
        <v>0</v>
      </c>
      <c r="AP142" s="211">
        <f>IF('Indicator Date hidden'!AQ143="x","x",$AP$2-'Indicator Date hidden'!AQ143)</f>
        <v>0</v>
      </c>
      <c r="AQ142" s="211" t="str">
        <f>IF('Indicator Date hidden'!AR143="x","x",$AQ$2-'Indicator Date hidden'!AR143)</f>
        <v>x</v>
      </c>
      <c r="AR142" s="211">
        <f>IF('Indicator Date hidden'!AS143="x","x",$AR$2-'Indicator Date hidden'!AS143)</f>
        <v>0</v>
      </c>
      <c r="AS142" s="211">
        <f>IF('Indicator Date hidden'!AT143="x","x",$AS$2-'Indicator Date hidden'!AT143)</f>
        <v>0</v>
      </c>
      <c r="AT142" s="211">
        <f>IF('Indicator Date hidden'!AU143="x","x",$AT$2-'Indicator Date hidden'!AU143)</f>
        <v>0</v>
      </c>
      <c r="AU142" s="211">
        <f>IF('Indicator Date hidden'!AV143="x","x",$AU$2-'Indicator Date hidden'!AV143)</f>
        <v>4</v>
      </c>
      <c r="AV142" s="211">
        <f>IF('Indicator Date hidden'!AW143="x","x",$AV$2-'Indicator Date hidden'!AW143)</f>
        <v>0</v>
      </c>
      <c r="AW142" s="211">
        <f>IF('Indicator Date hidden'!AX143="x","x",$AW$2-'Indicator Date hidden'!AX143)</f>
        <v>0</v>
      </c>
      <c r="AX142" s="211">
        <f>IF('Indicator Date hidden'!AY143="x","x",$AX$2-'Indicator Date hidden'!AY143)</f>
        <v>0</v>
      </c>
      <c r="AY142" s="211">
        <f>IF('Indicator Date hidden'!AZ143="x","x",$AY$2-'Indicator Date hidden'!AZ143)</f>
        <v>0</v>
      </c>
      <c r="AZ142" s="211">
        <f>IF('Indicator Date hidden'!BA143="x","x",$AZ$2-'Indicator Date hidden'!BA143)</f>
        <v>0</v>
      </c>
      <c r="BA142">
        <f t="shared" si="20"/>
        <v>11</v>
      </c>
      <c r="BB142" s="21">
        <f t="shared" si="21"/>
        <v>0.24444444444444444</v>
      </c>
      <c r="BC142">
        <f t="shared" si="22"/>
        <v>5</v>
      </c>
      <c r="BD142" s="21">
        <f t="shared" si="23"/>
        <v>0.84736337621944968</v>
      </c>
      <c r="BE142" s="281">
        <f t="shared" si="24"/>
        <v>0</v>
      </c>
    </row>
    <row r="143" spans="1:57" x14ac:dyDescent="0.25">
      <c r="A143" t="s">
        <v>9007</v>
      </c>
      <c r="B143" s="211">
        <f>IF('Indicator Date hidden'!C144="x","x",$B$2-'Indicator Date hidden'!C144)</f>
        <v>0</v>
      </c>
      <c r="C143" s="211">
        <f>IF('Indicator Date hidden'!D144="x","x",$C$2-'Indicator Date hidden'!D144)</f>
        <v>0</v>
      </c>
      <c r="D143" s="211">
        <f>IF('Indicator Date hidden'!E144="x","x",$D$2-'Indicator Date hidden'!E144)</f>
        <v>0</v>
      </c>
      <c r="E143" s="211">
        <f>IF('Indicator Date hidden'!F144="x","x",$E$2-'Indicator Date hidden'!F144)</f>
        <v>0</v>
      </c>
      <c r="F143" s="211">
        <f>IF('Indicator Date hidden'!G144="x","x",$F$2-'Indicator Date hidden'!G144)</f>
        <v>0</v>
      </c>
      <c r="G143" s="211">
        <f>IF('Indicator Date hidden'!H144="x","x",$G$2-'Indicator Date hidden'!H144)</f>
        <v>0</v>
      </c>
      <c r="H143" s="211">
        <f>IF('Indicator Date hidden'!I144="x","x",$H$2-'Indicator Date hidden'!I144)</f>
        <v>0</v>
      </c>
      <c r="I143" s="211">
        <f>IF('Indicator Date hidden'!J144="x","x",$I$2-'Indicator Date hidden'!J144)</f>
        <v>0</v>
      </c>
      <c r="J143" s="211">
        <f>IF('Indicator Date hidden'!K144="x","x",$J$2-'Indicator Date hidden'!K144)</f>
        <v>0</v>
      </c>
      <c r="K143" s="211">
        <f>IF('Indicator Date hidden'!L144="x","x",$K$2-'Indicator Date hidden'!L144)</f>
        <v>0</v>
      </c>
      <c r="L143" s="211">
        <f>IF('Indicator Date hidden'!M144="x","x",$L$2-'Indicator Date hidden'!M144)</f>
        <v>0</v>
      </c>
      <c r="M143" s="211">
        <f>IF('Indicator Date hidden'!N144="x","x",$M$2-'Indicator Date hidden'!N144)</f>
        <v>0</v>
      </c>
      <c r="N143" s="211">
        <f>IF('Indicator Date hidden'!O144="x","x",$N$2-'Indicator Date hidden'!O144)</f>
        <v>0</v>
      </c>
      <c r="O143" s="211">
        <f>IF('Indicator Date hidden'!P144="x","x",$O$2-'Indicator Date hidden'!P144)</f>
        <v>0</v>
      </c>
      <c r="P143" s="211">
        <f>IF('Indicator Date hidden'!Q144="x","x",$P$2-'Indicator Date hidden'!Q144)</f>
        <v>0</v>
      </c>
      <c r="Q143" s="211">
        <f>IF('Indicator Date hidden'!R144="x","x",$Q$2-'Indicator Date hidden'!R144)</f>
        <v>4</v>
      </c>
      <c r="R143" s="211">
        <f>IF('Indicator Date hidden'!S144="x","x",$R$2-'Indicator Date hidden'!S144)</f>
        <v>0</v>
      </c>
      <c r="S143" s="211">
        <f>IF('Indicator Date hidden'!T144="x","x",$S$2-'Indicator Date hidden'!T144)</f>
        <v>0</v>
      </c>
      <c r="T143" s="211">
        <f>IF('Indicator Date hidden'!U144="x","x",$T$2-'Indicator Date hidden'!U144)</f>
        <v>0</v>
      </c>
      <c r="U143" s="211">
        <f>IF('Indicator Date hidden'!V144="x","x",$U$2-'Indicator Date hidden'!V144)</f>
        <v>0</v>
      </c>
      <c r="V143" s="211">
        <f>IF('Indicator Date hidden'!W144="x","x",$V$2-'Indicator Date hidden'!W144)</f>
        <v>0</v>
      </c>
      <c r="W143" s="211">
        <f>IF('Indicator Date hidden'!X144="x","x",$W$2-'Indicator Date hidden'!X144)</f>
        <v>4</v>
      </c>
      <c r="X143" s="211">
        <f>IF('Indicator Date hidden'!Y144="x","x",$X$2-'Indicator Date hidden'!Y144)</f>
        <v>4</v>
      </c>
      <c r="Y143" s="211">
        <f>IF('Indicator Date hidden'!Z144="x","x",$Y$2-'Indicator Date hidden'!Z144)</f>
        <v>0</v>
      </c>
      <c r="Z143" s="211">
        <f>IF('Indicator Date hidden'!AA144="x","x",$Z$2-'Indicator Date hidden'!AA144)</f>
        <v>0</v>
      </c>
      <c r="AA143" s="211">
        <f>IF('Indicator Date hidden'!AB144="x","x",$AA$2-'Indicator Date hidden'!AB144)</f>
        <v>0</v>
      </c>
      <c r="AB143" s="211">
        <f>IF('Indicator Date hidden'!AC144="x","x",$AB$2-'Indicator Date hidden'!AC144)</f>
        <v>0</v>
      </c>
      <c r="AC143" s="211">
        <f>IF('Indicator Date hidden'!AD144="x","x",$AC$2-'Indicator Date hidden'!AD144)</f>
        <v>0</v>
      </c>
      <c r="AD143" s="211">
        <f>IF('Indicator Date hidden'!AE144="x","x",$AD$2-'Indicator Date hidden'!AE144)</f>
        <v>0</v>
      </c>
      <c r="AE143" s="211">
        <f>IF('Indicator Date hidden'!AF144="x","x",$AE$2-'Indicator Date hidden'!AF144)</f>
        <v>0</v>
      </c>
      <c r="AF143" s="211">
        <f>IF('Indicator Date hidden'!AG144="x","x",$AF$2-'Indicator Date hidden'!AG144)</f>
        <v>2</v>
      </c>
      <c r="AG143" s="211">
        <f>IF('Indicator Date hidden'!AH144="x","x",$AG$2-'Indicator Date hidden'!AH144)</f>
        <v>0</v>
      </c>
      <c r="AH143" s="211">
        <f>IF('Indicator Date hidden'!AI144="x","x",$AH$2-'Indicator Date hidden'!AI144)</f>
        <v>0</v>
      </c>
      <c r="AI143" s="211">
        <f>IF('Indicator Date hidden'!AJ144="x","x",$AI$2-'Indicator Date hidden'!AJ144)</f>
        <v>0</v>
      </c>
      <c r="AJ143" s="211" t="str">
        <f>IF('Indicator Date hidden'!AK144="x","x",$AJ$2-'Indicator Date hidden'!AK144)</f>
        <v>x</v>
      </c>
      <c r="AK143" s="211">
        <f>IF('Indicator Date hidden'!AL144="x","x",$AK$2-'Indicator Date hidden'!AL144)</f>
        <v>0</v>
      </c>
      <c r="AL143" s="211">
        <f>IF('Indicator Date hidden'!AM144="x","x",$AL$2-'Indicator Date hidden'!AM144)</f>
        <v>0</v>
      </c>
      <c r="AM143" s="211">
        <f>IF('Indicator Date hidden'!AN144="x","x",$AM$2-'Indicator Date hidden'!AN144)</f>
        <v>0</v>
      </c>
      <c r="AN143" s="211">
        <f>IF('Indicator Date hidden'!AO144="x","x",$AN$2-'Indicator Date hidden'!AO144)</f>
        <v>0</v>
      </c>
      <c r="AO143" s="211">
        <f>IF('Indicator Date hidden'!AP144="x","x",$AO$2-'Indicator Date hidden'!AP144)</f>
        <v>1</v>
      </c>
      <c r="AP143" s="211">
        <f>IF('Indicator Date hidden'!AQ144="x","x",$AP$2-'Indicator Date hidden'!AQ144)</f>
        <v>1</v>
      </c>
      <c r="AQ143" s="211">
        <f>IF('Indicator Date hidden'!AR144="x","x",$AQ$2-'Indicator Date hidden'!AR144)</f>
        <v>0</v>
      </c>
      <c r="AR143" s="211">
        <f>IF('Indicator Date hidden'!AS144="x","x",$AR$2-'Indicator Date hidden'!AS144)</f>
        <v>0</v>
      </c>
      <c r="AS143" s="211">
        <f>IF('Indicator Date hidden'!AT144="x","x",$AS$2-'Indicator Date hidden'!AT144)</f>
        <v>0</v>
      </c>
      <c r="AT143" s="211">
        <f>IF('Indicator Date hidden'!AU144="x","x",$AT$2-'Indicator Date hidden'!AU144)</f>
        <v>0</v>
      </c>
      <c r="AU143" s="211">
        <f>IF('Indicator Date hidden'!AV144="x","x",$AU$2-'Indicator Date hidden'!AV144)</f>
        <v>2</v>
      </c>
      <c r="AV143" s="211">
        <f>IF('Indicator Date hidden'!AW144="x","x",$AV$2-'Indicator Date hidden'!AW144)</f>
        <v>0</v>
      </c>
      <c r="AW143" s="211">
        <f>IF('Indicator Date hidden'!AX144="x","x",$AW$2-'Indicator Date hidden'!AX144)</f>
        <v>0</v>
      </c>
      <c r="AX143" s="211">
        <f>IF('Indicator Date hidden'!AY144="x","x",$AX$2-'Indicator Date hidden'!AY144)</f>
        <v>0</v>
      </c>
      <c r="AY143" s="211">
        <f>IF('Indicator Date hidden'!AZ144="x","x",$AY$2-'Indicator Date hidden'!AZ144)</f>
        <v>0</v>
      </c>
      <c r="AZ143" s="211">
        <f>IF('Indicator Date hidden'!BA144="x","x",$AZ$2-'Indicator Date hidden'!BA144)</f>
        <v>0</v>
      </c>
      <c r="BA143">
        <f t="shared" si="20"/>
        <v>18</v>
      </c>
      <c r="BB143" s="21">
        <f t="shared" si="21"/>
        <v>0.36</v>
      </c>
      <c r="BC143">
        <f t="shared" si="22"/>
        <v>7</v>
      </c>
      <c r="BD143" s="21">
        <f t="shared" si="23"/>
        <v>1.0150862032359615</v>
      </c>
      <c r="BE143" s="281">
        <f t="shared" si="24"/>
        <v>0</v>
      </c>
    </row>
    <row r="144" spans="1:57" x14ac:dyDescent="0.25">
      <c r="A144" t="s">
        <v>8923</v>
      </c>
      <c r="B144" s="211">
        <f>IF('Indicator Date hidden'!C145="x","x",$B$2-'Indicator Date hidden'!C145)</f>
        <v>0</v>
      </c>
      <c r="C144" s="211">
        <f>IF('Indicator Date hidden'!D145="x","x",$C$2-'Indicator Date hidden'!D145)</f>
        <v>0</v>
      </c>
      <c r="D144" s="211">
        <f>IF('Indicator Date hidden'!E145="x","x",$D$2-'Indicator Date hidden'!E145)</f>
        <v>0</v>
      </c>
      <c r="E144" s="211">
        <f>IF('Indicator Date hidden'!F145="x","x",$E$2-'Indicator Date hidden'!F145)</f>
        <v>0</v>
      </c>
      <c r="F144" s="211">
        <f>IF('Indicator Date hidden'!G145="x","x",$F$2-'Indicator Date hidden'!G145)</f>
        <v>0</v>
      </c>
      <c r="G144" s="211">
        <f>IF('Indicator Date hidden'!H145="x","x",$G$2-'Indicator Date hidden'!H145)</f>
        <v>0</v>
      </c>
      <c r="H144" s="211">
        <f>IF('Indicator Date hidden'!I145="x","x",$H$2-'Indicator Date hidden'!I145)</f>
        <v>0</v>
      </c>
      <c r="I144" s="211">
        <f>IF('Indicator Date hidden'!J145="x","x",$I$2-'Indicator Date hidden'!J145)</f>
        <v>0</v>
      </c>
      <c r="J144" s="211">
        <f>IF('Indicator Date hidden'!K145="x","x",$J$2-'Indicator Date hidden'!K145)</f>
        <v>0</v>
      </c>
      <c r="K144" s="211">
        <f>IF('Indicator Date hidden'!L145="x","x",$K$2-'Indicator Date hidden'!L145)</f>
        <v>0</v>
      </c>
      <c r="L144" s="211">
        <f>IF('Indicator Date hidden'!M145="x","x",$L$2-'Indicator Date hidden'!M145)</f>
        <v>0</v>
      </c>
      <c r="M144" s="211">
        <f>IF('Indicator Date hidden'!N145="x","x",$M$2-'Indicator Date hidden'!N145)</f>
        <v>0</v>
      </c>
      <c r="N144" s="211">
        <f>IF('Indicator Date hidden'!O145="x","x",$N$2-'Indicator Date hidden'!O145)</f>
        <v>0</v>
      </c>
      <c r="O144" s="211">
        <f>IF('Indicator Date hidden'!P145="x","x",$O$2-'Indicator Date hidden'!P145)</f>
        <v>0</v>
      </c>
      <c r="P144" s="211">
        <f>IF('Indicator Date hidden'!Q145="x","x",$P$2-'Indicator Date hidden'!Q145)</f>
        <v>0</v>
      </c>
      <c r="Q144" s="211" t="str">
        <f>IF('Indicator Date hidden'!R145="x","x",$Q$2-'Indicator Date hidden'!R145)</f>
        <v>x</v>
      </c>
      <c r="R144" s="211">
        <f>IF('Indicator Date hidden'!S145="x","x",$R$2-'Indicator Date hidden'!S145)</f>
        <v>0</v>
      </c>
      <c r="S144" s="211">
        <f>IF('Indicator Date hidden'!T145="x","x",$S$2-'Indicator Date hidden'!T145)</f>
        <v>0</v>
      </c>
      <c r="T144" s="211">
        <f>IF('Indicator Date hidden'!U145="x","x",$T$2-'Indicator Date hidden'!U145)</f>
        <v>0</v>
      </c>
      <c r="U144" s="211" t="str">
        <f>IF('Indicator Date hidden'!V145="x","x",$U$2-'Indicator Date hidden'!V145)</f>
        <v>x</v>
      </c>
      <c r="V144" s="211">
        <f>IF('Indicator Date hidden'!W145="x","x",$V$2-'Indicator Date hidden'!W145)</f>
        <v>0</v>
      </c>
      <c r="W144" s="211" t="str">
        <f>IF('Indicator Date hidden'!X145="x","x",$W$2-'Indicator Date hidden'!X145)</f>
        <v>x</v>
      </c>
      <c r="X144" s="211" t="str">
        <f>IF('Indicator Date hidden'!Y145="x","x",$X$2-'Indicator Date hidden'!Y145)</f>
        <v>x</v>
      </c>
      <c r="Y144" s="211">
        <f>IF('Indicator Date hidden'!Z145="x","x",$Y$2-'Indicator Date hidden'!Z145)</f>
        <v>0</v>
      </c>
      <c r="Z144" s="211">
        <f>IF('Indicator Date hidden'!AA145="x","x",$Z$2-'Indicator Date hidden'!AA145)</f>
        <v>0</v>
      </c>
      <c r="AA144" s="211" t="str">
        <f>IF('Indicator Date hidden'!AB145="x","x",$AA$2-'Indicator Date hidden'!AB145)</f>
        <v>x</v>
      </c>
      <c r="AB144" s="211">
        <f>IF('Indicator Date hidden'!AC145="x","x",$AB$2-'Indicator Date hidden'!AC145)</f>
        <v>0</v>
      </c>
      <c r="AC144" s="211">
        <f>IF('Indicator Date hidden'!AD145="x","x",$AC$2-'Indicator Date hidden'!AD145)</f>
        <v>0</v>
      </c>
      <c r="AD144" s="211" t="str">
        <f>IF('Indicator Date hidden'!AE145="x","x",$AD$2-'Indicator Date hidden'!AE145)</f>
        <v>x</v>
      </c>
      <c r="AE144" s="211" t="str">
        <f>IF('Indicator Date hidden'!AF145="x","x",$AE$2-'Indicator Date hidden'!AF145)</f>
        <v>x</v>
      </c>
      <c r="AF144" s="211" t="str">
        <f>IF('Indicator Date hidden'!AG145="x","x",$AF$2-'Indicator Date hidden'!AG145)</f>
        <v>x</v>
      </c>
      <c r="AG144" s="211">
        <f>IF('Indicator Date hidden'!AH145="x","x",$AG$2-'Indicator Date hidden'!AH145)</f>
        <v>0</v>
      </c>
      <c r="AH144" s="211">
        <f>IF('Indicator Date hidden'!AI145="x","x",$AH$2-'Indicator Date hidden'!AI145)</f>
        <v>0</v>
      </c>
      <c r="AI144" s="211">
        <f>IF('Indicator Date hidden'!AJ145="x","x",$AI$2-'Indicator Date hidden'!AJ145)</f>
        <v>0</v>
      </c>
      <c r="AJ144" s="211" t="str">
        <f>IF('Indicator Date hidden'!AK145="x","x",$AJ$2-'Indicator Date hidden'!AK145)</f>
        <v>x</v>
      </c>
      <c r="AK144" s="211">
        <f>IF('Indicator Date hidden'!AL145="x","x",$AK$2-'Indicator Date hidden'!AL145)</f>
        <v>1</v>
      </c>
      <c r="AL144" s="211">
        <f>IF('Indicator Date hidden'!AM145="x","x",$AL$2-'Indicator Date hidden'!AM145)</f>
        <v>0</v>
      </c>
      <c r="AM144" s="211">
        <f>IF('Indicator Date hidden'!AN145="x","x",$AM$2-'Indicator Date hidden'!AN145)</f>
        <v>0</v>
      </c>
      <c r="AN144" s="211">
        <f>IF('Indicator Date hidden'!AO145="x","x",$AN$2-'Indicator Date hidden'!AO145)</f>
        <v>0</v>
      </c>
      <c r="AO144" s="211">
        <f>IF('Indicator Date hidden'!AP145="x","x",$AO$2-'Indicator Date hidden'!AP145)</f>
        <v>0</v>
      </c>
      <c r="AP144" s="211" t="str">
        <f>IF('Indicator Date hidden'!AQ145="x","x",$AP$2-'Indicator Date hidden'!AQ145)</f>
        <v>x</v>
      </c>
      <c r="AQ144" s="211">
        <f>IF('Indicator Date hidden'!AR145="x","x",$AQ$2-'Indicator Date hidden'!AR145)</f>
        <v>0</v>
      </c>
      <c r="AR144" s="211">
        <f>IF('Indicator Date hidden'!AS145="x","x",$AR$2-'Indicator Date hidden'!AS145)</f>
        <v>0</v>
      </c>
      <c r="AS144" s="211" t="str">
        <f>IF('Indicator Date hidden'!AT145="x","x",$AS$2-'Indicator Date hidden'!AT145)</f>
        <v>x</v>
      </c>
      <c r="AT144" s="211">
        <f>IF('Indicator Date hidden'!AU145="x","x",$AT$2-'Indicator Date hidden'!AU145)</f>
        <v>0</v>
      </c>
      <c r="AU144" s="211" t="str">
        <f>IF('Indicator Date hidden'!AV145="x","x",$AU$2-'Indicator Date hidden'!AV145)</f>
        <v>x</v>
      </c>
      <c r="AV144" s="211">
        <f>IF('Indicator Date hidden'!AW145="x","x",$AV$2-'Indicator Date hidden'!AW145)</f>
        <v>0</v>
      </c>
      <c r="AW144" s="211">
        <f>IF('Indicator Date hidden'!AX145="x","x",$AW$2-'Indicator Date hidden'!AX145)</f>
        <v>0</v>
      </c>
      <c r="AX144" s="211">
        <f>IF('Indicator Date hidden'!AY145="x","x",$AX$2-'Indicator Date hidden'!AY145)</f>
        <v>0</v>
      </c>
      <c r="AY144" s="211">
        <f>IF('Indicator Date hidden'!AZ145="x","x",$AY$2-'Indicator Date hidden'!AZ145)</f>
        <v>8</v>
      </c>
      <c r="AZ144" s="211">
        <f>IF('Indicator Date hidden'!BA145="x","x",$AZ$2-'Indicator Date hidden'!BA145)</f>
        <v>0</v>
      </c>
      <c r="BA144">
        <f t="shared" si="20"/>
        <v>9</v>
      </c>
      <c r="BB144" s="21">
        <f t="shared" si="21"/>
        <v>0.23076923076923078</v>
      </c>
      <c r="BC144">
        <f t="shared" si="22"/>
        <v>2</v>
      </c>
      <c r="BD144" s="21">
        <f t="shared" si="23"/>
        <v>1.2702016488718806</v>
      </c>
      <c r="BE144" s="281">
        <f t="shared" si="24"/>
        <v>0</v>
      </c>
    </row>
    <row r="145" spans="1:57" x14ac:dyDescent="0.25">
      <c r="A145" t="s">
        <v>8935</v>
      </c>
      <c r="B145" s="211">
        <f>IF('Indicator Date hidden'!C146="x","x",$B$2-'Indicator Date hidden'!C146)</f>
        <v>0</v>
      </c>
      <c r="C145" s="211">
        <f>IF('Indicator Date hidden'!D146="x","x",$C$2-'Indicator Date hidden'!D146)</f>
        <v>0</v>
      </c>
      <c r="D145" s="211">
        <f>IF('Indicator Date hidden'!E146="x","x",$D$2-'Indicator Date hidden'!E146)</f>
        <v>0</v>
      </c>
      <c r="E145" s="211">
        <f>IF('Indicator Date hidden'!F146="x","x",$E$2-'Indicator Date hidden'!F146)</f>
        <v>0</v>
      </c>
      <c r="F145" s="211">
        <f>IF('Indicator Date hidden'!G146="x","x",$F$2-'Indicator Date hidden'!G146)</f>
        <v>0</v>
      </c>
      <c r="G145" s="211">
        <f>IF('Indicator Date hidden'!H146="x","x",$G$2-'Indicator Date hidden'!H146)</f>
        <v>0</v>
      </c>
      <c r="H145" s="211">
        <f>IF('Indicator Date hidden'!I146="x","x",$H$2-'Indicator Date hidden'!I146)</f>
        <v>0</v>
      </c>
      <c r="I145" s="211">
        <f>IF('Indicator Date hidden'!J146="x","x",$I$2-'Indicator Date hidden'!J146)</f>
        <v>0</v>
      </c>
      <c r="J145" s="211">
        <f>IF('Indicator Date hidden'!K146="x","x",$J$2-'Indicator Date hidden'!K146)</f>
        <v>0</v>
      </c>
      <c r="K145" s="211">
        <f>IF('Indicator Date hidden'!L146="x","x",$K$2-'Indicator Date hidden'!L146)</f>
        <v>0</v>
      </c>
      <c r="L145" s="211">
        <f>IF('Indicator Date hidden'!M146="x","x",$L$2-'Indicator Date hidden'!M146)</f>
        <v>0</v>
      </c>
      <c r="M145" s="211">
        <f>IF('Indicator Date hidden'!N146="x","x",$M$2-'Indicator Date hidden'!N146)</f>
        <v>0</v>
      </c>
      <c r="N145" s="211">
        <f>IF('Indicator Date hidden'!O146="x","x",$N$2-'Indicator Date hidden'!O146)</f>
        <v>0</v>
      </c>
      <c r="O145" s="211">
        <f>IF('Indicator Date hidden'!P146="x","x",$O$2-'Indicator Date hidden'!P146)</f>
        <v>0</v>
      </c>
      <c r="P145" s="211">
        <f>IF('Indicator Date hidden'!Q146="x","x",$P$2-'Indicator Date hidden'!Q146)</f>
        <v>0</v>
      </c>
      <c r="Q145" s="211">
        <f>IF('Indicator Date hidden'!R146="x","x",$Q$2-'Indicator Date hidden'!R146)</f>
        <v>2</v>
      </c>
      <c r="R145" s="211">
        <f>IF('Indicator Date hidden'!S146="x","x",$R$2-'Indicator Date hidden'!S146)</f>
        <v>0</v>
      </c>
      <c r="S145" s="211">
        <f>IF('Indicator Date hidden'!T146="x","x",$S$2-'Indicator Date hidden'!T146)</f>
        <v>0</v>
      </c>
      <c r="T145" s="211">
        <f>IF('Indicator Date hidden'!U146="x","x",$T$2-'Indicator Date hidden'!U146)</f>
        <v>0</v>
      </c>
      <c r="U145" s="211">
        <f>IF('Indicator Date hidden'!V146="x","x",$U$2-'Indicator Date hidden'!V146)</f>
        <v>0</v>
      </c>
      <c r="V145" s="211">
        <f>IF('Indicator Date hidden'!W146="x","x",$V$2-'Indicator Date hidden'!W146)</f>
        <v>0</v>
      </c>
      <c r="W145" s="211">
        <f>IF('Indicator Date hidden'!X146="x","x",$W$2-'Indicator Date hidden'!X146)</f>
        <v>2</v>
      </c>
      <c r="X145" s="211">
        <f>IF('Indicator Date hidden'!Y146="x","x",$X$2-'Indicator Date hidden'!Y146)</f>
        <v>2</v>
      </c>
      <c r="Y145" s="211">
        <f>IF('Indicator Date hidden'!Z146="x","x",$Y$2-'Indicator Date hidden'!Z146)</f>
        <v>0</v>
      </c>
      <c r="Z145" s="211">
        <f>IF('Indicator Date hidden'!AA146="x","x",$Z$2-'Indicator Date hidden'!AA146)</f>
        <v>0</v>
      </c>
      <c r="AA145" s="211" t="str">
        <f>IF('Indicator Date hidden'!AB146="x","x",$AA$2-'Indicator Date hidden'!AB146)</f>
        <v>x</v>
      </c>
      <c r="AB145" s="211">
        <f>IF('Indicator Date hidden'!AC146="x","x",$AB$2-'Indicator Date hidden'!AC146)</f>
        <v>0</v>
      </c>
      <c r="AC145" s="211">
        <f>IF('Indicator Date hidden'!AD146="x","x",$AC$2-'Indicator Date hidden'!AD146)</f>
        <v>0</v>
      </c>
      <c r="AD145" s="211" t="str">
        <f>IF('Indicator Date hidden'!AE146="x","x",$AD$2-'Indicator Date hidden'!AE146)</f>
        <v>x</v>
      </c>
      <c r="AE145" s="211" t="str">
        <f>IF('Indicator Date hidden'!AF146="x","x",$AE$2-'Indicator Date hidden'!AF146)</f>
        <v>x</v>
      </c>
      <c r="AF145" s="211" t="str">
        <f>IF('Indicator Date hidden'!AG146="x","x",$AF$2-'Indicator Date hidden'!AG146)</f>
        <v>x</v>
      </c>
      <c r="AG145" s="211">
        <f>IF('Indicator Date hidden'!AH146="x","x",$AG$2-'Indicator Date hidden'!AH146)</f>
        <v>0</v>
      </c>
      <c r="AH145" s="211">
        <f>IF('Indicator Date hidden'!AI146="x","x",$AH$2-'Indicator Date hidden'!AI146)</f>
        <v>0</v>
      </c>
      <c r="AI145" s="211">
        <f>IF('Indicator Date hidden'!AJ146="x","x",$AI$2-'Indicator Date hidden'!AJ146)</f>
        <v>0</v>
      </c>
      <c r="AJ145" s="211" t="str">
        <f>IF('Indicator Date hidden'!AK146="x","x",$AJ$2-'Indicator Date hidden'!AK146)</f>
        <v>x</v>
      </c>
      <c r="AK145" s="211">
        <f>IF('Indicator Date hidden'!AL146="x","x",$AK$2-'Indicator Date hidden'!AL146)</f>
        <v>1</v>
      </c>
      <c r="AL145" s="211">
        <f>IF('Indicator Date hidden'!AM146="x","x",$AL$2-'Indicator Date hidden'!AM146)</f>
        <v>0</v>
      </c>
      <c r="AM145" s="211">
        <f>IF('Indicator Date hidden'!AN146="x","x",$AM$2-'Indicator Date hidden'!AN146)</f>
        <v>0</v>
      </c>
      <c r="AN145" s="211">
        <f>IF('Indicator Date hidden'!AO146="x","x",$AN$2-'Indicator Date hidden'!AO146)</f>
        <v>0</v>
      </c>
      <c r="AO145" s="211">
        <f>IF('Indicator Date hidden'!AP146="x","x",$AO$2-'Indicator Date hidden'!AP146)</f>
        <v>0</v>
      </c>
      <c r="AP145" s="211">
        <f>IF('Indicator Date hidden'!AQ146="x","x",$AP$2-'Indicator Date hidden'!AQ146)</f>
        <v>0</v>
      </c>
      <c r="AQ145" s="211">
        <f>IF('Indicator Date hidden'!AR146="x","x",$AQ$2-'Indicator Date hidden'!AR146)</f>
        <v>6</v>
      </c>
      <c r="AR145" s="211">
        <f>IF('Indicator Date hidden'!AS146="x","x",$AR$2-'Indicator Date hidden'!AS146)</f>
        <v>0</v>
      </c>
      <c r="AS145" s="211">
        <f>IF('Indicator Date hidden'!AT146="x","x",$AS$2-'Indicator Date hidden'!AT146)</f>
        <v>2</v>
      </c>
      <c r="AT145" s="211">
        <f>IF('Indicator Date hidden'!AU146="x","x",$AT$2-'Indicator Date hidden'!AU146)</f>
        <v>0</v>
      </c>
      <c r="AU145" s="211" t="str">
        <f>IF('Indicator Date hidden'!AV146="x","x",$AU$2-'Indicator Date hidden'!AV146)</f>
        <v>x</v>
      </c>
      <c r="AV145" s="211">
        <f>IF('Indicator Date hidden'!AW146="x","x",$AV$2-'Indicator Date hidden'!AW146)</f>
        <v>0</v>
      </c>
      <c r="AW145" s="211">
        <f>IF('Indicator Date hidden'!AX146="x","x",$AW$2-'Indicator Date hidden'!AX146)</f>
        <v>0</v>
      </c>
      <c r="AX145" s="211">
        <f>IF('Indicator Date hidden'!AY146="x","x",$AX$2-'Indicator Date hidden'!AY146)</f>
        <v>0</v>
      </c>
      <c r="AY145" s="211">
        <f>IF('Indicator Date hidden'!AZ146="x","x",$AY$2-'Indicator Date hidden'!AZ146)</f>
        <v>0</v>
      </c>
      <c r="AZ145" s="211">
        <f>IF('Indicator Date hidden'!BA146="x","x",$AZ$2-'Indicator Date hidden'!BA146)</f>
        <v>0</v>
      </c>
      <c r="BA145">
        <f t="shared" si="20"/>
        <v>15</v>
      </c>
      <c r="BB145" s="21">
        <f t="shared" si="21"/>
        <v>0.33333333333333331</v>
      </c>
      <c r="BC145">
        <f t="shared" si="22"/>
        <v>6</v>
      </c>
      <c r="BD145" s="21">
        <f t="shared" si="23"/>
        <v>1.0327955589886444</v>
      </c>
      <c r="BE145" s="281">
        <f t="shared" si="24"/>
        <v>0</v>
      </c>
    </row>
    <row r="146" spans="1:57" x14ac:dyDescent="0.25">
      <c r="A146" t="s">
        <v>9062</v>
      </c>
      <c r="B146" s="211">
        <f>IF('Indicator Date hidden'!C147="x","x",$B$2-'Indicator Date hidden'!C147)</f>
        <v>0</v>
      </c>
      <c r="C146" s="211">
        <f>IF('Indicator Date hidden'!D147="x","x",$C$2-'Indicator Date hidden'!D147)</f>
        <v>0</v>
      </c>
      <c r="D146" s="211">
        <f>IF('Indicator Date hidden'!E147="x","x",$D$2-'Indicator Date hidden'!E147)</f>
        <v>0</v>
      </c>
      <c r="E146" s="211">
        <f>IF('Indicator Date hidden'!F147="x","x",$E$2-'Indicator Date hidden'!F147)</f>
        <v>0</v>
      </c>
      <c r="F146" s="211">
        <f>IF('Indicator Date hidden'!G147="x","x",$F$2-'Indicator Date hidden'!G147)</f>
        <v>0</v>
      </c>
      <c r="G146" s="211">
        <f>IF('Indicator Date hidden'!H147="x","x",$G$2-'Indicator Date hidden'!H147)</f>
        <v>0</v>
      </c>
      <c r="H146" s="211">
        <f>IF('Indicator Date hidden'!I147="x","x",$H$2-'Indicator Date hidden'!I147)</f>
        <v>0</v>
      </c>
      <c r="I146" s="211">
        <f>IF('Indicator Date hidden'!J147="x","x",$I$2-'Indicator Date hidden'!J147)</f>
        <v>0</v>
      </c>
      <c r="J146" s="211">
        <f>IF('Indicator Date hidden'!K147="x","x",$J$2-'Indicator Date hidden'!K147)</f>
        <v>0</v>
      </c>
      <c r="K146" s="211">
        <f>IF('Indicator Date hidden'!L147="x","x",$K$2-'Indicator Date hidden'!L147)</f>
        <v>0</v>
      </c>
      <c r="L146" s="211">
        <f>IF('Indicator Date hidden'!M147="x","x",$L$2-'Indicator Date hidden'!M147)</f>
        <v>0</v>
      </c>
      <c r="M146" s="211">
        <f>IF('Indicator Date hidden'!N147="x","x",$M$2-'Indicator Date hidden'!N147)</f>
        <v>0</v>
      </c>
      <c r="N146" s="211">
        <f>IF('Indicator Date hidden'!O147="x","x",$N$2-'Indicator Date hidden'!O147)</f>
        <v>0</v>
      </c>
      <c r="O146" s="211">
        <f>IF('Indicator Date hidden'!P147="x","x",$O$2-'Indicator Date hidden'!P147)</f>
        <v>0</v>
      </c>
      <c r="P146" s="211">
        <f>IF('Indicator Date hidden'!Q147="x","x",$P$2-'Indicator Date hidden'!Q147)</f>
        <v>0</v>
      </c>
      <c r="Q146" s="211" t="str">
        <f>IF('Indicator Date hidden'!R147="x","x",$Q$2-'Indicator Date hidden'!R147)</f>
        <v>x</v>
      </c>
      <c r="R146" s="211">
        <f>IF('Indicator Date hidden'!S147="x","x",$R$2-'Indicator Date hidden'!S147)</f>
        <v>0</v>
      </c>
      <c r="S146" s="211">
        <f>IF('Indicator Date hidden'!T147="x","x",$S$2-'Indicator Date hidden'!T147)</f>
        <v>0</v>
      </c>
      <c r="T146" s="211">
        <f>IF('Indicator Date hidden'!U147="x","x",$T$2-'Indicator Date hidden'!U147)</f>
        <v>0</v>
      </c>
      <c r="U146" s="211">
        <f>IF('Indicator Date hidden'!V147="x","x",$U$2-'Indicator Date hidden'!V147)</f>
        <v>0</v>
      </c>
      <c r="V146" s="211">
        <f>IF('Indicator Date hidden'!W147="x","x",$V$2-'Indicator Date hidden'!W147)</f>
        <v>0</v>
      </c>
      <c r="W146" s="211" t="str">
        <f>IF('Indicator Date hidden'!X147="x","x",$W$2-'Indicator Date hidden'!X147)</f>
        <v>x</v>
      </c>
      <c r="X146" s="211">
        <f>IF('Indicator Date hidden'!Y147="x","x",$X$2-'Indicator Date hidden'!Y147)</f>
        <v>2</v>
      </c>
      <c r="Y146" s="211">
        <f>IF('Indicator Date hidden'!Z147="x","x",$Y$2-'Indicator Date hidden'!Z147)</f>
        <v>0</v>
      </c>
      <c r="Z146" s="211">
        <f>IF('Indicator Date hidden'!AA147="x","x",$Z$2-'Indicator Date hidden'!AA147)</f>
        <v>0</v>
      </c>
      <c r="AA146" s="211" t="str">
        <f>IF('Indicator Date hidden'!AB147="x","x",$AA$2-'Indicator Date hidden'!AB147)</f>
        <v>x</v>
      </c>
      <c r="AB146" s="211">
        <f>IF('Indicator Date hidden'!AC147="x","x",$AB$2-'Indicator Date hidden'!AC147)</f>
        <v>0</v>
      </c>
      <c r="AC146" s="211">
        <f>IF('Indicator Date hidden'!AD147="x","x",$AC$2-'Indicator Date hidden'!AD147)</f>
        <v>0</v>
      </c>
      <c r="AD146" s="211" t="str">
        <f>IF('Indicator Date hidden'!AE147="x","x",$AD$2-'Indicator Date hidden'!AE147)</f>
        <v>x</v>
      </c>
      <c r="AE146" s="211" t="str">
        <f>IF('Indicator Date hidden'!AF147="x","x",$AE$2-'Indicator Date hidden'!AF147)</f>
        <v>x</v>
      </c>
      <c r="AF146" s="211" t="str">
        <f>IF('Indicator Date hidden'!AG147="x","x",$AF$2-'Indicator Date hidden'!AG147)</f>
        <v>x</v>
      </c>
      <c r="AG146" s="211">
        <f>IF('Indicator Date hidden'!AH147="x","x",$AG$2-'Indicator Date hidden'!AH147)</f>
        <v>0</v>
      </c>
      <c r="AH146" s="211">
        <f>IF('Indicator Date hidden'!AI147="x","x",$AH$2-'Indicator Date hidden'!AI147)</f>
        <v>0</v>
      </c>
      <c r="AI146" s="211">
        <f>IF('Indicator Date hidden'!AJ147="x","x",$AI$2-'Indicator Date hidden'!AJ147)</f>
        <v>0</v>
      </c>
      <c r="AJ146" s="211" t="str">
        <f>IF('Indicator Date hidden'!AK147="x","x",$AJ$2-'Indicator Date hidden'!AK147)</f>
        <v>x</v>
      </c>
      <c r="AK146" s="211">
        <f>IF('Indicator Date hidden'!AL147="x","x",$AK$2-'Indicator Date hidden'!AL147)</f>
        <v>1</v>
      </c>
      <c r="AL146" s="211">
        <f>IF('Indicator Date hidden'!AM147="x","x",$AL$2-'Indicator Date hidden'!AM147)</f>
        <v>0</v>
      </c>
      <c r="AM146" s="211">
        <f>IF('Indicator Date hidden'!AN147="x","x",$AM$2-'Indicator Date hidden'!AN147)</f>
        <v>0</v>
      </c>
      <c r="AN146" s="211">
        <f>IF('Indicator Date hidden'!AO147="x","x",$AN$2-'Indicator Date hidden'!AO147)</f>
        <v>0</v>
      </c>
      <c r="AO146" s="211">
        <f>IF('Indicator Date hidden'!AP147="x","x",$AO$2-'Indicator Date hidden'!AP147)</f>
        <v>0</v>
      </c>
      <c r="AP146" s="211">
        <f>IF('Indicator Date hidden'!AQ147="x","x",$AP$2-'Indicator Date hidden'!AQ147)</f>
        <v>0</v>
      </c>
      <c r="AQ146" s="211" t="str">
        <f>IF('Indicator Date hidden'!AR147="x","x",$AQ$2-'Indicator Date hidden'!AR147)</f>
        <v>x</v>
      </c>
      <c r="AR146" s="211">
        <f>IF('Indicator Date hidden'!AS147="x","x",$AR$2-'Indicator Date hidden'!AS147)</f>
        <v>0</v>
      </c>
      <c r="AS146" s="211">
        <f>IF('Indicator Date hidden'!AT147="x","x",$AS$2-'Indicator Date hidden'!AT147)</f>
        <v>0</v>
      </c>
      <c r="AT146" s="211">
        <f>IF('Indicator Date hidden'!AU147="x","x",$AT$2-'Indicator Date hidden'!AU147)</f>
        <v>0</v>
      </c>
      <c r="AU146" s="211" t="str">
        <f>IF('Indicator Date hidden'!AV147="x","x",$AU$2-'Indicator Date hidden'!AV147)</f>
        <v>x</v>
      </c>
      <c r="AV146" s="211">
        <f>IF('Indicator Date hidden'!AW147="x","x",$AV$2-'Indicator Date hidden'!AW147)</f>
        <v>0</v>
      </c>
      <c r="AW146" s="211">
        <f>IF('Indicator Date hidden'!AX147="x","x",$AW$2-'Indicator Date hidden'!AX147)</f>
        <v>0</v>
      </c>
      <c r="AX146" s="211">
        <f>IF('Indicator Date hidden'!AY147="x","x",$AX$2-'Indicator Date hidden'!AY147)</f>
        <v>0</v>
      </c>
      <c r="AY146" s="211">
        <f>IF('Indicator Date hidden'!AZ147="x","x",$AY$2-'Indicator Date hidden'!AZ147)</f>
        <v>8</v>
      </c>
      <c r="AZ146" s="211">
        <f>IF('Indicator Date hidden'!BA147="x","x",$AZ$2-'Indicator Date hidden'!BA147)</f>
        <v>0</v>
      </c>
      <c r="BA146">
        <f t="shared" si="20"/>
        <v>11</v>
      </c>
      <c r="BB146" s="21">
        <f t="shared" si="21"/>
        <v>0.26190476190476192</v>
      </c>
      <c r="BC146">
        <f t="shared" si="22"/>
        <v>3</v>
      </c>
      <c r="BD146" s="21">
        <f t="shared" si="23"/>
        <v>1.2546963929767045</v>
      </c>
      <c r="BE146" s="281">
        <f t="shared" si="24"/>
        <v>0</v>
      </c>
    </row>
    <row r="147" spans="1:57" x14ac:dyDescent="0.25">
      <c r="A147" t="s">
        <v>9069</v>
      </c>
      <c r="B147" s="211">
        <f>IF('Indicator Date hidden'!C148="x","x",$B$2-'Indicator Date hidden'!C148)</f>
        <v>0</v>
      </c>
      <c r="C147" s="211">
        <f>IF('Indicator Date hidden'!D148="x","x",$C$2-'Indicator Date hidden'!D148)</f>
        <v>0</v>
      </c>
      <c r="D147" s="211">
        <f>IF('Indicator Date hidden'!E148="x","x",$D$2-'Indicator Date hidden'!E148)</f>
        <v>0</v>
      </c>
      <c r="E147" s="211">
        <f>IF('Indicator Date hidden'!F148="x","x",$E$2-'Indicator Date hidden'!F148)</f>
        <v>0</v>
      </c>
      <c r="F147" s="211">
        <f>IF('Indicator Date hidden'!G148="x","x",$F$2-'Indicator Date hidden'!G148)</f>
        <v>0</v>
      </c>
      <c r="G147" s="211">
        <f>IF('Indicator Date hidden'!H148="x","x",$G$2-'Indicator Date hidden'!H148)</f>
        <v>0</v>
      </c>
      <c r="H147" s="211">
        <f>IF('Indicator Date hidden'!I148="x","x",$H$2-'Indicator Date hidden'!I148)</f>
        <v>0</v>
      </c>
      <c r="I147" s="211">
        <f>IF('Indicator Date hidden'!J148="x","x",$I$2-'Indicator Date hidden'!J148)</f>
        <v>0</v>
      </c>
      <c r="J147" s="211">
        <f>IF('Indicator Date hidden'!K148="x","x",$J$2-'Indicator Date hidden'!K148)</f>
        <v>0</v>
      </c>
      <c r="K147" s="211">
        <f>IF('Indicator Date hidden'!L148="x","x",$K$2-'Indicator Date hidden'!L148)</f>
        <v>0</v>
      </c>
      <c r="L147" s="211">
        <f>IF('Indicator Date hidden'!M148="x","x",$L$2-'Indicator Date hidden'!M148)</f>
        <v>0</v>
      </c>
      <c r="M147" s="211">
        <f>IF('Indicator Date hidden'!N148="x","x",$M$2-'Indicator Date hidden'!N148)</f>
        <v>0</v>
      </c>
      <c r="N147" s="211">
        <f>IF('Indicator Date hidden'!O148="x","x",$N$2-'Indicator Date hidden'!O148)</f>
        <v>0</v>
      </c>
      <c r="O147" s="211">
        <f>IF('Indicator Date hidden'!P148="x","x",$O$2-'Indicator Date hidden'!P148)</f>
        <v>0</v>
      </c>
      <c r="P147" s="211">
        <f>IF('Indicator Date hidden'!Q148="x","x",$P$2-'Indicator Date hidden'!Q148)</f>
        <v>0</v>
      </c>
      <c r="Q147" s="211" t="str">
        <f>IF('Indicator Date hidden'!R148="x","x",$Q$2-'Indicator Date hidden'!R148)</f>
        <v>x</v>
      </c>
      <c r="R147" s="211">
        <f>IF('Indicator Date hidden'!S148="x","x",$R$2-'Indicator Date hidden'!S148)</f>
        <v>0</v>
      </c>
      <c r="S147" s="211">
        <f>IF('Indicator Date hidden'!T148="x","x",$S$2-'Indicator Date hidden'!T148)</f>
        <v>0</v>
      </c>
      <c r="T147" s="211">
        <f>IF('Indicator Date hidden'!U148="x","x",$T$2-'Indicator Date hidden'!U148)</f>
        <v>0</v>
      </c>
      <c r="U147" s="211">
        <f>IF('Indicator Date hidden'!V148="x","x",$U$2-'Indicator Date hidden'!V148)</f>
        <v>0</v>
      </c>
      <c r="V147" s="211">
        <f>IF('Indicator Date hidden'!W148="x","x",$V$2-'Indicator Date hidden'!W148)</f>
        <v>0</v>
      </c>
      <c r="W147" s="211">
        <f>IF('Indicator Date hidden'!X148="x","x",$W$2-'Indicator Date hidden'!X148)</f>
        <v>0</v>
      </c>
      <c r="X147" s="211">
        <f>IF('Indicator Date hidden'!Y148="x","x",$X$2-'Indicator Date hidden'!Y148)</f>
        <v>4</v>
      </c>
      <c r="Y147" s="211">
        <f>IF('Indicator Date hidden'!Z148="x","x",$Y$2-'Indicator Date hidden'!Z148)</f>
        <v>0</v>
      </c>
      <c r="Z147" s="211">
        <f>IF('Indicator Date hidden'!AA148="x","x",$Z$2-'Indicator Date hidden'!AA148)</f>
        <v>0</v>
      </c>
      <c r="AA147" s="211" t="str">
        <f>IF('Indicator Date hidden'!AB148="x","x",$AA$2-'Indicator Date hidden'!AB148)</f>
        <v>x</v>
      </c>
      <c r="AB147" s="211">
        <f>IF('Indicator Date hidden'!AC148="x","x",$AB$2-'Indicator Date hidden'!AC148)</f>
        <v>0</v>
      </c>
      <c r="AC147" s="211">
        <f>IF('Indicator Date hidden'!AD148="x","x",$AC$2-'Indicator Date hidden'!AD148)</f>
        <v>0</v>
      </c>
      <c r="AD147" s="211" t="str">
        <f>IF('Indicator Date hidden'!AE148="x","x",$AD$2-'Indicator Date hidden'!AE148)</f>
        <v>x</v>
      </c>
      <c r="AE147" s="211">
        <f>IF('Indicator Date hidden'!AF148="x","x",$AE$2-'Indicator Date hidden'!AF148)</f>
        <v>0</v>
      </c>
      <c r="AF147" s="211">
        <f>IF('Indicator Date hidden'!AG148="x","x",$AF$2-'Indicator Date hidden'!AG148)</f>
        <v>5</v>
      </c>
      <c r="AG147" s="211">
        <f>IF('Indicator Date hidden'!AH148="x","x",$AG$2-'Indicator Date hidden'!AH148)</f>
        <v>0</v>
      </c>
      <c r="AH147" s="211">
        <f>IF('Indicator Date hidden'!AI148="x","x",$AH$2-'Indicator Date hidden'!AI148)</f>
        <v>0</v>
      </c>
      <c r="AI147" s="211">
        <f>IF('Indicator Date hidden'!AJ148="x","x",$AI$2-'Indicator Date hidden'!AJ148)</f>
        <v>0</v>
      </c>
      <c r="AJ147" s="211" t="str">
        <f>IF('Indicator Date hidden'!AK148="x","x",$AJ$2-'Indicator Date hidden'!AK148)</f>
        <v>x</v>
      </c>
      <c r="AK147" s="211" t="str">
        <f>IF('Indicator Date hidden'!AL148="x","x",$AK$2-'Indicator Date hidden'!AL148)</f>
        <v>x</v>
      </c>
      <c r="AL147" s="211">
        <f>IF('Indicator Date hidden'!AM148="x","x",$AL$2-'Indicator Date hidden'!AM148)</f>
        <v>0</v>
      </c>
      <c r="AM147" s="211">
        <f>IF('Indicator Date hidden'!AN148="x","x",$AM$2-'Indicator Date hidden'!AN148)</f>
        <v>0</v>
      </c>
      <c r="AN147" s="211">
        <f>IF('Indicator Date hidden'!AO148="x","x",$AN$2-'Indicator Date hidden'!AO148)</f>
        <v>0</v>
      </c>
      <c r="AO147" s="211" t="str">
        <f>IF('Indicator Date hidden'!AP148="x","x",$AO$2-'Indicator Date hidden'!AP148)</f>
        <v>x</v>
      </c>
      <c r="AP147" s="211" t="str">
        <f>IF('Indicator Date hidden'!AQ148="x","x",$AP$2-'Indicator Date hidden'!AQ148)</f>
        <v>x</v>
      </c>
      <c r="AQ147" s="211">
        <f>IF('Indicator Date hidden'!AR148="x","x",$AQ$2-'Indicator Date hidden'!AR148)</f>
        <v>4</v>
      </c>
      <c r="AR147" s="211">
        <f>IF('Indicator Date hidden'!AS148="x","x",$AR$2-'Indicator Date hidden'!AS148)</f>
        <v>0</v>
      </c>
      <c r="AS147" s="211">
        <f>IF('Indicator Date hidden'!AT148="x","x",$AS$2-'Indicator Date hidden'!AT148)</f>
        <v>0</v>
      </c>
      <c r="AT147" s="211">
        <f>IF('Indicator Date hidden'!AU148="x","x",$AT$2-'Indicator Date hidden'!AU148)</f>
        <v>0</v>
      </c>
      <c r="AU147" s="211">
        <f>IF('Indicator Date hidden'!AV148="x","x",$AU$2-'Indicator Date hidden'!AV148)</f>
        <v>3</v>
      </c>
      <c r="AV147" s="211">
        <f>IF('Indicator Date hidden'!AW148="x","x",$AV$2-'Indicator Date hidden'!AW148)</f>
        <v>0</v>
      </c>
      <c r="AW147" s="211">
        <f>IF('Indicator Date hidden'!AX148="x","x",$AW$2-'Indicator Date hidden'!AX148)</f>
        <v>0</v>
      </c>
      <c r="AX147" s="211">
        <f>IF('Indicator Date hidden'!AY148="x","x",$AX$2-'Indicator Date hidden'!AY148)</f>
        <v>0</v>
      </c>
      <c r="AY147" s="211">
        <f>IF('Indicator Date hidden'!AZ148="x","x",$AY$2-'Indicator Date hidden'!AZ148)</f>
        <v>0</v>
      </c>
      <c r="AZ147" s="211">
        <f>IF('Indicator Date hidden'!BA148="x","x",$AZ$2-'Indicator Date hidden'!BA148)</f>
        <v>0</v>
      </c>
      <c r="BA147">
        <f t="shared" si="20"/>
        <v>16</v>
      </c>
      <c r="BB147" s="21">
        <f t="shared" si="21"/>
        <v>0.36363636363636365</v>
      </c>
      <c r="BC147">
        <f t="shared" si="22"/>
        <v>4</v>
      </c>
      <c r="BD147" s="21">
        <f t="shared" si="23"/>
        <v>1.1695163936607824</v>
      </c>
      <c r="BE147" s="281">
        <f t="shared" si="24"/>
        <v>0</v>
      </c>
    </row>
    <row r="148" spans="1:57" x14ac:dyDescent="0.25">
      <c r="A148" t="s">
        <v>9024</v>
      </c>
      <c r="B148" s="211">
        <f>IF('Indicator Date hidden'!C149="x","x",$B$2-'Indicator Date hidden'!C149)</f>
        <v>0</v>
      </c>
      <c r="C148" s="211">
        <f>IF('Indicator Date hidden'!D149="x","x",$C$2-'Indicator Date hidden'!D149)</f>
        <v>0</v>
      </c>
      <c r="D148" s="211">
        <f>IF('Indicator Date hidden'!E149="x","x",$D$2-'Indicator Date hidden'!E149)</f>
        <v>0</v>
      </c>
      <c r="E148" s="211">
        <f>IF('Indicator Date hidden'!F149="x","x",$E$2-'Indicator Date hidden'!F149)</f>
        <v>0</v>
      </c>
      <c r="F148" s="211">
        <f>IF('Indicator Date hidden'!G149="x","x",$F$2-'Indicator Date hidden'!G149)</f>
        <v>0</v>
      </c>
      <c r="G148" s="211">
        <f>IF('Indicator Date hidden'!H149="x","x",$G$2-'Indicator Date hidden'!H149)</f>
        <v>0</v>
      </c>
      <c r="H148" s="211">
        <f>IF('Indicator Date hidden'!I149="x","x",$H$2-'Indicator Date hidden'!I149)</f>
        <v>0</v>
      </c>
      <c r="I148" s="211">
        <f>IF('Indicator Date hidden'!J149="x","x",$I$2-'Indicator Date hidden'!J149)</f>
        <v>0</v>
      </c>
      <c r="J148" s="211">
        <f>IF('Indicator Date hidden'!K149="x","x",$J$2-'Indicator Date hidden'!K149)</f>
        <v>0</v>
      </c>
      <c r="K148" s="211">
        <f>IF('Indicator Date hidden'!L149="x","x",$K$2-'Indicator Date hidden'!L149)</f>
        <v>0</v>
      </c>
      <c r="L148" s="211">
        <f>IF('Indicator Date hidden'!M149="x","x",$L$2-'Indicator Date hidden'!M149)</f>
        <v>0</v>
      </c>
      <c r="M148" s="211">
        <f>IF('Indicator Date hidden'!N149="x","x",$M$2-'Indicator Date hidden'!N149)</f>
        <v>0</v>
      </c>
      <c r="N148" s="211">
        <f>IF('Indicator Date hidden'!O149="x","x",$N$2-'Indicator Date hidden'!O149)</f>
        <v>0</v>
      </c>
      <c r="O148" s="211">
        <f>IF('Indicator Date hidden'!P149="x","x",$O$2-'Indicator Date hidden'!P149)</f>
        <v>0</v>
      </c>
      <c r="P148" s="211">
        <f>IF('Indicator Date hidden'!Q149="x","x",$P$2-'Indicator Date hidden'!Q149)</f>
        <v>0</v>
      </c>
      <c r="Q148" s="211">
        <f>IF('Indicator Date hidden'!R149="x","x",$Q$2-'Indicator Date hidden'!R149)</f>
        <v>5</v>
      </c>
      <c r="R148" s="211">
        <f>IF('Indicator Date hidden'!S149="x","x",$R$2-'Indicator Date hidden'!S149)</f>
        <v>0</v>
      </c>
      <c r="S148" s="211">
        <f>IF('Indicator Date hidden'!T149="x","x",$S$2-'Indicator Date hidden'!T149)</f>
        <v>0</v>
      </c>
      <c r="T148" s="211">
        <f>IF('Indicator Date hidden'!U149="x","x",$T$2-'Indicator Date hidden'!U149)</f>
        <v>0</v>
      </c>
      <c r="U148" s="211">
        <f>IF('Indicator Date hidden'!V149="x","x",$U$2-'Indicator Date hidden'!V149)</f>
        <v>0</v>
      </c>
      <c r="V148" s="211">
        <f>IF('Indicator Date hidden'!W149="x","x",$V$2-'Indicator Date hidden'!W149)</f>
        <v>0</v>
      </c>
      <c r="W148" s="211">
        <f>IF('Indicator Date hidden'!X149="x","x",$W$2-'Indicator Date hidden'!X149)</f>
        <v>6</v>
      </c>
      <c r="X148" s="211" t="str">
        <f>IF('Indicator Date hidden'!Y149="x","x",$X$2-'Indicator Date hidden'!Y149)</f>
        <v>x</v>
      </c>
      <c r="Y148" s="211">
        <f>IF('Indicator Date hidden'!Z149="x","x",$Y$2-'Indicator Date hidden'!Z149)</f>
        <v>0</v>
      </c>
      <c r="Z148" s="211">
        <f>IF('Indicator Date hidden'!AA149="x","x",$Z$2-'Indicator Date hidden'!AA149)</f>
        <v>0</v>
      </c>
      <c r="AA148" s="211">
        <f>IF('Indicator Date hidden'!AB149="x","x",$AA$2-'Indicator Date hidden'!AB149)</f>
        <v>0</v>
      </c>
      <c r="AB148" s="211">
        <f>IF('Indicator Date hidden'!AC149="x","x",$AB$2-'Indicator Date hidden'!AC149)</f>
        <v>0</v>
      </c>
      <c r="AC148" s="211">
        <f>IF('Indicator Date hidden'!AD149="x","x",$AC$2-'Indicator Date hidden'!AD149)</f>
        <v>0</v>
      </c>
      <c r="AD148" s="211">
        <f>IF('Indicator Date hidden'!AE149="x","x",$AD$2-'Indicator Date hidden'!AE149)</f>
        <v>0</v>
      </c>
      <c r="AE148" s="211" t="str">
        <f>IF('Indicator Date hidden'!AF149="x","x",$AE$2-'Indicator Date hidden'!AF149)</f>
        <v>x</v>
      </c>
      <c r="AF148" s="211">
        <f>IF('Indicator Date hidden'!AG149="x","x",$AF$2-'Indicator Date hidden'!AG149)</f>
        <v>3</v>
      </c>
      <c r="AG148" s="211">
        <f>IF('Indicator Date hidden'!AH149="x","x",$AG$2-'Indicator Date hidden'!AH149)</f>
        <v>0</v>
      </c>
      <c r="AH148" s="211">
        <f>IF('Indicator Date hidden'!AI149="x","x",$AH$2-'Indicator Date hidden'!AI149)</f>
        <v>0</v>
      </c>
      <c r="AI148" s="211">
        <f>IF('Indicator Date hidden'!AJ149="x","x",$AI$2-'Indicator Date hidden'!AJ149)</f>
        <v>0</v>
      </c>
      <c r="AJ148" s="211" t="str">
        <f>IF('Indicator Date hidden'!AK149="x","x",$AJ$2-'Indicator Date hidden'!AK149)</f>
        <v>x</v>
      </c>
      <c r="AK148" s="211">
        <f>IF('Indicator Date hidden'!AL149="x","x",$AK$2-'Indicator Date hidden'!AL149)</f>
        <v>1</v>
      </c>
      <c r="AL148" s="211">
        <f>IF('Indicator Date hidden'!AM149="x","x",$AL$2-'Indicator Date hidden'!AM149)</f>
        <v>0</v>
      </c>
      <c r="AM148" s="211">
        <f>IF('Indicator Date hidden'!AN149="x","x",$AM$2-'Indicator Date hidden'!AN149)</f>
        <v>0</v>
      </c>
      <c r="AN148" s="211">
        <f>IF('Indicator Date hidden'!AO149="x","x",$AN$2-'Indicator Date hidden'!AO149)</f>
        <v>0</v>
      </c>
      <c r="AO148" s="211" t="str">
        <f>IF('Indicator Date hidden'!AP149="x","x",$AO$2-'Indicator Date hidden'!AP149)</f>
        <v>x</v>
      </c>
      <c r="AP148" s="211" t="str">
        <f>IF('Indicator Date hidden'!AQ149="x","x",$AP$2-'Indicator Date hidden'!AQ149)</f>
        <v>x</v>
      </c>
      <c r="AQ148" s="211" t="str">
        <f>IF('Indicator Date hidden'!AR149="x","x",$AQ$2-'Indicator Date hidden'!AR149)</f>
        <v>x</v>
      </c>
      <c r="AR148" s="211">
        <f>IF('Indicator Date hidden'!AS149="x","x",$AR$2-'Indicator Date hidden'!AS149)</f>
        <v>0</v>
      </c>
      <c r="AS148" s="211">
        <f>IF('Indicator Date hidden'!AT149="x","x",$AS$2-'Indicator Date hidden'!AT149)</f>
        <v>0</v>
      </c>
      <c r="AT148" s="211">
        <f>IF('Indicator Date hidden'!AU149="x","x",$AT$2-'Indicator Date hidden'!AU149)</f>
        <v>0</v>
      </c>
      <c r="AU148" s="211">
        <f>IF('Indicator Date hidden'!AV149="x","x",$AU$2-'Indicator Date hidden'!AV149)</f>
        <v>6</v>
      </c>
      <c r="AV148" s="211">
        <f>IF('Indicator Date hidden'!AW149="x","x",$AV$2-'Indicator Date hidden'!AW149)</f>
        <v>0</v>
      </c>
      <c r="AW148" s="211">
        <f>IF('Indicator Date hidden'!AX149="x","x",$AW$2-'Indicator Date hidden'!AX149)</f>
        <v>0</v>
      </c>
      <c r="AX148" s="211">
        <f>IF('Indicator Date hidden'!AY149="x","x",$AX$2-'Indicator Date hidden'!AY149)</f>
        <v>0</v>
      </c>
      <c r="AY148" s="211">
        <f>IF('Indicator Date hidden'!AZ149="x","x",$AY$2-'Indicator Date hidden'!AZ149)</f>
        <v>0</v>
      </c>
      <c r="AZ148" s="211">
        <f>IF('Indicator Date hidden'!BA149="x","x",$AZ$2-'Indicator Date hidden'!BA149)</f>
        <v>0</v>
      </c>
      <c r="BA148">
        <f t="shared" si="20"/>
        <v>21</v>
      </c>
      <c r="BB148" s="21">
        <f t="shared" si="21"/>
        <v>0.46666666666666667</v>
      </c>
      <c r="BC148">
        <f t="shared" si="22"/>
        <v>5</v>
      </c>
      <c r="BD148" s="21">
        <f t="shared" si="23"/>
        <v>1.4696938456699069</v>
      </c>
      <c r="BE148" s="281">
        <f t="shared" si="24"/>
        <v>0</v>
      </c>
    </row>
    <row r="149" spans="1:57" x14ac:dyDescent="0.25">
      <c r="A149" t="s">
        <v>9009</v>
      </c>
      <c r="B149" s="211">
        <f>IF('Indicator Date hidden'!C150="x","x",$B$2-'Indicator Date hidden'!C150)</f>
        <v>0</v>
      </c>
      <c r="C149" s="211">
        <f>IF('Indicator Date hidden'!D150="x","x",$C$2-'Indicator Date hidden'!D150)</f>
        <v>0</v>
      </c>
      <c r="D149" s="211">
        <f>IF('Indicator Date hidden'!E150="x","x",$D$2-'Indicator Date hidden'!E150)</f>
        <v>0</v>
      </c>
      <c r="E149" s="211">
        <f>IF('Indicator Date hidden'!F150="x","x",$E$2-'Indicator Date hidden'!F150)</f>
        <v>0</v>
      </c>
      <c r="F149" s="211">
        <f>IF('Indicator Date hidden'!G150="x","x",$F$2-'Indicator Date hidden'!G150)</f>
        <v>0</v>
      </c>
      <c r="G149" s="211">
        <f>IF('Indicator Date hidden'!H150="x","x",$G$2-'Indicator Date hidden'!H150)</f>
        <v>0</v>
      </c>
      <c r="H149" s="211">
        <f>IF('Indicator Date hidden'!I150="x","x",$H$2-'Indicator Date hidden'!I150)</f>
        <v>0</v>
      </c>
      <c r="I149" s="211">
        <f>IF('Indicator Date hidden'!J150="x","x",$I$2-'Indicator Date hidden'!J150)</f>
        <v>0</v>
      </c>
      <c r="J149" s="211">
        <f>IF('Indicator Date hidden'!K150="x","x",$J$2-'Indicator Date hidden'!K150)</f>
        <v>0</v>
      </c>
      <c r="K149" s="211">
        <f>IF('Indicator Date hidden'!L150="x","x",$K$2-'Indicator Date hidden'!L150)</f>
        <v>0</v>
      </c>
      <c r="L149" s="211">
        <f>IF('Indicator Date hidden'!M150="x","x",$L$2-'Indicator Date hidden'!M150)</f>
        <v>0</v>
      </c>
      <c r="M149" s="211">
        <f>IF('Indicator Date hidden'!N150="x","x",$M$2-'Indicator Date hidden'!N150)</f>
        <v>0</v>
      </c>
      <c r="N149" s="211">
        <f>IF('Indicator Date hidden'!O150="x","x",$N$2-'Indicator Date hidden'!O150)</f>
        <v>0</v>
      </c>
      <c r="O149" s="211">
        <f>IF('Indicator Date hidden'!P150="x","x",$O$2-'Indicator Date hidden'!P150)</f>
        <v>0</v>
      </c>
      <c r="P149" s="211">
        <f>IF('Indicator Date hidden'!Q150="x","x",$P$2-'Indicator Date hidden'!Q150)</f>
        <v>0</v>
      </c>
      <c r="Q149" s="211" t="str">
        <f>IF('Indicator Date hidden'!R150="x","x",$Q$2-'Indicator Date hidden'!R150)</f>
        <v>x</v>
      </c>
      <c r="R149" s="211">
        <f>IF('Indicator Date hidden'!S150="x","x",$R$2-'Indicator Date hidden'!S150)</f>
        <v>0</v>
      </c>
      <c r="S149" s="211">
        <f>IF('Indicator Date hidden'!T150="x","x",$S$2-'Indicator Date hidden'!T150)</f>
        <v>0</v>
      </c>
      <c r="T149" s="211">
        <f>IF('Indicator Date hidden'!U150="x","x",$T$2-'Indicator Date hidden'!U150)</f>
        <v>0</v>
      </c>
      <c r="U149" s="211" t="str">
        <f>IF('Indicator Date hidden'!V150="x","x",$U$2-'Indicator Date hidden'!V150)</f>
        <v>x</v>
      </c>
      <c r="V149" s="211">
        <f>IF('Indicator Date hidden'!W150="x","x",$V$2-'Indicator Date hidden'!W150)</f>
        <v>0</v>
      </c>
      <c r="W149" s="211">
        <f>IF('Indicator Date hidden'!X150="x","x",$W$2-'Indicator Date hidden'!X150)</f>
        <v>9</v>
      </c>
      <c r="X149" s="211">
        <f>IF('Indicator Date hidden'!Y150="x","x",$X$2-'Indicator Date hidden'!Y150)</f>
        <v>2</v>
      </c>
      <c r="Y149" s="211">
        <f>IF('Indicator Date hidden'!Z150="x","x",$Y$2-'Indicator Date hidden'!Z150)</f>
        <v>0</v>
      </c>
      <c r="Z149" s="211">
        <f>IF('Indicator Date hidden'!AA150="x","x",$Z$2-'Indicator Date hidden'!AA150)</f>
        <v>0</v>
      </c>
      <c r="AA149" s="211" t="str">
        <f>IF('Indicator Date hidden'!AB150="x","x",$AA$2-'Indicator Date hidden'!AB150)</f>
        <v>x</v>
      </c>
      <c r="AB149" s="211">
        <f>IF('Indicator Date hidden'!AC150="x","x",$AB$2-'Indicator Date hidden'!AC150)</f>
        <v>0</v>
      </c>
      <c r="AC149" s="211">
        <f>IF('Indicator Date hidden'!AD150="x","x",$AC$2-'Indicator Date hidden'!AD150)</f>
        <v>0</v>
      </c>
      <c r="AD149" s="211">
        <f>IF('Indicator Date hidden'!AE150="x","x",$AD$2-'Indicator Date hidden'!AE150)</f>
        <v>0</v>
      </c>
      <c r="AE149" s="211">
        <f>IF('Indicator Date hidden'!AF150="x","x",$AE$2-'Indicator Date hidden'!AF150)</f>
        <v>0</v>
      </c>
      <c r="AF149" s="211" t="str">
        <f>IF('Indicator Date hidden'!AG150="x","x",$AF$2-'Indicator Date hidden'!AG150)</f>
        <v>x</v>
      </c>
      <c r="AG149" s="211">
        <f>IF('Indicator Date hidden'!AH150="x","x",$AG$2-'Indicator Date hidden'!AH150)</f>
        <v>0</v>
      </c>
      <c r="AH149" s="211">
        <f>IF('Indicator Date hidden'!AI150="x","x",$AH$2-'Indicator Date hidden'!AI150)</f>
        <v>0</v>
      </c>
      <c r="AI149" s="211">
        <f>IF('Indicator Date hidden'!AJ150="x","x",$AI$2-'Indicator Date hidden'!AJ150)</f>
        <v>0</v>
      </c>
      <c r="AJ149" s="211" t="str">
        <f>IF('Indicator Date hidden'!AK150="x","x",$AJ$2-'Indicator Date hidden'!AK150)</f>
        <v>x</v>
      </c>
      <c r="AK149" s="211">
        <f>IF('Indicator Date hidden'!AL150="x","x",$AK$2-'Indicator Date hidden'!AL150)</f>
        <v>1</v>
      </c>
      <c r="AL149" s="211">
        <f>IF('Indicator Date hidden'!AM150="x","x",$AL$2-'Indicator Date hidden'!AM150)</f>
        <v>0</v>
      </c>
      <c r="AM149" s="211">
        <f>IF('Indicator Date hidden'!AN150="x","x",$AM$2-'Indicator Date hidden'!AN150)</f>
        <v>0</v>
      </c>
      <c r="AN149" s="211">
        <f>IF('Indicator Date hidden'!AO150="x","x",$AN$2-'Indicator Date hidden'!AO150)</f>
        <v>0</v>
      </c>
      <c r="AO149" s="211">
        <f>IF('Indicator Date hidden'!AP150="x","x",$AO$2-'Indicator Date hidden'!AP150)</f>
        <v>1</v>
      </c>
      <c r="AP149" s="211">
        <f>IF('Indicator Date hidden'!AQ150="x","x",$AP$2-'Indicator Date hidden'!AQ150)</f>
        <v>0</v>
      </c>
      <c r="AQ149" s="211" t="str">
        <f>IF('Indicator Date hidden'!AR150="x","x",$AQ$2-'Indicator Date hidden'!AR150)</f>
        <v>x</v>
      </c>
      <c r="AR149" s="211">
        <f>IF('Indicator Date hidden'!AS150="x","x",$AR$2-'Indicator Date hidden'!AS150)</f>
        <v>0</v>
      </c>
      <c r="AS149" s="211">
        <f>IF('Indicator Date hidden'!AT150="x","x",$AS$2-'Indicator Date hidden'!AT150)</f>
        <v>0</v>
      </c>
      <c r="AT149" s="211">
        <f>IF('Indicator Date hidden'!AU150="x","x",$AT$2-'Indicator Date hidden'!AU150)</f>
        <v>0</v>
      </c>
      <c r="AU149" s="211">
        <f>IF('Indicator Date hidden'!AV150="x","x",$AU$2-'Indicator Date hidden'!AV150)</f>
        <v>1</v>
      </c>
      <c r="AV149" s="211">
        <f>IF('Indicator Date hidden'!AW150="x","x",$AV$2-'Indicator Date hidden'!AW150)</f>
        <v>0</v>
      </c>
      <c r="AW149" s="211">
        <f>IF('Indicator Date hidden'!AX150="x","x",$AW$2-'Indicator Date hidden'!AX150)</f>
        <v>0</v>
      </c>
      <c r="AX149" s="211">
        <f>IF('Indicator Date hidden'!AY150="x","x",$AX$2-'Indicator Date hidden'!AY150)</f>
        <v>0</v>
      </c>
      <c r="AY149" s="211">
        <f>IF('Indicator Date hidden'!AZ150="x","x",$AY$2-'Indicator Date hidden'!AZ150)</f>
        <v>0</v>
      </c>
      <c r="AZ149" s="211">
        <f>IF('Indicator Date hidden'!BA150="x","x",$AZ$2-'Indicator Date hidden'!BA150)</f>
        <v>0</v>
      </c>
      <c r="BA149">
        <f t="shared" si="20"/>
        <v>14</v>
      </c>
      <c r="BB149" s="21">
        <f t="shared" si="21"/>
        <v>0.31111111111111112</v>
      </c>
      <c r="BC149">
        <f t="shared" si="22"/>
        <v>5</v>
      </c>
      <c r="BD149" s="21">
        <f t="shared" si="23"/>
        <v>1.3633654800158193</v>
      </c>
      <c r="BE149" s="281">
        <f t="shared" si="24"/>
        <v>0</v>
      </c>
    </row>
    <row r="150" spans="1:57" x14ac:dyDescent="0.25">
      <c r="A150" t="s">
        <v>9011</v>
      </c>
      <c r="B150" s="211">
        <f>IF('Indicator Date hidden'!C151="x","x",$B$2-'Indicator Date hidden'!C151)</f>
        <v>0</v>
      </c>
      <c r="C150" s="211">
        <f>IF('Indicator Date hidden'!D151="x","x",$C$2-'Indicator Date hidden'!D151)</f>
        <v>0</v>
      </c>
      <c r="D150" s="211">
        <f>IF('Indicator Date hidden'!E151="x","x",$D$2-'Indicator Date hidden'!E151)</f>
        <v>0</v>
      </c>
      <c r="E150" s="211">
        <f>IF('Indicator Date hidden'!F151="x","x",$E$2-'Indicator Date hidden'!F151)</f>
        <v>0</v>
      </c>
      <c r="F150" s="211">
        <f>IF('Indicator Date hidden'!G151="x","x",$F$2-'Indicator Date hidden'!G151)</f>
        <v>0</v>
      </c>
      <c r="G150" s="211">
        <f>IF('Indicator Date hidden'!H151="x","x",$G$2-'Indicator Date hidden'!H151)</f>
        <v>0</v>
      </c>
      <c r="H150" s="211">
        <f>IF('Indicator Date hidden'!I151="x","x",$H$2-'Indicator Date hidden'!I151)</f>
        <v>0</v>
      </c>
      <c r="I150" s="211">
        <f>IF('Indicator Date hidden'!J151="x","x",$I$2-'Indicator Date hidden'!J151)</f>
        <v>0</v>
      </c>
      <c r="J150" s="211">
        <f>IF('Indicator Date hidden'!K151="x","x",$J$2-'Indicator Date hidden'!K151)</f>
        <v>0</v>
      </c>
      <c r="K150" s="211">
        <f>IF('Indicator Date hidden'!L151="x","x",$K$2-'Indicator Date hidden'!L151)</f>
        <v>0</v>
      </c>
      <c r="L150" s="211">
        <f>IF('Indicator Date hidden'!M151="x","x",$L$2-'Indicator Date hidden'!M151)</f>
        <v>0</v>
      </c>
      <c r="M150" s="211">
        <f>IF('Indicator Date hidden'!N151="x","x",$M$2-'Indicator Date hidden'!N151)</f>
        <v>0</v>
      </c>
      <c r="N150" s="211">
        <f>IF('Indicator Date hidden'!O151="x","x",$N$2-'Indicator Date hidden'!O151)</f>
        <v>0</v>
      </c>
      <c r="O150" s="211">
        <f>IF('Indicator Date hidden'!P151="x","x",$O$2-'Indicator Date hidden'!P151)</f>
        <v>0</v>
      </c>
      <c r="P150" s="211">
        <f>IF('Indicator Date hidden'!Q151="x","x",$P$2-'Indicator Date hidden'!Q151)</f>
        <v>0</v>
      </c>
      <c r="Q150" s="211">
        <f>IF('Indicator Date hidden'!R151="x","x",$Q$2-'Indicator Date hidden'!R151)</f>
        <v>0</v>
      </c>
      <c r="R150" s="211">
        <f>IF('Indicator Date hidden'!S151="x","x",$R$2-'Indicator Date hidden'!S151)</f>
        <v>0</v>
      </c>
      <c r="S150" s="211">
        <f>IF('Indicator Date hidden'!T151="x","x",$S$2-'Indicator Date hidden'!T151)</f>
        <v>0</v>
      </c>
      <c r="T150" s="211">
        <f>IF('Indicator Date hidden'!U151="x","x",$T$2-'Indicator Date hidden'!U151)</f>
        <v>0</v>
      </c>
      <c r="U150" s="211">
        <f>IF('Indicator Date hidden'!V151="x","x",$U$2-'Indicator Date hidden'!V151)</f>
        <v>0</v>
      </c>
      <c r="V150" s="211">
        <f>IF('Indicator Date hidden'!W151="x","x",$V$2-'Indicator Date hidden'!W151)</f>
        <v>0</v>
      </c>
      <c r="W150" s="211">
        <f>IF('Indicator Date hidden'!X151="x","x",$W$2-'Indicator Date hidden'!X151)</f>
        <v>0</v>
      </c>
      <c r="X150" s="211">
        <f>IF('Indicator Date hidden'!Y151="x","x",$X$2-'Indicator Date hidden'!Y151)</f>
        <v>4</v>
      </c>
      <c r="Y150" s="211">
        <f>IF('Indicator Date hidden'!Z151="x","x",$Y$2-'Indicator Date hidden'!Z151)</f>
        <v>0</v>
      </c>
      <c r="Z150" s="211">
        <f>IF('Indicator Date hidden'!AA151="x","x",$Z$2-'Indicator Date hidden'!AA151)</f>
        <v>0</v>
      </c>
      <c r="AA150" s="211">
        <f>IF('Indicator Date hidden'!AB151="x","x",$AA$2-'Indicator Date hidden'!AB151)</f>
        <v>0</v>
      </c>
      <c r="AB150" s="211">
        <f>IF('Indicator Date hidden'!AC151="x","x",$AB$2-'Indicator Date hidden'!AC151)</f>
        <v>0</v>
      </c>
      <c r="AC150" s="211">
        <f>IF('Indicator Date hidden'!AD151="x","x",$AC$2-'Indicator Date hidden'!AD151)</f>
        <v>0</v>
      </c>
      <c r="AD150" s="211">
        <f>IF('Indicator Date hidden'!AE151="x","x",$AD$2-'Indicator Date hidden'!AE151)</f>
        <v>0</v>
      </c>
      <c r="AE150" s="211">
        <f>IF('Indicator Date hidden'!AF151="x","x",$AE$2-'Indicator Date hidden'!AF151)</f>
        <v>0</v>
      </c>
      <c r="AF150" s="211">
        <f>IF('Indicator Date hidden'!AG151="x","x",$AF$2-'Indicator Date hidden'!AG151)</f>
        <v>2</v>
      </c>
      <c r="AG150" s="211">
        <f>IF('Indicator Date hidden'!AH151="x","x",$AG$2-'Indicator Date hidden'!AH151)</f>
        <v>0</v>
      </c>
      <c r="AH150" s="211">
        <f>IF('Indicator Date hidden'!AI151="x","x",$AH$2-'Indicator Date hidden'!AI151)</f>
        <v>0</v>
      </c>
      <c r="AI150" s="211">
        <f>IF('Indicator Date hidden'!AJ151="x","x",$AI$2-'Indicator Date hidden'!AJ151)</f>
        <v>0</v>
      </c>
      <c r="AJ150" s="211">
        <f>IF('Indicator Date hidden'!AK151="x","x",$AJ$2-'Indicator Date hidden'!AK151)</f>
        <v>1</v>
      </c>
      <c r="AK150" s="211">
        <f>IF('Indicator Date hidden'!AL151="x","x",$AK$2-'Indicator Date hidden'!AL151)</f>
        <v>1</v>
      </c>
      <c r="AL150" s="211">
        <f>IF('Indicator Date hidden'!AM151="x","x",$AL$2-'Indicator Date hidden'!AM151)</f>
        <v>0</v>
      </c>
      <c r="AM150" s="211">
        <f>IF('Indicator Date hidden'!AN151="x","x",$AM$2-'Indicator Date hidden'!AN151)</f>
        <v>0</v>
      </c>
      <c r="AN150" s="211">
        <f>IF('Indicator Date hidden'!AO151="x","x",$AN$2-'Indicator Date hidden'!AO151)</f>
        <v>0</v>
      </c>
      <c r="AO150" s="211">
        <f>IF('Indicator Date hidden'!AP151="x","x",$AO$2-'Indicator Date hidden'!AP151)</f>
        <v>0</v>
      </c>
      <c r="AP150" s="211">
        <f>IF('Indicator Date hidden'!AQ151="x","x",$AP$2-'Indicator Date hidden'!AQ151)</f>
        <v>0</v>
      </c>
      <c r="AQ150" s="211">
        <f>IF('Indicator Date hidden'!AR151="x","x",$AQ$2-'Indicator Date hidden'!AR151)</f>
        <v>0</v>
      </c>
      <c r="AR150" s="211">
        <f>IF('Indicator Date hidden'!AS151="x","x",$AR$2-'Indicator Date hidden'!AS151)</f>
        <v>0</v>
      </c>
      <c r="AS150" s="211">
        <f>IF('Indicator Date hidden'!AT151="x","x",$AS$2-'Indicator Date hidden'!AT151)</f>
        <v>0</v>
      </c>
      <c r="AT150" s="211">
        <f>IF('Indicator Date hidden'!AU151="x","x",$AT$2-'Indicator Date hidden'!AU151)</f>
        <v>0</v>
      </c>
      <c r="AU150" s="211">
        <f>IF('Indicator Date hidden'!AV151="x","x",$AU$2-'Indicator Date hidden'!AV151)</f>
        <v>1</v>
      </c>
      <c r="AV150" s="211">
        <f>IF('Indicator Date hidden'!AW151="x","x",$AV$2-'Indicator Date hidden'!AW151)</f>
        <v>0</v>
      </c>
      <c r="AW150" s="211">
        <f>IF('Indicator Date hidden'!AX151="x","x",$AW$2-'Indicator Date hidden'!AX151)</f>
        <v>0</v>
      </c>
      <c r="AX150" s="211">
        <f>IF('Indicator Date hidden'!AY151="x","x",$AX$2-'Indicator Date hidden'!AY151)</f>
        <v>0</v>
      </c>
      <c r="AY150" s="211">
        <f>IF('Indicator Date hidden'!AZ151="x","x",$AY$2-'Indicator Date hidden'!AZ151)</f>
        <v>0</v>
      </c>
      <c r="AZ150" s="211">
        <f>IF('Indicator Date hidden'!BA151="x","x",$AZ$2-'Indicator Date hidden'!BA151)</f>
        <v>0</v>
      </c>
      <c r="BA150">
        <f t="shared" si="20"/>
        <v>9</v>
      </c>
      <c r="BB150" s="21">
        <f t="shared" si="21"/>
        <v>0.17647058823529413</v>
      </c>
      <c r="BC150">
        <f t="shared" si="22"/>
        <v>5</v>
      </c>
      <c r="BD150" s="21">
        <f t="shared" si="23"/>
        <v>0.64794947615130605</v>
      </c>
      <c r="BE150" s="281">
        <f t="shared" si="24"/>
        <v>0</v>
      </c>
    </row>
    <row r="151" spans="1:57" x14ac:dyDescent="0.25">
      <c r="A151" t="s">
        <v>9021</v>
      </c>
      <c r="B151" s="211">
        <f>IF('Indicator Date hidden'!C152="x","x",$B$2-'Indicator Date hidden'!C152)</f>
        <v>0</v>
      </c>
      <c r="C151" s="211">
        <f>IF('Indicator Date hidden'!D152="x","x",$C$2-'Indicator Date hidden'!D152)</f>
        <v>0</v>
      </c>
      <c r="D151" s="211">
        <f>IF('Indicator Date hidden'!E152="x","x",$D$2-'Indicator Date hidden'!E152)</f>
        <v>0</v>
      </c>
      <c r="E151" s="211">
        <f>IF('Indicator Date hidden'!F152="x","x",$E$2-'Indicator Date hidden'!F152)</f>
        <v>0</v>
      </c>
      <c r="F151" s="211">
        <f>IF('Indicator Date hidden'!G152="x","x",$F$2-'Indicator Date hidden'!G152)</f>
        <v>0</v>
      </c>
      <c r="G151" s="211">
        <f>IF('Indicator Date hidden'!H152="x","x",$G$2-'Indicator Date hidden'!H152)</f>
        <v>0</v>
      </c>
      <c r="H151" s="211">
        <f>IF('Indicator Date hidden'!I152="x","x",$H$2-'Indicator Date hidden'!I152)</f>
        <v>0</v>
      </c>
      <c r="I151" s="211">
        <f>IF('Indicator Date hidden'!J152="x","x",$I$2-'Indicator Date hidden'!J152)</f>
        <v>0</v>
      </c>
      <c r="J151" s="211">
        <f>IF('Indicator Date hidden'!K152="x","x",$J$2-'Indicator Date hidden'!K152)</f>
        <v>0</v>
      </c>
      <c r="K151" s="211">
        <f>IF('Indicator Date hidden'!L152="x","x",$K$2-'Indicator Date hidden'!L152)</f>
        <v>0</v>
      </c>
      <c r="L151" s="211">
        <f>IF('Indicator Date hidden'!M152="x","x",$L$2-'Indicator Date hidden'!M152)</f>
        <v>0</v>
      </c>
      <c r="M151" s="211">
        <f>IF('Indicator Date hidden'!N152="x","x",$M$2-'Indicator Date hidden'!N152)</f>
        <v>0</v>
      </c>
      <c r="N151" s="211">
        <f>IF('Indicator Date hidden'!O152="x","x",$N$2-'Indicator Date hidden'!O152)</f>
        <v>0</v>
      </c>
      <c r="O151" s="211">
        <f>IF('Indicator Date hidden'!P152="x","x",$O$2-'Indicator Date hidden'!P152)</f>
        <v>0</v>
      </c>
      <c r="P151" s="211">
        <f>IF('Indicator Date hidden'!Q152="x","x",$P$2-'Indicator Date hidden'!Q152)</f>
        <v>0</v>
      </c>
      <c r="Q151" s="211">
        <f>IF('Indicator Date hidden'!R152="x","x",$Q$2-'Indicator Date hidden'!R152)</f>
        <v>0</v>
      </c>
      <c r="R151" s="211">
        <f>IF('Indicator Date hidden'!S152="x","x",$R$2-'Indicator Date hidden'!S152)</f>
        <v>0</v>
      </c>
      <c r="S151" s="211">
        <f>IF('Indicator Date hidden'!T152="x","x",$S$2-'Indicator Date hidden'!T152)</f>
        <v>0</v>
      </c>
      <c r="T151" s="211">
        <f>IF('Indicator Date hidden'!U152="x","x",$T$2-'Indicator Date hidden'!U152)</f>
        <v>0</v>
      </c>
      <c r="U151" s="211">
        <f>IF('Indicator Date hidden'!V152="x","x",$U$2-'Indicator Date hidden'!V152)</f>
        <v>0</v>
      </c>
      <c r="V151" s="211">
        <f>IF('Indicator Date hidden'!W152="x","x",$V$2-'Indicator Date hidden'!W152)</f>
        <v>0</v>
      </c>
      <c r="W151" s="211">
        <f>IF('Indicator Date hidden'!X152="x","x",$W$2-'Indicator Date hidden'!X152)</f>
        <v>0</v>
      </c>
      <c r="X151" s="211">
        <f>IF('Indicator Date hidden'!Y152="x","x",$X$2-'Indicator Date hidden'!Y152)</f>
        <v>4</v>
      </c>
      <c r="Y151" s="211">
        <f>IF('Indicator Date hidden'!Z152="x","x",$Y$2-'Indicator Date hidden'!Z152)</f>
        <v>0</v>
      </c>
      <c r="Z151" s="211">
        <f>IF('Indicator Date hidden'!AA152="x","x",$Z$2-'Indicator Date hidden'!AA152)</f>
        <v>0</v>
      </c>
      <c r="AA151" s="211">
        <f>IF('Indicator Date hidden'!AB152="x","x",$AA$2-'Indicator Date hidden'!AB152)</f>
        <v>1</v>
      </c>
      <c r="AB151" s="211">
        <f>IF('Indicator Date hidden'!AC152="x","x",$AB$2-'Indicator Date hidden'!AC152)</f>
        <v>0</v>
      </c>
      <c r="AC151" s="211">
        <f>IF('Indicator Date hidden'!AD152="x","x",$AC$2-'Indicator Date hidden'!AD152)</f>
        <v>0</v>
      </c>
      <c r="AD151" s="211" t="str">
        <f>IF('Indicator Date hidden'!AE152="x","x",$AD$2-'Indicator Date hidden'!AE152)</f>
        <v>x</v>
      </c>
      <c r="AE151" s="211">
        <f>IF('Indicator Date hidden'!AF152="x","x",$AE$2-'Indicator Date hidden'!AF152)</f>
        <v>0</v>
      </c>
      <c r="AF151" s="211">
        <f>IF('Indicator Date hidden'!AG152="x","x",$AF$2-'Indicator Date hidden'!AG152)</f>
        <v>3</v>
      </c>
      <c r="AG151" s="211">
        <f>IF('Indicator Date hidden'!AH152="x","x",$AG$2-'Indicator Date hidden'!AH152)</f>
        <v>0</v>
      </c>
      <c r="AH151" s="211">
        <f>IF('Indicator Date hidden'!AI152="x","x",$AH$2-'Indicator Date hidden'!AI152)</f>
        <v>0</v>
      </c>
      <c r="AI151" s="211">
        <f>IF('Indicator Date hidden'!AJ152="x","x",$AI$2-'Indicator Date hidden'!AJ152)</f>
        <v>0</v>
      </c>
      <c r="AJ151" s="211" t="str">
        <f>IF('Indicator Date hidden'!AK152="x","x",$AJ$2-'Indicator Date hidden'!AK152)</f>
        <v>x</v>
      </c>
      <c r="AK151" s="211">
        <f>IF('Indicator Date hidden'!AL152="x","x",$AK$2-'Indicator Date hidden'!AL152)</f>
        <v>1</v>
      </c>
      <c r="AL151" s="211">
        <f>IF('Indicator Date hidden'!AM152="x","x",$AL$2-'Indicator Date hidden'!AM152)</f>
        <v>0</v>
      </c>
      <c r="AM151" s="211">
        <f>IF('Indicator Date hidden'!AN152="x","x",$AM$2-'Indicator Date hidden'!AN152)</f>
        <v>0</v>
      </c>
      <c r="AN151" s="211">
        <f>IF('Indicator Date hidden'!AO152="x","x",$AN$2-'Indicator Date hidden'!AO152)</f>
        <v>0</v>
      </c>
      <c r="AO151" s="211" t="str">
        <f>IF('Indicator Date hidden'!AP152="x","x",$AO$2-'Indicator Date hidden'!AP152)</f>
        <v>x</v>
      </c>
      <c r="AP151" s="211">
        <f>IF('Indicator Date hidden'!AQ152="x","x",$AP$2-'Indicator Date hidden'!AQ152)</f>
        <v>2</v>
      </c>
      <c r="AQ151" s="211">
        <f>IF('Indicator Date hidden'!AR152="x","x",$AQ$2-'Indicator Date hidden'!AR152)</f>
        <v>0</v>
      </c>
      <c r="AR151" s="211">
        <f>IF('Indicator Date hidden'!AS152="x","x",$AR$2-'Indicator Date hidden'!AS152)</f>
        <v>0</v>
      </c>
      <c r="AS151" s="211">
        <f>IF('Indicator Date hidden'!AT152="x","x",$AS$2-'Indicator Date hidden'!AT152)</f>
        <v>0</v>
      </c>
      <c r="AT151" s="211">
        <f>IF('Indicator Date hidden'!AU152="x","x",$AT$2-'Indicator Date hidden'!AU152)</f>
        <v>0</v>
      </c>
      <c r="AU151" s="211">
        <f>IF('Indicator Date hidden'!AV152="x","x",$AU$2-'Indicator Date hidden'!AV152)</f>
        <v>3</v>
      </c>
      <c r="AV151" s="211">
        <f>IF('Indicator Date hidden'!AW152="x","x",$AV$2-'Indicator Date hidden'!AW152)</f>
        <v>0</v>
      </c>
      <c r="AW151" s="211">
        <f>IF('Indicator Date hidden'!AX152="x","x",$AW$2-'Indicator Date hidden'!AX152)</f>
        <v>0</v>
      </c>
      <c r="AX151" s="211">
        <f>IF('Indicator Date hidden'!AY152="x","x",$AX$2-'Indicator Date hidden'!AY152)</f>
        <v>0</v>
      </c>
      <c r="AY151" s="211">
        <f>IF('Indicator Date hidden'!AZ152="x","x",$AY$2-'Indicator Date hidden'!AZ152)</f>
        <v>0</v>
      </c>
      <c r="AZ151" s="211">
        <f>IF('Indicator Date hidden'!BA152="x","x",$AZ$2-'Indicator Date hidden'!BA152)</f>
        <v>0</v>
      </c>
      <c r="BA151">
        <f t="shared" si="20"/>
        <v>14</v>
      </c>
      <c r="BB151" s="21">
        <f t="shared" si="21"/>
        <v>0.29166666666666669</v>
      </c>
      <c r="BC151">
        <f t="shared" si="22"/>
        <v>6</v>
      </c>
      <c r="BD151" s="21">
        <f t="shared" si="23"/>
        <v>0.86502247883444561</v>
      </c>
      <c r="BE151" s="281">
        <f t="shared" si="24"/>
        <v>0</v>
      </c>
    </row>
    <row r="152" spans="1:57" x14ac:dyDescent="0.25">
      <c r="A152" t="s">
        <v>9034</v>
      </c>
      <c r="B152" s="211">
        <f>IF('Indicator Date hidden'!C153="x","x",$B$2-'Indicator Date hidden'!C153)</f>
        <v>0</v>
      </c>
      <c r="C152" s="211">
        <f>IF('Indicator Date hidden'!D153="x","x",$C$2-'Indicator Date hidden'!D153)</f>
        <v>0</v>
      </c>
      <c r="D152" s="211">
        <f>IF('Indicator Date hidden'!E153="x","x",$D$2-'Indicator Date hidden'!E153)</f>
        <v>0</v>
      </c>
      <c r="E152" s="211">
        <f>IF('Indicator Date hidden'!F153="x","x",$E$2-'Indicator Date hidden'!F153)</f>
        <v>0</v>
      </c>
      <c r="F152" s="211">
        <f>IF('Indicator Date hidden'!G153="x","x",$F$2-'Indicator Date hidden'!G153)</f>
        <v>0</v>
      </c>
      <c r="G152" s="211">
        <f>IF('Indicator Date hidden'!H153="x","x",$G$2-'Indicator Date hidden'!H153)</f>
        <v>0</v>
      </c>
      <c r="H152" s="211">
        <f>IF('Indicator Date hidden'!I153="x","x",$H$2-'Indicator Date hidden'!I153)</f>
        <v>0</v>
      </c>
      <c r="I152" s="211">
        <f>IF('Indicator Date hidden'!J153="x","x",$I$2-'Indicator Date hidden'!J153)</f>
        <v>0</v>
      </c>
      <c r="J152" s="211">
        <f>IF('Indicator Date hidden'!K153="x","x",$J$2-'Indicator Date hidden'!K153)</f>
        <v>0</v>
      </c>
      <c r="K152" s="211">
        <f>IF('Indicator Date hidden'!L153="x","x",$K$2-'Indicator Date hidden'!L153)</f>
        <v>0</v>
      </c>
      <c r="L152" s="211">
        <f>IF('Indicator Date hidden'!M153="x","x",$L$2-'Indicator Date hidden'!M153)</f>
        <v>0</v>
      </c>
      <c r="M152" s="211">
        <f>IF('Indicator Date hidden'!N153="x","x",$M$2-'Indicator Date hidden'!N153)</f>
        <v>0</v>
      </c>
      <c r="N152" s="211">
        <f>IF('Indicator Date hidden'!O153="x","x",$N$2-'Indicator Date hidden'!O153)</f>
        <v>0</v>
      </c>
      <c r="O152" s="211">
        <f>IF('Indicator Date hidden'!P153="x","x",$O$2-'Indicator Date hidden'!P153)</f>
        <v>0</v>
      </c>
      <c r="P152" s="211">
        <f>IF('Indicator Date hidden'!Q153="x","x",$P$2-'Indicator Date hidden'!Q153)</f>
        <v>0</v>
      </c>
      <c r="Q152" s="211" t="str">
        <f>IF('Indicator Date hidden'!R153="x","x",$Q$2-'Indicator Date hidden'!R153)</f>
        <v>x</v>
      </c>
      <c r="R152" s="211">
        <f>IF('Indicator Date hidden'!S153="x","x",$R$2-'Indicator Date hidden'!S153)</f>
        <v>0</v>
      </c>
      <c r="S152" s="211">
        <f>IF('Indicator Date hidden'!T153="x","x",$S$2-'Indicator Date hidden'!T153)</f>
        <v>0</v>
      </c>
      <c r="T152" s="211">
        <f>IF('Indicator Date hidden'!U153="x","x",$T$2-'Indicator Date hidden'!U153)</f>
        <v>0</v>
      </c>
      <c r="U152" s="211">
        <f>IF('Indicator Date hidden'!V153="x","x",$U$2-'Indicator Date hidden'!V153)</f>
        <v>0</v>
      </c>
      <c r="V152" s="211">
        <f>IF('Indicator Date hidden'!W153="x","x",$V$2-'Indicator Date hidden'!W153)</f>
        <v>0</v>
      </c>
      <c r="W152" s="211">
        <f>IF('Indicator Date hidden'!X153="x","x",$W$2-'Indicator Date hidden'!X153)</f>
        <v>2</v>
      </c>
      <c r="X152" s="211">
        <f>IF('Indicator Date hidden'!Y153="x","x",$X$2-'Indicator Date hidden'!Y153)</f>
        <v>2</v>
      </c>
      <c r="Y152" s="211">
        <f>IF('Indicator Date hidden'!Z153="x","x",$Y$2-'Indicator Date hidden'!Z153)</f>
        <v>0</v>
      </c>
      <c r="Z152" s="211">
        <f>IF('Indicator Date hidden'!AA153="x","x",$Z$2-'Indicator Date hidden'!AA153)</f>
        <v>0</v>
      </c>
      <c r="AA152" s="211" t="str">
        <f>IF('Indicator Date hidden'!AB153="x","x",$AA$2-'Indicator Date hidden'!AB153)</f>
        <v>x</v>
      </c>
      <c r="AB152" s="211">
        <f>IF('Indicator Date hidden'!AC153="x","x",$AB$2-'Indicator Date hidden'!AC153)</f>
        <v>0</v>
      </c>
      <c r="AC152" s="211">
        <f>IF('Indicator Date hidden'!AD153="x","x",$AC$2-'Indicator Date hidden'!AD153)</f>
        <v>0</v>
      </c>
      <c r="AD152" s="211" t="str">
        <f>IF('Indicator Date hidden'!AE153="x","x",$AD$2-'Indicator Date hidden'!AE153)</f>
        <v>x</v>
      </c>
      <c r="AE152" s="211" t="str">
        <f>IF('Indicator Date hidden'!AF153="x","x",$AE$2-'Indicator Date hidden'!AF153)</f>
        <v>x</v>
      </c>
      <c r="AF152" s="211">
        <f>IF('Indicator Date hidden'!AG153="x","x",$AF$2-'Indicator Date hidden'!AG153)</f>
        <v>7</v>
      </c>
      <c r="AG152" s="211">
        <f>IF('Indicator Date hidden'!AH153="x","x",$AG$2-'Indicator Date hidden'!AH153)</f>
        <v>0</v>
      </c>
      <c r="AH152" s="211">
        <f>IF('Indicator Date hidden'!AI153="x","x",$AH$2-'Indicator Date hidden'!AI153)</f>
        <v>0</v>
      </c>
      <c r="AI152" s="211">
        <f>IF('Indicator Date hidden'!AJ153="x","x",$AI$2-'Indicator Date hidden'!AJ153)</f>
        <v>0</v>
      </c>
      <c r="AJ152" s="211" t="str">
        <f>IF('Indicator Date hidden'!AK153="x","x",$AJ$2-'Indicator Date hidden'!AK153)</f>
        <v>x</v>
      </c>
      <c r="AK152" s="211" t="str">
        <f>IF('Indicator Date hidden'!AL153="x","x",$AK$2-'Indicator Date hidden'!AL153)</f>
        <v>x</v>
      </c>
      <c r="AL152" s="211">
        <f>IF('Indicator Date hidden'!AM153="x","x",$AL$2-'Indicator Date hidden'!AM153)</f>
        <v>0</v>
      </c>
      <c r="AM152" s="211">
        <f>IF('Indicator Date hidden'!AN153="x","x",$AM$2-'Indicator Date hidden'!AN153)</f>
        <v>0</v>
      </c>
      <c r="AN152" s="211">
        <f>IF('Indicator Date hidden'!AO153="x","x",$AN$2-'Indicator Date hidden'!AO153)</f>
        <v>0</v>
      </c>
      <c r="AO152" s="211">
        <f>IF('Indicator Date hidden'!AP153="x","x",$AO$2-'Indicator Date hidden'!AP153)</f>
        <v>1</v>
      </c>
      <c r="AP152" s="211">
        <f>IF('Indicator Date hidden'!AQ153="x","x",$AP$2-'Indicator Date hidden'!AQ153)</f>
        <v>1</v>
      </c>
      <c r="AQ152" s="211">
        <f>IF('Indicator Date hidden'!AR153="x","x",$AQ$2-'Indicator Date hidden'!AR153)</f>
        <v>0</v>
      </c>
      <c r="AR152" s="211">
        <f>IF('Indicator Date hidden'!AS153="x","x",$AR$2-'Indicator Date hidden'!AS153)</f>
        <v>0</v>
      </c>
      <c r="AS152" s="211">
        <f>IF('Indicator Date hidden'!AT153="x","x",$AS$2-'Indicator Date hidden'!AT153)</f>
        <v>0</v>
      </c>
      <c r="AT152" s="211">
        <f>IF('Indicator Date hidden'!AU153="x","x",$AT$2-'Indicator Date hidden'!AU153)</f>
        <v>0</v>
      </c>
      <c r="AU152" s="211">
        <f>IF('Indicator Date hidden'!AV153="x","x",$AU$2-'Indicator Date hidden'!AV153)</f>
        <v>4</v>
      </c>
      <c r="AV152" s="211">
        <f>IF('Indicator Date hidden'!AW153="x","x",$AV$2-'Indicator Date hidden'!AW153)</f>
        <v>0</v>
      </c>
      <c r="AW152" s="211">
        <f>IF('Indicator Date hidden'!AX153="x","x",$AW$2-'Indicator Date hidden'!AX153)</f>
        <v>0</v>
      </c>
      <c r="AX152" s="211">
        <f>IF('Indicator Date hidden'!AY153="x","x",$AX$2-'Indicator Date hidden'!AY153)</f>
        <v>0</v>
      </c>
      <c r="AY152" s="211">
        <f>IF('Indicator Date hidden'!AZ153="x","x",$AY$2-'Indicator Date hidden'!AZ153)</f>
        <v>0</v>
      </c>
      <c r="AZ152" s="211">
        <f>IF('Indicator Date hidden'!BA153="x","x",$AZ$2-'Indicator Date hidden'!BA153)</f>
        <v>0</v>
      </c>
      <c r="BA152">
        <f t="shared" si="20"/>
        <v>17</v>
      </c>
      <c r="BB152" s="21">
        <f t="shared" si="21"/>
        <v>0.37777777777777777</v>
      </c>
      <c r="BC152">
        <f t="shared" si="22"/>
        <v>6</v>
      </c>
      <c r="BD152" s="21">
        <f t="shared" si="23"/>
        <v>1.2344839477627689</v>
      </c>
      <c r="BE152" s="281">
        <f t="shared" si="24"/>
        <v>0</v>
      </c>
    </row>
    <row r="153" spans="1:57" x14ac:dyDescent="0.25">
      <c r="A153" t="s">
        <v>9017</v>
      </c>
      <c r="B153" s="211">
        <f>IF('Indicator Date hidden'!C154="x","x",$B$2-'Indicator Date hidden'!C154)</f>
        <v>0</v>
      </c>
      <c r="C153" s="211">
        <f>IF('Indicator Date hidden'!D154="x","x",$C$2-'Indicator Date hidden'!D154)</f>
        <v>0</v>
      </c>
      <c r="D153" s="211">
        <f>IF('Indicator Date hidden'!E154="x","x",$D$2-'Indicator Date hidden'!E154)</f>
        <v>0</v>
      </c>
      <c r="E153" s="211">
        <f>IF('Indicator Date hidden'!F154="x","x",$E$2-'Indicator Date hidden'!F154)</f>
        <v>0</v>
      </c>
      <c r="F153" s="211">
        <f>IF('Indicator Date hidden'!G154="x","x",$F$2-'Indicator Date hidden'!G154)</f>
        <v>0</v>
      </c>
      <c r="G153" s="211">
        <f>IF('Indicator Date hidden'!H154="x","x",$G$2-'Indicator Date hidden'!H154)</f>
        <v>0</v>
      </c>
      <c r="H153" s="211">
        <f>IF('Indicator Date hidden'!I154="x","x",$H$2-'Indicator Date hidden'!I154)</f>
        <v>0</v>
      </c>
      <c r="I153" s="211">
        <f>IF('Indicator Date hidden'!J154="x","x",$I$2-'Indicator Date hidden'!J154)</f>
        <v>0</v>
      </c>
      <c r="J153" s="211">
        <f>IF('Indicator Date hidden'!K154="x","x",$J$2-'Indicator Date hidden'!K154)</f>
        <v>0</v>
      </c>
      <c r="K153" s="211">
        <f>IF('Indicator Date hidden'!L154="x","x",$K$2-'Indicator Date hidden'!L154)</f>
        <v>0</v>
      </c>
      <c r="L153" s="211">
        <f>IF('Indicator Date hidden'!M154="x","x",$L$2-'Indicator Date hidden'!M154)</f>
        <v>0</v>
      </c>
      <c r="M153" s="211">
        <f>IF('Indicator Date hidden'!N154="x","x",$M$2-'Indicator Date hidden'!N154)</f>
        <v>0</v>
      </c>
      <c r="N153" s="211">
        <f>IF('Indicator Date hidden'!O154="x","x",$N$2-'Indicator Date hidden'!O154)</f>
        <v>0</v>
      </c>
      <c r="O153" s="211">
        <f>IF('Indicator Date hidden'!P154="x","x",$O$2-'Indicator Date hidden'!P154)</f>
        <v>0</v>
      </c>
      <c r="P153" s="211">
        <f>IF('Indicator Date hidden'!Q154="x","x",$P$2-'Indicator Date hidden'!Q154)</f>
        <v>0</v>
      </c>
      <c r="Q153" s="211">
        <f>IF('Indicator Date hidden'!R154="x","x",$Q$2-'Indicator Date hidden'!R154)</f>
        <v>1</v>
      </c>
      <c r="R153" s="211">
        <f>IF('Indicator Date hidden'!S154="x","x",$R$2-'Indicator Date hidden'!S154)</f>
        <v>0</v>
      </c>
      <c r="S153" s="211">
        <f>IF('Indicator Date hidden'!T154="x","x",$S$2-'Indicator Date hidden'!T154)</f>
        <v>0</v>
      </c>
      <c r="T153" s="211">
        <f>IF('Indicator Date hidden'!U154="x","x",$T$2-'Indicator Date hidden'!U154)</f>
        <v>0</v>
      </c>
      <c r="U153" s="211">
        <f>IF('Indicator Date hidden'!V154="x","x",$U$2-'Indicator Date hidden'!V154)</f>
        <v>0</v>
      </c>
      <c r="V153" s="211">
        <f>IF('Indicator Date hidden'!W154="x","x",$V$2-'Indicator Date hidden'!W154)</f>
        <v>0</v>
      </c>
      <c r="W153" s="211">
        <f>IF('Indicator Date hidden'!X154="x","x",$W$2-'Indicator Date hidden'!X154)</f>
        <v>1</v>
      </c>
      <c r="X153" s="211">
        <f>IF('Indicator Date hidden'!Y154="x","x",$X$2-'Indicator Date hidden'!Y154)</f>
        <v>4</v>
      </c>
      <c r="Y153" s="211">
        <f>IF('Indicator Date hidden'!Z154="x","x",$Y$2-'Indicator Date hidden'!Z154)</f>
        <v>0</v>
      </c>
      <c r="Z153" s="211">
        <f>IF('Indicator Date hidden'!AA154="x","x",$Z$2-'Indicator Date hidden'!AA154)</f>
        <v>0</v>
      </c>
      <c r="AA153" s="211">
        <f>IF('Indicator Date hidden'!AB154="x","x",$AA$2-'Indicator Date hidden'!AB154)</f>
        <v>0</v>
      </c>
      <c r="AB153" s="211">
        <f>IF('Indicator Date hidden'!AC154="x","x",$AB$2-'Indicator Date hidden'!AC154)</f>
        <v>0</v>
      </c>
      <c r="AC153" s="211">
        <f>IF('Indicator Date hidden'!AD154="x","x",$AC$2-'Indicator Date hidden'!AD154)</f>
        <v>0</v>
      </c>
      <c r="AD153" s="211">
        <f>IF('Indicator Date hidden'!AE154="x","x",$AD$2-'Indicator Date hidden'!AE154)</f>
        <v>0</v>
      </c>
      <c r="AE153" s="211">
        <f>IF('Indicator Date hidden'!AF154="x","x",$AE$2-'Indicator Date hidden'!AF154)</f>
        <v>0</v>
      </c>
      <c r="AF153" s="211">
        <f>IF('Indicator Date hidden'!AG154="x","x",$AF$2-'Indicator Date hidden'!AG154)</f>
        <v>2</v>
      </c>
      <c r="AG153" s="211">
        <f>IF('Indicator Date hidden'!AH154="x","x",$AG$2-'Indicator Date hidden'!AH154)</f>
        <v>0</v>
      </c>
      <c r="AH153" s="211">
        <f>IF('Indicator Date hidden'!AI154="x","x",$AH$2-'Indicator Date hidden'!AI154)</f>
        <v>0</v>
      </c>
      <c r="AI153" s="211">
        <f>IF('Indicator Date hidden'!AJ154="x","x",$AI$2-'Indicator Date hidden'!AJ154)</f>
        <v>0</v>
      </c>
      <c r="AJ153" s="211" t="str">
        <f>IF('Indicator Date hidden'!AK154="x","x",$AJ$2-'Indicator Date hidden'!AK154)</f>
        <v>x</v>
      </c>
      <c r="AK153" s="211">
        <f>IF('Indicator Date hidden'!AL154="x","x",$AK$2-'Indicator Date hidden'!AL154)</f>
        <v>1</v>
      </c>
      <c r="AL153" s="211">
        <f>IF('Indicator Date hidden'!AM154="x","x",$AL$2-'Indicator Date hidden'!AM154)</f>
        <v>0</v>
      </c>
      <c r="AM153" s="211">
        <f>IF('Indicator Date hidden'!AN154="x","x",$AM$2-'Indicator Date hidden'!AN154)</f>
        <v>0</v>
      </c>
      <c r="AN153" s="211">
        <f>IF('Indicator Date hidden'!AO154="x","x",$AN$2-'Indicator Date hidden'!AO154)</f>
        <v>0</v>
      </c>
      <c r="AO153" s="211">
        <f>IF('Indicator Date hidden'!AP154="x","x",$AO$2-'Indicator Date hidden'!AP154)</f>
        <v>0</v>
      </c>
      <c r="AP153" s="211">
        <f>IF('Indicator Date hidden'!AQ154="x","x",$AP$2-'Indicator Date hidden'!AQ154)</f>
        <v>0</v>
      </c>
      <c r="AQ153" s="211">
        <f>IF('Indicator Date hidden'!AR154="x","x",$AQ$2-'Indicator Date hidden'!AR154)</f>
        <v>6</v>
      </c>
      <c r="AR153" s="211">
        <f>IF('Indicator Date hidden'!AS154="x","x",$AR$2-'Indicator Date hidden'!AS154)</f>
        <v>0</v>
      </c>
      <c r="AS153" s="211">
        <f>IF('Indicator Date hidden'!AT154="x","x",$AS$2-'Indicator Date hidden'!AT154)</f>
        <v>0</v>
      </c>
      <c r="AT153" s="211">
        <f>IF('Indicator Date hidden'!AU154="x","x",$AT$2-'Indicator Date hidden'!AU154)</f>
        <v>0</v>
      </c>
      <c r="AU153" s="211">
        <f>IF('Indicator Date hidden'!AV154="x","x",$AU$2-'Indicator Date hidden'!AV154)</f>
        <v>1</v>
      </c>
      <c r="AV153" s="211">
        <f>IF('Indicator Date hidden'!AW154="x","x",$AV$2-'Indicator Date hidden'!AW154)</f>
        <v>0</v>
      </c>
      <c r="AW153" s="211">
        <f>IF('Indicator Date hidden'!AX154="x","x",$AW$2-'Indicator Date hidden'!AX154)</f>
        <v>0</v>
      </c>
      <c r="AX153" s="211">
        <f>IF('Indicator Date hidden'!AY154="x","x",$AX$2-'Indicator Date hidden'!AY154)</f>
        <v>0</v>
      </c>
      <c r="AY153" s="211">
        <f>IF('Indicator Date hidden'!AZ154="x","x",$AY$2-'Indicator Date hidden'!AZ154)</f>
        <v>0</v>
      </c>
      <c r="AZ153" s="211">
        <f>IF('Indicator Date hidden'!BA154="x","x",$AZ$2-'Indicator Date hidden'!BA154)</f>
        <v>0</v>
      </c>
      <c r="BA153">
        <f t="shared" si="20"/>
        <v>16</v>
      </c>
      <c r="BB153" s="21">
        <f t="shared" si="21"/>
        <v>0.32</v>
      </c>
      <c r="BC153">
        <f t="shared" si="22"/>
        <v>7</v>
      </c>
      <c r="BD153" s="21">
        <f t="shared" si="23"/>
        <v>1.0476640682967036</v>
      </c>
      <c r="BE153" s="281">
        <f t="shared" si="24"/>
        <v>0</v>
      </c>
    </row>
    <row r="154" spans="1:57" x14ac:dyDescent="0.25">
      <c r="A154" t="s">
        <v>9013</v>
      </c>
      <c r="B154" s="211">
        <f>IF('Indicator Date hidden'!C155="x","x",$B$2-'Indicator Date hidden'!C155)</f>
        <v>0</v>
      </c>
      <c r="C154" s="211">
        <f>IF('Indicator Date hidden'!D155="x","x",$C$2-'Indicator Date hidden'!D155)</f>
        <v>0</v>
      </c>
      <c r="D154" s="211">
        <f>IF('Indicator Date hidden'!E155="x","x",$D$2-'Indicator Date hidden'!E155)</f>
        <v>0</v>
      </c>
      <c r="E154" s="211">
        <f>IF('Indicator Date hidden'!F155="x","x",$E$2-'Indicator Date hidden'!F155)</f>
        <v>0</v>
      </c>
      <c r="F154" s="211">
        <f>IF('Indicator Date hidden'!G155="x","x",$F$2-'Indicator Date hidden'!G155)</f>
        <v>0</v>
      </c>
      <c r="G154" s="211">
        <f>IF('Indicator Date hidden'!H155="x","x",$G$2-'Indicator Date hidden'!H155)</f>
        <v>0</v>
      </c>
      <c r="H154" s="211">
        <f>IF('Indicator Date hidden'!I155="x","x",$H$2-'Indicator Date hidden'!I155)</f>
        <v>0</v>
      </c>
      <c r="I154" s="211">
        <f>IF('Indicator Date hidden'!J155="x","x",$I$2-'Indicator Date hidden'!J155)</f>
        <v>0</v>
      </c>
      <c r="J154" s="211">
        <f>IF('Indicator Date hidden'!K155="x","x",$J$2-'Indicator Date hidden'!K155)</f>
        <v>0</v>
      </c>
      <c r="K154" s="211">
        <f>IF('Indicator Date hidden'!L155="x","x",$K$2-'Indicator Date hidden'!L155)</f>
        <v>0</v>
      </c>
      <c r="L154" s="211">
        <f>IF('Indicator Date hidden'!M155="x","x",$L$2-'Indicator Date hidden'!M155)</f>
        <v>0</v>
      </c>
      <c r="M154" s="211">
        <f>IF('Indicator Date hidden'!N155="x","x",$M$2-'Indicator Date hidden'!N155)</f>
        <v>0</v>
      </c>
      <c r="N154" s="211">
        <f>IF('Indicator Date hidden'!O155="x","x",$N$2-'Indicator Date hidden'!O155)</f>
        <v>0</v>
      </c>
      <c r="O154" s="211">
        <f>IF('Indicator Date hidden'!P155="x","x",$O$2-'Indicator Date hidden'!P155)</f>
        <v>0</v>
      </c>
      <c r="P154" s="211">
        <f>IF('Indicator Date hidden'!Q155="x","x",$P$2-'Indicator Date hidden'!Q155)</f>
        <v>0</v>
      </c>
      <c r="Q154" s="211" t="str">
        <f>IF('Indicator Date hidden'!R155="x","x",$Q$2-'Indicator Date hidden'!R155)</f>
        <v>x</v>
      </c>
      <c r="R154" s="211">
        <f>IF('Indicator Date hidden'!S155="x","x",$R$2-'Indicator Date hidden'!S155)</f>
        <v>0</v>
      </c>
      <c r="S154" s="211">
        <f>IF('Indicator Date hidden'!T155="x","x",$S$2-'Indicator Date hidden'!T155)</f>
        <v>0</v>
      </c>
      <c r="T154" s="211">
        <f>IF('Indicator Date hidden'!U155="x","x",$T$2-'Indicator Date hidden'!U155)</f>
        <v>0</v>
      </c>
      <c r="U154" s="211" t="str">
        <f>IF('Indicator Date hidden'!V155="x","x",$U$2-'Indicator Date hidden'!V155)</f>
        <v>x</v>
      </c>
      <c r="V154" s="211">
        <f>IF('Indicator Date hidden'!W155="x","x",$V$2-'Indicator Date hidden'!W155)</f>
        <v>0</v>
      </c>
      <c r="W154" s="211" t="str">
        <f>IF('Indicator Date hidden'!X155="x","x",$W$2-'Indicator Date hidden'!X155)</f>
        <v>x</v>
      </c>
      <c r="X154" s="211">
        <f>IF('Indicator Date hidden'!Y155="x","x",$X$2-'Indicator Date hidden'!Y155)</f>
        <v>1</v>
      </c>
      <c r="Y154" s="211">
        <f>IF('Indicator Date hidden'!Z155="x","x",$Y$2-'Indicator Date hidden'!Z155)</f>
        <v>0</v>
      </c>
      <c r="Z154" s="211">
        <f>IF('Indicator Date hidden'!AA155="x","x",$Z$2-'Indicator Date hidden'!AA155)</f>
        <v>0</v>
      </c>
      <c r="AA154" s="211" t="str">
        <f>IF('Indicator Date hidden'!AB155="x","x",$AA$2-'Indicator Date hidden'!AB155)</f>
        <v>x</v>
      </c>
      <c r="AB154" s="211">
        <f>IF('Indicator Date hidden'!AC155="x","x",$AB$2-'Indicator Date hidden'!AC155)</f>
        <v>0</v>
      </c>
      <c r="AC154" s="211">
        <f>IF('Indicator Date hidden'!AD155="x","x",$AC$2-'Indicator Date hidden'!AD155)</f>
        <v>0</v>
      </c>
      <c r="AD154" s="211" t="str">
        <f>IF('Indicator Date hidden'!AE155="x","x",$AD$2-'Indicator Date hidden'!AE155)</f>
        <v>x</v>
      </c>
      <c r="AE154" s="211">
        <f>IF('Indicator Date hidden'!AF155="x","x",$AE$2-'Indicator Date hidden'!AF155)</f>
        <v>0</v>
      </c>
      <c r="AF154" s="211" t="str">
        <f>IF('Indicator Date hidden'!AG155="x","x",$AF$2-'Indicator Date hidden'!AG155)</f>
        <v>x</v>
      </c>
      <c r="AG154" s="211">
        <f>IF('Indicator Date hidden'!AH155="x","x",$AG$2-'Indicator Date hidden'!AH155)</f>
        <v>0</v>
      </c>
      <c r="AH154" s="211">
        <f>IF('Indicator Date hidden'!AI155="x","x",$AH$2-'Indicator Date hidden'!AI155)</f>
        <v>0</v>
      </c>
      <c r="AI154" s="211">
        <f>IF('Indicator Date hidden'!AJ155="x","x",$AI$2-'Indicator Date hidden'!AJ155)</f>
        <v>0</v>
      </c>
      <c r="AJ154" s="211" t="str">
        <f>IF('Indicator Date hidden'!AK155="x","x",$AJ$2-'Indicator Date hidden'!AK155)</f>
        <v>x</v>
      </c>
      <c r="AK154" s="211">
        <f>IF('Indicator Date hidden'!AL155="x","x",$AK$2-'Indicator Date hidden'!AL155)</f>
        <v>1</v>
      </c>
      <c r="AL154" s="211">
        <f>IF('Indicator Date hidden'!AM155="x","x",$AL$2-'Indicator Date hidden'!AM155)</f>
        <v>0</v>
      </c>
      <c r="AM154" s="211">
        <f>IF('Indicator Date hidden'!AN155="x","x",$AM$2-'Indicator Date hidden'!AN155)</f>
        <v>0</v>
      </c>
      <c r="AN154" s="211">
        <f>IF('Indicator Date hidden'!AO155="x","x",$AN$2-'Indicator Date hidden'!AO155)</f>
        <v>0</v>
      </c>
      <c r="AO154" s="211">
        <f>IF('Indicator Date hidden'!AP155="x","x",$AO$2-'Indicator Date hidden'!AP155)</f>
        <v>0</v>
      </c>
      <c r="AP154" s="211">
        <f>IF('Indicator Date hidden'!AQ155="x","x",$AP$2-'Indicator Date hidden'!AQ155)</f>
        <v>0</v>
      </c>
      <c r="AQ154" s="211">
        <f>IF('Indicator Date hidden'!AR155="x","x",$AQ$2-'Indicator Date hidden'!AR155)</f>
        <v>8</v>
      </c>
      <c r="AR154" s="211">
        <f>IF('Indicator Date hidden'!AS155="x","x",$AR$2-'Indicator Date hidden'!AS155)</f>
        <v>0</v>
      </c>
      <c r="AS154" s="211">
        <f>IF('Indicator Date hidden'!AT155="x","x",$AS$2-'Indicator Date hidden'!AT155)</f>
        <v>0</v>
      </c>
      <c r="AT154" s="211">
        <f>IF('Indicator Date hidden'!AU155="x","x",$AT$2-'Indicator Date hidden'!AU155)</f>
        <v>0</v>
      </c>
      <c r="AU154" s="211">
        <f>IF('Indicator Date hidden'!AV155="x","x",$AU$2-'Indicator Date hidden'!AV155)</f>
        <v>1</v>
      </c>
      <c r="AV154" s="211">
        <f>IF('Indicator Date hidden'!AW155="x","x",$AV$2-'Indicator Date hidden'!AW155)</f>
        <v>0</v>
      </c>
      <c r="AW154" s="211">
        <f>IF('Indicator Date hidden'!AX155="x","x",$AW$2-'Indicator Date hidden'!AX155)</f>
        <v>0</v>
      </c>
      <c r="AX154" s="211">
        <f>IF('Indicator Date hidden'!AY155="x","x",$AX$2-'Indicator Date hidden'!AY155)</f>
        <v>0</v>
      </c>
      <c r="AY154" s="211">
        <f>IF('Indicator Date hidden'!AZ155="x","x",$AY$2-'Indicator Date hidden'!AZ155)</f>
        <v>0</v>
      </c>
      <c r="AZ154" s="211">
        <f>IF('Indicator Date hidden'!BA155="x","x",$AZ$2-'Indicator Date hidden'!BA155)</f>
        <v>0</v>
      </c>
      <c r="BA154">
        <f t="shared" si="20"/>
        <v>11</v>
      </c>
      <c r="BB154" s="21">
        <f t="shared" si="21"/>
        <v>0.25</v>
      </c>
      <c r="BC154">
        <f t="shared" si="22"/>
        <v>4</v>
      </c>
      <c r="BD154" s="21">
        <f t="shared" si="23"/>
        <v>1.2083986398234949</v>
      </c>
      <c r="BE154" s="281">
        <f t="shared" si="24"/>
        <v>0</v>
      </c>
    </row>
    <row r="155" spans="1:57" x14ac:dyDescent="0.25">
      <c r="A155" t="s">
        <v>9027</v>
      </c>
      <c r="B155" s="211">
        <f>IF('Indicator Date hidden'!C156="x","x",$B$2-'Indicator Date hidden'!C156)</f>
        <v>0</v>
      </c>
      <c r="C155" s="211">
        <f>IF('Indicator Date hidden'!D156="x","x",$C$2-'Indicator Date hidden'!D156)</f>
        <v>0</v>
      </c>
      <c r="D155" s="211">
        <f>IF('Indicator Date hidden'!E156="x","x",$D$2-'Indicator Date hidden'!E156)</f>
        <v>0</v>
      </c>
      <c r="E155" s="211">
        <f>IF('Indicator Date hidden'!F156="x","x",$E$2-'Indicator Date hidden'!F156)</f>
        <v>0</v>
      </c>
      <c r="F155" s="211">
        <f>IF('Indicator Date hidden'!G156="x","x",$F$2-'Indicator Date hidden'!G156)</f>
        <v>0</v>
      </c>
      <c r="G155" s="211">
        <f>IF('Indicator Date hidden'!H156="x","x",$G$2-'Indicator Date hidden'!H156)</f>
        <v>0</v>
      </c>
      <c r="H155" s="211">
        <f>IF('Indicator Date hidden'!I156="x","x",$H$2-'Indicator Date hidden'!I156)</f>
        <v>0</v>
      </c>
      <c r="I155" s="211">
        <f>IF('Indicator Date hidden'!J156="x","x",$I$2-'Indicator Date hidden'!J156)</f>
        <v>0</v>
      </c>
      <c r="J155" s="211">
        <f>IF('Indicator Date hidden'!K156="x","x",$J$2-'Indicator Date hidden'!K156)</f>
        <v>0</v>
      </c>
      <c r="K155" s="211">
        <f>IF('Indicator Date hidden'!L156="x","x",$K$2-'Indicator Date hidden'!L156)</f>
        <v>0</v>
      </c>
      <c r="L155" s="211">
        <f>IF('Indicator Date hidden'!M156="x","x",$L$2-'Indicator Date hidden'!M156)</f>
        <v>0</v>
      </c>
      <c r="M155" s="211">
        <f>IF('Indicator Date hidden'!N156="x","x",$M$2-'Indicator Date hidden'!N156)</f>
        <v>0</v>
      </c>
      <c r="N155" s="211">
        <f>IF('Indicator Date hidden'!O156="x","x",$N$2-'Indicator Date hidden'!O156)</f>
        <v>0</v>
      </c>
      <c r="O155" s="211">
        <f>IF('Indicator Date hidden'!P156="x","x",$O$2-'Indicator Date hidden'!P156)</f>
        <v>0</v>
      </c>
      <c r="P155" s="211">
        <f>IF('Indicator Date hidden'!Q156="x","x",$P$2-'Indicator Date hidden'!Q156)</f>
        <v>0</v>
      </c>
      <c r="Q155" s="211" t="str">
        <f>IF('Indicator Date hidden'!R156="x","x",$Q$2-'Indicator Date hidden'!R156)</f>
        <v>x</v>
      </c>
      <c r="R155" s="211">
        <f>IF('Indicator Date hidden'!S156="x","x",$R$2-'Indicator Date hidden'!S156)</f>
        <v>0</v>
      </c>
      <c r="S155" s="211">
        <f>IF('Indicator Date hidden'!T156="x","x",$S$2-'Indicator Date hidden'!T156)</f>
        <v>0</v>
      </c>
      <c r="T155" s="211">
        <f>IF('Indicator Date hidden'!U156="x","x",$T$2-'Indicator Date hidden'!U156)</f>
        <v>0</v>
      </c>
      <c r="U155" s="211" t="str">
        <f>IF('Indicator Date hidden'!V156="x","x",$U$2-'Indicator Date hidden'!V156)</f>
        <v>x</v>
      </c>
      <c r="V155" s="211">
        <f>IF('Indicator Date hidden'!W156="x","x",$V$2-'Indicator Date hidden'!W156)</f>
        <v>0</v>
      </c>
      <c r="W155" s="211" t="str">
        <f>IF('Indicator Date hidden'!X156="x","x",$W$2-'Indicator Date hidden'!X156)</f>
        <v>x</v>
      </c>
      <c r="X155" s="211">
        <f>IF('Indicator Date hidden'!Y156="x","x",$X$2-'Indicator Date hidden'!Y156)</f>
        <v>2</v>
      </c>
      <c r="Y155" s="211">
        <f>IF('Indicator Date hidden'!Z156="x","x",$Y$2-'Indicator Date hidden'!Z156)</f>
        <v>0</v>
      </c>
      <c r="Z155" s="211">
        <f>IF('Indicator Date hidden'!AA156="x","x",$Z$2-'Indicator Date hidden'!AA156)</f>
        <v>0</v>
      </c>
      <c r="AA155" s="211">
        <f>IF('Indicator Date hidden'!AB156="x","x",$AA$2-'Indicator Date hidden'!AB156)</f>
        <v>0</v>
      </c>
      <c r="AB155" s="211">
        <f>IF('Indicator Date hidden'!AC156="x","x",$AB$2-'Indicator Date hidden'!AC156)</f>
        <v>0</v>
      </c>
      <c r="AC155" s="211">
        <f>IF('Indicator Date hidden'!AD156="x","x",$AC$2-'Indicator Date hidden'!AD156)</f>
        <v>0</v>
      </c>
      <c r="AD155" s="211" t="str">
        <f>IF('Indicator Date hidden'!AE156="x","x",$AD$2-'Indicator Date hidden'!AE156)</f>
        <v>x</v>
      </c>
      <c r="AE155" s="211">
        <f>IF('Indicator Date hidden'!AF156="x","x",$AE$2-'Indicator Date hidden'!AF156)</f>
        <v>0</v>
      </c>
      <c r="AF155" s="211">
        <f>IF('Indicator Date hidden'!AG156="x","x",$AF$2-'Indicator Date hidden'!AG156)</f>
        <v>1</v>
      </c>
      <c r="AG155" s="211">
        <f>IF('Indicator Date hidden'!AH156="x","x",$AG$2-'Indicator Date hidden'!AH156)</f>
        <v>0</v>
      </c>
      <c r="AH155" s="211">
        <f>IF('Indicator Date hidden'!AI156="x","x",$AH$2-'Indicator Date hidden'!AI156)</f>
        <v>0</v>
      </c>
      <c r="AI155" s="211">
        <f>IF('Indicator Date hidden'!AJ156="x","x",$AI$2-'Indicator Date hidden'!AJ156)</f>
        <v>0</v>
      </c>
      <c r="AJ155" s="211" t="str">
        <f>IF('Indicator Date hidden'!AK156="x","x",$AJ$2-'Indicator Date hidden'!AK156)</f>
        <v>x</v>
      </c>
      <c r="AK155" s="211">
        <f>IF('Indicator Date hidden'!AL156="x","x",$AK$2-'Indicator Date hidden'!AL156)</f>
        <v>1</v>
      </c>
      <c r="AL155" s="211">
        <f>IF('Indicator Date hidden'!AM156="x","x",$AL$2-'Indicator Date hidden'!AM156)</f>
        <v>0</v>
      </c>
      <c r="AM155" s="211">
        <f>IF('Indicator Date hidden'!AN156="x","x",$AM$2-'Indicator Date hidden'!AN156)</f>
        <v>0</v>
      </c>
      <c r="AN155" s="211">
        <f>IF('Indicator Date hidden'!AO156="x","x",$AN$2-'Indicator Date hidden'!AO156)</f>
        <v>0</v>
      </c>
      <c r="AO155" s="211">
        <f>IF('Indicator Date hidden'!AP156="x","x",$AO$2-'Indicator Date hidden'!AP156)</f>
        <v>0</v>
      </c>
      <c r="AP155" s="211">
        <f>IF('Indicator Date hidden'!AQ156="x","x",$AP$2-'Indicator Date hidden'!AQ156)</f>
        <v>0</v>
      </c>
      <c r="AQ155" s="211">
        <f>IF('Indicator Date hidden'!AR156="x","x",$AQ$2-'Indicator Date hidden'!AR156)</f>
        <v>0</v>
      </c>
      <c r="AR155" s="211">
        <f>IF('Indicator Date hidden'!AS156="x","x",$AR$2-'Indicator Date hidden'!AS156)</f>
        <v>0</v>
      </c>
      <c r="AS155" s="211">
        <f>IF('Indicator Date hidden'!AT156="x","x",$AS$2-'Indicator Date hidden'!AT156)</f>
        <v>0</v>
      </c>
      <c r="AT155" s="211">
        <f>IF('Indicator Date hidden'!AU156="x","x",$AT$2-'Indicator Date hidden'!AU156)</f>
        <v>0</v>
      </c>
      <c r="AU155" s="211" t="str">
        <f>IF('Indicator Date hidden'!AV156="x","x",$AU$2-'Indicator Date hidden'!AV156)</f>
        <v>x</v>
      </c>
      <c r="AV155" s="211">
        <f>IF('Indicator Date hidden'!AW156="x","x",$AV$2-'Indicator Date hidden'!AW156)</f>
        <v>0</v>
      </c>
      <c r="AW155" s="211">
        <f>IF('Indicator Date hidden'!AX156="x","x",$AW$2-'Indicator Date hidden'!AX156)</f>
        <v>0</v>
      </c>
      <c r="AX155" s="211">
        <f>IF('Indicator Date hidden'!AY156="x","x",$AX$2-'Indicator Date hidden'!AY156)</f>
        <v>0</v>
      </c>
      <c r="AY155" s="211">
        <f>IF('Indicator Date hidden'!AZ156="x","x",$AY$2-'Indicator Date hidden'!AZ156)</f>
        <v>0</v>
      </c>
      <c r="AZ155" s="211">
        <f>IF('Indicator Date hidden'!BA156="x","x",$AZ$2-'Indicator Date hidden'!BA156)</f>
        <v>0</v>
      </c>
      <c r="BA155">
        <f t="shared" si="20"/>
        <v>4</v>
      </c>
      <c r="BB155" s="21">
        <f t="shared" si="21"/>
        <v>8.8888888888888892E-2</v>
      </c>
      <c r="BC155">
        <f t="shared" si="22"/>
        <v>3</v>
      </c>
      <c r="BD155" s="21">
        <f t="shared" si="23"/>
        <v>0.35416394334464951</v>
      </c>
      <c r="BE155" s="281">
        <f t="shared" si="24"/>
        <v>0</v>
      </c>
    </row>
    <row r="156" spans="1:57" x14ac:dyDescent="0.25">
      <c r="A156" t="s">
        <v>9029</v>
      </c>
      <c r="B156" s="211">
        <f>IF('Indicator Date hidden'!C157="x","x",$B$2-'Indicator Date hidden'!C157)</f>
        <v>0</v>
      </c>
      <c r="C156" s="211">
        <f>IF('Indicator Date hidden'!D157="x","x",$C$2-'Indicator Date hidden'!D157)</f>
        <v>0</v>
      </c>
      <c r="D156" s="211">
        <f>IF('Indicator Date hidden'!E157="x","x",$D$2-'Indicator Date hidden'!E157)</f>
        <v>0</v>
      </c>
      <c r="E156" s="211">
        <f>IF('Indicator Date hidden'!F157="x","x",$E$2-'Indicator Date hidden'!F157)</f>
        <v>0</v>
      </c>
      <c r="F156" s="211">
        <f>IF('Indicator Date hidden'!G157="x","x",$F$2-'Indicator Date hidden'!G157)</f>
        <v>0</v>
      </c>
      <c r="G156" s="211">
        <f>IF('Indicator Date hidden'!H157="x","x",$G$2-'Indicator Date hidden'!H157)</f>
        <v>0</v>
      </c>
      <c r="H156" s="211">
        <f>IF('Indicator Date hidden'!I157="x","x",$H$2-'Indicator Date hidden'!I157)</f>
        <v>0</v>
      </c>
      <c r="I156" s="211">
        <f>IF('Indicator Date hidden'!J157="x","x",$I$2-'Indicator Date hidden'!J157)</f>
        <v>0</v>
      </c>
      <c r="J156" s="211">
        <f>IF('Indicator Date hidden'!K157="x","x",$J$2-'Indicator Date hidden'!K157)</f>
        <v>0</v>
      </c>
      <c r="K156" s="211">
        <f>IF('Indicator Date hidden'!L157="x","x",$K$2-'Indicator Date hidden'!L157)</f>
        <v>0</v>
      </c>
      <c r="L156" s="211">
        <f>IF('Indicator Date hidden'!M157="x","x",$L$2-'Indicator Date hidden'!M157)</f>
        <v>0</v>
      </c>
      <c r="M156" s="211">
        <f>IF('Indicator Date hidden'!N157="x","x",$M$2-'Indicator Date hidden'!N157)</f>
        <v>0</v>
      </c>
      <c r="N156" s="211">
        <f>IF('Indicator Date hidden'!O157="x","x",$N$2-'Indicator Date hidden'!O157)</f>
        <v>0</v>
      </c>
      <c r="O156" s="211">
        <f>IF('Indicator Date hidden'!P157="x","x",$O$2-'Indicator Date hidden'!P157)</f>
        <v>0</v>
      </c>
      <c r="P156" s="211">
        <f>IF('Indicator Date hidden'!Q157="x","x",$P$2-'Indicator Date hidden'!Q157)</f>
        <v>0</v>
      </c>
      <c r="Q156" s="211" t="str">
        <f>IF('Indicator Date hidden'!R157="x","x",$Q$2-'Indicator Date hidden'!R157)</f>
        <v>x</v>
      </c>
      <c r="R156" s="211">
        <f>IF('Indicator Date hidden'!S157="x","x",$R$2-'Indicator Date hidden'!S157)</f>
        <v>0</v>
      </c>
      <c r="S156" s="211">
        <f>IF('Indicator Date hidden'!T157="x","x",$S$2-'Indicator Date hidden'!T157)</f>
        <v>0</v>
      </c>
      <c r="T156" s="211">
        <f>IF('Indicator Date hidden'!U157="x","x",$T$2-'Indicator Date hidden'!U157)</f>
        <v>0</v>
      </c>
      <c r="U156" s="211" t="str">
        <f>IF('Indicator Date hidden'!V157="x","x",$U$2-'Indicator Date hidden'!V157)</f>
        <v>x</v>
      </c>
      <c r="V156" s="211">
        <f>IF('Indicator Date hidden'!W157="x","x",$V$2-'Indicator Date hidden'!W157)</f>
        <v>0</v>
      </c>
      <c r="W156" s="211" t="str">
        <f>IF('Indicator Date hidden'!X157="x","x",$W$2-'Indicator Date hidden'!X157)</f>
        <v>x</v>
      </c>
      <c r="X156" s="211">
        <f>IF('Indicator Date hidden'!Y157="x","x",$X$2-'Indicator Date hidden'!Y157)</f>
        <v>3</v>
      </c>
      <c r="Y156" s="211">
        <f>IF('Indicator Date hidden'!Z157="x","x",$Y$2-'Indicator Date hidden'!Z157)</f>
        <v>0</v>
      </c>
      <c r="Z156" s="211">
        <f>IF('Indicator Date hidden'!AA157="x","x",$Z$2-'Indicator Date hidden'!AA157)</f>
        <v>0</v>
      </c>
      <c r="AA156" s="211">
        <f>IF('Indicator Date hidden'!AB157="x","x",$AA$2-'Indicator Date hidden'!AB157)</f>
        <v>0</v>
      </c>
      <c r="AB156" s="211">
        <f>IF('Indicator Date hidden'!AC157="x","x",$AB$2-'Indicator Date hidden'!AC157)</f>
        <v>0</v>
      </c>
      <c r="AC156" s="211">
        <f>IF('Indicator Date hidden'!AD157="x","x",$AC$2-'Indicator Date hidden'!AD157)</f>
        <v>0</v>
      </c>
      <c r="AD156" s="211" t="str">
        <f>IF('Indicator Date hidden'!AE157="x","x",$AD$2-'Indicator Date hidden'!AE157)</f>
        <v>x</v>
      </c>
      <c r="AE156" s="211">
        <f>IF('Indicator Date hidden'!AF157="x","x",$AE$2-'Indicator Date hidden'!AF157)</f>
        <v>0</v>
      </c>
      <c r="AF156" s="211">
        <f>IF('Indicator Date hidden'!AG157="x","x",$AF$2-'Indicator Date hidden'!AG157)</f>
        <v>1</v>
      </c>
      <c r="AG156" s="211">
        <f>IF('Indicator Date hidden'!AH157="x","x",$AG$2-'Indicator Date hidden'!AH157)</f>
        <v>0</v>
      </c>
      <c r="AH156" s="211">
        <f>IF('Indicator Date hidden'!AI157="x","x",$AH$2-'Indicator Date hidden'!AI157)</f>
        <v>0</v>
      </c>
      <c r="AI156" s="211">
        <f>IF('Indicator Date hidden'!AJ157="x","x",$AI$2-'Indicator Date hidden'!AJ157)</f>
        <v>0</v>
      </c>
      <c r="AJ156" s="211" t="str">
        <f>IF('Indicator Date hidden'!AK157="x","x",$AJ$2-'Indicator Date hidden'!AK157)</f>
        <v>x</v>
      </c>
      <c r="AK156" s="211">
        <f>IF('Indicator Date hidden'!AL157="x","x",$AK$2-'Indicator Date hidden'!AL157)</f>
        <v>1</v>
      </c>
      <c r="AL156" s="211">
        <f>IF('Indicator Date hidden'!AM157="x","x",$AL$2-'Indicator Date hidden'!AM157)</f>
        <v>0</v>
      </c>
      <c r="AM156" s="211">
        <f>IF('Indicator Date hidden'!AN157="x","x",$AM$2-'Indicator Date hidden'!AN157)</f>
        <v>0</v>
      </c>
      <c r="AN156" s="211">
        <f>IF('Indicator Date hidden'!AO157="x","x",$AN$2-'Indicator Date hidden'!AO157)</f>
        <v>0</v>
      </c>
      <c r="AO156" s="211">
        <f>IF('Indicator Date hidden'!AP157="x","x",$AO$2-'Indicator Date hidden'!AP157)</f>
        <v>0</v>
      </c>
      <c r="AP156" s="211">
        <f>IF('Indicator Date hidden'!AQ157="x","x",$AP$2-'Indicator Date hidden'!AQ157)</f>
        <v>0</v>
      </c>
      <c r="AQ156" s="211">
        <f>IF('Indicator Date hidden'!AR157="x","x",$AQ$2-'Indicator Date hidden'!AR157)</f>
        <v>0</v>
      </c>
      <c r="AR156" s="211">
        <f>IF('Indicator Date hidden'!AS157="x","x",$AR$2-'Indicator Date hidden'!AS157)</f>
        <v>0</v>
      </c>
      <c r="AS156" s="211">
        <f>IF('Indicator Date hidden'!AT157="x","x",$AS$2-'Indicator Date hidden'!AT157)</f>
        <v>0</v>
      </c>
      <c r="AT156" s="211">
        <f>IF('Indicator Date hidden'!AU157="x","x",$AT$2-'Indicator Date hidden'!AU157)</f>
        <v>0</v>
      </c>
      <c r="AU156" s="211">
        <f>IF('Indicator Date hidden'!AV157="x","x",$AU$2-'Indicator Date hidden'!AV157)</f>
        <v>1</v>
      </c>
      <c r="AV156" s="211">
        <f>IF('Indicator Date hidden'!AW157="x","x",$AV$2-'Indicator Date hidden'!AW157)</f>
        <v>0</v>
      </c>
      <c r="AW156" s="211">
        <f>IF('Indicator Date hidden'!AX157="x","x",$AW$2-'Indicator Date hidden'!AX157)</f>
        <v>0</v>
      </c>
      <c r="AX156" s="211">
        <f>IF('Indicator Date hidden'!AY157="x","x",$AX$2-'Indicator Date hidden'!AY157)</f>
        <v>0</v>
      </c>
      <c r="AY156" s="211">
        <f>IF('Indicator Date hidden'!AZ157="x","x",$AY$2-'Indicator Date hidden'!AZ157)</f>
        <v>0</v>
      </c>
      <c r="AZ156" s="211">
        <f>IF('Indicator Date hidden'!BA157="x","x",$AZ$2-'Indicator Date hidden'!BA157)</f>
        <v>0</v>
      </c>
      <c r="BA156">
        <f t="shared" si="20"/>
        <v>6</v>
      </c>
      <c r="BB156" s="21">
        <f t="shared" si="21"/>
        <v>0.13043478260869565</v>
      </c>
      <c r="BC156">
        <f t="shared" si="22"/>
        <v>4</v>
      </c>
      <c r="BD156" s="21">
        <f t="shared" si="23"/>
        <v>0.49381811702611073</v>
      </c>
      <c r="BE156" s="281">
        <f t="shared" si="24"/>
        <v>0</v>
      </c>
    </row>
    <row r="157" spans="1:57" x14ac:dyDescent="0.25">
      <c r="A157" t="s">
        <v>9015</v>
      </c>
      <c r="B157" s="211">
        <f>IF('Indicator Date hidden'!C158="x","x",$B$2-'Indicator Date hidden'!C158)</f>
        <v>0</v>
      </c>
      <c r="C157" s="211">
        <f>IF('Indicator Date hidden'!D158="x","x",$C$2-'Indicator Date hidden'!D158)</f>
        <v>0</v>
      </c>
      <c r="D157" s="211">
        <f>IF('Indicator Date hidden'!E158="x","x",$D$2-'Indicator Date hidden'!E158)</f>
        <v>0</v>
      </c>
      <c r="E157" s="211">
        <f>IF('Indicator Date hidden'!F158="x","x",$E$2-'Indicator Date hidden'!F158)</f>
        <v>0</v>
      </c>
      <c r="F157" s="211">
        <f>IF('Indicator Date hidden'!G158="x","x",$F$2-'Indicator Date hidden'!G158)</f>
        <v>0</v>
      </c>
      <c r="G157" s="211">
        <f>IF('Indicator Date hidden'!H158="x","x",$G$2-'Indicator Date hidden'!H158)</f>
        <v>0</v>
      </c>
      <c r="H157" s="211">
        <f>IF('Indicator Date hidden'!I158="x","x",$H$2-'Indicator Date hidden'!I158)</f>
        <v>0</v>
      </c>
      <c r="I157" s="211">
        <f>IF('Indicator Date hidden'!J158="x","x",$I$2-'Indicator Date hidden'!J158)</f>
        <v>0</v>
      </c>
      <c r="J157" s="211">
        <f>IF('Indicator Date hidden'!K158="x","x",$J$2-'Indicator Date hidden'!K158)</f>
        <v>0</v>
      </c>
      <c r="K157" s="211">
        <f>IF('Indicator Date hidden'!L158="x","x",$K$2-'Indicator Date hidden'!L158)</f>
        <v>0</v>
      </c>
      <c r="L157" s="211">
        <f>IF('Indicator Date hidden'!M158="x","x",$L$2-'Indicator Date hidden'!M158)</f>
        <v>0</v>
      </c>
      <c r="M157" s="211">
        <f>IF('Indicator Date hidden'!N158="x","x",$M$2-'Indicator Date hidden'!N158)</f>
        <v>0</v>
      </c>
      <c r="N157" s="211">
        <f>IF('Indicator Date hidden'!O158="x","x",$N$2-'Indicator Date hidden'!O158)</f>
        <v>0</v>
      </c>
      <c r="O157" s="211">
        <f>IF('Indicator Date hidden'!P158="x","x",$O$2-'Indicator Date hidden'!P158)</f>
        <v>0</v>
      </c>
      <c r="P157" s="211">
        <f>IF('Indicator Date hidden'!Q158="x","x",$P$2-'Indicator Date hidden'!Q158)</f>
        <v>0</v>
      </c>
      <c r="Q157" s="211" t="str">
        <f>IF('Indicator Date hidden'!R158="x","x",$Q$2-'Indicator Date hidden'!R158)</f>
        <v>x</v>
      </c>
      <c r="R157" s="211">
        <f>IF('Indicator Date hidden'!S158="x","x",$R$2-'Indicator Date hidden'!S158)</f>
        <v>0</v>
      </c>
      <c r="S157" s="211">
        <f>IF('Indicator Date hidden'!T158="x","x",$S$2-'Indicator Date hidden'!T158)</f>
        <v>0</v>
      </c>
      <c r="T157" s="211">
        <f>IF('Indicator Date hidden'!U158="x","x",$T$2-'Indicator Date hidden'!U158)</f>
        <v>0</v>
      </c>
      <c r="U157" s="211">
        <f>IF('Indicator Date hidden'!V158="x","x",$U$2-'Indicator Date hidden'!V158)</f>
        <v>0</v>
      </c>
      <c r="V157" s="211">
        <f>IF('Indicator Date hidden'!W158="x","x",$V$2-'Indicator Date hidden'!W158)</f>
        <v>0</v>
      </c>
      <c r="W157" s="211">
        <f>IF('Indicator Date hidden'!X158="x","x",$W$2-'Indicator Date hidden'!X158)</f>
        <v>7</v>
      </c>
      <c r="X157" s="211">
        <f>IF('Indicator Date hidden'!Y158="x","x",$X$2-'Indicator Date hidden'!Y158)</f>
        <v>4</v>
      </c>
      <c r="Y157" s="211">
        <f>IF('Indicator Date hidden'!Z158="x","x",$Y$2-'Indicator Date hidden'!Z158)</f>
        <v>0</v>
      </c>
      <c r="Z157" s="211">
        <f>IF('Indicator Date hidden'!AA158="x","x",$Z$2-'Indicator Date hidden'!AA158)</f>
        <v>0</v>
      </c>
      <c r="AA157" s="211" t="str">
        <f>IF('Indicator Date hidden'!AB158="x","x",$AA$2-'Indicator Date hidden'!AB158)</f>
        <v>x</v>
      </c>
      <c r="AB157" s="211">
        <f>IF('Indicator Date hidden'!AC158="x","x",$AB$2-'Indicator Date hidden'!AC158)</f>
        <v>0</v>
      </c>
      <c r="AC157" s="211">
        <f>IF('Indicator Date hidden'!AD158="x","x",$AC$2-'Indicator Date hidden'!AD158)</f>
        <v>0</v>
      </c>
      <c r="AD157" s="211">
        <f>IF('Indicator Date hidden'!AE158="x","x",$AD$2-'Indicator Date hidden'!AE158)</f>
        <v>0</v>
      </c>
      <c r="AE157" s="211" t="str">
        <f>IF('Indicator Date hidden'!AF158="x","x",$AE$2-'Indicator Date hidden'!AF158)</f>
        <v>x</v>
      </c>
      <c r="AF157" s="211">
        <f>IF('Indicator Date hidden'!AG158="x","x",$AF$2-'Indicator Date hidden'!AG158)</f>
        <v>8</v>
      </c>
      <c r="AG157" s="211">
        <f>IF('Indicator Date hidden'!AH158="x","x",$AG$2-'Indicator Date hidden'!AH158)</f>
        <v>0</v>
      </c>
      <c r="AH157" s="211">
        <f>IF('Indicator Date hidden'!AI158="x","x",$AH$2-'Indicator Date hidden'!AI158)</f>
        <v>0</v>
      </c>
      <c r="AI157" s="211">
        <f>IF('Indicator Date hidden'!AJ158="x","x",$AI$2-'Indicator Date hidden'!AJ158)</f>
        <v>0</v>
      </c>
      <c r="AJ157" s="211" t="str">
        <f>IF('Indicator Date hidden'!AK158="x","x",$AJ$2-'Indicator Date hidden'!AK158)</f>
        <v>x</v>
      </c>
      <c r="AK157" s="211">
        <f>IF('Indicator Date hidden'!AL158="x","x",$AK$2-'Indicator Date hidden'!AL158)</f>
        <v>1</v>
      </c>
      <c r="AL157" s="211">
        <f>IF('Indicator Date hidden'!AM158="x","x",$AL$2-'Indicator Date hidden'!AM158)</f>
        <v>0</v>
      </c>
      <c r="AM157" s="211">
        <f>IF('Indicator Date hidden'!AN158="x","x",$AM$2-'Indicator Date hidden'!AN158)</f>
        <v>0</v>
      </c>
      <c r="AN157" s="211">
        <f>IF('Indicator Date hidden'!AO158="x","x",$AN$2-'Indicator Date hidden'!AO158)</f>
        <v>0</v>
      </c>
      <c r="AO157" s="211" t="str">
        <f>IF('Indicator Date hidden'!AP158="x","x",$AO$2-'Indicator Date hidden'!AP158)</f>
        <v>x</v>
      </c>
      <c r="AP157" s="211" t="str">
        <f>IF('Indicator Date hidden'!AQ158="x","x",$AP$2-'Indicator Date hidden'!AQ158)</f>
        <v>x</v>
      </c>
      <c r="AQ157" s="211">
        <f>IF('Indicator Date hidden'!AR158="x","x",$AQ$2-'Indicator Date hidden'!AR158)</f>
        <v>6</v>
      </c>
      <c r="AR157" s="211">
        <f>IF('Indicator Date hidden'!AS158="x","x",$AR$2-'Indicator Date hidden'!AS158)</f>
        <v>0</v>
      </c>
      <c r="AS157" s="211" t="str">
        <f>IF('Indicator Date hidden'!AT158="x","x",$AS$2-'Indicator Date hidden'!AT158)</f>
        <v>x</v>
      </c>
      <c r="AT157" s="211">
        <f>IF('Indicator Date hidden'!AU158="x","x",$AT$2-'Indicator Date hidden'!AU158)</f>
        <v>0</v>
      </c>
      <c r="AU157" s="211" t="str">
        <f>IF('Indicator Date hidden'!AV158="x","x",$AU$2-'Indicator Date hidden'!AV158)</f>
        <v>x</v>
      </c>
      <c r="AV157" s="211">
        <f>IF('Indicator Date hidden'!AW158="x","x",$AV$2-'Indicator Date hidden'!AW158)</f>
        <v>0</v>
      </c>
      <c r="AW157" s="211">
        <f>IF('Indicator Date hidden'!AX158="x","x",$AW$2-'Indicator Date hidden'!AX158)</f>
        <v>0</v>
      </c>
      <c r="AX157" s="211">
        <f>IF('Indicator Date hidden'!AY158="x","x",$AX$2-'Indicator Date hidden'!AY158)</f>
        <v>0</v>
      </c>
      <c r="AY157" s="211">
        <f>IF('Indicator Date hidden'!AZ158="x","x",$AY$2-'Indicator Date hidden'!AZ158)</f>
        <v>0</v>
      </c>
      <c r="AZ157" s="211">
        <f>IF('Indicator Date hidden'!BA158="x","x",$AZ$2-'Indicator Date hidden'!BA158)</f>
        <v>0</v>
      </c>
      <c r="BA157">
        <f t="shared" si="20"/>
        <v>26</v>
      </c>
      <c r="BB157" s="21">
        <f t="shared" si="21"/>
        <v>0.60465116279069764</v>
      </c>
      <c r="BC157">
        <f t="shared" si="22"/>
        <v>5</v>
      </c>
      <c r="BD157" s="21">
        <f t="shared" si="23"/>
        <v>1.8694550242289667</v>
      </c>
      <c r="BE157" s="281">
        <f t="shared" si="24"/>
        <v>0</v>
      </c>
    </row>
    <row r="158" spans="1:57" x14ac:dyDescent="0.25">
      <c r="A158" t="s">
        <v>9019</v>
      </c>
      <c r="B158" s="211">
        <f>IF('Indicator Date hidden'!C159="x","x",$B$2-'Indicator Date hidden'!C159)</f>
        <v>0</v>
      </c>
      <c r="C158" s="211">
        <f>IF('Indicator Date hidden'!D159="x","x",$C$2-'Indicator Date hidden'!D159)</f>
        <v>0</v>
      </c>
      <c r="D158" s="211">
        <f>IF('Indicator Date hidden'!E159="x","x",$D$2-'Indicator Date hidden'!E159)</f>
        <v>0</v>
      </c>
      <c r="E158" s="211">
        <f>IF('Indicator Date hidden'!F159="x","x",$E$2-'Indicator Date hidden'!F159)</f>
        <v>0</v>
      </c>
      <c r="F158" s="211">
        <f>IF('Indicator Date hidden'!G159="x","x",$F$2-'Indicator Date hidden'!G159)</f>
        <v>0</v>
      </c>
      <c r="G158" s="211">
        <f>IF('Indicator Date hidden'!H159="x","x",$G$2-'Indicator Date hidden'!H159)</f>
        <v>0</v>
      </c>
      <c r="H158" s="211">
        <f>IF('Indicator Date hidden'!I159="x","x",$H$2-'Indicator Date hidden'!I159)</f>
        <v>0</v>
      </c>
      <c r="I158" s="211">
        <f>IF('Indicator Date hidden'!J159="x","x",$I$2-'Indicator Date hidden'!J159)</f>
        <v>0</v>
      </c>
      <c r="J158" s="211">
        <f>IF('Indicator Date hidden'!K159="x","x",$J$2-'Indicator Date hidden'!K159)</f>
        <v>0</v>
      </c>
      <c r="K158" s="211">
        <f>IF('Indicator Date hidden'!L159="x","x",$K$2-'Indicator Date hidden'!L159)</f>
        <v>0</v>
      </c>
      <c r="L158" s="211">
        <f>IF('Indicator Date hidden'!M159="x","x",$L$2-'Indicator Date hidden'!M159)</f>
        <v>0</v>
      </c>
      <c r="M158" s="211">
        <f>IF('Indicator Date hidden'!N159="x","x",$M$2-'Indicator Date hidden'!N159)</f>
        <v>0</v>
      </c>
      <c r="N158" s="211">
        <f>IF('Indicator Date hidden'!O159="x","x",$N$2-'Indicator Date hidden'!O159)</f>
        <v>0</v>
      </c>
      <c r="O158" s="211">
        <f>IF('Indicator Date hidden'!P159="x","x",$O$2-'Indicator Date hidden'!P159)</f>
        <v>0</v>
      </c>
      <c r="P158" s="211" t="str">
        <f>IF('Indicator Date hidden'!Q159="x","x",$P$2-'Indicator Date hidden'!Q159)</f>
        <v>x</v>
      </c>
      <c r="Q158" s="211">
        <f>IF('Indicator Date hidden'!R159="x","x",$Q$2-'Indicator Date hidden'!R159)</f>
        <v>8</v>
      </c>
      <c r="R158" s="211">
        <f>IF('Indicator Date hidden'!S159="x","x",$R$2-'Indicator Date hidden'!S159)</f>
        <v>0</v>
      </c>
      <c r="S158" s="211">
        <f>IF('Indicator Date hidden'!T159="x","x",$S$2-'Indicator Date hidden'!T159)</f>
        <v>0</v>
      </c>
      <c r="T158" s="211">
        <f>IF('Indicator Date hidden'!U159="x","x",$T$2-'Indicator Date hidden'!U159)</f>
        <v>0</v>
      </c>
      <c r="U158" s="211">
        <f>IF('Indicator Date hidden'!V159="x","x",$U$2-'Indicator Date hidden'!V159)</f>
        <v>0</v>
      </c>
      <c r="V158" s="211">
        <f>IF('Indicator Date hidden'!W159="x","x",$V$2-'Indicator Date hidden'!W159)</f>
        <v>0</v>
      </c>
      <c r="W158" s="211">
        <f>IF('Indicator Date hidden'!X159="x","x",$W$2-'Indicator Date hidden'!X159)</f>
        <v>5</v>
      </c>
      <c r="X158" s="211">
        <f>IF('Indicator Date hidden'!Y159="x","x",$X$2-'Indicator Date hidden'!Y159)</f>
        <v>4</v>
      </c>
      <c r="Y158" s="211">
        <f>IF('Indicator Date hidden'!Z159="x","x",$Y$2-'Indicator Date hidden'!Z159)</f>
        <v>0</v>
      </c>
      <c r="Z158" s="211">
        <f>IF('Indicator Date hidden'!AA159="x","x",$Z$2-'Indicator Date hidden'!AA159)</f>
        <v>0</v>
      </c>
      <c r="AA158" s="211">
        <f>IF('Indicator Date hidden'!AB159="x","x",$AA$2-'Indicator Date hidden'!AB159)</f>
        <v>0</v>
      </c>
      <c r="AB158" s="211" t="str">
        <f>IF('Indicator Date hidden'!AC159="x","x",$AB$2-'Indicator Date hidden'!AC159)</f>
        <v>x</v>
      </c>
      <c r="AC158" s="211">
        <f>IF('Indicator Date hidden'!AD159="x","x",$AC$2-'Indicator Date hidden'!AD159)</f>
        <v>0</v>
      </c>
      <c r="AD158" s="211">
        <f>IF('Indicator Date hidden'!AE159="x","x",$AD$2-'Indicator Date hidden'!AE159)</f>
        <v>0</v>
      </c>
      <c r="AE158" s="211">
        <f>IF('Indicator Date hidden'!AF159="x","x",$AE$2-'Indicator Date hidden'!AF159)</f>
        <v>2</v>
      </c>
      <c r="AF158" s="211" t="str">
        <f>IF('Indicator Date hidden'!AG159="x","x",$AF$2-'Indicator Date hidden'!AG159)</f>
        <v>x</v>
      </c>
      <c r="AG158" s="211">
        <f>IF('Indicator Date hidden'!AH159="x","x",$AG$2-'Indicator Date hidden'!AH159)</f>
        <v>0</v>
      </c>
      <c r="AH158" s="211">
        <f>IF('Indicator Date hidden'!AI159="x","x",$AH$2-'Indicator Date hidden'!AI159)</f>
        <v>0</v>
      </c>
      <c r="AI158" s="211">
        <f>IF('Indicator Date hidden'!AJ159="x","x",$AI$2-'Indicator Date hidden'!AJ159)</f>
        <v>0</v>
      </c>
      <c r="AJ158" s="211">
        <f>IF('Indicator Date hidden'!AK159="x","x",$AJ$2-'Indicator Date hidden'!AK159)</f>
        <v>1</v>
      </c>
      <c r="AK158" s="211">
        <f>IF('Indicator Date hidden'!AL159="x","x",$AK$2-'Indicator Date hidden'!AL159)</f>
        <v>1</v>
      </c>
      <c r="AL158" s="211">
        <f>IF('Indicator Date hidden'!AM159="x","x",$AL$2-'Indicator Date hidden'!AM159)</f>
        <v>0</v>
      </c>
      <c r="AM158" s="211">
        <f>IF('Indicator Date hidden'!AN159="x","x",$AM$2-'Indicator Date hidden'!AN159)</f>
        <v>0</v>
      </c>
      <c r="AN158" s="211">
        <f>IF('Indicator Date hidden'!AO159="x","x",$AN$2-'Indicator Date hidden'!AO159)</f>
        <v>0</v>
      </c>
      <c r="AO158" s="211" t="str">
        <f>IF('Indicator Date hidden'!AP159="x","x",$AO$2-'Indicator Date hidden'!AP159)</f>
        <v>x</v>
      </c>
      <c r="AP158" s="211" t="str">
        <f>IF('Indicator Date hidden'!AQ159="x","x",$AP$2-'Indicator Date hidden'!AQ159)</f>
        <v>x</v>
      </c>
      <c r="AQ158" s="211" t="str">
        <f>IF('Indicator Date hidden'!AR159="x","x",$AQ$2-'Indicator Date hidden'!AR159)</f>
        <v>x</v>
      </c>
      <c r="AR158" s="211">
        <f>IF('Indicator Date hidden'!AS159="x","x",$AR$2-'Indicator Date hidden'!AS159)</f>
        <v>0</v>
      </c>
      <c r="AS158" s="211">
        <f>IF('Indicator Date hidden'!AT159="x","x",$AS$2-'Indicator Date hidden'!AT159)</f>
        <v>0</v>
      </c>
      <c r="AT158" s="211">
        <f>IF('Indicator Date hidden'!AU159="x","x",$AT$2-'Indicator Date hidden'!AU159)</f>
        <v>0</v>
      </c>
      <c r="AU158" s="211" t="str">
        <f>IF('Indicator Date hidden'!AV159="x","x",$AU$2-'Indicator Date hidden'!AV159)</f>
        <v>x</v>
      </c>
      <c r="AV158" s="211">
        <f>IF('Indicator Date hidden'!AW159="x","x",$AV$2-'Indicator Date hidden'!AW159)</f>
        <v>0</v>
      </c>
      <c r="AW158" s="211">
        <f>IF('Indicator Date hidden'!AX159="x","x",$AW$2-'Indicator Date hidden'!AX159)</f>
        <v>0</v>
      </c>
      <c r="AX158" s="211">
        <f>IF('Indicator Date hidden'!AY159="x","x",$AX$2-'Indicator Date hidden'!AY159)</f>
        <v>0</v>
      </c>
      <c r="AY158" s="211">
        <f>IF('Indicator Date hidden'!AZ159="x","x",$AY$2-'Indicator Date hidden'!AZ159)</f>
        <v>4</v>
      </c>
      <c r="AZ158" s="211">
        <f>IF('Indicator Date hidden'!BA159="x","x",$AZ$2-'Indicator Date hidden'!BA159)</f>
        <v>4</v>
      </c>
      <c r="BA158">
        <f t="shared" si="20"/>
        <v>29</v>
      </c>
      <c r="BB158" s="21">
        <f t="shared" si="21"/>
        <v>0.65909090909090906</v>
      </c>
      <c r="BC158">
        <f t="shared" si="22"/>
        <v>8</v>
      </c>
      <c r="BD158" s="21">
        <f t="shared" si="23"/>
        <v>1.6779747237529292</v>
      </c>
      <c r="BE158" s="281">
        <f t="shared" si="24"/>
        <v>0</v>
      </c>
    </row>
    <row r="159" spans="1:57" x14ac:dyDescent="0.25">
      <c r="A159" t="s">
        <v>9072</v>
      </c>
      <c r="B159" s="211">
        <f>IF('Indicator Date hidden'!C160="x","x",$B$2-'Indicator Date hidden'!C160)</f>
        <v>0</v>
      </c>
      <c r="C159" s="211">
        <f>IF('Indicator Date hidden'!D160="x","x",$C$2-'Indicator Date hidden'!D160)</f>
        <v>0</v>
      </c>
      <c r="D159" s="211">
        <f>IF('Indicator Date hidden'!E160="x","x",$D$2-'Indicator Date hidden'!E160)</f>
        <v>0</v>
      </c>
      <c r="E159" s="211">
        <f>IF('Indicator Date hidden'!F160="x","x",$E$2-'Indicator Date hidden'!F160)</f>
        <v>0</v>
      </c>
      <c r="F159" s="211">
        <f>IF('Indicator Date hidden'!G160="x","x",$F$2-'Indicator Date hidden'!G160)</f>
        <v>0</v>
      </c>
      <c r="G159" s="211">
        <f>IF('Indicator Date hidden'!H160="x","x",$G$2-'Indicator Date hidden'!H160)</f>
        <v>0</v>
      </c>
      <c r="H159" s="211">
        <f>IF('Indicator Date hidden'!I160="x","x",$H$2-'Indicator Date hidden'!I160)</f>
        <v>0</v>
      </c>
      <c r="I159" s="211">
        <f>IF('Indicator Date hidden'!J160="x","x",$I$2-'Indicator Date hidden'!J160)</f>
        <v>0</v>
      </c>
      <c r="J159" s="211">
        <f>IF('Indicator Date hidden'!K160="x","x",$J$2-'Indicator Date hidden'!K160)</f>
        <v>0</v>
      </c>
      <c r="K159" s="211">
        <f>IF('Indicator Date hidden'!L160="x","x",$K$2-'Indicator Date hidden'!L160)</f>
        <v>0</v>
      </c>
      <c r="L159" s="211">
        <f>IF('Indicator Date hidden'!M160="x","x",$L$2-'Indicator Date hidden'!M160)</f>
        <v>0</v>
      </c>
      <c r="M159" s="211">
        <f>IF('Indicator Date hidden'!N160="x","x",$M$2-'Indicator Date hidden'!N160)</f>
        <v>0</v>
      </c>
      <c r="N159" s="211">
        <f>IF('Indicator Date hidden'!O160="x","x",$N$2-'Indicator Date hidden'!O160)</f>
        <v>0</v>
      </c>
      <c r="O159" s="211">
        <f>IF('Indicator Date hidden'!P160="x","x",$O$2-'Indicator Date hidden'!P160)</f>
        <v>0</v>
      </c>
      <c r="P159" s="211">
        <f>IF('Indicator Date hidden'!Q160="x","x",$P$2-'Indicator Date hidden'!Q160)</f>
        <v>0</v>
      </c>
      <c r="Q159" s="211">
        <f>IF('Indicator Date hidden'!R160="x","x",$Q$2-'Indicator Date hidden'!R160)</f>
        <v>2</v>
      </c>
      <c r="R159" s="211">
        <f>IF('Indicator Date hidden'!S160="x","x",$R$2-'Indicator Date hidden'!S160)</f>
        <v>0</v>
      </c>
      <c r="S159" s="211">
        <f>IF('Indicator Date hidden'!T160="x","x",$S$2-'Indicator Date hidden'!T160)</f>
        <v>0</v>
      </c>
      <c r="T159" s="211">
        <f>IF('Indicator Date hidden'!U160="x","x",$T$2-'Indicator Date hidden'!U160)</f>
        <v>0</v>
      </c>
      <c r="U159" s="211">
        <f>IF('Indicator Date hidden'!V160="x","x",$U$2-'Indicator Date hidden'!V160)</f>
        <v>0</v>
      </c>
      <c r="V159" s="211">
        <f>IF('Indicator Date hidden'!W160="x","x",$V$2-'Indicator Date hidden'!W160)</f>
        <v>0</v>
      </c>
      <c r="W159" s="211">
        <f>IF('Indicator Date hidden'!X160="x","x",$W$2-'Indicator Date hidden'!X160)</f>
        <v>6</v>
      </c>
      <c r="X159" s="211">
        <f>IF('Indicator Date hidden'!Y160="x","x",$X$2-'Indicator Date hidden'!Y160)</f>
        <v>1</v>
      </c>
      <c r="Y159" s="211">
        <f>IF('Indicator Date hidden'!Z160="x","x",$Y$2-'Indicator Date hidden'!Z160)</f>
        <v>0</v>
      </c>
      <c r="Z159" s="211">
        <f>IF('Indicator Date hidden'!AA160="x","x",$Z$2-'Indicator Date hidden'!AA160)</f>
        <v>0</v>
      </c>
      <c r="AA159" s="211">
        <f>IF('Indicator Date hidden'!AB160="x","x",$AA$2-'Indicator Date hidden'!AB160)</f>
        <v>0</v>
      </c>
      <c r="AB159" s="211">
        <f>IF('Indicator Date hidden'!AC160="x","x",$AB$2-'Indicator Date hidden'!AC160)</f>
        <v>0</v>
      </c>
      <c r="AC159" s="211">
        <f>IF('Indicator Date hidden'!AD160="x","x",$AC$2-'Indicator Date hidden'!AD160)</f>
        <v>0</v>
      </c>
      <c r="AD159" s="211">
        <f>IF('Indicator Date hidden'!AE160="x","x",$AD$2-'Indicator Date hidden'!AE160)</f>
        <v>0</v>
      </c>
      <c r="AE159" s="211">
        <f>IF('Indicator Date hidden'!AF160="x","x",$AE$2-'Indicator Date hidden'!AF160)</f>
        <v>0</v>
      </c>
      <c r="AF159" s="211">
        <f>IF('Indicator Date hidden'!AG160="x","x",$AF$2-'Indicator Date hidden'!AG160)</f>
        <v>2</v>
      </c>
      <c r="AG159" s="211">
        <f>IF('Indicator Date hidden'!AH160="x","x",$AG$2-'Indicator Date hidden'!AH160)</f>
        <v>0</v>
      </c>
      <c r="AH159" s="211">
        <f>IF('Indicator Date hidden'!AI160="x","x",$AH$2-'Indicator Date hidden'!AI160)</f>
        <v>0</v>
      </c>
      <c r="AI159" s="211">
        <f>IF('Indicator Date hidden'!AJ160="x","x",$AI$2-'Indicator Date hidden'!AJ160)</f>
        <v>0</v>
      </c>
      <c r="AJ159" s="211" t="str">
        <f>IF('Indicator Date hidden'!AK160="x","x",$AJ$2-'Indicator Date hidden'!AK160)</f>
        <v>x</v>
      </c>
      <c r="AK159" s="211">
        <f>IF('Indicator Date hidden'!AL160="x","x",$AK$2-'Indicator Date hidden'!AL160)</f>
        <v>1</v>
      </c>
      <c r="AL159" s="211">
        <f>IF('Indicator Date hidden'!AM160="x","x",$AL$2-'Indicator Date hidden'!AM160)</f>
        <v>0</v>
      </c>
      <c r="AM159" s="211">
        <f>IF('Indicator Date hidden'!AN160="x","x",$AM$2-'Indicator Date hidden'!AN160)</f>
        <v>0</v>
      </c>
      <c r="AN159" s="211">
        <f>IF('Indicator Date hidden'!AO160="x","x",$AN$2-'Indicator Date hidden'!AO160)</f>
        <v>0</v>
      </c>
      <c r="AO159" s="211">
        <f>IF('Indicator Date hidden'!AP160="x","x",$AO$2-'Indicator Date hidden'!AP160)</f>
        <v>0</v>
      </c>
      <c r="AP159" s="211">
        <f>IF('Indicator Date hidden'!AQ160="x","x",$AP$2-'Indicator Date hidden'!AQ160)</f>
        <v>0</v>
      </c>
      <c r="AQ159" s="211">
        <f>IF('Indicator Date hidden'!AR160="x","x",$AQ$2-'Indicator Date hidden'!AR160)</f>
        <v>0</v>
      </c>
      <c r="AR159" s="211">
        <f>IF('Indicator Date hidden'!AS160="x","x",$AR$2-'Indicator Date hidden'!AS160)</f>
        <v>0</v>
      </c>
      <c r="AS159" s="211">
        <f>IF('Indicator Date hidden'!AT160="x","x",$AS$2-'Indicator Date hidden'!AT160)</f>
        <v>0</v>
      </c>
      <c r="AT159" s="211">
        <f>IF('Indicator Date hidden'!AU160="x","x",$AT$2-'Indicator Date hidden'!AU160)</f>
        <v>0</v>
      </c>
      <c r="AU159" s="211">
        <f>IF('Indicator Date hidden'!AV160="x","x",$AU$2-'Indicator Date hidden'!AV160)</f>
        <v>2</v>
      </c>
      <c r="AV159" s="211">
        <f>IF('Indicator Date hidden'!AW160="x","x",$AV$2-'Indicator Date hidden'!AW160)</f>
        <v>0</v>
      </c>
      <c r="AW159" s="211">
        <f>IF('Indicator Date hidden'!AX160="x","x",$AW$2-'Indicator Date hidden'!AX160)</f>
        <v>0</v>
      </c>
      <c r="AX159" s="211">
        <f>IF('Indicator Date hidden'!AY160="x","x",$AX$2-'Indicator Date hidden'!AY160)</f>
        <v>0</v>
      </c>
      <c r="AY159" s="211">
        <f>IF('Indicator Date hidden'!AZ160="x","x",$AY$2-'Indicator Date hidden'!AZ160)</f>
        <v>0</v>
      </c>
      <c r="AZ159" s="211">
        <f>IF('Indicator Date hidden'!BA160="x","x",$AZ$2-'Indicator Date hidden'!BA160)</f>
        <v>0</v>
      </c>
      <c r="BA159">
        <f t="shared" si="20"/>
        <v>14</v>
      </c>
      <c r="BB159" s="21">
        <f t="shared" si="21"/>
        <v>0.28000000000000003</v>
      </c>
      <c r="BC159">
        <f t="shared" si="22"/>
        <v>6</v>
      </c>
      <c r="BD159" s="21">
        <f t="shared" si="23"/>
        <v>0.96</v>
      </c>
      <c r="BE159" s="281">
        <f t="shared" si="24"/>
        <v>0</v>
      </c>
    </row>
    <row r="160" spans="1:57" x14ac:dyDescent="0.25">
      <c r="A160" t="s">
        <v>9022</v>
      </c>
      <c r="B160" s="211">
        <f>IF('Indicator Date hidden'!C161="x","x",$B$2-'Indicator Date hidden'!C161)</f>
        <v>0</v>
      </c>
      <c r="C160" s="211">
        <f>IF('Indicator Date hidden'!D161="x","x",$C$2-'Indicator Date hidden'!D161)</f>
        <v>0</v>
      </c>
      <c r="D160" s="211">
        <f>IF('Indicator Date hidden'!E161="x","x",$D$2-'Indicator Date hidden'!E161)</f>
        <v>0</v>
      </c>
      <c r="E160" s="211">
        <f>IF('Indicator Date hidden'!F161="x","x",$E$2-'Indicator Date hidden'!F161)</f>
        <v>0</v>
      </c>
      <c r="F160" s="211">
        <f>IF('Indicator Date hidden'!G161="x","x",$F$2-'Indicator Date hidden'!G161)</f>
        <v>0</v>
      </c>
      <c r="G160" s="211">
        <f>IF('Indicator Date hidden'!H161="x","x",$G$2-'Indicator Date hidden'!H161)</f>
        <v>0</v>
      </c>
      <c r="H160" s="211">
        <f>IF('Indicator Date hidden'!I161="x","x",$H$2-'Indicator Date hidden'!I161)</f>
        <v>0</v>
      </c>
      <c r="I160" s="211">
        <f>IF('Indicator Date hidden'!J161="x","x",$I$2-'Indicator Date hidden'!J161)</f>
        <v>0</v>
      </c>
      <c r="J160" s="211">
        <f>IF('Indicator Date hidden'!K161="x","x",$J$2-'Indicator Date hidden'!K161)</f>
        <v>0</v>
      </c>
      <c r="K160" s="211">
        <f>IF('Indicator Date hidden'!L161="x","x",$K$2-'Indicator Date hidden'!L161)</f>
        <v>0</v>
      </c>
      <c r="L160" s="211">
        <f>IF('Indicator Date hidden'!M161="x","x",$L$2-'Indicator Date hidden'!M161)</f>
        <v>0</v>
      </c>
      <c r="M160" s="211">
        <f>IF('Indicator Date hidden'!N161="x","x",$M$2-'Indicator Date hidden'!N161)</f>
        <v>0</v>
      </c>
      <c r="N160" s="211">
        <f>IF('Indicator Date hidden'!O161="x","x",$N$2-'Indicator Date hidden'!O161)</f>
        <v>0</v>
      </c>
      <c r="O160" s="211">
        <f>IF('Indicator Date hidden'!P161="x","x",$O$2-'Indicator Date hidden'!P161)</f>
        <v>0</v>
      </c>
      <c r="P160" s="211">
        <f>IF('Indicator Date hidden'!Q161="x","x",$P$2-'Indicator Date hidden'!Q161)</f>
        <v>0</v>
      </c>
      <c r="Q160" s="211">
        <f>IF('Indicator Date hidden'!R161="x","x",$Q$2-'Indicator Date hidden'!R161)</f>
        <v>4</v>
      </c>
      <c r="R160" s="211">
        <f>IF('Indicator Date hidden'!S161="x","x",$R$2-'Indicator Date hidden'!S161)</f>
        <v>0</v>
      </c>
      <c r="S160" s="211">
        <f>IF('Indicator Date hidden'!T161="x","x",$S$2-'Indicator Date hidden'!T161)</f>
        <v>0</v>
      </c>
      <c r="T160" s="211">
        <f>IF('Indicator Date hidden'!U161="x","x",$T$2-'Indicator Date hidden'!U161)</f>
        <v>0</v>
      </c>
      <c r="U160" s="211">
        <f>IF('Indicator Date hidden'!V161="x","x",$U$2-'Indicator Date hidden'!V161)</f>
        <v>0</v>
      </c>
      <c r="V160" s="211">
        <f>IF('Indicator Date hidden'!W161="x","x",$V$2-'Indicator Date hidden'!W161)</f>
        <v>0</v>
      </c>
      <c r="W160" s="211">
        <f>IF('Indicator Date hidden'!X161="x","x",$W$2-'Indicator Date hidden'!X161)</f>
        <v>4</v>
      </c>
      <c r="X160" s="211" t="str">
        <f>IF('Indicator Date hidden'!Y161="x","x",$X$2-'Indicator Date hidden'!Y161)</f>
        <v>x</v>
      </c>
      <c r="Y160" s="211">
        <f>IF('Indicator Date hidden'!Z161="x","x",$Y$2-'Indicator Date hidden'!Z161)</f>
        <v>0</v>
      </c>
      <c r="Z160" s="211">
        <f>IF('Indicator Date hidden'!AA161="x","x",$Z$2-'Indicator Date hidden'!AA161)</f>
        <v>0</v>
      </c>
      <c r="AA160" s="211">
        <f>IF('Indicator Date hidden'!AB161="x","x",$AA$2-'Indicator Date hidden'!AB161)</f>
        <v>0</v>
      </c>
      <c r="AB160" s="211">
        <f>IF('Indicator Date hidden'!AC161="x","x",$AB$2-'Indicator Date hidden'!AC161)</f>
        <v>0</v>
      </c>
      <c r="AC160" s="211">
        <f>IF('Indicator Date hidden'!AD161="x","x",$AC$2-'Indicator Date hidden'!AD161)</f>
        <v>0</v>
      </c>
      <c r="AD160" s="211">
        <f>IF('Indicator Date hidden'!AE161="x","x",$AD$2-'Indicator Date hidden'!AE161)</f>
        <v>0</v>
      </c>
      <c r="AE160" s="211" t="str">
        <f>IF('Indicator Date hidden'!AF161="x","x",$AE$2-'Indicator Date hidden'!AF161)</f>
        <v>x</v>
      </c>
      <c r="AF160" s="211" t="str">
        <f>IF('Indicator Date hidden'!AG161="x","x",$AF$2-'Indicator Date hidden'!AG161)</f>
        <v>x</v>
      </c>
      <c r="AG160" s="211">
        <f>IF('Indicator Date hidden'!AH161="x","x",$AG$2-'Indicator Date hidden'!AH161)</f>
        <v>0</v>
      </c>
      <c r="AH160" s="211">
        <f>IF('Indicator Date hidden'!AI161="x","x",$AH$2-'Indicator Date hidden'!AI161)</f>
        <v>0</v>
      </c>
      <c r="AI160" s="211">
        <f>IF('Indicator Date hidden'!AJ161="x","x",$AI$2-'Indicator Date hidden'!AJ161)</f>
        <v>0</v>
      </c>
      <c r="AJ160" s="211">
        <f>IF('Indicator Date hidden'!AK161="x","x",$AJ$2-'Indicator Date hidden'!AK161)</f>
        <v>1</v>
      </c>
      <c r="AK160" s="211">
        <f>IF('Indicator Date hidden'!AL161="x","x",$AK$2-'Indicator Date hidden'!AL161)</f>
        <v>0</v>
      </c>
      <c r="AL160" s="211">
        <f>IF('Indicator Date hidden'!AM161="x","x",$AL$2-'Indicator Date hidden'!AM161)</f>
        <v>0</v>
      </c>
      <c r="AM160" s="211">
        <f>IF('Indicator Date hidden'!AN161="x","x",$AM$2-'Indicator Date hidden'!AN161)</f>
        <v>0</v>
      </c>
      <c r="AN160" s="211">
        <f>IF('Indicator Date hidden'!AO161="x","x",$AN$2-'Indicator Date hidden'!AO161)</f>
        <v>0</v>
      </c>
      <c r="AO160" s="211" t="str">
        <f>IF('Indicator Date hidden'!AP161="x","x",$AO$2-'Indicator Date hidden'!AP161)</f>
        <v>x</v>
      </c>
      <c r="AP160" s="211" t="str">
        <f>IF('Indicator Date hidden'!AQ161="x","x",$AP$2-'Indicator Date hidden'!AQ161)</f>
        <v>x</v>
      </c>
      <c r="AQ160" s="211" t="str">
        <f>IF('Indicator Date hidden'!AR161="x","x",$AQ$2-'Indicator Date hidden'!AR161)</f>
        <v>x</v>
      </c>
      <c r="AR160" s="211">
        <f>IF('Indicator Date hidden'!AS161="x","x",$AR$2-'Indicator Date hidden'!AS161)</f>
        <v>0</v>
      </c>
      <c r="AS160" s="211">
        <f>IF('Indicator Date hidden'!AT161="x","x",$AS$2-'Indicator Date hidden'!AT161)</f>
        <v>0</v>
      </c>
      <c r="AT160" s="211">
        <f>IF('Indicator Date hidden'!AU161="x","x",$AT$2-'Indicator Date hidden'!AU161)</f>
        <v>0</v>
      </c>
      <c r="AU160" s="211">
        <f>IF('Indicator Date hidden'!AV161="x","x",$AU$2-'Indicator Date hidden'!AV161)</f>
        <v>6</v>
      </c>
      <c r="AV160" s="211">
        <f>IF('Indicator Date hidden'!AW161="x","x",$AV$2-'Indicator Date hidden'!AW161)</f>
        <v>0</v>
      </c>
      <c r="AW160" s="211">
        <f>IF('Indicator Date hidden'!AX161="x","x",$AW$2-'Indicator Date hidden'!AX161)</f>
        <v>0</v>
      </c>
      <c r="AX160" s="211">
        <f>IF('Indicator Date hidden'!AY161="x","x",$AX$2-'Indicator Date hidden'!AY161)</f>
        <v>0</v>
      </c>
      <c r="AY160" s="211">
        <f>IF('Indicator Date hidden'!AZ161="x","x",$AY$2-'Indicator Date hidden'!AZ161)</f>
        <v>0</v>
      </c>
      <c r="AZ160" s="211">
        <f>IF('Indicator Date hidden'!BA161="x","x",$AZ$2-'Indicator Date hidden'!BA161)</f>
        <v>0</v>
      </c>
      <c r="BA160">
        <f t="shared" si="20"/>
        <v>15</v>
      </c>
      <c r="BB160" s="21">
        <f t="shared" si="21"/>
        <v>0.33333333333333331</v>
      </c>
      <c r="BC160">
        <f t="shared" si="22"/>
        <v>4</v>
      </c>
      <c r="BD160" s="21">
        <f t="shared" si="23"/>
        <v>1.1925695879998879</v>
      </c>
      <c r="BE160" s="281">
        <f t="shared" si="24"/>
        <v>0</v>
      </c>
    </row>
    <row r="161" spans="1:57" x14ac:dyDescent="0.25">
      <c r="A161" t="s">
        <v>8859</v>
      </c>
      <c r="B161" s="211">
        <f>IF('Indicator Date hidden'!C162="x","x",$B$2-'Indicator Date hidden'!C162)</f>
        <v>0</v>
      </c>
      <c r="C161" s="211">
        <f>IF('Indicator Date hidden'!D162="x","x",$C$2-'Indicator Date hidden'!D162)</f>
        <v>0</v>
      </c>
      <c r="D161" s="211">
        <f>IF('Indicator Date hidden'!E162="x","x",$D$2-'Indicator Date hidden'!E162)</f>
        <v>0</v>
      </c>
      <c r="E161" s="211">
        <f>IF('Indicator Date hidden'!F162="x","x",$E$2-'Indicator Date hidden'!F162)</f>
        <v>0</v>
      </c>
      <c r="F161" s="211">
        <f>IF('Indicator Date hidden'!G162="x","x",$F$2-'Indicator Date hidden'!G162)</f>
        <v>0</v>
      </c>
      <c r="G161" s="211">
        <f>IF('Indicator Date hidden'!H162="x","x",$G$2-'Indicator Date hidden'!H162)</f>
        <v>0</v>
      </c>
      <c r="H161" s="211">
        <f>IF('Indicator Date hidden'!I162="x","x",$H$2-'Indicator Date hidden'!I162)</f>
        <v>0</v>
      </c>
      <c r="I161" s="211">
        <f>IF('Indicator Date hidden'!J162="x","x",$I$2-'Indicator Date hidden'!J162)</f>
        <v>0</v>
      </c>
      <c r="J161" s="211">
        <f>IF('Indicator Date hidden'!K162="x","x",$J$2-'Indicator Date hidden'!K162)</f>
        <v>0</v>
      </c>
      <c r="K161" s="211">
        <f>IF('Indicator Date hidden'!L162="x","x",$K$2-'Indicator Date hidden'!L162)</f>
        <v>0</v>
      </c>
      <c r="L161" s="211">
        <f>IF('Indicator Date hidden'!M162="x","x",$L$2-'Indicator Date hidden'!M162)</f>
        <v>0</v>
      </c>
      <c r="M161" s="211">
        <f>IF('Indicator Date hidden'!N162="x","x",$M$2-'Indicator Date hidden'!N162)</f>
        <v>0</v>
      </c>
      <c r="N161" s="211">
        <f>IF('Indicator Date hidden'!O162="x","x",$N$2-'Indicator Date hidden'!O162)</f>
        <v>0</v>
      </c>
      <c r="O161" s="211">
        <f>IF('Indicator Date hidden'!P162="x","x",$O$2-'Indicator Date hidden'!P162)</f>
        <v>0</v>
      </c>
      <c r="P161" s="211">
        <f>IF('Indicator Date hidden'!Q162="x","x",$P$2-'Indicator Date hidden'!Q162)</f>
        <v>0</v>
      </c>
      <c r="Q161" s="211" t="str">
        <f>IF('Indicator Date hidden'!R162="x","x",$Q$2-'Indicator Date hidden'!R162)</f>
        <v>x</v>
      </c>
      <c r="R161" s="211">
        <f>IF('Indicator Date hidden'!S162="x","x",$R$2-'Indicator Date hidden'!S162)</f>
        <v>0</v>
      </c>
      <c r="S161" s="211">
        <f>IF('Indicator Date hidden'!T162="x","x",$S$2-'Indicator Date hidden'!T162)</f>
        <v>0</v>
      </c>
      <c r="T161" s="211">
        <f>IF('Indicator Date hidden'!U162="x","x",$T$2-'Indicator Date hidden'!U162)</f>
        <v>0</v>
      </c>
      <c r="U161" s="211" t="str">
        <f>IF('Indicator Date hidden'!V162="x","x",$U$2-'Indicator Date hidden'!V162)</f>
        <v>x</v>
      </c>
      <c r="V161" s="211">
        <f>IF('Indicator Date hidden'!W162="x","x",$V$2-'Indicator Date hidden'!W162)</f>
        <v>0</v>
      </c>
      <c r="W161" s="211" t="str">
        <f>IF('Indicator Date hidden'!X162="x","x",$W$2-'Indicator Date hidden'!X162)</f>
        <v>x</v>
      </c>
      <c r="X161" s="211">
        <f>IF('Indicator Date hidden'!Y162="x","x",$X$2-'Indicator Date hidden'!Y162)</f>
        <v>1</v>
      </c>
      <c r="Y161" s="211">
        <f>IF('Indicator Date hidden'!Z162="x","x",$Y$2-'Indicator Date hidden'!Z162)</f>
        <v>0</v>
      </c>
      <c r="Z161" s="211">
        <f>IF('Indicator Date hidden'!AA162="x","x",$Z$2-'Indicator Date hidden'!AA162)</f>
        <v>0</v>
      </c>
      <c r="AA161" s="211">
        <f>IF('Indicator Date hidden'!AB162="x","x",$AA$2-'Indicator Date hidden'!AB162)</f>
        <v>1</v>
      </c>
      <c r="AB161" s="211">
        <f>IF('Indicator Date hidden'!AC162="x","x",$AB$2-'Indicator Date hidden'!AC162)</f>
        <v>0</v>
      </c>
      <c r="AC161" s="211">
        <f>IF('Indicator Date hidden'!AD162="x","x",$AC$2-'Indicator Date hidden'!AD162)</f>
        <v>0</v>
      </c>
      <c r="AD161" s="211" t="str">
        <f>IF('Indicator Date hidden'!AE162="x","x",$AD$2-'Indicator Date hidden'!AE162)</f>
        <v>x</v>
      </c>
      <c r="AE161" s="211">
        <f>IF('Indicator Date hidden'!AF162="x","x",$AE$2-'Indicator Date hidden'!AF162)</f>
        <v>0</v>
      </c>
      <c r="AF161" s="211">
        <f>IF('Indicator Date hidden'!AG162="x","x",$AF$2-'Indicator Date hidden'!AG162)</f>
        <v>1</v>
      </c>
      <c r="AG161" s="211">
        <f>IF('Indicator Date hidden'!AH162="x","x",$AG$2-'Indicator Date hidden'!AH162)</f>
        <v>0</v>
      </c>
      <c r="AH161" s="211">
        <f>IF('Indicator Date hidden'!AI162="x","x",$AH$2-'Indicator Date hidden'!AI162)</f>
        <v>0</v>
      </c>
      <c r="AI161" s="211">
        <f>IF('Indicator Date hidden'!AJ162="x","x",$AI$2-'Indicator Date hidden'!AJ162)</f>
        <v>0</v>
      </c>
      <c r="AJ161" s="211" t="str">
        <f>IF('Indicator Date hidden'!AK162="x","x",$AJ$2-'Indicator Date hidden'!AK162)</f>
        <v>x</v>
      </c>
      <c r="AK161" s="211">
        <f>IF('Indicator Date hidden'!AL162="x","x",$AK$2-'Indicator Date hidden'!AL162)</f>
        <v>1</v>
      </c>
      <c r="AL161" s="211">
        <f>IF('Indicator Date hidden'!AM162="x","x",$AL$2-'Indicator Date hidden'!AM162)</f>
        <v>0</v>
      </c>
      <c r="AM161" s="211">
        <f>IF('Indicator Date hidden'!AN162="x","x",$AM$2-'Indicator Date hidden'!AN162)</f>
        <v>0</v>
      </c>
      <c r="AN161" s="211">
        <f>IF('Indicator Date hidden'!AO162="x","x",$AN$2-'Indicator Date hidden'!AO162)</f>
        <v>0</v>
      </c>
      <c r="AO161" s="211">
        <f>IF('Indicator Date hidden'!AP162="x","x",$AO$2-'Indicator Date hidden'!AP162)</f>
        <v>0</v>
      </c>
      <c r="AP161" s="211">
        <f>IF('Indicator Date hidden'!AQ162="x","x",$AP$2-'Indicator Date hidden'!AQ162)</f>
        <v>0</v>
      </c>
      <c r="AQ161" s="211">
        <f>IF('Indicator Date hidden'!AR162="x","x",$AQ$2-'Indicator Date hidden'!AR162)</f>
        <v>0</v>
      </c>
      <c r="AR161" s="211">
        <f>IF('Indicator Date hidden'!AS162="x","x",$AR$2-'Indicator Date hidden'!AS162)</f>
        <v>0</v>
      </c>
      <c r="AS161" s="211">
        <f>IF('Indicator Date hidden'!AT162="x","x",$AS$2-'Indicator Date hidden'!AT162)</f>
        <v>0</v>
      </c>
      <c r="AT161" s="211">
        <f>IF('Indicator Date hidden'!AU162="x","x",$AT$2-'Indicator Date hidden'!AU162)</f>
        <v>0</v>
      </c>
      <c r="AU161" s="211">
        <f>IF('Indicator Date hidden'!AV162="x","x",$AU$2-'Indicator Date hidden'!AV162)</f>
        <v>1</v>
      </c>
      <c r="AV161" s="211">
        <f>IF('Indicator Date hidden'!AW162="x","x",$AV$2-'Indicator Date hidden'!AW162)</f>
        <v>0</v>
      </c>
      <c r="AW161" s="211">
        <f>IF('Indicator Date hidden'!AX162="x","x",$AW$2-'Indicator Date hidden'!AX162)</f>
        <v>0</v>
      </c>
      <c r="AX161" s="211">
        <f>IF('Indicator Date hidden'!AY162="x","x",$AX$2-'Indicator Date hidden'!AY162)</f>
        <v>0</v>
      </c>
      <c r="AY161" s="211">
        <f>IF('Indicator Date hidden'!AZ162="x","x",$AY$2-'Indicator Date hidden'!AZ162)</f>
        <v>0</v>
      </c>
      <c r="AZ161" s="211">
        <f>IF('Indicator Date hidden'!BA162="x","x",$AZ$2-'Indicator Date hidden'!BA162)</f>
        <v>0</v>
      </c>
      <c r="BA161">
        <f t="shared" si="20"/>
        <v>5</v>
      </c>
      <c r="BB161" s="21">
        <f t="shared" si="21"/>
        <v>0.10869565217391304</v>
      </c>
      <c r="BC161">
        <f t="shared" si="22"/>
        <v>5</v>
      </c>
      <c r="BD161" s="21">
        <f t="shared" si="23"/>
        <v>0.31125697963644244</v>
      </c>
      <c r="BE161" s="281">
        <f t="shared" si="24"/>
        <v>0</v>
      </c>
    </row>
    <row r="162" spans="1:57" x14ac:dyDescent="0.25">
      <c r="A162" t="s">
        <v>8938</v>
      </c>
      <c r="B162" s="211">
        <f>IF('Indicator Date hidden'!C163="x","x",$B$2-'Indicator Date hidden'!C163)</f>
        <v>0</v>
      </c>
      <c r="C162" s="211">
        <f>IF('Indicator Date hidden'!D163="x","x",$C$2-'Indicator Date hidden'!D163)</f>
        <v>0</v>
      </c>
      <c r="D162" s="211">
        <f>IF('Indicator Date hidden'!E163="x","x",$D$2-'Indicator Date hidden'!E163)</f>
        <v>0</v>
      </c>
      <c r="E162" s="211">
        <f>IF('Indicator Date hidden'!F163="x","x",$E$2-'Indicator Date hidden'!F163)</f>
        <v>0</v>
      </c>
      <c r="F162" s="211">
        <f>IF('Indicator Date hidden'!G163="x","x",$F$2-'Indicator Date hidden'!G163)</f>
        <v>0</v>
      </c>
      <c r="G162" s="211">
        <f>IF('Indicator Date hidden'!H163="x","x",$G$2-'Indicator Date hidden'!H163)</f>
        <v>0</v>
      </c>
      <c r="H162" s="211">
        <f>IF('Indicator Date hidden'!I163="x","x",$H$2-'Indicator Date hidden'!I163)</f>
        <v>0</v>
      </c>
      <c r="I162" s="211">
        <f>IF('Indicator Date hidden'!J163="x","x",$I$2-'Indicator Date hidden'!J163)</f>
        <v>0</v>
      </c>
      <c r="J162" s="211">
        <f>IF('Indicator Date hidden'!K163="x","x",$J$2-'Indicator Date hidden'!K163)</f>
        <v>0</v>
      </c>
      <c r="K162" s="211">
        <f>IF('Indicator Date hidden'!L163="x","x",$K$2-'Indicator Date hidden'!L163)</f>
        <v>0</v>
      </c>
      <c r="L162" s="211">
        <f>IF('Indicator Date hidden'!M163="x","x",$L$2-'Indicator Date hidden'!M163)</f>
        <v>0</v>
      </c>
      <c r="M162" s="211">
        <f>IF('Indicator Date hidden'!N163="x","x",$M$2-'Indicator Date hidden'!N163)</f>
        <v>0</v>
      </c>
      <c r="N162" s="211">
        <f>IF('Indicator Date hidden'!O163="x","x",$N$2-'Indicator Date hidden'!O163)</f>
        <v>0</v>
      </c>
      <c r="O162" s="211">
        <f>IF('Indicator Date hidden'!P163="x","x",$O$2-'Indicator Date hidden'!P163)</f>
        <v>0</v>
      </c>
      <c r="P162" s="211">
        <f>IF('Indicator Date hidden'!Q163="x","x",$P$2-'Indicator Date hidden'!Q163)</f>
        <v>0</v>
      </c>
      <c r="Q162" s="211" t="str">
        <f>IF('Indicator Date hidden'!R163="x","x",$Q$2-'Indicator Date hidden'!R163)</f>
        <v>x</v>
      </c>
      <c r="R162" s="211">
        <f>IF('Indicator Date hidden'!S163="x","x",$R$2-'Indicator Date hidden'!S163)</f>
        <v>0</v>
      </c>
      <c r="S162" s="211">
        <f>IF('Indicator Date hidden'!T163="x","x",$S$2-'Indicator Date hidden'!T163)</f>
        <v>0</v>
      </c>
      <c r="T162" s="211">
        <f>IF('Indicator Date hidden'!U163="x","x",$T$2-'Indicator Date hidden'!U163)</f>
        <v>0</v>
      </c>
      <c r="U162" s="211">
        <f>IF('Indicator Date hidden'!V163="x","x",$U$2-'Indicator Date hidden'!V163)</f>
        <v>0</v>
      </c>
      <c r="V162" s="211">
        <f>IF('Indicator Date hidden'!W163="x","x",$V$2-'Indicator Date hidden'!W163)</f>
        <v>0</v>
      </c>
      <c r="W162" s="211">
        <f>IF('Indicator Date hidden'!X163="x","x",$W$2-'Indicator Date hidden'!X163)</f>
        <v>2</v>
      </c>
      <c r="X162" s="211">
        <f>IF('Indicator Date hidden'!Y163="x","x",$X$2-'Indicator Date hidden'!Y163)</f>
        <v>4</v>
      </c>
      <c r="Y162" s="211">
        <f>IF('Indicator Date hidden'!Z163="x","x",$Y$2-'Indicator Date hidden'!Z163)</f>
        <v>0</v>
      </c>
      <c r="Z162" s="211">
        <f>IF('Indicator Date hidden'!AA163="x","x",$Z$2-'Indicator Date hidden'!AA163)</f>
        <v>0</v>
      </c>
      <c r="AA162" s="211">
        <f>IF('Indicator Date hidden'!AB163="x","x",$AA$2-'Indicator Date hidden'!AB163)</f>
        <v>0</v>
      </c>
      <c r="AB162" s="211">
        <f>IF('Indicator Date hidden'!AC163="x","x",$AB$2-'Indicator Date hidden'!AC163)</f>
        <v>0</v>
      </c>
      <c r="AC162" s="211">
        <f>IF('Indicator Date hidden'!AD163="x","x",$AC$2-'Indicator Date hidden'!AD163)</f>
        <v>0</v>
      </c>
      <c r="AD162" s="211">
        <f>IF('Indicator Date hidden'!AE163="x","x",$AD$2-'Indicator Date hidden'!AE163)</f>
        <v>0</v>
      </c>
      <c r="AE162" s="211">
        <f>IF('Indicator Date hidden'!AF163="x","x",$AE$2-'Indicator Date hidden'!AF163)</f>
        <v>0</v>
      </c>
      <c r="AF162" s="211">
        <f>IF('Indicator Date hidden'!AG163="x","x",$AF$2-'Indicator Date hidden'!AG163)</f>
        <v>1</v>
      </c>
      <c r="AG162" s="211">
        <f>IF('Indicator Date hidden'!AH163="x","x",$AG$2-'Indicator Date hidden'!AH163)</f>
        <v>0</v>
      </c>
      <c r="AH162" s="211">
        <f>IF('Indicator Date hidden'!AI163="x","x",$AH$2-'Indicator Date hidden'!AI163)</f>
        <v>0</v>
      </c>
      <c r="AI162" s="211">
        <f>IF('Indicator Date hidden'!AJ163="x","x",$AI$2-'Indicator Date hidden'!AJ163)</f>
        <v>0</v>
      </c>
      <c r="AJ162" s="211">
        <f>IF('Indicator Date hidden'!AK163="x","x",$AJ$2-'Indicator Date hidden'!AK163)</f>
        <v>1</v>
      </c>
      <c r="AK162" s="211">
        <f>IF('Indicator Date hidden'!AL163="x","x",$AK$2-'Indicator Date hidden'!AL163)</f>
        <v>1</v>
      </c>
      <c r="AL162" s="211">
        <f>IF('Indicator Date hidden'!AM163="x","x",$AL$2-'Indicator Date hidden'!AM163)</f>
        <v>0</v>
      </c>
      <c r="AM162" s="211">
        <f>IF('Indicator Date hidden'!AN163="x","x",$AM$2-'Indicator Date hidden'!AN163)</f>
        <v>0</v>
      </c>
      <c r="AN162" s="211">
        <f>IF('Indicator Date hidden'!AO163="x","x",$AN$2-'Indicator Date hidden'!AO163)</f>
        <v>0</v>
      </c>
      <c r="AO162" s="211">
        <f>IF('Indicator Date hidden'!AP163="x","x",$AO$2-'Indicator Date hidden'!AP163)</f>
        <v>0</v>
      </c>
      <c r="AP162" s="211">
        <f>IF('Indicator Date hidden'!AQ163="x","x",$AP$2-'Indicator Date hidden'!AQ163)</f>
        <v>0</v>
      </c>
      <c r="AQ162" s="211">
        <f>IF('Indicator Date hidden'!AR163="x","x",$AQ$2-'Indicator Date hidden'!AR163)</f>
        <v>0</v>
      </c>
      <c r="AR162" s="211">
        <f>IF('Indicator Date hidden'!AS163="x","x",$AR$2-'Indicator Date hidden'!AS163)</f>
        <v>0</v>
      </c>
      <c r="AS162" s="211">
        <f>IF('Indicator Date hidden'!AT163="x","x",$AS$2-'Indicator Date hidden'!AT163)</f>
        <v>0</v>
      </c>
      <c r="AT162" s="211">
        <f>IF('Indicator Date hidden'!AU163="x","x",$AT$2-'Indicator Date hidden'!AU163)</f>
        <v>0</v>
      </c>
      <c r="AU162" s="211">
        <f>IF('Indicator Date hidden'!AV163="x","x",$AU$2-'Indicator Date hidden'!AV163)</f>
        <v>4</v>
      </c>
      <c r="AV162" s="211">
        <f>IF('Indicator Date hidden'!AW163="x","x",$AV$2-'Indicator Date hidden'!AW163)</f>
        <v>0</v>
      </c>
      <c r="AW162" s="211">
        <f>IF('Indicator Date hidden'!AX163="x","x",$AW$2-'Indicator Date hidden'!AX163)</f>
        <v>0</v>
      </c>
      <c r="AX162" s="211">
        <f>IF('Indicator Date hidden'!AY163="x","x",$AX$2-'Indicator Date hidden'!AY163)</f>
        <v>0</v>
      </c>
      <c r="AY162" s="211">
        <f>IF('Indicator Date hidden'!AZ163="x","x",$AY$2-'Indicator Date hidden'!AZ163)</f>
        <v>0</v>
      </c>
      <c r="AZ162" s="211">
        <f>IF('Indicator Date hidden'!BA163="x","x",$AZ$2-'Indicator Date hidden'!BA163)</f>
        <v>0</v>
      </c>
      <c r="BA162">
        <f t="shared" si="20"/>
        <v>13</v>
      </c>
      <c r="BB162" s="21">
        <f t="shared" si="21"/>
        <v>0.26</v>
      </c>
      <c r="BC162">
        <f t="shared" si="22"/>
        <v>6</v>
      </c>
      <c r="BD162" s="21">
        <f t="shared" si="23"/>
        <v>0.84403791384036775</v>
      </c>
      <c r="BE162" s="281">
        <f t="shared" si="24"/>
        <v>0</v>
      </c>
    </row>
    <row r="163" spans="1:57" x14ac:dyDescent="0.25">
      <c r="A163" t="s">
        <v>9010</v>
      </c>
      <c r="B163" s="211">
        <f>IF('Indicator Date hidden'!C164="x","x",$B$2-'Indicator Date hidden'!C164)</f>
        <v>0</v>
      </c>
      <c r="C163" s="211">
        <f>IF('Indicator Date hidden'!D164="x","x",$C$2-'Indicator Date hidden'!D164)</f>
        <v>0</v>
      </c>
      <c r="D163" s="211">
        <f>IF('Indicator Date hidden'!E164="x","x",$D$2-'Indicator Date hidden'!E164)</f>
        <v>0</v>
      </c>
      <c r="E163" s="211">
        <f>IF('Indicator Date hidden'!F164="x","x",$E$2-'Indicator Date hidden'!F164)</f>
        <v>0</v>
      </c>
      <c r="F163" s="211">
        <f>IF('Indicator Date hidden'!G164="x","x",$F$2-'Indicator Date hidden'!G164)</f>
        <v>0</v>
      </c>
      <c r="G163" s="211">
        <f>IF('Indicator Date hidden'!H164="x","x",$G$2-'Indicator Date hidden'!H164)</f>
        <v>0</v>
      </c>
      <c r="H163" s="211">
        <f>IF('Indicator Date hidden'!I164="x","x",$H$2-'Indicator Date hidden'!I164)</f>
        <v>0</v>
      </c>
      <c r="I163" s="211">
        <f>IF('Indicator Date hidden'!J164="x","x",$I$2-'Indicator Date hidden'!J164)</f>
        <v>0</v>
      </c>
      <c r="J163" s="211">
        <f>IF('Indicator Date hidden'!K164="x","x",$J$2-'Indicator Date hidden'!K164)</f>
        <v>0</v>
      </c>
      <c r="K163" s="211">
        <f>IF('Indicator Date hidden'!L164="x","x",$K$2-'Indicator Date hidden'!L164)</f>
        <v>0</v>
      </c>
      <c r="L163" s="211">
        <f>IF('Indicator Date hidden'!M164="x","x",$L$2-'Indicator Date hidden'!M164)</f>
        <v>0</v>
      </c>
      <c r="M163" s="211">
        <f>IF('Indicator Date hidden'!N164="x","x",$M$2-'Indicator Date hidden'!N164)</f>
        <v>0</v>
      </c>
      <c r="N163" s="211">
        <f>IF('Indicator Date hidden'!O164="x","x",$N$2-'Indicator Date hidden'!O164)</f>
        <v>0</v>
      </c>
      <c r="O163" s="211">
        <f>IF('Indicator Date hidden'!P164="x","x",$O$2-'Indicator Date hidden'!P164)</f>
        <v>0</v>
      </c>
      <c r="P163" s="211">
        <f>IF('Indicator Date hidden'!Q164="x","x",$P$2-'Indicator Date hidden'!Q164)</f>
        <v>0</v>
      </c>
      <c r="Q163" s="211">
        <f>IF('Indicator Date hidden'!R164="x","x",$Q$2-'Indicator Date hidden'!R164)</f>
        <v>4</v>
      </c>
      <c r="R163" s="211">
        <f>IF('Indicator Date hidden'!S164="x","x",$R$2-'Indicator Date hidden'!S164)</f>
        <v>0</v>
      </c>
      <c r="S163" s="211">
        <f>IF('Indicator Date hidden'!T164="x","x",$S$2-'Indicator Date hidden'!T164)</f>
        <v>0</v>
      </c>
      <c r="T163" s="211">
        <f>IF('Indicator Date hidden'!U164="x","x",$T$2-'Indicator Date hidden'!U164)</f>
        <v>0</v>
      </c>
      <c r="U163" s="211">
        <f>IF('Indicator Date hidden'!V164="x","x",$U$2-'Indicator Date hidden'!V164)</f>
        <v>0</v>
      </c>
      <c r="V163" s="211">
        <f>IF('Indicator Date hidden'!W164="x","x",$V$2-'Indicator Date hidden'!W164)</f>
        <v>0</v>
      </c>
      <c r="W163" s="211">
        <f>IF('Indicator Date hidden'!X164="x","x",$W$2-'Indicator Date hidden'!X164)</f>
        <v>0</v>
      </c>
      <c r="X163" s="211">
        <f>IF('Indicator Date hidden'!Y164="x","x",$X$2-'Indicator Date hidden'!Y164)</f>
        <v>4</v>
      </c>
      <c r="Y163" s="211">
        <f>IF('Indicator Date hidden'!Z164="x","x",$Y$2-'Indicator Date hidden'!Z164)</f>
        <v>0</v>
      </c>
      <c r="Z163" s="211">
        <f>IF('Indicator Date hidden'!AA164="x","x",$Z$2-'Indicator Date hidden'!AA164)</f>
        <v>0</v>
      </c>
      <c r="AA163" s="211">
        <f>IF('Indicator Date hidden'!AB164="x","x",$AA$2-'Indicator Date hidden'!AB164)</f>
        <v>0</v>
      </c>
      <c r="AB163" s="211">
        <f>IF('Indicator Date hidden'!AC164="x","x",$AB$2-'Indicator Date hidden'!AC164)</f>
        <v>0</v>
      </c>
      <c r="AC163" s="211">
        <f>IF('Indicator Date hidden'!AD164="x","x",$AC$2-'Indicator Date hidden'!AD164)</f>
        <v>0</v>
      </c>
      <c r="AD163" s="211">
        <f>IF('Indicator Date hidden'!AE164="x","x",$AD$2-'Indicator Date hidden'!AE164)</f>
        <v>0</v>
      </c>
      <c r="AE163" s="211">
        <f>IF('Indicator Date hidden'!AF164="x","x",$AE$2-'Indicator Date hidden'!AF164)</f>
        <v>0</v>
      </c>
      <c r="AF163" s="211">
        <f>IF('Indicator Date hidden'!AG164="x","x",$AF$2-'Indicator Date hidden'!AG164)</f>
        <v>4</v>
      </c>
      <c r="AG163" s="211">
        <f>IF('Indicator Date hidden'!AH164="x","x",$AG$2-'Indicator Date hidden'!AH164)</f>
        <v>0</v>
      </c>
      <c r="AH163" s="211">
        <f>IF('Indicator Date hidden'!AI164="x","x",$AH$2-'Indicator Date hidden'!AI164)</f>
        <v>0</v>
      </c>
      <c r="AI163" s="211">
        <f>IF('Indicator Date hidden'!AJ164="x","x",$AI$2-'Indicator Date hidden'!AJ164)</f>
        <v>0</v>
      </c>
      <c r="AJ163" s="211">
        <f>IF('Indicator Date hidden'!AK164="x","x",$AJ$2-'Indicator Date hidden'!AK164)</f>
        <v>1</v>
      </c>
      <c r="AK163" s="211">
        <f>IF('Indicator Date hidden'!AL164="x","x",$AK$2-'Indicator Date hidden'!AL164)</f>
        <v>0</v>
      </c>
      <c r="AL163" s="211">
        <f>IF('Indicator Date hidden'!AM164="x","x",$AL$2-'Indicator Date hidden'!AM164)</f>
        <v>0</v>
      </c>
      <c r="AM163" s="211">
        <f>IF('Indicator Date hidden'!AN164="x","x",$AM$2-'Indicator Date hidden'!AN164)</f>
        <v>0</v>
      </c>
      <c r="AN163" s="211">
        <f>IF('Indicator Date hidden'!AO164="x","x",$AN$2-'Indicator Date hidden'!AO164)</f>
        <v>0</v>
      </c>
      <c r="AO163" s="211" t="str">
        <f>IF('Indicator Date hidden'!AP164="x","x",$AO$2-'Indicator Date hidden'!AP164)</f>
        <v>x</v>
      </c>
      <c r="AP163" s="211" t="str">
        <f>IF('Indicator Date hidden'!AQ164="x","x",$AP$2-'Indicator Date hidden'!AQ164)</f>
        <v>x</v>
      </c>
      <c r="AQ163" s="211">
        <f>IF('Indicator Date hidden'!AR164="x","x",$AQ$2-'Indicator Date hidden'!AR164)</f>
        <v>4</v>
      </c>
      <c r="AR163" s="211">
        <f>IF('Indicator Date hidden'!AS164="x","x",$AR$2-'Indicator Date hidden'!AS164)</f>
        <v>0</v>
      </c>
      <c r="AS163" s="211">
        <f>IF('Indicator Date hidden'!AT164="x","x",$AS$2-'Indicator Date hidden'!AT164)</f>
        <v>0</v>
      </c>
      <c r="AT163" s="211">
        <f>IF('Indicator Date hidden'!AU164="x","x",$AT$2-'Indicator Date hidden'!AU164)</f>
        <v>0</v>
      </c>
      <c r="AU163" s="211">
        <f>IF('Indicator Date hidden'!AV164="x","x",$AU$2-'Indicator Date hidden'!AV164)</f>
        <v>1</v>
      </c>
      <c r="AV163" s="211">
        <f>IF('Indicator Date hidden'!AW164="x","x",$AV$2-'Indicator Date hidden'!AW164)</f>
        <v>0</v>
      </c>
      <c r="AW163" s="211">
        <f>IF('Indicator Date hidden'!AX164="x","x",$AW$2-'Indicator Date hidden'!AX164)</f>
        <v>0</v>
      </c>
      <c r="AX163" s="211">
        <f>IF('Indicator Date hidden'!AY164="x","x",$AX$2-'Indicator Date hidden'!AY164)</f>
        <v>0</v>
      </c>
      <c r="AY163" s="211">
        <f>IF('Indicator Date hidden'!AZ164="x","x",$AY$2-'Indicator Date hidden'!AZ164)</f>
        <v>1</v>
      </c>
      <c r="AZ163" s="211">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81">
        <f t="shared" ref="BE163:BE193" si="29">MEDIAN(B163:AZ163)</f>
        <v>0</v>
      </c>
    </row>
    <row r="164" spans="1:57" x14ac:dyDescent="0.25">
      <c r="A164" t="s">
        <v>9026</v>
      </c>
      <c r="B164" s="211">
        <f>IF('Indicator Date hidden'!C165="x","x",$B$2-'Indicator Date hidden'!C165)</f>
        <v>0</v>
      </c>
      <c r="C164" s="211">
        <f>IF('Indicator Date hidden'!D165="x","x",$C$2-'Indicator Date hidden'!D165)</f>
        <v>0</v>
      </c>
      <c r="D164" s="211">
        <f>IF('Indicator Date hidden'!E165="x","x",$D$2-'Indicator Date hidden'!E165)</f>
        <v>0</v>
      </c>
      <c r="E164" s="211">
        <f>IF('Indicator Date hidden'!F165="x","x",$E$2-'Indicator Date hidden'!F165)</f>
        <v>0</v>
      </c>
      <c r="F164" s="211">
        <f>IF('Indicator Date hidden'!G165="x","x",$F$2-'Indicator Date hidden'!G165)</f>
        <v>0</v>
      </c>
      <c r="G164" s="211">
        <f>IF('Indicator Date hidden'!H165="x","x",$G$2-'Indicator Date hidden'!H165)</f>
        <v>0</v>
      </c>
      <c r="H164" s="211">
        <f>IF('Indicator Date hidden'!I165="x","x",$H$2-'Indicator Date hidden'!I165)</f>
        <v>0</v>
      </c>
      <c r="I164" s="211">
        <f>IF('Indicator Date hidden'!J165="x","x",$I$2-'Indicator Date hidden'!J165)</f>
        <v>0</v>
      </c>
      <c r="J164" s="211">
        <f>IF('Indicator Date hidden'!K165="x","x",$J$2-'Indicator Date hidden'!K165)</f>
        <v>0</v>
      </c>
      <c r="K164" s="211">
        <f>IF('Indicator Date hidden'!L165="x","x",$K$2-'Indicator Date hidden'!L165)</f>
        <v>0</v>
      </c>
      <c r="L164" s="211">
        <f>IF('Indicator Date hidden'!M165="x","x",$L$2-'Indicator Date hidden'!M165)</f>
        <v>0</v>
      </c>
      <c r="M164" s="211">
        <f>IF('Indicator Date hidden'!N165="x","x",$M$2-'Indicator Date hidden'!N165)</f>
        <v>0</v>
      </c>
      <c r="N164" s="211">
        <f>IF('Indicator Date hidden'!O165="x","x",$N$2-'Indicator Date hidden'!O165)</f>
        <v>0</v>
      </c>
      <c r="O164" s="211">
        <f>IF('Indicator Date hidden'!P165="x","x",$O$2-'Indicator Date hidden'!P165)</f>
        <v>0</v>
      </c>
      <c r="P164" s="211">
        <f>IF('Indicator Date hidden'!Q165="x","x",$P$2-'Indicator Date hidden'!Q165)</f>
        <v>0</v>
      </c>
      <c r="Q164" s="211">
        <f>IF('Indicator Date hidden'!R165="x","x",$Q$2-'Indicator Date hidden'!R165)</f>
        <v>4</v>
      </c>
      <c r="R164" s="211">
        <f>IF('Indicator Date hidden'!S165="x","x",$R$2-'Indicator Date hidden'!S165)</f>
        <v>0</v>
      </c>
      <c r="S164" s="211">
        <f>IF('Indicator Date hidden'!T165="x","x",$S$2-'Indicator Date hidden'!T165)</f>
        <v>0</v>
      </c>
      <c r="T164" s="211">
        <f>IF('Indicator Date hidden'!U165="x","x",$T$2-'Indicator Date hidden'!U165)</f>
        <v>0</v>
      </c>
      <c r="U164" s="211">
        <f>IF('Indicator Date hidden'!V165="x","x",$U$2-'Indicator Date hidden'!V165)</f>
        <v>0</v>
      </c>
      <c r="V164" s="211">
        <f>IF('Indicator Date hidden'!W165="x","x",$V$2-'Indicator Date hidden'!W165)</f>
        <v>0</v>
      </c>
      <c r="W164" s="211">
        <f>IF('Indicator Date hidden'!X165="x","x",$W$2-'Indicator Date hidden'!X165)</f>
        <v>4</v>
      </c>
      <c r="X164" s="211">
        <f>IF('Indicator Date hidden'!Y165="x","x",$X$2-'Indicator Date hidden'!Y165)</f>
        <v>2</v>
      </c>
      <c r="Y164" s="211">
        <f>IF('Indicator Date hidden'!Z165="x","x",$Y$2-'Indicator Date hidden'!Z165)</f>
        <v>0</v>
      </c>
      <c r="Z164" s="211">
        <f>IF('Indicator Date hidden'!AA165="x","x",$Z$2-'Indicator Date hidden'!AA165)</f>
        <v>0</v>
      </c>
      <c r="AA164" s="211">
        <f>IF('Indicator Date hidden'!AB165="x","x",$AA$2-'Indicator Date hidden'!AB165)</f>
        <v>0</v>
      </c>
      <c r="AB164" s="211">
        <f>IF('Indicator Date hidden'!AC165="x","x",$AB$2-'Indicator Date hidden'!AC165)</f>
        <v>0</v>
      </c>
      <c r="AC164" s="211">
        <f>IF('Indicator Date hidden'!AD165="x","x",$AC$2-'Indicator Date hidden'!AD165)</f>
        <v>0</v>
      </c>
      <c r="AD164" s="211">
        <f>IF('Indicator Date hidden'!AE165="x","x",$AD$2-'Indicator Date hidden'!AE165)</f>
        <v>0</v>
      </c>
      <c r="AE164" s="211">
        <f>IF('Indicator Date hidden'!AF165="x","x",$AE$2-'Indicator Date hidden'!AF165)</f>
        <v>0</v>
      </c>
      <c r="AF164" s="211" t="str">
        <f>IF('Indicator Date hidden'!AG165="x","x",$AF$2-'Indicator Date hidden'!AG165)</f>
        <v>x</v>
      </c>
      <c r="AG164" s="211">
        <f>IF('Indicator Date hidden'!AH165="x","x",$AG$2-'Indicator Date hidden'!AH165)</f>
        <v>0</v>
      </c>
      <c r="AH164" s="211">
        <f>IF('Indicator Date hidden'!AI165="x","x",$AH$2-'Indicator Date hidden'!AI165)</f>
        <v>0</v>
      </c>
      <c r="AI164" s="211">
        <f>IF('Indicator Date hidden'!AJ165="x","x",$AI$2-'Indicator Date hidden'!AJ165)</f>
        <v>0</v>
      </c>
      <c r="AJ164" s="211" t="str">
        <f>IF('Indicator Date hidden'!AK165="x","x",$AJ$2-'Indicator Date hidden'!AK165)</f>
        <v>x</v>
      </c>
      <c r="AK164" s="211">
        <f>IF('Indicator Date hidden'!AL165="x","x",$AK$2-'Indicator Date hidden'!AL165)</f>
        <v>1</v>
      </c>
      <c r="AL164" s="211">
        <f>IF('Indicator Date hidden'!AM165="x","x",$AL$2-'Indicator Date hidden'!AM165)</f>
        <v>0</v>
      </c>
      <c r="AM164" s="211">
        <f>IF('Indicator Date hidden'!AN165="x","x",$AM$2-'Indicator Date hidden'!AN165)</f>
        <v>0</v>
      </c>
      <c r="AN164" s="211">
        <f>IF('Indicator Date hidden'!AO165="x","x",$AN$2-'Indicator Date hidden'!AO165)</f>
        <v>0</v>
      </c>
      <c r="AO164" s="211">
        <f>IF('Indicator Date hidden'!AP165="x","x",$AO$2-'Indicator Date hidden'!AP165)</f>
        <v>1</v>
      </c>
      <c r="AP164" s="211">
        <f>IF('Indicator Date hidden'!AQ165="x","x",$AP$2-'Indicator Date hidden'!AQ165)</f>
        <v>1</v>
      </c>
      <c r="AQ164" s="211" t="str">
        <f>IF('Indicator Date hidden'!AR165="x","x",$AQ$2-'Indicator Date hidden'!AR165)</f>
        <v>x</v>
      </c>
      <c r="AR164" s="211">
        <f>IF('Indicator Date hidden'!AS165="x","x",$AR$2-'Indicator Date hidden'!AS165)</f>
        <v>0</v>
      </c>
      <c r="AS164" s="211">
        <f>IF('Indicator Date hidden'!AT165="x","x",$AS$2-'Indicator Date hidden'!AT165)</f>
        <v>0</v>
      </c>
      <c r="AT164" s="211">
        <f>IF('Indicator Date hidden'!AU165="x","x",$AT$2-'Indicator Date hidden'!AU165)</f>
        <v>0</v>
      </c>
      <c r="AU164" s="211">
        <f>IF('Indicator Date hidden'!AV165="x","x",$AU$2-'Indicator Date hidden'!AV165)</f>
        <v>4</v>
      </c>
      <c r="AV164" s="211">
        <f>IF('Indicator Date hidden'!AW165="x","x",$AV$2-'Indicator Date hidden'!AW165)</f>
        <v>0</v>
      </c>
      <c r="AW164" s="211">
        <f>IF('Indicator Date hidden'!AX165="x","x",$AW$2-'Indicator Date hidden'!AX165)</f>
        <v>0</v>
      </c>
      <c r="AX164" s="211">
        <f>IF('Indicator Date hidden'!AY165="x","x",$AX$2-'Indicator Date hidden'!AY165)</f>
        <v>0</v>
      </c>
      <c r="AY164" s="211">
        <f>IF('Indicator Date hidden'!AZ165="x","x",$AY$2-'Indicator Date hidden'!AZ165)</f>
        <v>0</v>
      </c>
      <c r="AZ164" s="211">
        <f>IF('Indicator Date hidden'!BA165="x","x",$AZ$2-'Indicator Date hidden'!BA165)</f>
        <v>0</v>
      </c>
      <c r="BA164">
        <f t="shared" si="25"/>
        <v>17</v>
      </c>
      <c r="BB164" s="21">
        <f t="shared" si="26"/>
        <v>0.35416666666666669</v>
      </c>
      <c r="BC164">
        <f t="shared" si="27"/>
        <v>7</v>
      </c>
      <c r="BD164" s="21">
        <f t="shared" si="28"/>
        <v>1.0101481602000548</v>
      </c>
      <c r="BE164" s="281">
        <f t="shared" si="29"/>
        <v>0</v>
      </c>
    </row>
    <row r="165" spans="1:57" x14ac:dyDescent="0.25">
      <c r="A165" t="s">
        <v>9032</v>
      </c>
      <c r="B165" s="211">
        <f>IF('Indicator Date hidden'!C166="x","x",$B$2-'Indicator Date hidden'!C166)</f>
        <v>0</v>
      </c>
      <c r="C165" s="211">
        <f>IF('Indicator Date hidden'!D166="x","x",$C$2-'Indicator Date hidden'!D166)</f>
        <v>0</v>
      </c>
      <c r="D165" s="211">
        <f>IF('Indicator Date hidden'!E166="x","x",$D$2-'Indicator Date hidden'!E166)</f>
        <v>0</v>
      </c>
      <c r="E165" s="211">
        <f>IF('Indicator Date hidden'!F166="x","x",$E$2-'Indicator Date hidden'!F166)</f>
        <v>0</v>
      </c>
      <c r="F165" s="211">
        <f>IF('Indicator Date hidden'!G166="x","x",$F$2-'Indicator Date hidden'!G166)</f>
        <v>0</v>
      </c>
      <c r="G165" s="211">
        <f>IF('Indicator Date hidden'!H166="x","x",$G$2-'Indicator Date hidden'!H166)</f>
        <v>0</v>
      </c>
      <c r="H165" s="211">
        <f>IF('Indicator Date hidden'!I166="x","x",$H$2-'Indicator Date hidden'!I166)</f>
        <v>0</v>
      </c>
      <c r="I165" s="211">
        <f>IF('Indicator Date hidden'!J166="x","x",$I$2-'Indicator Date hidden'!J166)</f>
        <v>0</v>
      </c>
      <c r="J165" s="211">
        <f>IF('Indicator Date hidden'!K166="x","x",$J$2-'Indicator Date hidden'!K166)</f>
        <v>0</v>
      </c>
      <c r="K165" s="211">
        <f>IF('Indicator Date hidden'!L166="x","x",$K$2-'Indicator Date hidden'!L166)</f>
        <v>0</v>
      </c>
      <c r="L165" s="211">
        <f>IF('Indicator Date hidden'!M166="x","x",$L$2-'Indicator Date hidden'!M166)</f>
        <v>0</v>
      </c>
      <c r="M165" s="211">
        <f>IF('Indicator Date hidden'!N166="x","x",$M$2-'Indicator Date hidden'!N166)</f>
        <v>0</v>
      </c>
      <c r="N165" s="211">
        <f>IF('Indicator Date hidden'!O166="x","x",$N$2-'Indicator Date hidden'!O166)</f>
        <v>0</v>
      </c>
      <c r="O165" s="211">
        <f>IF('Indicator Date hidden'!P166="x","x",$O$2-'Indicator Date hidden'!P166)</f>
        <v>0</v>
      </c>
      <c r="P165" s="211">
        <f>IF('Indicator Date hidden'!Q166="x","x",$P$2-'Indicator Date hidden'!Q166)</f>
        <v>0</v>
      </c>
      <c r="Q165" s="211">
        <f>IF('Indicator Date hidden'!R166="x","x",$Q$2-'Indicator Date hidden'!R166)</f>
        <v>4</v>
      </c>
      <c r="R165" s="211">
        <f>IF('Indicator Date hidden'!S166="x","x",$R$2-'Indicator Date hidden'!S166)</f>
        <v>0</v>
      </c>
      <c r="S165" s="211">
        <f>IF('Indicator Date hidden'!T166="x","x",$S$2-'Indicator Date hidden'!T166)</f>
        <v>0</v>
      </c>
      <c r="T165" s="211">
        <f>IF('Indicator Date hidden'!U166="x","x",$T$2-'Indicator Date hidden'!U166)</f>
        <v>0</v>
      </c>
      <c r="U165" s="211">
        <f>IF('Indicator Date hidden'!V166="x","x",$U$2-'Indicator Date hidden'!V166)</f>
        <v>0</v>
      </c>
      <c r="V165" s="211">
        <f>IF('Indicator Date hidden'!W166="x","x",$V$2-'Indicator Date hidden'!W166)</f>
        <v>0</v>
      </c>
      <c r="W165" s="211">
        <f>IF('Indicator Date hidden'!X166="x","x",$W$2-'Indicator Date hidden'!X166)</f>
        <v>4</v>
      </c>
      <c r="X165" s="211">
        <f>IF('Indicator Date hidden'!Y166="x","x",$X$2-'Indicator Date hidden'!Y166)</f>
        <v>5</v>
      </c>
      <c r="Y165" s="211">
        <f>IF('Indicator Date hidden'!Z166="x","x",$Y$2-'Indicator Date hidden'!Z166)</f>
        <v>0</v>
      </c>
      <c r="Z165" s="211">
        <f>IF('Indicator Date hidden'!AA166="x","x",$Z$2-'Indicator Date hidden'!AA166)</f>
        <v>0</v>
      </c>
      <c r="AA165" s="211">
        <f>IF('Indicator Date hidden'!AB166="x","x",$AA$2-'Indicator Date hidden'!AB166)</f>
        <v>0</v>
      </c>
      <c r="AB165" s="211">
        <f>IF('Indicator Date hidden'!AC166="x","x",$AB$2-'Indicator Date hidden'!AC166)</f>
        <v>0</v>
      </c>
      <c r="AC165" s="211">
        <f>IF('Indicator Date hidden'!AD166="x","x",$AC$2-'Indicator Date hidden'!AD166)</f>
        <v>0</v>
      </c>
      <c r="AD165" s="211">
        <f>IF('Indicator Date hidden'!AE166="x","x",$AD$2-'Indicator Date hidden'!AE166)</f>
        <v>0</v>
      </c>
      <c r="AE165" s="211">
        <f>IF('Indicator Date hidden'!AF166="x","x",$AE$2-'Indicator Date hidden'!AF166)</f>
        <v>0</v>
      </c>
      <c r="AF165" s="211">
        <f>IF('Indicator Date hidden'!AG166="x","x",$AF$2-'Indicator Date hidden'!AG166)</f>
        <v>4</v>
      </c>
      <c r="AG165" s="211">
        <f>IF('Indicator Date hidden'!AH166="x","x",$AG$2-'Indicator Date hidden'!AH166)</f>
        <v>0</v>
      </c>
      <c r="AH165" s="211">
        <f>IF('Indicator Date hidden'!AI166="x","x",$AH$2-'Indicator Date hidden'!AI166)</f>
        <v>0</v>
      </c>
      <c r="AI165" s="211">
        <f>IF('Indicator Date hidden'!AJ166="x","x",$AI$2-'Indicator Date hidden'!AJ166)</f>
        <v>0</v>
      </c>
      <c r="AJ165" s="211" t="str">
        <f>IF('Indicator Date hidden'!AK166="x","x",$AJ$2-'Indicator Date hidden'!AK166)</f>
        <v>x</v>
      </c>
      <c r="AK165" s="211">
        <f>IF('Indicator Date hidden'!AL166="x","x",$AK$2-'Indicator Date hidden'!AL166)</f>
        <v>1</v>
      </c>
      <c r="AL165" s="211">
        <f>IF('Indicator Date hidden'!AM166="x","x",$AL$2-'Indicator Date hidden'!AM166)</f>
        <v>0</v>
      </c>
      <c r="AM165" s="211">
        <f>IF('Indicator Date hidden'!AN166="x","x",$AM$2-'Indicator Date hidden'!AN166)</f>
        <v>0</v>
      </c>
      <c r="AN165" s="211">
        <f>IF('Indicator Date hidden'!AO166="x","x",$AN$2-'Indicator Date hidden'!AO166)</f>
        <v>0</v>
      </c>
      <c r="AO165" s="211" t="str">
        <f>IF('Indicator Date hidden'!AP166="x","x",$AO$2-'Indicator Date hidden'!AP166)</f>
        <v>x</v>
      </c>
      <c r="AP165" s="211" t="str">
        <f>IF('Indicator Date hidden'!AQ166="x","x",$AP$2-'Indicator Date hidden'!AQ166)</f>
        <v>x</v>
      </c>
      <c r="AQ165" s="211">
        <f>IF('Indicator Date hidden'!AR166="x","x",$AQ$2-'Indicator Date hidden'!AR166)</f>
        <v>0</v>
      </c>
      <c r="AR165" s="211">
        <f>IF('Indicator Date hidden'!AS166="x","x",$AR$2-'Indicator Date hidden'!AS166)</f>
        <v>0</v>
      </c>
      <c r="AS165" s="211">
        <f>IF('Indicator Date hidden'!AT166="x","x",$AS$2-'Indicator Date hidden'!AT166)</f>
        <v>0</v>
      </c>
      <c r="AT165" s="211">
        <f>IF('Indicator Date hidden'!AU166="x","x",$AT$2-'Indicator Date hidden'!AU166)</f>
        <v>0</v>
      </c>
      <c r="AU165" s="211">
        <f>IF('Indicator Date hidden'!AV166="x","x",$AU$2-'Indicator Date hidden'!AV166)</f>
        <v>4</v>
      </c>
      <c r="AV165" s="211">
        <f>IF('Indicator Date hidden'!AW166="x","x",$AV$2-'Indicator Date hidden'!AW166)</f>
        <v>0</v>
      </c>
      <c r="AW165" s="211">
        <f>IF('Indicator Date hidden'!AX166="x","x",$AW$2-'Indicator Date hidden'!AX166)</f>
        <v>0</v>
      </c>
      <c r="AX165" s="211">
        <f>IF('Indicator Date hidden'!AY166="x","x",$AX$2-'Indicator Date hidden'!AY166)</f>
        <v>0</v>
      </c>
      <c r="AY165" s="211">
        <f>IF('Indicator Date hidden'!AZ166="x","x",$AY$2-'Indicator Date hidden'!AZ166)</f>
        <v>0</v>
      </c>
      <c r="AZ165" s="211">
        <f>IF('Indicator Date hidden'!BA166="x","x",$AZ$2-'Indicator Date hidden'!BA166)</f>
        <v>0</v>
      </c>
      <c r="BA165">
        <f t="shared" si="25"/>
        <v>22</v>
      </c>
      <c r="BB165" s="21">
        <f t="shared" si="26"/>
        <v>0.45833333333333331</v>
      </c>
      <c r="BC165">
        <f t="shared" si="27"/>
        <v>6</v>
      </c>
      <c r="BD165" s="21">
        <f t="shared" si="28"/>
        <v>1.2903218806001686</v>
      </c>
      <c r="BE165" s="281">
        <f t="shared" si="29"/>
        <v>0</v>
      </c>
    </row>
    <row r="166" spans="1:57" x14ac:dyDescent="0.25">
      <c r="A166" t="s">
        <v>9031</v>
      </c>
      <c r="B166" s="211">
        <f>IF('Indicator Date hidden'!C167="x","x",$B$2-'Indicator Date hidden'!C167)</f>
        <v>0</v>
      </c>
      <c r="C166" s="211">
        <f>IF('Indicator Date hidden'!D167="x","x",$C$2-'Indicator Date hidden'!D167)</f>
        <v>0</v>
      </c>
      <c r="D166" s="211">
        <f>IF('Indicator Date hidden'!E167="x","x",$D$2-'Indicator Date hidden'!E167)</f>
        <v>0</v>
      </c>
      <c r="E166" s="211">
        <f>IF('Indicator Date hidden'!F167="x","x",$E$2-'Indicator Date hidden'!F167)</f>
        <v>0</v>
      </c>
      <c r="F166" s="211">
        <f>IF('Indicator Date hidden'!G167="x","x",$F$2-'Indicator Date hidden'!G167)</f>
        <v>0</v>
      </c>
      <c r="G166" s="211">
        <f>IF('Indicator Date hidden'!H167="x","x",$G$2-'Indicator Date hidden'!H167)</f>
        <v>0</v>
      </c>
      <c r="H166" s="211">
        <f>IF('Indicator Date hidden'!I167="x","x",$H$2-'Indicator Date hidden'!I167)</f>
        <v>0</v>
      </c>
      <c r="I166" s="211">
        <f>IF('Indicator Date hidden'!J167="x","x",$I$2-'Indicator Date hidden'!J167)</f>
        <v>0</v>
      </c>
      <c r="J166" s="211">
        <f>IF('Indicator Date hidden'!K167="x","x",$J$2-'Indicator Date hidden'!K167)</f>
        <v>0</v>
      </c>
      <c r="K166" s="211">
        <f>IF('Indicator Date hidden'!L167="x","x",$K$2-'Indicator Date hidden'!L167)</f>
        <v>0</v>
      </c>
      <c r="L166" s="211">
        <f>IF('Indicator Date hidden'!M167="x","x",$L$2-'Indicator Date hidden'!M167)</f>
        <v>0</v>
      </c>
      <c r="M166" s="211">
        <f>IF('Indicator Date hidden'!N167="x","x",$M$2-'Indicator Date hidden'!N167)</f>
        <v>0</v>
      </c>
      <c r="N166" s="211">
        <f>IF('Indicator Date hidden'!O167="x","x",$N$2-'Indicator Date hidden'!O167)</f>
        <v>0</v>
      </c>
      <c r="O166" s="211">
        <f>IF('Indicator Date hidden'!P167="x","x",$O$2-'Indicator Date hidden'!P167)</f>
        <v>0</v>
      </c>
      <c r="P166" s="211">
        <f>IF('Indicator Date hidden'!Q167="x","x",$P$2-'Indicator Date hidden'!Q167)</f>
        <v>0</v>
      </c>
      <c r="Q166" s="211" t="str">
        <f>IF('Indicator Date hidden'!R167="x","x",$Q$2-'Indicator Date hidden'!R167)</f>
        <v>x</v>
      </c>
      <c r="R166" s="211">
        <f>IF('Indicator Date hidden'!S167="x","x",$R$2-'Indicator Date hidden'!S167)</f>
        <v>0</v>
      </c>
      <c r="S166" s="211">
        <f>IF('Indicator Date hidden'!T167="x","x",$S$2-'Indicator Date hidden'!T167)</f>
        <v>0</v>
      </c>
      <c r="T166" s="211">
        <f>IF('Indicator Date hidden'!U167="x","x",$T$2-'Indicator Date hidden'!U167)</f>
        <v>0</v>
      </c>
      <c r="U166" s="211" t="str">
        <f>IF('Indicator Date hidden'!V167="x","x",$U$2-'Indicator Date hidden'!V167)</f>
        <v>x</v>
      </c>
      <c r="V166" s="211">
        <f>IF('Indicator Date hidden'!W167="x","x",$V$2-'Indicator Date hidden'!W167)</f>
        <v>0</v>
      </c>
      <c r="W166" s="211" t="str">
        <f>IF('Indicator Date hidden'!X167="x","x",$W$2-'Indicator Date hidden'!X167)</f>
        <v>x</v>
      </c>
      <c r="X166" s="211">
        <f>IF('Indicator Date hidden'!Y167="x","x",$X$2-'Indicator Date hidden'!Y167)</f>
        <v>3</v>
      </c>
      <c r="Y166" s="211">
        <f>IF('Indicator Date hidden'!Z167="x","x",$Y$2-'Indicator Date hidden'!Z167)</f>
        <v>0</v>
      </c>
      <c r="Z166" s="211">
        <f>IF('Indicator Date hidden'!AA167="x","x",$Z$2-'Indicator Date hidden'!AA167)</f>
        <v>0</v>
      </c>
      <c r="AA166" s="211">
        <f>IF('Indicator Date hidden'!AB167="x","x",$AA$2-'Indicator Date hidden'!AB167)</f>
        <v>0</v>
      </c>
      <c r="AB166" s="211">
        <f>IF('Indicator Date hidden'!AC167="x","x",$AB$2-'Indicator Date hidden'!AC167)</f>
        <v>0</v>
      </c>
      <c r="AC166" s="211">
        <f>IF('Indicator Date hidden'!AD167="x","x",$AC$2-'Indicator Date hidden'!AD167)</f>
        <v>0</v>
      </c>
      <c r="AD166" s="211" t="str">
        <f>IF('Indicator Date hidden'!AE167="x","x",$AD$2-'Indicator Date hidden'!AE167)</f>
        <v>x</v>
      </c>
      <c r="AE166" s="211">
        <f>IF('Indicator Date hidden'!AF167="x","x",$AE$2-'Indicator Date hidden'!AF167)</f>
        <v>0</v>
      </c>
      <c r="AF166" s="211">
        <f>IF('Indicator Date hidden'!AG167="x","x",$AF$2-'Indicator Date hidden'!AG167)</f>
        <v>1</v>
      </c>
      <c r="AG166" s="211">
        <f>IF('Indicator Date hidden'!AH167="x","x",$AG$2-'Indicator Date hidden'!AH167)</f>
        <v>0</v>
      </c>
      <c r="AH166" s="211">
        <f>IF('Indicator Date hidden'!AI167="x","x",$AH$2-'Indicator Date hidden'!AI167)</f>
        <v>0</v>
      </c>
      <c r="AI166" s="211">
        <f>IF('Indicator Date hidden'!AJ167="x","x",$AI$2-'Indicator Date hidden'!AJ167)</f>
        <v>0</v>
      </c>
      <c r="AJ166" s="211" t="str">
        <f>IF('Indicator Date hidden'!AK167="x","x",$AJ$2-'Indicator Date hidden'!AK167)</f>
        <v>x</v>
      </c>
      <c r="AK166" s="211">
        <f>IF('Indicator Date hidden'!AL167="x","x",$AK$2-'Indicator Date hidden'!AL167)</f>
        <v>1</v>
      </c>
      <c r="AL166" s="211">
        <f>IF('Indicator Date hidden'!AM167="x","x",$AL$2-'Indicator Date hidden'!AM167)</f>
        <v>0</v>
      </c>
      <c r="AM166" s="211">
        <f>IF('Indicator Date hidden'!AN167="x","x",$AM$2-'Indicator Date hidden'!AN167)</f>
        <v>0</v>
      </c>
      <c r="AN166" s="211">
        <f>IF('Indicator Date hidden'!AO167="x","x",$AN$2-'Indicator Date hidden'!AO167)</f>
        <v>0</v>
      </c>
      <c r="AO166" s="211">
        <f>IF('Indicator Date hidden'!AP167="x","x",$AO$2-'Indicator Date hidden'!AP167)</f>
        <v>0</v>
      </c>
      <c r="AP166" s="211">
        <f>IF('Indicator Date hidden'!AQ167="x","x",$AP$2-'Indicator Date hidden'!AQ167)</f>
        <v>0</v>
      </c>
      <c r="AQ166" s="211">
        <f>IF('Indicator Date hidden'!AR167="x","x",$AQ$2-'Indicator Date hidden'!AR167)</f>
        <v>0</v>
      </c>
      <c r="AR166" s="211">
        <f>IF('Indicator Date hidden'!AS167="x","x",$AR$2-'Indicator Date hidden'!AS167)</f>
        <v>0</v>
      </c>
      <c r="AS166" s="211">
        <f>IF('Indicator Date hidden'!AT167="x","x",$AS$2-'Indicator Date hidden'!AT167)</f>
        <v>0</v>
      </c>
      <c r="AT166" s="211">
        <f>IF('Indicator Date hidden'!AU167="x","x",$AT$2-'Indicator Date hidden'!AU167)</f>
        <v>0</v>
      </c>
      <c r="AU166" s="211" t="str">
        <f>IF('Indicator Date hidden'!AV167="x","x",$AU$2-'Indicator Date hidden'!AV167)</f>
        <v>x</v>
      </c>
      <c r="AV166" s="211">
        <f>IF('Indicator Date hidden'!AW167="x","x",$AV$2-'Indicator Date hidden'!AW167)</f>
        <v>0</v>
      </c>
      <c r="AW166" s="211">
        <f>IF('Indicator Date hidden'!AX167="x","x",$AW$2-'Indicator Date hidden'!AX167)</f>
        <v>0</v>
      </c>
      <c r="AX166" s="211">
        <f>IF('Indicator Date hidden'!AY167="x","x",$AX$2-'Indicator Date hidden'!AY167)</f>
        <v>0</v>
      </c>
      <c r="AY166" s="211">
        <f>IF('Indicator Date hidden'!AZ167="x","x",$AY$2-'Indicator Date hidden'!AZ167)</f>
        <v>0</v>
      </c>
      <c r="AZ166" s="211">
        <f>IF('Indicator Date hidden'!BA167="x","x",$AZ$2-'Indicator Date hidden'!BA167)</f>
        <v>0</v>
      </c>
      <c r="BA166">
        <f t="shared" si="25"/>
        <v>5</v>
      </c>
      <c r="BB166" s="21">
        <f t="shared" si="26"/>
        <v>0.1111111111111111</v>
      </c>
      <c r="BC166">
        <f t="shared" si="27"/>
        <v>3</v>
      </c>
      <c r="BD166" s="21">
        <f t="shared" si="28"/>
        <v>0.48176629752619554</v>
      </c>
      <c r="BE166" s="281">
        <f t="shared" si="29"/>
        <v>0</v>
      </c>
    </row>
    <row r="167" spans="1:57" x14ac:dyDescent="0.25">
      <c r="A167" t="s">
        <v>8826</v>
      </c>
      <c r="B167" s="211">
        <f>IF('Indicator Date hidden'!C168="x","x",$B$2-'Indicator Date hidden'!C168)</f>
        <v>0</v>
      </c>
      <c r="C167" s="211">
        <f>IF('Indicator Date hidden'!D168="x","x",$C$2-'Indicator Date hidden'!D168)</f>
        <v>0</v>
      </c>
      <c r="D167" s="211">
        <f>IF('Indicator Date hidden'!E168="x","x",$D$2-'Indicator Date hidden'!E168)</f>
        <v>0</v>
      </c>
      <c r="E167" s="211">
        <f>IF('Indicator Date hidden'!F168="x","x",$E$2-'Indicator Date hidden'!F168)</f>
        <v>0</v>
      </c>
      <c r="F167" s="211">
        <f>IF('Indicator Date hidden'!G168="x","x",$F$2-'Indicator Date hidden'!G168)</f>
        <v>0</v>
      </c>
      <c r="G167" s="211">
        <f>IF('Indicator Date hidden'!H168="x","x",$G$2-'Indicator Date hidden'!H168)</f>
        <v>0</v>
      </c>
      <c r="H167" s="211">
        <f>IF('Indicator Date hidden'!I168="x","x",$H$2-'Indicator Date hidden'!I168)</f>
        <v>0</v>
      </c>
      <c r="I167" s="211">
        <f>IF('Indicator Date hidden'!J168="x","x",$I$2-'Indicator Date hidden'!J168)</f>
        <v>0</v>
      </c>
      <c r="J167" s="211">
        <f>IF('Indicator Date hidden'!K168="x","x",$J$2-'Indicator Date hidden'!K168)</f>
        <v>0</v>
      </c>
      <c r="K167" s="211">
        <f>IF('Indicator Date hidden'!L168="x","x",$K$2-'Indicator Date hidden'!L168)</f>
        <v>0</v>
      </c>
      <c r="L167" s="211">
        <f>IF('Indicator Date hidden'!M168="x","x",$L$2-'Indicator Date hidden'!M168)</f>
        <v>0</v>
      </c>
      <c r="M167" s="211">
        <f>IF('Indicator Date hidden'!N168="x","x",$M$2-'Indicator Date hidden'!N168)</f>
        <v>0</v>
      </c>
      <c r="N167" s="211">
        <f>IF('Indicator Date hidden'!O168="x","x",$N$2-'Indicator Date hidden'!O168)</f>
        <v>0</v>
      </c>
      <c r="O167" s="211">
        <f>IF('Indicator Date hidden'!P168="x","x",$O$2-'Indicator Date hidden'!P168)</f>
        <v>0</v>
      </c>
      <c r="P167" s="211">
        <f>IF('Indicator Date hidden'!Q168="x","x",$P$2-'Indicator Date hidden'!Q168)</f>
        <v>0</v>
      </c>
      <c r="Q167" s="211" t="str">
        <f>IF('Indicator Date hidden'!R168="x","x",$Q$2-'Indicator Date hidden'!R168)</f>
        <v>x</v>
      </c>
      <c r="R167" s="211">
        <f>IF('Indicator Date hidden'!S168="x","x",$R$2-'Indicator Date hidden'!S168)</f>
        <v>0</v>
      </c>
      <c r="S167" s="211">
        <f>IF('Indicator Date hidden'!T168="x","x",$S$2-'Indicator Date hidden'!T168)</f>
        <v>0</v>
      </c>
      <c r="T167" s="211">
        <f>IF('Indicator Date hidden'!U168="x","x",$T$2-'Indicator Date hidden'!U168)</f>
        <v>0</v>
      </c>
      <c r="U167" s="211" t="str">
        <f>IF('Indicator Date hidden'!V168="x","x",$U$2-'Indicator Date hidden'!V168)</f>
        <v>x</v>
      </c>
      <c r="V167" s="211">
        <f>IF('Indicator Date hidden'!W168="x","x",$V$2-'Indicator Date hidden'!W168)</f>
        <v>0</v>
      </c>
      <c r="W167" s="211" t="str">
        <f>IF('Indicator Date hidden'!X168="x","x",$W$2-'Indicator Date hidden'!X168)</f>
        <v>x</v>
      </c>
      <c r="X167" s="211">
        <f>IF('Indicator Date hidden'!Y168="x","x",$X$2-'Indicator Date hidden'!Y168)</f>
        <v>2</v>
      </c>
      <c r="Y167" s="211">
        <f>IF('Indicator Date hidden'!Z168="x","x",$Y$2-'Indicator Date hidden'!Z168)</f>
        <v>0</v>
      </c>
      <c r="Z167" s="211">
        <f>IF('Indicator Date hidden'!AA168="x","x",$Z$2-'Indicator Date hidden'!AA168)</f>
        <v>0</v>
      </c>
      <c r="AA167" s="211">
        <f>IF('Indicator Date hidden'!AB168="x","x",$AA$2-'Indicator Date hidden'!AB168)</f>
        <v>1</v>
      </c>
      <c r="AB167" s="211">
        <f>IF('Indicator Date hidden'!AC168="x","x",$AB$2-'Indicator Date hidden'!AC168)</f>
        <v>0</v>
      </c>
      <c r="AC167" s="211">
        <f>IF('Indicator Date hidden'!AD168="x","x",$AC$2-'Indicator Date hidden'!AD168)</f>
        <v>0</v>
      </c>
      <c r="AD167" s="211" t="str">
        <f>IF('Indicator Date hidden'!AE168="x","x",$AD$2-'Indicator Date hidden'!AE168)</f>
        <v>x</v>
      </c>
      <c r="AE167" s="211">
        <f>IF('Indicator Date hidden'!AF168="x","x",$AE$2-'Indicator Date hidden'!AF168)</f>
        <v>0</v>
      </c>
      <c r="AF167" s="211">
        <f>IF('Indicator Date hidden'!AG168="x","x",$AF$2-'Indicator Date hidden'!AG168)</f>
        <v>1</v>
      </c>
      <c r="AG167" s="211">
        <f>IF('Indicator Date hidden'!AH168="x","x",$AG$2-'Indicator Date hidden'!AH168)</f>
        <v>0</v>
      </c>
      <c r="AH167" s="211">
        <f>IF('Indicator Date hidden'!AI168="x","x",$AH$2-'Indicator Date hidden'!AI168)</f>
        <v>0</v>
      </c>
      <c r="AI167" s="211">
        <f>IF('Indicator Date hidden'!AJ168="x","x",$AI$2-'Indicator Date hidden'!AJ168)</f>
        <v>0</v>
      </c>
      <c r="AJ167" s="211" t="str">
        <f>IF('Indicator Date hidden'!AK168="x","x",$AJ$2-'Indicator Date hidden'!AK168)</f>
        <v>x</v>
      </c>
      <c r="AK167" s="211">
        <f>IF('Indicator Date hidden'!AL168="x","x",$AK$2-'Indicator Date hidden'!AL168)</f>
        <v>1</v>
      </c>
      <c r="AL167" s="211">
        <f>IF('Indicator Date hidden'!AM168="x","x",$AL$2-'Indicator Date hidden'!AM168)</f>
        <v>0</v>
      </c>
      <c r="AM167" s="211">
        <f>IF('Indicator Date hidden'!AN168="x","x",$AM$2-'Indicator Date hidden'!AN168)</f>
        <v>0</v>
      </c>
      <c r="AN167" s="211">
        <f>IF('Indicator Date hidden'!AO168="x","x",$AN$2-'Indicator Date hidden'!AO168)</f>
        <v>0</v>
      </c>
      <c r="AO167" s="211">
        <f>IF('Indicator Date hidden'!AP168="x","x",$AO$2-'Indicator Date hidden'!AP168)</f>
        <v>0</v>
      </c>
      <c r="AP167" s="211">
        <f>IF('Indicator Date hidden'!AQ168="x","x",$AP$2-'Indicator Date hidden'!AQ168)</f>
        <v>0</v>
      </c>
      <c r="AQ167" s="211">
        <f>IF('Indicator Date hidden'!AR168="x","x",$AQ$2-'Indicator Date hidden'!AR168)</f>
        <v>0</v>
      </c>
      <c r="AR167" s="211">
        <f>IF('Indicator Date hidden'!AS168="x","x",$AR$2-'Indicator Date hidden'!AS168)</f>
        <v>0</v>
      </c>
      <c r="AS167" s="211">
        <f>IF('Indicator Date hidden'!AT168="x","x",$AS$2-'Indicator Date hidden'!AT168)</f>
        <v>0</v>
      </c>
      <c r="AT167" s="211">
        <f>IF('Indicator Date hidden'!AU168="x","x",$AT$2-'Indicator Date hidden'!AU168)</f>
        <v>0</v>
      </c>
      <c r="AU167" s="211" t="str">
        <f>IF('Indicator Date hidden'!AV168="x","x",$AU$2-'Indicator Date hidden'!AV168)</f>
        <v>x</v>
      </c>
      <c r="AV167" s="211">
        <f>IF('Indicator Date hidden'!AW168="x","x",$AV$2-'Indicator Date hidden'!AW168)</f>
        <v>0</v>
      </c>
      <c r="AW167" s="211">
        <f>IF('Indicator Date hidden'!AX168="x","x",$AW$2-'Indicator Date hidden'!AX168)</f>
        <v>0</v>
      </c>
      <c r="AX167" s="211">
        <f>IF('Indicator Date hidden'!AY168="x","x",$AX$2-'Indicator Date hidden'!AY168)</f>
        <v>0</v>
      </c>
      <c r="AY167" s="211">
        <f>IF('Indicator Date hidden'!AZ168="x","x",$AY$2-'Indicator Date hidden'!AZ168)</f>
        <v>0</v>
      </c>
      <c r="AZ167" s="211">
        <f>IF('Indicator Date hidden'!BA168="x","x",$AZ$2-'Indicator Date hidden'!BA168)</f>
        <v>0</v>
      </c>
      <c r="BA167">
        <f t="shared" si="25"/>
        <v>5</v>
      </c>
      <c r="BB167" s="21">
        <f t="shared" si="26"/>
        <v>0.1111111111111111</v>
      </c>
      <c r="BC167">
        <f t="shared" si="27"/>
        <v>4</v>
      </c>
      <c r="BD167" s="21">
        <f t="shared" si="28"/>
        <v>0.37843080813169783</v>
      </c>
      <c r="BE167" s="281">
        <f t="shared" si="29"/>
        <v>0</v>
      </c>
    </row>
    <row r="168" spans="1:57" x14ac:dyDescent="0.25">
      <c r="A168" t="s">
        <v>9035</v>
      </c>
      <c r="B168" s="211">
        <f>IF('Indicator Date hidden'!C169="x","x",$B$2-'Indicator Date hidden'!C169)</f>
        <v>0</v>
      </c>
      <c r="C168" s="211">
        <f>IF('Indicator Date hidden'!D169="x","x",$C$2-'Indicator Date hidden'!D169)</f>
        <v>0</v>
      </c>
      <c r="D168" s="211">
        <f>IF('Indicator Date hidden'!E169="x","x",$D$2-'Indicator Date hidden'!E169)</f>
        <v>0</v>
      </c>
      <c r="E168" s="211">
        <f>IF('Indicator Date hidden'!F169="x","x",$E$2-'Indicator Date hidden'!F169)</f>
        <v>0</v>
      </c>
      <c r="F168" s="211">
        <f>IF('Indicator Date hidden'!G169="x","x",$F$2-'Indicator Date hidden'!G169)</f>
        <v>0</v>
      </c>
      <c r="G168" s="211">
        <f>IF('Indicator Date hidden'!H169="x","x",$G$2-'Indicator Date hidden'!H169)</f>
        <v>0</v>
      </c>
      <c r="H168" s="211">
        <f>IF('Indicator Date hidden'!I169="x","x",$H$2-'Indicator Date hidden'!I169)</f>
        <v>0</v>
      </c>
      <c r="I168" s="211">
        <f>IF('Indicator Date hidden'!J169="x","x",$I$2-'Indicator Date hidden'!J169)</f>
        <v>0</v>
      </c>
      <c r="J168" s="211">
        <f>IF('Indicator Date hidden'!K169="x","x",$J$2-'Indicator Date hidden'!K169)</f>
        <v>0</v>
      </c>
      <c r="K168" s="211">
        <f>IF('Indicator Date hidden'!L169="x","x",$K$2-'Indicator Date hidden'!L169)</f>
        <v>0</v>
      </c>
      <c r="L168" s="211">
        <f>IF('Indicator Date hidden'!M169="x","x",$L$2-'Indicator Date hidden'!M169)</f>
        <v>0</v>
      </c>
      <c r="M168" s="211">
        <f>IF('Indicator Date hidden'!N169="x","x",$M$2-'Indicator Date hidden'!N169)</f>
        <v>0</v>
      </c>
      <c r="N168" s="211">
        <f>IF('Indicator Date hidden'!O169="x","x",$N$2-'Indicator Date hidden'!O169)</f>
        <v>0</v>
      </c>
      <c r="O168" s="211">
        <f>IF('Indicator Date hidden'!P169="x","x",$O$2-'Indicator Date hidden'!P169)</f>
        <v>0</v>
      </c>
      <c r="P168" s="211">
        <f>IF('Indicator Date hidden'!Q169="x","x",$P$2-'Indicator Date hidden'!Q169)</f>
        <v>0</v>
      </c>
      <c r="Q168" s="211">
        <f>IF('Indicator Date hidden'!R169="x","x",$Q$2-'Indicator Date hidden'!R169)</f>
        <v>5</v>
      </c>
      <c r="R168" s="211">
        <f>IF('Indicator Date hidden'!S169="x","x",$R$2-'Indicator Date hidden'!S169)</f>
        <v>0</v>
      </c>
      <c r="S168" s="211">
        <f>IF('Indicator Date hidden'!T169="x","x",$S$2-'Indicator Date hidden'!T169)</f>
        <v>0</v>
      </c>
      <c r="T168" s="211">
        <f>IF('Indicator Date hidden'!U169="x","x",$T$2-'Indicator Date hidden'!U169)</f>
        <v>0</v>
      </c>
      <c r="U168" s="211" t="str">
        <f>IF('Indicator Date hidden'!V169="x","x",$U$2-'Indicator Date hidden'!V169)</f>
        <v>x</v>
      </c>
      <c r="V168" s="211">
        <f>IF('Indicator Date hidden'!W169="x","x",$V$2-'Indicator Date hidden'!W169)</f>
        <v>0</v>
      </c>
      <c r="W168" s="211">
        <f>IF('Indicator Date hidden'!X169="x","x",$W$2-'Indicator Date hidden'!X169)</f>
        <v>5</v>
      </c>
      <c r="X168" s="211">
        <f>IF('Indicator Date hidden'!Y169="x","x",$X$2-'Indicator Date hidden'!Y169)</f>
        <v>4</v>
      </c>
      <c r="Y168" s="211">
        <f>IF('Indicator Date hidden'!Z169="x","x",$Y$2-'Indicator Date hidden'!Z169)</f>
        <v>0</v>
      </c>
      <c r="Z168" s="211">
        <f>IF('Indicator Date hidden'!AA169="x","x",$Z$2-'Indicator Date hidden'!AA169)</f>
        <v>0</v>
      </c>
      <c r="AA168" s="211">
        <f>IF('Indicator Date hidden'!AB169="x","x",$AA$2-'Indicator Date hidden'!AB169)</f>
        <v>0</v>
      </c>
      <c r="AB168" s="211">
        <f>IF('Indicator Date hidden'!AC169="x","x",$AB$2-'Indicator Date hidden'!AC169)</f>
        <v>0</v>
      </c>
      <c r="AC168" s="211">
        <f>IF('Indicator Date hidden'!AD169="x","x",$AC$2-'Indicator Date hidden'!AD169)</f>
        <v>0</v>
      </c>
      <c r="AD168" s="211" t="str">
        <f>IF('Indicator Date hidden'!AE169="x","x",$AD$2-'Indicator Date hidden'!AE169)</f>
        <v>x</v>
      </c>
      <c r="AE168" s="211">
        <f>IF('Indicator Date hidden'!AF169="x","x",$AE$2-'Indicator Date hidden'!AF169)</f>
        <v>0</v>
      </c>
      <c r="AF168" s="211">
        <f>IF('Indicator Date hidden'!AG169="x","x",$AF$2-'Indicator Date hidden'!AG169)</f>
        <v>9</v>
      </c>
      <c r="AG168" s="211">
        <f>IF('Indicator Date hidden'!AH169="x","x",$AG$2-'Indicator Date hidden'!AH169)</f>
        <v>0</v>
      </c>
      <c r="AH168" s="211">
        <f>IF('Indicator Date hidden'!AI169="x","x",$AH$2-'Indicator Date hidden'!AI169)</f>
        <v>0</v>
      </c>
      <c r="AI168" s="211">
        <f>IF('Indicator Date hidden'!AJ169="x","x",$AI$2-'Indicator Date hidden'!AJ169)</f>
        <v>0</v>
      </c>
      <c r="AJ168" s="211">
        <f>IF('Indicator Date hidden'!AK169="x","x",$AJ$2-'Indicator Date hidden'!AK169)</f>
        <v>1</v>
      </c>
      <c r="AK168" s="211">
        <f>IF('Indicator Date hidden'!AL169="x","x",$AK$2-'Indicator Date hidden'!AL169)</f>
        <v>1</v>
      </c>
      <c r="AL168" s="211">
        <f>IF('Indicator Date hidden'!AM169="x","x",$AL$2-'Indicator Date hidden'!AM169)</f>
        <v>0</v>
      </c>
      <c r="AM168" s="211">
        <f>IF('Indicator Date hidden'!AN169="x","x",$AM$2-'Indicator Date hidden'!AN169)</f>
        <v>0</v>
      </c>
      <c r="AN168" s="211">
        <f>IF('Indicator Date hidden'!AO169="x","x",$AN$2-'Indicator Date hidden'!AO169)</f>
        <v>0</v>
      </c>
      <c r="AO168" s="211" t="str">
        <f>IF('Indicator Date hidden'!AP169="x","x",$AO$2-'Indicator Date hidden'!AP169)</f>
        <v>x</v>
      </c>
      <c r="AP168" s="211" t="str">
        <f>IF('Indicator Date hidden'!AQ169="x","x",$AP$2-'Indicator Date hidden'!AQ169)</f>
        <v>x</v>
      </c>
      <c r="AQ168" s="211">
        <f>IF('Indicator Date hidden'!AR169="x","x",$AQ$2-'Indicator Date hidden'!AR169)</f>
        <v>6</v>
      </c>
      <c r="AR168" s="211">
        <f>IF('Indicator Date hidden'!AS169="x","x",$AR$2-'Indicator Date hidden'!AS169)</f>
        <v>0</v>
      </c>
      <c r="AS168" s="211">
        <f>IF('Indicator Date hidden'!AT169="x","x",$AS$2-'Indicator Date hidden'!AT169)</f>
        <v>0</v>
      </c>
      <c r="AT168" s="211">
        <f>IF('Indicator Date hidden'!AU169="x","x",$AT$2-'Indicator Date hidden'!AU169)</f>
        <v>0</v>
      </c>
      <c r="AU168" s="211">
        <f>IF('Indicator Date hidden'!AV169="x","x",$AU$2-'Indicator Date hidden'!AV169)</f>
        <v>1</v>
      </c>
      <c r="AV168" s="211">
        <f>IF('Indicator Date hidden'!AW169="x","x",$AV$2-'Indicator Date hidden'!AW169)</f>
        <v>0</v>
      </c>
      <c r="AW168" s="211">
        <f>IF('Indicator Date hidden'!AX169="x","x",$AW$2-'Indicator Date hidden'!AX169)</f>
        <v>0</v>
      </c>
      <c r="AX168" s="211">
        <f>IF('Indicator Date hidden'!AY169="x","x",$AX$2-'Indicator Date hidden'!AY169)</f>
        <v>0</v>
      </c>
      <c r="AY168" s="211">
        <f>IF('Indicator Date hidden'!AZ169="x","x",$AY$2-'Indicator Date hidden'!AZ169)</f>
        <v>0</v>
      </c>
      <c r="AZ168" s="211">
        <f>IF('Indicator Date hidden'!BA169="x","x",$AZ$2-'Indicator Date hidden'!BA169)</f>
        <v>0</v>
      </c>
      <c r="BA168">
        <f t="shared" si="25"/>
        <v>32</v>
      </c>
      <c r="BB168" s="21">
        <f t="shared" si="26"/>
        <v>0.68085106382978722</v>
      </c>
      <c r="BC168">
        <f t="shared" si="27"/>
        <v>8</v>
      </c>
      <c r="BD168" s="21">
        <f t="shared" si="28"/>
        <v>1.8691946494125444</v>
      </c>
      <c r="BE168" s="281">
        <f t="shared" si="29"/>
        <v>0</v>
      </c>
    </row>
    <row r="169" spans="1:57" x14ac:dyDescent="0.25">
      <c r="A169" t="s">
        <v>9041</v>
      </c>
      <c r="B169" s="211">
        <f>IF('Indicator Date hidden'!C170="x","x",$B$2-'Indicator Date hidden'!C170)</f>
        <v>0</v>
      </c>
      <c r="C169" s="211">
        <f>IF('Indicator Date hidden'!D170="x","x",$C$2-'Indicator Date hidden'!D170)</f>
        <v>0</v>
      </c>
      <c r="D169" s="211">
        <f>IF('Indicator Date hidden'!E170="x","x",$D$2-'Indicator Date hidden'!E170)</f>
        <v>0</v>
      </c>
      <c r="E169" s="211">
        <f>IF('Indicator Date hidden'!F170="x","x",$E$2-'Indicator Date hidden'!F170)</f>
        <v>0</v>
      </c>
      <c r="F169" s="211">
        <f>IF('Indicator Date hidden'!G170="x","x",$F$2-'Indicator Date hidden'!G170)</f>
        <v>0</v>
      </c>
      <c r="G169" s="211">
        <f>IF('Indicator Date hidden'!H170="x","x",$G$2-'Indicator Date hidden'!H170)</f>
        <v>0</v>
      </c>
      <c r="H169" s="211">
        <f>IF('Indicator Date hidden'!I170="x","x",$H$2-'Indicator Date hidden'!I170)</f>
        <v>0</v>
      </c>
      <c r="I169" s="211">
        <f>IF('Indicator Date hidden'!J170="x","x",$I$2-'Indicator Date hidden'!J170)</f>
        <v>0</v>
      </c>
      <c r="J169" s="211">
        <f>IF('Indicator Date hidden'!K170="x","x",$J$2-'Indicator Date hidden'!K170)</f>
        <v>0</v>
      </c>
      <c r="K169" s="211">
        <f>IF('Indicator Date hidden'!L170="x","x",$K$2-'Indicator Date hidden'!L170)</f>
        <v>0</v>
      </c>
      <c r="L169" s="211">
        <f>IF('Indicator Date hidden'!M170="x","x",$L$2-'Indicator Date hidden'!M170)</f>
        <v>0</v>
      </c>
      <c r="M169" s="211">
        <f>IF('Indicator Date hidden'!N170="x","x",$M$2-'Indicator Date hidden'!N170)</f>
        <v>0</v>
      </c>
      <c r="N169" s="211">
        <f>IF('Indicator Date hidden'!O170="x","x",$N$2-'Indicator Date hidden'!O170)</f>
        <v>0</v>
      </c>
      <c r="O169" s="211">
        <f>IF('Indicator Date hidden'!P170="x","x",$O$2-'Indicator Date hidden'!P170)</f>
        <v>0</v>
      </c>
      <c r="P169" s="211">
        <f>IF('Indicator Date hidden'!Q170="x","x",$P$2-'Indicator Date hidden'!Q170)</f>
        <v>0</v>
      </c>
      <c r="Q169" s="211">
        <f>IF('Indicator Date hidden'!R170="x","x",$Q$2-'Indicator Date hidden'!R170)</f>
        <v>2</v>
      </c>
      <c r="R169" s="211">
        <f>IF('Indicator Date hidden'!S170="x","x",$R$2-'Indicator Date hidden'!S170)</f>
        <v>0</v>
      </c>
      <c r="S169" s="211">
        <f>IF('Indicator Date hidden'!T170="x","x",$S$2-'Indicator Date hidden'!T170)</f>
        <v>0</v>
      </c>
      <c r="T169" s="211">
        <f>IF('Indicator Date hidden'!U170="x","x",$T$2-'Indicator Date hidden'!U170)</f>
        <v>0</v>
      </c>
      <c r="U169" s="211">
        <f>IF('Indicator Date hidden'!V170="x","x",$U$2-'Indicator Date hidden'!V170)</f>
        <v>0</v>
      </c>
      <c r="V169" s="211">
        <f>IF('Indicator Date hidden'!W170="x","x",$V$2-'Indicator Date hidden'!W170)</f>
        <v>0</v>
      </c>
      <c r="W169" s="211">
        <f>IF('Indicator Date hidden'!X170="x","x",$W$2-'Indicator Date hidden'!X170)</f>
        <v>2</v>
      </c>
      <c r="X169" s="211">
        <f>IF('Indicator Date hidden'!Y170="x","x",$X$2-'Indicator Date hidden'!Y170)</f>
        <v>1</v>
      </c>
      <c r="Y169" s="211">
        <f>IF('Indicator Date hidden'!Z170="x","x",$Y$2-'Indicator Date hidden'!Z170)</f>
        <v>0</v>
      </c>
      <c r="Z169" s="211">
        <f>IF('Indicator Date hidden'!AA170="x","x",$Z$2-'Indicator Date hidden'!AA170)</f>
        <v>0</v>
      </c>
      <c r="AA169" s="211">
        <f>IF('Indicator Date hidden'!AB170="x","x",$AA$2-'Indicator Date hidden'!AB170)</f>
        <v>0</v>
      </c>
      <c r="AB169" s="211">
        <f>IF('Indicator Date hidden'!AC170="x","x",$AB$2-'Indicator Date hidden'!AC170)</f>
        <v>0</v>
      </c>
      <c r="AC169" s="211">
        <f>IF('Indicator Date hidden'!AD170="x","x",$AC$2-'Indicator Date hidden'!AD170)</f>
        <v>0</v>
      </c>
      <c r="AD169" s="211">
        <f>IF('Indicator Date hidden'!AE170="x","x",$AD$2-'Indicator Date hidden'!AE170)</f>
        <v>0</v>
      </c>
      <c r="AE169" s="211">
        <f>IF('Indicator Date hidden'!AF170="x","x",$AE$2-'Indicator Date hidden'!AF170)</f>
        <v>0</v>
      </c>
      <c r="AF169" s="211">
        <f>IF('Indicator Date hidden'!AG170="x","x",$AF$2-'Indicator Date hidden'!AG170)</f>
        <v>4</v>
      </c>
      <c r="AG169" s="211">
        <f>IF('Indicator Date hidden'!AH170="x","x",$AG$2-'Indicator Date hidden'!AH170)</f>
        <v>0</v>
      </c>
      <c r="AH169" s="211">
        <f>IF('Indicator Date hidden'!AI170="x","x",$AH$2-'Indicator Date hidden'!AI170)</f>
        <v>0</v>
      </c>
      <c r="AI169" s="211">
        <f>IF('Indicator Date hidden'!AJ170="x","x",$AI$2-'Indicator Date hidden'!AJ170)</f>
        <v>0</v>
      </c>
      <c r="AJ169" s="211" t="str">
        <f>IF('Indicator Date hidden'!AK170="x","x",$AJ$2-'Indicator Date hidden'!AK170)</f>
        <v>x</v>
      </c>
      <c r="AK169" s="211">
        <f>IF('Indicator Date hidden'!AL170="x","x",$AK$2-'Indicator Date hidden'!AL170)</f>
        <v>1</v>
      </c>
      <c r="AL169" s="211">
        <f>IF('Indicator Date hidden'!AM170="x","x",$AL$2-'Indicator Date hidden'!AM170)</f>
        <v>0</v>
      </c>
      <c r="AM169" s="211">
        <f>IF('Indicator Date hidden'!AN170="x","x",$AM$2-'Indicator Date hidden'!AN170)</f>
        <v>0</v>
      </c>
      <c r="AN169" s="211">
        <f>IF('Indicator Date hidden'!AO170="x","x",$AN$2-'Indicator Date hidden'!AO170)</f>
        <v>0</v>
      </c>
      <c r="AO169" s="211" t="str">
        <f>IF('Indicator Date hidden'!AP170="x","x",$AO$2-'Indicator Date hidden'!AP170)</f>
        <v>x</v>
      </c>
      <c r="AP169" s="211" t="str">
        <f>IF('Indicator Date hidden'!AQ170="x","x",$AP$2-'Indicator Date hidden'!AQ170)</f>
        <v>x</v>
      </c>
      <c r="AQ169" s="211">
        <f>IF('Indicator Date hidden'!AR170="x","x",$AQ$2-'Indicator Date hidden'!AR170)</f>
        <v>6</v>
      </c>
      <c r="AR169" s="211">
        <f>IF('Indicator Date hidden'!AS170="x","x",$AR$2-'Indicator Date hidden'!AS170)</f>
        <v>0</v>
      </c>
      <c r="AS169" s="211">
        <f>IF('Indicator Date hidden'!AT170="x","x",$AS$2-'Indicator Date hidden'!AT170)</f>
        <v>0</v>
      </c>
      <c r="AT169" s="211">
        <f>IF('Indicator Date hidden'!AU170="x","x",$AT$2-'Indicator Date hidden'!AU170)</f>
        <v>0</v>
      </c>
      <c r="AU169" s="211">
        <f>IF('Indicator Date hidden'!AV170="x","x",$AU$2-'Indicator Date hidden'!AV170)</f>
        <v>1</v>
      </c>
      <c r="AV169" s="211">
        <f>IF('Indicator Date hidden'!AW170="x","x",$AV$2-'Indicator Date hidden'!AW170)</f>
        <v>0</v>
      </c>
      <c r="AW169" s="211">
        <f>IF('Indicator Date hidden'!AX170="x","x",$AW$2-'Indicator Date hidden'!AX170)</f>
        <v>0</v>
      </c>
      <c r="AX169" s="211">
        <f>IF('Indicator Date hidden'!AY170="x","x",$AX$2-'Indicator Date hidden'!AY170)</f>
        <v>0</v>
      </c>
      <c r="AY169" s="211">
        <f>IF('Indicator Date hidden'!AZ170="x","x",$AY$2-'Indicator Date hidden'!AZ170)</f>
        <v>0</v>
      </c>
      <c r="AZ169" s="211">
        <f>IF('Indicator Date hidden'!BA170="x","x",$AZ$2-'Indicator Date hidden'!BA170)</f>
        <v>0</v>
      </c>
      <c r="BA169">
        <f t="shared" si="25"/>
        <v>17</v>
      </c>
      <c r="BB169" s="21">
        <f t="shared" si="26"/>
        <v>0.35416666666666669</v>
      </c>
      <c r="BC169">
        <f t="shared" si="27"/>
        <v>7</v>
      </c>
      <c r="BD169" s="21">
        <f t="shared" si="28"/>
        <v>1.0895255720827401</v>
      </c>
      <c r="BE169" s="281">
        <f t="shared" si="29"/>
        <v>0</v>
      </c>
    </row>
    <row r="170" spans="1:57" x14ac:dyDescent="0.25">
      <c r="A170" t="s">
        <v>9052</v>
      </c>
      <c r="B170" s="211">
        <f>IF('Indicator Date hidden'!C171="x","x",$B$2-'Indicator Date hidden'!C171)</f>
        <v>0</v>
      </c>
      <c r="C170" s="211">
        <f>IF('Indicator Date hidden'!D171="x","x",$C$2-'Indicator Date hidden'!D171)</f>
        <v>0</v>
      </c>
      <c r="D170" s="211">
        <f>IF('Indicator Date hidden'!E171="x","x",$D$2-'Indicator Date hidden'!E171)</f>
        <v>0</v>
      </c>
      <c r="E170" s="211">
        <f>IF('Indicator Date hidden'!F171="x","x",$E$2-'Indicator Date hidden'!F171)</f>
        <v>0</v>
      </c>
      <c r="F170" s="211">
        <f>IF('Indicator Date hidden'!G171="x","x",$F$2-'Indicator Date hidden'!G171)</f>
        <v>0</v>
      </c>
      <c r="G170" s="211">
        <f>IF('Indicator Date hidden'!H171="x","x",$G$2-'Indicator Date hidden'!H171)</f>
        <v>0</v>
      </c>
      <c r="H170" s="211">
        <f>IF('Indicator Date hidden'!I171="x","x",$H$2-'Indicator Date hidden'!I171)</f>
        <v>0</v>
      </c>
      <c r="I170" s="211">
        <f>IF('Indicator Date hidden'!J171="x","x",$I$2-'Indicator Date hidden'!J171)</f>
        <v>0</v>
      </c>
      <c r="J170" s="211">
        <f>IF('Indicator Date hidden'!K171="x","x",$J$2-'Indicator Date hidden'!K171)</f>
        <v>0</v>
      </c>
      <c r="K170" s="211">
        <f>IF('Indicator Date hidden'!L171="x","x",$K$2-'Indicator Date hidden'!L171)</f>
        <v>0</v>
      </c>
      <c r="L170" s="211">
        <f>IF('Indicator Date hidden'!M171="x","x",$L$2-'Indicator Date hidden'!M171)</f>
        <v>0</v>
      </c>
      <c r="M170" s="211">
        <f>IF('Indicator Date hidden'!N171="x","x",$M$2-'Indicator Date hidden'!N171)</f>
        <v>0</v>
      </c>
      <c r="N170" s="211">
        <f>IF('Indicator Date hidden'!O171="x","x",$N$2-'Indicator Date hidden'!O171)</f>
        <v>0</v>
      </c>
      <c r="O170" s="211">
        <f>IF('Indicator Date hidden'!P171="x","x",$O$2-'Indicator Date hidden'!P171)</f>
        <v>0</v>
      </c>
      <c r="P170" s="211">
        <f>IF('Indicator Date hidden'!Q171="x","x",$P$2-'Indicator Date hidden'!Q171)</f>
        <v>0</v>
      </c>
      <c r="Q170" s="211">
        <f>IF('Indicator Date hidden'!R171="x","x",$Q$2-'Indicator Date hidden'!R171)</f>
        <v>4</v>
      </c>
      <c r="R170" s="211">
        <f>IF('Indicator Date hidden'!S171="x","x",$R$2-'Indicator Date hidden'!S171)</f>
        <v>0</v>
      </c>
      <c r="S170" s="211">
        <f>IF('Indicator Date hidden'!T171="x","x",$S$2-'Indicator Date hidden'!T171)</f>
        <v>0</v>
      </c>
      <c r="T170" s="211">
        <f>IF('Indicator Date hidden'!U171="x","x",$T$2-'Indicator Date hidden'!U171)</f>
        <v>0</v>
      </c>
      <c r="U170" s="211">
        <f>IF('Indicator Date hidden'!V171="x","x",$U$2-'Indicator Date hidden'!V171)</f>
        <v>0</v>
      </c>
      <c r="V170" s="211">
        <f>IF('Indicator Date hidden'!W171="x","x",$V$2-'Indicator Date hidden'!W171)</f>
        <v>0</v>
      </c>
      <c r="W170" s="211">
        <f>IF('Indicator Date hidden'!X171="x","x",$W$2-'Indicator Date hidden'!X171)</f>
        <v>3</v>
      </c>
      <c r="X170" s="211">
        <f>IF('Indicator Date hidden'!Y171="x","x",$X$2-'Indicator Date hidden'!Y171)</f>
        <v>2</v>
      </c>
      <c r="Y170" s="211">
        <f>IF('Indicator Date hidden'!Z171="x","x",$Y$2-'Indicator Date hidden'!Z171)</f>
        <v>0</v>
      </c>
      <c r="Z170" s="211">
        <f>IF('Indicator Date hidden'!AA171="x","x",$Z$2-'Indicator Date hidden'!AA171)</f>
        <v>0</v>
      </c>
      <c r="AA170" s="211">
        <f>IF('Indicator Date hidden'!AB171="x","x",$AA$2-'Indicator Date hidden'!AB171)</f>
        <v>0</v>
      </c>
      <c r="AB170" s="211">
        <f>IF('Indicator Date hidden'!AC171="x","x",$AB$2-'Indicator Date hidden'!AC171)</f>
        <v>0</v>
      </c>
      <c r="AC170" s="211">
        <f>IF('Indicator Date hidden'!AD171="x","x",$AC$2-'Indicator Date hidden'!AD171)</f>
        <v>0</v>
      </c>
      <c r="AD170" s="211">
        <f>IF('Indicator Date hidden'!AE171="x","x",$AD$2-'Indicator Date hidden'!AE171)</f>
        <v>0</v>
      </c>
      <c r="AE170" s="211">
        <f>IF('Indicator Date hidden'!AF171="x","x",$AE$2-'Indicator Date hidden'!AF171)</f>
        <v>0</v>
      </c>
      <c r="AF170" s="211">
        <f>IF('Indicator Date hidden'!AG171="x","x",$AF$2-'Indicator Date hidden'!AG171)</f>
        <v>1</v>
      </c>
      <c r="AG170" s="211">
        <f>IF('Indicator Date hidden'!AH171="x","x",$AG$2-'Indicator Date hidden'!AH171)</f>
        <v>0</v>
      </c>
      <c r="AH170" s="211">
        <f>IF('Indicator Date hidden'!AI171="x","x",$AH$2-'Indicator Date hidden'!AI171)</f>
        <v>0</v>
      </c>
      <c r="AI170" s="211">
        <f>IF('Indicator Date hidden'!AJ171="x","x",$AI$2-'Indicator Date hidden'!AJ171)</f>
        <v>0</v>
      </c>
      <c r="AJ170" s="211" t="str">
        <f>IF('Indicator Date hidden'!AK171="x","x",$AJ$2-'Indicator Date hidden'!AK171)</f>
        <v>x</v>
      </c>
      <c r="AK170" s="211">
        <f>IF('Indicator Date hidden'!AL171="x","x",$AK$2-'Indicator Date hidden'!AL171)</f>
        <v>0</v>
      </c>
      <c r="AL170" s="211">
        <f>IF('Indicator Date hidden'!AM171="x","x",$AL$2-'Indicator Date hidden'!AM171)</f>
        <v>0</v>
      </c>
      <c r="AM170" s="211">
        <f>IF('Indicator Date hidden'!AN171="x","x",$AM$2-'Indicator Date hidden'!AN171)</f>
        <v>0</v>
      </c>
      <c r="AN170" s="211">
        <f>IF('Indicator Date hidden'!AO171="x","x",$AN$2-'Indicator Date hidden'!AO171)</f>
        <v>0</v>
      </c>
      <c r="AO170" s="211">
        <f>IF('Indicator Date hidden'!AP171="x","x",$AO$2-'Indicator Date hidden'!AP171)</f>
        <v>1</v>
      </c>
      <c r="AP170" s="211">
        <f>IF('Indicator Date hidden'!AQ171="x","x",$AP$2-'Indicator Date hidden'!AQ171)</f>
        <v>0</v>
      </c>
      <c r="AQ170" s="211">
        <f>IF('Indicator Date hidden'!AR171="x","x",$AQ$2-'Indicator Date hidden'!AR171)</f>
        <v>0</v>
      </c>
      <c r="AR170" s="211">
        <f>IF('Indicator Date hidden'!AS171="x","x",$AR$2-'Indicator Date hidden'!AS171)</f>
        <v>0</v>
      </c>
      <c r="AS170" s="211">
        <f>IF('Indicator Date hidden'!AT171="x","x",$AS$2-'Indicator Date hidden'!AT171)</f>
        <v>0</v>
      </c>
      <c r="AT170" s="211">
        <f>IF('Indicator Date hidden'!AU171="x","x",$AT$2-'Indicator Date hidden'!AU171)</f>
        <v>0</v>
      </c>
      <c r="AU170" s="211">
        <f>IF('Indicator Date hidden'!AV171="x","x",$AU$2-'Indicator Date hidden'!AV171)</f>
        <v>2</v>
      </c>
      <c r="AV170" s="211">
        <f>IF('Indicator Date hidden'!AW171="x","x",$AV$2-'Indicator Date hidden'!AW171)</f>
        <v>0</v>
      </c>
      <c r="AW170" s="211">
        <f>IF('Indicator Date hidden'!AX171="x","x",$AW$2-'Indicator Date hidden'!AX171)</f>
        <v>0</v>
      </c>
      <c r="AX170" s="211">
        <f>IF('Indicator Date hidden'!AY171="x","x",$AX$2-'Indicator Date hidden'!AY171)</f>
        <v>0</v>
      </c>
      <c r="AY170" s="211">
        <f>IF('Indicator Date hidden'!AZ171="x","x",$AY$2-'Indicator Date hidden'!AZ171)</f>
        <v>0</v>
      </c>
      <c r="AZ170" s="211">
        <f>IF('Indicator Date hidden'!BA171="x","x",$AZ$2-'Indicator Date hidden'!BA171)</f>
        <v>0</v>
      </c>
      <c r="BA170">
        <f t="shared" si="25"/>
        <v>13</v>
      </c>
      <c r="BB170" s="21">
        <f t="shared" si="26"/>
        <v>0.26</v>
      </c>
      <c r="BC170">
        <f t="shared" si="27"/>
        <v>6</v>
      </c>
      <c r="BD170" s="21">
        <f t="shared" si="28"/>
        <v>0.79523581408284172</v>
      </c>
      <c r="BE170" s="281">
        <f t="shared" si="29"/>
        <v>0</v>
      </c>
    </row>
    <row r="171" spans="1:57" x14ac:dyDescent="0.25">
      <c r="A171" t="s">
        <v>9039</v>
      </c>
      <c r="B171" s="211">
        <f>IF('Indicator Date hidden'!C172="x","x",$B$2-'Indicator Date hidden'!C172)</f>
        <v>0</v>
      </c>
      <c r="C171" s="211">
        <f>IF('Indicator Date hidden'!D172="x","x",$C$2-'Indicator Date hidden'!D172)</f>
        <v>0</v>
      </c>
      <c r="D171" s="211">
        <f>IF('Indicator Date hidden'!E172="x","x",$D$2-'Indicator Date hidden'!E172)</f>
        <v>0</v>
      </c>
      <c r="E171" s="211">
        <f>IF('Indicator Date hidden'!F172="x","x",$E$2-'Indicator Date hidden'!F172)</f>
        <v>0</v>
      </c>
      <c r="F171" s="211">
        <f>IF('Indicator Date hidden'!G172="x","x",$F$2-'Indicator Date hidden'!G172)</f>
        <v>0</v>
      </c>
      <c r="G171" s="211">
        <f>IF('Indicator Date hidden'!H172="x","x",$G$2-'Indicator Date hidden'!H172)</f>
        <v>0</v>
      </c>
      <c r="H171" s="211">
        <f>IF('Indicator Date hidden'!I172="x","x",$H$2-'Indicator Date hidden'!I172)</f>
        <v>0</v>
      </c>
      <c r="I171" s="211">
        <f>IF('Indicator Date hidden'!J172="x","x",$I$2-'Indicator Date hidden'!J172)</f>
        <v>0</v>
      </c>
      <c r="J171" s="211">
        <f>IF('Indicator Date hidden'!K172="x","x",$J$2-'Indicator Date hidden'!K172)</f>
        <v>0</v>
      </c>
      <c r="K171" s="211">
        <f>IF('Indicator Date hidden'!L172="x","x",$K$2-'Indicator Date hidden'!L172)</f>
        <v>0</v>
      </c>
      <c r="L171" s="211">
        <f>IF('Indicator Date hidden'!M172="x","x",$L$2-'Indicator Date hidden'!M172)</f>
        <v>0</v>
      </c>
      <c r="M171" s="211">
        <f>IF('Indicator Date hidden'!N172="x","x",$M$2-'Indicator Date hidden'!N172)</f>
        <v>0</v>
      </c>
      <c r="N171" s="211">
        <f>IF('Indicator Date hidden'!O172="x","x",$N$2-'Indicator Date hidden'!O172)</f>
        <v>0</v>
      </c>
      <c r="O171" s="211">
        <f>IF('Indicator Date hidden'!P172="x","x",$O$2-'Indicator Date hidden'!P172)</f>
        <v>0</v>
      </c>
      <c r="P171" s="211">
        <f>IF('Indicator Date hidden'!Q172="x","x",$P$2-'Indicator Date hidden'!Q172)</f>
        <v>0</v>
      </c>
      <c r="Q171" s="211">
        <f>IF('Indicator Date hidden'!R172="x","x",$Q$2-'Indicator Date hidden'!R172)</f>
        <v>8</v>
      </c>
      <c r="R171" s="211">
        <f>IF('Indicator Date hidden'!S172="x","x",$R$2-'Indicator Date hidden'!S172)</f>
        <v>0</v>
      </c>
      <c r="S171" s="211">
        <f>IF('Indicator Date hidden'!T172="x","x",$S$2-'Indicator Date hidden'!T172)</f>
        <v>0</v>
      </c>
      <c r="T171" s="211">
        <f>IF('Indicator Date hidden'!U172="x","x",$T$2-'Indicator Date hidden'!U172)</f>
        <v>0</v>
      </c>
      <c r="U171" s="211">
        <f>IF('Indicator Date hidden'!V172="x","x",$U$2-'Indicator Date hidden'!V172)</f>
        <v>0</v>
      </c>
      <c r="V171" s="211">
        <f>IF('Indicator Date hidden'!W172="x","x",$V$2-'Indicator Date hidden'!W172)</f>
        <v>0</v>
      </c>
      <c r="W171" s="211">
        <f>IF('Indicator Date hidden'!X172="x","x",$W$2-'Indicator Date hidden'!X172)</f>
        <v>2</v>
      </c>
      <c r="X171" s="211">
        <f>IF('Indicator Date hidden'!Y172="x","x",$X$2-'Indicator Date hidden'!Y172)</f>
        <v>4</v>
      </c>
      <c r="Y171" s="211">
        <f>IF('Indicator Date hidden'!Z172="x","x",$Y$2-'Indicator Date hidden'!Z172)</f>
        <v>0</v>
      </c>
      <c r="Z171" s="211">
        <f>IF('Indicator Date hidden'!AA172="x","x",$Z$2-'Indicator Date hidden'!AA172)</f>
        <v>0</v>
      </c>
      <c r="AA171" s="211">
        <f>IF('Indicator Date hidden'!AB172="x","x",$AA$2-'Indicator Date hidden'!AB172)</f>
        <v>0</v>
      </c>
      <c r="AB171" s="211">
        <f>IF('Indicator Date hidden'!AC172="x","x",$AB$2-'Indicator Date hidden'!AC172)</f>
        <v>0</v>
      </c>
      <c r="AC171" s="211">
        <f>IF('Indicator Date hidden'!AD172="x","x",$AC$2-'Indicator Date hidden'!AD172)</f>
        <v>0</v>
      </c>
      <c r="AD171" s="211">
        <f>IF('Indicator Date hidden'!AE172="x","x",$AD$2-'Indicator Date hidden'!AE172)</f>
        <v>0</v>
      </c>
      <c r="AE171" s="211">
        <f>IF('Indicator Date hidden'!AF172="x","x",$AE$2-'Indicator Date hidden'!AF172)</f>
        <v>0</v>
      </c>
      <c r="AF171" s="211">
        <f>IF('Indicator Date hidden'!AG172="x","x",$AF$2-'Indicator Date hidden'!AG172)</f>
        <v>1</v>
      </c>
      <c r="AG171" s="211">
        <f>IF('Indicator Date hidden'!AH172="x","x",$AG$2-'Indicator Date hidden'!AH172)</f>
        <v>0</v>
      </c>
      <c r="AH171" s="211">
        <f>IF('Indicator Date hidden'!AI172="x","x",$AH$2-'Indicator Date hidden'!AI172)</f>
        <v>0</v>
      </c>
      <c r="AI171" s="211">
        <f>IF('Indicator Date hidden'!AJ172="x","x",$AI$2-'Indicator Date hidden'!AJ172)</f>
        <v>0</v>
      </c>
      <c r="AJ171" s="211">
        <f>IF('Indicator Date hidden'!AK172="x","x",$AJ$2-'Indicator Date hidden'!AK172)</f>
        <v>1</v>
      </c>
      <c r="AK171" s="211">
        <f>IF('Indicator Date hidden'!AL172="x","x",$AK$2-'Indicator Date hidden'!AL172)</f>
        <v>1</v>
      </c>
      <c r="AL171" s="211">
        <f>IF('Indicator Date hidden'!AM172="x","x",$AL$2-'Indicator Date hidden'!AM172)</f>
        <v>0</v>
      </c>
      <c r="AM171" s="211">
        <f>IF('Indicator Date hidden'!AN172="x","x",$AM$2-'Indicator Date hidden'!AN172)</f>
        <v>0</v>
      </c>
      <c r="AN171" s="211">
        <f>IF('Indicator Date hidden'!AO172="x","x",$AN$2-'Indicator Date hidden'!AO172)</f>
        <v>0</v>
      </c>
      <c r="AO171" s="211">
        <f>IF('Indicator Date hidden'!AP172="x","x",$AO$2-'Indicator Date hidden'!AP172)</f>
        <v>0</v>
      </c>
      <c r="AP171" s="211">
        <f>IF('Indicator Date hidden'!AQ172="x","x",$AP$2-'Indicator Date hidden'!AQ172)</f>
        <v>0</v>
      </c>
      <c r="AQ171" s="211">
        <f>IF('Indicator Date hidden'!AR172="x","x",$AQ$2-'Indicator Date hidden'!AR172)</f>
        <v>0</v>
      </c>
      <c r="AR171" s="211">
        <f>IF('Indicator Date hidden'!AS172="x","x",$AR$2-'Indicator Date hidden'!AS172)</f>
        <v>0</v>
      </c>
      <c r="AS171" s="211">
        <f>IF('Indicator Date hidden'!AT172="x","x",$AS$2-'Indicator Date hidden'!AT172)</f>
        <v>0</v>
      </c>
      <c r="AT171" s="211">
        <f>IF('Indicator Date hidden'!AU172="x","x",$AT$2-'Indicator Date hidden'!AU172)</f>
        <v>0</v>
      </c>
      <c r="AU171" s="211">
        <f>IF('Indicator Date hidden'!AV172="x","x",$AU$2-'Indicator Date hidden'!AV172)</f>
        <v>4</v>
      </c>
      <c r="AV171" s="211">
        <f>IF('Indicator Date hidden'!AW172="x","x",$AV$2-'Indicator Date hidden'!AW172)</f>
        <v>0</v>
      </c>
      <c r="AW171" s="211">
        <f>IF('Indicator Date hidden'!AX172="x","x",$AW$2-'Indicator Date hidden'!AX172)</f>
        <v>0</v>
      </c>
      <c r="AX171" s="211">
        <f>IF('Indicator Date hidden'!AY172="x","x",$AX$2-'Indicator Date hidden'!AY172)</f>
        <v>0</v>
      </c>
      <c r="AY171" s="211">
        <f>IF('Indicator Date hidden'!AZ172="x","x",$AY$2-'Indicator Date hidden'!AZ172)</f>
        <v>0</v>
      </c>
      <c r="AZ171" s="211">
        <f>IF('Indicator Date hidden'!BA172="x","x",$AZ$2-'Indicator Date hidden'!BA172)</f>
        <v>0</v>
      </c>
      <c r="BA171">
        <f t="shared" si="25"/>
        <v>21</v>
      </c>
      <c r="BB171" s="21">
        <f t="shared" si="26"/>
        <v>0.41176470588235292</v>
      </c>
      <c r="BC171">
        <f t="shared" si="27"/>
        <v>7</v>
      </c>
      <c r="BD171" s="21">
        <f t="shared" si="28"/>
        <v>1.3601682506685981</v>
      </c>
      <c r="BE171" s="281">
        <f t="shared" si="29"/>
        <v>0</v>
      </c>
    </row>
    <row r="172" spans="1:57" x14ac:dyDescent="0.25">
      <c r="A172" t="s">
        <v>8955</v>
      </c>
      <c r="B172" s="211">
        <f>IF('Indicator Date hidden'!C173="x","x",$B$2-'Indicator Date hidden'!C173)</f>
        <v>0</v>
      </c>
      <c r="C172" s="211">
        <f>IF('Indicator Date hidden'!D173="x","x",$C$2-'Indicator Date hidden'!D173)</f>
        <v>0</v>
      </c>
      <c r="D172" s="211">
        <f>IF('Indicator Date hidden'!E173="x","x",$D$2-'Indicator Date hidden'!E173)</f>
        <v>0</v>
      </c>
      <c r="E172" s="211">
        <f>IF('Indicator Date hidden'!F173="x","x",$E$2-'Indicator Date hidden'!F173)</f>
        <v>0</v>
      </c>
      <c r="F172" s="211">
        <f>IF('Indicator Date hidden'!G173="x","x",$F$2-'Indicator Date hidden'!G173)</f>
        <v>0</v>
      </c>
      <c r="G172" s="211">
        <f>IF('Indicator Date hidden'!H173="x","x",$G$2-'Indicator Date hidden'!H173)</f>
        <v>0</v>
      </c>
      <c r="H172" s="211">
        <f>IF('Indicator Date hidden'!I173="x","x",$H$2-'Indicator Date hidden'!I173)</f>
        <v>0</v>
      </c>
      <c r="I172" s="211">
        <f>IF('Indicator Date hidden'!J173="x","x",$I$2-'Indicator Date hidden'!J173)</f>
        <v>0</v>
      </c>
      <c r="J172" s="211">
        <f>IF('Indicator Date hidden'!K173="x","x",$J$2-'Indicator Date hidden'!K173)</f>
        <v>0</v>
      </c>
      <c r="K172" s="211">
        <f>IF('Indicator Date hidden'!L173="x","x",$K$2-'Indicator Date hidden'!L173)</f>
        <v>0</v>
      </c>
      <c r="L172" s="211">
        <f>IF('Indicator Date hidden'!M173="x","x",$L$2-'Indicator Date hidden'!M173)</f>
        <v>0</v>
      </c>
      <c r="M172" s="211">
        <f>IF('Indicator Date hidden'!N173="x","x",$M$2-'Indicator Date hidden'!N173)</f>
        <v>0</v>
      </c>
      <c r="N172" s="211">
        <f>IF('Indicator Date hidden'!O173="x","x",$N$2-'Indicator Date hidden'!O173)</f>
        <v>0</v>
      </c>
      <c r="O172" s="211">
        <f>IF('Indicator Date hidden'!P173="x","x",$O$2-'Indicator Date hidden'!P173)</f>
        <v>0</v>
      </c>
      <c r="P172" s="211">
        <f>IF('Indicator Date hidden'!Q173="x","x",$P$2-'Indicator Date hidden'!Q173)</f>
        <v>0</v>
      </c>
      <c r="Q172" s="211">
        <f>IF('Indicator Date hidden'!R173="x","x",$Q$2-'Indicator Date hidden'!R173)</f>
        <v>3</v>
      </c>
      <c r="R172" s="211">
        <f>IF('Indicator Date hidden'!S173="x","x",$R$2-'Indicator Date hidden'!S173)</f>
        <v>0</v>
      </c>
      <c r="S172" s="211">
        <f>IF('Indicator Date hidden'!T173="x","x",$S$2-'Indicator Date hidden'!T173)</f>
        <v>0</v>
      </c>
      <c r="T172" s="211">
        <f>IF('Indicator Date hidden'!U173="x","x",$T$2-'Indicator Date hidden'!U173)</f>
        <v>0</v>
      </c>
      <c r="U172" s="211">
        <f>IF('Indicator Date hidden'!V173="x","x",$U$2-'Indicator Date hidden'!V173)</f>
        <v>0</v>
      </c>
      <c r="V172" s="211">
        <f>IF('Indicator Date hidden'!W173="x","x",$V$2-'Indicator Date hidden'!W173)</f>
        <v>0</v>
      </c>
      <c r="W172" s="211">
        <f>IF('Indicator Date hidden'!X173="x","x",$W$2-'Indicator Date hidden'!X173)</f>
        <v>3</v>
      </c>
      <c r="X172" s="211">
        <f>IF('Indicator Date hidden'!Y173="x","x",$X$2-'Indicator Date hidden'!Y173)</f>
        <v>4</v>
      </c>
      <c r="Y172" s="211">
        <f>IF('Indicator Date hidden'!Z173="x","x",$Y$2-'Indicator Date hidden'!Z173)</f>
        <v>0</v>
      </c>
      <c r="Z172" s="211">
        <f>IF('Indicator Date hidden'!AA173="x","x",$Z$2-'Indicator Date hidden'!AA173)</f>
        <v>0</v>
      </c>
      <c r="AA172" s="211">
        <f>IF('Indicator Date hidden'!AB173="x","x",$AA$2-'Indicator Date hidden'!AB173)</f>
        <v>1</v>
      </c>
      <c r="AB172" s="211">
        <f>IF('Indicator Date hidden'!AC173="x","x",$AB$2-'Indicator Date hidden'!AC173)</f>
        <v>0</v>
      </c>
      <c r="AC172" s="211">
        <f>IF('Indicator Date hidden'!AD173="x","x",$AC$2-'Indicator Date hidden'!AD173)</f>
        <v>0</v>
      </c>
      <c r="AD172" s="211" t="str">
        <f>IF('Indicator Date hidden'!AE173="x","x",$AD$2-'Indicator Date hidden'!AE173)</f>
        <v>x</v>
      </c>
      <c r="AE172" s="211">
        <f>IF('Indicator Date hidden'!AF173="x","x",$AE$2-'Indicator Date hidden'!AF173)</f>
        <v>0</v>
      </c>
      <c r="AF172" s="211">
        <f>IF('Indicator Date hidden'!AG173="x","x",$AF$2-'Indicator Date hidden'!AG173)</f>
        <v>5</v>
      </c>
      <c r="AG172" s="211">
        <f>IF('Indicator Date hidden'!AH173="x","x",$AG$2-'Indicator Date hidden'!AH173)</f>
        <v>0</v>
      </c>
      <c r="AH172" s="211">
        <f>IF('Indicator Date hidden'!AI173="x","x",$AH$2-'Indicator Date hidden'!AI173)</f>
        <v>0</v>
      </c>
      <c r="AI172" s="211">
        <f>IF('Indicator Date hidden'!AJ173="x","x",$AI$2-'Indicator Date hidden'!AJ173)</f>
        <v>0</v>
      </c>
      <c r="AJ172" s="211">
        <f>IF('Indicator Date hidden'!AK173="x","x",$AJ$2-'Indicator Date hidden'!AK173)</f>
        <v>1</v>
      </c>
      <c r="AK172" s="211">
        <f>IF('Indicator Date hidden'!AL173="x","x",$AK$2-'Indicator Date hidden'!AL173)</f>
        <v>1</v>
      </c>
      <c r="AL172" s="211">
        <f>IF('Indicator Date hidden'!AM173="x","x",$AL$2-'Indicator Date hidden'!AM173)</f>
        <v>0</v>
      </c>
      <c r="AM172" s="211">
        <f>IF('Indicator Date hidden'!AN173="x","x",$AM$2-'Indicator Date hidden'!AN173)</f>
        <v>0</v>
      </c>
      <c r="AN172" s="211">
        <f>IF('Indicator Date hidden'!AO173="x","x",$AN$2-'Indicator Date hidden'!AO173)</f>
        <v>0</v>
      </c>
      <c r="AO172" s="211">
        <f>IF('Indicator Date hidden'!AP173="x","x",$AO$2-'Indicator Date hidden'!AP173)</f>
        <v>1</v>
      </c>
      <c r="AP172" s="211">
        <f>IF('Indicator Date hidden'!AQ173="x","x",$AP$2-'Indicator Date hidden'!AQ173)</f>
        <v>1</v>
      </c>
      <c r="AQ172" s="211">
        <f>IF('Indicator Date hidden'!AR173="x","x",$AQ$2-'Indicator Date hidden'!AR173)</f>
        <v>0</v>
      </c>
      <c r="AR172" s="211">
        <f>IF('Indicator Date hidden'!AS173="x","x",$AR$2-'Indicator Date hidden'!AS173)</f>
        <v>0</v>
      </c>
      <c r="AS172" s="211">
        <f>IF('Indicator Date hidden'!AT173="x","x",$AS$2-'Indicator Date hidden'!AT173)</f>
        <v>0</v>
      </c>
      <c r="AT172" s="211">
        <f>IF('Indicator Date hidden'!AU173="x","x",$AT$2-'Indicator Date hidden'!AU173)</f>
        <v>0</v>
      </c>
      <c r="AU172" s="211">
        <f>IF('Indicator Date hidden'!AV173="x","x",$AU$2-'Indicator Date hidden'!AV173)</f>
        <v>1</v>
      </c>
      <c r="AV172" s="211">
        <f>IF('Indicator Date hidden'!AW173="x","x",$AV$2-'Indicator Date hidden'!AW173)</f>
        <v>0</v>
      </c>
      <c r="AW172" s="211">
        <f>IF('Indicator Date hidden'!AX173="x","x",$AW$2-'Indicator Date hidden'!AX173)</f>
        <v>0</v>
      </c>
      <c r="AX172" s="211">
        <f>IF('Indicator Date hidden'!AY173="x","x",$AX$2-'Indicator Date hidden'!AY173)</f>
        <v>0</v>
      </c>
      <c r="AY172" s="211">
        <f>IF('Indicator Date hidden'!AZ173="x","x",$AY$2-'Indicator Date hidden'!AZ173)</f>
        <v>0</v>
      </c>
      <c r="AZ172" s="211">
        <f>IF('Indicator Date hidden'!BA173="x","x",$AZ$2-'Indicator Date hidden'!BA173)</f>
        <v>0</v>
      </c>
      <c r="BA172">
        <f t="shared" si="25"/>
        <v>21</v>
      </c>
      <c r="BB172" s="21">
        <f t="shared" si="26"/>
        <v>0.42</v>
      </c>
      <c r="BC172">
        <f t="shared" si="27"/>
        <v>10</v>
      </c>
      <c r="BD172" s="21">
        <f t="shared" si="28"/>
        <v>1.06</v>
      </c>
      <c r="BE172" s="281">
        <f t="shared" si="29"/>
        <v>0</v>
      </c>
    </row>
    <row r="173" spans="1:57" x14ac:dyDescent="0.25">
      <c r="A173" t="s">
        <v>9045</v>
      </c>
      <c r="B173" s="211">
        <f>IF('Indicator Date hidden'!C174="x","x",$B$2-'Indicator Date hidden'!C174)</f>
        <v>0</v>
      </c>
      <c r="C173" s="211">
        <f>IF('Indicator Date hidden'!D174="x","x",$C$2-'Indicator Date hidden'!D174)</f>
        <v>0</v>
      </c>
      <c r="D173" s="211">
        <f>IF('Indicator Date hidden'!E174="x","x",$D$2-'Indicator Date hidden'!E174)</f>
        <v>0</v>
      </c>
      <c r="E173" s="211">
        <f>IF('Indicator Date hidden'!F174="x","x",$E$2-'Indicator Date hidden'!F174)</f>
        <v>0</v>
      </c>
      <c r="F173" s="211">
        <f>IF('Indicator Date hidden'!G174="x","x",$F$2-'Indicator Date hidden'!G174)</f>
        <v>0</v>
      </c>
      <c r="G173" s="211">
        <f>IF('Indicator Date hidden'!H174="x","x",$G$2-'Indicator Date hidden'!H174)</f>
        <v>0</v>
      </c>
      <c r="H173" s="211">
        <f>IF('Indicator Date hidden'!I174="x","x",$H$2-'Indicator Date hidden'!I174)</f>
        <v>0</v>
      </c>
      <c r="I173" s="211">
        <f>IF('Indicator Date hidden'!J174="x","x",$I$2-'Indicator Date hidden'!J174)</f>
        <v>0</v>
      </c>
      <c r="J173" s="211">
        <f>IF('Indicator Date hidden'!K174="x","x",$J$2-'Indicator Date hidden'!K174)</f>
        <v>0</v>
      </c>
      <c r="K173" s="211">
        <f>IF('Indicator Date hidden'!L174="x","x",$K$2-'Indicator Date hidden'!L174)</f>
        <v>0</v>
      </c>
      <c r="L173" s="211">
        <f>IF('Indicator Date hidden'!M174="x","x",$L$2-'Indicator Date hidden'!M174)</f>
        <v>0</v>
      </c>
      <c r="M173" s="211">
        <f>IF('Indicator Date hidden'!N174="x","x",$M$2-'Indicator Date hidden'!N174)</f>
        <v>0</v>
      </c>
      <c r="N173" s="211">
        <f>IF('Indicator Date hidden'!O174="x","x",$N$2-'Indicator Date hidden'!O174)</f>
        <v>0</v>
      </c>
      <c r="O173" s="211">
        <f>IF('Indicator Date hidden'!P174="x","x",$O$2-'Indicator Date hidden'!P174)</f>
        <v>0</v>
      </c>
      <c r="P173" s="211">
        <f>IF('Indicator Date hidden'!Q174="x","x",$P$2-'Indicator Date hidden'!Q174)</f>
        <v>0</v>
      </c>
      <c r="Q173" s="211">
        <f>IF('Indicator Date hidden'!R174="x","x",$Q$2-'Indicator Date hidden'!R174)</f>
        <v>4</v>
      </c>
      <c r="R173" s="211">
        <f>IF('Indicator Date hidden'!S174="x","x",$R$2-'Indicator Date hidden'!S174)</f>
        <v>0</v>
      </c>
      <c r="S173" s="211">
        <f>IF('Indicator Date hidden'!T174="x","x",$S$2-'Indicator Date hidden'!T174)</f>
        <v>0</v>
      </c>
      <c r="T173" s="211">
        <f>IF('Indicator Date hidden'!U174="x","x",$T$2-'Indicator Date hidden'!U174)</f>
        <v>0</v>
      </c>
      <c r="U173" s="211">
        <f>IF('Indicator Date hidden'!V174="x","x",$U$2-'Indicator Date hidden'!V174)</f>
        <v>0</v>
      </c>
      <c r="V173" s="211">
        <f>IF('Indicator Date hidden'!W174="x","x",$V$2-'Indicator Date hidden'!W174)</f>
        <v>0</v>
      </c>
      <c r="W173" s="211">
        <f>IF('Indicator Date hidden'!X174="x","x",$W$2-'Indicator Date hidden'!X174)</f>
        <v>5</v>
      </c>
      <c r="X173" s="211">
        <f>IF('Indicator Date hidden'!Y174="x","x",$X$2-'Indicator Date hidden'!Y174)</f>
        <v>3</v>
      </c>
      <c r="Y173" s="211">
        <f>IF('Indicator Date hidden'!Z174="x","x",$Y$2-'Indicator Date hidden'!Z174)</f>
        <v>0</v>
      </c>
      <c r="Z173" s="211">
        <f>IF('Indicator Date hidden'!AA174="x","x",$Z$2-'Indicator Date hidden'!AA174)</f>
        <v>0</v>
      </c>
      <c r="AA173" s="211" t="str">
        <f>IF('Indicator Date hidden'!AB174="x","x",$AA$2-'Indicator Date hidden'!AB174)</f>
        <v>x</v>
      </c>
      <c r="AB173" s="211">
        <f>IF('Indicator Date hidden'!AC174="x","x",$AB$2-'Indicator Date hidden'!AC174)</f>
        <v>0</v>
      </c>
      <c r="AC173" s="211">
        <f>IF('Indicator Date hidden'!AD174="x","x",$AC$2-'Indicator Date hidden'!AD174)</f>
        <v>0</v>
      </c>
      <c r="AD173" s="211">
        <f>IF('Indicator Date hidden'!AE174="x","x",$AD$2-'Indicator Date hidden'!AE174)</f>
        <v>0</v>
      </c>
      <c r="AE173" s="211" t="str">
        <f>IF('Indicator Date hidden'!AF174="x","x",$AE$2-'Indicator Date hidden'!AF174)</f>
        <v>x</v>
      </c>
      <c r="AF173" s="211">
        <f>IF('Indicator Date hidden'!AG174="x","x",$AF$2-'Indicator Date hidden'!AG174)</f>
        <v>6</v>
      </c>
      <c r="AG173" s="211">
        <f>IF('Indicator Date hidden'!AH174="x","x",$AG$2-'Indicator Date hidden'!AH174)</f>
        <v>0</v>
      </c>
      <c r="AH173" s="211">
        <f>IF('Indicator Date hidden'!AI174="x","x",$AH$2-'Indicator Date hidden'!AI174)</f>
        <v>0</v>
      </c>
      <c r="AI173" s="211">
        <f>IF('Indicator Date hidden'!AJ174="x","x",$AI$2-'Indicator Date hidden'!AJ174)</f>
        <v>0</v>
      </c>
      <c r="AJ173" s="211">
        <f>IF('Indicator Date hidden'!AK174="x","x",$AJ$2-'Indicator Date hidden'!AK174)</f>
        <v>1</v>
      </c>
      <c r="AK173" s="211">
        <f>IF('Indicator Date hidden'!AL174="x","x",$AK$2-'Indicator Date hidden'!AL174)</f>
        <v>1</v>
      </c>
      <c r="AL173" s="211">
        <f>IF('Indicator Date hidden'!AM174="x","x",$AL$2-'Indicator Date hidden'!AM174)</f>
        <v>0</v>
      </c>
      <c r="AM173" s="211">
        <f>IF('Indicator Date hidden'!AN174="x","x",$AM$2-'Indicator Date hidden'!AN174)</f>
        <v>0</v>
      </c>
      <c r="AN173" s="211">
        <f>IF('Indicator Date hidden'!AO174="x","x",$AN$2-'Indicator Date hidden'!AO174)</f>
        <v>0</v>
      </c>
      <c r="AO173" s="211" t="str">
        <f>IF('Indicator Date hidden'!AP174="x","x",$AO$2-'Indicator Date hidden'!AP174)</f>
        <v>x</v>
      </c>
      <c r="AP173" s="211" t="str">
        <f>IF('Indicator Date hidden'!AQ174="x","x",$AP$2-'Indicator Date hidden'!AQ174)</f>
        <v>x</v>
      </c>
      <c r="AQ173" s="211">
        <f>IF('Indicator Date hidden'!AR174="x","x",$AQ$2-'Indicator Date hidden'!AR174)</f>
        <v>6</v>
      </c>
      <c r="AR173" s="211">
        <f>IF('Indicator Date hidden'!AS174="x","x",$AR$2-'Indicator Date hidden'!AS174)</f>
        <v>0</v>
      </c>
      <c r="AS173" s="211">
        <f>IF('Indicator Date hidden'!AT174="x","x",$AS$2-'Indicator Date hidden'!AT174)</f>
        <v>0</v>
      </c>
      <c r="AT173" s="211">
        <f>IF('Indicator Date hidden'!AU174="x","x",$AT$2-'Indicator Date hidden'!AU174)</f>
        <v>0</v>
      </c>
      <c r="AU173" s="211">
        <f>IF('Indicator Date hidden'!AV174="x","x",$AU$2-'Indicator Date hidden'!AV174)</f>
        <v>4</v>
      </c>
      <c r="AV173" s="211">
        <f>IF('Indicator Date hidden'!AW174="x","x",$AV$2-'Indicator Date hidden'!AW174)</f>
        <v>0</v>
      </c>
      <c r="AW173" s="211">
        <f>IF('Indicator Date hidden'!AX174="x","x",$AW$2-'Indicator Date hidden'!AX174)</f>
        <v>0</v>
      </c>
      <c r="AX173" s="211">
        <f>IF('Indicator Date hidden'!AY174="x","x",$AX$2-'Indicator Date hidden'!AY174)</f>
        <v>0</v>
      </c>
      <c r="AY173" s="211">
        <f>IF('Indicator Date hidden'!AZ174="x","x",$AY$2-'Indicator Date hidden'!AZ174)</f>
        <v>0</v>
      </c>
      <c r="AZ173" s="211">
        <f>IF('Indicator Date hidden'!BA174="x","x",$AZ$2-'Indicator Date hidden'!BA174)</f>
        <v>0</v>
      </c>
      <c r="BA173">
        <f t="shared" si="25"/>
        <v>30</v>
      </c>
      <c r="BB173" s="21">
        <f t="shared" si="26"/>
        <v>0.63829787234042556</v>
      </c>
      <c r="BC173">
        <f t="shared" si="27"/>
        <v>8</v>
      </c>
      <c r="BD173" s="21">
        <f t="shared" si="28"/>
        <v>1.6035271218227041</v>
      </c>
      <c r="BE173" s="281">
        <f t="shared" si="29"/>
        <v>0</v>
      </c>
    </row>
    <row r="174" spans="1:57" x14ac:dyDescent="0.25">
      <c r="A174" t="s">
        <v>9038</v>
      </c>
      <c r="B174" s="211">
        <f>IF('Indicator Date hidden'!C175="x","x",$B$2-'Indicator Date hidden'!C175)</f>
        <v>0</v>
      </c>
      <c r="C174" s="211">
        <f>IF('Indicator Date hidden'!D175="x","x",$C$2-'Indicator Date hidden'!D175)</f>
        <v>0</v>
      </c>
      <c r="D174" s="211">
        <f>IF('Indicator Date hidden'!E175="x","x",$D$2-'Indicator Date hidden'!E175)</f>
        <v>0</v>
      </c>
      <c r="E174" s="211">
        <f>IF('Indicator Date hidden'!F175="x","x",$E$2-'Indicator Date hidden'!F175)</f>
        <v>0</v>
      </c>
      <c r="F174" s="211">
        <f>IF('Indicator Date hidden'!G175="x","x",$F$2-'Indicator Date hidden'!G175)</f>
        <v>0</v>
      </c>
      <c r="G174" s="211">
        <f>IF('Indicator Date hidden'!H175="x","x",$G$2-'Indicator Date hidden'!H175)</f>
        <v>0</v>
      </c>
      <c r="H174" s="211">
        <f>IF('Indicator Date hidden'!I175="x","x",$H$2-'Indicator Date hidden'!I175)</f>
        <v>0</v>
      </c>
      <c r="I174" s="211">
        <f>IF('Indicator Date hidden'!J175="x","x",$I$2-'Indicator Date hidden'!J175)</f>
        <v>0</v>
      </c>
      <c r="J174" s="211">
        <f>IF('Indicator Date hidden'!K175="x","x",$J$2-'Indicator Date hidden'!K175)</f>
        <v>0</v>
      </c>
      <c r="K174" s="211">
        <f>IF('Indicator Date hidden'!L175="x","x",$K$2-'Indicator Date hidden'!L175)</f>
        <v>0</v>
      </c>
      <c r="L174" s="211">
        <f>IF('Indicator Date hidden'!M175="x","x",$L$2-'Indicator Date hidden'!M175)</f>
        <v>0</v>
      </c>
      <c r="M174" s="211">
        <f>IF('Indicator Date hidden'!N175="x","x",$M$2-'Indicator Date hidden'!N175)</f>
        <v>0</v>
      </c>
      <c r="N174" s="211">
        <f>IF('Indicator Date hidden'!O175="x","x",$N$2-'Indicator Date hidden'!O175)</f>
        <v>0</v>
      </c>
      <c r="O174" s="211">
        <f>IF('Indicator Date hidden'!P175="x","x",$O$2-'Indicator Date hidden'!P175)</f>
        <v>0</v>
      </c>
      <c r="P174" s="211">
        <f>IF('Indicator Date hidden'!Q175="x","x",$P$2-'Indicator Date hidden'!Q175)</f>
        <v>0</v>
      </c>
      <c r="Q174" s="211">
        <f>IF('Indicator Date hidden'!R175="x","x",$Q$2-'Indicator Date hidden'!R175)</f>
        <v>0</v>
      </c>
      <c r="R174" s="211">
        <f>IF('Indicator Date hidden'!S175="x","x",$R$2-'Indicator Date hidden'!S175)</f>
        <v>0</v>
      </c>
      <c r="S174" s="211">
        <f>IF('Indicator Date hidden'!T175="x","x",$S$2-'Indicator Date hidden'!T175)</f>
        <v>0</v>
      </c>
      <c r="T174" s="211">
        <f>IF('Indicator Date hidden'!U175="x","x",$T$2-'Indicator Date hidden'!U175)</f>
        <v>0</v>
      </c>
      <c r="U174" s="211">
        <f>IF('Indicator Date hidden'!V175="x","x",$U$2-'Indicator Date hidden'!V175)</f>
        <v>0</v>
      </c>
      <c r="V174" s="211">
        <f>IF('Indicator Date hidden'!W175="x","x",$V$2-'Indicator Date hidden'!W175)</f>
        <v>0</v>
      </c>
      <c r="W174" s="211">
        <f>IF('Indicator Date hidden'!X175="x","x",$W$2-'Indicator Date hidden'!X175)</f>
        <v>0</v>
      </c>
      <c r="X174" s="211">
        <f>IF('Indicator Date hidden'!Y175="x","x",$X$2-'Indicator Date hidden'!Y175)</f>
        <v>4</v>
      </c>
      <c r="Y174" s="211">
        <f>IF('Indicator Date hidden'!Z175="x","x",$Y$2-'Indicator Date hidden'!Z175)</f>
        <v>0</v>
      </c>
      <c r="Z174" s="211">
        <f>IF('Indicator Date hidden'!AA175="x","x",$Z$2-'Indicator Date hidden'!AA175)</f>
        <v>0</v>
      </c>
      <c r="AA174" s="211">
        <f>IF('Indicator Date hidden'!AB175="x","x",$AA$2-'Indicator Date hidden'!AB175)</f>
        <v>0</v>
      </c>
      <c r="AB174" s="211">
        <f>IF('Indicator Date hidden'!AC175="x","x",$AB$2-'Indicator Date hidden'!AC175)</f>
        <v>0</v>
      </c>
      <c r="AC174" s="211">
        <f>IF('Indicator Date hidden'!AD175="x","x",$AC$2-'Indicator Date hidden'!AD175)</f>
        <v>0</v>
      </c>
      <c r="AD174" s="211">
        <f>IF('Indicator Date hidden'!AE175="x","x",$AD$2-'Indicator Date hidden'!AE175)</f>
        <v>0</v>
      </c>
      <c r="AE174" s="211">
        <f>IF('Indicator Date hidden'!AF175="x","x",$AE$2-'Indicator Date hidden'!AF175)</f>
        <v>0</v>
      </c>
      <c r="AF174" s="211">
        <f>IF('Indicator Date hidden'!AG175="x","x",$AF$2-'Indicator Date hidden'!AG175)</f>
        <v>2</v>
      </c>
      <c r="AG174" s="211">
        <f>IF('Indicator Date hidden'!AH175="x","x",$AG$2-'Indicator Date hidden'!AH175)</f>
        <v>0</v>
      </c>
      <c r="AH174" s="211">
        <f>IF('Indicator Date hidden'!AI175="x","x",$AH$2-'Indicator Date hidden'!AI175)</f>
        <v>0</v>
      </c>
      <c r="AI174" s="211">
        <f>IF('Indicator Date hidden'!AJ175="x","x",$AI$2-'Indicator Date hidden'!AJ175)</f>
        <v>0</v>
      </c>
      <c r="AJ174" s="211">
        <f>IF('Indicator Date hidden'!AK175="x","x",$AJ$2-'Indicator Date hidden'!AK175)</f>
        <v>1</v>
      </c>
      <c r="AK174" s="211">
        <f>IF('Indicator Date hidden'!AL175="x","x",$AK$2-'Indicator Date hidden'!AL175)</f>
        <v>1</v>
      </c>
      <c r="AL174" s="211">
        <f>IF('Indicator Date hidden'!AM175="x","x",$AL$2-'Indicator Date hidden'!AM175)</f>
        <v>0</v>
      </c>
      <c r="AM174" s="211">
        <f>IF('Indicator Date hidden'!AN175="x","x",$AM$2-'Indicator Date hidden'!AN175)</f>
        <v>0</v>
      </c>
      <c r="AN174" s="211">
        <f>IF('Indicator Date hidden'!AO175="x","x",$AN$2-'Indicator Date hidden'!AO175)</f>
        <v>0</v>
      </c>
      <c r="AO174" s="211">
        <f>IF('Indicator Date hidden'!AP175="x","x",$AO$2-'Indicator Date hidden'!AP175)</f>
        <v>0</v>
      </c>
      <c r="AP174" s="211">
        <f>IF('Indicator Date hidden'!AQ175="x","x",$AP$2-'Indicator Date hidden'!AQ175)</f>
        <v>0</v>
      </c>
      <c r="AQ174" s="211">
        <f>IF('Indicator Date hidden'!AR175="x","x",$AQ$2-'Indicator Date hidden'!AR175)</f>
        <v>0</v>
      </c>
      <c r="AR174" s="211">
        <f>IF('Indicator Date hidden'!AS175="x","x",$AR$2-'Indicator Date hidden'!AS175)</f>
        <v>0</v>
      </c>
      <c r="AS174" s="211">
        <f>IF('Indicator Date hidden'!AT175="x","x",$AS$2-'Indicator Date hidden'!AT175)</f>
        <v>0</v>
      </c>
      <c r="AT174" s="211">
        <f>IF('Indicator Date hidden'!AU175="x","x",$AT$2-'Indicator Date hidden'!AU175)</f>
        <v>0</v>
      </c>
      <c r="AU174" s="211">
        <f>IF('Indicator Date hidden'!AV175="x","x",$AU$2-'Indicator Date hidden'!AV175)</f>
        <v>3</v>
      </c>
      <c r="AV174" s="211">
        <f>IF('Indicator Date hidden'!AW175="x","x",$AV$2-'Indicator Date hidden'!AW175)</f>
        <v>0</v>
      </c>
      <c r="AW174" s="211">
        <f>IF('Indicator Date hidden'!AX175="x","x",$AW$2-'Indicator Date hidden'!AX175)</f>
        <v>0</v>
      </c>
      <c r="AX174" s="211">
        <f>IF('Indicator Date hidden'!AY175="x","x",$AX$2-'Indicator Date hidden'!AY175)</f>
        <v>0</v>
      </c>
      <c r="AY174" s="211">
        <f>IF('Indicator Date hidden'!AZ175="x","x",$AY$2-'Indicator Date hidden'!AZ175)</f>
        <v>0</v>
      </c>
      <c r="AZ174" s="211">
        <f>IF('Indicator Date hidden'!BA175="x","x",$AZ$2-'Indicator Date hidden'!BA175)</f>
        <v>0</v>
      </c>
      <c r="BA174">
        <f t="shared" si="25"/>
        <v>11</v>
      </c>
      <c r="BB174" s="21">
        <f t="shared" si="26"/>
        <v>0.21568627450980393</v>
      </c>
      <c r="BC174">
        <f t="shared" si="27"/>
        <v>5</v>
      </c>
      <c r="BD174" s="21">
        <f t="shared" si="28"/>
        <v>0.74921463429579604</v>
      </c>
      <c r="BE174" s="281">
        <f t="shared" si="29"/>
        <v>0</v>
      </c>
    </row>
    <row r="175" spans="1:57" x14ac:dyDescent="0.25">
      <c r="A175" t="s">
        <v>9046</v>
      </c>
      <c r="B175" s="211">
        <f>IF('Indicator Date hidden'!C176="x","x",$B$2-'Indicator Date hidden'!C176)</f>
        <v>0</v>
      </c>
      <c r="C175" s="211">
        <f>IF('Indicator Date hidden'!D176="x","x",$C$2-'Indicator Date hidden'!D176)</f>
        <v>0</v>
      </c>
      <c r="D175" s="211">
        <f>IF('Indicator Date hidden'!E176="x","x",$D$2-'Indicator Date hidden'!E176)</f>
        <v>0</v>
      </c>
      <c r="E175" s="211">
        <f>IF('Indicator Date hidden'!F176="x","x",$E$2-'Indicator Date hidden'!F176)</f>
        <v>0</v>
      </c>
      <c r="F175" s="211">
        <f>IF('Indicator Date hidden'!G176="x","x",$F$2-'Indicator Date hidden'!G176)</f>
        <v>0</v>
      </c>
      <c r="G175" s="211">
        <f>IF('Indicator Date hidden'!H176="x","x",$G$2-'Indicator Date hidden'!H176)</f>
        <v>0</v>
      </c>
      <c r="H175" s="211">
        <f>IF('Indicator Date hidden'!I176="x","x",$H$2-'Indicator Date hidden'!I176)</f>
        <v>0</v>
      </c>
      <c r="I175" s="211">
        <f>IF('Indicator Date hidden'!J176="x","x",$I$2-'Indicator Date hidden'!J176)</f>
        <v>0</v>
      </c>
      <c r="J175" s="211">
        <f>IF('Indicator Date hidden'!K176="x","x",$J$2-'Indicator Date hidden'!K176)</f>
        <v>0</v>
      </c>
      <c r="K175" s="211">
        <f>IF('Indicator Date hidden'!L176="x","x",$K$2-'Indicator Date hidden'!L176)</f>
        <v>0</v>
      </c>
      <c r="L175" s="211">
        <f>IF('Indicator Date hidden'!M176="x","x",$L$2-'Indicator Date hidden'!M176)</f>
        <v>0</v>
      </c>
      <c r="M175" s="211">
        <f>IF('Indicator Date hidden'!N176="x","x",$M$2-'Indicator Date hidden'!N176)</f>
        <v>0</v>
      </c>
      <c r="N175" s="211">
        <f>IF('Indicator Date hidden'!O176="x","x",$N$2-'Indicator Date hidden'!O176)</f>
        <v>0</v>
      </c>
      <c r="O175" s="211">
        <f>IF('Indicator Date hidden'!P176="x","x",$O$2-'Indicator Date hidden'!P176)</f>
        <v>0</v>
      </c>
      <c r="P175" s="211">
        <f>IF('Indicator Date hidden'!Q176="x","x",$P$2-'Indicator Date hidden'!Q176)</f>
        <v>0</v>
      </c>
      <c r="Q175" s="211" t="str">
        <f>IF('Indicator Date hidden'!R176="x","x",$Q$2-'Indicator Date hidden'!R176)</f>
        <v>x</v>
      </c>
      <c r="R175" s="211">
        <f>IF('Indicator Date hidden'!S176="x","x",$R$2-'Indicator Date hidden'!S176)</f>
        <v>0</v>
      </c>
      <c r="S175" s="211">
        <f>IF('Indicator Date hidden'!T176="x","x",$S$2-'Indicator Date hidden'!T176)</f>
        <v>0</v>
      </c>
      <c r="T175" s="211">
        <f>IF('Indicator Date hidden'!U176="x","x",$T$2-'Indicator Date hidden'!U176)</f>
        <v>0</v>
      </c>
      <c r="U175" s="211">
        <f>IF('Indicator Date hidden'!V176="x","x",$U$2-'Indicator Date hidden'!V176)</f>
        <v>0</v>
      </c>
      <c r="V175" s="211">
        <f>IF('Indicator Date hidden'!W176="x","x",$V$2-'Indicator Date hidden'!W176)</f>
        <v>0</v>
      </c>
      <c r="W175" s="211">
        <f>IF('Indicator Date hidden'!X176="x","x",$W$2-'Indicator Date hidden'!X176)</f>
        <v>2</v>
      </c>
      <c r="X175" s="211">
        <f>IF('Indicator Date hidden'!Y176="x","x",$X$2-'Indicator Date hidden'!Y176)</f>
        <v>4</v>
      </c>
      <c r="Y175" s="211">
        <f>IF('Indicator Date hidden'!Z176="x","x",$Y$2-'Indicator Date hidden'!Z176)</f>
        <v>0</v>
      </c>
      <c r="Z175" s="211">
        <f>IF('Indicator Date hidden'!AA176="x","x",$Z$2-'Indicator Date hidden'!AA176)</f>
        <v>0</v>
      </c>
      <c r="AA175" s="211" t="str">
        <f>IF('Indicator Date hidden'!AB176="x","x",$AA$2-'Indicator Date hidden'!AB176)</f>
        <v>x</v>
      </c>
      <c r="AB175" s="211">
        <f>IF('Indicator Date hidden'!AC176="x","x",$AB$2-'Indicator Date hidden'!AC176)</f>
        <v>0</v>
      </c>
      <c r="AC175" s="211">
        <f>IF('Indicator Date hidden'!AD176="x","x",$AC$2-'Indicator Date hidden'!AD176)</f>
        <v>0</v>
      </c>
      <c r="AD175" s="211" t="str">
        <f>IF('Indicator Date hidden'!AE176="x","x",$AD$2-'Indicator Date hidden'!AE176)</f>
        <v>x</v>
      </c>
      <c r="AE175" s="211">
        <f>IF('Indicator Date hidden'!AF176="x","x",$AE$2-'Indicator Date hidden'!AF176)</f>
        <v>0</v>
      </c>
      <c r="AF175" s="211">
        <f>IF('Indicator Date hidden'!AG176="x","x",$AF$2-'Indicator Date hidden'!AG176)</f>
        <v>4</v>
      </c>
      <c r="AG175" s="211">
        <f>IF('Indicator Date hidden'!AH176="x","x",$AG$2-'Indicator Date hidden'!AH176)</f>
        <v>0</v>
      </c>
      <c r="AH175" s="211">
        <f>IF('Indicator Date hidden'!AI176="x","x",$AH$2-'Indicator Date hidden'!AI176)</f>
        <v>0</v>
      </c>
      <c r="AI175" s="211">
        <f>IF('Indicator Date hidden'!AJ176="x","x",$AI$2-'Indicator Date hidden'!AJ176)</f>
        <v>0</v>
      </c>
      <c r="AJ175" s="211" t="str">
        <f>IF('Indicator Date hidden'!AK176="x","x",$AJ$2-'Indicator Date hidden'!AK176)</f>
        <v>x</v>
      </c>
      <c r="AK175" s="211">
        <f>IF('Indicator Date hidden'!AL176="x","x",$AK$2-'Indicator Date hidden'!AL176)</f>
        <v>1</v>
      </c>
      <c r="AL175" s="211">
        <f>IF('Indicator Date hidden'!AM176="x","x",$AL$2-'Indicator Date hidden'!AM176)</f>
        <v>0</v>
      </c>
      <c r="AM175" s="211">
        <f>IF('Indicator Date hidden'!AN176="x","x",$AM$2-'Indicator Date hidden'!AN176)</f>
        <v>0</v>
      </c>
      <c r="AN175" s="211">
        <f>IF('Indicator Date hidden'!AO176="x","x",$AN$2-'Indicator Date hidden'!AO176)</f>
        <v>0</v>
      </c>
      <c r="AO175" s="211" t="str">
        <f>IF('Indicator Date hidden'!AP176="x","x",$AO$2-'Indicator Date hidden'!AP176)</f>
        <v>x</v>
      </c>
      <c r="AP175" s="211" t="str">
        <f>IF('Indicator Date hidden'!AQ176="x","x",$AP$2-'Indicator Date hidden'!AQ176)</f>
        <v>x</v>
      </c>
      <c r="AQ175" s="211">
        <f>IF('Indicator Date hidden'!AR176="x","x",$AQ$2-'Indicator Date hidden'!AR176)</f>
        <v>4</v>
      </c>
      <c r="AR175" s="211">
        <f>IF('Indicator Date hidden'!AS176="x","x",$AR$2-'Indicator Date hidden'!AS176)</f>
        <v>0</v>
      </c>
      <c r="AS175" s="211" t="str">
        <f>IF('Indicator Date hidden'!AT176="x","x",$AS$2-'Indicator Date hidden'!AT176)</f>
        <v>x</v>
      </c>
      <c r="AT175" s="211">
        <f>IF('Indicator Date hidden'!AU176="x","x",$AT$2-'Indicator Date hidden'!AU176)</f>
        <v>0</v>
      </c>
      <c r="AU175" s="211">
        <f>IF('Indicator Date hidden'!AV176="x","x",$AU$2-'Indicator Date hidden'!AV176)</f>
        <v>3</v>
      </c>
      <c r="AV175" s="211">
        <f>IF('Indicator Date hidden'!AW176="x","x",$AV$2-'Indicator Date hidden'!AW176)</f>
        <v>0</v>
      </c>
      <c r="AW175" s="211">
        <f>IF('Indicator Date hidden'!AX176="x","x",$AW$2-'Indicator Date hidden'!AX176)</f>
        <v>0</v>
      </c>
      <c r="AX175" s="211">
        <f>IF('Indicator Date hidden'!AY176="x","x",$AX$2-'Indicator Date hidden'!AY176)</f>
        <v>0</v>
      </c>
      <c r="AY175" s="211">
        <f>IF('Indicator Date hidden'!AZ176="x","x",$AY$2-'Indicator Date hidden'!AZ176)</f>
        <v>0</v>
      </c>
      <c r="AZ175" s="211">
        <f>IF('Indicator Date hidden'!BA176="x","x",$AZ$2-'Indicator Date hidden'!BA176)</f>
        <v>0</v>
      </c>
      <c r="BA175">
        <f t="shared" si="25"/>
        <v>18</v>
      </c>
      <c r="BB175" s="21">
        <f t="shared" si="26"/>
        <v>0.40909090909090912</v>
      </c>
      <c r="BC175">
        <f t="shared" si="27"/>
        <v>6</v>
      </c>
      <c r="BD175" s="21">
        <f t="shared" si="28"/>
        <v>1.1143318792846604</v>
      </c>
      <c r="BE175" s="281">
        <f t="shared" si="29"/>
        <v>0</v>
      </c>
    </row>
    <row r="176" spans="1:57" x14ac:dyDescent="0.25">
      <c r="A176" t="s">
        <v>9047</v>
      </c>
      <c r="B176" s="211">
        <f>IF('Indicator Date hidden'!C177="x","x",$B$2-'Indicator Date hidden'!C177)</f>
        <v>0</v>
      </c>
      <c r="C176" s="211">
        <f>IF('Indicator Date hidden'!D177="x","x",$C$2-'Indicator Date hidden'!D177)</f>
        <v>0</v>
      </c>
      <c r="D176" s="211">
        <f>IF('Indicator Date hidden'!E177="x","x",$D$2-'Indicator Date hidden'!E177)</f>
        <v>0</v>
      </c>
      <c r="E176" s="211">
        <f>IF('Indicator Date hidden'!F177="x","x",$E$2-'Indicator Date hidden'!F177)</f>
        <v>0</v>
      </c>
      <c r="F176" s="211">
        <f>IF('Indicator Date hidden'!G177="x","x",$F$2-'Indicator Date hidden'!G177)</f>
        <v>0</v>
      </c>
      <c r="G176" s="211">
        <f>IF('Indicator Date hidden'!H177="x","x",$G$2-'Indicator Date hidden'!H177)</f>
        <v>0</v>
      </c>
      <c r="H176" s="211">
        <f>IF('Indicator Date hidden'!I177="x","x",$H$2-'Indicator Date hidden'!I177)</f>
        <v>0</v>
      </c>
      <c r="I176" s="211">
        <f>IF('Indicator Date hidden'!J177="x","x",$I$2-'Indicator Date hidden'!J177)</f>
        <v>0</v>
      </c>
      <c r="J176" s="211">
        <f>IF('Indicator Date hidden'!K177="x","x",$J$2-'Indicator Date hidden'!K177)</f>
        <v>0</v>
      </c>
      <c r="K176" s="211">
        <f>IF('Indicator Date hidden'!L177="x","x",$K$2-'Indicator Date hidden'!L177)</f>
        <v>0</v>
      </c>
      <c r="L176" s="211">
        <f>IF('Indicator Date hidden'!M177="x","x",$L$2-'Indicator Date hidden'!M177)</f>
        <v>0</v>
      </c>
      <c r="M176" s="211">
        <f>IF('Indicator Date hidden'!N177="x","x",$M$2-'Indicator Date hidden'!N177)</f>
        <v>0</v>
      </c>
      <c r="N176" s="211">
        <f>IF('Indicator Date hidden'!O177="x","x",$N$2-'Indicator Date hidden'!O177)</f>
        <v>0</v>
      </c>
      <c r="O176" s="211">
        <f>IF('Indicator Date hidden'!P177="x","x",$O$2-'Indicator Date hidden'!P177)</f>
        <v>0</v>
      </c>
      <c r="P176" s="211">
        <f>IF('Indicator Date hidden'!Q177="x","x",$P$2-'Indicator Date hidden'!Q177)</f>
        <v>0</v>
      </c>
      <c r="Q176" s="211">
        <f>IF('Indicator Date hidden'!R177="x","x",$Q$2-'Indicator Date hidden'!R177)</f>
        <v>8</v>
      </c>
      <c r="R176" s="211">
        <f>IF('Indicator Date hidden'!S177="x","x",$R$2-'Indicator Date hidden'!S177)</f>
        <v>0</v>
      </c>
      <c r="S176" s="211">
        <f>IF('Indicator Date hidden'!T177="x","x",$S$2-'Indicator Date hidden'!T177)</f>
        <v>0</v>
      </c>
      <c r="T176" s="211">
        <f>IF('Indicator Date hidden'!U177="x","x",$T$2-'Indicator Date hidden'!U177)</f>
        <v>0</v>
      </c>
      <c r="U176" s="211" t="str">
        <f>IF('Indicator Date hidden'!V177="x","x",$U$2-'Indicator Date hidden'!V177)</f>
        <v>x</v>
      </c>
      <c r="V176" s="211">
        <f>IF('Indicator Date hidden'!W177="x","x",$V$2-'Indicator Date hidden'!W177)</f>
        <v>0</v>
      </c>
      <c r="W176" s="211" t="str">
        <f>IF('Indicator Date hidden'!X177="x","x",$W$2-'Indicator Date hidden'!X177)</f>
        <v>x</v>
      </c>
      <c r="X176" s="211">
        <f>IF('Indicator Date hidden'!Y177="x","x",$X$2-'Indicator Date hidden'!Y177)</f>
        <v>4</v>
      </c>
      <c r="Y176" s="211">
        <f>IF('Indicator Date hidden'!Z177="x","x",$Y$2-'Indicator Date hidden'!Z177)</f>
        <v>0</v>
      </c>
      <c r="Z176" s="211">
        <f>IF('Indicator Date hidden'!AA177="x","x",$Z$2-'Indicator Date hidden'!AA177)</f>
        <v>0</v>
      </c>
      <c r="AA176" s="211">
        <f>IF('Indicator Date hidden'!AB177="x","x",$AA$2-'Indicator Date hidden'!AB177)</f>
        <v>1</v>
      </c>
      <c r="AB176" s="211">
        <f>IF('Indicator Date hidden'!AC177="x","x",$AB$2-'Indicator Date hidden'!AC177)</f>
        <v>0</v>
      </c>
      <c r="AC176" s="211">
        <f>IF('Indicator Date hidden'!AD177="x","x",$AC$2-'Indicator Date hidden'!AD177)</f>
        <v>0</v>
      </c>
      <c r="AD176" s="211" t="str">
        <f>IF('Indicator Date hidden'!AE177="x","x",$AD$2-'Indicator Date hidden'!AE177)</f>
        <v>x</v>
      </c>
      <c r="AE176" s="211">
        <f>IF('Indicator Date hidden'!AF177="x","x",$AE$2-'Indicator Date hidden'!AF177)</f>
        <v>0</v>
      </c>
      <c r="AF176" s="211" t="str">
        <f>IF('Indicator Date hidden'!AG177="x","x",$AF$2-'Indicator Date hidden'!AG177)</f>
        <v>x</v>
      </c>
      <c r="AG176" s="211">
        <f>IF('Indicator Date hidden'!AH177="x","x",$AG$2-'Indicator Date hidden'!AH177)</f>
        <v>0</v>
      </c>
      <c r="AH176" s="211">
        <f>IF('Indicator Date hidden'!AI177="x","x",$AH$2-'Indicator Date hidden'!AI177)</f>
        <v>0</v>
      </c>
      <c r="AI176" s="211">
        <f>IF('Indicator Date hidden'!AJ177="x","x",$AI$2-'Indicator Date hidden'!AJ177)</f>
        <v>0</v>
      </c>
      <c r="AJ176" s="211" t="str">
        <f>IF('Indicator Date hidden'!AK177="x","x",$AJ$2-'Indicator Date hidden'!AK177)</f>
        <v>x</v>
      </c>
      <c r="AK176" s="211">
        <f>IF('Indicator Date hidden'!AL177="x","x",$AK$2-'Indicator Date hidden'!AL177)</f>
        <v>1</v>
      </c>
      <c r="AL176" s="211">
        <f>IF('Indicator Date hidden'!AM177="x","x",$AL$2-'Indicator Date hidden'!AM177)</f>
        <v>0</v>
      </c>
      <c r="AM176" s="211">
        <f>IF('Indicator Date hidden'!AN177="x","x",$AM$2-'Indicator Date hidden'!AN177)</f>
        <v>0</v>
      </c>
      <c r="AN176" s="211">
        <f>IF('Indicator Date hidden'!AO177="x","x",$AN$2-'Indicator Date hidden'!AO177)</f>
        <v>0</v>
      </c>
      <c r="AO176" s="211">
        <f>IF('Indicator Date hidden'!AP177="x","x",$AO$2-'Indicator Date hidden'!AP177)</f>
        <v>1</v>
      </c>
      <c r="AP176" s="211">
        <f>IF('Indicator Date hidden'!AQ177="x","x",$AP$2-'Indicator Date hidden'!AQ177)</f>
        <v>1</v>
      </c>
      <c r="AQ176" s="211">
        <f>IF('Indicator Date hidden'!AR177="x","x",$AQ$2-'Indicator Date hidden'!AR177)</f>
        <v>4</v>
      </c>
      <c r="AR176" s="211">
        <f>IF('Indicator Date hidden'!AS177="x","x",$AR$2-'Indicator Date hidden'!AS177)</f>
        <v>0</v>
      </c>
      <c r="AS176" s="211">
        <f>IF('Indicator Date hidden'!AT177="x","x",$AS$2-'Indicator Date hidden'!AT177)</f>
        <v>0</v>
      </c>
      <c r="AT176" s="211">
        <f>IF('Indicator Date hidden'!AU177="x","x",$AT$2-'Indicator Date hidden'!AU177)</f>
        <v>0</v>
      </c>
      <c r="AU176" s="211">
        <f>IF('Indicator Date hidden'!AV177="x","x",$AU$2-'Indicator Date hidden'!AV177)</f>
        <v>1</v>
      </c>
      <c r="AV176" s="211">
        <f>IF('Indicator Date hidden'!AW177="x","x",$AV$2-'Indicator Date hidden'!AW177)</f>
        <v>0</v>
      </c>
      <c r="AW176" s="211">
        <f>IF('Indicator Date hidden'!AX177="x","x",$AW$2-'Indicator Date hidden'!AX177)</f>
        <v>0</v>
      </c>
      <c r="AX176" s="211">
        <f>IF('Indicator Date hidden'!AY177="x","x",$AX$2-'Indicator Date hidden'!AY177)</f>
        <v>0</v>
      </c>
      <c r="AY176" s="211">
        <f>IF('Indicator Date hidden'!AZ177="x","x",$AY$2-'Indicator Date hidden'!AZ177)</f>
        <v>0</v>
      </c>
      <c r="AZ176" s="211">
        <f>IF('Indicator Date hidden'!BA177="x","x",$AZ$2-'Indicator Date hidden'!BA177)</f>
        <v>0</v>
      </c>
      <c r="BA176">
        <f t="shared" si="25"/>
        <v>21</v>
      </c>
      <c r="BB176" s="21">
        <f t="shared" si="26"/>
        <v>0.45652173913043476</v>
      </c>
      <c r="BC176">
        <f t="shared" si="27"/>
        <v>8</v>
      </c>
      <c r="BD176" s="21">
        <f t="shared" si="28"/>
        <v>1.4096950292933457</v>
      </c>
      <c r="BE176" s="281">
        <f t="shared" si="29"/>
        <v>0</v>
      </c>
    </row>
    <row r="177" spans="1:57" x14ac:dyDescent="0.25">
      <c r="A177" t="s">
        <v>9048</v>
      </c>
      <c r="B177" s="211">
        <f>IF('Indicator Date hidden'!C178="x","x",$B$2-'Indicator Date hidden'!C178)</f>
        <v>0</v>
      </c>
      <c r="C177" s="211">
        <f>IF('Indicator Date hidden'!D178="x","x",$C$2-'Indicator Date hidden'!D178)</f>
        <v>0</v>
      </c>
      <c r="D177" s="211">
        <f>IF('Indicator Date hidden'!E178="x","x",$D$2-'Indicator Date hidden'!E178)</f>
        <v>0</v>
      </c>
      <c r="E177" s="211">
        <f>IF('Indicator Date hidden'!F178="x","x",$E$2-'Indicator Date hidden'!F178)</f>
        <v>0</v>
      </c>
      <c r="F177" s="211">
        <f>IF('Indicator Date hidden'!G178="x","x",$F$2-'Indicator Date hidden'!G178)</f>
        <v>0</v>
      </c>
      <c r="G177" s="211">
        <f>IF('Indicator Date hidden'!H178="x","x",$G$2-'Indicator Date hidden'!H178)</f>
        <v>0</v>
      </c>
      <c r="H177" s="211">
        <f>IF('Indicator Date hidden'!I178="x","x",$H$2-'Indicator Date hidden'!I178)</f>
        <v>0</v>
      </c>
      <c r="I177" s="211">
        <f>IF('Indicator Date hidden'!J178="x","x",$I$2-'Indicator Date hidden'!J178)</f>
        <v>0</v>
      </c>
      <c r="J177" s="211">
        <f>IF('Indicator Date hidden'!K178="x","x",$J$2-'Indicator Date hidden'!K178)</f>
        <v>0</v>
      </c>
      <c r="K177" s="211">
        <f>IF('Indicator Date hidden'!L178="x","x",$K$2-'Indicator Date hidden'!L178)</f>
        <v>0</v>
      </c>
      <c r="L177" s="211">
        <f>IF('Indicator Date hidden'!M178="x","x",$L$2-'Indicator Date hidden'!M178)</f>
        <v>0</v>
      </c>
      <c r="M177" s="211">
        <f>IF('Indicator Date hidden'!N178="x","x",$M$2-'Indicator Date hidden'!N178)</f>
        <v>0</v>
      </c>
      <c r="N177" s="211">
        <f>IF('Indicator Date hidden'!O178="x","x",$N$2-'Indicator Date hidden'!O178)</f>
        <v>0</v>
      </c>
      <c r="O177" s="211">
        <f>IF('Indicator Date hidden'!P178="x","x",$O$2-'Indicator Date hidden'!P178)</f>
        <v>0</v>
      </c>
      <c r="P177" s="211">
        <f>IF('Indicator Date hidden'!Q178="x","x",$P$2-'Indicator Date hidden'!Q178)</f>
        <v>0</v>
      </c>
      <c r="Q177" s="211">
        <f>IF('Indicator Date hidden'!R178="x","x",$Q$2-'Indicator Date hidden'!R178)</f>
        <v>2</v>
      </c>
      <c r="R177" s="211">
        <f>IF('Indicator Date hidden'!S178="x","x",$R$2-'Indicator Date hidden'!S178)</f>
        <v>0</v>
      </c>
      <c r="S177" s="211">
        <f>IF('Indicator Date hidden'!T178="x","x",$S$2-'Indicator Date hidden'!T178)</f>
        <v>0</v>
      </c>
      <c r="T177" s="211">
        <f>IF('Indicator Date hidden'!U178="x","x",$T$2-'Indicator Date hidden'!U178)</f>
        <v>0</v>
      </c>
      <c r="U177" s="211">
        <f>IF('Indicator Date hidden'!V178="x","x",$U$2-'Indicator Date hidden'!V178)</f>
        <v>0</v>
      </c>
      <c r="V177" s="211">
        <f>IF('Indicator Date hidden'!W178="x","x",$V$2-'Indicator Date hidden'!W178)</f>
        <v>0</v>
      </c>
      <c r="W177" s="211">
        <f>IF('Indicator Date hidden'!X178="x","x",$W$2-'Indicator Date hidden'!X178)</f>
        <v>2</v>
      </c>
      <c r="X177" s="211">
        <f>IF('Indicator Date hidden'!Y178="x","x",$X$2-'Indicator Date hidden'!Y178)</f>
        <v>4</v>
      </c>
      <c r="Y177" s="211">
        <f>IF('Indicator Date hidden'!Z178="x","x",$Y$2-'Indicator Date hidden'!Z178)</f>
        <v>0</v>
      </c>
      <c r="Z177" s="211">
        <f>IF('Indicator Date hidden'!AA178="x","x",$Z$2-'Indicator Date hidden'!AA178)</f>
        <v>0</v>
      </c>
      <c r="AA177" s="211">
        <f>IF('Indicator Date hidden'!AB178="x","x",$AA$2-'Indicator Date hidden'!AB178)</f>
        <v>0</v>
      </c>
      <c r="AB177" s="211">
        <f>IF('Indicator Date hidden'!AC178="x","x",$AB$2-'Indicator Date hidden'!AC178)</f>
        <v>0</v>
      </c>
      <c r="AC177" s="211">
        <f>IF('Indicator Date hidden'!AD178="x","x",$AC$2-'Indicator Date hidden'!AD178)</f>
        <v>0</v>
      </c>
      <c r="AD177" s="211" t="str">
        <f>IF('Indicator Date hidden'!AE178="x","x",$AD$2-'Indicator Date hidden'!AE178)</f>
        <v>x</v>
      </c>
      <c r="AE177" s="211">
        <f>IF('Indicator Date hidden'!AF178="x","x",$AE$2-'Indicator Date hidden'!AF178)</f>
        <v>0</v>
      </c>
      <c r="AF177" s="211">
        <f>IF('Indicator Date hidden'!AG178="x","x",$AF$2-'Indicator Date hidden'!AG178)</f>
        <v>3</v>
      </c>
      <c r="AG177" s="211">
        <f>IF('Indicator Date hidden'!AH178="x","x",$AG$2-'Indicator Date hidden'!AH178)</f>
        <v>0</v>
      </c>
      <c r="AH177" s="211">
        <f>IF('Indicator Date hidden'!AI178="x","x",$AH$2-'Indicator Date hidden'!AI178)</f>
        <v>0</v>
      </c>
      <c r="AI177" s="211">
        <f>IF('Indicator Date hidden'!AJ178="x","x",$AI$2-'Indicator Date hidden'!AJ178)</f>
        <v>0</v>
      </c>
      <c r="AJ177" s="211" t="str">
        <f>IF('Indicator Date hidden'!AK178="x","x",$AJ$2-'Indicator Date hidden'!AK178)</f>
        <v>x</v>
      </c>
      <c r="AK177" s="211">
        <f>IF('Indicator Date hidden'!AL178="x","x",$AK$2-'Indicator Date hidden'!AL178)</f>
        <v>1</v>
      </c>
      <c r="AL177" s="211">
        <f>IF('Indicator Date hidden'!AM178="x","x",$AL$2-'Indicator Date hidden'!AM178)</f>
        <v>0</v>
      </c>
      <c r="AM177" s="211">
        <f>IF('Indicator Date hidden'!AN178="x","x",$AM$2-'Indicator Date hidden'!AN178)</f>
        <v>0</v>
      </c>
      <c r="AN177" s="211">
        <f>IF('Indicator Date hidden'!AO178="x","x",$AN$2-'Indicator Date hidden'!AO178)</f>
        <v>0</v>
      </c>
      <c r="AO177" s="211">
        <f>IF('Indicator Date hidden'!AP178="x","x",$AO$2-'Indicator Date hidden'!AP178)</f>
        <v>0</v>
      </c>
      <c r="AP177" s="211">
        <f>IF('Indicator Date hidden'!AQ178="x","x",$AP$2-'Indicator Date hidden'!AQ178)</f>
        <v>0</v>
      </c>
      <c r="AQ177" s="211">
        <f>IF('Indicator Date hidden'!AR178="x","x",$AQ$2-'Indicator Date hidden'!AR178)</f>
        <v>4</v>
      </c>
      <c r="AR177" s="211">
        <f>IF('Indicator Date hidden'!AS178="x","x",$AR$2-'Indicator Date hidden'!AS178)</f>
        <v>0</v>
      </c>
      <c r="AS177" s="211">
        <f>IF('Indicator Date hidden'!AT178="x","x",$AS$2-'Indicator Date hidden'!AT178)</f>
        <v>0</v>
      </c>
      <c r="AT177" s="211">
        <f>IF('Indicator Date hidden'!AU178="x","x",$AT$2-'Indicator Date hidden'!AU178)</f>
        <v>0</v>
      </c>
      <c r="AU177" s="211">
        <f>IF('Indicator Date hidden'!AV178="x","x",$AU$2-'Indicator Date hidden'!AV178)</f>
        <v>3</v>
      </c>
      <c r="AV177" s="211">
        <f>IF('Indicator Date hidden'!AW178="x","x",$AV$2-'Indicator Date hidden'!AW178)</f>
        <v>0</v>
      </c>
      <c r="AW177" s="211">
        <f>IF('Indicator Date hidden'!AX178="x","x",$AW$2-'Indicator Date hidden'!AX178)</f>
        <v>0</v>
      </c>
      <c r="AX177" s="211">
        <f>IF('Indicator Date hidden'!AY178="x","x",$AX$2-'Indicator Date hidden'!AY178)</f>
        <v>0</v>
      </c>
      <c r="AY177" s="211">
        <f>IF('Indicator Date hidden'!AZ178="x","x",$AY$2-'Indicator Date hidden'!AZ178)</f>
        <v>0</v>
      </c>
      <c r="AZ177" s="211">
        <f>IF('Indicator Date hidden'!BA178="x","x",$AZ$2-'Indicator Date hidden'!BA178)</f>
        <v>0</v>
      </c>
      <c r="BA177">
        <f t="shared" si="25"/>
        <v>19</v>
      </c>
      <c r="BB177" s="21">
        <f t="shared" si="26"/>
        <v>0.38775510204081631</v>
      </c>
      <c r="BC177">
        <f t="shared" si="27"/>
        <v>7</v>
      </c>
      <c r="BD177" s="21">
        <f t="shared" si="28"/>
        <v>1.0265123542823911</v>
      </c>
      <c r="BE177" s="281">
        <f t="shared" si="29"/>
        <v>0</v>
      </c>
    </row>
    <row r="178" spans="1:57" x14ac:dyDescent="0.25">
      <c r="A178" t="s">
        <v>9049</v>
      </c>
      <c r="B178" s="211">
        <f>IF('Indicator Date hidden'!C179="x","x",$B$2-'Indicator Date hidden'!C179)</f>
        <v>0</v>
      </c>
      <c r="C178" s="211">
        <f>IF('Indicator Date hidden'!D179="x","x",$C$2-'Indicator Date hidden'!D179)</f>
        <v>0</v>
      </c>
      <c r="D178" s="211">
        <f>IF('Indicator Date hidden'!E179="x","x",$D$2-'Indicator Date hidden'!E179)</f>
        <v>0</v>
      </c>
      <c r="E178" s="211">
        <f>IF('Indicator Date hidden'!F179="x","x",$E$2-'Indicator Date hidden'!F179)</f>
        <v>0</v>
      </c>
      <c r="F178" s="211">
        <f>IF('Indicator Date hidden'!G179="x","x",$F$2-'Indicator Date hidden'!G179)</f>
        <v>0</v>
      </c>
      <c r="G178" s="211">
        <f>IF('Indicator Date hidden'!H179="x","x",$G$2-'Indicator Date hidden'!H179)</f>
        <v>0</v>
      </c>
      <c r="H178" s="211">
        <f>IF('Indicator Date hidden'!I179="x","x",$H$2-'Indicator Date hidden'!I179)</f>
        <v>0</v>
      </c>
      <c r="I178" s="211">
        <f>IF('Indicator Date hidden'!J179="x","x",$I$2-'Indicator Date hidden'!J179)</f>
        <v>0</v>
      </c>
      <c r="J178" s="211">
        <f>IF('Indicator Date hidden'!K179="x","x",$J$2-'Indicator Date hidden'!K179)</f>
        <v>0</v>
      </c>
      <c r="K178" s="211">
        <f>IF('Indicator Date hidden'!L179="x","x",$K$2-'Indicator Date hidden'!L179)</f>
        <v>0</v>
      </c>
      <c r="L178" s="211">
        <f>IF('Indicator Date hidden'!M179="x","x",$L$2-'Indicator Date hidden'!M179)</f>
        <v>0</v>
      </c>
      <c r="M178" s="211">
        <f>IF('Indicator Date hidden'!N179="x","x",$M$2-'Indicator Date hidden'!N179)</f>
        <v>0</v>
      </c>
      <c r="N178" s="211">
        <f>IF('Indicator Date hidden'!O179="x","x",$N$2-'Indicator Date hidden'!O179)</f>
        <v>0</v>
      </c>
      <c r="O178" s="211">
        <f>IF('Indicator Date hidden'!P179="x","x",$O$2-'Indicator Date hidden'!P179)</f>
        <v>0</v>
      </c>
      <c r="P178" s="211">
        <f>IF('Indicator Date hidden'!Q179="x","x",$P$2-'Indicator Date hidden'!Q179)</f>
        <v>0</v>
      </c>
      <c r="Q178" s="211" t="str">
        <f>IF('Indicator Date hidden'!R179="x","x",$Q$2-'Indicator Date hidden'!R179)</f>
        <v>x</v>
      </c>
      <c r="R178" s="211">
        <f>IF('Indicator Date hidden'!S179="x","x",$R$2-'Indicator Date hidden'!S179)</f>
        <v>0</v>
      </c>
      <c r="S178" s="211">
        <f>IF('Indicator Date hidden'!T179="x","x",$S$2-'Indicator Date hidden'!T179)</f>
        <v>0</v>
      </c>
      <c r="T178" s="211">
        <f>IF('Indicator Date hidden'!U179="x","x",$T$2-'Indicator Date hidden'!U179)</f>
        <v>0</v>
      </c>
      <c r="U178" s="211">
        <f>IF('Indicator Date hidden'!V179="x","x",$U$2-'Indicator Date hidden'!V179)</f>
        <v>0</v>
      </c>
      <c r="V178" s="211">
        <f>IF('Indicator Date hidden'!W179="x","x",$V$2-'Indicator Date hidden'!W179)</f>
        <v>0</v>
      </c>
      <c r="W178" s="211">
        <f>IF('Indicator Date hidden'!X179="x","x",$W$2-'Indicator Date hidden'!X179)</f>
        <v>1</v>
      </c>
      <c r="X178" s="211">
        <f>IF('Indicator Date hidden'!Y179="x","x",$X$2-'Indicator Date hidden'!Y179)</f>
        <v>3</v>
      </c>
      <c r="Y178" s="211">
        <f>IF('Indicator Date hidden'!Z179="x","x",$Y$2-'Indicator Date hidden'!Z179)</f>
        <v>0</v>
      </c>
      <c r="Z178" s="211">
        <f>IF('Indicator Date hidden'!AA179="x","x",$Z$2-'Indicator Date hidden'!AA179)</f>
        <v>0</v>
      </c>
      <c r="AA178" s="211" t="str">
        <f>IF('Indicator Date hidden'!AB179="x","x",$AA$2-'Indicator Date hidden'!AB179)</f>
        <v>x</v>
      </c>
      <c r="AB178" s="211">
        <f>IF('Indicator Date hidden'!AC179="x","x",$AB$2-'Indicator Date hidden'!AC179)</f>
        <v>0</v>
      </c>
      <c r="AC178" s="211">
        <f>IF('Indicator Date hidden'!AD179="x","x",$AC$2-'Indicator Date hidden'!AD179)</f>
        <v>0</v>
      </c>
      <c r="AD178" s="211">
        <f>IF('Indicator Date hidden'!AE179="x","x",$AD$2-'Indicator Date hidden'!AE179)</f>
        <v>0</v>
      </c>
      <c r="AE178" s="211">
        <f>IF('Indicator Date hidden'!AF179="x","x",$AE$2-'Indicator Date hidden'!AF179)</f>
        <v>0</v>
      </c>
      <c r="AF178" s="211">
        <f>IF('Indicator Date hidden'!AG179="x","x",$AF$2-'Indicator Date hidden'!AG179)</f>
        <v>1</v>
      </c>
      <c r="AG178" s="211">
        <f>IF('Indicator Date hidden'!AH179="x","x",$AG$2-'Indicator Date hidden'!AH179)</f>
        <v>0</v>
      </c>
      <c r="AH178" s="211">
        <f>IF('Indicator Date hidden'!AI179="x","x",$AH$2-'Indicator Date hidden'!AI179)</f>
        <v>0</v>
      </c>
      <c r="AI178" s="211">
        <f>IF('Indicator Date hidden'!AJ179="x","x",$AI$2-'Indicator Date hidden'!AJ179)</f>
        <v>0</v>
      </c>
      <c r="AJ178" s="211">
        <f>IF('Indicator Date hidden'!AK179="x","x",$AJ$2-'Indicator Date hidden'!AK179)</f>
        <v>1</v>
      </c>
      <c r="AK178" s="211">
        <f>IF('Indicator Date hidden'!AL179="x","x",$AK$2-'Indicator Date hidden'!AL179)</f>
        <v>0</v>
      </c>
      <c r="AL178" s="211">
        <f>IF('Indicator Date hidden'!AM179="x","x",$AL$2-'Indicator Date hidden'!AM179)</f>
        <v>0</v>
      </c>
      <c r="AM178" s="211">
        <f>IF('Indicator Date hidden'!AN179="x","x",$AM$2-'Indicator Date hidden'!AN179)</f>
        <v>0</v>
      </c>
      <c r="AN178" s="211">
        <f>IF('Indicator Date hidden'!AO179="x","x",$AN$2-'Indicator Date hidden'!AO179)</f>
        <v>0</v>
      </c>
      <c r="AO178" s="211">
        <f>IF('Indicator Date hidden'!AP179="x","x",$AO$2-'Indicator Date hidden'!AP179)</f>
        <v>0</v>
      </c>
      <c r="AP178" s="211">
        <f>IF('Indicator Date hidden'!AQ179="x","x",$AP$2-'Indicator Date hidden'!AQ179)</f>
        <v>0</v>
      </c>
      <c r="AQ178" s="211">
        <f>IF('Indicator Date hidden'!AR179="x","x",$AQ$2-'Indicator Date hidden'!AR179)</f>
        <v>0</v>
      </c>
      <c r="AR178" s="211">
        <f>IF('Indicator Date hidden'!AS179="x","x",$AR$2-'Indicator Date hidden'!AS179)</f>
        <v>0</v>
      </c>
      <c r="AS178" s="211">
        <f>IF('Indicator Date hidden'!AT179="x","x",$AS$2-'Indicator Date hidden'!AT179)</f>
        <v>0</v>
      </c>
      <c r="AT178" s="211">
        <f>IF('Indicator Date hidden'!AU179="x","x",$AT$2-'Indicator Date hidden'!AU179)</f>
        <v>0</v>
      </c>
      <c r="AU178" s="211">
        <f>IF('Indicator Date hidden'!AV179="x","x",$AU$2-'Indicator Date hidden'!AV179)</f>
        <v>1</v>
      </c>
      <c r="AV178" s="211">
        <f>IF('Indicator Date hidden'!AW179="x","x",$AV$2-'Indicator Date hidden'!AW179)</f>
        <v>0</v>
      </c>
      <c r="AW178" s="211">
        <f>IF('Indicator Date hidden'!AX179="x","x",$AW$2-'Indicator Date hidden'!AX179)</f>
        <v>0</v>
      </c>
      <c r="AX178" s="211">
        <f>IF('Indicator Date hidden'!AY179="x","x",$AX$2-'Indicator Date hidden'!AY179)</f>
        <v>0</v>
      </c>
      <c r="AY178" s="211">
        <f>IF('Indicator Date hidden'!AZ179="x","x",$AY$2-'Indicator Date hidden'!AZ179)</f>
        <v>0</v>
      </c>
      <c r="AZ178" s="211">
        <f>IF('Indicator Date hidden'!BA179="x","x",$AZ$2-'Indicator Date hidden'!BA179)</f>
        <v>0</v>
      </c>
      <c r="BA178">
        <f t="shared" si="25"/>
        <v>7</v>
      </c>
      <c r="BB178" s="21">
        <f t="shared" si="26"/>
        <v>0.14285714285714285</v>
      </c>
      <c r="BC178">
        <f t="shared" si="27"/>
        <v>5</v>
      </c>
      <c r="BD178" s="21">
        <f t="shared" si="28"/>
        <v>0.49487165930539351</v>
      </c>
      <c r="BE178" s="281">
        <f t="shared" si="29"/>
        <v>0</v>
      </c>
    </row>
    <row r="179" spans="1:57" x14ac:dyDescent="0.25">
      <c r="A179" t="s">
        <v>9043</v>
      </c>
      <c r="B179" s="211">
        <f>IF('Indicator Date hidden'!C180="x","x",$B$2-'Indicator Date hidden'!C180)</f>
        <v>0</v>
      </c>
      <c r="C179" s="211">
        <f>IF('Indicator Date hidden'!D180="x","x",$C$2-'Indicator Date hidden'!D180)</f>
        <v>0</v>
      </c>
      <c r="D179" s="211">
        <f>IF('Indicator Date hidden'!E180="x","x",$D$2-'Indicator Date hidden'!E180)</f>
        <v>0</v>
      </c>
      <c r="E179" s="211">
        <f>IF('Indicator Date hidden'!F180="x","x",$E$2-'Indicator Date hidden'!F180)</f>
        <v>0</v>
      </c>
      <c r="F179" s="211">
        <f>IF('Indicator Date hidden'!G180="x","x",$F$2-'Indicator Date hidden'!G180)</f>
        <v>0</v>
      </c>
      <c r="G179" s="211">
        <f>IF('Indicator Date hidden'!H180="x","x",$G$2-'Indicator Date hidden'!H180)</f>
        <v>0</v>
      </c>
      <c r="H179" s="211">
        <f>IF('Indicator Date hidden'!I180="x","x",$H$2-'Indicator Date hidden'!I180)</f>
        <v>0</v>
      </c>
      <c r="I179" s="211">
        <f>IF('Indicator Date hidden'!J180="x","x",$I$2-'Indicator Date hidden'!J180)</f>
        <v>0</v>
      </c>
      <c r="J179" s="211">
        <f>IF('Indicator Date hidden'!K180="x","x",$J$2-'Indicator Date hidden'!K180)</f>
        <v>0</v>
      </c>
      <c r="K179" s="211">
        <f>IF('Indicator Date hidden'!L180="x","x",$K$2-'Indicator Date hidden'!L180)</f>
        <v>0</v>
      </c>
      <c r="L179" s="211">
        <f>IF('Indicator Date hidden'!M180="x","x",$L$2-'Indicator Date hidden'!M180)</f>
        <v>0</v>
      </c>
      <c r="M179" s="211">
        <f>IF('Indicator Date hidden'!N180="x","x",$M$2-'Indicator Date hidden'!N180)</f>
        <v>0</v>
      </c>
      <c r="N179" s="211">
        <f>IF('Indicator Date hidden'!O180="x","x",$N$2-'Indicator Date hidden'!O180)</f>
        <v>0</v>
      </c>
      <c r="O179" s="211">
        <f>IF('Indicator Date hidden'!P180="x","x",$O$2-'Indicator Date hidden'!P180)</f>
        <v>0</v>
      </c>
      <c r="P179" s="211">
        <f>IF('Indicator Date hidden'!Q180="x","x",$P$2-'Indicator Date hidden'!Q180)</f>
        <v>0</v>
      </c>
      <c r="Q179" s="211" t="str">
        <f>IF('Indicator Date hidden'!R180="x","x",$Q$2-'Indicator Date hidden'!R180)</f>
        <v>x</v>
      </c>
      <c r="R179" s="211">
        <f>IF('Indicator Date hidden'!S180="x","x",$R$2-'Indicator Date hidden'!S180)</f>
        <v>0</v>
      </c>
      <c r="S179" s="211">
        <f>IF('Indicator Date hidden'!T180="x","x",$S$2-'Indicator Date hidden'!T180)</f>
        <v>0</v>
      </c>
      <c r="T179" s="211">
        <f>IF('Indicator Date hidden'!U180="x","x",$T$2-'Indicator Date hidden'!U180)</f>
        <v>0</v>
      </c>
      <c r="U179" s="211">
        <f>IF('Indicator Date hidden'!V180="x","x",$U$2-'Indicator Date hidden'!V180)</f>
        <v>0</v>
      </c>
      <c r="V179" s="211">
        <f>IF('Indicator Date hidden'!W180="x","x",$V$2-'Indicator Date hidden'!W180)</f>
        <v>0</v>
      </c>
      <c r="W179" s="211" t="str">
        <f>IF('Indicator Date hidden'!X180="x","x",$W$2-'Indicator Date hidden'!X180)</f>
        <v>x</v>
      </c>
      <c r="X179" s="211">
        <f>IF('Indicator Date hidden'!Y180="x","x",$X$2-'Indicator Date hidden'!Y180)</f>
        <v>4</v>
      </c>
      <c r="Y179" s="211">
        <f>IF('Indicator Date hidden'!Z180="x","x",$Y$2-'Indicator Date hidden'!Z180)</f>
        <v>0</v>
      </c>
      <c r="Z179" s="211">
        <f>IF('Indicator Date hidden'!AA180="x","x",$Z$2-'Indicator Date hidden'!AA180)</f>
        <v>0</v>
      </c>
      <c r="AA179" s="211" t="str">
        <f>IF('Indicator Date hidden'!AB180="x","x",$AA$2-'Indicator Date hidden'!AB180)</f>
        <v>x</v>
      </c>
      <c r="AB179" s="211">
        <f>IF('Indicator Date hidden'!AC180="x","x",$AB$2-'Indicator Date hidden'!AC180)</f>
        <v>0</v>
      </c>
      <c r="AC179" s="211">
        <f>IF('Indicator Date hidden'!AD180="x","x",$AC$2-'Indicator Date hidden'!AD180)</f>
        <v>0</v>
      </c>
      <c r="AD179" s="211" t="str">
        <f>IF('Indicator Date hidden'!AE180="x","x",$AD$2-'Indicator Date hidden'!AE180)</f>
        <v>x</v>
      </c>
      <c r="AE179" s="211" t="str">
        <f>IF('Indicator Date hidden'!AF180="x","x",$AE$2-'Indicator Date hidden'!AF180)</f>
        <v>x</v>
      </c>
      <c r="AF179" s="211" t="str">
        <f>IF('Indicator Date hidden'!AG180="x","x",$AF$2-'Indicator Date hidden'!AG180)</f>
        <v>x</v>
      </c>
      <c r="AG179" s="211">
        <f>IF('Indicator Date hidden'!AH180="x","x",$AG$2-'Indicator Date hidden'!AH180)</f>
        <v>0</v>
      </c>
      <c r="AH179" s="211">
        <f>IF('Indicator Date hidden'!AI180="x","x",$AH$2-'Indicator Date hidden'!AI180)</f>
        <v>0</v>
      </c>
      <c r="AI179" s="211">
        <f>IF('Indicator Date hidden'!AJ180="x","x",$AI$2-'Indicator Date hidden'!AJ180)</f>
        <v>0</v>
      </c>
      <c r="AJ179" s="211" t="str">
        <f>IF('Indicator Date hidden'!AK180="x","x",$AJ$2-'Indicator Date hidden'!AK180)</f>
        <v>x</v>
      </c>
      <c r="AK179" s="211">
        <f>IF('Indicator Date hidden'!AL180="x","x",$AK$2-'Indicator Date hidden'!AL180)</f>
        <v>1</v>
      </c>
      <c r="AL179" s="211">
        <f>IF('Indicator Date hidden'!AM180="x","x",$AL$2-'Indicator Date hidden'!AM180)</f>
        <v>0</v>
      </c>
      <c r="AM179" s="211">
        <f>IF('Indicator Date hidden'!AN180="x","x",$AM$2-'Indicator Date hidden'!AN180)</f>
        <v>0</v>
      </c>
      <c r="AN179" s="211">
        <f>IF('Indicator Date hidden'!AO180="x","x",$AN$2-'Indicator Date hidden'!AO180)</f>
        <v>0</v>
      </c>
      <c r="AO179" s="211" t="str">
        <f>IF('Indicator Date hidden'!AP180="x","x",$AO$2-'Indicator Date hidden'!AP180)</f>
        <v>x</v>
      </c>
      <c r="AP179" s="211" t="str">
        <f>IF('Indicator Date hidden'!AQ180="x","x",$AP$2-'Indicator Date hidden'!AQ180)</f>
        <v>x</v>
      </c>
      <c r="AQ179" s="211" t="str">
        <f>IF('Indicator Date hidden'!AR180="x","x",$AQ$2-'Indicator Date hidden'!AR180)</f>
        <v>x</v>
      </c>
      <c r="AR179" s="211">
        <f>IF('Indicator Date hidden'!AS180="x","x",$AR$2-'Indicator Date hidden'!AS180)</f>
        <v>0</v>
      </c>
      <c r="AS179" s="211">
        <f>IF('Indicator Date hidden'!AT180="x","x",$AS$2-'Indicator Date hidden'!AT180)</f>
        <v>0</v>
      </c>
      <c r="AT179" s="211">
        <f>IF('Indicator Date hidden'!AU180="x","x",$AT$2-'Indicator Date hidden'!AU180)</f>
        <v>0</v>
      </c>
      <c r="AU179" s="211">
        <f>IF('Indicator Date hidden'!AV180="x","x",$AU$2-'Indicator Date hidden'!AV180)</f>
        <v>1</v>
      </c>
      <c r="AV179" s="211">
        <f>IF('Indicator Date hidden'!AW180="x","x",$AV$2-'Indicator Date hidden'!AW180)</f>
        <v>0</v>
      </c>
      <c r="AW179" s="211">
        <f>IF('Indicator Date hidden'!AX180="x","x",$AW$2-'Indicator Date hidden'!AX180)</f>
        <v>0</v>
      </c>
      <c r="AX179" s="211">
        <f>IF('Indicator Date hidden'!AY180="x","x",$AX$2-'Indicator Date hidden'!AY180)</f>
        <v>0</v>
      </c>
      <c r="AY179" s="211">
        <f>IF('Indicator Date hidden'!AZ180="x","x",$AY$2-'Indicator Date hidden'!AZ180)</f>
        <v>9</v>
      </c>
      <c r="AZ179" s="211">
        <f>IF('Indicator Date hidden'!BA180="x","x",$AZ$2-'Indicator Date hidden'!BA180)</f>
        <v>9</v>
      </c>
      <c r="BA179">
        <f t="shared" si="25"/>
        <v>24</v>
      </c>
      <c r="BB179" s="21">
        <f t="shared" si="26"/>
        <v>0.58536585365853655</v>
      </c>
      <c r="BC179">
        <f t="shared" si="27"/>
        <v>5</v>
      </c>
      <c r="BD179" s="21">
        <f t="shared" si="28"/>
        <v>2.011862500224515</v>
      </c>
      <c r="BE179" s="281">
        <f t="shared" si="29"/>
        <v>0</v>
      </c>
    </row>
    <row r="180" spans="1:57" x14ac:dyDescent="0.25">
      <c r="A180" t="s">
        <v>9051</v>
      </c>
      <c r="B180" s="211">
        <f>IF('Indicator Date hidden'!C181="x","x",$B$2-'Indicator Date hidden'!C181)</f>
        <v>0</v>
      </c>
      <c r="C180" s="211">
        <f>IF('Indicator Date hidden'!D181="x","x",$C$2-'Indicator Date hidden'!D181)</f>
        <v>0</v>
      </c>
      <c r="D180" s="211">
        <f>IF('Indicator Date hidden'!E181="x","x",$D$2-'Indicator Date hidden'!E181)</f>
        <v>0</v>
      </c>
      <c r="E180" s="211">
        <f>IF('Indicator Date hidden'!F181="x","x",$E$2-'Indicator Date hidden'!F181)</f>
        <v>0</v>
      </c>
      <c r="F180" s="211">
        <f>IF('Indicator Date hidden'!G181="x","x",$F$2-'Indicator Date hidden'!G181)</f>
        <v>0</v>
      </c>
      <c r="G180" s="211">
        <f>IF('Indicator Date hidden'!H181="x","x",$G$2-'Indicator Date hidden'!H181)</f>
        <v>0</v>
      </c>
      <c r="H180" s="211">
        <f>IF('Indicator Date hidden'!I181="x","x",$H$2-'Indicator Date hidden'!I181)</f>
        <v>0</v>
      </c>
      <c r="I180" s="211">
        <f>IF('Indicator Date hidden'!J181="x","x",$I$2-'Indicator Date hidden'!J181)</f>
        <v>0</v>
      </c>
      <c r="J180" s="211">
        <f>IF('Indicator Date hidden'!K181="x","x",$J$2-'Indicator Date hidden'!K181)</f>
        <v>0</v>
      </c>
      <c r="K180" s="211">
        <f>IF('Indicator Date hidden'!L181="x","x",$K$2-'Indicator Date hidden'!L181)</f>
        <v>0</v>
      </c>
      <c r="L180" s="211">
        <f>IF('Indicator Date hidden'!M181="x","x",$L$2-'Indicator Date hidden'!M181)</f>
        <v>0</v>
      </c>
      <c r="M180" s="211">
        <f>IF('Indicator Date hidden'!N181="x","x",$M$2-'Indicator Date hidden'!N181)</f>
        <v>0</v>
      </c>
      <c r="N180" s="211">
        <f>IF('Indicator Date hidden'!O181="x","x",$N$2-'Indicator Date hidden'!O181)</f>
        <v>0</v>
      </c>
      <c r="O180" s="211">
        <f>IF('Indicator Date hidden'!P181="x","x",$O$2-'Indicator Date hidden'!P181)</f>
        <v>0</v>
      </c>
      <c r="P180" s="211" t="str">
        <f>IF('Indicator Date hidden'!Q181="x","x",$P$2-'Indicator Date hidden'!Q181)</f>
        <v>x</v>
      </c>
      <c r="Q180" s="211" t="str">
        <f>IF('Indicator Date hidden'!R181="x","x",$Q$2-'Indicator Date hidden'!R181)</f>
        <v>x</v>
      </c>
      <c r="R180" s="211">
        <f>IF('Indicator Date hidden'!S181="x","x",$R$2-'Indicator Date hidden'!S181)</f>
        <v>0</v>
      </c>
      <c r="S180" s="211">
        <f>IF('Indicator Date hidden'!T181="x","x",$S$2-'Indicator Date hidden'!T181)</f>
        <v>0</v>
      </c>
      <c r="T180" s="211">
        <f>IF('Indicator Date hidden'!U181="x","x",$T$2-'Indicator Date hidden'!U181)</f>
        <v>0</v>
      </c>
      <c r="U180" s="211">
        <f>IF('Indicator Date hidden'!V181="x","x",$U$2-'Indicator Date hidden'!V181)</f>
        <v>0</v>
      </c>
      <c r="V180" s="211">
        <f>IF('Indicator Date hidden'!W181="x","x",$V$2-'Indicator Date hidden'!W181)</f>
        <v>0</v>
      </c>
      <c r="W180" s="211">
        <f>IF('Indicator Date hidden'!X181="x","x",$W$2-'Indicator Date hidden'!X181)</f>
        <v>7</v>
      </c>
      <c r="X180" s="211">
        <f>IF('Indicator Date hidden'!Y181="x","x",$X$2-'Indicator Date hidden'!Y181)</f>
        <v>4</v>
      </c>
      <c r="Y180" s="211">
        <f>IF('Indicator Date hidden'!Z181="x","x",$Y$2-'Indicator Date hidden'!Z181)</f>
        <v>0</v>
      </c>
      <c r="Z180" s="211">
        <f>IF('Indicator Date hidden'!AA181="x","x",$Z$2-'Indicator Date hidden'!AA181)</f>
        <v>0</v>
      </c>
      <c r="AA180" s="211" t="str">
        <f>IF('Indicator Date hidden'!AB181="x","x",$AA$2-'Indicator Date hidden'!AB181)</f>
        <v>x</v>
      </c>
      <c r="AB180" s="211">
        <f>IF('Indicator Date hidden'!AC181="x","x",$AB$2-'Indicator Date hidden'!AC181)</f>
        <v>0</v>
      </c>
      <c r="AC180" s="211">
        <f>IF('Indicator Date hidden'!AD181="x","x",$AC$2-'Indicator Date hidden'!AD181)</f>
        <v>0</v>
      </c>
      <c r="AD180" s="211" t="str">
        <f>IF('Indicator Date hidden'!AE181="x","x",$AD$2-'Indicator Date hidden'!AE181)</f>
        <v>x</v>
      </c>
      <c r="AE180" s="211" t="str">
        <f>IF('Indicator Date hidden'!AF181="x","x",$AE$2-'Indicator Date hidden'!AF181)</f>
        <v>x</v>
      </c>
      <c r="AF180" s="211" t="str">
        <f>IF('Indicator Date hidden'!AG181="x","x",$AF$2-'Indicator Date hidden'!AG181)</f>
        <v>x</v>
      </c>
      <c r="AG180" s="211">
        <f>IF('Indicator Date hidden'!AH181="x","x",$AG$2-'Indicator Date hidden'!AH181)</f>
        <v>0</v>
      </c>
      <c r="AH180" s="211">
        <f>IF('Indicator Date hidden'!AI181="x","x",$AH$2-'Indicator Date hidden'!AI181)</f>
        <v>0</v>
      </c>
      <c r="AI180" s="211">
        <f>IF('Indicator Date hidden'!AJ181="x","x",$AI$2-'Indicator Date hidden'!AJ181)</f>
        <v>0</v>
      </c>
      <c r="AJ180" s="211" t="str">
        <f>IF('Indicator Date hidden'!AK181="x","x",$AJ$2-'Indicator Date hidden'!AK181)</f>
        <v>x</v>
      </c>
      <c r="AK180" s="211" t="str">
        <f>IF('Indicator Date hidden'!AL181="x","x",$AK$2-'Indicator Date hidden'!AL181)</f>
        <v>x</v>
      </c>
      <c r="AL180" s="211">
        <f>IF('Indicator Date hidden'!AM181="x","x",$AL$2-'Indicator Date hidden'!AM181)</f>
        <v>0</v>
      </c>
      <c r="AM180" s="211">
        <f>IF('Indicator Date hidden'!AN181="x","x",$AM$2-'Indicator Date hidden'!AN181)</f>
        <v>0</v>
      </c>
      <c r="AN180" s="211">
        <f>IF('Indicator Date hidden'!AO181="x","x",$AN$2-'Indicator Date hidden'!AO181)</f>
        <v>0</v>
      </c>
      <c r="AO180" s="211" t="str">
        <f>IF('Indicator Date hidden'!AP181="x","x",$AO$2-'Indicator Date hidden'!AP181)</f>
        <v>x</v>
      </c>
      <c r="AP180" s="211" t="str">
        <f>IF('Indicator Date hidden'!AQ181="x","x",$AP$2-'Indicator Date hidden'!AQ181)</f>
        <v>x</v>
      </c>
      <c r="AQ180" s="211" t="str">
        <f>IF('Indicator Date hidden'!AR181="x","x",$AQ$2-'Indicator Date hidden'!AR181)</f>
        <v>x</v>
      </c>
      <c r="AR180" s="211">
        <f>IF('Indicator Date hidden'!AS181="x","x",$AR$2-'Indicator Date hidden'!AS181)</f>
        <v>0</v>
      </c>
      <c r="AS180" s="211" t="str">
        <f>IF('Indicator Date hidden'!AT181="x","x",$AS$2-'Indicator Date hidden'!AT181)</f>
        <v>x</v>
      </c>
      <c r="AT180" s="211">
        <f>IF('Indicator Date hidden'!AU181="x","x",$AT$2-'Indicator Date hidden'!AU181)</f>
        <v>0</v>
      </c>
      <c r="AU180" s="211" t="str">
        <f>IF('Indicator Date hidden'!AV181="x","x",$AU$2-'Indicator Date hidden'!AV181)</f>
        <v>x</v>
      </c>
      <c r="AV180" s="211">
        <f>IF('Indicator Date hidden'!AW181="x","x",$AV$2-'Indicator Date hidden'!AW181)</f>
        <v>1</v>
      </c>
      <c r="AW180" s="211">
        <f>IF('Indicator Date hidden'!AX181="x","x",$AW$2-'Indicator Date hidden'!AX181)</f>
        <v>0</v>
      </c>
      <c r="AX180" s="211">
        <f>IF('Indicator Date hidden'!AY181="x","x",$AX$2-'Indicator Date hidden'!AY181)</f>
        <v>0</v>
      </c>
      <c r="AY180" s="211">
        <f>IF('Indicator Date hidden'!AZ181="x","x",$AY$2-'Indicator Date hidden'!AZ181)</f>
        <v>2</v>
      </c>
      <c r="AZ180" s="211">
        <f>IF('Indicator Date hidden'!BA181="x","x",$AZ$2-'Indicator Date hidden'!BA181)</f>
        <v>0</v>
      </c>
      <c r="BA180">
        <f t="shared" si="25"/>
        <v>14</v>
      </c>
      <c r="BB180" s="21">
        <f t="shared" si="26"/>
        <v>0.36842105263157893</v>
      </c>
      <c r="BC180">
        <f t="shared" si="27"/>
        <v>4</v>
      </c>
      <c r="BD180" s="21">
        <f t="shared" si="28"/>
        <v>1.3062814364200901</v>
      </c>
      <c r="BE180" s="281">
        <f t="shared" si="29"/>
        <v>0</v>
      </c>
    </row>
    <row r="181" spans="1:57" x14ac:dyDescent="0.25">
      <c r="A181" t="s">
        <v>9053</v>
      </c>
      <c r="B181" s="211">
        <f>IF('Indicator Date hidden'!C182="x","x",$B$2-'Indicator Date hidden'!C182)</f>
        <v>0</v>
      </c>
      <c r="C181" s="211">
        <f>IF('Indicator Date hidden'!D182="x","x",$C$2-'Indicator Date hidden'!D182)</f>
        <v>0</v>
      </c>
      <c r="D181" s="211">
        <f>IF('Indicator Date hidden'!E182="x","x",$D$2-'Indicator Date hidden'!E182)</f>
        <v>0</v>
      </c>
      <c r="E181" s="211">
        <f>IF('Indicator Date hidden'!F182="x","x",$E$2-'Indicator Date hidden'!F182)</f>
        <v>0</v>
      </c>
      <c r="F181" s="211">
        <f>IF('Indicator Date hidden'!G182="x","x",$F$2-'Indicator Date hidden'!G182)</f>
        <v>0</v>
      </c>
      <c r="G181" s="211">
        <f>IF('Indicator Date hidden'!H182="x","x",$G$2-'Indicator Date hidden'!H182)</f>
        <v>0</v>
      </c>
      <c r="H181" s="211">
        <f>IF('Indicator Date hidden'!I182="x","x",$H$2-'Indicator Date hidden'!I182)</f>
        <v>0</v>
      </c>
      <c r="I181" s="211">
        <f>IF('Indicator Date hidden'!J182="x","x",$I$2-'Indicator Date hidden'!J182)</f>
        <v>0</v>
      </c>
      <c r="J181" s="211">
        <f>IF('Indicator Date hidden'!K182="x","x",$J$2-'Indicator Date hidden'!K182)</f>
        <v>0</v>
      </c>
      <c r="K181" s="211">
        <f>IF('Indicator Date hidden'!L182="x","x",$K$2-'Indicator Date hidden'!L182)</f>
        <v>0</v>
      </c>
      <c r="L181" s="211">
        <f>IF('Indicator Date hidden'!M182="x","x",$L$2-'Indicator Date hidden'!M182)</f>
        <v>0</v>
      </c>
      <c r="M181" s="211">
        <f>IF('Indicator Date hidden'!N182="x","x",$M$2-'Indicator Date hidden'!N182)</f>
        <v>0</v>
      </c>
      <c r="N181" s="211">
        <f>IF('Indicator Date hidden'!O182="x","x",$N$2-'Indicator Date hidden'!O182)</f>
        <v>0</v>
      </c>
      <c r="O181" s="211">
        <f>IF('Indicator Date hidden'!P182="x","x",$O$2-'Indicator Date hidden'!P182)</f>
        <v>0</v>
      </c>
      <c r="P181" s="211">
        <f>IF('Indicator Date hidden'!Q182="x","x",$P$2-'Indicator Date hidden'!Q182)</f>
        <v>0</v>
      </c>
      <c r="Q181" s="211">
        <f>IF('Indicator Date hidden'!R182="x","x",$Q$2-'Indicator Date hidden'!R182)</f>
        <v>3</v>
      </c>
      <c r="R181" s="211">
        <f>IF('Indicator Date hidden'!S182="x","x",$R$2-'Indicator Date hidden'!S182)</f>
        <v>0</v>
      </c>
      <c r="S181" s="211">
        <f>IF('Indicator Date hidden'!T182="x","x",$S$2-'Indicator Date hidden'!T182)</f>
        <v>0</v>
      </c>
      <c r="T181" s="211">
        <f>IF('Indicator Date hidden'!U182="x","x",$T$2-'Indicator Date hidden'!U182)</f>
        <v>0</v>
      </c>
      <c r="U181" s="211">
        <f>IF('Indicator Date hidden'!V182="x","x",$U$2-'Indicator Date hidden'!V182)</f>
        <v>0</v>
      </c>
      <c r="V181" s="211">
        <f>IF('Indicator Date hidden'!W182="x","x",$V$2-'Indicator Date hidden'!W182)</f>
        <v>0</v>
      </c>
      <c r="W181" s="211">
        <f>IF('Indicator Date hidden'!X182="x","x",$W$2-'Indicator Date hidden'!X182)</f>
        <v>3</v>
      </c>
      <c r="X181" s="211">
        <f>IF('Indicator Date hidden'!Y182="x","x",$X$2-'Indicator Date hidden'!Y182)</f>
        <v>4</v>
      </c>
      <c r="Y181" s="211">
        <f>IF('Indicator Date hidden'!Z182="x","x",$Y$2-'Indicator Date hidden'!Z182)</f>
        <v>0</v>
      </c>
      <c r="Z181" s="211">
        <f>IF('Indicator Date hidden'!AA182="x","x",$Z$2-'Indicator Date hidden'!AA182)</f>
        <v>0</v>
      </c>
      <c r="AA181" s="211">
        <f>IF('Indicator Date hidden'!AB182="x","x",$AA$2-'Indicator Date hidden'!AB182)</f>
        <v>0</v>
      </c>
      <c r="AB181" s="211">
        <f>IF('Indicator Date hidden'!AC182="x","x",$AB$2-'Indicator Date hidden'!AC182)</f>
        <v>0</v>
      </c>
      <c r="AC181" s="211">
        <f>IF('Indicator Date hidden'!AD182="x","x",$AC$2-'Indicator Date hidden'!AD182)</f>
        <v>0</v>
      </c>
      <c r="AD181" s="211">
        <f>IF('Indicator Date hidden'!AE182="x","x",$AD$2-'Indicator Date hidden'!AE182)</f>
        <v>0</v>
      </c>
      <c r="AE181" s="211">
        <f>IF('Indicator Date hidden'!AF182="x","x",$AE$2-'Indicator Date hidden'!AF182)</f>
        <v>0</v>
      </c>
      <c r="AF181" s="211">
        <f>IF('Indicator Date hidden'!AG182="x","x",$AF$2-'Indicator Date hidden'!AG182)</f>
        <v>1</v>
      </c>
      <c r="AG181" s="211">
        <f>IF('Indicator Date hidden'!AH182="x","x",$AG$2-'Indicator Date hidden'!AH182)</f>
        <v>0</v>
      </c>
      <c r="AH181" s="211">
        <f>IF('Indicator Date hidden'!AI182="x","x",$AH$2-'Indicator Date hidden'!AI182)</f>
        <v>0</v>
      </c>
      <c r="AI181" s="211">
        <f>IF('Indicator Date hidden'!AJ182="x","x",$AI$2-'Indicator Date hidden'!AJ182)</f>
        <v>0</v>
      </c>
      <c r="AJ181" s="211">
        <f>IF('Indicator Date hidden'!AK182="x","x",$AJ$2-'Indicator Date hidden'!AK182)</f>
        <v>1</v>
      </c>
      <c r="AK181" s="211">
        <f>IF('Indicator Date hidden'!AL182="x","x",$AK$2-'Indicator Date hidden'!AL182)</f>
        <v>0</v>
      </c>
      <c r="AL181" s="211">
        <f>IF('Indicator Date hidden'!AM182="x","x",$AL$2-'Indicator Date hidden'!AM182)</f>
        <v>0</v>
      </c>
      <c r="AM181" s="211">
        <f>IF('Indicator Date hidden'!AN182="x","x",$AM$2-'Indicator Date hidden'!AN182)</f>
        <v>0</v>
      </c>
      <c r="AN181" s="211">
        <f>IF('Indicator Date hidden'!AO182="x","x",$AN$2-'Indicator Date hidden'!AO182)</f>
        <v>0</v>
      </c>
      <c r="AO181" s="211">
        <f>IF('Indicator Date hidden'!AP182="x","x",$AO$2-'Indicator Date hidden'!AP182)</f>
        <v>1</v>
      </c>
      <c r="AP181" s="211">
        <f>IF('Indicator Date hidden'!AQ182="x","x",$AP$2-'Indicator Date hidden'!AQ182)</f>
        <v>0</v>
      </c>
      <c r="AQ181" s="211" t="str">
        <f>IF('Indicator Date hidden'!AR182="x","x",$AQ$2-'Indicator Date hidden'!AR182)</f>
        <v>x</v>
      </c>
      <c r="AR181" s="211">
        <f>IF('Indicator Date hidden'!AS182="x","x",$AR$2-'Indicator Date hidden'!AS182)</f>
        <v>0</v>
      </c>
      <c r="AS181" s="211">
        <f>IF('Indicator Date hidden'!AT182="x","x",$AS$2-'Indicator Date hidden'!AT182)</f>
        <v>0</v>
      </c>
      <c r="AT181" s="211">
        <f>IF('Indicator Date hidden'!AU182="x","x",$AT$2-'Indicator Date hidden'!AU182)</f>
        <v>0</v>
      </c>
      <c r="AU181" s="211">
        <f>IF('Indicator Date hidden'!AV182="x","x",$AU$2-'Indicator Date hidden'!AV182)</f>
        <v>2</v>
      </c>
      <c r="AV181" s="211">
        <f>IF('Indicator Date hidden'!AW182="x","x",$AV$2-'Indicator Date hidden'!AW182)</f>
        <v>0</v>
      </c>
      <c r="AW181" s="211">
        <f>IF('Indicator Date hidden'!AX182="x","x",$AW$2-'Indicator Date hidden'!AX182)</f>
        <v>0</v>
      </c>
      <c r="AX181" s="211">
        <f>IF('Indicator Date hidden'!AY182="x","x",$AX$2-'Indicator Date hidden'!AY182)</f>
        <v>0</v>
      </c>
      <c r="AY181" s="211">
        <f>IF('Indicator Date hidden'!AZ182="x","x",$AY$2-'Indicator Date hidden'!AZ182)</f>
        <v>0</v>
      </c>
      <c r="AZ181" s="211">
        <f>IF('Indicator Date hidden'!BA182="x","x",$AZ$2-'Indicator Date hidden'!BA182)</f>
        <v>0</v>
      </c>
      <c r="BA181">
        <f t="shared" si="25"/>
        <v>15</v>
      </c>
      <c r="BB181" s="21">
        <f t="shared" si="26"/>
        <v>0.3</v>
      </c>
      <c r="BC181">
        <f t="shared" si="27"/>
        <v>7</v>
      </c>
      <c r="BD181" s="21">
        <f t="shared" si="28"/>
        <v>0.8544003745317531</v>
      </c>
      <c r="BE181" s="281">
        <f t="shared" si="29"/>
        <v>0</v>
      </c>
    </row>
    <row r="182" spans="1:57" x14ac:dyDescent="0.25">
      <c r="A182" t="s">
        <v>9054</v>
      </c>
      <c r="B182" s="211">
        <f>IF('Indicator Date hidden'!C183="x","x",$B$2-'Indicator Date hidden'!C183)</f>
        <v>0</v>
      </c>
      <c r="C182" s="211">
        <f>IF('Indicator Date hidden'!D183="x","x",$C$2-'Indicator Date hidden'!D183)</f>
        <v>0</v>
      </c>
      <c r="D182" s="211">
        <f>IF('Indicator Date hidden'!E183="x","x",$D$2-'Indicator Date hidden'!E183)</f>
        <v>0</v>
      </c>
      <c r="E182" s="211">
        <f>IF('Indicator Date hidden'!F183="x","x",$E$2-'Indicator Date hidden'!F183)</f>
        <v>0</v>
      </c>
      <c r="F182" s="211">
        <f>IF('Indicator Date hidden'!G183="x","x",$F$2-'Indicator Date hidden'!G183)</f>
        <v>0</v>
      </c>
      <c r="G182" s="211">
        <f>IF('Indicator Date hidden'!H183="x","x",$G$2-'Indicator Date hidden'!H183)</f>
        <v>0</v>
      </c>
      <c r="H182" s="211">
        <f>IF('Indicator Date hidden'!I183="x","x",$H$2-'Indicator Date hidden'!I183)</f>
        <v>0</v>
      </c>
      <c r="I182" s="211">
        <f>IF('Indicator Date hidden'!J183="x","x",$I$2-'Indicator Date hidden'!J183)</f>
        <v>0</v>
      </c>
      <c r="J182" s="211">
        <f>IF('Indicator Date hidden'!K183="x","x",$J$2-'Indicator Date hidden'!K183)</f>
        <v>0</v>
      </c>
      <c r="K182" s="211">
        <f>IF('Indicator Date hidden'!L183="x","x",$K$2-'Indicator Date hidden'!L183)</f>
        <v>0</v>
      </c>
      <c r="L182" s="211">
        <f>IF('Indicator Date hidden'!M183="x","x",$L$2-'Indicator Date hidden'!M183)</f>
        <v>0</v>
      </c>
      <c r="M182" s="211">
        <f>IF('Indicator Date hidden'!N183="x","x",$M$2-'Indicator Date hidden'!N183)</f>
        <v>0</v>
      </c>
      <c r="N182" s="211">
        <f>IF('Indicator Date hidden'!O183="x","x",$N$2-'Indicator Date hidden'!O183)</f>
        <v>0</v>
      </c>
      <c r="O182" s="211">
        <f>IF('Indicator Date hidden'!P183="x","x",$O$2-'Indicator Date hidden'!P183)</f>
        <v>0</v>
      </c>
      <c r="P182" s="211">
        <f>IF('Indicator Date hidden'!Q183="x","x",$P$2-'Indicator Date hidden'!Q183)</f>
        <v>0</v>
      </c>
      <c r="Q182" s="211">
        <f>IF('Indicator Date hidden'!R183="x","x",$Q$2-'Indicator Date hidden'!R183)</f>
        <v>2</v>
      </c>
      <c r="R182" s="211">
        <f>IF('Indicator Date hidden'!S183="x","x",$R$2-'Indicator Date hidden'!S183)</f>
        <v>0</v>
      </c>
      <c r="S182" s="211">
        <f>IF('Indicator Date hidden'!T183="x","x",$S$2-'Indicator Date hidden'!T183)</f>
        <v>0</v>
      </c>
      <c r="T182" s="211">
        <f>IF('Indicator Date hidden'!U183="x","x",$T$2-'Indicator Date hidden'!U183)</f>
        <v>0</v>
      </c>
      <c r="U182" s="211">
        <f>IF('Indicator Date hidden'!V183="x","x",$U$2-'Indicator Date hidden'!V183)</f>
        <v>0</v>
      </c>
      <c r="V182" s="211">
        <f>IF('Indicator Date hidden'!W183="x","x",$V$2-'Indicator Date hidden'!W183)</f>
        <v>0</v>
      </c>
      <c r="W182" s="211" t="str">
        <f>IF('Indicator Date hidden'!X183="x","x",$W$2-'Indicator Date hidden'!X183)</f>
        <v>x</v>
      </c>
      <c r="X182" s="211">
        <f>IF('Indicator Date hidden'!Y183="x","x",$X$2-'Indicator Date hidden'!Y183)</f>
        <v>1</v>
      </c>
      <c r="Y182" s="211">
        <f>IF('Indicator Date hidden'!Z183="x","x",$Y$2-'Indicator Date hidden'!Z183)</f>
        <v>0</v>
      </c>
      <c r="Z182" s="211">
        <f>IF('Indicator Date hidden'!AA183="x","x",$Z$2-'Indicator Date hidden'!AA183)</f>
        <v>0</v>
      </c>
      <c r="AA182" s="211">
        <f>IF('Indicator Date hidden'!AB183="x","x",$AA$2-'Indicator Date hidden'!AB183)</f>
        <v>0</v>
      </c>
      <c r="AB182" s="211">
        <f>IF('Indicator Date hidden'!AC183="x","x",$AB$2-'Indicator Date hidden'!AC183)</f>
        <v>0</v>
      </c>
      <c r="AC182" s="211">
        <f>IF('Indicator Date hidden'!AD183="x","x",$AC$2-'Indicator Date hidden'!AD183)</f>
        <v>0</v>
      </c>
      <c r="AD182" s="211" t="str">
        <f>IF('Indicator Date hidden'!AE183="x","x",$AD$2-'Indicator Date hidden'!AE183)</f>
        <v>x</v>
      </c>
      <c r="AE182" s="211">
        <f>IF('Indicator Date hidden'!AF183="x","x",$AE$2-'Indicator Date hidden'!AF183)</f>
        <v>0</v>
      </c>
      <c r="AF182" s="211">
        <f>IF('Indicator Date hidden'!AG183="x","x",$AF$2-'Indicator Date hidden'!AG183)</f>
        <v>0</v>
      </c>
      <c r="AG182" s="211">
        <f>IF('Indicator Date hidden'!AH183="x","x",$AG$2-'Indicator Date hidden'!AH183)</f>
        <v>0</v>
      </c>
      <c r="AH182" s="211">
        <f>IF('Indicator Date hidden'!AI183="x","x",$AH$2-'Indicator Date hidden'!AI183)</f>
        <v>0</v>
      </c>
      <c r="AI182" s="211">
        <f>IF('Indicator Date hidden'!AJ183="x","x",$AI$2-'Indicator Date hidden'!AJ183)</f>
        <v>0</v>
      </c>
      <c r="AJ182" s="211">
        <f>IF('Indicator Date hidden'!AK183="x","x",$AJ$2-'Indicator Date hidden'!AK183)</f>
        <v>1</v>
      </c>
      <c r="AK182" s="211">
        <f>IF('Indicator Date hidden'!AL183="x","x",$AK$2-'Indicator Date hidden'!AL183)</f>
        <v>1</v>
      </c>
      <c r="AL182" s="211">
        <f>IF('Indicator Date hidden'!AM183="x","x",$AL$2-'Indicator Date hidden'!AM183)</f>
        <v>0</v>
      </c>
      <c r="AM182" s="211">
        <f>IF('Indicator Date hidden'!AN183="x","x",$AM$2-'Indicator Date hidden'!AN183)</f>
        <v>0</v>
      </c>
      <c r="AN182" s="211">
        <f>IF('Indicator Date hidden'!AO183="x","x",$AN$2-'Indicator Date hidden'!AO183)</f>
        <v>0</v>
      </c>
      <c r="AO182" s="211">
        <f>IF('Indicator Date hidden'!AP183="x","x",$AO$2-'Indicator Date hidden'!AP183)</f>
        <v>1</v>
      </c>
      <c r="AP182" s="211">
        <f>IF('Indicator Date hidden'!AQ183="x","x",$AP$2-'Indicator Date hidden'!AQ183)</f>
        <v>0</v>
      </c>
      <c r="AQ182" s="211" t="str">
        <f>IF('Indicator Date hidden'!AR183="x","x",$AQ$2-'Indicator Date hidden'!AR183)</f>
        <v>x</v>
      </c>
      <c r="AR182" s="211">
        <f>IF('Indicator Date hidden'!AS183="x","x",$AR$2-'Indicator Date hidden'!AS183)</f>
        <v>0</v>
      </c>
      <c r="AS182" s="211">
        <f>IF('Indicator Date hidden'!AT183="x","x",$AS$2-'Indicator Date hidden'!AT183)</f>
        <v>0</v>
      </c>
      <c r="AT182" s="211">
        <f>IF('Indicator Date hidden'!AU183="x","x",$AT$2-'Indicator Date hidden'!AU183)</f>
        <v>0</v>
      </c>
      <c r="AU182" s="211">
        <f>IF('Indicator Date hidden'!AV183="x","x",$AU$2-'Indicator Date hidden'!AV183)</f>
        <v>1</v>
      </c>
      <c r="AV182" s="211">
        <f>IF('Indicator Date hidden'!AW183="x","x",$AV$2-'Indicator Date hidden'!AW183)</f>
        <v>0</v>
      </c>
      <c r="AW182" s="211">
        <f>IF('Indicator Date hidden'!AX183="x","x",$AW$2-'Indicator Date hidden'!AX183)</f>
        <v>0</v>
      </c>
      <c r="AX182" s="211">
        <f>IF('Indicator Date hidden'!AY183="x","x",$AX$2-'Indicator Date hidden'!AY183)</f>
        <v>0</v>
      </c>
      <c r="AY182" s="211">
        <f>IF('Indicator Date hidden'!AZ183="x","x",$AY$2-'Indicator Date hidden'!AZ183)</f>
        <v>0</v>
      </c>
      <c r="AZ182" s="211">
        <f>IF('Indicator Date hidden'!BA183="x","x",$AZ$2-'Indicator Date hidden'!BA183)</f>
        <v>0</v>
      </c>
      <c r="BA182">
        <f t="shared" si="25"/>
        <v>7</v>
      </c>
      <c r="BB182" s="21">
        <f t="shared" si="26"/>
        <v>0.14583333333333334</v>
      </c>
      <c r="BC182">
        <f t="shared" si="27"/>
        <v>6</v>
      </c>
      <c r="BD182" s="21">
        <f t="shared" si="28"/>
        <v>0.40771637064126931</v>
      </c>
      <c r="BE182" s="281">
        <f t="shared" si="29"/>
        <v>0</v>
      </c>
    </row>
    <row r="183" spans="1:57" x14ac:dyDescent="0.25">
      <c r="A183" t="s">
        <v>8781</v>
      </c>
      <c r="B183" s="211">
        <f>IF('Indicator Date hidden'!C184="x","x",$B$2-'Indicator Date hidden'!C184)</f>
        <v>0</v>
      </c>
      <c r="C183" s="211">
        <f>IF('Indicator Date hidden'!D184="x","x",$C$2-'Indicator Date hidden'!D184)</f>
        <v>0</v>
      </c>
      <c r="D183" s="211">
        <f>IF('Indicator Date hidden'!E184="x","x",$D$2-'Indicator Date hidden'!E184)</f>
        <v>0</v>
      </c>
      <c r="E183" s="211">
        <f>IF('Indicator Date hidden'!F184="x","x",$E$2-'Indicator Date hidden'!F184)</f>
        <v>0</v>
      </c>
      <c r="F183" s="211">
        <f>IF('Indicator Date hidden'!G184="x","x",$F$2-'Indicator Date hidden'!G184)</f>
        <v>0</v>
      </c>
      <c r="G183" s="211">
        <f>IF('Indicator Date hidden'!H184="x","x",$G$2-'Indicator Date hidden'!H184)</f>
        <v>0</v>
      </c>
      <c r="H183" s="211">
        <f>IF('Indicator Date hidden'!I184="x","x",$H$2-'Indicator Date hidden'!I184)</f>
        <v>0</v>
      </c>
      <c r="I183" s="211">
        <f>IF('Indicator Date hidden'!J184="x","x",$I$2-'Indicator Date hidden'!J184)</f>
        <v>0</v>
      </c>
      <c r="J183" s="211">
        <f>IF('Indicator Date hidden'!K184="x","x",$J$2-'Indicator Date hidden'!K184)</f>
        <v>0</v>
      </c>
      <c r="K183" s="211">
        <f>IF('Indicator Date hidden'!L184="x","x",$K$2-'Indicator Date hidden'!L184)</f>
        <v>0</v>
      </c>
      <c r="L183" s="211">
        <f>IF('Indicator Date hidden'!M184="x","x",$L$2-'Indicator Date hidden'!M184)</f>
        <v>0</v>
      </c>
      <c r="M183" s="211">
        <f>IF('Indicator Date hidden'!N184="x","x",$M$2-'Indicator Date hidden'!N184)</f>
        <v>0</v>
      </c>
      <c r="N183" s="211">
        <f>IF('Indicator Date hidden'!O184="x","x",$N$2-'Indicator Date hidden'!O184)</f>
        <v>0</v>
      </c>
      <c r="O183" s="211">
        <f>IF('Indicator Date hidden'!P184="x","x",$O$2-'Indicator Date hidden'!P184)</f>
        <v>0</v>
      </c>
      <c r="P183" s="211">
        <f>IF('Indicator Date hidden'!Q184="x","x",$P$2-'Indicator Date hidden'!Q184)</f>
        <v>0</v>
      </c>
      <c r="Q183" s="211" t="str">
        <f>IF('Indicator Date hidden'!R184="x","x",$Q$2-'Indicator Date hidden'!R184)</f>
        <v>x</v>
      </c>
      <c r="R183" s="211">
        <f>IF('Indicator Date hidden'!S184="x","x",$R$2-'Indicator Date hidden'!S184)</f>
        <v>0</v>
      </c>
      <c r="S183" s="211">
        <f>IF('Indicator Date hidden'!T184="x","x",$S$2-'Indicator Date hidden'!T184)</f>
        <v>0</v>
      </c>
      <c r="T183" s="211">
        <f>IF('Indicator Date hidden'!U184="x","x",$T$2-'Indicator Date hidden'!U184)</f>
        <v>0</v>
      </c>
      <c r="U183" s="211" t="str">
        <f>IF('Indicator Date hidden'!V184="x","x",$U$2-'Indicator Date hidden'!V184)</f>
        <v>x</v>
      </c>
      <c r="V183" s="211">
        <f>IF('Indicator Date hidden'!W184="x","x",$V$2-'Indicator Date hidden'!W184)</f>
        <v>0</v>
      </c>
      <c r="W183" s="211" t="str">
        <f>IF('Indicator Date hidden'!X184="x","x",$W$2-'Indicator Date hidden'!X184)</f>
        <v>x</v>
      </c>
      <c r="X183" s="211">
        <f>IF('Indicator Date hidden'!Y184="x","x",$X$2-'Indicator Date hidden'!Y184)</f>
        <v>4</v>
      </c>
      <c r="Y183" s="211">
        <f>IF('Indicator Date hidden'!Z184="x","x",$Y$2-'Indicator Date hidden'!Z184)</f>
        <v>0</v>
      </c>
      <c r="Z183" s="211">
        <f>IF('Indicator Date hidden'!AA184="x","x",$Z$2-'Indicator Date hidden'!AA184)</f>
        <v>0</v>
      </c>
      <c r="AA183" s="211" t="str">
        <f>IF('Indicator Date hidden'!AB184="x","x",$AA$2-'Indicator Date hidden'!AB184)</f>
        <v>x</v>
      </c>
      <c r="AB183" s="211">
        <f>IF('Indicator Date hidden'!AC184="x","x",$AB$2-'Indicator Date hidden'!AC184)</f>
        <v>0</v>
      </c>
      <c r="AC183" s="211">
        <f>IF('Indicator Date hidden'!AD184="x","x",$AC$2-'Indicator Date hidden'!AD184)</f>
        <v>0</v>
      </c>
      <c r="AD183" s="211" t="str">
        <f>IF('Indicator Date hidden'!AE184="x","x",$AD$2-'Indicator Date hidden'!AE184)</f>
        <v>x</v>
      </c>
      <c r="AE183" s="211">
        <f>IF('Indicator Date hidden'!AF184="x","x",$AE$2-'Indicator Date hidden'!AF184)</f>
        <v>0</v>
      </c>
      <c r="AF183" s="211" t="str">
        <f>IF('Indicator Date hidden'!AG184="x","x",$AF$2-'Indicator Date hidden'!AG184)</f>
        <v>x</v>
      </c>
      <c r="AG183" s="211">
        <f>IF('Indicator Date hidden'!AH184="x","x",$AG$2-'Indicator Date hidden'!AH184)</f>
        <v>0</v>
      </c>
      <c r="AH183" s="211">
        <f>IF('Indicator Date hidden'!AI184="x","x",$AH$2-'Indicator Date hidden'!AI184)</f>
        <v>0</v>
      </c>
      <c r="AI183" s="211">
        <f>IF('Indicator Date hidden'!AJ184="x","x",$AI$2-'Indicator Date hidden'!AJ184)</f>
        <v>0</v>
      </c>
      <c r="AJ183" s="211" t="str">
        <f>IF('Indicator Date hidden'!AK184="x","x",$AJ$2-'Indicator Date hidden'!AK184)</f>
        <v>x</v>
      </c>
      <c r="AK183" s="211">
        <f>IF('Indicator Date hidden'!AL184="x","x",$AK$2-'Indicator Date hidden'!AL184)</f>
        <v>1</v>
      </c>
      <c r="AL183" s="211">
        <f>IF('Indicator Date hidden'!AM184="x","x",$AL$2-'Indicator Date hidden'!AM184)</f>
        <v>0</v>
      </c>
      <c r="AM183" s="211">
        <f>IF('Indicator Date hidden'!AN184="x","x",$AM$2-'Indicator Date hidden'!AN184)</f>
        <v>0</v>
      </c>
      <c r="AN183" s="211">
        <f>IF('Indicator Date hidden'!AO184="x","x",$AN$2-'Indicator Date hidden'!AO184)</f>
        <v>0</v>
      </c>
      <c r="AO183" s="211" t="str">
        <f>IF('Indicator Date hidden'!AP184="x","x",$AO$2-'Indicator Date hidden'!AP184)</f>
        <v>x</v>
      </c>
      <c r="AP183" s="211" t="str">
        <f>IF('Indicator Date hidden'!AQ184="x","x",$AP$2-'Indicator Date hidden'!AQ184)</f>
        <v>x</v>
      </c>
      <c r="AQ183" s="211">
        <f>IF('Indicator Date hidden'!AR184="x","x",$AQ$2-'Indicator Date hidden'!AR184)</f>
        <v>0</v>
      </c>
      <c r="AR183" s="211">
        <f>IF('Indicator Date hidden'!AS184="x","x",$AR$2-'Indicator Date hidden'!AS184)</f>
        <v>0</v>
      </c>
      <c r="AS183" s="211">
        <f>IF('Indicator Date hidden'!AT184="x","x",$AS$2-'Indicator Date hidden'!AT184)</f>
        <v>0</v>
      </c>
      <c r="AT183" s="211">
        <f>IF('Indicator Date hidden'!AU184="x","x",$AT$2-'Indicator Date hidden'!AU184)</f>
        <v>0</v>
      </c>
      <c r="AU183" s="211" t="str">
        <f>IF('Indicator Date hidden'!AV184="x","x",$AU$2-'Indicator Date hidden'!AV184)</f>
        <v>x</v>
      </c>
      <c r="AV183" s="211">
        <f>IF('Indicator Date hidden'!AW184="x","x",$AV$2-'Indicator Date hidden'!AW184)</f>
        <v>0</v>
      </c>
      <c r="AW183" s="211">
        <f>IF('Indicator Date hidden'!AX184="x","x",$AW$2-'Indicator Date hidden'!AX184)</f>
        <v>0</v>
      </c>
      <c r="AX183" s="211">
        <f>IF('Indicator Date hidden'!AY184="x","x",$AX$2-'Indicator Date hidden'!AY184)</f>
        <v>0</v>
      </c>
      <c r="AY183" s="211">
        <f>IF('Indicator Date hidden'!AZ184="x","x",$AY$2-'Indicator Date hidden'!AZ184)</f>
        <v>0</v>
      </c>
      <c r="AZ183" s="211">
        <f>IF('Indicator Date hidden'!BA184="x","x",$AZ$2-'Indicator Date hidden'!BA184)</f>
        <v>0</v>
      </c>
      <c r="BA183">
        <f t="shared" si="25"/>
        <v>5</v>
      </c>
      <c r="BB183" s="21">
        <f t="shared" si="26"/>
        <v>0.12195121951219512</v>
      </c>
      <c r="BC183">
        <f t="shared" si="27"/>
        <v>2</v>
      </c>
      <c r="BD183" s="21">
        <f t="shared" si="28"/>
        <v>0.63226738521052295</v>
      </c>
      <c r="BE183" s="281">
        <f t="shared" si="29"/>
        <v>0</v>
      </c>
    </row>
    <row r="184" spans="1:57" x14ac:dyDescent="0.25">
      <c r="A184" t="s">
        <v>8874</v>
      </c>
      <c r="B184" s="211">
        <f>IF('Indicator Date hidden'!C185="x","x",$B$2-'Indicator Date hidden'!C185)</f>
        <v>0</v>
      </c>
      <c r="C184" s="211">
        <f>IF('Indicator Date hidden'!D185="x","x",$C$2-'Indicator Date hidden'!D185)</f>
        <v>0</v>
      </c>
      <c r="D184" s="211">
        <f>IF('Indicator Date hidden'!E185="x","x",$D$2-'Indicator Date hidden'!E185)</f>
        <v>0</v>
      </c>
      <c r="E184" s="211">
        <f>IF('Indicator Date hidden'!F185="x","x",$E$2-'Indicator Date hidden'!F185)</f>
        <v>0</v>
      </c>
      <c r="F184" s="211">
        <f>IF('Indicator Date hidden'!G185="x","x",$F$2-'Indicator Date hidden'!G185)</f>
        <v>0</v>
      </c>
      <c r="G184" s="211">
        <f>IF('Indicator Date hidden'!H185="x","x",$G$2-'Indicator Date hidden'!H185)</f>
        <v>0</v>
      </c>
      <c r="H184" s="211">
        <f>IF('Indicator Date hidden'!I185="x","x",$H$2-'Indicator Date hidden'!I185)</f>
        <v>0</v>
      </c>
      <c r="I184" s="211">
        <f>IF('Indicator Date hidden'!J185="x","x",$I$2-'Indicator Date hidden'!J185)</f>
        <v>0</v>
      </c>
      <c r="J184" s="211">
        <f>IF('Indicator Date hidden'!K185="x","x",$J$2-'Indicator Date hidden'!K185)</f>
        <v>0</v>
      </c>
      <c r="K184" s="211">
        <f>IF('Indicator Date hidden'!L185="x","x",$K$2-'Indicator Date hidden'!L185)</f>
        <v>0</v>
      </c>
      <c r="L184" s="211">
        <f>IF('Indicator Date hidden'!M185="x","x",$L$2-'Indicator Date hidden'!M185)</f>
        <v>0</v>
      </c>
      <c r="M184" s="211">
        <f>IF('Indicator Date hidden'!N185="x","x",$M$2-'Indicator Date hidden'!N185)</f>
        <v>0</v>
      </c>
      <c r="N184" s="211">
        <f>IF('Indicator Date hidden'!O185="x","x",$N$2-'Indicator Date hidden'!O185)</f>
        <v>0</v>
      </c>
      <c r="O184" s="211">
        <f>IF('Indicator Date hidden'!P185="x","x",$O$2-'Indicator Date hidden'!P185)</f>
        <v>0</v>
      </c>
      <c r="P184" s="211">
        <f>IF('Indicator Date hidden'!Q185="x","x",$P$2-'Indicator Date hidden'!Q185)</f>
        <v>0</v>
      </c>
      <c r="Q184" s="211" t="str">
        <f>IF('Indicator Date hidden'!R185="x","x",$Q$2-'Indicator Date hidden'!R185)</f>
        <v>x</v>
      </c>
      <c r="R184" s="211">
        <f>IF('Indicator Date hidden'!S185="x","x",$R$2-'Indicator Date hidden'!S185)</f>
        <v>0</v>
      </c>
      <c r="S184" s="211">
        <f>IF('Indicator Date hidden'!T185="x","x",$S$2-'Indicator Date hidden'!T185)</f>
        <v>0</v>
      </c>
      <c r="T184" s="211">
        <f>IF('Indicator Date hidden'!U185="x","x",$T$2-'Indicator Date hidden'!U185)</f>
        <v>0</v>
      </c>
      <c r="U184" s="211" t="str">
        <f>IF('Indicator Date hidden'!V185="x","x",$U$2-'Indicator Date hidden'!V185)</f>
        <v>x</v>
      </c>
      <c r="V184" s="211">
        <f>IF('Indicator Date hidden'!W185="x","x",$V$2-'Indicator Date hidden'!W185)</f>
        <v>0</v>
      </c>
      <c r="W184" s="211" t="str">
        <f>IF('Indicator Date hidden'!X185="x","x",$W$2-'Indicator Date hidden'!X185)</f>
        <v>x</v>
      </c>
      <c r="X184" s="211">
        <f>IF('Indicator Date hidden'!Y185="x","x",$X$2-'Indicator Date hidden'!Y185)</f>
        <v>1</v>
      </c>
      <c r="Y184" s="211">
        <f>IF('Indicator Date hidden'!Z185="x","x",$Y$2-'Indicator Date hidden'!Z185)</f>
        <v>0</v>
      </c>
      <c r="Z184" s="211">
        <f>IF('Indicator Date hidden'!AA185="x","x",$Z$2-'Indicator Date hidden'!AA185)</f>
        <v>0</v>
      </c>
      <c r="AA184" s="211">
        <f>IF('Indicator Date hidden'!AB185="x","x",$AA$2-'Indicator Date hidden'!AB185)</f>
        <v>1</v>
      </c>
      <c r="AB184" s="211">
        <f>IF('Indicator Date hidden'!AC185="x","x",$AB$2-'Indicator Date hidden'!AC185)</f>
        <v>0</v>
      </c>
      <c r="AC184" s="211">
        <f>IF('Indicator Date hidden'!AD185="x","x",$AC$2-'Indicator Date hidden'!AD185)</f>
        <v>0</v>
      </c>
      <c r="AD184" s="211" t="str">
        <f>IF('Indicator Date hidden'!AE185="x","x",$AD$2-'Indicator Date hidden'!AE185)</f>
        <v>x</v>
      </c>
      <c r="AE184" s="211">
        <f>IF('Indicator Date hidden'!AF185="x","x",$AE$2-'Indicator Date hidden'!AF185)</f>
        <v>0</v>
      </c>
      <c r="AF184" s="211">
        <f>IF('Indicator Date hidden'!AG185="x","x",$AF$2-'Indicator Date hidden'!AG185)</f>
        <v>1</v>
      </c>
      <c r="AG184" s="211">
        <f>IF('Indicator Date hidden'!AH185="x","x",$AG$2-'Indicator Date hidden'!AH185)</f>
        <v>0</v>
      </c>
      <c r="AH184" s="211">
        <f>IF('Indicator Date hidden'!AI185="x","x",$AH$2-'Indicator Date hidden'!AI185)</f>
        <v>0</v>
      </c>
      <c r="AI184" s="211">
        <f>IF('Indicator Date hidden'!AJ185="x","x",$AI$2-'Indicator Date hidden'!AJ185)</f>
        <v>0</v>
      </c>
      <c r="AJ184" s="211" t="str">
        <f>IF('Indicator Date hidden'!AK185="x","x",$AJ$2-'Indicator Date hidden'!AK185)</f>
        <v>x</v>
      </c>
      <c r="AK184" s="211">
        <f>IF('Indicator Date hidden'!AL185="x","x",$AK$2-'Indicator Date hidden'!AL185)</f>
        <v>1</v>
      </c>
      <c r="AL184" s="211">
        <f>IF('Indicator Date hidden'!AM185="x","x",$AL$2-'Indicator Date hidden'!AM185)</f>
        <v>0</v>
      </c>
      <c r="AM184" s="211">
        <f>IF('Indicator Date hidden'!AN185="x","x",$AM$2-'Indicator Date hidden'!AN185)</f>
        <v>0</v>
      </c>
      <c r="AN184" s="211">
        <f>IF('Indicator Date hidden'!AO185="x","x",$AN$2-'Indicator Date hidden'!AO185)</f>
        <v>0</v>
      </c>
      <c r="AO184" s="211">
        <f>IF('Indicator Date hidden'!AP185="x","x",$AO$2-'Indicator Date hidden'!AP185)</f>
        <v>0</v>
      </c>
      <c r="AP184" s="211">
        <f>IF('Indicator Date hidden'!AQ185="x","x",$AP$2-'Indicator Date hidden'!AQ185)</f>
        <v>0</v>
      </c>
      <c r="AQ184" s="211">
        <f>IF('Indicator Date hidden'!AR185="x","x",$AQ$2-'Indicator Date hidden'!AR185)</f>
        <v>0</v>
      </c>
      <c r="AR184" s="211">
        <f>IF('Indicator Date hidden'!AS185="x","x",$AR$2-'Indicator Date hidden'!AS185)</f>
        <v>0</v>
      </c>
      <c r="AS184" s="211">
        <f>IF('Indicator Date hidden'!AT185="x","x",$AS$2-'Indicator Date hidden'!AT185)</f>
        <v>0</v>
      </c>
      <c r="AT184" s="211">
        <f>IF('Indicator Date hidden'!AU185="x","x",$AT$2-'Indicator Date hidden'!AU185)</f>
        <v>0</v>
      </c>
      <c r="AU184" s="211" t="str">
        <f>IF('Indicator Date hidden'!AV185="x","x",$AU$2-'Indicator Date hidden'!AV185)</f>
        <v>x</v>
      </c>
      <c r="AV184" s="211">
        <f>IF('Indicator Date hidden'!AW185="x","x",$AV$2-'Indicator Date hidden'!AW185)</f>
        <v>0</v>
      </c>
      <c r="AW184" s="211">
        <f>IF('Indicator Date hidden'!AX185="x","x",$AW$2-'Indicator Date hidden'!AX185)</f>
        <v>0</v>
      </c>
      <c r="AX184" s="211">
        <f>IF('Indicator Date hidden'!AY185="x","x",$AX$2-'Indicator Date hidden'!AY185)</f>
        <v>0</v>
      </c>
      <c r="AY184" s="211">
        <f>IF('Indicator Date hidden'!AZ185="x","x",$AY$2-'Indicator Date hidden'!AZ185)</f>
        <v>0</v>
      </c>
      <c r="AZ184" s="211">
        <f>IF('Indicator Date hidden'!BA185="x","x",$AZ$2-'Indicator Date hidden'!BA185)</f>
        <v>0</v>
      </c>
      <c r="BA184">
        <f t="shared" si="25"/>
        <v>4</v>
      </c>
      <c r="BB184" s="21">
        <f t="shared" si="26"/>
        <v>8.8888888888888892E-2</v>
      </c>
      <c r="BC184">
        <f t="shared" si="27"/>
        <v>4</v>
      </c>
      <c r="BD184" s="21">
        <f t="shared" si="28"/>
        <v>0.28458329944145994</v>
      </c>
      <c r="BE184" s="281">
        <f t="shared" si="29"/>
        <v>0</v>
      </c>
    </row>
    <row r="185" spans="1:57" x14ac:dyDescent="0.25">
      <c r="A185" t="s">
        <v>9058</v>
      </c>
      <c r="B185" s="211">
        <f>IF('Indicator Date hidden'!C186="x","x",$B$2-'Indicator Date hidden'!C186)</f>
        <v>0</v>
      </c>
      <c r="C185" s="211">
        <f>IF('Indicator Date hidden'!D186="x","x",$C$2-'Indicator Date hidden'!D186)</f>
        <v>0</v>
      </c>
      <c r="D185" s="211">
        <f>IF('Indicator Date hidden'!E186="x","x",$D$2-'Indicator Date hidden'!E186)</f>
        <v>0</v>
      </c>
      <c r="E185" s="211">
        <f>IF('Indicator Date hidden'!F186="x","x",$E$2-'Indicator Date hidden'!F186)</f>
        <v>0</v>
      </c>
      <c r="F185" s="211">
        <f>IF('Indicator Date hidden'!G186="x","x",$F$2-'Indicator Date hidden'!G186)</f>
        <v>0</v>
      </c>
      <c r="G185" s="211">
        <f>IF('Indicator Date hidden'!H186="x","x",$G$2-'Indicator Date hidden'!H186)</f>
        <v>0</v>
      </c>
      <c r="H185" s="211">
        <f>IF('Indicator Date hidden'!I186="x","x",$H$2-'Indicator Date hidden'!I186)</f>
        <v>0</v>
      </c>
      <c r="I185" s="211">
        <f>IF('Indicator Date hidden'!J186="x","x",$I$2-'Indicator Date hidden'!J186)</f>
        <v>0</v>
      </c>
      <c r="J185" s="211">
        <f>IF('Indicator Date hidden'!K186="x","x",$J$2-'Indicator Date hidden'!K186)</f>
        <v>0</v>
      </c>
      <c r="K185" s="211">
        <f>IF('Indicator Date hidden'!L186="x","x",$K$2-'Indicator Date hidden'!L186)</f>
        <v>0</v>
      </c>
      <c r="L185" s="211">
        <f>IF('Indicator Date hidden'!M186="x","x",$L$2-'Indicator Date hidden'!M186)</f>
        <v>0</v>
      </c>
      <c r="M185" s="211">
        <f>IF('Indicator Date hidden'!N186="x","x",$M$2-'Indicator Date hidden'!N186)</f>
        <v>0</v>
      </c>
      <c r="N185" s="211">
        <f>IF('Indicator Date hidden'!O186="x","x",$N$2-'Indicator Date hidden'!O186)</f>
        <v>0</v>
      </c>
      <c r="O185" s="211">
        <f>IF('Indicator Date hidden'!P186="x","x",$O$2-'Indicator Date hidden'!P186)</f>
        <v>0</v>
      </c>
      <c r="P185" s="211">
        <f>IF('Indicator Date hidden'!Q186="x","x",$P$2-'Indicator Date hidden'!Q186)</f>
        <v>0</v>
      </c>
      <c r="Q185" s="211" t="str">
        <f>IF('Indicator Date hidden'!R186="x","x",$Q$2-'Indicator Date hidden'!R186)</f>
        <v>x</v>
      </c>
      <c r="R185" s="211">
        <f>IF('Indicator Date hidden'!S186="x","x",$R$2-'Indicator Date hidden'!S186)</f>
        <v>0</v>
      </c>
      <c r="S185" s="211">
        <f>IF('Indicator Date hidden'!T186="x","x",$S$2-'Indicator Date hidden'!T186)</f>
        <v>0</v>
      </c>
      <c r="T185" s="211">
        <f>IF('Indicator Date hidden'!U186="x","x",$T$2-'Indicator Date hidden'!U186)</f>
        <v>0</v>
      </c>
      <c r="U185" s="211" t="str">
        <f>IF('Indicator Date hidden'!V186="x","x",$U$2-'Indicator Date hidden'!V186)</f>
        <v>x</v>
      </c>
      <c r="V185" s="211">
        <f>IF('Indicator Date hidden'!W186="x","x",$V$2-'Indicator Date hidden'!W186)</f>
        <v>0</v>
      </c>
      <c r="W185" s="211">
        <f>IF('Indicator Date hidden'!X186="x","x",$W$2-'Indicator Date hidden'!X186)</f>
        <v>2</v>
      </c>
      <c r="X185" s="211">
        <f>IF('Indicator Date hidden'!Y186="x","x",$X$2-'Indicator Date hidden'!Y186)</f>
        <v>3</v>
      </c>
      <c r="Y185" s="211">
        <f>IF('Indicator Date hidden'!Z186="x","x",$Y$2-'Indicator Date hidden'!Z186)</f>
        <v>0</v>
      </c>
      <c r="Z185" s="211">
        <f>IF('Indicator Date hidden'!AA186="x","x",$Z$2-'Indicator Date hidden'!AA186)</f>
        <v>0</v>
      </c>
      <c r="AA185" s="211" t="str">
        <f>IF('Indicator Date hidden'!AB186="x","x",$AA$2-'Indicator Date hidden'!AB186)</f>
        <v>x</v>
      </c>
      <c r="AB185" s="211">
        <f>IF('Indicator Date hidden'!AC186="x","x",$AB$2-'Indicator Date hidden'!AC186)</f>
        <v>0</v>
      </c>
      <c r="AC185" s="211">
        <f>IF('Indicator Date hidden'!AD186="x","x",$AC$2-'Indicator Date hidden'!AD186)</f>
        <v>0</v>
      </c>
      <c r="AD185" s="211" t="str">
        <f>IF('Indicator Date hidden'!AE186="x","x",$AD$2-'Indicator Date hidden'!AE186)</f>
        <v>x</v>
      </c>
      <c r="AE185" s="211">
        <f>IF('Indicator Date hidden'!AF186="x","x",$AE$2-'Indicator Date hidden'!AF186)</f>
        <v>0</v>
      </c>
      <c r="AF185" s="211">
        <f>IF('Indicator Date hidden'!AG186="x","x",$AF$2-'Indicator Date hidden'!AG186)</f>
        <v>0</v>
      </c>
      <c r="AG185" s="211">
        <f>IF('Indicator Date hidden'!AH186="x","x",$AG$2-'Indicator Date hidden'!AH186)</f>
        <v>0</v>
      </c>
      <c r="AH185" s="211">
        <f>IF('Indicator Date hidden'!AI186="x","x",$AH$2-'Indicator Date hidden'!AI186)</f>
        <v>0</v>
      </c>
      <c r="AI185" s="211">
        <f>IF('Indicator Date hidden'!AJ186="x","x",$AI$2-'Indicator Date hidden'!AJ186)</f>
        <v>0</v>
      </c>
      <c r="AJ185" s="211" t="str">
        <f>IF('Indicator Date hidden'!AK186="x","x",$AJ$2-'Indicator Date hidden'!AK186)</f>
        <v>x</v>
      </c>
      <c r="AK185" s="211">
        <f>IF('Indicator Date hidden'!AL186="x","x",$AK$2-'Indicator Date hidden'!AL186)</f>
        <v>1</v>
      </c>
      <c r="AL185" s="211">
        <f>IF('Indicator Date hidden'!AM186="x","x",$AL$2-'Indicator Date hidden'!AM186)</f>
        <v>0</v>
      </c>
      <c r="AM185" s="211">
        <f>IF('Indicator Date hidden'!AN186="x","x",$AM$2-'Indicator Date hidden'!AN186)</f>
        <v>0</v>
      </c>
      <c r="AN185" s="211">
        <f>IF('Indicator Date hidden'!AO186="x","x",$AN$2-'Indicator Date hidden'!AO186)</f>
        <v>0</v>
      </c>
      <c r="AO185" s="211">
        <f>IF('Indicator Date hidden'!AP186="x","x",$AO$2-'Indicator Date hidden'!AP186)</f>
        <v>0</v>
      </c>
      <c r="AP185" s="211">
        <f>IF('Indicator Date hidden'!AQ186="x","x",$AP$2-'Indicator Date hidden'!AQ186)</f>
        <v>0</v>
      </c>
      <c r="AQ185" s="211">
        <f>IF('Indicator Date hidden'!AR186="x","x",$AQ$2-'Indicator Date hidden'!AR186)</f>
        <v>4</v>
      </c>
      <c r="AR185" s="211">
        <f>IF('Indicator Date hidden'!AS186="x","x",$AR$2-'Indicator Date hidden'!AS186)</f>
        <v>0</v>
      </c>
      <c r="AS185" s="211">
        <f>IF('Indicator Date hidden'!AT186="x","x",$AS$2-'Indicator Date hidden'!AT186)</f>
        <v>0</v>
      </c>
      <c r="AT185" s="211">
        <f>IF('Indicator Date hidden'!AU186="x","x",$AT$2-'Indicator Date hidden'!AU186)</f>
        <v>0</v>
      </c>
      <c r="AU185" s="211" t="str">
        <f>IF('Indicator Date hidden'!AV186="x","x",$AU$2-'Indicator Date hidden'!AV186)</f>
        <v>x</v>
      </c>
      <c r="AV185" s="211">
        <f>IF('Indicator Date hidden'!AW186="x","x",$AV$2-'Indicator Date hidden'!AW186)</f>
        <v>0</v>
      </c>
      <c r="AW185" s="211">
        <f>IF('Indicator Date hidden'!AX186="x","x",$AW$2-'Indicator Date hidden'!AX186)</f>
        <v>0</v>
      </c>
      <c r="AX185" s="211">
        <f>IF('Indicator Date hidden'!AY186="x","x",$AX$2-'Indicator Date hidden'!AY186)</f>
        <v>1</v>
      </c>
      <c r="AY185" s="211">
        <f>IF('Indicator Date hidden'!AZ186="x","x",$AY$2-'Indicator Date hidden'!AZ186)</f>
        <v>0</v>
      </c>
      <c r="AZ185" s="211">
        <f>IF('Indicator Date hidden'!BA186="x","x",$AZ$2-'Indicator Date hidden'!BA186)</f>
        <v>0</v>
      </c>
      <c r="BA185">
        <f t="shared" si="25"/>
        <v>11</v>
      </c>
      <c r="BB185" s="21">
        <f t="shared" si="26"/>
        <v>0.24444444444444444</v>
      </c>
      <c r="BC185">
        <f t="shared" si="27"/>
        <v>5</v>
      </c>
      <c r="BD185" s="21">
        <f t="shared" si="28"/>
        <v>0.79318081322554435</v>
      </c>
      <c r="BE185" s="281">
        <f t="shared" si="29"/>
        <v>0</v>
      </c>
    </row>
    <row r="186" spans="1:57" x14ac:dyDescent="0.25">
      <c r="A186" t="s">
        <v>9056</v>
      </c>
      <c r="B186" s="211">
        <f>IF('Indicator Date hidden'!C187="x","x",$B$2-'Indicator Date hidden'!C187)</f>
        <v>0</v>
      </c>
      <c r="C186" s="211">
        <f>IF('Indicator Date hidden'!D187="x","x",$C$2-'Indicator Date hidden'!D187)</f>
        <v>0</v>
      </c>
      <c r="D186" s="211">
        <f>IF('Indicator Date hidden'!E187="x","x",$D$2-'Indicator Date hidden'!E187)</f>
        <v>0</v>
      </c>
      <c r="E186" s="211">
        <f>IF('Indicator Date hidden'!F187="x","x",$E$2-'Indicator Date hidden'!F187)</f>
        <v>0</v>
      </c>
      <c r="F186" s="211">
        <f>IF('Indicator Date hidden'!G187="x","x",$F$2-'Indicator Date hidden'!G187)</f>
        <v>0</v>
      </c>
      <c r="G186" s="211">
        <f>IF('Indicator Date hidden'!H187="x","x",$G$2-'Indicator Date hidden'!H187)</f>
        <v>0</v>
      </c>
      <c r="H186" s="211">
        <f>IF('Indicator Date hidden'!I187="x","x",$H$2-'Indicator Date hidden'!I187)</f>
        <v>0</v>
      </c>
      <c r="I186" s="211">
        <f>IF('Indicator Date hidden'!J187="x","x",$I$2-'Indicator Date hidden'!J187)</f>
        <v>0</v>
      </c>
      <c r="J186" s="211">
        <f>IF('Indicator Date hidden'!K187="x","x",$J$2-'Indicator Date hidden'!K187)</f>
        <v>0</v>
      </c>
      <c r="K186" s="211">
        <f>IF('Indicator Date hidden'!L187="x","x",$K$2-'Indicator Date hidden'!L187)</f>
        <v>0</v>
      </c>
      <c r="L186" s="211">
        <f>IF('Indicator Date hidden'!M187="x","x",$L$2-'Indicator Date hidden'!M187)</f>
        <v>0</v>
      </c>
      <c r="M186" s="211">
        <f>IF('Indicator Date hidden'!N187="x","x",$M$2-'Indicator Date hidden'!N187)</f>
        <v>0</v>
      </c>
      <c r="N186" s="211">
        <f>IF('Indicator Date hidden'!O187="x","x",$N$2-'Indicator Date hidden'!O187)</f>
        <v>0</v>
      </c>
      <c r="O186" s="211">
        <f>IF('Indicator Date hidden'!P187="x","x",$O$2-'Indicator Date hidden'!P187)</f>
        <v>0</v>
      </c>
      <c r="P186" s="211">
        <f>IF('Indicator Date hidden'!Q187="x","x",$P$2-'Indicator Date hidden'!Q187)</f>
        <v>0</v>
      </c>
      <c r="Q186" s="211" t="str">
        <f>IF('Indicator Date hidden'!R187="x","x",$Q$2-'Indicator Date hidden'!R187)</f>
        <v>x</v>
      </c>
      <c r="R186" s="211">
        <f>IF('Indicator Date hidden'!S187="x","x",$R$2-'Indicator Date hidden'!S187)</f>
        <v>0</v>
      </c>
      <c r="S186" s="211">
        <f>IF('Indicator Date hidden'!T187="x","x",$S$2-'Indicator Date hidden'!T187)</f>
        <v>0</v>
      </c>
      <c r="T186" s="211">
        <f>IF('Indicator Date hidden'!U187="x","x",$T$2-'Indicator Date hidden'!U187)</f>
        <v>0</v>
      </c>
      <c r="U186" s="211">
        <f>IF('Indicator Date hidden'!V187="x","x",$U$2-'Indicator Date hidden'!V187)</f>
        <v>0</v>
      </c>
      <c r="V186" s="211">
        <f>IF('Indicator Date hidden'!W187="x","x",$V$2-'Indicator Date hidden'!W187)</f>
        <v>0</v>
      </c>
      <c r="W186" s="211">
        <f>IF('Indicator Date hidden'!X187="x","x",$W$2-'Indicator Date hidden'!X187)</f>
        <v>3</v>
      </c>
      <c r="X186" s="211">
        <f>IF('Indicator Date hidden'!Y187="x","x",$X$2-'Indicator Date hidden'!Y187)</f>
        <v>4</v>
      </c>
      <c r="Y186" s="211">
        <f>IF('Indicator Date hidden'!Z187="x","x",$Y$2-'Indicator Date hidden'!Z187)</f>
        <v>0</v>
      </c>
      <c r="Z186" s="211">
        <f>IF('Indicator Date hidden'!AA187="x","x",$Z$2-'Indicator Date hidden'!AA187)</f>
        <v>0</v>
      </c>
      <c r="AA186" s="211">
        <f>IF('Indicator Date hidden'!AB187="x","x",$AA$2-'Indicator Date hidden'!AB187)</f>
        <v>0</v>
      </c>
      <c r="AB186" s="211">
        <f>IF('Indicator Date hidden'!AC187="x","x",$AB$2-'Indicator Date hidden'!AC187)</f>
        <v>0</v>
      </c>
      <c r="AC186" s="211">
        <f>IF('Indicator Date hidden'!AD187="x","x",$AC$2-'Indicator Date hidden'!AD187)</f>
        <v>0</v>
      </c>
      <c r="AD186" s="211" t="str">
        <f>IF('Indicator Date hidden'!AE187="x","x",$AD$2-'Indicator Date hidden'!AE187)</f>
        <v>x</v>
      </c>
      <c r="AE186" s="211">
        <f>IF('Indicator Date hidden'!AF187="x","x",$AE$2-'Indicator Date hidden'!AF187)</f>
        <v>0</v>
      </c>
      <c r="AF186" s="211">
        <f>IF('Indicator Date hidden'!AG187="x","x",$AF$2-'Indicator Date hidden'!AG187)</f>
        <v>0</v>
      </c>
      <c r="AG186" s="211">
        <f>IF('Indicator Date hidden'!AH187="x","x",$AG$2-'Indicator Date hidden'!AH187)</f>
        <v>0</v>
      </c>
      <c r="AH186" s="211">
        <f>IF('Indicator Date hidden'!AI187="x","x",$AH$2-'Indicator Date hidden'!AI187)</f>
        <v>0</v>
      </c>
      <c r="AI186" s="211">
        <f>IF('Indicator Date hidden'!AJ187="x","x",$AI$2-'Indicator Date hidden'!AJ187)</f>
        <v>0</v>
      </c>
      <c r="AJ186" s="211" t="str">
        <f>IF('Indicator Date hidden'!AK187="x","x",$AJ$2-'Indicator Date hidden'!AK187)</f>
        <v>x</v>
      </c>
      <c r="AK186" s="211">
        <f>IF('Indicator Date hidden'!AL187="x","x",$AK$2-'Indicator Date hidden'!AL187)</f>
        <v>1</v>
      </c>
      <c r="AL186" s="211">
        <f>IF('Indicator Date hidden'!AM187="x","x",$AL$2-'Indicator Date hidden'!AM187)</f>
        <v>0</v>
      </c>
      <c r="AM186" s="211">
        <f>IF('Indicator Date hidden'!AN187="x","x",$AM$2-'Indicator Date hidden'!AN187)</f>
        <v>0</v>
      </c>
      <c r="AN186" s="211">
        <f>IF('Indicator Date hidden'!AO187="x","x",$AN$2-'Indicator Date hidden'!AO187)</f>
        <v>0</v>
      </c>
      <c r="AO186" s="211">
        <f>IF('Indicator Date hidden'!AP187="x","x",$AO$2-'Indicator Date hidden'!AP187)</f>
        <v>0</v>
      </c>
      <c r="AP186" s="211">
        <f>IF('Indicator Date hidden'!AQ187="x","x",$AP$2-'Indicator Date hidden'!AQ187)</f>
        <v>0</v>
      </c>
      <c r="AQ186" s="211">
        <f>IF('Indicator Date hidden'!AR187="x","x",$AQ$2-'Indicator Date hidden'!AR187)</f>
        <v>4</v>
      </c>
      <c r="AR186" s="211">
        <f>IF('Indicator Date hidden'!AS187="x","x",$AR$2-'Indicator Date hidden'!AS187)</f>
        <v>0</v>
      </c>
      <c r="AS186" s="211">
        <f>IF('Indicator Date hidden'!AT187="x","x",$AS$2-'Indicator Date hidden'!AT187)</f>
        <v>0</v>
      </c>
      <c r="AT186" s="211">
        <f>IF('Indicator Date hidden'!AU187="x","x",$AT$2-'Indicator Date hidden'!AU187)</f>
        <v>0</v>
      </c>
      <c r="AU186" s="211">
        <f>IF('Indicator Date hidden'!AV187="x","x",$AU$2-'Indicator Date hidden'!AV187)</f>
        <v>1</v>
      </c>
      <c r="AV186" s="211">
        <f>IF('Indicator Date hidden'!AW187="x","x",$AV$2-'Indicator Date hidden'!AW187)</f>
        <v>0</v>
      </c>
      <c r="AW186" s="211">
        <f>IF('Indicator Date hidden'!AX187="x","x",$AW$2-'Indicator Date hidden'!AX187)</f>
        <v>0</v>
      </c>
      <c r="AX186" s="211">
        <f>IF('Indicator Date hidden'!AY187="x","x",$AX$2-'Indicator Date hidden'!AY187)</f>
        <v>0</v>
      </c>
      <c r="AY186" s="211">
        <f>IF('Indicator Date hidden'!AZ187="x","x",$AY$2-'Indicator Date hidden'!AZ187)</f>
        <v>0</v>
      </c>
      <c r="AZ186" s="211">
        <f>IF('Indicator Date hidden'!BA187="x","x",$AZ$2-'Indicator Date hidden'!BA187)</f>
        <v>0</v>
      </c>
      <c r="BA186">
        <f t="shared" si="25"/>
        <v>13</v>
      </c>
      <c r="BB186" s="21">
        <f t="shared" si="26"/>
        <v>0.27083333333333331</v>
      </c>
      <c r="BC186">
        <f t="shared" si="27"/>
        <v>5</v>
      </c>
      <c r="BD186" s="21">
        <f t="shared" si="28"/>
        <v>0.90690828581995475</v>
      </c>
      <c r="BE186" s="281">
        <f t="shared" si="29"/>
        <v>0</v>
      </c>
    </row>
    <row r="187" spans="1:57" x14ac:dyDescent="0.25">
      <c r="A187" t="s">
        <v>9060</v>
      </c>
      <c r="B187" s="211">
        <f>IF('Indicator Date hidden'!C188="x","x",$B$2-'Indicator Date hidden'!C188)</f>
        <v>0</v>
      </c>
      <c r="C187" s="211">
        <f>IF('Indicator Date hidden'!D188="x","x",$C$2-'Indicator Date hidden'!D188)</f>
        <v>0</v>
      </c>
      <c r="D187" s="211">
        <f>IF('Indicator Date hidden'!E188="x","x",$D$2-'Indicator Date hidden'!E188)</f>
        <v>0</v>
      </c>
      <c r="E187" s="211">
        <f>IF('Indicator Date hidden'!F188="x","x",$E$2-'Indicator Date hidden'!F188)</f>
        <v>0</v>
      </c>
      <c r="F187" s="211">
        <f>IF('Indicator Date hidden'!G188="x","x",$F$2-'Indicator Date hidden'!G188)</f>
        <v>0</v>
      </c>
      <c r="G187" s="211">
        <f>IF('Indicator Date hidden'!H188="x","x",$G$2-'Indicator Date hidden'!H188)</f>
        <v>0</v>
      </c>
      <c r="H187" s="211">
        <f>IF('Indicator Date hidden'!I188="x","x",$H$2-'Indicator Date hidden'!I188)</f>
        <v>0</v>
      </c>
      <c r="I187" s="211">
        <f>IF('Indicator Date hidden'!J188="x","x",$I$2-'Indicator Date hidden'!J188)</f>
        <v>0</v>
      </c>
      <c r="J187" s="211">
        <f>IF('Indicator Date hidden'!K188="x","x",$J$2-'Indicator Date hidden'!K188)</f>
        <v>0</v>
      </c>
      <c r="K187" s="211">
        <f>IF('Indicator Date hidden'!L188="x","x",$K$2-'Indicator Date hidden'!L188)</f>
        <v>0</v>
      </c>
      <c r="L187" s="211">
        <f>IF('Indicator Date hidden'!M188="x","x",$L$2-'Indicator Date hidden'!M188)</f>
        <v>0</v>
      </c>
      <c r="M187" s="211">
        <f>IF('Indicator Date hidden'!N188="x","x",$M$2-'Indicator Date hidden'!N188)</f>
        <v>0</v>
      </c>
      <c r="N187" s="211">
        <f>IF('Indicator Date hidden'!O188="x","x",$N$2-'Indicator Date hidden'!O188)</f>
        <v>0</v>
      </c>
      <c r="O187" s="211">
        <f>IF('Indicator Date hidden'!P188="x","x",$O$2-'Indicator Date hidden'!P188)</f>
        <v>0</v>
      </c>
      <c r="P187" s="211">
        <f>IF('Indicator Date hidden'!Q188="x","x",$P$2-'Indicator Date hidden'!Q188)</f>
        <v>0</v>
      </c>
      <c r="Q187" s="211">
        <f>IF('Indicator Date hidden'!R188="x","x",$Q$2-'Indicator Date hidden'!R188)</f>
        <v>8</v>
      </c>
      <c r="R187" s="211">
        <f>IF('Indicator Date hidden'!S188="x","x",$R$2-'Indicator Date hidden'!S188)</f>
        <v>0</v>
      </c>
      <c r="S187" s="211">
        <f>IF('Indicator Date hidden'!T188="x","x",$S$2-'Indicator Date hidden'!T188)</f>
        <v>0</v>
      </c>
      <c r="T187" s="211">
        <f>IF('Indicator Date hidden'!U188="x","x",$T$2-'Indicator Date hidden'!U188)</f>
        <v>0</v>
      </c>
      <c r="U187" s="211">
        <f>IF('Indicator Date hidden'!V188="x","x",$U$2-'Indicator Date hidden'!V188)</f>
        <v>0</v>
      </c>
      <c r="V187" s="211">
        <f>IF('Indicator Date hidden'!W188="x","x",$V$2-'Indicator Date hidden'!W188)</f>
        <v>0</v>
      </c>
      <c r="W187" s="211">
        <f>IF('Indicator Date hidden'!X188="x","x",$W$2-'Indicator Date hidden'!X188)</f>
        <v>8</v>
      </c>
      <c r="X187" s="211">
        <f>IF('Indicator Date hidden'!Y188="x","x",$X$2-'Indicator Date hidden'!Y188)</f>
        <v>1</v>
      </c>
      <c r="Y187" s="211">
        <f>IF('Indicator Date hidden'!Z188="x","x",$Y$2-'Indicator Date hidden'!Z188)</f>
        <v>0</v>
      </c>
      <c r="Z187" s="211">
        <f>IF('Indicator Date hidden'!AA188="x","x",$Z$2-'Indicator Date hidden'!AA188)</f>
        <v>0</v>
      </c>
      <c r="AA187" s="211">
        <f>IF('Indicator Date hidden'!AB188="x","x",$AA$2-'Indicator Date hidden'!AB188)</f>
        <v>0</v>
      </c>
      <c r="AB187" s="211">
        <f>IF('Indicator Date hidden'!AC188="x","x",$AB$2-'Indicator Date hidden'!AC188)</f>
        <v>0</v>
      </c>
      <c r="AC187" s="211">
        <f>IF('Indicator Date hidden'!AD188="x","x",$AC$2-'Indicator Date hidden'!AD188)</f>
        <v>0</v>
      </c>
      <c r="AD187" s="211" t="str">
        <f>IF('Indicator Date hidden'!AE188="x","x",$AD$2-'Indicator Date hidden'!AE188)</f>
        <v>x</v>
      </c>
      <c r="AE187" s="211" t="str">
        <f>IF('Indicator Date hidden'!AF188="x","x",$AE$2-'Indicator Date hidden'!AF188)</f>
        <v>x</v>
      </c>
      <c r="AF187" s="211">
        <f>IF('Indicator Date hidden'!AG188="x","x",$AF$2-'Indicator Date hidden'!AG188)</f>
        <v>10</v>
      </c>
      <c r="AG187" s="211">
        <f>IF('Indicator Date hidden'!AH188="x","x",$AG$2-'Indicator Date hidden'!AH188)</f>
        <v>0</v>
      </c>
      <c r="AH187" s="211">
        <f>IF('Indicator Date hidden'!AI188="x","x",$AH$2-'Indicator Date hidden'!AI188)</f>
        <v>0</v>
      </c>
      <c r="AI187" s="211">
        <f>IF('Indicator Date hidden'!AJ188="x","x",$AI$2-'Indicator Date hidden'!AJ188)</f>
        <v>0</v>
      </c>
      <c r="AJ187" s="211" t="str">
        <f>IF('Indicator Date hidden'!AK188="x","x",$AJ$2-'Indicator Date hidden'!AK188)</f>
        <v>x</v>
      </c>
      <c r="AK187" s="211">
        <f>IF('Indicator Date hidden'!AL188="x","x",$AK$2-'Indicator Date hidden'!AL188)</f>
        <v>1</v>
      </c>
      <c r="AL187" s="211">
        <f>IF('Indicator Date hidden'!AM188="x","x",$AL$2-'Indicator Date hidden'!AM188)</f>
        <v>0</v>
      </c>
      <c r="AM187" s="211">
        <f>IF('Indicator Date hidden'!AN188="x","x",$AM$2-'Indicator Date hidden'!AN188)</f>
        <v>0</v>
      </c>
      <c r="AN187" s="211">
        <f>IF('Indicator Date hidden'!AO188="x","x",$AN$2-'Indicator Date hidden'!AO188)</f>
        <v>0</v>
      </c>
      <c r="AO187" s="211" t="str">
        <f>IF('Indicator Date hidden'!AP188="x","x",$AO$2-'Indicator Date hidden'!AP188)</f>
        <v>x</v>
      </c>
      <c r="AP187" s="211" t="str">
        <f>IF('Indicator Date hidden'!AQ188="x","x",$AP$2-'Indicator Date hidden'!AQ188)</f>
        <v>x</v>
      </c>
      <c r="AQ187" s="211">
        <f>IF('Indicator Date hidden'!AR188="x","x",$AQ$2-'Indicator Date hidden'!AR188)</f>
        <v>8</v>
      </c>
      <c r="AR187" s="211">
        <f>IF('Indicator Date hidden'!AS188="x","x",$AR$2-'Indicator Date hidden'!AS188)</f>
        <v>0</v>
      </c>
      <c r="AS187" s="211">
        <f>IF('Indicator Date hidden'!AT188="x","x",$AS$2-'Indicator Date hidden'!AT188)</f>
        <v>0</v>
      </c>
      <c r="AT187" s="211">
        <f>IF('Indicator Date hidden'!AU188="x","x",$AT$2-'Indicator Date hidden'!AU188)</f>
        <v>0</v>
      </c>
      <c r="AU187" s="211">
        <f>IF('Indicator Date hidden'!AV188="x","x",$AU$2-'Indicator Date hidden'!AV188)</f>
        <v>1</v>
      </c>
      <c r="AV187" s="211">
        <f>IF('Indicator Date hidden'!AW188="x","x",$AV$2-'Indicator Date hidden'!AW188)</f>
        <v>0</v>
      </c>
      <c r="AW187" s="211">
        <f>IF('Indicator Date hidden'!AX188="x","x",$AW$2-'Indicator Date hidden'!AX188)</f>
        <v>0</v>
      </c>
      <c r="AX187" s="211">
        <f>IF('Indicator Date hidden'!AY188="x","x",$AX$2-'Indicator Date hidden'!AY188)</f>
        <v>0</v>
      </c>
      <c r="AY187" s="211">
        <f>IF('Indicator Date hidden'!AZ188="x","x",$AY$2-'Indicator Date hidden'!AZ188)</f>
        <v>0</v>
      </c>
      <c r="AZ187" s="211">
        <f>IF('Indicator Date hidden'!BA188="x","x",$AZ$2-'Indicator Date hidden'!BA188)</f>
        <v>3</v>
      </c>
      <c r="BA187">
        <f t="shared" si="25"/>
        <v>40</v>
      </c>
      <c r="BB187" s="21">
        <f t="shared" si="26"/>
        <v>0.86956521739130432</v>
      </c>
      <c r="BC187">
        <f t="shared" si="27"/>
        <v>8</v>
      </c>
      <c r="BD187" s="21">
        <f t="shared" si="28"/>
        <v>2.4192048249119229</v>
      </c>
      <c r="BE187" s="281">
        <f t="shared" si="29"/>
        <v>0</v>
      </c>
    </row>
    <row r="188" spans="1:57" x14ac:dyDescent="0.25">
      <c r="A188" t="s">
        <v>9067</v>
      </c>
      <c r="B188" s="211">
        <f>IF('Indicator Date hidden'!C189="x","x",$B$2-'Indicator Date hidden'!C189)</f>
        <v>0</v>
      </c>
      <c r="C188" s="211">
        <f>IF('Indicator Date hidden'!D189="x","x",$C$2-'Indicator Date hidden'!D189)</f>
        <v>0</v>
      </c>
      <c r="D188" s="211">
        <f>IF('Indicator Date hidden'!E189="x","x",$D$2-'Indicator Date hidden'!E189)</f>
        <v>0</v>
      </c>
      <c r="E188" s="211">
        <f>IF('Indicator Date hidden'!F189="x","x",$E$2-'Indicator Date hidden'!F189)</f>
        <v>0</v>
      </c>
      <c r="F188" s="211">
        <f>IF('Indicator Date hidden'!G189="x","x",$F$2-'Indicator Date hidden'!G189)</f>
        <v>0</v>
      </c>
      <c r="G188" s="211">
        <f>IF('Indicator Date hidden'!H189="x","x",$G$2-'Indicator Date hidden'!H189)</f>
        <v>0</v>
      </c>
      <c r="H188" s="211">
        <f>IF('Indicator Date hidden'!I189="x","x",$H$2-'Indicator Date hidden'!I189)</f>
        <v>0</v>
      </c>
      <c r="I188" s="211">
        <f>IF('Indicator Date hidden'!J189="x","x",$I$2-'Indicator Date hidden'!J189)</f>
        <v>0</v>
      </c>
      <c r="J188" s="211">
        <f>IF('Indicator Date hidden'!K189="x","x",$J$2-'Indicator Date hidden'!K189)</f>
        <v>0</v>
      </c>
      <c r="K188" s="211">
        <f>IF('Indicator Date hidden'!L189="x","x",$K$2-'Indicator Date hidden'!L189)</f>
        <v>0</v>
      </c>
      <c r="L188" s="211">
        <f>IF('Indicator Date hidden'!M189="x","x",$L$2-'Indicator Date hidden'!M189)</f>
        <v>0</v>
      </c>
      <c r="M188" s="211">
        <f>IF('Indicator Date hidden'!N189="x","x",$M$2-'Indicator Date hidden'!N189)</f>
        <v>0</v>
      </c>
      <c r="N188" s="211">
        <f>IF('Indicator Date hidden'!O189="x","x",$N$2-'Indicator Date hidden'!O189)</f>
        <v>0</v>
      </c>
      <c r="O188" s="211">
        <f>IF('Indicator Date hidden'!P189="x","x",$O$2-'Indicator Date hidden'!P189)</f>
        <v>0</v>
      </c>
      <c r="P188" s="211">
        <f>IF('Indicator Date hidden'!Q189="x","x",$P$2-'Indicator Date hidden'!Q189)</f>
        <v>0</v>
      </c>
      <c r="Q188" s="211">
        <f>IF('Indicator Date hidden'!R189="x","x",$Q$2-'Indicator Date hidden'!R189)</f>
        <v>7</v>
      </c>
      <c r="R188" s="211">
        <f>IF('Indicator Date hidden'!S189="x","x",$R$2-'Indicator Date hidden'!S189)</f>
        <v>0</v>
      </c>
      <c r="S188" s="211">
        <f>IF('Indicator Date hidden'!T189="x","x",$S$2-'Indicator Date hidden'!T189)</f>
        <v>0</v>
      </c>
      <c r="T188" s="211">
        <f>IF('Indicator Date hidden'!U189="x","x",$T$2-'Indicator Date hidden'!U189)</f>
        <v>0</v>
      </c>
      <c r="U188" s="211">
        <f>IF('Indicator Date hidden'!V189="x","x",$U$2-'Indicator Date hidden'!V189)</f>
        <v>0</v>
      </c>
      <c r="V188" s="211">
        <f>IF('Indicator Date hidden'!W189="x","x",$V$2-'Indicator Date hidden'!W189)</f>
        <v>0</v>
      </c>
      <c r="W188" s="211">
        <f>IF('Indicator Date hidden'!X189="x","x",$W$2-'Indicator Date hidden'!X189)</f>
        <v>1</v>
      </c>
      <c r="X188" s="211">
        <f>IF('Indicator Date hidden'!Y189="x","x",$X$2-'Indicator Date hidden'!Y189)</f>
        <v>4</v>
      </c>
      <c r="Y188" s="211">
        <f>IF('Indicator Date hidden'!Z189="x","x",$Y$2-'Indicator Date hidden'!Z189)</f>
        <v>0</v>
      </c>
      <c r="Z188" s="211">
        <f>IF('Indicator Date hidden'!AA189="x","x",$Z$2-'Indicator Date hidden'!AA189)</f>
        <v>0</v>
      </c>
      <c r="AA188" s="211" t="str">
        <f>IF('Indicator Date hidden'!AB189="x","x",$AA$2-'Indicator Date hidden'!AB189)</f>
        <v>x</v>
      </c>
      <c r="AB188" s="211">
        <f>IF('Indicator Date hidden'!AC189="x","x",$AB$2-'Indicator Date hidden'!AC189)</f>
        <v>0</v>
      </c>
      <c r="AC188" s="211">
        <f>IF('Indicator Date hidden'!AD189="x","x",$AC$2-'Indicator Date hidden'!AD189)</f>
        <v>0</v>
      </c>
      <c r="AD188" s="211">
        <f>IF('Indicator Date hidden'!AE189="x","x",$AD$2-'Indicator Date hidden'!AE189)</f>
        <v>0</v>
      </c>
      <c r="AE188" s="211" t="str">
        <f>IF('Indicator Date hidden'!AF189="x","x",$AE$2-'Indicator Date hidden'!AF189)</f>
        <v>x</v>
      </c>
      <c r="AF188" s="211">
        <f>IF('Indicator Date hidden'!AG189="x","x",$AF$2-'Indicator Date hidden'!AG189)</f>
        <v>3</v>
      </c>
      <c r="AG188" s="211">
        <f>IF('Indicator Date hidden'!AH189="x","x",$AG$2-'Indicator Date hidden'!AH189)</f>
        <v>0</v>
      </c>
      <c r="AH188" s="211">
        <f>IF('Indicator Date hidden'!AI189="x","x",$AH$2-'Indicator Date hidden'!AI189)</f>
        <v>0</v>
      </c>
      <c r="AI188" s="211">
        <f>IF('Indicator Date hidden'!AJ189="x","x",$AI$2-'Indicator Date hidden'!AJ189)</f>
        <v>0</v>
      </c>
      <c r="AJ188" s="211" t="str">
        <f>IF('Indicator Date hidden'!AK189="x","x",$AJ$2-'Indicator Date hidden'!AK189)</f>
        <v>x</v>
      </c>
      <c r="AK188" s="211">
        <f>IF('Indicator Date hidden'!AL189="x","x",$AK$2-'Indicator Date hidden'!AL189)</f>
        <v>1</v>
      </c>
      <c r="AL188" s="211">
        <f>IF('Indicator Date hidden'!AM189="x","x",$AL$2-'Indicator Date hidden'!AM189)</f>
        <v>0</v>
      </c>
      <c r="AM188" s="211">
        <f>IF('Indicator Date hidden'!AN189="x","x",$AM$2-'Indicator Date hidden'!AN189)</f>
        <v>0</v>
      </c>
      <c r="AN188" s="211">
        <f>IF('Indicator Date hidden'!AO189="x","x",$AN$2-'Indicator Date hidden'!AO189)</f>
        <v>0</v>
      </c>
      <c r="AO188" s="211" t="str">
        <f>IF('Indicator Date hidden'!AP189="x","x",$AO$2-'Indicator Date hidden'!AP189)</f>
        <v>x</v>
      </c>
      <c r="AP188" s="211" t="str">
        <f>IF('Indicator Date hidden'!AQ189="x","x",$AP$2-'Indicator Date hidden'!AQ189)</f>
        <v>x</v>
      </c>
      <c r="AQ188" s="211">
        <f>IF('Indicator Date hidden'!AR189="x","x",$AQ$2-'Indicator Date hidden'!AR189)</f>
        <v>4</v>
      </c>
      <c r="AR188" s="211">
        <f>IF('Indicator Date hidden'!AS189="x","x",$AR$2-'Indicator Date hidden'!AS189)</f>
        <v>0</v>
      </c>
      <c r="AS188" s="211" t="str">
        <f>IF('Indicator Date hidden'!AT189="x","x",$AS$2-'Indicator Date hidden'!AT189)</f>
        <v>x</v>
      </c>
      <c r="AT188" s="211">
        <f>IF('Indicator Date hidden'!AU189="x","x",$AT$2-'Indicator Date hidden'!AU189)</f>
        <v>0</v>
      </c>
      <c r="AU188" s="211">
        <f>IF('Indicator Date hidden'!AV189="x","x",$AU$2-'Indicator Date hidden'!AV189)</f>
        <v>1</v>
      </c>
      <c r="AV188" s="211">
        <f>IF('Indicator Date hidden'!AW189="x","x",$AV$2-'Indicator Date hidden'!AW189)</f>
        <v>0</v>
      </c>
      <c r="AW188" s="211">
        <f>IF('Indicator Date hidden'!AX189="x","x",$AW$2-'Indicator Date hidden'!AX189)</f>
        <v>0</v>
      </c>
      <c r="AX188" s="211">
        <f>IF('Indicator Date hidden'!AY189="x","x",$AX$2-'Indicator Date hidden'!AY189)</f>
        <v>0</v>
      </c>
      <c r="AY188" s="211">
        <f>IF('Indicator Date hidden'!AZ189="x","x",$AY$2-'Indicator Date hidden'!AZ189)</f>
        <v>0</v>
      </c>
      <c r="AZ188" s="211">
        <f>IF('Indicator Date hidden'!BA189="x","x",$AZ$2-'Indicator Date hidden'!BA189)</f>
        <v>0</v>
      </c>
      <c r="BA188">
        <f t="shared" si="25"/>
        <v>21</v>
      </c>
      <c r="BB188" s="21">
        <f t="shared" si="26"/>
        <v>0.46666666666666667</v>
      </c>
      <c r="BC188">
        <f t="shared" si="27"/>
        <v>7</v>
      </c>
      <c r="BD188" s="21">
        <f t="shared" si="28"/>
        <v>1.3597385369580759</v>
      </c>
      <c r="BE188" s="281">
        <f t="shared" si="29"/>
        <v>0</v>
      </c>
    </row>
    <row r="189" spans="1:57" x14ac:dyDescent="0.25">
      <c r="A189" t="s">
        <v>9063</v>
      </c>
      <c r="B189" s="211">
        <f>IF('Indicator Date hidden'!C190="x","x",$B$2-'Indicator Date hidden'!C190)</f>
        <v>0</v>
      </c>
      <c r="C189" s="211">
        <f>IF('Indicator Date hidden'!D190="x","x",$C$2-'Indicator Date hidden'!D190)</f>
        <v>0</v>
      </c>
      <c r="D189" s="211">
        <f>IF('Indicator Date hidden'!E190="x","x",$D$2-'Indicator Date hidden'!E190)</f>
        <v>0</v>
      </c>
      <c r="E189" s="211">
        <f>IF('Indicator Date hidden'!F190="x","x",$E$2-'Indicator Date hidden'!F190)</f>
        <v>0</v>
      </c>
      <c r="F189" s="211">
        <f>IF('Indicator Date hidden'!G190="x","x",$F$2-'Indicator Date hidden'!G190)</f>
        <v>0</v>
      </c>
      <c r="G189" s="211">
        <f>IF('Indicator Date hidden'!H190="x","x",$G$2-'Indicator Date hidden'!H190)</f>
        <v>0</v>
      </c>
      <c r="H189" s="211">
        <f>IF('Indicator Date hidden'!I190="x","x",$H$2-'Indicator Date hidden'!I190)</f>
        <v>0</v>
      </c>
      <c r="I189" s="211">
        <f>IF('Indicator Date hidden'!J190="x","x",$I$2-'Indicator Date hidden'!J190)</f>
        <v>0</v>
      </c>
      <c r="J189" s="211">
        <f>IF('Indicator Date hidden'!K190="x","x",$J$2-'Indicator Date hidden'!K190)</f>
        <v>0</v>
      </c>
      <c r="K189" s="211">
        <f>IF('Indicator Date hidden'!L190="x","x",$K$2-'Indicator Date hidden'!L190)</f>
        <v>0</v>
      </c>
      <c r="L189" s="211">
        <f>IF('Indicator Date hidden'!M190="x","x",$L$2-'Indicator Date hidden'!M190)</f>
        <v>0</v>
      </c>
      <c r="M189" s="211">
        <f>IF('Indicator Date hidden'!N190="x","x",$M$2-'Indicator Date hidden'!N190)</f>
        <v>0</v>
      </c>
      <c r="N189" s="211">
        <f>IF('Indicator Date hidden'!O190="x","x",$N$2-'Indicator Date hidden'!O190)</f>
        <v>0</v>
      </c>
      <c r="O189" s="211">
        <f>IF('Indicator Date hidden'!P190="x","x",$O$2-'Indicator Date hidden'!P190)</f>
        <v>0</v>
      </c>
      <c r="P189" s="211">
        <f>IF('Indicator Date hidden'!Q190="x","x",$P$2-'Indicator Date hidden'!Q190)</f>
        <v>0</v>
      </c>
      <c r="Q189" s="211" t="str">
        <f>IF('Indicator Date hidden'!R190="x","x",$Q$2-'Indicator Date hidden'!R190)</f>
        <v>x</v>
      </c>
      <c r="R189" s="211">
        <f>IF('Indicator Date hidden'!S190="x","x",$R$2-'Indicator Date hidden'!S190)</f>
        <v>0</v>
      </c>
      <c r="S189" s="211">
        <f>IF('Indicator Date hidden'!T190="x","x",$S$2-'Indicator Date hidden'!T190)</f>
        <v>0</v>
      </c>
      <c r="T189" s="211">
        <f>IF('Indicator Date hidden'!U190="x","x",$T$2-'Indicator Date hidden'!U190)</f>
        <v>0</v>
      </c>
      <c r="U189" s="211" t="str">
        <f>IF('Indicator Date hidden'!V190="x","x",$U$2-'Indicator Date hidden'!V190)</f>
        <v>x</v>
      </c>
      <c r="V189" s="211">
        <f>IF('Indicator Date hidden'!W190="x","x",$V$2-'Indicator Date hidden'!W190)</f>
        <v>0</v>
      </c>
      <c r="W189" s="211">
        <f>IF('Indicator Date hidden'!X190="x","x",$W$2-'Indicator Date hidden'!X190)</f>
        <v>5</v>
      </c>
      <c r="X189" s="211" t="str">
        <f>IF('Indicator Date hidden'!Y190="x","x",$X$2-'Indicator Date hidden'!Y190)</f>
        <v>x</v>
      </c>
      <c r="Y189" s="211">
        <f>IF('Indicator Date hidden'!Z190="x","x",$Y$2-'Indicator Date hidden'!Z190)</f>
        <v>0</v>
      </c>
      <c r="Z189" s="211">
        <f>IF('Indicator Date hidden'!AA190="x","x",$Z$2-'Indicator Date hidden'!AA190)</f>
        <v>0</v>
      </c>
      <c r="AA189" s="211">
        <f>IF('Indicator Date hidden'!AB190="x","x",$AA$2-'Indicator Date hidden'!AB190)</f>
        <v>0</v>
      </c>
      <c r="AB189" s="211">
        <f>IF('Indicator Date hidden'!AC190="x","x",$AB$2-'Indicator Date hidden'!AC190)</f>
        <v>0</v>
      </c>
      <c r="AC189" s="211">
        <f>IF('Indicator Date hidden'!AD190="x","x",$AC$2-'Indicator Date hidden'!AD190)</f>
        <v>0</v>
      </c>
      <c r="AD189" s="211">
        <f>IF('Indicator Date hidden'!AE190="x","x",$AD$2-'Indicator Date hidden'!AE190)</f>
        <v>0</v>
      </c>
      <c r="AE189" s="211">
        <f>IF('Indicator Date hidden'!AF190="x","x",$AE$2-'Indicator Date hidden'!AF190)</f>
        <v>0</v>
      </c>
      <c r="AF189" s="211">
        <f>IF('Indicator Date hidden'!AG190="x","x",$AF$2-'Indicator Date hidden'!AG190)</f>
        <v>7</v>
      </c>
      <c r="AG189" s="211">
        <f>IF('Indicator Date hidden'!AH190="x","x",$AG$2-'Indicator Date hidden'!AH190)</f>
        <v>0</v>
      </c>
      <c r="AH189" s="211">
        <f>IF('Indicator Date hidden'!AI190="x","x",$AH$2-'Indicator Date hidden'!AI190)</f>
        <v>0</v>
      </c>
      <c r="AI189" s="211">
        <f>IF('Indicator Date hidden'!AJ190="x","x",$AI$2-'Indicator Date hidden'!AJ190)</f>
        <v>0</v>
      </c>
      <c r="AJ189" s="211" t="str">
        <f>IF('Indicator Date hidden'!AK190="x","x",$AJ$2-'Indicator Date hidden'!AK190)</f>
        <v>x</v>
      </c>
      <c r="AK189" s="211">
        <f>IF('Indicator Date hidden'!AL190="x","x",$AK$2-'Indicator Date hidden'!AL190)</f>
        <v>1</v>
      </c>
      <c r="AL189" s="211">
        <f>IF('Indicator Date hidden'!AM190="x","x",$AL$2-'Indicator Date hidden'!AM190)</f>
        <v>0</v>
      </c>
      <c r="AM189" s="211">
        <f>IF('Indicator Date hidden'!AN190="x","x",$AM$2-'Indicator Date hidden'!AN190)</f>
        <v>0</v>
      </c>
      <c r="AN189" s="211">
        <f>IF('Indicator Date hidden'!AO190="x","x",$AN$2-'Indicator Date hidden'!AO190)</f>
        <v>0</v>
      </c>
      <c r="AO189" s="211">
        <f>IF('Indicator Date hidden'!AP190="x","x",$AO$2-'Indicator Date hidden'!AP190)</f>
        <v>0</v>
      </c>
      <c r="AP189" s="211">
        <f>IF('Indicator Date hidden'!AQ190="x","x",$AP$2-'Indicator Date hidden'!AQ190)</f>
        <v>0</v>
      </c>
      <c r="AQ189" s="211">
        <f>IF('Indicator Date hidden'!AR190="x","x",$AQ$2-'Indicator Date hidden'!AR190)</f>
        <v>0</v>
      </c>
      <c r="AR189" s="211">
        <f>IF('Indicator Date hidden'!AS190="x","x",$AR$2-'Indicator Date hidden'!AS190)</f>
        <v>0</v>
      </c>
      <c r="AS189" s="211">
        <f>IF('Indicator Date hidden'!AT190="x","x",$AS$2-'Indicator Date hidden'!AT190)</f>
        <v>0</v>
      </c>
      <c r="AT189" s="211">
        <f>IF('Indicator Date hidden'!AU190="x","x",$AT$2-'Indicator Date hidden'!AU190)</f>
        <v>0</v>
      </c>
      <c r="AU189" s="211">
        <f>IF('Indicator Date hidden'!AV190="x","x",$AU$2-'Indicator Date hidden'!AV190)</f>
        <v>3</v>
      </c>
      <c r="AV189" s="211">
        <f>IF('Indicator Date hidden'!AW190="x","x",$AV$2-'Indicator Date hidden'!AW190)</f>
        <v>0</v>
      </c>
      <c r="AW189" s="211">
        <f>IF('Indicator Date hidden'!AX190="x","x",$AW$2-'Indicator Date hidden'!AX190)</f>
        <v>0</v>
      </c>
      <c r="AX189" s="211">
        <f>IF('Indicator Date hidden'!AY190="x","x",$AX$2-'Indicator Date hidden'!AY190)</f>
        <v>0</v>
      </c>
      <c r="AY189" s="211">
        <f>IF('Indicator Date hidden'!AZ190="x","x",$AY$2-'Indicator Date hidden'!AZ190)</f>
        <v>0</v>
      </c>
      <c r="AZ189" s="211">
        <f>IF('Indicator Date hidden'!BA190="x","x",$AZ$2-'Indicator Date hidden'!BA190)</f>
        <v>0</v>
      </c>
      <c r="BA189">
        <f t="shared" si="25"/>
        <v>16</v>
      </c>
      <c r="BB189" s="21">
        <f t="shared" si="26"/>
        <v>0.34042553191489361</v>
      </c>
      <c r="BC189">
        <f t="shared" si="27"/>
        <v>4</v>
      </c>
      <c r="BD189" s="21">
        <f t="shared" si="28"/>
        <v>1.2928048962521967</v>
      </c>
      <c r="BE189" s="281">
        <f t="shared" si="29"/>
        <v>0</v>
      </c>
    </row>
    <row r="190" spans="1:57" x14ac:dyDescent="0.25">
      <c r="A190" t="s">
        <v>9065</v>
      </c>
      <c r="B190" s="211">
        <f>IF('Indicator Date hidden'!C191="x","x",$B$2-'Indicator Date hidden'!C191)</f>
        <v>0</v>
      </c>
      <c r="C190" s="211">
        <f>IF('Indicator Date hidden'!D191="x","x",$C$2-'Indicator Date hidden'!D191)</f>
        <v>0</v>
      </c>
      <c r="D190" s="211">
        <f>IF('Indicator Date hidden'!E191="x","x",$D$2-'Indicator Date hidden'!E191)</f>
        <v>0</v>
      </c>
      <c r="E190" s="211">
        <f>IF('Indicator Date hidden'!F191="x","x",$E$2-'Indicator Date hidden'!F191)</f>
        <v>0</v>
      </c>
      <c r="F190" s="211">
        <f>IF('Indicator Date hidden'!G191="x","x",$F$2-'Indicator Date hidden'!G191)</f>
        <v>0</v>
      </c>
      <c r="G190" s="211">
        <f>IF('Indicator Date hidden'!H191="x","x",$G$2-'Indicator Date hidden'!H191)</f>
        <v>0</v>
      </c>
      <c r="H190" s="211">
        <f>IF('Indicator Date hidden'!I191="x","x",$H$2-'Indicator Date hidden'!I191)</f>
        <v>0</v>
      </c>
      <c r="I190" s="211">
        <f>IF('Indicator Date hidden'!J191="x","x",$I$2-'Indicator Date hidden'!J191)</f>
        <v>0</v>
      </c>
      <c r="J190" s="211">
        <f>IF('Indicator Date hidden'!K191="x","x",$J$2-'Indicator Date hidden'!K191)</f>
        <v>0</v>
      </c>
      <c r="K190" s="211">
        <f>IF('Indicator Date hidden'!L191="x","x",$K$2-'Indicator Date hidden'!L191)</f>
        <v>0</v>
      </c>
      <c r="L190" s="211">
        <f>IF('Indicator Date hidden'!M191="x","x",$L$2-'Indicator Date hidden'!M191)</f>
        <v>0</v>
      </c>
      <c r="M190" s="211">
        <f>IF('Indicator Date hidden'!N191="x","x",$M$2-'Indicator Date hidden'!N191)</f>
        <v>0</v>
      </c>
      <c r="N190" s="211">
        <f>IF('Indicator Date hidden'!O191="x","x",$N$2-'Indicator Date hidden'!O191)</f>
        <v>0</v>
      </c>
      <c r="O190" s="211">
        <f>IF('Indicator Date hidden'!P191="x","x",$O$2-'Indicator Date hidden'!P191)</f>
        <v>0</v>
      </c>
      <c r="P190" s="211">
        <f>IF('Indicator Date hidden'!Q191="x","x",$P$2-'Indicator Date hidden'!Q191)</f>
        <v>0</v>
      </c>
      <c r="Q190" s="211">
        <f>IF('Indicator Date hidden'!R191="x","x",$Q$2-'Indicator Date hidden'!R191)</f>
        <v>3</v>
      </c>
      <c r="R190" s="211">
        <f>IF('Indicator Date hidden'!S191="x","x",$R$2-'Indicator Date hidden'!S191)</f>
        <v>0</v>
      </c>
      <c r="S190" s="211">
        <f>IF('Indicator Date hidden'!T191="x","x",$S$2-'Indicator Date hidden'!T191)</f>
        <v>0</v>
      </c>
      <c r="T190" s="211">
        <f>IF('Indicator Date hidden'!U191="x","x",$T$2-'Indicator Date hidden'!U191)</f>
        <v>0</v>
      </c>
      <c r="U190" s="211">
        <f>IF('Indicator Date hidden'!V191="x","x",$U$2-'Indicator Date hidden'!V191)</f>
        <v>0</v>
      </c>
      <c r="V190" s="211">
        <f>IF('Indicator Date hidden'!W191="x","x",$V$2-'Indicator Date hidden'!W191)</f>
        <v>0</v>
      </c>
      <c r="W190" s="211">
        <f>IF('Indicator Date hidden'!X191="x","x",$W$2-'Indicator Date hidden'!X191)</f>
        <v>1</v>
      </c>
      <c r="X190" s="211">
        <f>IF('Indicator Date hidden'!Y191="x","x",$X$2-'Indicator Date hidden'!Y191)</f>
        <v>1</v>
      </c>
      <c r="Y190" s="211">
        <f>IF('Indicator Date hidden'!Z191="x","x",$Y$2-'Indicator Date hidden'!Z191)</f>
        <v>0</v>
      </c>
      <c r="Z190" s="211">
        <f>IF('Indicator Date hidden'!AA191="x","x",$Z$2-'Indicator Date hidden'!AA191)</f>
        <v>0</v>
      </c>
      <c r="AA190" s="211">
        <f>IF('Indicator Date hidden'!AB191="x","x",$AA$2-'Indicator Date hidden'!AB191)</f>
        <v>0</v>
      </c>
      <c r="AB190" s="211">
        <f>IF('Indicator Date hidden'!AC191="x","x",$AB$2-'Indicator Date hidden'!AC191)</f>
        <v>0</v>
      </c>
      <c r="AC190" s="211">
        <f>IF('Indicator Date hidden'!AD191="x","x",$AC$2-'Indicator Date hidden'!AD191)</f>
        <v>0</v>
      </c>
      <c r="AD190" s="211">
        <f>IF('Indicator Date hidden'!AE191="x","x",$AD$2-'Indicator Date hidden'!AE191)</f>
        <v>0</v>
      </c>
      <c r="AE190" s="211">
        <f>IF('Indicator Date hidden'!AF191="x","x",$AE$2-'Indicator Date hidden'!AF191)</f>
        <v>0</v>
      </c>
      <c r="AF190" s="211">
        <f>IF('Indicator Date hidden'!AG191="x","x",$AF$2-'Indicator Date hidden'!AG191)</f>
        <v>1</v>
      </c>
      <c r="AG190" s="211">
        <f>IF('Indicator Date hidden'!AH191="x","x",$AG$2-'Indicator Date hidden'!AH191)</f>
        <v>0</v>
      </c>
      <c r="AH190" s="211">
        <f>IF('Indicator Date hidden'!AI191="x","x",$AH$2-'Indicator Date hidden'!AI191)</f>
        <v>0</v>
      </c>
      <c r="AI190" s="211">
        <f>IF('Indicator Date hidden'!AJ191="x","x",$AI$2-'Indicator Date hidden'!AJ191)</f>
        <v>0</v>
      </c>
      <c r="AJ190" s="211" t="str">
        <f>IF('Indicator Date hidden'!AK191="x","x",$AJ$2-'Indicator Date hidden'!AK191)</f>
        <v>x</v>
      </c>
      <c r="AK190" s="211">
        <f>IF('Indicator Date hidden'!AL191="x","x",$AK$2-'Indicator Date hidden'!AL191)</f>
        <v>1</v>
      </c>
      <c r="AL190" s="211">
        <f>IF('Indicator Date hidden'!AM191="x","x",$AL$2-'Indicator Date hidden'!AM191)</f>
        <v>0</v>
      </c>
      <c r="AM190" s="211">
        <f>IF('Indicator Date hidden'!AN191="x","x",$AM$2-'Indicator Date hidden'!AN191)</f>
        <v>0</v>
      </c>
      <c r="AN190" s="211">
        <f>IF('Indicator Date hidden'!AO191="x","x",$AN$2-'Indicator Date hidden'!AO191)</f>
        <v>0</v>
      </c>
      <c r="AO190" s="211" t="str">
        <f>IF('Indicator Date hidden'!AP191="x","x",$AO$2-'Indicator Date hidden'!AP191)</f>
        <v>x</v>
      </c>
      <c r="AP190" s="211" t="str">
        <f>IF('Indicator Date hidden'!AQ191="x","x",$AP$2-'Indicator Date hidden'!AQ191)</f>
        <v>x</v>
      </c>
      <c r="AQ190" s="211">
        <f>IF('Indicator Date hidden'!AR191="x","x",$AQ$2-'Indicator Date hidden'!AR191)</f>
        <v>0</v>
      </c>
      <c r="AR190" s="211">
        <f>IF('Indicator Date hidden'!AS191="x","x",$AR$2-'Indicator Date hidden'!AS191)</f>
        <v>0</v>
      </c>
      <c r="AS190" s="211">
        <f>IF('Indicator Date hidden'!AT191="x","x",$AS$2-'Indicator Date hidden'!AT191)</f>
        <v>0</v>
      </c>
      <c r="AT190" s="211">
        <f>IF('Indicator Date hidden'!AU191="x","x",$AT$2-'Indicator Date hidden'!AU191)</f>
        <v>0</v>
      </c>
      <c r="AU190" s="211">
        <f>IF('Indicator Date hidden'!AV191="x","x",$AU$2-'Indicator Date hidden'!AV191)</f>
        <v>5</v>
      </c>
      <c r="AV190" s="211">
        <f>IF('Indicator Date hidden'!AW191="x","x",$AV$2-'Indicator Date hidden'!AW191)</f>
        <v>0</v>
      </c>
      <c r="AW190" s="211">
        <f>IF('Indicator Date hidden'!AX191="x","x",$AW$2-'Indicator Date hidden'!AX191)</f>
        <v>0</v>
      </c>
      <c r="AX190" s="211">
        <f>IF('Indicator Date hidden'!AY191="x","x",$AX$2-'Indicator Date hidden'!AY191)</f>
        <v>0</v>
      </c>
      <c r="AY190" s="211">
        <f>IF('Indicator Date hidden'!AZ191="x","x",$AY$2-'Indicator Date hidden'!AZ191)</f>
        <v>0</v>
      </c>
      <c r="AZ190" s="211">
        <f>IF('Indicator Date hidden'!BA191="x","x",$AZ$2-'Indicator Date hidden'!BA191)</f>
        <v>0</v>
      </c>
      <c r="BA190">
        <f t="shared" si="25"/>
        <v>12</v>
      </c>
      <c r="BB190" s="21">
        <f t="shared" si="26"/>
        <v>0.25</v>
      </c>
      <c r="BC190">
        <f t="shared" si="27"/>
        <v>6</v>
      </c>
      <c r="BD190" s="21">
        <f t="shared" si="28"/>
        <v>0.8539125638299665</v>
      </c>
      <c r="BE190" s="281">
        <f t="shared" si="29"/>
        <v>0</v>
      </c>
    </row>
    <row r="191" spans="1:57" x14ac:dyDescent="0.25">
      <c r="A191" t="s">
        <v>9070</v>
      </c>
      <c r="B191" s="211">
        <f>IF('Indicator Date hidden'!C192="x","x",$B$2-'Indicator Date hidden'!C192)</f>
        <v>0</v>
      </c>
      <c r="C191" s="211">
        <f>IF('Indicator Date hidden'!D192="x","x",$C$2-'Indicator Date hidden'!D192)</f>
        <v>0</v>
      </c>
      <c r="D191" s="211">
        <f>IF('Indicator Date hidden'!E192="x","x",$D$2-'Indicator Date hidden'!E192)</f>
        <v>0</v>
      </c>
      <c r="E191" s="211">
        <f>IF('Indicator Date hidden'!F192="x","x",$E$2-'Indicator Date hidden'!F192)</f>
        <v>0</v>
      </c>
      <c r="F191" s="211">
        <f>IF('Indicator Date hidden'!G192="x","x",$F$2-'Indicator Date hidden'!G192)</f>
        <v>0</v>
      </c>
      <c r="G191" s="211">
        <f>IF('Indicator Date hidden'!H192="x","x",$G$2-'Indicator Date hidden'!H192)</f>
        <v>0</v>
      </c>
      <c r="H191" s="211">
        <f>IF('Indicator Date hidden'!I192="x","x",$H$2-'Indicator Date hidden'!I192)</f>
        <v>0</v>
      </c>
      <c r="I191" s="211">
        <f>IF('Indicator Date hidden'!J192="x","x",$I$2-'Indicator Date hidden'!J192)</f>
        <v>0</v>
      </c>
      <c r="J191" s="211">
        <f>IF('Indicator Date hidden'!K192="x","x",$J$2-'Indicator Date hidden'!K192)</f>
        <v>0</v>
      </c>
      <c r="K191" s="211">
        <f>IF('Indicator Date hidden'!L192="x","x",$K$2-'Indicator Date hidden'!L192)</f>
        <v>0</v>
      </c>
      <c r="L191" s="211">
        <f>IF('Indicator Date hidden'!M192="x","x",$L$2-'Indicator Date hidden'!M192)</f>
        <v>0</v>
      </c>
      <c r="M191" s="211">
        <f>IF('Indicator Date hidden'!N192="x","x",$M$2-'Indicator Date hidden'!N192)</f>
        <v>0</v>
      </c>
      <c r="N191" s="211">
        <f>IF('Indicator Date hidden'!O192="x","x",$N$2-'Indicator Date hidden'!O192)</f>
        <v>0</v>
      </c>
      <c r="O191" s="211">
        <f>IF('Indicator Date hidden'!P192="x","x",$O$2-'Indicator Date hidden'!P192)</f>
        <v>0</v>
      </c>
      <c r="P191" s="211">
        <f>IF('Indicator Date hidden'!Q192="x","x",$P$2-'Indicator Date hidden'!Q192)</f>
        <v>0</v>
      </c>
      <c r="Q191" s="211">
        <f>IF('Indicator Date hidden'!R192="x","x",$Q$2-'Indicator Date hidden'!R192)</f>
        <v>1</v>
      </c>
      <c r="R191" s="211">
        <f>IF('Indicator Date hidden'!S192="x","x",$R$2-'Indicator Date hidden'!S192)</f>
        <v>0</v>
      </c>
      <c r="S191" s="211">
        <f>IF('Indicator Date hidden'!T192="x","x",$S$2-'Indicator Date hidden'!T192)</f>
        <v>0</v>
      </c>
      <c r="T191" s="211">
        <f>IF('Indicator Date hidden'!U192="x","x",$T$2-'Indicator Date hidden'!U192)</f>
        <v>0</v>
      </c>
      <c r="U191" s="211" t="str">
        <f>IF('Indicator Date hidden'!V192="x","x",$U$2-'Indicator Date hidden'!V192)</f>
        <v>x</v>
      </c>
      <c r="V191" s="211">
        <f>IF('Indicator Date hidden'!W192="x","x",$V$2-'Indicator Date hidden'!W192)</f>
        <v>0</v>
      </c>
      <c r="W191" s="211">
        <f>IF('Indicator Date hidden'!X192="x","x",$W$2-'Indicator Date hidden'!X192)</f>
        <v>1</v>
      </c>
      <c r="X191" s="211">
        <f>IF('Indicator Date hidden'!Y192="x","x",$X$2-'Indicator Date hidden'!Y192)</f>
        <v>4</v>
      </c>
      <c r="Y191" s="211">
        <f>IF('Indicator Date hidden'!Z192="x","x",$Y$2-'Indicator Date hidden'!Z192)</f>
        <v>0</v>
      </c>
      <c r="Z191" s="211">
        <f>IF('Indicator Date hidden'!AA192="x","x",$Z$2-'Indicator Date hidden'!AA192)</f>
        <v>0</v>
      </c>
      <c r="AA191" s="211">
        <f>IF('Indicator Date hidden'!AB192="x","x",$AA$2-'Indicator Date hidden'!AB192)</f>
        <v>0</v>
      </c>
      <c r="AB191" s="211">
        <f>IF('Indicator Date hidden'!AC192="x","x",$AB$2-'Indicator Date hidden'!AC192)</f>
        <v>0</v>
      </c>
      <c r="AC191" s="211">
        <f>IF('Indicator Date hidden'!AD192="x","x",$AC$2-'Indicator Date hidden'!AD192)</f>
        <v>0</v>
      </c>
      <c r="AD191" s="211">
        <f>IF('Indicator Date hidden'!AE192="x","x",$AD$2-'Indicator Date hidden'!AE192)</f>
        <v>0</v>
      </c>
      <c r="AE191" s="211">
        <f>IF('Indicator Date hidden'!AF192="x","x",$AE$2-'Indicator Date hidden'!AF192)</f>
        <v>0</v>
      </c>
      <c r="AF191" s="211">
        <f>IF('Indicator Date hidden'!AG192="x","x",$AF$2-'Indicator Date hidden'!AG192)</f>
        <v>8</v>
      </c>
      <c r="AG191" s="211">
        <f>IF('Indicator Date hidden'!AH192="x","x",$AG$2-'Indicator Date hidden'!AH192)</f>
        <v>0</v>
      </c>
      <c r="AH191" s="211">
        <f>IF('Indicator Date hidden'!AI192="x","x",$AH$2-'Indicator Date hidden'!AI192)</f>
        <v>0</v>
      </c>
      <c r="AI191" s="211">
        <f>IF('Indicator Date hidden'!AJ192="x","x",$AI$2-'Indicator Date hidden'!AJ192)</f>
        <v>0</v>
      </c>
      <c r="AJ191" s="211">
        <f>IF('Indicator Date hidden'!AK192="x","x",$AJ$2-'Indicator Date hidden'!AK192)</f>
        <v>0</v>
      </c>
      <c r="AK191" s="211">
        <f>IF('Indicator Date hidden'!AL192="x","x",$AK$2-'Indicator Date hidden'!AL192)</f>
        <v>0</v>
      </c>
      <c r="AL191" s="211">
        <f>IF('Indicator Date hidden'!AM192="x","x",$AL$2-'Indicator Date hidden'!AM192)</f>
        <v>0</v>
      </c>
      <c r="AM191" s="211">
        <f>IF('Indicator Date hidden'!AN192="x","x",$AM$2-'Indicator Date hidden'!AN192)</f>
        <v>0</v>
      </c>
      <c r="AN191" s="211">
        <f>IF('Indicator Date hidden'!AO192="x","x",$AN$2-'Indicator Date hidden'!AO192)</f>
        <v>0</v>
      </c>
      <c r="AO191" s="211">
        <f>IF('Indicator Date hidden'!AP192="x","x",$AO$2-'Indicator Date hidden'!AP192)</f>
        <v>1</v>
      </c>
      <c r="AP191" s="211">
        <f>IF('Indicator Date hidden'!AQ192="x","x",$AP$2-'Indicator Date hidden'!AQ192)</f>
        <v>1</v>
      </c>
      <c r="AQ191" s="211">
        <f>IF('Indicator Date hidden'!AR192="x","x",$AQ$2-'Indicator Date hidden'!AR192)</f>
        <v>0</v>
      </c>
      <c r="AR191" s="211">
        <f>IF('Indicator Date hidden'!AS192="x","x",$AR$2-'Indicator Date hidden'!AS192)</f>
        <v>0</v>
      </c>
      <c r="AS191" s="211">
        <f>IF('Indicator Date hidden'!AT192="x","x",$AS$2-'Indicator Date hidden'!AT192)</f>
        <v>0</v>
      </c>
      <c r="AT191" s="211">
        <f>IF('Indicator Date hidden'!AU192="x","x",$AT$2-'Indicator Date hidden'!AU192)</f>
        <v>0</v>
      </c>
      <c r="AU191" s="211">
        <f>IF('Indicator Date hidden'!AV192="x","x",$AU$2-'Indicator Date hidden'!AV192)</f>
        <v>1</v>
      </c>
      <c r="AV191" s="211">
        <f>IF('Indicator Date hidden'!AW192="x","x",$AV$2-'Indicator Date hidden'!AW192)</f>
        <v>0</v>
      </c>
      <c r="AW191" s="211">
        <f>IF('Indicator Date hidden'!AX192="x","x",$AW$2-'Indicator Date hidden'!AX192)</f>
        <v>0</v>
      </c>
      <c r="AX191" s="211">
        <f>IF('Indicator Date hidden'!AY192="x","x",$AX$2-'Indicator Date hidden'!AY192)</f>
        <v>0</v>
      </c>
      <c r="AY191" s="211">
        <f>IF('Indicator Date hidden'!AZ192="x","x",$AY$2-'Indicator Date hidden'!AZ192)</f>
        <v>3</v>
      </c>
      <c r="AZ191" s="211">
        <f>IF('Indicator Date hidden'!BA192="x","x",$AZ$2-'Indicator Date hidden'!BA192)</f>
        <v>3</v>
      </c>
      <c r="BA191">
        <f t="shared" si="25"/>
        <v>23</v>
      </c>
      <c r="BB191" s="21">
        <f t="shared" si="26"/>
        <v>0.46</v>
      </c>
      <c r="BC191">
        <f t="shared" si="27"/>
        <v>9</v>
      </c>
      <c r="BD191" s="21">
        <f t="shared" si="28"/>
        <v>1.3595587519485872</v>
      </c>
      <c r="BE191" s="281">
        <f t="shared" si="29"/>
        <v>0</v>
      </c>
    </row>
    <row r="192" spans="1:57" x14ac:dyDescent="0.25">
      <c r="A192" t="s">
        <v>9073</v>
      </c>
      <c r="B192" s="211">
        <f>IF('Indicator Date hidden'!C193="x","x",$B$2-'Indicator Date hidden'!C193)</f>
        <v>0</v>
      </c>
      <c r="C192" s="211">
        <f>IF('Indicator Date hidden'!D193="x","x",$C$2-'Indicator Date hidden'!D193)</f>
        <v>0</v>
      </c>
      <c r="D192" s="211">
        <f>IF('Indicator Date hidden'!E193="x","x",$D$2-'Indicator Date hidden'!E193)</f>
        <v>0</v>
      </c>
      <c r="E192" s="211">
        <f>IF('Indicator Date hidden'!F193="x","x",$E$2-'Indicator Date hidden'!F193)</f>
        <v>0</v>
      </c>
      <c r="F192" s="211">
        <f>IF('Indicator Date hidden'!G193="x","x",$F$2-'Indicator Date hidden'!G193)</f>
        <v>0</v>
      </c>
      <c r="G192" s="211">
        <f>IF('Indicator Date hidden'!H193="x","x",$G$2-'Indicator Date hidden'!H193)</f>
        <v>0</v>
      </c>
      <c r="H192" s="211">
        <f>IF('Indicator Date hidden'!I193="x","x",$H$2-'Indicator Date hidden'!I193)</f>
        <v>0</v>
      </c>
      <c r="I192" s="211">
        <f>IF('Indicator Date hidden'!J193="x","x",$I$2-'Indicator Date hidden'!J193)</f>
        <v>0</v>
      </c>
      <c r="J192" s="211">
        <f>IF('Indicator Date hidden'!K193="x","x",$J$2-'Indicator Date hidden'!K193)</f>
        <v>0</v>
      </c>
      <c r="K192" s="211">
        <f>IF('Indicator Date hidden'!L193="x","x",$K$2-'Indicator Date hidden'!L193)</f>
        <v>0</v>
      </c>
      <c r="L192" s="211">
        <f>IF('Indicator Date hidden'!M193="x","x",$L$2-'Indicator Date hidden'!M193)</f>
        <v>0</v>
      </c>
      <c r="M192" s="211">
        <f>IF('Indicator Date hidden'!N193="x","x",$M$2-'Indicator Date hidden'!N193)</f>
        <v>0</v>
      </c>
      <c r="N192" s="211">
        <f>IF('Indicator Date hidden'!O193="x","x",$N$2-'Indicator Date hidden'!O193)</f>
        <v>0</v>
      </c>
      <c r="O192" s="211">
        <f>IF('Indicator Date hidden'!P193="x","x",$O$2-'Indicator Date hidden'!P193)</f>
        <v>0</v>
      </c>
      <c r="P192" s="211">
        <f>IF('Indicator Date hidden'!Q193="x","x",$P$2-'Indicator Date hidden'!Q193)</f>
        <v>0</v>
      </c>
      <c r="Q192" s="211">
        <f>IF('Indicator Date hidden'!R193="x","x",$Q$2-'Indicator Date hidden'!R193)</f>
        <v>0</v>
      </c>
      <c r="R192" s="211">
        <f>IF('Indicator Date hidden'!S193="x","x",$R$2-'Indicator Date hidden'!S193)</f>
        <v>0</v>
      </c>
      <c r="S192" s="211">
        <f>IF('Indicator Date hidden'!T193="x","x",$S$2-'Indicator Date hidden'!T193)</f>
        <v>0</v>
      </c>
      <c r="T192" s="211">
        <f>IF('Indicator Date hidden'!U193="x","x",$T$2-'Indicator Date hidden'!U193)</f>
        <v>0</v>
      </c>
      <c r="U192" s="211">
        <f>IF('Indicator Date hidden'!V193="x","x",$U$2-'Indicator Date hidden'!V193)</f>
        <v>0</v>
      </c>
      <c r="V192" s="211">
        <f>IF('Indicator Date hidden'!W193="x","x",$V$2-'Indicator Date hidden'!W193)</f>
        <v>0</v>
      </c>
      <c r="W192" s="211">
        <f>IF('Indicator Date hidden'!X193="x","x",$W$2-'Indicator Date hidden'!X193)</f>
        <v>1</v>
      </c>
      <c r="X192" s="211">
        <f>IF('Indicator Date hidden'!Y193="x","x",$X$2-'Indicator Date hidden'!Y193)</f>
        <v>2</v>
      </c>
      <c r="Y192" s="211">
        <f>IF('Indicator Date hidden'!Z193="x","x",$Y$2-'Indicator Date hidden'!Z193)</f>
        <v>0</v>
      </c>
      <c r="Z192" s="211">
        <f>IF('Indicator Date hidden'!AA193="x","x",$Z$2-'Indicator Date hidden'!AA193)</f>
        <v>0</v>
      </c>
      <c r="AA192" s="211">
        <f>IF('Indicator Date hidden'!AB193="x","x",$AA$2-'Indicator Date hidden'!AB193)</f>
        <v>0</v>
      </c>
      <c r="AB192" s="211">
        <f>IF('Indicator Date hidden'!AC193="x","x",$AB$2-'Indicator Date hidden'!AC193)</f>
        <v>0</v>
      </c>
      <c r="AC192" s="211">
        <f>IF('Indicator Date hidden'!AD193="x","x",$AC$2-'Indicator Date hidden'!AD193)</f>
        <v>0</v>
      </c>
      <c r="AD192" s="211">
        <f>IF('Indicator Date hidden'!AE193="x","x",$AD$2-'Indicator Date hidden'!AE193)</f>
        <v>0</v>
      </c>
      <c r="AE192" s="211">
        <f>IF('Indicator Date hidden'!AF193="x","x",$AE$2-'Indicator Date hidden'!AF193)</f>
        <v>0</v>
      </c>
      <c r="AF192" s="211">
        <f>IF('Indicator Date hidden'!AG193="x","x",$AF$2-'Indicator Date hidden'!AG193)</f>
        <v>3</v>
      </c>
      <c r="AG192" s="211">
        <f>IF('Indicator Date hidden'!AH193="x","x",$AG$2-'Indicator Date hidden'!AH193)</f>
        <v>0</v>
      </c>
      <c r="AH192" s="211">
        <f>IF('Indicator Date hidden'!AI193="x","x",$AH$2-'Indicator Date hidden'!AI193)</f>
        <v>0</v>
      </c>
      <c r="AI192" s="211">
        <f>IF('Indicator Date hidden'!AJ193="x","x",$AI$2-'Indicator Date hidden'!AJ193)</f>
        <v>0</v>
      </c>
      <c r="AJ192" s="211" t="str">
        <f>IF('Indicator Date hidden'!AK193="x","x",$AJ$2-'Indicator Date hidden'!AK193)</f>
        <v>x</v>
      </c>
      <c r="AK192" s="211">
        <f>IF('Indicator Date hidden'!AL193="x","x",$AK$2-'Indicator Date hidden'!AL193)</f>
        <v>1</v>
      </c>
      <c r="AL192" s="211">
        <f>IF('Indicator Date hidden'!AM193="x","x",$AL$2-'Indicator Date hidden'!AM193)</f>
        <v>0</v>
      </c>
      <c r="AM192" s="211">
        <f>IF('Indicator Date hidden'!AN193="x","x",$AM$2-'Indicator Date hidden'!AN193)</f>
        <v>0</v>
      </c>
      <c r="AN192" s="211">
        <f>IF('Indicator Date hidden'!AO193="x","x",$AN$2-'Indicator Date hidden'!AO193)</f>
        <v>0</v>
      </c>
      <c r="AO192" s="211">
        <f>IF('Indicator Date hidden'!AP193="x","x",$AO$2-'Indicator Date hidden'!AP193)</f>
        <v>1</v>
      </c>
      <c r="AP192" s="211">
        <f>IF('Indicator Date hidden'!AQ193="x","x",$AP$2-'Indicator Date hidden'!AQ193)</f>
        <v>1</v>
      </c>
      <c r="AQ192" s="211">
        <f>IF('Indicator Date hidden'!AR193="x","x",$AQ$2-'Indicator Date hidden'!AR193)</f>
        <v>6</v>
      </c>
      <c r="AR192" s="211">
        <f>IF('Indicator Date hidden'!AS193="x","x",$AR$2-'Indicator Date hidden'!AS193)</f>
        <v>0</v>
      </c>
      <c r="AS192" s="211">
        <f>IF('Indicator Date hidden'!AT193="x","x",$AS$2-'Indicator Date hidden'!AT193)</f>
        <v>0</v>
      </c>
      <c r="AT192" s="211">
        <f>IF('Indicator Date hidden'!AU193="x","x",$AT$2-'Indicator Date hidden'!AU193)</f>
        <v>0</v>
      </c>
      <c r="AU192" s="211">
        <f>IF('Indicator Date hidden'!AV193="x","x",$AU$2-'Indicator Date hidden'!AV193)</f>
        <v>7</v>
      </c>
      <c r="AV192" s="211">
        <f>IF('Indicator Date hidden'!AW193="x","x",$AV$2-'Indicator Date hidden'!AW193)</f>
        <v>0</v>
      </c>
      <c r="AW192" s="211">
        <f>IF('Indicator Date hidden'!AX193="x","x",$AW$2-'Indicator Date hidden'!AX193)</f>
        <v>0</v>
      </c>
      <c r="AX192" s="211">
        <f>IF('Indicator Date hidden'!AY193="x","x",$AX$2-'Indicator Date hidden'!AY193)</f>
        <v>0</v>
      </c>
      <c r="AY192" s="211">
        <f>IF('Indicator Date hidden'!AZ193="x","x",$AY$2-'Indicator Date hidden'!AZ193)</f>
        <v>0</v>
      </c>
      <c r="AZ192" s="211">
        <f>IF('Indicator Date hidden'!BA193="x","x",$AZ$2-'Indicator Date hidden'!BA193)</f>
        <v>0</v>
      </c>
      <c r="BA192">
        <f t="shared" si="25"/>
        <v>22</v>
      </c>
      <c r="BB192" s="21">
        <f t="shared" si="26"/>
        <v>0.44</v>
      </c>
      <c r="BC192">
        <f t="shared" si="27"/>
        <v>8</v>
      </c>
      <c r="BD192" s="21">
        <f t="shared" si="28"/>
        <v>1.3588230201170424</v>
      </c>
      <c r="BE192" s="281">
        <f t="shared" si="29"/>
        <v>0</v>
      </c>
    </row>
    <row r="193" spans="1:57" x14ac:dyDescent="0.25">
      <c r="A193" t="s">
        <v>9074</v>
      </c>
      <c r="B193" s="211">
        <f>IF('Indicator Date hidden'!C194="x","x",$B$2-'Indicator Date hidden'!C194)</f>
        <v>0</v>
      </c>
      <c r="C193" s="211">
        <f>IF('Indicator Date hidden'!D194="x","x",$C$2-'Indicator Date hidden'!D194)</f>
        <v>0</v>
      </c>
      <c r="D193" s="211">
        <f>IF('Indicator Date hidden'!E194="x","x",$D$2-'Indicator Date hidden'!E194)</f>
        <v>0</v>
      </c>
      <c r="E193" s="211">
        <f>IF('Indicator Date hidden'!F194="x","x",$E$2-'Indicator Date hidden'!F194)</f>
        <v>0</v>
      </c>
      <c r="F193" s="211">
        <f>IF('Indicator Date hidden'!G194="x","x",$F$2-'Indicator Date hidden'!G194)</f>
        <v>0</v>
      </c>
      <c r="G193" s="211">
        <f>IF('Indicator Date hidden'!H194="x","x",$G$2-'Indicator Date hidden'!H194)</f>
        <v>0</v>
      </c>
      <c r="H193" s="211">
        <f>IF('Indicator Date hidden'!I194="x","x",$H$2-'Indicator Date hidden'!I194)</f>
        <v>0</v>
      </c>
      <c r="I193" s="211">
        <f>IF('Indicator Date hidden'!J194="x","x",$I$2-'Indicator Date hidden'!J194)</f>
        <v>0</v>
      </c>
      <c r="J193" s="211">
        <f>IF('Indicator Date hidden'!K194="x","x",$J$2-'Indicator Date hidden'!K194)</f>
        <v>0</v>
      </c>
      <c r="K193" s="211">
        <f>IF('Indicator Date hidden'!L194="x","x",$K$2-'Indicator Date hidden'!L194)</f>
        <v>0</v>
      </c>
      <c r="L193" s="211">
        <f>IF('Indicator Date hidden'!M194="x","x",$L$2-'Indicator Date hidden'!M194)</f>
        <v>0</v>
      </c>
      <c r="M193" s="211">
        <f>IF('Indicator Date hidden'!N194="x","x",$M$2-'Indicator Date hidden'!N194)</f>
        <v>0</v>
      </c>
      <c r="N193" s="211">
        <f>IF('Indicator Date hidden'!O194="x","x",$N$2-'Indicator Date hidden'!O194)</f>
        <v>0</v>
      </c>
      <c r="O193" s="211">
        <f>IF('Indicator Date hidden'!P194="x","x",$O$2-'Indicator Date hidden'!P194)</f>
        <v>0</v>
      </c>
      <c r="P193" s="211">
        <f>IF('Indicator Date hidden'!Q194="x","x",$P$2-'Indicator Date hidden'!Q194)</f>
        <v>0</v>
      </c>
      <c r="Q193" s="211">
        <f>IF('Indicator Date hidden'!R194="x","x",$Q$2-'Indicator Date hidden'!R194)</f>
        <v>0</v>
      </c>
      <c r="R193" s="211">
        <f>IF('Indicator Date hidden'!S194="x","x",$R$2-'Indicator Date hidden'!S194)</f>
        <v>0</v>
      </c>
      <c r="S193" s="211">
        <f>IF('Indicator Date hidden'!T194="x","x",$S$2-'Indicator Date hidden'!T194)</f>
        <v>0</v>
      </c>
      <c r="T193" s="211">
        <f>IF('Indicator Date hidden'!U194="x","x",$T$2-'Indicator Date hidden'!U194)</f>
        <v>0</v>
      </c>
      <c r="U193" s="211">
        <f>IF('Indicator Date hidden'!V194="x","x",$U$2-'Indicator Date hidden'!V194)</f>
        <v>0</v>
      </c>
      <c r="V193" s="211">
        <f>IF('Indicator Date hidden'!W194="x","x",$V$2-'Indicator Date hidden'!W194)</f>
        <v>0</v>
      </c>
      <c r="W193" s="211">
        <f>IF('Indicator Date hidden'!X194="x","x",$W$2-'Indicator Date hidden'!X194)</f>
        <v>0</v>
      </c>
      <c r="X193" s="211">
        <f>IF('Indicator Date hidden'!Y194="x","x",$X$2-'Indicator Date hidden'!Y194)</f>
        <v>3</v>
      </c>
      <c r="Y193" s="211">
        <f>IF('Indicator Date hidden'!Z194="x","x",$Y$2-'Indicator Date hidden'!Z194)</f>
        <v>0</v>
      </c>
      <c r="Z193" s="211">
        <f>IF('Indicator Date hidden'!AA194="x","x",$Z$2-'Indicator Date hidden'!AA194)</f>
        <v>0</v>
      </c>
      <c r="AA193" s="211">
        <f>IF('Indicator Date hidden'!AB194="x","x",$AA$2-'Indicator Date hidden'!AB194)</f>
        <v>0</v>
      </c>
      <c r="AB193" s="211">
        <f>IF('Indicator Date hidden'!AC194="x","x",$AB$2-'Indicator Date hidden'!AC194)</f>
        <v>0</v>
      </c>
      <c r="AC193" s="211">
        <f>IF('Indicator Date hidden'!AD194="x","x",$AC$2-'Indicator Date hidden'!AD194)</f>
        <v>0</v>
      </c>
      <c r="AD193" s="211">
        <f>IF('Indicator Date hidden'!AE194="x","x",$AD$2-'Indicator Date hidden'!AE194)</f>
        <v>0</v>
      </c>
      <c r="AE193" s="211">
        <f>IF('Indicator Date hidden'!AF194="x","x",$AE$2-'Indicator Date hidden'!AF194)</f>
        <v>0</v>
      </c>
      <c r="AF193" s="211" t="str">
        <f>IF('Indicator Date hidden'!AG194="x","x",$AF$2-'Indicator Date hidden'!AG194)</f>
        <v>x</v>
      </c>
      <c r="AG193" s="211">
        <f>IF('Indicator Date hidden'!AH194="x","x",$AG$2-'Indicator Date hidden'!AH194)</f>
        <v>0</v>
      </c>
      <c r="AH193" s="211">
        <f>IF('Indicator Date hidden'!AI194="x","x",$AH$2-'Indicator Date hidden'!AI194)</f>
        <v>0</v>
      </c>
      <c r="AI193" s="211">
        <f>IF('Indicator Date hidden'!AJ194="x","x",$AI$2-'Indicator Date hidden'!AJ194)</f>
        <v>0</v>
      </c>
      <c r="AJ193" s="211">
        <f>IF('Indicator Date hidden'!AK194="x","x",$AJ$2-'Indicator Date hidden'!AK194)</f>
        <v>1</v>
      </c>
      <c r="AK193" s="211">
        <f>IF('Indicator Date hidden'!AL194="x","x",$AK$2-'Indicator Date hidden'!AL194)</f>
        <v>1</v>
      </c>
      <c r="AL193" s="211">
        <f>IF('Indicator Date hidden'!AM194="x","x",$AL$2-'Indicator Date hidden'!AM194)</f>
        <v>0</v>
      </c>
      <c r="AM193" s="211">
        <f>IF('Indicator Date hidden'!AN194="x","x",$AM$2-'Indicator Date hidden'!AN194)</f>
        <v>0</v>
      </c>
      <c r="AN193" s="211">
        <f>IF('Indicator Date hidden'!AO194="x","x",$AN$2-'Indicator Date hidden'!AO194)</f>
        <v>0</v>
      </c>
      <c r="AO193" s="211" t="str">
        <f>IF('Indicator Date hidden'!AP194="x","x",$AO$2-'Indicator Date hidden'!AP194)</f>
        <v>x</v>
      </c>
      <c r="AP193" s="211" t="str">
        <f>IF('Indicator Date hidden'!AQ194="x","x",$AP$2-'Indicator Date hidden'!AQ194)</f>
        <v>x</v>
      </c>
      <c r="AQ193" s="211">
        <f>IF('Indicator Date hidden'!AR194="x","x",$AQ$2-'Indicator Date hidden'!AR194)</f>
        <v>0</v>
      </c>
      <c r="AR193" s="211">
        <f>IF('Indicator Date hidden'!AS194="x","x",$AR$2-'Indicator Date hidden'!AS194)</f>
        <v>0</v>
      </c>
      <c r="AS193" s="211">
        <f>IF('Indicator Date hidden'!AT194="x","x",$AS$2-'Indicator Date hidden'!AT194)</f>
        <v>0</v>
      </c>
      <c r="AT193" s="211">
        <f>IF('Indicator Date hidden'!AU194="x","x",$AT$2-'Indicator Date hidden'!AU194)</f>
        <v>0</v>
      </c>
      <c r="AU193" s="211">
        <f>IF('Indicator Date hidden'!AV194="x","x",$AU$2-'Indicator Date hidden'!AV194)</f>
        <v>3</v>
      </c>
      <c r="AV193" s="211">
        <f>IF('Indicator Date hidden'!AW194="x","x",$AV$2-'Indicator Date hidden'!AW194)</f>
        <v>0</v>
      </c>
      <c r="AW193" s="211">
        <f>IF('Indicator Date hidden'!AX194="x","x",$AW$2-'Indicator Date hidden'!AX194)</f>
        <v>0</v>
      </c>
      <c r="AX193" s="211">
        <f>IF('Indicator Date hidden'!AY194="x","x",$AX$2-'Indicator Date hidden'!AY194)</f>
        <v>0</v>
      </c>
      <c r="AY193" s="211">
        <f>IF('Indicator Date hidden'!AZ194="x","x",$AY$2-'Indicator Date hidden'!AZ194)</f>
        <v>0</v>
      </c>
      <c r="AZ193" s="211">
        <f>IF('Indicator Date hidden'!BA194="x","x",$AZ$2-'Indicator Date hidden'!BA194)</f>
        <v>0</v>
      </c>
      <c r="BA193">
        <f t="shared" si="25"/>
        <v>8</v>
      </c>
      <c r="BB193" s="21">
        <f t="shared" si="26"/>
        <v>0.16666666666666666</v>
      </c>
      <c r="BC193">
        <f t="shared" si="27"/>
        <v>4</v>
      </c>
      <c r="BD193" s="21">
        <f t="shared" si="28"/>
        <v>0.62360956446232352</v>
      </c>
      <c r="BE193" s="281">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style="214" bestFit="1" customWidth="1"/>
  </cols>
  <sheetData>
    <row r="1" spans="1:54" ht="284.85000000000002" customHeight="1" x14ac:dyDescent="0.25">
      <c r="A1" t="s">
        <v>8613</v>
      </c>
      <c r="B1" s="209" t="s">
        <v>9873</v>
      </c>
      <c r="C1" s="209" t="s">
        <v>9874</v>
      </c>
      <c r="D1" s="209" t="s">
        <v>9875</v>
      </c>
      <c r="E1" s="209" t="s">
        <v>9876</v>
      </c>
      <c r="F1" s="209" t="s">
        <v>9877</v>
      </c>
      <c r="G1" s="209" t="s">
        <v>9878</v>
      </c>
      <c r="H1" s="209" t="s">
        <v>9879</v>
      </c>
      <c r="I1" s="209" t="s">
        <v>9880</v>
      </c>
      <c r="J1" s="209" t="s">
        <v>9881</v>
      </c>
      <c r="K1" s="209" t="s">
        <v>9882</v>
      </c>
      <c r="L1" s="209" t="s">
        <v>9883</v>
      </c>
      <c r="M1" s="209" t="s">
        <v>9884</v>
      </c>
      <c r="N1" s="209" t="s">
        <v>9885</v>
      </c>
      <c r="O1" s="209" t="s">
        <v>9886</v>
      </c>
      <c r="P1" s="209" t="s">
        <v>9887</v>
      </c>
      <c r="Q1" s="209" t="s">
        <v>9888</v>
      </c>
      <c r="R1" s="209" t="s">
        <v>9889</v>
      </c>
      <c r="S1" s="209" t="s">
        <v>9890</v>
      </c>
      <c r="T1" s="209" t="s">
        <v>9890</v>
      </c>
      <c r="U1" s="209" t="s">
        <v>9891</v>
      </c>
      <c r="V1" s="209" t="s">
        <v>9892</v>
      </c>
      <c r="W1" s="209" t="s">
        <v>9893</v>
      </c>
      <c r="X1" s="209" t="s">
        <v>9894</v>
      </c>
      <c r="Y1" s="209" t="s">
        <v>9895</v>
      </c>
      <c r="Z1" s="209" t="s">
        <v>9896</v>
      </c>
      <c r="AA1" s="209" t="s">
        <v>9897</v>
      </c>
      <c r="AB1" s="209" t="s">
        <v>9898</v>
      </c>
      <c r="AC1" s="209" t="s">
        <v>9899</v>
      </c>
      <c r="AD1" s="209" t="s">
        <v>9900</v>
      </c>
      <c r="AE1" s="209" t="s">
        <v>8758</v>
      </c>
      <c r="AF1" s="209" t="s">
        <v>8674</v>
      </c>
      <c r="AG1" s="209" t="s">
        <v>9901</v>
      </c>
      <c r="AH1" s="209" t="s">
        <v>9901</v>
      </c>
      <c r="AI1" s="209" t="s">
        <v>9901</v>
      </c>
      <c r="AJ1" s="209" t="s">
        <v>9902</v>
      </c>
      <c r="AK1" s="209" t="s">
        <v>9903</v>
      </c>
      <c r="AL1" s="209" t="s">
        <v>9904</v>
      </c>
      <c r="AM1" s="209" t="s">
        <v>9905</v>
      </c>
      <c r="AN1" s="209" t="s">
        <v>9906</v>
      </c>
      <c r="AO1" s="209" t="s">
        <v>9907</v>
      </c>
      <c r="AP1" s="209" t="s">
        <v>9908</v>
      </c>
      <c r="AQ1" s="209" t="s">
        <v>9909</v>
      </c>
      <c r="AR1" s="209" t="s">
        <v>9910</v>
      </c>
      <c r="AS1" s="209" t="s">
        <v>9911</v>
      </c>
      <c r="AT1" s="209" t="s">
        <v>9912</v>
      </c>
      <c r="AU1" s="209" t="s">
        <v>9913</v>
      </c>
      <c r="AV1" s="209" t="s">
        <v>9914</v>
      </c>
      <c r="AW1" s="209" t="s">
        <v>9915</v>
      </c>
      <c r="AX1" s="209" t="s">
        <v>9916</v>
      </c>
      <c r="AY1" s="209" t="s">
        <v>9917</v>
      </c>
      <c r="AZ1" s="209" t="s">
        <v>9918</v>
      </c>
      <c r="BA1" s="209" t="s">
        <v>9943</v>
      </c>
      <c r="BB1" s="209" t="s">
        <v>9944</v>
      </c>
    </row>
    <row r="2" spans="1:54" x14ac:dyDescent="0.25">
      <c r="A2" t="s">
        <v>8776</v>
      </c>
      <c r="B2" s="211" t="e">
        <f>IF('Crisis Indicator Data'!#REF!="No Data",1,IF(#REF!&lt;&gt;"",1,0))</f>
        <v>#REF!</v>
      </c>
      <c r="C2" s="211" t="e">
        <f>IF('Crisis Indicator Data'!#REF!="No Data",1,IF(#REF!&lt;&gt;"",1,0))</f>
        <v>#REF!</v>
      </c>
      <c r="D2" s="211" t="e">
        <f>IF('Crisis Indicator Data'!#REF!="No Data",1,IF(#REF!&lt;&gt;"",1,0))</f>
        <v>#REF!</v>
      </c>
      <c r="E2" s="211" t="e">
        <f>IF('Crisis Indicator Data'!#REF!="No Data",1,IF(#REF!&lt;&gt;"",1,0))</f>
        <v>#REF!</v>
      </c>
      <c r="F2" s="211" t="e">
        <f>IF('Crisis Indicator Data'!#REF!="No Data",1,IF(#REF!&lt;&gt;"",1,0))</f>
        <v>#REF!</v>
      </c>
      <c r="G2" s="211" t="e">
        <f>IF('Crisis Indicator Data'!#REF!="No Data",1,IF(#REF!&lt;&gt;"",1,0))</f>
        <v>#REF!</v>
      </c>
      <c r="H2" s="211" t="e">
        <f>IF('Crisis Indicator Data'!#REF!="No Data",1,IF(#REF!&lt;&gt;"",1,0))</f>
        <v>#REF!</v>
      </c>
      <c r="I2" s="211" t="e">
        <f>IF('Crisis Indicator Data'!#REF!="No Data",1,IF(#REF!&lt;&gt;"",1,0))</f>
        <v>#REF!</v>
      </c>
      <c r="J2" s="211" t="e">
        <f>IF('Crisis Indicator Data'!#REF!="No Data",1,IF(#REF!&lt;&gt;"",1,0))</f>
        <v>#REF!</v>
      </c>
      <c r="K2" s="211" t="e">
        <f>IF('Crisis Indicator Data'!#REF!="No Data",1,IF(#REF!&lt;&gt;"",1,0))</f>
        <v>#REF!</v>
      </c>
      <c r="L2" s="211" t="e">
        <f>IF('Crisis Indicator Data'!#REF!="No Data",1,IF(#REF!&lt;&gt;"",1,0))</f>
        <v>#REF!</v>
      </c>
      <c r="M2" s="211" t="e">
        <f>IF('Crisis Indicator Data'!#REF!="No Data",1,IF(#REF!&lt;&gt;"",1,0))</f>
        <v>#REF!</v>
      </c>
      <c r="N2" s="211" t="e">
        <f>IF('Crisis Indicator Data'!#REF!="No Data",1,IF(#REF!&lt;&gt;"",1,0))</f>
        <v>#REF!</v>
      </c>
      <c r="O2" s="211" t="e">
        <f>IF('Crisis Indicator Data'!#REF!="No Data",1,IF(#REF!&lt;&gt;"",1,0))</f>
        <v>#REF!</v>
      </c>
      <c r="P2" s="211" t="e">
        <f>IF('Crisis Indicator Data'!#REF!="No Data",1,IF(#REF!&lt;&gt;"",1,0))</f>
        <v>#REF!</v>
      </c>
      <c r="Q2" s="211" t="e">
        <f>IF('Crisis Indicator Data'!#REF!="No Data",1,IF(#REF!&lt;&gt;"",1,0))</f>
        <v>#REF!</v>
      </c>
      <c r="R2" s="211" t="e">
        <f>IF('Crisis Indicator Data'!#REF!="No Data",1,IF(#REF!&lt;&gt;"",1,0))</f>
        <v>#REF!</v>
      </c>
      <c r="S2" s="211" t="e">
        <f>IF('Crisis Indicator Data'!#REF!="No Data",1,IF(#REF!&lt;&gt;"",1,0))</f>
        <v>#REF!</v>
      </c>
      <c r="T2" s="211" t="e">
        <f>IF('Crisis Indicator Data'!#REF!="No Data",1,IF(#REF!&lt;&gt;"",1,0))</f>
        <v>#REF!</v>
      </c>
      <c r="U2" s="211" t="e">
        <f>IF('Crisis Indicator Data'!#REF!="No Data",1,IF(#REF!&lt;&gt;"",1,0))</f>
        <v>#REF!</v>
      </c>
      <c r="V2" s="211" t="e">
        <f>IF('Crisis Indicator Data'!#REF!="No Data",1,IF(#REF!&lt;&gt;"",1,0))</f>
        <v>#REF!</v>
      </c>
      <c r="W2" s="211" t="e">
        <f>IF('Crisis Indicator Data'!#REF!="No Data",1,IF(#REF!&lt;&gt;"",1,0))</f>
        <v>#REF!</v>
      </c>
      <c r="X2" s="211" t="e">
        <f>IF('Crisis Indicator Data'!#REF!="No Data",1,IF(#REF!&lt;&gt;"",1,0))</f>
        <v>#REF!</v>
      </c>
      <c r="Y2" s="211" t="e">
        <f>IF('Crisis Indicator Data'!#REF!="No Data",1,IF(#REF!&lt;&gt;"",1,0))</f>
        <v>#REF!</v>
      </c>
      <c r="Z2" s="211" t="e">
        <f>IF('Crisis Indicator Data'!#REF!="No Data",1,IF(#REF!&lt;&gt;"",1,0))</f>
        <v>#REF!</v>
      </c>
      <c r="AA2" s="211" t="e">
        <f>IF('Crisis Indicator Data'!#REF!="No Data",1,IF(#REF!&lt;&gt;"",1,0))</f>
        <v>#REF!</v>
      </c>
      <c r="AB2" s="211" t="e">
        <f>IF('Crisis Indicator Data'!#REF!="No Data",1,IF(#REF!&lt;&gt;"",1,0))</f>
        <v>#REF!</v>
      </c>
      <c r="AC2" s="211" t="e">
        <f>IF('Crisis Indicator Data'!#REF!="No Data",1,IF(#REF!&lt;&gt;"",1,0))</f>
        <v>#REF!</v>
      </c>
      <c r="AD2" s="211" t="e">
        <f>IF('Crisis Indicator Data'!#REF!="No Data",1,IF(#REF!&lt;&gt;"",1,0))</f>
        <v>#REF!</v>
      </c>
      <c r="AE2" s="211" t="e">
        <f>IF('Crisis Indicator Data'!#REF!="No Data",1,IF(#REF!&lt;&gt;"",1,0))</f>
        <v>#REF!</v>
      </c>
      <c r="AF2" s="211" t="e">
        <f>IF('Crisis Indicator Data'!#REF!="No Data",1,IF(#REF!&lt;&gt;"",1,0))</f>
        <v>#REF!</v>
      </c>
      <c r="AG2" s="211" t="e">
        <f>IF('Crisis Indicator Data'!#REF!="No Data",1,IF(#REF!&lt;&gt;"",1,0))</f>
        <v>#REF!</v>
      </c>
      <c r="AH2" s="211" t="e">
        <f>IF('Crisis Indicator Data'!#REF!="No Data",1,IF(#REF!&lt;&gt;"",1,0))</f>
        <v>#REF!</v>
      </c>
      <c r="AI2" s="211" t="e">
        <f>IF('Crisis Indicator Data'!#REF!="No Data",1,IF(#REF!&lt;&gt;"",1,0))</f>
        <v>#REF!</v>
      </c>
      <c r="AJ2" s="211" t="e">
        <f>IF('Crisis Indicator Data'!#REF!="No Data",1,IF(#REF!&lt;&gt;"",1,0))</f>
        <v>#REF!</v>
      </c>
      <c r="AK2" s="211" t="e">
        <f>IF('Crisis Indicator Data'!#REF!="No Data",1,IF(#REF!&lt;&gt;"",1,0))</f>
        <v>#REF!</v>
      </c>
      <c r="AL2" s="211" t="e">
        <f>IF('Crisis Indicator Data'!#REF!="No Data",1,IF(#REF!&lt;&gt;"",1,0))</f>
        <v>#REF!</v>
      </c>
      <c r="AM2" s="211" t="e">
        <f>IF('Crisis Indicator Data'!#REF!="No Data",1,IF(#REF!&lt;&gt;"",1,0))</f>
        <v>#REF!</v>
      </c>
      <c r="AN2" s="211" t="e">
        <f>IF('Crisis Indicator Data'!#REF!="No Data",1,IF(#REF!&lt;&gt;"",1,0))</f>
        <v>#REF!</v>
      </c>
      <c r="AO2" s="211" t="e">
        <f>IF('Crisis Indicator Data'!#REF!="No Data",1,IF(#REF!&lt;&gt;"",1,0))</f>
        <v>#REF!</v>
      </c>
      <c r="AP2" s="211" t="e">
        <f>IF('Crisis Indicator Data'!#REF!="No Data",1,IF(#REF!&lt;&gt;"",1,0))</f>
        <v>#REF!</v>
      </c>
      <c r="AQ2" s="211" t="e">
        <f>IF('Crisis Indicator Data'!#REF!="No Data",1,IF(#REF!&lt;&gt;"",1,0))</f>
        <v>#REF!</v>
      </c>
      <c r="AR2" s="211" t="e">
        <f>IF('Crisis Indicator Data'!#REF!="No Data",1,IF(#REF!&lt;&gt;"",1,0))</f>
        <v>#REF!</v>
      </c>
      <c r="AS2" s="211" t="e">
        <f>IF('Crisis Indicator Data'!#REF!="No Data",1,IF(#REF!&lt;&gt;"",1,0))</f>
        <v>#REF!</v>
      </c>
      <c r="AT2" s="211" t="e">
        <f>IF('Crisis Indicator Data'!#REF!="No Data",1,IF(#REF!&lt;&gt;"",1,0))</f>
        <v>#REF!</v>
      </c>
      <c r="AU2" s="211" t="e">
        <f>IF('Crisis Indicator Data'!#REF!="No Data",1,IF(#REF!&lt;&gt;"",1,0))</f>
        <v>#REF!</v>
      </c>
      <c r="AV2" s="211" t="e">
        <f>IF('Crisis Indicator Data'!#REF!="No Data",1,IF(#REF!&lt;&gt;"",1,0))</f>
        <v>#REF!</v>
      </c>
      <c r="AW2" s="211" t="e">
        <f>IF('Crisis Indicator Data'!#REF!="No Data",1,IF(#REF!&lt;&gt;"",1,0))</f>
        <v>#REF!</v>
      </c>
      <c r="AX2" s="211" t="e">
        <f>IF('Crisis Indicator Data'!#REF!="No Data",1,IF(#REF!&lt;&gt;"",1,0))</f>
        <v>#REF!</v>
      </c>
      <c r="AY2" s="211" t="e">
        <f>IF('Crisis Indicator Data'!#REF!="No Data",1,IF(#REF!&lt;&gt;"",1,0))</f>
        <v>#REF!</v>
      </c>
      <c r="AZ2" s="211" t="e">
        <f>IF('Crisis Indicator Data'!#REF!="No Data",1,IF(#REF!&lt;&gt;"",1,0))</f>
        <v>#REF!</v>
      </c>
      <c r="BA2" t="e">
        <f t="shared" ref="BA2:BA33" si="0">SUM(B2:AZ2)</f>
        <v>#REF!</v>
      </c>
      <c r="BB2" s="22" t="e">
        <f t="shared" ref="BB2:BB33" si="1">BA2/51</f>
        <v>#REF!</v>
      </c>
    </row>
    <row r="3" spans="1:54" x14ac:dyDescent="0.25">
      <c r="A3" t="s">
        <v>8779</v>
      </c>
      <c r="B3" s="211" t="e">
        <f>IF('Crisis Indicator Data'!#REF!="No Data",1,IF(#REF!&lt;&gt;"",1,0))</f>
        <v>#REF!</v>
      </c>
      <c r="C3" s="211" t="e">
        <f>IF('Crisis Indicator Data'!#REF!="No Data",1,IF(#REF!&lt;&gt;"",1,0))</f>
        <v>#REF!</v>
      </c>
      <c r="D3" s="211" t="e">
        <f>IF('Crisis Indicator Data'!#REF!="No Data",1,IF(#REF!&lt;&gt;"",1,0))</f>
        <v>#REF!</v>
      </c>
      <c r="E3" s="211" t="e">
        <f>IF('Crisis Indicator Data'!#REF!="No Data",1,IF(#REF!&lt;&gt;"",1,0))</f>
        <v>#REF!</v>
      </c>
      <c r="F3" s="211" t="e">
        <f>IF('Crisis Indicator Data'!#REF!="No Data",1,IF(#REF!&lt;&gt;"",1,0))</f>
        <v>#REF!</v>
      </c>
      <c r="G3" s="211" t="e">
        <f>IF('Crisis Indicator Data'!#REF!="No Data",1,IF(#REF!&lt;&gt;"",1,0))</f>
        <v>#REF!</v>
      </c>
      <c r="H3" s="211" t="e">
        <f>IF('Crisis Indicator Data'!#REF!="No Data",1,IF(#REF!&lt;&gt;"",1,0))</f>
        <v>#REF!</v>
      </c>
      <c r="I3" s="211" t="e">
        <f>IF('Crisis Indicator Data'!#REF!="No Data",1,IF(#REF!&lt;&gt;"",1,0))</f>
        <v>#REF!</v>
      </c>
      <c r="J3" s="211" t="e">
        <f>IF('Crisis Indicator Data'!#REF!="No Data",1,IF(#REF!&lt;&gt;"",1,0))</f>
        <v>#REF!</v>
      </c>
      <c r="K3" s="211" t="e">
        <f>IF('Crisis Indicator Data'!#REF!="No Data",1,IF(#REF!&lt;&gt;"",1,0))</f>
        <v>#REF!</v>
      </c>
      <c r="L3" s="211" t="e">
        <f>IF('Crisis Indicator Data'!#REF!="No Data",1,IF(#REF!&lt;&gt;"",1,0))</f>
        <v>#REF!</v>
      </c>
      <c r="M3" s="211" t="e">
        <f>IF('Crisis Indicator Data'!#REF!="No Data",1,IF(#REF!&lt;&gt;"",1,0))</f>
        <v>#REF!</v>
      </c>
      <c r="N3" s="211" t="e">
        <f>IF('Crisis Indicator Data'!#REF!="No Data",1,IF(#REF!&lt;&gt;"",1,0))</f>
        <v>#REF!</v>
      </c>
      <c r="O3" s="211" t="e">
        <f>IF('Crisis Indicator Data'!#REF!="No Data",1,IF(#REF!&lt;&gt;"",1,0))</f>
        <v>#REF!</v>
      </c>
      <c r="P3" s="211" t="e">
        <f>IF('Crisis Indicator Data'!#REF!="No Data",1,IF(#REF!&lt;&gt;"",1,0))</f>
        <v>#REF!</v>
      </c>
      <c r="Q3" s="211" t="e">
        <f>IF('Crisis Indicator Data'!#REF!="No Data",1,IF(#REF!&lt;&gt;"",1,0))</f>
        <v>#REF!</v>
      </c>
      <c r="R3" s="211" t="e">
        <f>IF('Crisis Indicator Data'!#REF!="No Data",1,IF(#REF!&lt;&gt;"",1,0))</f>
        <v>#REF!</v>
      </c>
      <c r="S3" s="211" t="e">
        <f>IF('Crisis Indicator Data'!#REF!="No Data",1,IF(#REF!&lt;&gt;"",1,0))</f>
        <v>#REF!</v>
      </c>
      <c r="T3" s="211" t="e">
        <f>IF('Crisis Indicator Data'!#REF!="No Data",1,IF(#REF!&lt;&gt;"",1,0))</f>
        <v>#REF!</v>
      </c>
      <c r="U3" s="211" t="e">
        <f>IF('Crisis Indicator Data'!#REF!="No Data",1,IF(#REF!&lt;&gt;"",1,0))</f>
        <v>#REF!</v>
      </c>
      <c r="V3" s="211" t="e">
        <f>IF('Crisis Indicator Data'!#REF!="No Data",1,IF(#REF!&lt;&gt;"",1,0))</f>
        <v>#REF!</v>
      </c>
      <c r="W3" s="211" t="e">
        <f>IF('Crisis Indicator Data'!#REF!="No Data",1,IF(#REF!&lt;&gt;"",1,0))</f>
        <v>#REF!</v>
      </c>
      <c r="X3" s="211" t="e">
        <f>IF('Crisis Indicator Data'!#REF!="No Data",1,IF(#REF!&lt;&gt;"",1,0))</f>
        <v>#REF!</v>
      </c>
      <c r="Y3" s="211" t="e">
        <f>IF('Crisis Indicator Data'!#REF!="No Data",1,IF(#REF!&lt;&gt;"",1,0))</f>
        <v>#REF!</v>
      </c>
      <c r="Z3" s="211" t="e">
        <f>IF('Crisis Indicator Data'!#REF!="No Data",1,IF(#REF!&lt;&gt;"",1,0))</f>
        <v>#REF!</v>
      </c>
      <c r="AA3" s="211" t="e">
        <f>IF('Crisis Indicator Data'!#REF!="No Data",1,IF(#REF!&lt;&gt;"",1,0))</f>
        <v>#REF!</v>
      </c>
      <c r="AB3" s="211" t="e">
        <f>IF('Crisis Indicator Data'!#REF!="No Data",1,IF(#REF!&lt;&gt;"",1,0))</f>
        <v>#REF!</v>
      </c>
      <c r="AC3" s="211" t="e">
        <f>IF('Crisis Indicator Data'!#REF!="No Data",1,IF(#REF!&lt;&gt;"",1,0))</f>
        <v>#REF!</v>
      </c>
      <c r="AD3" s="211" t="e">
        <f>IF('Crisis Indicator Data'!#REF!="No Data",1,IF(#REF!&lt;&gt;"",1,0))</f>
        <v>#REF!</v>
      </c>
      <c r="AE3" s="211" t="e">
        <f>IF('Crisis Indicator Data'!#REF!="No Data",1,IF(#REF!&lt;&gt;"",1,0))</f>
        <v>#REF!</v>
      </c>
      <c r="AF3" s="211" t="e">
        <f>IF('Crisis Indicator Data'!#REF!="No Data",1,IF(#REF!&lt;&gt;"",1,0))</f>
        <v>#REF!</v>
      </c>
      <c r="AG3" s="211" t="e">
        <f>IF('Crisis Indicator Data'!#REF!="No Data",1,IF(#REF!&lt;&gt;"",1,0))</f>
        <v>#REF!</v>
      </c>
      <c r="AH3" s="211" t="e">
        <f>IF('Crisis Indicator Data'!#REF!="No Data",1,IF(#REF!&lt;&gt;"",1,0))</f>
        <v>#REF!</v>
      </c>
      <c r="AI3" s="211" t="e">
        <f>IF('Crisis Indicator Data'!#REF!="No Data",1,IF(#REF!&lt;&gt;"",1,0))</f>
        <v>#REF!</v>
      </c>
      <c r="AJ3" s="211" t="e">
        <f>IF('Crisis Indicator Data'!#REF!="No Data",1,IF(#REF!&lt;&gt;"",1,0))</f>
        <v>#REF!</v>
      </c>
      <c r="AK3" s="211" t="e">
        <f>IF('Crisis Indicator Data'!#REF!="No Data",1,IF(#REF!&lt;&gt;"",1,0))</f>
        <v>#REF!</v>
      </c>
      <c r="AL3" s="211" t="e">
        <f>IF('Crisis Indicator Data'!#REF!="No Data",1,IF(#REF!&lt;&gt;"",1,0))</f>
        <v>#REF!</v>
      </c>
      <c r="AM3" s="211" t="e">
        <f>IF('Crisis Indicator Data'!#REF!="No Data",1,IF(#REF!&lt;&gt;"",1,0))</f>
        <v>#REF!</v>
      </c>
      <c r="AN3" s="211" t="e">
        <f>IF('Crisis Indicator Data'!#REF!="No Data",1,IF(#REF!&lt;&gt;"",1,0))</f>
        <v>#REF!</v>
      </c>
      <c r="AO3" s="211" t="e">
        <f>IF('Crisis Indicator Data'!#REF!="No Data",1,IF(#REF!&lt;&gt;"",1,0))</f>
        <v>#REF!</v>
      </c>
      <c r="AP3" s="211" t="e">
        <f>IF('Crisis Indicator Data'!#REF!="No Data",1,IF(#REF!&lt;&gt;"",1,0))</f>
        <v>#REF!</v>
      </c>
      <c r="AQ3" s="211" t="e">
        <f>IF('Crisis Indicator Data'!#REF!="No Data",1,IF(#REF!&lt;&gt;"",1,0))</f>
        <v>#REF!</v>
      </c>
      <c r="AR3" s="211" t="e">
        <f>IF('Crisis Indicator Data'!#REF!="No Data",1,IF(#REF!&lt;&gt;"",1,0))</f>
        <v>#REF!</v>
      </c>
      <c r="AS3" s="211" t="e">
        <f>IF('Crisis Indicator Data'!#REF!="No Data",1,IF(#REF!&lt;&gt;"",1,0))</f>
        <v>#REF!</v>
      </c>
      <c r="AT3" s="211" t="e">
        <f>IF('Crisis Indicator Data'!#REF!="No Data",1,IF(#REF!&lt;&gt;"",1,0))</f>
        <v>#REF!</v>
      </c>
      <c r="AU3" s="211" t="e">
        <f>IF('Crisis Indicator Data'!#REF!="No Data",1,IF(#REF!&lt;&gt;"",1,0))</f>
        <v>#REF!</v>
      </c>
      <c r="AV3" s="211" t="e">
        <f>IF('Crisis Indicator Data'!#REF!="No Data",1,IF(#REF!&lt;&gt;"",1,0))</f>
        <v>#REF!</v>
      </c>
      <c r="AW3" s="211" t="e">
        <f>IF('Crisis Indicator Data'!#REF!="No Data",1,IF(#REF!&lt;&gt;"",1,0))</f>
        <v>#REF!</v>
      </c>
      <c r="AX3" s="211" t="e">
        <f>IF('Crisis Indicator Data'!#REF!="No Data",1,IF(#REF!&lt;&gt;"",1,0))</f>
        <v>#REF!</v>
      </c>
      <c r="AY3" s="211" t="e">
        <f>IF('Crisis Indicator Data'!#REF!="No Data",1,IF(#REF!&lt;&gt;"",1,0))</f>
        <v>#REF!</v>
      </c>
      <c r="AZ3" s="211" t="e">
        <f>IF('Crisis Indicator Data'!#REF!="No Data",1,IF(#REF!&lt;&gt;"",1,0))</f>
        <v>#REF!</v>
      </c>
      <c r="BA3" t="e">
        <f t="shared" si="0"/>
        <v>#REF!</v>
      </c>
      <c r="BB3" s="22" t="e">
        <f t="shared" si="1"/>
        <v>#REF!</v>
      </c>
    </row>
    <row r="4" spans="1:54" x14ac:dyDescent="0.25">
      <c r="A4" t="s">
        <v>8855</v>
      </c>
      <c r="B4" s="211" t="e">
        <f>IF('Crisis Indicator Data'!#REF!="No Data",1,IF(#REF!&lt;&gt;"",1,0))</f>
        <v>#REF!</v>
      </c>
      <c r="C4" s="211" t="e">
        <f>IF('Crisis Indicator Data'!#REF!="No Data",1,IF(#REF!&lt;&gt;"",1,0))</f>
        <v>#REF!</v>
      </c>
      <c r="D4" s="211" t="e">
        <f>IF('Crisis Indicator Data'!#REF!="No Data",1,IF(#REF!&lt;&gt;"",1,0))</f>
        <v>#REF!</v>
      </c>
      <c r="E4" s="211" t="e">
        <f>IF('Crisis Indicator Data'!#REF!="No Data",1,IF(#REF!&lt;&gt;"",1,0))</f>
        <v>#REF!</v>
      </c>
      <c r="F4" s="211" t="e">
        <f>IF('Crisis Indicator Data'!#REF!="No Data",1,IF(#REF!&lt;&gt;"",1,0))</f>
        <v>#REF!</v>
      </c>
      <c r="G4" s="211" t="e">
        <f>IF('Crisis Indicator Data'!#REF!="No Data",1,IF(#REF!&lt;&gt;"",1,0))</f>
        <v>#REF!</v>
      </c>
      <c r="H4" s="211" t="e">
        <f>IF('Crisis Indicator Data'!#REF!="No Data",1,IF(#REF!&lt;&gt;"",1,0))</f>
        <v>#REF!</v>
      </c>
      <c r="I4" s="211" t="e">
        <f>IF('Crisis Indicator Data'!#REF!="No Data",1,IF(#REF!&lt;&gt;"",1,0))</f>
        <v>#REF!</v>
      </c>
      <c r="J4" s="211" t="e">
        <f>IF('Crisis Indicator Data'!#REF!="No Data",1,IF(#REF!&lt;&gt;"",1,0))</f>
        <v>#REF!</v>
      </c>
      <c r="K4" s="211" t="e">
        <f>IF('Crisis Indicator Data'!#REF!="No Data",1,IF(#REF!&lt;&gt;"",1,0))</f>
        <v>#REF!</v>
      </c>
      <c r="L4" s="211" t="e">
        <f>IF('Crisis Indicator Data'!#REF!="No Data",1,IF(#REF!&lt;&gt;"",1,0))</f>
        <v>#REF!</v>
      </c>
      <c r="M4" s="211" t="e">
        <f>IF('Crisis Indicator Data'!#REF!="No Data",1,IF(#REF!&lt;&gt;"",1,0))</f>
        <v>#REF!</v>
      </c>
      <c r="N4" s="211" t="e">
        <f>IF('Crisis Indicator Data'!#REF!="No Data",1,IF(#REF!&lt;&gt;"",1,0))</f>
        <v>#REF!</v>
      </c>
      <c r="O4" s="211" t="e">
        <f>IF('Crisis Indicator Data'!#REF!="No Data",1,IF(#REF!&lt;&gt;"",1,0))</f>
        <v>#REF!</v>
      </c>
      <c r="P4" s="211" t="e">
        <f>IF('Crisis Indicator Data'!#REF!="No Data",1,IF(#REF!&lt;&gt;"",1,0))</f>
        <v>#REF!</v>
      </c>
      <c r="Q4" s="211" t="e">
        <f>IF('Crisis Indicator Data'!#REF!="No Data",1,IF(#REF!&lt;&gt;"",1,0))</f>
        <v>#REF!</v>
      </c>
      <c r="R4" s="211" t="e">
        <f>IF('Crisis Indicator Data'!#REF!="No Data",1,IF(#REF!&lt;&gt;"",1,0))</f>
        <v>#REF!</v>
      </c>
      <c r="S4" s="211" t="e">
        <f>IF('Crisis Indicator Data'!#REF!="No Data",1,IF(#REF!&lt;&gt;"",1,0))</f>
        <v>#REF!</v>
      </c>
      <c r="T4" s="211" t="e">
        <f>IF('Crisis Indicator Data'!#REF!="No Data",1,IF(#REF!&lt;&gt;"",1,0))</f>
        <v>#REF!</v>
      </c>
      <c r="U4" s="211" t="e">
        <f>IF('Crisis Indicator Data'!#REF!="No Data",1,IF(#REF!&lt;&gt;"",1,0))</f>
        <v>#REF!</v>
      </c>
      <c r="V4" s="211" t="e">
        <f>IF('Crisis Indicator Data'!#REF!="No Data",1,IF(#REF!&lt;&gt;"",1,0))</f>
        <v>#REF!</v>
      </c>
      <c r="W4" s="211" t="e">
        <f>IF('Crisis Indicator Data'!#REF!="No Data",1,IF(#REF!&lt;&gt;"",1,0))</f>
        <v>#REF!</v>
      </c>
      <c r="X4" s="211" t="e">
        <f>IF('Crisis Indicator Data'!#REF!="No Data",1,IF(#REF!&lt;&gt;"",1,0))</f>
        <v>#REF!</v>
      </c>
      <c r="Y4" s="211" t="e">
        <f>IF('Crisis Indicator Data'!#REF!="No Data",1,IF(#REF!&lt;&gt;"",1,0))</f>
        <v>#REF!</v>
      </c>
      <c r="Z4" s="211" t="e">
        <f>IF('Crisis Indicator Data'!#REF!="No Data",1,IF(#REF!&lt;&gt;"",1,0))</f>
        <v>#REF!</v>
      </c>
      <c r="AA4" s="211" t="e">
        <f>IF('Crisis Indicator Data'!#REF!="No Data",1,IF(#REF!&lt;&gt;"",1,0))</f>
        <v>#REF!</v>
      </c>
      <c r="AB4" s="211" t="e">
        <f>IF('Crisis Indicator Data'!#REF!="No Data",1,IF(#REF!&lt;&gt;"",1,0))</f>
        <v>#REF!</v>
      </c>
      <c r="AC4" s="211" t="e">
        <f>IF('Crisis Indicator Data'!#REF!="No Data",1,IF(#REF!&lt;&gt;"",1,0))</f>
        <v>#REF!</v>
      </c>
      <c r="AD4" s="211" t="e">
        <f>IF('Crisis Indicator Data'!#REF!="No Data",1,IF(#REF!&lt;&gt;"",1,0))</f>
        <v>#REF!</v>
      </c>
      <c r="AE4" s="211" t="e">
        <f>IF('Crisis Indicator Data'!#REF!="No Data",1,IF(#REF!&lt;&gt;"",1,0))</f>
        <v>#REF!</v>
      </c>
      <c r="AF4" s="211" t="e">
        <f>IF('Crisis Indicator Data'!#REF!="No Data",1,IF(#REF!&lt;&gt;"",1,0))</f>
        <v>#REF!</v>
      </c>
      <c r="AG4" s="211" t="e">
        <f>IF('Crisis Indicator Data'!#REF!="No Data",1,IF(#REF!&lt;&gt;"",1,0))</f>
        <v>#REF!</v>
      </c>
      <c r="AH4" s="211" t="e">
        <f>IF('Crisis Indicator Data'!#REF!="No Data",1,IF(#REF!&lt;&gt;"",1,0))</f>
        <v>#REF!</v>
      </c>
      <c r="AI4" s="211" t="e">
        <f>IF('Crisis Indicator Data'!#REF!="No Data",1,IF(#REF!&lt;&gt;"",1,0))</f>
        <v>#REF!</v>
      </c>
      <c r="AJ4" s="211" t="e">
        <f>IF('Crisis Indicator Data'!#REF!="No Data",1,IF(#REF!&lt;&gt;"",1,0))</f>
        <v>#REF!</v>
      </c>
      <c r="AK4" s="211" t="e">
        <f>IF('Crisis Indicator Data'!#REF!="No Data",1,IF(#REF!&lt;&gt;"",1,0))</f>
        <v>#REF!</v>
      </c>
      <c r="AL4" s="211" t="e">
        <f>IF('Crisis Indicator Data'!#REF!="No Data",1,IF(#REF!&lt;&gt;"",1,0))</f>
        <v>#REF!</v>
      </c>
      <c r="AM4" s="211" t="e">
        <f>IF('Crisis Indicator Data'!#REF!="No Data",1,IF(#REF!&lt;&gt;"",1,0))</f>
        <v>#REF!</v>
      </c>
      <c r="AN4" s="211" t="e">
        <f>IF('Crisis Indicator Data'!#REF!="No Data",1,IF(#REF!&lt;&gt;"",1,0))</f>
        <v>#REF!</v>
      </c>
      <c r="AO4" s="211" t="e">
        <f>IF('Crisis Indicator Data'!#REF!="No Data",1,IF(#REF!&lt;&gt;"",1,0))</f>
        <v>#REF!</v>
      </c>
      <c r="AP4" s="211" t="e">
        <f>IF('Crisis Indicator Data'!#REF!="No Data",1,IF(#REF!&lt;&gt;"",1,0))</f>
        <v>#REF!</v>
      </c>
      <c r="AQ4" s="211" t="e">
        <f>IF('Crisis Indicator Data'!#REF!="No Data",1,IF(#REF!&lt;&gt;"",1,0))</f>
        <v>#REF!</v>
      </c>
      <c r="AR4" s="211" t="e">
        <f>IF('Crisis Indicator Data'!#REF!="No Data",1,IF(#REF!&lt;&gt;"",1,0))</f>
        <v>#REF!</v>
      </c>
      <c r="AS4" s="211" t="e">
        <f>IF('Crisis Indicator Data'!#REF!="No Data",1,IF(#REF!&lt;&gt;"",1,0))</f>
        <v>#REF!</v>
      </c>
      <c r="AT4" s="211" t="e">
        <f>IF('Crisis Indicator Data'!#REF!="No Data",1,IF(#REF!&lt;&gt;"",1,0))</f>
        <v>#REF!</v>
      </c>
      <c r="AU4" s="211" t="e">
        <f>IF('Crisis Indicator Data'!#REF!="No Data",1,IF(#REF!&lt;&gt;"",1,0))</f>
        <v>#REF!</v>
      </c>
      <c r="AV4" s="211" t="e">
        <f>IF('Crisis Indicator Data'!#REF!="No Data",1,IF(#REF!&lt;&gt;"",1,0))</f>
        <v>#REF!</v>
      </c>
      <c r="AW4" s="211" t="e">
        <f>IF('Crisis Indicator Data'!#REF!="No Data",1,IF(#REF!&lt;&gt;"",1,0))</f>
        <v>#REF!</v>
      </c>
      <c r="AX4" s="211" t="e">
        <f>IF('Crisis Indicator Data'!#REF!="No Data",1,IF(#REF!&lt;&gt;"",1,0))</f>
        <v>#REF!</v>
      </c>
      <c r="AY4" s="211" t="e">
        <f>IF('Crisis Indicator Data'!#REF!="No Data",1,IF(#REF!&lt;&gt;"",1,0))</f>
        <v>#REF!</v>
      </c>
      <c r="AZ4" s="211" t="e">
        <f>IF('Crisis Indicator Data'!#REF!="No Data",1,IF(#REF!&lt;&gt;"",1,0))</f>
        <v>#REF!</v>
      </c>
      <c r="BA4" t="e">
        <f t="shared" si="0"/>
        <v>#REF!</v>
      </c>
      <c r="BB4" s="22" t="e">
        <f t="shared" si="1"/>
        <v>#REF!</v>
      </c>
    </row>
    <row r="5" spans="1:54" x14ac:dyDescent="0.25">
      <c r="A5" t="s">
        <v>8777</v>
      </c>
      <c r="B5" s="211" t="e">
        <f>IF('Crisis Indicator Data'!#REF!="No Data",1,IF(#REF!&lt;&gt;"",1,0))</f>
        <v>#REF!</v>
      </c>
      <c r="C5" s="211" t="e">
        <f>IF('Crisis Indicator Data'!#REF!="No Data",1,IF(#REF!&lt;&gt;"",1,0))</f>
        <v>#REF!</v>
      </c>
      <c r="D5" s="211" t="e">
        <f>IF('Crisis Indicator Data'!#REF!="No Data",1,IF(#REF!&lt;&gt;"",1,0))</f>
        <v>#REF!</v>
      </c>
      <c r="E5" s="211" t="e">
        <f>IF('Crisis Indicator Data'!#REF!="No Data",1,IF(#REF!&lt;&gt;"",1,0))</f>
        <v>#REF!</v>
      </c>
      <c r="F5" s="211" t="e">
        <f>IF('Crisis Indicator Data'!#REF!="No Data",1,IF(#REF!&lt;&gt;"",1,0))</f>
        <v>#REF!</v>
      </c>
      <c r="G5" s="211" t="e">
        <f>IF('Crisis Indicator Data'!#REF!="No Data",1,IF(#REF!&lt;&gt;"",1,0))</f>
        <v>#REF!</v>
      </c>
      <c r="H5" s="211" t="e">
        <f>IF('Crisis Indicator Data'!#REF!="No Data",1,IF(#REF!&lt;&gt;"",1,0))</f>
        <v>#REF!</v>
      </c>
      <c r="I5" s="211" t="e">
        <f>IF('Crisis Indicator Data'!#REF!="No Data",1,IF(#REF!&lt;&gt;"",1,0))</f>
        <v>#REF!</v>
      </c>
      <c r="J5" s="211" t="e">
        <f>IF('Crisis Indicator Data'!#REF!="No Data",1,IF(#REF!&lt;&gt;"",1,0))</f>
        <v>#REF!</v>
      </c>
      <c r="K5" s="211" t="e">
        <f>IF('Crisis Indicator Data'!#REF!="No Data",1,IF(#REF!&lt;&gt;"",1,0))</f>
        <v>#REF!</v>
      </c>
      <c r="L5" s="211" t="e">
        <f>IF('Crisis Indicator Data'!#REF!="No Data",1,IF(#REF!&lt;&gt;"",1,0))</f>
        <v>#REF!</v>
      </c>
      <c r="M5" s="211" t="e">
        <f>IF('Crisis Indicator Data'!#REF!="No Data",1,IF(#REF!&lt;&gt;"",1,0))</f>
        <v>#REF!</v>
      </c>
      <c r="N5" s="211" t="e">
        <f>IF('Crisis Indicator Data'!#REF!="No Data",1,IF(#REF!&lt;&gt;"",1,0))</f>
        <v>#REF!</v>
      </c>
      <c r="O5" s="211" t="e">
        <f>IF('Crisis Indicator Data'!#REF!="No Data",1,IF(#REF!&lt;&gt;"",1,0))</f>
        <v>#REF!</v>
      </c>
      <c r="P5" s="211" t="e">
        <f>IF('Crisis Indicator Data'!#REF!="No Data",1,IF(#REF!&lt;&gt;"",1,0))</f>
        <v>#REF!</v>
      </c>
      <c r="Q5" s="211" t="e">
        <f>IF('Crisis Indicator Data'!#REF!="No Data",1,IF(#REF!&lt;&gt;"",1,0))</f>
        <v>#REF!</v>
      </c>
      <c r="R5" s="211" t="e">
        <f>IF('Crisis Indicator Data'!#REF!="No Data",1,IF(#REF!&lt;&gt;"",1,0))</f>
        <v>#REF!</v>
      </c>
      <c r="S5" s="211" t="e">
        <f>IF('Crisis Indicator Data'!#REF!="No Data",1,IF(#REF!&lt;&gt;"",1,0))</f>
        <v>#REF!</v>
      </c>
      <c r="T5" s="211" t="e">
        <f>IF('Crisis Indicator Data'!#REF!="No Data",1,IF(#REF!&lt;&gt;"",1,0))</f>
        <v>#REF!</v>
      </c>
      <c r="U5" s="211" t="e">
        <f>IF('Crisis Indicator Data'!#REF!="No Data",1,IF(#REF!&lt;&gt;"",1,0))</f>
        <v>#REF!</v>
      </c>
      <c r="V5" s="211" t="e">
        <f>IF('Crisis Indicator Data'!#REF!="No Data",1,IF(#REF!&lt;&gt;"",1,0))</f>
        <v>#REF!</v>
      </c>
      <c r="W5" s="211" t="e">
        <f>IF('Crisis Indicator Data'!#REF!="No Data",1,IF(#REF!&lt;&gt;"",1,0))</f>
        <v>#REF!</v>
      </c>
      <c r="X5" s="211" t="e">
        <f>IF('Crisis Indicator Data'!#REF!="No Data",1,IF(#REF!&lt;&gt;"",1,0))</f>
        <v>#REF!</v>
      </c>
      <c r="Y5" s="211" t="e">
        <f>IF('Crisis Indicator Data'!#REF!="No Data",1,IF(#REF!&lt;&gt;"",1,0))</f>
        <v>#REF!</v>
      </c>
      <c r="Z5" s="211" t="e">
        <f>IF('Crisis Indicator Data'!#REF!="No Data",1,IF(#REF!&lt;&gt;"",1,0))</f>
        <v>#REF!</v>
      </c>
      <c r="AA5" s="211" t="e">
        <f>IF('Crisis Indicator Data'!#REF!="No Data",1,IF(#REF!&lt;&gt;"",1,0))</f>
        <v>#REF!</v>
      </c>
      <c r="AB5" s="211" t="e">
        <f>IF('Crisis Indicator Data'!#REF!="No Data",1,IF(#REF!&lt;&gt;"",1,0))</f>
        <v>#REF!</v>
      </c>
      <c r="AC5" s="211" t="e">
        <f>IF('Crisis Indicator Data'!#REF!="No Data",1,IF(#REF!&lt;&gt;"",1,0))</f>
        <v>#REF!</v>
      </c>
      <c r="AD5" s="211" t="e">
        <f>IF('Crisis Indicator Data'!#REF!="No Data",1,IF(#REF!&lt;&gt;"",1,0))</f>
        <v>#REF!</v>
      </c>
      <c r="AE5" s="211" t="e">
        <f>IF('Crisis Indicator Data'!#REF!="No Data",1,IF(#REF!&lt;&gt;"",1,0))</f>
        <v>#REF!</v>
      </c>
      <c r="AF5" s="211" t="e">
        <f>IF('Crisis Indicator Data'!#REF!="No Data",1,IF(#REF!&lt;&gt;"",1,0))</f>
        <v>#REF!</v>
      </c>
      <c r="AG5" s="211" t="e">
        <f>IF('Crisis Indicator Data'!#REF!="No Data",1,IF(#REF!&lt;&gt;"",1,0))</f>
        <v>#REF!</v>
      </c>
      <c r="AH5" s="211" t="e">
        <f>IF('Crisis Indicator Data'!#REF!="No Data",1,IF(#REF!&lt;&gt;"",1,0))</f>
        <v>#REF!</v>
      </c>
      <c r="AI5" s="211" t="e">
        <f>IF('Crisis Indicator Data'!#REF!="No Data",1,IF(#REF!&lt;&gt;"",1,0))</f>
        <v>#REF!</v>
      </c>
      <c r="AJ5" s="211" t="e">
        <f>IF('Crisis Indicator Data'!#REF!="No Data",1,IF(#REF!&lt;&gt;"",1,0))</f>
        <v>#REF!</v>
      </c>
      <c r="AK5" s="211" t="e">
        <f>IF('Crisis Indicator Data'!#REF!="No Data",1,IF(#REF!&lt;&gt;"",1,0))</f>
        <v>#REF!</v>
      </c>
      <c r="AL5" s="211" t="e">
        <f>IF('Crisis Indicator Data'!#REF!="No Data",1,IF(#REF!&lt;&gt;"",1,0))</f>
        <v>#REF!</v>
      </c>
      <c r="AM5" s="211" t="e">
        <f>IF('Crisis Indicator Data'!#REF!="No Data",1,IF(#REF!&lt;&gt;"",1,0))</f>
        <v>#REF!</v>
      </c>
      <c r="AN5" s="211" t="e">
        <f>IF('Crisis Indicator Data'!#REF!="No Data",1,IF(#REF!&lt;&gt;"",1,0))</f>
        <v>#REF!</v>
      </c>
      <c r="AO5" s="211" t="e">
        <f>IF('Crisis Indicator Data'!#REF!="No Data",1,IF(#REF!&lt;&gt;"",1,0))</f>
        <v>#REF!</v>
      </c>
      <c r="AP5" s="211" t="e">
        <f>IF('Crisis Indicator Data'!#REF!="No Data",1,IF(#REF!&lt;&gt;"",1,0))</f>
        <v>#REF!</v>
      </c>
      <c r="AQ5" s="211" t="e">
        <f>IF('Crisis Indicator Data'!#REF!="No Data",1,IF(#REF!&lt;&gt;"",1,0))</f>
        <v>#REF!</v>
      </c>
      <c r="AR5" s="211" t="e">
        <f>IF('Crisis Indicator Data'!#REF!="No Data",1,IF(#REF!&lt;&gt;"",1,0))</f>
        <v>#REF!</v>
      </c>
      <c r="AS5" s="211" t="e">
        <f>IF('Crisis Indicator Data'!#REF!="No Data",1,IF(#REF!&lt;&gt;"",1,0))</f>
        <v>#REF!</v>
      </c>
      <c r="AT5" s="211" t="e">
        <f>IF('Crisis Indicator Data'!#REF!="No Data",1,IF(#REF!&lt;&gt;"",1,0))</f>
        <v>#REF!</v>
      </c>
      <c r="AU5" s="211" t="e">
        <f>IF('Crisis Indicator Data'!#REF!="No Data",1,IF(#REF!&lt;&gt;"",1,0))</f>
        <v>#REF!</v>
      </c>
      <c r="AV5" s="211" t="e">
        <f>IF('Crisis Indicator Data'!#REF!="No Data",1,IF(#REF!&lt;&gt;"",1,0))</f>
        <v>#REF!</v>
      </c>
      <c r="AW5" s="211" t="e">
        <f>IF('Crisis Indicator Data'!#REF!="No Data",1,IF(#REF!&lt;&gt;"",1,0))</f>
        <v>#REF!</v>
      </c>
      <c r="AX5" s="211" t="e">
        <f>IF('Crisis Indicator Data'!#REF!="No Data",1,IF(#REF!&lt;&gt;"",1,0))</f>
        <v>#REF!</v>
      </c>
      <c r="AY5" s="211" t="e">
        <f>IF('Crisis Indicator Data'!#REF!="No Data",1,IF(#REF!&lt;&gt;"",1,0))</f>
        <v>#REF!</v>
      </c>
      <c r="AZ5" s="211" t="e">
        <f>IF('Crisis Indicator Data'!#REF!="No Data",1,IF(#REF!&lt;&gt;"",1,0))</f>
        <v>#REF!</v>
      </c>
      <c r="BA5" t="e">
        <f t="shared" si="0"/>
        <v>#REF!</v>
      </c>
      <c r="BB5" s="22" t="e">
        <f t="shared" si="1"/>
        <v>#REF!</v>
      </c>
    </row>
    <row r="6" spans="1:54" x14ac:dyDescent="0.25">
      <c r="A6" t="s">
        <v>8786</v>
      </c>
      <c r="B6" s="211" t="e">
        <f>IF('Crisis Indicator Data'!#REF!="No Data",1,IF(#REF!&lt;&gt;"",1,0))</f>
        <v>#REF!</v>
      </c>
      <c r="C6" s="211" t="e">
        <f>IF('Crisis Indicator Data'!#REF!="No Data",1,IF(#REF!&lt;&gt;"",1,0))</f>
        <v>#REF!</v>
      </c>
      <c r="D6" s="211" t="e">
        <f>IF('Crisis Indicator Data'!#REF!="No Data",1,IF(#REF!&lt;&gt;"",1,0))</f>
        <v>#REF!</v>
      </c>
      <c r="E6" s="211" t="e">
        <f>IF('Crisis Indicator Data'!#REF!="No Data",1,IF(#REF!&lt;&gt;"",1,0))</f>
        <v>#REF!</v>
      </c>
      <c r="F6" s="211" t="e">
        <f>IF('Crisis Indicator Data'!#REF!="No Data",1,IF(#REF!&lt;&gt;"",1,0))</f>
        <v>#REF!</v>
      </c>
      <c r="G6" s="211" t="e">
        <f>IF('Crisis Indicator Data'!#REF!="No Data",1,IF(#REF!&lt;&gt;"",1,0))</f>
        <v>#REF!</v>
      </c>
      <c r="H6" s="211" t="e">
        <f>IF('Crisis Indicator Data'!#REF!="No Data",1,IF(#REF!&lt;&gt;"",1,0))</f>
        <v>#REF!</v>
      </c>
      <c r="I6" s="211" t="e">
        <f>IF('Crisis Indicator Data'!#REF!="No Data",1,IF(#REF!&lt;&gt;"",1,0))</f>
        <v>#REF!</v>
      </c>
      <c r="J6" s="211" t="e">
        <f>IF('Crisis Indicator Data'!#REF!="No Data",1,IF(#REF!&lt;&gt;"",1,0))</f>
        <v>#REF!</v>
      </c>
      <c r="K6" s="211" t="e">
        <f>IF('Crisis Indicator Data'!#REF!="No Data",1,IF(#REF!&lt;&gt;"",1,0))</f>
        <v>#REF!</v>
      </c>
      <c r="L6" s="211" t="e">
        <f>IF('Crisis Indicator Data'!#REF!="No Data",1,IF(#REF!&lt;&gt;"",1,0))</f>
        <v>#REF!</v>
      </c>
      <c r="M6" s="211" t="e">
        <f>IF('Crisis Indicator Data'!#REF!="No Data",1,IF(#REF!&lt;&gt;"",1,0))</f>
        <v>#REF!</v>
      </c>
      <c r="N6" s="211" t="e">
        <f>IF('Crisis Indicator Data'!#REF!="No Data",1,IF(#REF!&lt;&gt;"",1,0))</f>
        <v>#REF!</v>
      </c>
      <c r="O6" s="211" t="e">
        <f>IF('Crisis Indicator Data'!#REF!="No Data",1,IF(#REF!&lt;&gt;"",1,0))</f>
        <v>#REF!</v>
      </c>
      <c r="P6" s="211" t="e">
        <f>IF('Crisis Indicator Data'!#REF!="No Data",1,IF(#REF!&lt;&gt;"",1,0))</f>
        <v>#REF!</v>
      </c>
      <c r="Q6" s="211" t="e">
        <f>IF('Crisis Indicator Data'!#REF!="No Data",1,IF(#REF!&lt;&gt;"",1,0))</f>
        <v>#REF!</v>
      </c>
      <c r="R6" s="211" t="e">
        <f>IF('Crisis Indicator Data'!#REF!="No Data",1,IF(#REF!&lt;&gt;"",1,0))</f>
        <v>#REF!</v>
      </c>
      <c r="S6" s="211" t="e">
        <f>IF('Crisis Indicator Data'!#REF!="No Data",1,IF(#REF!&lt;&gt;"",1,0))</f>
        <v>#REF!</v>
      </c>
      <c r="T6" s="211" t="e">
        <f>IF('Crisis Indicator Data'!#REF!="No Data",1,IF(#REF!&lt;&gt;"",1,0))</f>
        <v>#REF!</v>
      </c>
      <c r="U6" s="211" t="e">
        <f>IF('Crisis Indicator Data'!#REF!="No Data",1,IF(#REF!&lt;&gt;"",1,0))</f>
        <v>#REF!</v>
      </c>
      <c r="V6" s="211" t="e">
        <f>IF('Crisis Indicator Data'!#REF!="No Data",1,IF(#REF!&lt;&gt;"",1,0))</f>
        <v>#REF!</v>
      </c>
      <c r="W6" s="211" t="e">
        <f>IF('Crisis Indicator Data'!#REF!="No Data",1,IF(#REF!&lt;&gt;"",1,0))</f>
        <v>#REF!</v>
      </c>
      <c r="X6" s="211" t="e">
        <f>IF('Crisis Indicator Data'!#REF!="No Data",1,IF(#REF!&lt;&gt;"",1,0))</f>
        <v>#REF!</v>
      </c>
      <c r="Y6" s="211" t="e">
        <f>IF('Crisis Indicator Data'!#REF!="No Data",1,IF(#REF!&lt;&gt;"",1,0))</f>
        <v>#REF!</v>
      </c>
      <c r="Z6" s="211" t="e">
        <f>IF('Crisis Indicator Data'!#REF!="No Data",1,IF(#REF!&lt;&gt;"",1,0))</f>
        <v>#REF!</v>
      </c>
      <c r="AA6" s="211" t="e">
        <f>IF('Crisis Indicator Data'!#REF!="No Data",1,IF(#REF!&lt;&gt;"",1,0))</f>
        <v>#REF!</v>
      </c>
      <c r="AB6" s="211" t="e">
        <f>IF('Crisis Indicator Data'!#REF!="No Data",1,IF(#REF!&lt;&gt;"",1,0))</f>
        <v>#REF!</v>
      </c>
      <c r="AC6" s="211" t="e">
        <f>IF('Crisis Indicator Data'!#REF!="No Data",1,IF(#REF!&lt;&gt;"",1,0))</f>
        <v>#REF!</v>
      </c>
      <c r="AD6" s="211" t="e">
        <f>IF('Crisis Indicator Data'!#REF!="No Data",1,IF(#REF!&lt;&gt;"",1,0))</f>
        <v>#REF!</v>
      </c>
      <c r="AE6" s="211" t="e">
        <f>IF('Crisis Indicator Data'!#REF!="No Data",1,IF(#REF!&lt;&gt;"",1,0))</f>
        <v>#REF!</v>
      </c>
      <c r="AF6" s="211" t="e">
        <f>IF('Crisis Indicator Data'!#REF!="No Data",1,IF(#REF!&lt;&gt;"",1,0))</f>
        <v>#REF!</v>
      </c>
      <c r="AG6" s="211" t="e">
        <f>IF('Crisis Indicator Data'!#REF!="No Data",1,IF(#REF!&lt;&gt;"",1,0))</f>
        <v>#REF!</v>
      </c>
      <c r="AH6" s="211" t="e">
        <f>IF('Crisis Indicator Data'!#REF!="No Data",1,IF(#REF!&lt;&gt;"",1,0))</f>
        <v>#REF!</v>
      </c>
      <c r="AI6" s="211" t="e">
        <f>IF('Crisis Indicator Data'!#REF!="No Data",1,IF(#REF!&lt;&gt;"",1,0))</f>
        <v>#REF!</v>
      </c>
      <c r="AJ6" s="211" t="e">
        <f>IF('Crisis Indicator Data'!#REF!="No Data",1,IF(#REF!&lt;&gt;"",1,0))</f>
        <v>#REF!</v>
      </c>
      <c r="AK6" s="211" t="e">
        <f>IF('Crisis Indicator Data'!#REF!="No Data",1,IF(#REF!&lt;&gt;"",1,0))</f>
        <v>#REF!</v>
      </c>
      <c r="AL6" s="211" t="e">
        <f>IF('Crisis Indicator Data'!#REF!="No Data",1,IF(#REF!&lt;&gt;"",1,0))</f>
        <v>#REF!</v>
      </c>
      <c r="AM6" s="211" t="e">
        <f>IF('Crisis Indicator Data'!#REF!="No Data",1,IF(#REF!&lt;&gt;"",1,0))</f>
        <v>#REF!</v>
      </c>
      <c r="AN6" s="211" t="e">
        <f>IF('Crisis Indicator Data'!#REF!="No Data",1,IF(#REF!&lt;&gt;"",1,0))</f>
        <v>#REF!</v>
      </c>
      <c r="AO6" s="211" t="e">
        <f>IF('Crisis Indicator Data'!#REF!="No Data",1,IF(#REF!&lt;&gt;"",1,0))</f>
        <v>#REF!</v>
      </c>
      <c r="AP6" s="211" t="e">
        <f>IF('Crisis Indicator Data'!#REF!="No Data",1,IF(#REF!&lt;&gt;"",1,0))</f>
        <v>#REF!</v>
      </c>
      <c r="AQ6" s="211" t="e">
        <f>IF('Crisis Indicator Data'!#REF!="No Data",1,IF(#REF!&lt;&gt;"",1,0))</f>
        <v>#REF!</v>
      </c>
      <c r="AR6" s="211" t="e">
        <f>IF('Crisis Indicator Data'!#REF!="No Data",1,IF(#REF!&lt;&gt;"",1,0))</f>
        <v>#REF!</v>
      </c>
      <c r="AS6" s="211" t="e">
        <f>IF('Crisis Indicator Data'!#REF!="No Data",1,IF(#REF!&lt;&gt;"",1,0))</f>
        <v>#REF!</v>
      </c>
      <c r="AT6" s="211" t="e">
        <f>IF('Crisis Indicator Data'!#REF!="No Data",1,IF(#REF!&lt;&gt;"",1,0))</f>
        <v>#REF!</v>
      </c>
      <c r="AU6" s="211" t="e">
        <f>IF('Crisis Indicator Data'!#REF!="No Data",1,IF(#REF!&lt;&gt;"",1,0))</f>
        <v>#REF!</v>
      </c>
      <c r="AV6" s="211" t="e">
        <f>IF('Crisis Indicator Data'!#REF!="No Data",1,IF(#REF!&lt;&gt;"",1,0))</f>
        <v>#REF!</v>
      </c>
      <c r="AW6" s="211" t="e">
        <f>IF('Crisis Indicator Data'!#REF!="No Data",1,IF(#REF!&lt;&gt;"",1,0))</f>
        <v>#REF!</v>
      </c>
      <c r="AX6" s="211" t="e">
        <f>IF('Crisis Indicator Data'!#REF!="No Data",1,IF(#REF!&lt;&gt;"",1,0))</f>
        <v>#REF!</v>
      </c>
      <c r="AY6" s="211" t="e">
        <f>IF('Crisis Indicator Data'!#REF!="No Data",1,IF(#REF!&lt;&gt;"",1,0))</f>
        <v>#REF!</v>
      </c>
      <c r="AZ6" s="211" t="e">
        <f>IF('Crisis Indicator Data'!#REF!="No Data",1,IF(#REF!&lt;&gt;"",1,0))</f>
        <v>#REF!</v>
      </c>
      <c r="BA6" t="e">
        <f t="shared" si="0"/>
        <v>#REF!</v>
      </c>
      <c r="BB6" s="22" t="e">
        <f t="shared" si="1"/>
        <v>#REF!</v>
      </c>
    </row>
    <row r="7" spans="1:54" x14ac:dyDescent="0.25">
      <c r="A7" t="s">
        <v>8783</v>
      </c>
      <c r="B7" s="211" t="e">
        <f>IF('Crisis Indicator Data'!#REF!="No Data",1,IF(#REF!&lt;&gt;"",1,0))</f>
        <v>#REF!</v>
      </c>
      <c r="C7" s="211" t="e">
        <f>IF('Crisis Indicator Data'!#REF!="No Data",1,IF(#REF!&lt;&gt;"",1,0))</f>
        <v>#REF!</v>
      </c>
      <c r="D7" s="211" t="e">
        <f>IF('Crisis Indicator Data'!#REF!="No Data",1,IF(#REF!&lt;&gt;"",1,0))</f>
        <v>#REF!</v>
      </c>
      <c r="E7" s="211" t="e">
        <f>IF('Crisis Indicator Data'!#REF!="No Data",1,IF(#REF!&lt;&gt;"",1,0))</f>
        <v>#REF!</v>
      </c>
      <c r="F7" s="211" t="e">
        <f>IF('Crisis Indicator Data'!#REF!="No Data",1,IF(#REF!&lt;&gt;"",1,0))</f>
        <v>#REF!</v>
      </c>
      <c r="G7" s="211" t="e">
        <f>IF('Crisis Indicator Data'!#REF!="No Data",1,IF(#REF!&lt;&gt;"",1,0))</f>
        <v>#REF!</v>
      </c>
      <c r="H7" s="211" t="e">
        <f>IF('Crisis Indicator Data'!#REF!="No Data",1,IF(#REF!&lt;&gt;"",1,0))</f>
        <v>#REF!</v>
      </c>
      <c r="I7" s="211" t="e">
        <f>IF('Crisis Indicator Data'!#REF!="No Data",1,IF(#REF!&lt;&gt;"",1,0))</f>
        <v>#REF!</v>
      </c>
      <c r="J7" s="211" t="e">
        <f>IF('Crisis Indicator Data'!#REF!="No Data",1,IF(#REF!&lt;&gt;"",1,0))</f>
        <v>#REF!</v>
      </c>
      <c r="K7" s="211" t="e">
        <f>IF('Crisis Indicator Data'!#REF!="No Data",1,IF(#REF!&lt;&gt;"",1,0))</f>
        <v>#REF!</v>
      </c>
      <c r="L7" s="211" t="e">
        <f>IF('Crisis Indicator Data'!#REF!="No Data",1,IF(#REF!&lt;&gt;"",1,0))</f>
        <v>#REF!</v>
      </c>
      <c r="M7" s="211" t="e">
        <f>IF('Crisis Indicator Data'!#REF!="No Data",1,IF(#REF!&lt;&gt;"",1,0))</f>
        <v>#REF!</v>
      </c>
      <c r="N7" s="211" t="e">
        <f>IF('Crisis Indicator Data'!#REF!="No Data",1,IF(#REF!&lt;&gt;"",1,0))</f>
        <v>#REF!</v>
      </c>
      <c r="O7" s="211" t="e">
        <f>IF('Crisis Indicator Data'!#REF!="No Data",1,IF(#REF!&lt;&gt;"",1,0))</f>
        <v>#REF!</v>
      </c>
      <c r="P7" s="211" t="e">
        <f>IF('Crisis Indicator Data'!#REF!="No Data",1,IF(#REF!&lt;&gt;"",1,0))</f>
        <v>#REF!</v>
      </c>
      <c r="Q7" s="211" t="e">
        <f>IF('Crisis Indicator Data'!#REF!="No Data",1,IF(#REF!&lt;&gt;"",1,0))</f>
        <v>#REF!</v>
      </c>
      <c r="R7" s="211" t="e">
        <f>IF('Crisis Indicator Data'!#REF!="No Data",1,IF(#REF!&lt;&gt;"",1,0))</f>
        <v>#REF!</v>
      </c>
      <c r="S7" s="211" t="e">
        <f>IF('Crisis Indicator Data'!#REF!="No Data",1,IF(#REF!&lt;&gt;"",1,0))</f>
        <v>#REF!</v>
      </c>
      <c r="T7" s="211" t="e">
        <f>IF('Crisis Indicator Data'!#REF!="No Data",1,IF(#REF!&lt;&gt;"",1,0))</f>
        <v>#REF!</v>
      </c>
      <c r="U7" s="211" t="e">
        <f>IF('Crisis Indicator Data'!#REF!="No Data",1,IF(#REF!&lt;&gt;"",1,0))</f>
        <v>#REF!</v>
      </c>
      <c r="V7" s="211" t="e">
        <f>IF('Crisis Indicator Data'!#REF!="No Data",1,IF(#REF!&lt;&gt;"",1,0))</f>
        <v>#REF!</v>
      </c>
      <c r="W7" s="211" t="e">
        <f>IF('Crisis Indicator Data'!#REF!="No Data",1,IF(#REF!&lt;&gt;"",1,0))</f>
        <v>#REF!</v>
      </c>
      <c r="X7" s="211" t="e">
        <f>IF('Crisis Indicator Data'!#REF!="No Data",1,IF(#REF!&lt;&gt;"",1,0))</f>
        <v>#REF!</v>
      </c>
      <c r="Y7" s="211" t="e">
        <f>IF('Crisis Indicator Data'!#REF!="No Data",1,IF(#REF!&lt;&gt;"",1,0))</f>
        <v>#REF!</v>
      </c>
      <c r="Z7" s="211" t="e">
        <f>IF('Crisis Indicator Data'!#REF!="No Data",1,IF(#REF!&lt;&gt;"",1,0))</f>
        <v>#REF!</v>
      </c>
      <c r="AA7" s="211" t="e">
        <f>IF('Crisis Indicator Data'!#REF!="No Data",1,IF(#REF!&lt;&gt;"",1,0))</f>
        <v>#REF!</v>
      </c>
      <c r="AB7" s="211" t="e">
        <f>IF('Crisis Indicator Data'!#REF!="No Data",1,IF(#REF!&lt;&gt;"",1,0))</f>
        <v>#REF!</v>
      </c>
      <c r="AC7" s="211" t="e">
        <f>IF('Crisis Indicator Data'!#REF!="No Data",1,IF(#REF!&lt;&gt;"",1,0))</f>
        <v>#REF!</v>
      </c>
      <c r="AD7" s="211" t="e">
        <f>IF('Crisis Indicator Data'!#REF!="No Data",1,IF(#REF!&lt;&gt;"",1,0))</f>
        <v>#REF!</v>
      </c>
      <c r="AE7" s="211" t="e">
        <f>IF('Crisis Indicator Data'!#REF!="No Data",1,IF(#REF!&lt;&gt;"",1,0))</f>
        <v>#REF!</v>
      </c>
      <c r="AF7" s="211" t="e">
        <f>IF('Crisis Indicator Data'!#REF!="No Data",1,IF(#REF!&lt;&gt;"",1,0))</f>
        <v>#REF!</v>
      </c>
      <c r="AG7" s="211" t="e">
        <f>IF('Crisis Indicator Data'!#REF!="No Data",1,IF(#REF!&lt;&gt;"",1,0))</f>
        <v>#REF!</v>
      </c>
      <c r="AH7" s="211" t="e">
        <f>IF('Crisis Indicator Data'!#REF!="No Data",1,IF(#REF!&lt;&gt;"",1,0))</f>
        <v>#REF!</v>
      </c>
      <c r="AI7" s="211" t="e">
        <f>IF('Crisis Indicator Data'!#REF!="No Data",1,IF(#REF!&lt;&gt;"",1,0))</f>
        <v>#REF!</v>
      </c>
      <c r="AJ7" s="211" t="e">
        <f>IF('Crisis Indicator Data'!#REF!="No Data",1,IF(#REF!&lt;&gt;"",1,0))</f>
        <v>#REF!</v>
      </c>
      <c r="AK7" s="211" t="e">
        <f>IF('Crisis Indicator Data'!#REF!="No Data",1,IF(#REF!&lt;&gt;"",1,0))</f>
        <v>#REF!</v>
      </c>
      <c r="AL7" s="211" t="e">
        <f>IF('Crisis Indicator Data'!#REF!="No Data",1,IF(#REF!&lt;&gt;"",1,0))</f>
        <v>#REF!</v>
      </c>
      <c r="AM7" s="211" t="e">
        <f>IF('Crisis Indicator Data'!#REF!="No Data",1,IF(#REF!&lt;&gt;"",1,0))</f>
        <v>#REF!</v>
      </c>
      <c r="AN7" s="211" t="e">
        <f>IF('Crisis Indicator Data'!#REF!="No Data",1,IF(#REF!&lt;&gt;"",1,0))</f>
        <v>#REF!</v>
      </c>
      <c r="AO7" s="211" t="e">
        <f>IF('Crisis Indicator Data'!#REF!="No Data",1,IF(#REF!&lt;&gt;"",1,0))</f>
        <v>#REF!</v>
      </c>
      <c r="AP7" s="211" t="e">
        <f>IF('Crisis Indicator Data'!#REF!="No Data",1,IF(#REF!&lt;&gt;"",1,0))</f>
        <v>#REF!</v>
      </c>
      <c r="AQ7" s="211" t="e">
        <f>IF('Crisis Indicator Data'!#REF!="No Data",1,IF(#REF!&lt;&gt;"",1,0))</f>
        <v>#REF!</v>
      </c>
      <c r="AR7" s="211" t="e">
        <f>IF('Crisis Indicator Data'!#REF!="No Data",1,IF(#REF!&lt;&gt;"",1,0))</f>
        <v>#REF!</v>
      </c>
      <c r="AS7" s="211" t="e">
        <f>IF('Crisis Indicator Data'!#REF!="No Data",1,IF(#REF!&lt;&gt;"",1,0))</f>
        <v>#REF!</v>
      </c>
      <c r="AT7" s="211" t="e">
        <f>IF('Crisis Indicator Data'!#REF!="No Data",1,IF(#REF!&lt;&gt;"",1,0))</f>
        <v>#REF!</v>
      </c>
      <c r="AU7" s="211" t="e">
        <f>IF('Crisis Indicator Data'!#REF!="No Data",1,IF(#REF!&lt;&gt;"",1,0))</f>
        <v>#REF!</v>
      </c>
      <c r="AV7" s="211" t="e">
        <f>IF('Crisis Indicator Data'!#REF!="No Data",1,IF(#REF!&lt;&gt;"",1,0))</f>
        <v>#REF!</v>
      </c>
      <c r="AW7" s="211" t="e">
        <f>IF('Crisis Indicator Data'!#REF!="No Data",1,IF(#REF!&lt;&gt;"",1,0))</f>
        <v>#REF!</v>
      </c>
      <c r="AX7" s="211" t="e">
        <f>IF('Crisis Indicator Data'!#REF!="No Data",1,IF(#REF!&lt;&gt;"",1,0))</f>
        <v>#REF!</v>
      </c>
      <c r="AY7" s="211" t="e">
        <f>IF('Crisis Indicator Data'!#REF!="No Data",1,IF(#REF!&lt;&gt;"",1,0))</f>
        <v>#REF!</v>
      </c>
      <c r="AZ7" s="211" t="e">
        <f>IF('Crisis Indicator Data'!#REF!="No Data",1,IF(#REF!&lt;&gt;"",1,0))</f>
        <v>#REF!</v>
      </c>
      <c r="BA7" t="e">
        <f t="shared" si="0"/>
        <v>#REF!</v>
      </c>
      <c r="BB7" s="22" t="e">
        <f t="shared" si="1"/>
        <v>#REF!</v>
      </c>
    </row>
    <row r="8" spans="1:54" x14ac:dyDescent="0.25">
      <c r="A8" t="s">
        <v>8784</v>
      </c>
      <c r="B8" s="211" t="e">
        <f>IF('Crisis Indicator Data'!#REF!="No Data",1,IF(#REF!&lt;&gt;"",1,0))</f>
        <v>#REF!</v>
      </c>
      <c r="C8" s="211" t="e">
        <f>IF('Crisis Indicator Data'!#REF!="No Data",1,IF(#REF!&lt;&gt;"",1,0))</f>
        <v>#REF!</v>
      </c>
      <c r="D8" s="211" t="e">
        <f>IF('Crisis Indicator Data'!#REF!="No Data",1,IF(#REF!&lt;&gt;"",1,0))</f>
        <v>#REF!</v>
      </c>
      <c r="E8" s="211" t="e">
        <f>IF('Crisis Indicator Data'!#REF!="No Data",1,IF(#REF!&lt;&gt;"",1,0))</f>
        <v>#REF!</v>
      </c>
      <c r="F8" s="211" t="e">
        <f>IF('Crisis Indicator Data'!#REF!="No Data",1,IF(#REF!&lt;&gt;"",1,0))</f>
        <v>#REF!</v>
      </c>
      <c r="G8" s="211" t="e">
        <f>IF('Crisis Indicator Data'!#REF!="No Data",1,IF(#REF!&lt;&gt;"",1,0))</f>
        <v>#REF!</v>
      </c>
      <c r="H8" s="211" t="e">
        <f>IF('Crisis Indicator Data'!#REF!="No Data",1,IF(#REF!&lt;&gt;"",1,0))</f>
        <v>#REF!</v>
      </c>
      <c r="I8" s="211" t="e">
        <f>IF('Crisis Indicator Data'!#REF!="No Data",1,IF(#REF!&lt;&gt;"",1,0))</f>
        <v>#REF!</v>
      </c>
      <c r="J8" s="211" t="e">
        <f>IF('Crisis Indicator Data'!#REF!="No Data",1,IF(#REF!&lt;&gt;"",1,0))</f>
        <v>#REF!</v>
      </c>
      <c r="K8" s="211" t="e">
        <f>IF('Crisis Indicator Data'!#REF!="No Data",1,IF(#REF!&lt;&gt;"",1,0))</f>
        <v>#REF!</v>
      </c>
      <c r="L8" s="211" t="e">
        <f>IF('Crisis Indicator Data'!#REF!="No Data",1,IF(#REF!&lt;&gt;"",1,0))</f>
        <v>#REF!</v>
      </c>
      <c r="M8" s="211" t="e">
        <f>IF('Crisis Indicator Data'!#REF!="No Data",1,IF(#REF!&lt;&gt;"",1,0))</f>
        <v>#REF!</v>
      </c>
      <c r="N8" s="211" t="e">
        <f>IF('Crisis Indicator Data'!#REF!="No Data",1,IF(#REF!&lt;&gt;"",1,0))</f>
        <v>#REF!</v>
      </c>
      <c r="O8" s="211" t="e">
        <f>IF('Crisis Indicator Data'!#REF!="No Data",1,IF(#REF!&lt;&gt;"",1,0))</f>
        <v>#REF!</v>
      </c>
      <c r="P8" s="211" t="e">
        <f>IF('Crisis Indicator Data'!#REF!="No Data",1,IF(#REF!&lt;&gt;"",1,0))</f>
        <v>#REF!</v>
      </c>
      <c r="Q8" s="211" t="e">
        <f>IF('Crisis Indicator Data'!#REF!="No Data",1,IF(#REF!&lt;&gt;"",1,0))</f>
        <v>#REF!</v>
      </c>
      <c r="R8" s="211" t="e">
        <f>IF('Crisis Indicator Data'!#REF!="No Data",1,IF(#REF!&lt;&gt;"",1,0))</f>
        <v>#REF!</v>
      </c>
      <c r="S8" s="211" t="e">
        <f>IF('Crisis Indicator Data'!#REF!="No Data",1,IF(#REF!&lt;&gt;"",1,0))</f>
        <v>#REF!</v>
      </c>
      <c r="T8" s="211" t="e">
        <f>IF('Crisis Indicator Data'!#REF!="No Data",1,IF(#REF!&lt;&gt;"",1,0))</f>
        <v>#REF!</v>
      </c>
      <c r="U8" s="211" t="e">
        <f>IF('Crisis Indicator Data'!#REF!="No Data",1,IF(#REF!&lt;&gt;"",1,0))</f>
        <v>#REF!</v>
      </c>
      <c r="V8" s="211" t="e">
        <f>IF('Crisis Indicator Data'!#REF!="No Data",1,IF(#REF!&lt;&gt;"",1,0))</f>
        <v>#REF!</v>
      </c>
      <c r="W8" s="211" t="e">
        <f>IF('Crisis Indicator Data'!#REF!="No Data",1,IF(#REF!&lt;&gt;"",1,0))</f>
        <v>#REF!</v>
      </c>
      <c r="X8" s="211" t="e">
        <f>IF('Crisis Indicator Data'!#REF!="No Data",1,IF(#REF!&lt;&gt;"",1,0))</f>
        <v>#REF!</v>
      </c>
      <c r="Y8" s="211" t="e">
        <f>IF('Crisis Indicator Data'!#REF!="No Data",1,IF(#REF!&lt;&gt;"",1,0))</f>
        <v>#REF!</v>
      </c>
      <c r="Z8" s="211" t="e">
        <f>IF('Crisis Indicator Data'!#REF!="No Data",1,IF(#REF!&lt;&gt;"",1,0))</f>
        <v>#REF!</v>
      </c>
      <c r="AA8" s="211" t="e">
        <f>IF('Crisis Indicator Data'!#REF!="No Data",1,IF(#REF!&lt;&gt;"",1,0))</f>
        <v>#REF!</v>
      </c>
      <c r="AB8" s="211" t="e">
        <f>IF('Crisis Indicator Data'!#REF!="No Data",1,IF(#REF!&lt;&gt;"",1,0))</f>
        <v>#REF!</v>
      </c>
      <c r="AC8" s="211" t="e">
        <f>IF('Crisis Indicator Data'!#REF!="No Data",1,IF(#REF!&lt;&gt;"",1,0))</f>
        <v>#REF!</v>
      </c>
      <c r="AD8" s="211" t="e">
        <f>IF('Crisis Indicator Data'!#REF!="No Data",1,IF(#REF!&lt;&gt;"",1,0))</f>
        <v>#REF!</v>
      </c>
      <c r="AE8" s="211" t="e">
        <f>IF('Crisis Indicator Data'!#REF!="No Data",1,IF(#REF!&lt;&gt;"",1,0))</f>
        <v>#REF!</v>
      </c>
      <c r="AF8" s="211" t="e">
        <f>IF('Crisis Indicator Data'!#REF!="No Data",1,IF(#REF!&lt;&gt;"",1,0))</f>
        <v>#REF!</v>
      </c>
      <c r="AG8" s="211" t="e">
        <f>IF('Crisis Indicator Data'!#REF!="No Data",1,IF(#REF!&lt;&gt;"",1,0))</f>
        <v>#REF!</v>
      </c>
      <c r="AH8" s="211" t="e">
        <f>IF('Crisis Indicator Data'!#REF!="No Data",1,IF(#REF!&lt;&gt;"",1,0))</f>
        <v>#REF!</v>
      </c>
      <c r="AI8" s="211" t="e">
        <f>IF('Crisis Indicator Data'!#REF!="No Data",1,IF(#REF!&lt;&gt;"",1,0))</f>
        <v>#REF!</v>
      </c>
      <c r="AJ8" s="211" t="e">
        <f>IF('Crisis Indicator Data'!#REF!="No Data",1,IF(#REF!&lt;&gt;"",1,0))</f>
        <v>#REF!</v>
      </c>
      <c r="AK8" s="211" t="e">
        <f>IF('Crisis Indicator Data'!#REF!="No Data",1,IF(#REF!&lt;&gt;"",1,0))</f>
        <v>#REF!</v>
      </c>
      <c r="AL8" s="211" t="e">
        <f>IF('Crisis Indicator Data'!#REF!="No Data",1,IF(#REF!&lt;&gt;"",1,0))</f>
        <v>#REF!</v>
      </c>
      <c r="AM8" s="211" t="e">
        <f>IF('Crisis Indicator Data'!#REF!="No Data",1,IF(#REF!&lt;&gt;"",1,0))</f>
        <v>#REF!</v>
      </c>
      <c r="AN8" s="211" t="e">
        <f>IF('Crisis Indicator Data'!#REF!="No Data",1,IF(#REF!&lt;&gt;"",1,0))</f>
        <v>#REF!</v>
      </c>
      <c r="AO8" s="211" t="e">
        <f>IF('Crisis Indicator Data'!#REF!="No Data",1,IF(#REF!&lt;&gt;"",1,0))</f>
        <v>#REF!</v>
      </c>
      <c r="AP8" s="211" t="e">
        <f>IF('Crisis Indicator Data'!#REF!="No Data",1,IF(#REF!&lt;&gt;"",1,0))</f>
        <v>#REF!</v>
      </c>
      <c r="AQ8" s="211" t="e">
        <f>IF('Crisis Indicator Data'!#REF!="No Data",1,IF(#REF!&lt;&gt;"",1,0))</f>
        <v>#REF!</v>
      </c>
      <c r="AR8" s="211" t="e">
        <f>IF('Crisis Indicator Data'!#REF!="No Data",1,IF(#REF!&lt;&gt;"",1,0))</f>
        <v>#REF!</v>
      </c>
      <c r="AS8" s="211" t="e">
        <f>IF('Crisis Indicator Data'!#REF!="No Data",1,IF(#REF!&lt;&gt;"",1,0))</f>
        <v>#REF!</v>
      </c>
      <c r="AT8" s="211" t="e">
        <f>IF('Crisis Indicator Data'!#REF!="No Data",1,IF(#REF!&lt;&gt;"",1,0))</f>
        <v>#REF!</v>
      </c>
      <c r="AU8" s="211" t="e">
        <f>IF('Crisis Indicator Data'!#REF!="No Data",1,IF(#REF!&lt;&gt;"",1,0))</f>
        <v>#REF!</v>
      </c>
      <c r="AV8" s="211" t="e">
        <f>IF('Crisis Indicator Data'!#REF!="No Data",1,IF(#REF!&lt;&gt;"",1,0))</f>
        <v>#REF!</v>
      </c>
      <c r="AW8" s="211" t="e">
        <f>IF('Crisis Indicator Data'!#REF!="No Data",1,IF(#REF!&lt;&gt;"",1,0))</f>
        <v>#REF!</v>
      </c>
      <c r="AX8" s="211" t="e">
        <f>IF('Crisis Indicator Data'!#REF!="No Data",1,IF(#REF!&lt;&gt;"",1,0))</f>
        <v>#REF!</v>
      </c>
      <c r="AY8" s="211" t="e">
        <f>IF('Crisis Indicator Data'!#REF!="No Data",1,IF(#REF!&lt;&gt;"",1,0))</f>
        <v>#REF!</v>
      </c>
      <c r="AZ8" s="211" t="e">
        <f>IF('Crisis Indicator Data'!#REF!="No Data",1,IF(#REF!&lt;&gt;"",1,0))</f>
        <v>#REF!</v>
      </c>
      <c r="BA8" t="e">
        <f t="shared" si="0"/>
        <v>#REF!</v>
      </c>
      <c r="BB8" s="22" t="e">
        <f t="shared" si="1"/>
        <v>#REF!</v>
      </c>
    </row>
    <row r="9" spans="1:54" x14ac:dyDescent="0.25">
      <c r="A9" t="s">
        <v>8788</v>
      </c>
      <c r="B9" s="211" t="e">
        <f>IF('Crisis Indicator Data'!#REF!="No Data",1,IF(#REF!&lt;&gt;"",1,0))</f>
        <v>#REF!</v>
      </c>
      <c r="C9" s="211" t="e">
        <f>IF('Crisis Indicator Data'!#REF!="No Data",1,IF(#REF!&lt;&gt;"",1,0))</f>
        <v>#REF!</v>
      </c>
      <c r="D9" s="211" t="e">
        <f>IF('Crisis Indicator Data'!#REF!="No Data",1,IF(#REF!&lt;&gt;"",1,0))</f>
        <v>#REF!</v>
      </c>
      <c r="E9" s="211" t="e">
        <f>IF('Crisis Indicator Data'!#REF!="No Data",1,IF(#REF!&lt;&gt;"",1,0))</f>
        <v>#REF!</v>
      </c>
      <c r="F9" s="211" t="e">
        <f>IF('Crisis Indicator Data'!#REF!="No Data",1,IF(#REF!&lt;&gt;"",1,0))</f>
        <v>#REF!</v>
      </c>
      <c r="G9" s="211" t="e">
        <f>IF('Crisis Indicator Data'!#REF!="No Data",1,IF(#REF!&lt;&gt;"",1,0))</f>
        <v>#REF!</v>
      </c>
      <c r="H9" s="211" t="e">
        <f>IF('Crisis Indicator Data'!#REF!="No Data",1,IF(#REF!&lt;&gt;"",1,0))</f>
        <v>#REF!</v>
      </c>
      <c r="I9" s="211" t="e">
        <f>IF('Crisis Indicator Data'!#REF!="No Data",1,IF(#REF!&lt;&gt;"",1,0))</f>
        <v>#REF!</v>
      </c>
      <c r="J9" s="211" t="e">
        <f>IF('Crisis Indicator Data'!#REF!="No Data",1,IF(#REF!&lt;&gt;"",1,0))</f>
        <v>#REF!</v>
      </c>
      <c r="K9" s="211" t="e">
        <f>IF('Crisis Indicator Data'!#REF!="No Data",1,IF(#REF!&lt;&gt;"",1,0))</f>
        <v>#REF!</v>
      </c>
      <c r="L9" s="211" t="e">
        <f>IF('Crisis Indicator Data'!#REF!="No Data",1,IF(#REF!&lt;&gt;"",1,0))</f>
        <v>#REF!</v>
      </c>
      <c r="M9" s="211" t="e">
        <f>IF('Crisis Indicator Data'!#REF!="No Data",1,IF(#REF!&lt;&gt;"",1,0))</f>
        <v>#REF!</v>
      </c>
      <c r="N9" s="211" t="e">
        <f>IF('Crisis Indicator Data'!#REF!="No Data",1,IF(#REF!&lt;&gt;"",1,0))</f>
        <v>#REF!</v>
      </c>
      <c r="O9" s="211" t="e">
        <f>IF('Crisis Indicator Data'!#REF!="No Data",1,IF(#REF!&lt;&gt;"",1,0))</f>
        <v>#REF!</v>
      </c>
      <c r="P9" s="211" t="e">
        <f>IF('Crisis Indicator Data'!#REF!="No Data",1,IF(#REF!&lt;&gt;"",1,0))</f>
        <v>#REF!</v>
      </c>
      <c r="Q9" s="211" t="e">
        <f>IF('Crisis Indicator Data'!#REF!="No Data",1,IF(#REF!&lt;&gt;"",1,0))</f>
        <v>#REF!</v>
      </c>
      <c r="R9" s="211" t="e">
        <f>IF('Crisis Indicator Data'!#REF!="No Data",1,IF(#REF!&lt;&gt;"",1,0))</f>
        <v>#REF!</v>
      </c>
      <c r="S9" s="211" t="e">
        <f>IF('Crisis Indicator Data'!#REF!="No Data",1,IF(#REF!&lt;&gt;"",1,0))</f>
        <v>#REF!</v>
      </c>
      <c r="T9" s="211" t="e">
        <f>IF('Crisis Indicator Data'!#REF!="No Data",1,IF(#REF!&lt;&gt;"",1,0))</f>
        <v>#REF!</v>
      </c>
      <c r="U9" s="211" t="e">
        <f>IF('Crisis Indicator Data'!#REF!="No Data",1,IF(#REF!&lt;&gt;"",1,0))</f>
        <v>#REF!</v>
      </c>
      <c r="V9" s="211" t="e">
        <f>IF('Crisis Indicator Data'!#REF!="No Data",1,IF(#REF!&lt;&gt;"",1,0))</f>
        <v>#REF!</v>
      </c>
      <c r="W9" s="211" t="e">
        <f>IF('Crisis Indicator Data'!#REF!="No Data",1,IF(#REF!&lt;&gt;"",1,0))</f>
        <v>#REF!</v>
      </c>
      <c r="X9" s="211" t="e">
        <f>IF('Crisis Indicator Data'!#REF!="No Data",1,IF(#REF!&lt;&gt;"",1,0))</f>
        <v>#REF!</v>
      </c>
      <c r="Y9" s="211" t="e">
        <f>IF('Crisis Indicator Data'!#REF!="No Data",1,IF(#REF!&lt;&gt;"",1,0))</f>
        <v>#REF!</v>
      </c>
      <c r="Z9" s="211" t="e">
        <f>IF('Crisis Indicator Data'!#REF!="No Data",1,IF(#REF!&lt;&gt;"",1,0))</f>
        <v>#REF!</v>
      </c>
      <c r="AA9" s="211" t="e">
        <f>IF('Crisis Indicator Data'!#REF!="No Data",1,IF(#REF!&lt;&gt;"",1,0))</f>
        <v>#REF!</v>
      </c>
      <c r="AB9" s="211" t="e">
        <f>IF('Crisis Indicator Data'!#REF!="No Data",1,IF(#REF!&lt;&gt;"",1,0))</f>
        <v>#REF!</v>
      </c>
      <c r="AC9" s="211" t="e">
        <f>IF('Crisis Indicator Data'!#REF!="No Data",1,IF(#REF!&lt;&gt;"",1,0))</f>
        <v>#REF!</v>
      </c>
      <c r="AD9" s="211" t="e">
        <f>IF('Crisis Indicator Data'!#REF!="No Data",1,IF(#REF!&lt;&gt;"",1,0))</f>
        <v>#REF!</v>
      </c>
      <c r="AE9" s="211" t="e">
        <f>IF('Crisis Indicator Data'!#REF!="No Data",1,IF(#REF!&lt;&gt;"",1,0))</f>
        <v>#REF!</v>
      </c>
      <c r="AF9" s="211" t="e">
        <f>IF('Crisis Indicator Data'!#REF!="No Data",1,IF(#REF!&lt;&gt;"",1,0))</f>
        <v>#REF!</v>
      </c>
      <c r="AG9" s="211" t="e">
        <f>IF('Crisis Indicator Data'!#REF!="No Data",1,IF(#REF!&lt;&gt;"",1,0))</f>
        <v>#REF!</v>
      </c>
      <c r="AH9" s="211" t="e">
        <f>IF('Crisis Indicator Data'!#REF!="No Data",1,IF(#REF!&lt;&gt;"",1,0))</f>
        <v>#REF!</v>
      </c>
      <c r="AI9" s="211" t="e">
        <f>IF('Crisis Indicator Data'!#REF!="No Data",1,IF(#REF!&lt;&gt;"",1,0))</f>
        <v>#REF!</v>
      </c>
      <c r="AJ9" s="211" t="e">
        <f>IF('Crisis Indicator Data'!#REF!="No Data",1,IF(#REF!&lt;&gt;"",1,0))</f>
        <v>#REF!</v>
      </c>
      <c r="AK9" s="211" t="e">
        <f>IF('Crisis Indicator Data'!#REF!="No Data",1,IF(#REF!&lt;&gt;"",1,0))</f>
        <v>#REF!</v>
      </c>
      <c r="AL9" s="211" t="e">
        <f>IF('Crisis Indicator Data'!#REF!="No Data",1,IF(#REF!&lt;&gt;"",1,0))</f>
        <v>#REF!</v>
      </c>
      <c r="AM9" s="211" t="e">
        <f>IF('Crisis Indicator Data'!#REF!="No Data",1,IF(#REF!&lt;&gt;"",1,0))</f>
        <v>#REF!</v>
      </c>
      <c r="AN9" s="211" t="e">
        <f>IF('Crisis Indicator Data'!#REF!="No Data",1,IF(#REF!&lt;&gt;"",1,0))</f>
        <v>#REF!</v>
      </c>
      <c r="AO9" s="211" t="e">
        <f>IF('Crisis Indicator Data'!#REF!="No Data",1,IF(#REF!&lt;&gt;"",1,0))</f>
        <v>#REF!</v>
      </c>
      <c r="AP9" s="211" t="e">
        <f>IF('Crisis Indicator Data'!#REF!="No Data",1,IF(#REF!&lt;&gt;"",1,0))</f>
        <v>#REF!</v>
      </c>
      <c r="AQ9" s="211" t="e">
        <f>IF('Crisis Indicator Data'!#REF!="No Data",1,IF(#REF!&lt;&gt;"",1,0))</f>
        <v>#REF!</v>
      </c>
      <c r="AR9" s="211" t="e">
        <f>IF('Crisis Indicator Data'!#REF!="No Data",1,IF(#REF!&lt;&gt;"",1,0))</f>
        <v>#REF!</v>
      </c>
      <c r="AS9" s="211" t="e">
        <f>IF('Crisis Indicator Data'!#REF!="No Data",1,IF(#REF!&lt;&gt;"",1,0))</f>
        <v>#REF!</v>
      </c>
      <c r="AT9" s="211" t="e">
        <f>IF('Crisis Indicator Data'!#REF!="No Data",1,IF(#REF!&lt;&gt;"",1,0))</f>
        <v>#REF!</v>
      </c>
      <c r="AU9" s="211" t="e">
        <f>IF('Crisis Indicator Data'!#REF!="No Data",1,IF(#REF!&lt;&gt;"",1,0))</f>
        <v>#REF!</v>
      </c>
      <c r="AV9" s="211" t="e">
        <f>IF('Crisis Indicator Data'!#REF!="No Data",1,IF(#REF!&lt;&gt;"",1,0))</f>
        <v>#REF!</v>
      </c>
      <c r="AW9" s="211" t="e">
        <f>IF('Crisis Indicator Data'!#REF!="No Data",1,IF(#REF!&lt;&gt;"",1,0))</f>
        <v>#REF!</v>
      </c>
      <c r="AX9" s="211" t="e">
        <f>IF('Crisis Indicator Data'!#REF!="No Data",1,IF(#REF!&lt;&gt;"",1,0))</f>
        <v>#REF!</v>
      </c>
      <c r="AY9" s="211" t="e">
        <f>IF('Crisis Indicator Data'!#REF!="No Data",1,IF(#REF!&lt;&gt;"",1,0))</f>
        <v>#REF!</v>
      </c>
      <c r="AZ9" s="211" t="e">
        <f>IF('Crisis Indicator Data'!#REF!="No Data",1,IF(#REF!&lt;&gt;"",1,0))</f>
        <v>#REF!</v>
      </c>
      <c r="BA9" t="e">
        <f t="shared" si="0"/>
        <v>#REF!</v>
      </c>
      <c r="BB9" s="22" t="e">
        <f t="shared" si="1"/>
        <v>#REF!</v>
      </c>
    </row>
    <row r="10" spans="1:54" x14ac:dyDescent="0.25">
      <c r="A10" t="s">
        <v>8790</v>
      </c>
      <c r="B10" s="211" t="e">
        <f>IF('Crisis Indicator Data'!#REF!="No Data",1,IF(#REF!&lt;&gt;"",1,0))</f>
        <v>#REF!</v>
      </c>
      <c r="C10" s="211" t="e">
        <f>IF('Crisis Indicator Data'!#REF!="No Data",1,IF(#REF!&lt;&gt;"",1,0))</f>
        <v>#REF!</v>
      </c>
      <c r="D10" s="211" t="e">
        <f>IF('Crisis Indicator Data'!#REF!="No Data",1,IF(#REF!&lt;&gt;"",1,0))</f>
        <v>#REF!</v>
      </c>
      <c r="E10" s="211" t="e">
        <f>IF('Crisis Indicator Data'!#REF!="No Data",1,IF(#REF!&lt;&gt;"",1,0))</f>
        <v>#REF!</v>
      </c>
      <c r="F10" s="211" t="e">
        <f>IF('Crisis Indicator Data'!#REF!="No Data",1,IF(#REF!&lt;&gt;"",1,0))</f>
        <v>#REF!</v>
      </c>
      <c r="G10" s="211" t="e">
        <f>IF('Crisis Indicator Data'!#REF!="No Data",1,IF(#REF!&lt;&gt;"",1,0))</f>
        <v>#REF!</v>
      </c>
      <c r="H10" s="211" t="e">
        <f>IF('Crisis Indicator Data'!#REF!="No Data",1,IF(#REF!&lt;&gt;"",1,0))</f>
        <v>#REF!</v>
      </c>
      <c r="I10" s="211" t="e">
        <f>IF('Crisis Indicator Data'!#REF!="No Data",1,IF(#REF!&lt;&gt;"",1,0))</f>
        <v>#REF!</v>
      </c>
      <c r="J10" s="211" t="e">
        <f>IF('Crisis Indicator Data'!#REF!="No Data",1,IF(#REF!&lt;&gt;"",1,0))</f>
        <v>#REF!</v>
      </c>
      <c r="K10" s="211" t="e">
        <f>IF('Crisis Indicator Data'!#REF!="No Data",1,IF(#REF!&lt;&gt;"",1,0))</f>
        <v>#REF!</v>
      </c>
      <c r="L10" s="211" t="e">
        <f>IF('Crisis Indicator Data'!#REF!="No Data",1,IF(#REF!&lt;&gt;"",1,0))</f>
        <v>#REF!</v>
      </c>
      <c r="M10" s="211" t="e">
        <f>IF('Crisis Indicator Data'!#REF!="No Data",1,IF(#REF!&lt;&gt;"",1,0))</f>
        <v>#REF!</v>
      </c>
      <c r="N10" s="211" t="e">
        <f>IF('Crisis Indicator Data'!#REF!="No Data",1,IF(#REF!&lt;&gt;"",1,0))</f>
        <v>#REF!</v>
      </c>
      <c r="O10" s="211" t="e">
        <f>IF('Crisis Indicator Data'!#REF!="No Data",1,IF(#REF!&lt;&gt;"",1,0))</f>
        <v>#REF!</v>
      </c>
      <c r="P10" s="211" t="e">
        <f>IF('Crisis Indicator Data'!#REF!="No Data",1,IF(#REF!&lt;&gt;"",1,0))</f>
        <v>#REF!</v>
      </c>
      <c r="Q10" s="211" t="e">
        <f>IF('Crisis Indicator Data'!#REF!="No Data",1,IF(#REF!&lt;&gt;"",1,0))</f>
        <v>#REF!</v>
      </c>
      <c r="R10" s="211" t="e">
        <f>IF('Crisis Indicator Data'!#REF!="No Data",1,IF(#REF!&lt;&gt;"",1,0))</f>
        <v>#REF!</v>
      </c>
      <c r="S10" s="211" t="e">
        <f>IF('Crisis Indicator Data'!#REF!="No Data",1,IF(#REF!&lt;&gt;"",1,0))</f>
        <v>#REF!</v>
      </c>
      <c r="T10" s="211" t="e">
        <f>IF('Crisis Indicator Data'!#REF!="No Data",1,IF(#REF!&lt;&gt;"",1,0))</f>
        <v>#REF!</v>
      </c>
      <c r="U10" s="211" t="e">
        <f>IF('Crisis Indicator Data'!#REF!="No Data",1,IF(#REF!&lt;&gt;"",1,0))</f>
        <v>#REF!</v>
      </c>
      <c r="V10" s="211" t="e">
        <f>IF('Crisis Indicator Data'!#REF!="No Data",1,IF(#REF!&lt;&gt;"",1,0))</f>
        <v>#REF!</v>
      </c>
      <c r="W10" s="211" t="e">
        <f>IF('Crisis Indicator Data'!#REF!="No Data",1,IF(#REF!&lt;&gt;"",1,0))</f>
        <v>#REF!</v>
      </c>
      <c r="X10" s="211" t="e">
        <f>IF('Crisis Indicator Data'!#REF!="No Data",1,IF(#REF!&lt;&gt;"",1,0))</f>
        <v>#REF!</v>
      </c>
      <c r="Y10" s="211" t="e">
        <f>IF('Crisis Indicator Data'!#REF!="No Data",1,IF(#REF!&lt;&gt;"",1,0))</f>
        <v>#REF!</v>
      </c>
      <c r="Z10" s="211" t="e">
        <f>IF('Crisis Indicator Data'!#REF!="No Data",1,IF(#REF!&lt;&gt;"",1,0))</f>
        <v>#REF!</v>
      </c>
      <c r="AA10" s="211" t="e">
        <f>IF('Crisis Indicator Data'!#REF!="No Data",1,IF(#REF!&lt;&gt;"",1,0))</f>
        <v>#REF!</v>
      </c>
      <c r="AB10" s="211" t="e">
        <f>IF('Crisis Indicator Data'!#REF!="No Data",1,IF(#REF!&lt;&gt;"",1,0))</f>
        <v>#REF!</v>
      </c>
      <c r="AC10" s="211" t="e">
        <f>IF('Crisis Indicator Data'!#REF!="No Data",1,IF(#REF!&lt;&gt;"",1,0))</f>
        <v>#REF!</v>
      </c>
      <c r="AD10" s="211" t="e">
        <f>IF('Crisis Indicator Data'!#REF!="No Data",1,IF(#REF!&lt;&gt;"",1,0))</f>
        <v>#REF!</v>
      </c>
      <c r="AE10" s="211" t="e">
        <f>IF('Crisis Indicator Data'!#REF!="No Data",1,IF(#REF!&lt;&gt;"",1,0))</f>
        <v>#REF!</v>
      </c>
      <c r="AF10" s="211" t="e">
        <f>IF('Crisis Indicator Data'!#REF!="No Data",1,IF(#REF!&lt;&gt;"",1,0))</f>
        <v>#REF!</v>
      </c>
      <c r="AG10" s="211" t="e">
        <f>IF('Crisis Indicator Data'!#REF!="No Data",1,IF(#REF!&lt;&gt;"",1,0))</f>
        <v>#REF!</v>
      </c>
      <c r="AH10" s="211" t="e">
        <f>IF('Crisis Indicator Data'!#REF!="No Data",1,IF(#REF!&lt;&gt;"",1,0))</f>
        <v>#REF!</v>
      </c>
      <c r="AI10" s="211" t="e">
        <f>IF('Crisis Indicator Data'!#REF!="No Data",1,IF(#REF!&lt;&gt;"",1,0))</f>
        <v>#REF!</v>
      </c>
      <c r="AJ10" s="211" t="e">
        <f>IF('Crisis Indicator Data'!#REF!="No Data",1,IF(#REF!&lt;&gt;"",1,0))</f>
        <v>#REF!</v>
      </c>
      <c r="AK10" s="211" t="e">
        <f>IF('Crisis Indicator Data'!#REF!="No Data",1,IF(#REF!&lt;&gt;"",1,0))</f>
        <v>#REF!</v>
      </c>
      <c r="AL10" s="211" t="e">
        <f>IF('Crisis Indicator Data'!#REF!="No Data",1,IF(#REF!&lt;&gt;"",1,0))</f>
        <v>#REF!</v>
      </c>
      <c r="AM10" s="211" t="e">
        <f>IF('Crisis Indicator Data'!#REF!="No Data",1,IF(#REF!&lt;&gt;"",1,0))</f>
        <v>#REF!</v>
      </c>
      <c r="AN10" s="211" t="e">
        <f>IF('Crisis Indicator Data'!#REF!="No Data",1,IF(#REF!&lt;&gt;"",1,0))</f>
        <v>#REF!</v>
      </c>
      <c r="AO10" s="211" t="e">
        <f>IF('Crisis Indicator Data'!#REF!="No Data",1,IF(#REF!&lt;&gt;"",1,0))</f>
        <v>#REF!</v>
      </c>
      <c r="AP10" s="211" t="e">
        <f>IF('Crisis Indicator Data'!#REF!="No Data",1,IF(#REF!&lt;&gt;"",1,0))</f>
        <v>#REF!</v>
      </c>
      <c r="AQ10" s="211" t="e">
        <f>IF('Crisis Indicator Data'!#REF!="No Data",1,IF(#REF!&lt;&gt;"",1,0))</f>
        <v>#REF!</v>
      </c>
      <c r="AR10" s="211" t="e">
        <f>IF('Crisis Indicator Data'!#REF!="No Data",1,IF(#REF!&lt;&gt;"",1,0))</f>
        <v>#REF!</v>
      </c>
      <c r="AS10" s="211" t="e">
        <f>IF('Crisis Indicator Data'!#REF!="No Data",1,IF(#REF!&lt;&gt;"",1,0))</f>
        <v>#REF!</v>
      </c>
      <c r="AT10" s="211" t="e">
        <f>IF('Crisis Indicator Data'!#REF!="No Data",1,IF(#REF!&lt;&gt;"",1,0))</f>
        <v>#REF!</v>
      </c>
      <c r="AU10" s="211" t="e">
        <f>IF('Crisis Indicator Data'!#REF!="No Data",1,IF(#REF!&lt;&gt;"",1,0))</f>
        <v>#REF!</v>
      </c>
      <c r="AV10" s="211" t="e">
        <f>IF('Crisis Indicator Data'!#REF!="No Data",1,IF(#REF!&lt;&gt;"",1,0))</f>
        <v>#REF!</v>
      </c>
      <c r="AW10" s="211" t="e">
        <f>IF('Crisis Indicator Data'!#REF!="No Data",1,IF(#REF!&lt;&gt;"",1,0))</f>
        <v>#REF!</v>
      </c>
      <c r="AX10" s="211" t="e">
        <f>IF('Crisis Indicator Data'!#REF!="No Data",1,IF(#REF!&lt;&gt;"",1,0))</f>
        <v>#REF!</v>
      </c>
      <c r="AY10" s="211" t="e">
        <f>IF('Crisis Indicator Data'!#REF!="No Data",1,IF(#REF!&lt;&gt;"",1,0))</f>
        <v>#REF!</v>
      </c>
      <c r="AZ10" s="211" t="e">
        <f>IF('Crisis Indicator Data'!#REF!="No Data",1,IF(#REF!&lt;&gt;"",1,0))</f>
        <v>#REF!</v>
      </c>
      <c r="BA10" t="e">
        <f t="shared" si="0"/>
        <v>#REF!</v>
      </c>
      <c r="BB10" s="22" t="e">
        <f t="shared" si="1"/>
        <v>#REF!</v>
      </c>
    </row>
    <row r="11" spans="1:54" x14ac:dyDescent="0.25">
      <c r="A11" t="s">
        <v>8791</v>
      </c>
      <c r="B11" s="211" t="e">
        <f>IF('Crisis Indicator Data'!#REF!="No Data",1,IF(#REF!&lt;&gt;"",1,0))</f>
        <v>#REF!</v>
      </c>
      <c r="C11" s="211" t="e">
        <f>IF('Crisis Indicator Data'!#REF!="No Data",1,IF(#REF!&lt;&gt;"",1,0))</f>
        <v>#REF!</v>
      </c>
      <c r="D11" s="211" t="e">
        <f>IF('Crisis Indicator Data'!#REF!="No Data",1,IF(#REF!&lt;&gt;"",1,0))</f>
        <v>#REF!</v>
      </c>
      <c r="E11" s="211" t="e">
        <f>IF('Crisis Indicator Data'!#REF!="No Data",1,IF(#REF!&lt;&gt;"",1,0))</f>
        <v>#REF!</v>
      </c>
      <c r="F11" s="211" t="e">
        <f>IF('Crisis Indicator Data'!#REF!="No Data",1,IF(#REF!&lt;&gt;"",1,0))</f>
        <v>#REF!</v>
      </c>
      <c r="G11" s="211" t="e">
        <f>IF('Crisis Indicator Data'!#REF!="No Data",1,IF(#REF!&lt;&gt;"",1,0))</f>
        <v>#REF!</v>
      </c>
      <c r="H11" s="211" t="e">
        <f>IF('Crisis Indicator Data'!#REF!="No Data",1,IF(#REF!&lt;&gt;"",1,0))</f>
        <v>#REF!</v>
      </c>
      <c r="I11" s="211" t="e">
        <f>IF('Crisis Indicator Data'!#REF!="No Data",1,IF(#REF!&lt;&gt;"",1,0))</f>
        <v>#REF!</v>
      </c>
      <c r="J11" s="211" t="e">
        <f>IF('Crisis Indicator Data'!#REF!="No Data",1,IF(#REF!&lt;&gt;"",1,0))</f>
        <v>#REF!</v>
      </c>
      <c r="K11" s="211" t="e">
        <f>IF('Crisis Indicator Data'!#REF!="No Data",1,IF(#REF!&lt;&gt;"",1,0))</f>
        <v>#REF!</v>
      </c>
      <c r="L11" s="211" t="e">
        <f>IF('Crisis Indicator Data'!#REF!="No Data",1,IF(#REF!&lt;&gt;"",1,0))</f>
        <v>#REF!</v>
      </c>
      <c r="M11" s="211" t="e">
        <f>IF('Crisis Indicator Data'!#REF!="No Data",1,IF(#REF!&lt;&gt;"",1,0))</f>
        <v>#REF!</v>
      </c>
      <c r="N11" s="211" t="e">
        <f>IF('Crisis Indicator Data'!#REF!="No Data",1,IF(#REF!&lt;&gt;"",1,0))</f>
        <v>#REF!</v>
      </c>
      <c r="O11" s="211" t="e">
        <f>IF('Crisis Indicator Data'!#REF!="No Data",1,IF(#REF!&lt;&gt;"",1,0))</f>
        <v>#REF!</v>
      </c>
      <c r="P11" s="211" t="e">
        <f>IF('Crisis Indicator Data'!#REF!="No Data",1,IF(#REF!&lt;&gt;"",1,0))</f>
        <v>#REF!</v>
      </c>
      <c r="Q11" s="211" t="e">
        <f>IF('Crisis Indicator Data'!#REF!="No Data",1,IF(#REF!&lt;&gt;"",1,0))</f>
        <v>#REF!</v>
      </c>
      <c r="R11" s="211" t="e">
        <f>IF('Crisis Indicator Data'!#REF!="No Data",1,IF(#REF!&lt;&gt;"",1,0))</f>
        <v>#REF!</v>
      </c>
      <c r="S11" s="211" t="e">
        <f>IF('Crisis Indicator Data'!#REF!="No Data",1,IF(#REF!&lt;&gt;"",1,0))</f>
        <v>#REF!</v>
      </c>
      <c r="T11" s="211" t="e">
        <f>IF('Crisis Indicator Data'!#REF!="No Data",1,IF(#REF!&lt;&gt;"",1,0))</f>
        <v>#REF!</v>
      </c>
      <c r="U11" s="211" t="e">
        <f>IF('Crisis Indicator Data'!#REF!="No Data",1,IF(#REF!&lt;&gt;"",1,0))</f>
        <v>#REF!</v>
      </c>
      <c r="V11" s="211" t="e">
        <f>IF('Crisis Indicator Data'!#REF!="No Data",1,IF(#REF!&lt;&gt;"",1,0))</f>
        <v>#REF!</v>
      </c>
      <c r="W11" s="211" t="e">
        <f>IF('Crisis Indicator Data'!#REF!="No Data",1,IF(#REF!&lt;&gt;"",1,0))</f>
        <v>#REF!</v>
      </c>
      <c r="X11" s="211" t="e">
        <f>IF('Crisis Indicator Data'!#REF!="No Data",1,IF(#REF!&lt;&gt;"",1,0))</f>
        <v>#REF!</v>
      </c>
      <c r="Y11" s="211" t="e">
        <f>IF('Crisis Indicator Data'!#REF!="No Data",1,IF(#REF!&lt;&gt;"",1,0))</f>
        <v>#REF!</v>
      </c>
      <c r="Z11" s="211" t="e">
        <f>IF('Crisis Indicator Data'!#REF!="No Data",1,IF(#REF!&lt;&gt;"",1,0))</f>
        <v>#REF!</v>
      </c>
      <c r="AA11" s="211" t="e">
        <f>IF('Crisis Indicator Data'!#REF!="No Data",1,IF(#REF!&lt;&gt;"",1,0))</f>
        <v>#REF!</v>
      </c>
      <c r="AB11" s="211" t="e">
        <f>IF('Crisis Indicator Data'!#REF!="No Data",1,IF(#REF!&lt;&gt;"",1,0))</f>
        <v>#REF!</v>
      </c>
      <c r="AC11" s="211" t="e">
        <f>IF('Crisis Indicator Data'!#REF!="No Data",1,IF(#REF!&lt;&gt;"",1,0))</f>
        <v>#REF!</v>
      </c>
      <c r="AD11" s="211" t="e">
        <f>IF('Crisis Indicator Data'!#REF!="No Data",1,IF(#REF!&lt;&gt;"",1,0))</f>
        <v>#REF!</v>
      </c>
      <c r="AE11" s="211" t="e">
        <f>IF('Crisis Indicator Data'!#REF!="No Data",1,IF(#REF!&lt;&gt;"",1,0))</f>
        <v>#REF!</v>
      </c>
      <c r="AF11" s="211" t="e">
        <f>IF('Crisis Indicator Data'!#REF!="No Data",1,IF(#REF!&lt;&gt;"",1,0))</f>
        <v>#REF!</v>
      </c>
      <c r="AG11" s="211" t="e">
        <f>IF('Crisis Indicator Data'!#REF!="No Data",1,IF(#REF!&lt;&gt;"",1,0))</f>
        <v>#REF!</v>
      </c>
      <c r="AH11" s="211" t="e">
        <f>IF('Crisis Indicator Data'!#REF!="No Data",1,IF(#REF!&lt;&gt;"",1,0))</f>
        <v>#REF!</v>
      </c>
      <c r="AI11" s="211" t="e">
        <f>IF('Crisis Indicator Data'!#REF!="No Data",1,IF(#REF!&lt;&gt;"",1,0))</f>
        <v>#REF!</v>
      </c>
      <c r="AJ11" s="211" t="e">
        <f>IF('Crisis Indicator Data'!#REF!="No Data",1,IF(#REF!&lt;&gt;"",1,0))</f>
        <v>#REF!</v>
      </c>
      <c r="AK11" s="211" t="e">
        <f>IF('Crisis Indicator Data'!#REF!="No Data",1,IF(#REF!&lt;&gt;"",1,0))</f>
        <v>#REF!</v>
      </c>
      <c r="AL11" s="211" t="e">
        <f>IF('Crisis Indicator Data'!#REF!="No Data",1,IF(#REF!&lt;&gt;"",1,0))</f>
        <v>#REF!</v>
      </c>
      <c r="AM11" s="211" t="e">
        <f>IF('Crisis Indicator Data'!#REF!="No Data",1,IF(#REF!&lt;&gt;"",1,0))</f>
        <v>#REF!</v>
      </c>
      <c r="AN11" s="211" t="e">
        <f>IF('Crisis Indicator Data'!#REF!="No Data",1,IF(#REF!&lt;&gt;"",1,0))</f>
        <v>#REF!</v>
      </c>
      <c r="AO11" s="211" t="e">
        <f>IF('Crisis Indicator Data'!#REF!="No Data",1,IF(#REF!&lt;&gt;"",1,0))</f>
        <v>#REF!</v>
      </c>
      <c r="AP11" s="211" t="e">
        <f>IF('Crisis Indicator Data'!#REF!="No Data",1,IF(#REF!&lt;&gt;"",1,0))</f>
        <v>#REF!</v>
      </c>
      <c r="AQ11" s="211" t="e">
        <f>IF('Crisis Indicator Data'!#REF!="No Data",1,IF(#REF!&lt;&gt;"",1,0))</f>
        <v>#REF!</v>
      </c>
      <c r="AR11" s="211" t="e">
        <f>IF('Crisis Indicator Data'!#REF!="No Data",1,IF(#REF!&lt;&gt;"",1,0))</f>
        <v>#REF!</v>
      </c>
      <c r="AS11" s="211" t="e">
        <f>IF('Crisis Indicator Data'!#REF!="No Data",1,IF(#REF!&lt;&gt;"",1,0))</f>
        <v>#REF!</v>
      </c>
      <c r="AT11" s="211" t="e">
        <f>IF('Crisis Indicator Data'!#REF!="No Data",1,IF(#REF!&lt;&gt;"",1,0))</f>
        <v>#REF!</v>
      </c>
      <c r="AU11" s="211" t="e">
        <f>IF('Crisis Indicator Data'!#REF!="No Data",1,IF(#REF!&lt;&gt;"",1,0))</f>
        <v>#REF!</v>
      </c>
      <c r="AV11" s="211" t="e">
        <f>IF('Crisis Indicator Data'!#REF!="No Data",1,IF(#REF!&lt;&gt;"",1,0))</f>
        <v>#REF!</v>
      </c>
      <c r="AW11" s="211" t="e">
        <f>IF('Crisis Indicator Data'!#REF!="No Data",1,IF(#REF!&lt;&gt;"",1,0))</f>
        <v>#REF!</v>
      </c>
      <c r="AX11" s="211" t="e">
        <f>IF('Crisis Indicator Data'!#REF!="No Data",1,IF(#REF!&lt;&gt;"",1,0))</f>
        <v>#REF!</v>
      </c>
      <c r="AY11" s="211" t="e">
        <f>IF('Crisis Indicator Data'!#REF!="No Data",1,IF(#REF!&lt;&gt;"",1,0))</f>
        <v>#REF!</v>
      </c>
      <c r="AZ11" s="211" t="e">
        <f>IF('Crisis Indicator Data'!#REF!="No Data",1,IF(#REF!&lt;&gt;"",1,0))</f>
        <v>#REF!</v>
      </c>
      <c r="BA11" t="e">
        <f t="shared" si="0"/>
        <v>#REF!</v>
      </c>
      <c r="BB11" s="22" t="e">
        <f t="shared" si="1"/>
        <v>#REF!</v>
      </c>
    </row>
    <row r="12" spans="1:54" x14ac:dyDescent="0.25">
      <c r="A12" t="s">
        <v>8804</v>
      </c>
      <c r="B12" s="211" t="e">
        <f>IF('Crisis Indicator Data'!#REF!="No Data",1,IF(#REF!&lt;&gt;"",1,0))</f>
        <v>#REF!</v>
      </c>
      <c r="C12" s="211" t="e">
        <f>IF('Crisis Indicator Data'!#REF!="No Data",1,IF(#REF!&lt;&gt;"",1,0))</f>
        <v>#REF!</v>
      </c>
      <c r="D12" s="211" t="e">
        <f>IF('Crisis Indicator Data'!#REF!="No Data",1,IF(#REF!&lt;&gt;"",1,0))</f>
        <v>#REF!</v>
      </c>
      <c r="E12" s="211" t="e">
        <f>IF('Crisis Indicator Data'!#REF!="No Data",1,IF(#REF!&lt;&gt;"",1,0))</f>
        <v>#REF!</v>
      </c>
      <c r="F12" s="211" t="e">
        <f>IF('Crisis Indicator Data'!#REF!="No Data",1,IF(#REF!&lt;&gt;"",1,0))</f>
        <v>#REF!</v>
      </c>
      <c r="G12" s="211" t="e">
        <f>IF('Crisis Indicator Data'!#REF!="No Data",1,IF(#REF!&lt;&gt;"",1,0))</f>
        <v>#REF!</v>
      </c>
      <c r="H12" s="211" t="e">
        <f>IF('Crisis Indicator Data'!#REF!="No Data",1,IF(#REF!&lt;&gt;"",1,0))</f>
        <v>#REF!</v>
      </c>
      <c r="I12" s="211" t="e">
        <f>IF('Crisis Indicator Data'!#REF!="No Data",1,IF(#REF!&lt;&gt;"",1,0))</f>
        <v>#REF!</v>
      </c>
      <c r="J12" s="211" t="e">
        <f>IF('Crisis Indicator Data'!#REF!="No Data",1,IF(#REF!&lt;&gt;"",1,0))</f>
        <v>#REF!</v>
      </c>
      <c r="K12" s="211" t="e">
        <f>IF('Crisis Indicator Data'!#REF!="No Data",1,IF(#REF!&lt;&gt;"",1,0))</f>
        <v>#REF!</v>
      </c>
      <c r="L12" s="211" t="e">
        <f>IF('Crisis Indicator Data'!#REF!="No Data",1,IF(#REF!&lt;&gt;"",1,0))</f>
        <v>#REF!</v>
      </c>
      <c r="M12" s="211" t="e">
        <f>IF('Crisis Indicator Data'!#REF!="No Data",1,IF(#REF!&lt;&gt;"",1,0))</f>
        <v>#REF!</v>
      </c>
      <c r="N12" s="211" t="e">
        <f>IF('Crisis Indicator Data'!#REF!="No Data",1,IF(#REF!&lt;&gt;"",1,0))</f>
        <v>#REF!</v>
      </c>
      <c r="O12" s="211" t="e">
        <f>IF('Crisis Indicator Data'!#REF!="No Data",1,IF(#REF!&lt;&gt;"",1,0))</f>
        <v>#REF!</v>
      </c>
      <c r="P12" s="211" t="e">
        <f>IF('Crisis Indicator Data'!#REF!="No Data",1,IF(#REF!&lt;&gt;"",1,0))</f>
        <v>#REF!</v>
      </c>
      <c r="Q12" s="211" t="e">
        <f>IF('Crisis Indicator Data'!#REF!="No Data",1,IF(#REF!&lt;&gt;"",1,0))</f>
        <v>#REF!</v>
      </c>
      <c r="R12" s="211" t="e">
        <f>IF('Crisis Indicator Data'!#REF!="No Data",1,IF(#REF!&lt;&gt;"",1,0))</f>
        <v>#REF!</v>
      </c>
      <c r="S12" s="211" t="e">
        <f>IF('Crisis Indicator Data'!#REF!="No Data",1,IF(#REF!&lt;&gt;"",1,0))</f>
        <v>#REF!</v>
      </c>
      <c r="T12" s="211" t="e">
        <f>IF('Crisis Indicator Data'!#REF!="No Data",1,IF(#REF!&lt;&gt;"",1,0))</f>
        <v>#REF!</v>
      </c>
      <c r="U12" s="211" t="e">
        <f>IF('Crisis Indicator Data'!#REF!="No Data",1,IF(#REF!&lt;&gt;"",1,0))</f>
        <v>#REF!</v>
      </c>
      <c r="V12" s="211" t="e">
        <f>IF('Crisis Indicator Data'!#REF!="No Data",1,IF(#REF!&lt;&gt;"",1,0))</f>
        <v>#REF!</v>
      </c>
      <c r="W12" s="211" t="e">
        <f>IF('Crisis Indicator Data'!#REF!="No Data",1,IF(#REF!&lt;&gt;"",1,0))</f>
        <v>#REF!</v>
      </c>
      <c r="X12" s="211" t="e">
        <f>IF('Crisis Indicator Data'!#REF!="No Data",1,IF(#REF!&lt;&gt;"",1,0))</f>
        <v>#REF!</v>
      </c>
      <c r="Y12" s="211" t="e">
        <f>IF('Crisis Indicator Data'!#REF!="No Data",1,IF(#REF!&lt;&gt;"",1,0))</f>
        <v>#REF!</v>
      </c>
      <c r="Z12" s="211" t="e">
        <f>IF('Crisis Indicator Data'!#REF!="No Data",1,IF(#REF!&lt;&gt;"",1,0))</f>
        <v>#REF!</v>
      </c>
      <c r="AA12" s="211" t="e">
        <f>IF('Crisis Indicator Data'!#REF!="No Data",1,IF(#REF!&lt;&gt;"",1,0))</f>
        <v>#REF!</v>
      </c>
      <c r="AB12" s="211" t="e">
        <f>IF('Crisis Indicator Data'!#REF!="No Data",1,IF(#REF!&lt;&gt;"",1,0))</f>
        <v>#REF!</v>
      </c>
      <c r="AC12" s="211" t="e">
        <f>IF('Crisis Indicator Data'!#REF!="No Data",1,IF(#REF!&lt;&gt;"",1,0))</f>
        <v>#REF!</v>
      </c>
      <c r="AD12" s="211" t="e">
        <f>IF('Crisis Indicator Data'!#REF!="No Data",1,IF(#REF!&lt;&gt;"",1,0))</f>
        <v>#REF!</v>
      </c>
      <c r="AE12" s="211" t="e">
        <f>IF('Crisis Indicator Data'!#REF!="No Data",1,IF(#REF!&lt;&gt;"",1,0))</f>
        <v>#REF!</v>
      </c>
      <c r="AF12" s="211" t="e">
        <f>IF('Crisis Indicator Data'!#REF!="No Data",1,IF(#REF!&lt;&gt;"",1,0))</f>
        <v>#REF!</v>
      </c>
      <c r="AG12" s="211" t="e">
        <f>IF('Crisis Indicator Data'!#REF!="No Data",1,IF(#REF!&lt;&gt;"",1,0))</f>
        <v>#REF!</v>
      </c>
      <c r="AH12" s="211" t="e">
        <f>IF('Crisis Indicator Data'!#REF!="No Data",1,IF(#REF!&lt;&gt;"",1,0))</f>
        <v>#REF!</v>
      </c>
      <c r="AI12" s="211" t="e">
        <f>IF('Crisis Indicator Data'!#REF!="No Data",1,IF(#REF!&lt;&gt;"",1,0))</f>
        <v>#REF!</v>
      </c>
      <c r="AJ12" s="211" t="e">
        <f>IF('Crisis Indicator Data'!#REF!="No Data",1,IF(#REF!&lt;&gt;"",1,0))</f>
        <v>#REF!</v>
      </c>
      <c r="AK12" s="211" t="e">
        <f>IF('Crisis Indicator Data'!#REF!="No Data",1,IF(#REF!&lt;&gt;"",1,0))</f>
        <v>#REF!</v>
      </c>
      <c r="AL12" s="211" t="e">
        <f>IF('Crisis Indicator Data'!#REF!="No Data",1,IF(#REF!&lt;&gt;"",1,0))</f>
        <v>#REF!</v>
      </c>
      <c r="AM12" s="211" t="e">
        <f>IF('Crisis Indicator Data'!#REF!="No Data",1,IF(#REF!&lt;&gt;"",1,0))</f>
        <v>#REF!</v>
      </c>
      <c r="AN12" s="211" t="e">
        <f>IF('Crisis Indicator Data'!#REF!="No Data",1,IF(#REF!&lt;&gt;"",1,0))</f>
        <v>#REF!</v>
      </c>
      <c r="AO12" s="211" t="e">
        <f>IF('Crisis Indicator Data'!#REF!="No Data",1,IF(#REF!&lt;&gt;"",1,0))</f>
        <v>#REF!</v>
      </c>
      <c r="AP12" s="211" t="e">
        <f>IF('Crisis Indicator Data'!#REF!="No Data",1,IF(#REF!&lt;&gt;"",1,0))</f>
        <v>#REF!</v>
      </c>
      <c r="AQ12" s="211" t="e">
        <f>IF('Crisis Indicator Data'!#REF!="No Data",1,IF(#REF!&lt;&gt;"",1,0))</f>
        <v>#REF!</v>
      </c>
      <c r="AR12" s="211" t="e">
        <f>IF('Crisis Indicator Data'!#REF!="No Data",1,IF(#REF!&lt;&gt;"",1,0))</f>
        <v>#REF!</v>
      </c>
      <c r="AS12" s="211" t="e">
        <f>IF('Crisis Indicator Data'!#REF!="No Data",1,IF(#REF!&lt;&gt;"",1,0))</f>
        <v>#REF!</v>
      </c>
      <c r="AT12" s="211" t="e">
        <f>IF('Crisis Indicator Data'!#REF!="No Data",1,IF(#REF!&lt;&gt;"",1,0))</f>
        <v>#REF!</v>
      </c>
      <c r="AU12" s="211" t="e">
        <f>IF('Crisis Indicator Data'!#REF!="No Data",1,IF(#REF!&lt;&gt;"",1,0))</f>
        <v>#REF!</v>
      </c>
      <c r="AV12" s="211" t="e">
        <f>IF('Crisis Indicator Data'!#REF!="No Data",1,IF(#REF!&lt;&gt;"",1,0))</f>
        <v>#REF!</v>
      </c>
      <c r="AW12" s="211" t="e">
        <f>IF('Crisis Indicator Data'!#REF!="No Data",1,IF(#REF!&lt;&gt;"",1,0))</f>
        <v>#REF!</v>
      </c>
      <c r="AX12" s="211" t="e">
        <f>IF('Crisis Indicator Data'!#REF!="No Data",1,IF(#REF!&lt;&gt;"",1,0))</f>
        <v>#REF!</v>
      </c>
      <c r="AY12" s="211" t="e">
        <f>IF('Crisis Indicator Data'!#REF!="No Data",1,IF(#REF!&lt;&gt;"",1,0))</f>
        <v>#REF!</v>
      </c>
      <c r="AZ12" s="211" t="e">
        <f>IF('Crisis Indicator Data'!#REF!="No Data",1,IF(#REF!&lt;&gt;"",1,0))</f>
        <v>#REF!</v>
      </c>
      <c r="BA12" t="e">
        <f t="shared" si="0"/>
        <v>#REF!</v>
      </c>
      <c r="BB12" s="22" t="e">
        <f t="shared" si="1"/>
        <v>#REF!</v>
      </c>
    </row>
    <row r="13" spans="1:54" x14ac:dyDescent="0.25">
      <c r="A13" t="s">
        <v>8802</v>
      </c>
      <c r="B13" s="211" t="e">
        <f>IF('Crisis Indicator Data'!#REF!="No Data",1,IF(#REF!&lt;&gt;"",1,0))</f>
        <v>#REF!</v>
      </c>
      <c r="C13" s="211" t="e">
        <f>IF('Crisis Indicator Data'!#REF!="No Data",1,IF(#REF!&lt;&gt;"",1,0))</f>
        <v>#REF!</v>
      </c>
      <c r="D13" s="211" t="e">
        <f>IF('Crisis Indicator Data'!#REF!="No Data",1,IF(#REF!&lt;&gt;"",1,0))</f>
        <v>#REF!</v>
      </c>
      <c r="E13" s="211" t="e">
        <f>IF('Crisis Indicator Data'!#REF!="No Data",1,IF(#REF!&lt;&gt;"",1,0))</f>
        <v>#REF!</v>
      </c>
      <c r="F13" s="211" t="e">
        <f>IF('Crisis Indicator Data'!#REF!="No Data",1,IF(#REF!&lt;&gt;"",1,0))</f>
        <v>#REF!</v>
      </c>
      <c r="G13" s="211" t="e">
        <f>IF('Crisis Indicator Data'!#REF!="No Data",1,IF(#REF!&lt;&gt;"",1,0))</f>
        <v>#REF!</v>
      </c>
      <c r="H13" s="211" t="e">
        <f>IF('Crisis Indicator Data'!#REF!="No Data",1,IF(#REF!&lt;&gt;"",1,0))</f>
        <v>#REF!</v>
      </c>
      <c r="I13" s="211" t="e">
        <f>IF('Crisis Indicator Data'!#REF!="No Data",1,IF(#REF!&lt;&gt;"",1,0))</f>
        <v>#REF!</v>
      </c>
      <c r="J13" s="211" t="e">
        <f>IF('Crisis Indicator Data'!#REF!="No Data",1,IF(#REF!&lt;&gt;"",1,0))</f>
        <v>#REF!</v>
      </c>
      <c r="K13" s="211" t="e">
        <f>IF('Crisis Indicator Data'!#REF!="No Data",1,IF(#REF!&lt;&gt;"",1,0))</f>
        <v>#REF!</v>
      </c>
      <c r="L13" s="211" t="e">
        <f>IF('Crisis Indicator Data'!#REF!="No Data",1,IF(#REF!&lt;&gt;"",1,0))</f>
        <v>#REF!</v>
      </c>
      <c r="M13" s="211" t="e">
        <f>IF('Crisis Indicator Data'!#REF!="No Data",1,IF(#REF!&lt;&gt;"",1,0))</f>
        <v>#REF!</v>
      </c>
      <c r="N13" s="211" t="e">
        <f>IF('Crisis Indicator Data'!#REF!="No Data",1,IF(#REF!&lt;&gt;"",1,0))</f>
        <v>#REF!</v>
      </c>
      <c r="O13" s="211" t="e">
        <f>IF('Crisis Indicator Data'!#REF!="No Data",1,IF(#REF!&lt;&gt;"",1,0))</f>
        <v>#REF!</v>
      </c>
      <c r="P13" s="211" t="e">
        <f>IF('Crisis Indicator Data'!#REF!="No Data",1,IF(#REF!&lt;&gt;"",1,0))</f>
        <v>#REF!</v>
      </c>
      <c r="Q13" s="211" t="e">
        <f>IF('Crisis Indicator Data'!#REF!="No Data",1,IF(#REF!&lt;&gt;"",1,0))</f>
        <v>#REF!</v>
      </c>
      <c r="R13" s="211" t="e">
        <f>IF('Crisis Indicator Data'!#REF!="No Data",1,IF(#REF!&lt;&gt;"",1,0))</f>
        <v>#REF!</v>
      </c>
      <c r="S13" s="211" t="e">
        <f>IF('Crisis Indicator Data'!#REF!="No Data",1,IF(#REF!&lt;&gt;"",1,0))</f>
        <v>#REF!</v>
      </c>
      <c r="T13" s="211" t="e">
        <f>IF('Crisis Indicator Data'!#REF!="No Data",1,IF(#REF!&lt;&gt;"",1,0))</f>
        <v>#REF!</v>
      </c>
      <c r="U13" s="211" t="e">
        <f>IF('Crisis Indicator Data'!#REF!="No Data",1,IF(#REF!&lt;&gt;"",1,0))</f>
        <v>#REF!</v>
      </c>
      <c r="V13" s="211" t="e">
        <f>IF('Crisis Indicator Data'!#REF!="No Data",1,IF(#REF!&lt;&gt;"",1,0))</f>
        <v>#REF!</v>
      </c>
      <c r="W13" s="211" t="e">
        <f>IF('Crisis Indicator Data'!#REF!="No Data",1,IF(#REF!&lt;&gt;"",1,0))</f>
        <v>#REF!</v>
      </c>
      <c r="X13" s="211" t="e">
        <f>IF('Crisis Indicator Data'!#REF!="No Data",1,IF(#REF!&lt;&gt;"",1,0))</f>
        <v>#REF!</v>
      </c>
      <c r="Y13" s="211" t="e">
        <f>IF('Crisis Indicator Data'!#REF!="No Data",1,IF(#REF!&lt;&gt;"",1,0))</f>
        <v>#REF!</v>
      </c>
      <c r="Z13" s="211" t="e">
        <f>IF('Crisis Indicator Data'!#REF!="No Data",1,IF(#REF!&lt;&gt;"",1,0))</f>
        <v>#REF!</v>
      </c>
      <c r="AA13" s="211" t="e">
        <f>IF('Crisis Indicator Data'!#REF!="No Data",1,IF(#REF!&lt;&gt;"",1,0))</f>
        <v>#REF!</v>
      </c>
      <c r="AB13" s="211" t="e">
        <f>IF('Crisis Indicator Data'!#REF!="No Data",1,IF(#REF!&lt;&gt;"",1,0))</f>
        <v>#REF!</v>
      </c>
      <c r="AC13" s="211" t="e">
        <f>IF('Crisis Indicator Data'!#REF!="No Data",1,IF(#REF!&lt;&gt;"",1,0))</f>
        <v>#REF!</v>
      </c>
      <c r="AD13" s="211" t="e">
        <f>IF('Crisis Indicator Data'!#REF!="No Data",1,IF(#REF!&lt;&gt;"",1,0))</f>
        <v>#REF!</v>
      </c>
      <c r="AE13" s="211" t="e">
        <f>IF('Crisis Indicator Data'!#REF!="No Data",1,IF(#REF!&lt;&gt;"",1,0))</f>
        <v>#REF!</v>
      </c>
      <c r="AF13" s="211" t="e">
        <f>IF('Crisis Indicator Data'!#REF!="No Data",1,IF(#REF!&lt;&gt;"",1,0))</f>
        <v>#REF!</v>
      </c>
      <c r="AG13" s="211" t="e">
        <f>IF('Crisis Indicator Data'!#REF!="No Data",1,IF(#REF!&lt;&gt;"",1,0))</f>
        <v>#REF!</v>
      </c>
      <c r="AH13" s="211" t="e">
        <f>IF('Crisis Indicator Data'!#REF!="No Data",1,IF(#REF!&lt;&gt;"",1,0))</f>
        <v>#REF!</v>
      </c>
      <c r="AI13" s="211" t="e">
        <f>IF('Crisis Indicator Data'!#REF!="No Data",1,IF(#REF!&lt;&gt;"",1,0))</f>
        <v>#REF!</v>
      </c>
      <c r="AJ13" s="211" t="e">
        <f>IF('Crisis Indicator Data'!#REF!="No Data",1,IF(#REF!&lt;&gt;"",1,0))</f>
        <v>#REF!</v>
      </c>
      <c r="AK13" s="211" t="e">
        <f>IF('Crisis Indicator Data'!#REF!="No Data",1,IF(#REF!&lt;&gt;"",1,0))</f>
        <v>#REF!</v>
      </c>
      <c r="AL13" s="211" t="e">
        <f>IF('Crisis Indicator Data'!#REF!="No Data",1,IF(#REF!&lt;&gt;"",1,0))</f>
        <v>#REF!</v>
      </c>
      <c r="AM13" s="211" t="e">
        <f>IF('Crisis Indicator Data'!#REF!="No Data",1,IF(#REF!&lt;&gt;"",1,0))</f>
        <v>#REF!</v>
      </c>
      <c r="AN13" s="211" t="e">
        <f>IF('Crisis Indicator Data'!#REF!="No Data",1,IF(#REF!&lt;&gt;"",1,0))</f>
        <v>#REF!</v>
      </c>
      <c r="AO13" s="211" t="e">
        <f>IF('Crisis Indicator Data'!#REF!="No Data",1,IF(#REF!&lt;&gt;"",1,0))</f>
        <v>#REF!</v>
      </c>
      <c r="AP13" s="211" t="e">
        <f>IF('Crisis Indicator Data'!#REF!="No Data",1,IF(#REF!&lt;&gt;"",1,0))</f>
        <v>#REF!</v>
      </c>
      <c r="AQ13" s="211" t="e">
        <f>IF('Crisis Indicator Data'!#REF!="No Data",1,IF(#REF!&lt;&gt;"",1,0))</f>
        <v>#REF!</v>
      </c>
      <c r="AR13" s="211" t="e">
        <f>IF('Crisis Indicator Data'!#REF!="No Data",1,IF(#REF!&lt;&gt;"",1,0))</f>
        <v>#REF!</v>
      </c>
      <c r="AS13" s="211" t="e">
        <f>IF('Crisis Indicator Data'!#REF!="No Data",1,IF(#REF!&lt;&gt;"",1,0))</f>
        <v>#REF!</v>
      </c>
      <c r="AT13" s="211" t="e">
        <f>IF('Crisis Indicator Data'!#REF!="No Data",1,IF(#REF!&lt;&gt;"",1,0))</f>
        <v>#REF!</v>
      </c>
      <c r="AU13" s="211" t="e">
        <f>IF('Crisis Indicator Data'!#REF!="No Data",1,IF(#REF!&lt;&gt;"",1,0))</f>
        <v>#REF!</v>
      </c>
      <c r="AV13" s="211" t="e">
        <f>IF('Crisis Indicator Data'!#REF!="No Data",1,IF(#REF!&lt;&gt;"",1,0))</f>
        <v>#REF!</v>
      </c>
      <c r="AW13" s="211" t="e">
        <f>IF('Crisis Indicator Data'!#REF!="No Data",1,IF(#REF!&lt;&gt;"",1,0))</f>
        <v>#REF!</v>
      </c>
      <c r="AX13" s="211" t="e">
        <f>IF('Crisis Indicator Data'!#REF!="No Data",1,IF(#REF!&lt;&gt;"",1,0))</f>
        <v>#REF!</v>
      </c>
      <c r="AY13" s="211" t="e">
        <f>IF('Crisis Indicator Data'!#REF!="No Data",1,IF(#REF!&lt;&gt;"",1,0))</f>
        <v>#REF!</v>
      </c>
      <c r="AZ13" s="211" t="e">
        <f>IF('Crisis Indicator Data'!#REF!="No Data",1,IF(#REF!&lt;&gt;"",1,0))</f>
        <v>#REF!</v>
      </c>
      <c r="BA13" t="e">
        <f t="shared" si="0"/>
        <v>#REF!</v>
      </c>
      <c r="BB13" s="22" t="e">
        <f t="shared" si="1"/>
        <v>#REF!</v>
      </c>
    </row>
    <row r="14" spans="1:54" x14ac:dyDescent="0.25">
      <c r="A14" t="s">
        <v>8798</v>
      </c>
      <c r="B14" s="211" t="e">
        <f>IF('Crisis Indicator Data'!#REF!="No Data",1,IF(#REF!&lt;&gt;"",1,0))</f>
        <v>#REF!</v>
      </c>
      <c r="C14" s="211" t="e">
        <f>IF('Crisis Indicator Data'!#REF!="No Data",1,IF(#REF!&lt;&gt;"",1,0))</f>
        <v>#REF!</v>
      </c>
      <c r="D14" s="211" t="e">
        <f>IF('Crisis Indicator Data'!#REF!="No Data",1,IF(#REF!&lt;&gt;"",1,0))</f>
        <v>#REF!</v>
      </c>
      <c r="E14" s="211" t="e">
        <f>IF('Crisis Indicator Data'!#REF!="No Data",1,IF(#REF!&lt;&gt;"",1,0))</f>
        <v>#REF!</v>
      </c>
      <c r="F14" s="211" t="e">
        <f>IF('Crisis Indicator Data'!#REF!="No Data",1,IF(#REF!&lt;&gt;"",1,0))</f>
        <v>#REF!</v>
      </c>
      <c r="G14" s="211" t="e">
        <f>IF('Crisis Indicator Data'!#REF!="No Data",1,IF(#REF!&lt;&gt;"",1,0))</f>
        <v>#REF!</v>
      </c>
      <c r="H14" s="211" t="e">
        <f>IF('Crisis Indicator Data'!#REF!="No Data",1,IF(#REF!&lt;&gt;"",1,0))</f>
        <v>#REF!</v>
      </c>
      <c r="I14" s="211" t="e">
        <f>IF('Crisis Indicator Data'!#REF!="No Data",1,IF(#REF!&lt;&gt;"",1,0))</f>
        <v>#REF!</v>
      </c>
      <c r="J14" s="211" t="e">
        <f>IF('Crisis Indicator Data'!#REF!="No Data",1,IF(#REF!&lt;&gt;"",1,0))</f>
        <v>#REF!</v>
      </c>
      <c r="K14" s="211" t="e">
        <f>IF('Crisis Indicator Data'!#REF!="No Data",1,IF(#REF!&lt;&gt;"",1,0))</f>
        <v>#REF!</v>
      </c>
      <c r="L14" s="211" t="e">
        <f>IF('Crisis Indicator Data'!#REF!="No Data",1,IF(#REF!&lt;&gt;"",1,0))</f>
        <v>#REF!</v>
      </c>
      <c r="M14" s="211" t="e">
        <f>IF('Crisis Indicator Data'!#REF!="No Data",1,IF(#REF!&lt;&gt;"",1,0))</f>
        <v>#REF!</v>
      </c>
      <c r="N14" s="211" t="e">
        <f>IF('Crisis Indicator Data'!#REF!="No Data",1,IF(#REF!&lt;&gt;"",1,0))</f>
        <v>#REF!</v>
      </c>
      <c r="O14" s="211" t="e">
        <f>IF('Crisis Indicator Data'!#REF!="No Data",1,IF(#REF!&lt;&gt;"",1,0))</f>
        <v>#REF!</v>
      </c>
      <c r="P14" s="211" t="e">
        <f>IF('Crisis Indicator Data'!#REF!="No Data",1,IF(#REF!&lt;&gt;"",1,0))</f>
        <v>#REF!</v>
      </c>
      <c r="Q14" s="211" t="e">
        <f>IF('Crisis Indicator Data'!#REF!="No Data",1,IF(#REF!&lt;&gt;"",1,0))</f>
        <v>#REF!</v>
      </c>
      <c r="R14" s="211" t="e">
        <f>IF('Crisis Indicator Data'!#REF!="No Data",1,IF(#REF!&lt;&gt;"",1,0))</f>
        <v>#REF!</v>
      </c>
      <c r="S14" s="211" t="e">
        <f>IF('Crisis Indicator Data'!#REF!="No Data",1,IF(#REF!&lt;&gt;"",1,0))</f>
        <v>#REF!</v>
      </c>
      <c r="T14" s="211" t="e">
        <f>IF('Crisis Indicator Data'!#REF!="No Data",1,IF(#REF!&lt;&gt;"",1,0))</f>
        <v>#REF!</v>
      </c>
      <c r="U14" s="211" t="e">
        <f>IF('Crisis Indicator Data'!#REF!="No Data",1,IF(#REF!&lt;&gt;"",1,0))</f>
        <v>#REF!</v>
      </c>
      <c r="V14" s="211" t="e">
        <f>IF('Crisis Indicator Data'!#REF!="No Data",1,IF(#REF!&lt;&gt;"",1,0))</f>
        <v>#REF!</v>
      </c>
      <c r="W14" s="211" t="e">
        <f>IF('Crisis Indicator Data'!#REF!="No Data",1,IF(#REF!&lt;&gt;"",1,0))</f>
        <v>#REF!</v>
      </c>
      <c r="X14" s="211" t="e">
        <f>IF('Crisis Indicator Data'!#REF!="No Data",1,IF(#REF!&lt;&gt;"",1,0))</f>
        <v>#REF!</v>
      </c>
      <c r="Y14" s="211" t="e">
        <f>IF('Crisis Indicator Data'!#REF!="No Data",1,IF(#REF!&lt;&gt;"",1,0))</f>
        <v>#REF!</v>
      </c>
      <c r="Z14" s="211" t="e">
        <f>IF('Crisis Indicator Data'!#REF!="No Data",1,IF(#REF!&lt;&gt;"",1,0))</f>
        <v>#REF!</v>
      </c>
      <c r="AA14" s="211" t="e">
        <f>IF('Crisis Indicator Data'!#REF!="No Data",1,IF(#REF!&lt;&gt;"",1,0))</f>
        <v>#REF!</v>
      </c>
      <c r="AB14" s="211" t="e">
        <f>IF('Crisis Indicator Data'!#REF!="No Data",1,IF(#REF!&lt;&gt;"",1,0))</f>
        <v>#REF!</v>
      </c>
      <c r="AC14" s="211" t="e">
        <f>IF('Crisis Indicator Data'!#REF!="No Data",1,IF(#REF!&lt;&gt;"",1,0))</f>
        <v>#REF!</v>
      </c>
      <c r="AD14" s="211" t="e">
        <f>IF('Crisis Indicator Data'!#REF!="No Data",1,IF(#REF!&lt;&gt;"",1,0))</f>
        <v>#REF!</v>
      </c>
      <c r="AE14" s="211" t="e">
        <f>IF('Crisis Indicator Data'!#REF!="No Data",1,IF(#REF!&lt;&gt;"",1,0))</f>
        <v>#REF!</v>
      </c>
      <c r="AF14" s="211" t="e">
        <f>IF('Crisis Indicator Data'!#REF!="No Data",1,IF(#REF!&lt;&gt;"",1,0))</f>
        <v>#REF!</v>
      </c>
      <c r="AG14" s="211" t="e">
        <f>IF('Crisis Indicator Data'!#REF!="No Data",1,IF(#REF!&lt;&gt;"",1,0))</f>
        <v>#REF!</v>
      </c>
      <c r="AH14" s="211" t="e">
        <f>IF('Crisis Indicator Data'!#REF!="No Data",1,IF(#REF!&lt;&gt;"",1,0))</f>
        <v>#REF!</v>
      </c>
      <c r="AI14" s="211" t="e">
        <f>IF('Crisis Indicator Data'!#REF!="No Data",1,IF(#REF!&lt;&gt;"",1,0))</f>
        <v>#REF!</v>
      </c>
      <c r="AJ14" s="211" t="e">
        <f>IF('Crisis Indicator Data'!#REF!="No Data",1,IF(#REF!&lt;&gt;"",1,0))</f>
        <v>#REF!</v>
      </c>
      <c r="AK14" s="211" t="e">
        <f>IF('Crisis Indicator Data'!#REF!="No Data",1,IF(#REF!&lt;&gt;"",1,0))</f>
        <v>#REF!</v>
      </c>
      <c r="AL14" s="211" t="e">
        <f>IF('Crisis Indicator Data'!#REF!="No Data",1,IF(#REF!&lt;&gt;"",1,0))</f>
        <v>#REF!</v>
      </c>
      <c r="AM14" s="211" t="e">
        <f>IF('Crisis Indicator Data'!#REF!="No Data",1,IF(#REF!&lt;&gt;"",1,0))</f>
        <v>#REF!</v>
      </c>
      <c r="AN14" s="211" t="e">
        <f>IF('Crisis Indicator Data'!#REF!="No Data",1,IF(#REF!&lt;&gt;"",1,0))</f>
        <v>#REF!</v>
      </c>
      <c r="AO14" s="211" t="e">
        <f>IF('Crisis Indicator Data'!#REF!="No Data",1,IF(#REF!&lt;&gt;"",1,0))</f>
        <v>#REF!</v>
      </c>
      <c r="AP14" s="211" t="e">
        <f>IF('Crisis Indicator Data'!#REF!="No Data",1,IF(#REF!&lt;&gt;"",1,0))</f>
        <v>#REF!</v>
      </c>
      <c r="AQ14" s="211" t="e">
        <f>IF('Crisis Indicator Data'!#REF!="No Data",1,IF(#REF!&lt;&gt;"",1,0))</f>
        <v>#REF!</v>
      </c>
      <c r="AR14" s="211" t="e">
        <f>IF('Crisis Indicator Data'!#REF!="No Data",1,IF(#REF!&lt;&gt;"",1,0))</f>
        <v>#REF!</v>
      </c>
      <c r="AS14" s="211" t="e">
        <f>IF('Crisis Indicator Data'!#REF!="No Data",1,IF(#REF!&lt;&gt;"",1,0))</f>
        <v>#REF!</v>
      </c>
      <c r="AT14" s="211" t="e">
        <f>IF('Crisis Indicator Data'!#REF!="No Data",1,IF(#REF!&lt;&gt;"",1,0))</f>
        <v>#REF!</v>
      </c>
      <c r="AU14" s="211" t="e">
        <f>IF('Crisis Indicator Data'!#REF!="No Data",1,IF(#REF!&lt;&gt;"",1,0))</f>
        <v>#REF!</v>
      </c>
      <c r="AV14" s="211" t="e">
        <f>IF('Crisis Indicator Data'!#REF!="No Data",1,IF(#REF!&lt;&gt;"",1,0))</f>
        <v>#REF!</v>
      </c>
      <c r="AW14" s="211" t="e">
        <f>IF('Crisis Indicator Data'!#REF!="No Data",1,IF(#REF!&lt;&gt;"",1,0))</f>
        <v>#REF!</v>
      </c>
      <c r="AX14" s="211" t="e">
        <f>IF('Crisis Indicator Data'!#REF!="No Data",1,IF(#REF!&lt;&gt;"",1,0))</f>
        <v>#REF!</v>
      </c>
      <c r="AY14" s="211" t="e">
        <f>IF('Crisis Indicator Data'!#REF!="No Data",1,IF(#REF!&lt;&gt;"",1,0))</f>
        <v>#REF!</v>
      </c>
      <c r="AZ14" s="211" t="e">
        <f>IF('Crisis Indicator Data'!#REF!="No Data",1,IF(#REF!&lt;&gt;"",1,0))</f>
        <v>#REF!</v>
      </c>
      <c r="BA14" t="e">
        <f t="shared" si="0"/>
        <v>#REF!</v>
      </c>
      <c r="BB14" s="22" t="e">
        <f t="shared" si="1"/>
        <v>#REF!</v>
      </c>
    </row>
    <row r="15" spans="1:54" x14ac:dyDescent="0.25">
      <c r="A15" t="s">
        <v>8815</v>
      </c>
      <c r="B15" s="211" t="e">
        <f>IF('Crisis Indicator Data'!#REF!="No Data",1,IF(#REF!&lt;&gt;"",1,0))</f>
        <v>#REF!</v>
      </c>
      <c r="C15" s="211" t="e">
        <f>IF('Crisis Indicator Data'!#REF!="No Data",1,IF(#REF!&lt;&gt;"",1,0))</f>
        <v>#REF!</v>
      </c>
      <c r="D15" s="211" t="e">
        <f>IF('Crisis Indicator Data'!#REF!="No Data",1,IF(#REF!&lt;&gt;"",1,0))</f>
        <v>#REF!</v>
      </c>
      <c r="E15" s="211" t="e">
        <f>IF('Crisis Indicator Data'!#REF!="No Data",1,IF(#REF!&lt;&gt;"",1,0))</f>
        <v>#REF!</v>
      </c>
      <c r="F15" s="211" t="e">
        <f>IF('Crisis Indicator Data'!#REF!="No Data",1,IF(#REF!&lt;&gt;"",1,0))</f>
        <v>#REF!</v>
      </c>
      <c r="G15" s="211" t="e">
        <f>IF('Crisis Indicator Data'!#REF!="No Data",1,IF(#REF!&lt;&gt;"",1,0))</f>
        <v>#REF!</v>
      </c>
      <c r="H15" s="211" t="e">
        <f>IF('Crisis Indicator Data'!#REF!="No Data",1,IF(#REF!&lt;&gt;"",1,0))</f>
        <v>#REF!</v>
      </c>
      <c r="I15" s="211" t="e">
        <f>IF('Crisis Indicator Data'!#REF!="No Data",1,IF(#REF!&lt;&gt;"",1,0))</f>
        <v>#REF!</v>
      </c>
      <c r="J15" s="211" t="e">
        <f>IF('Crisis Indicator Data'!#REF!="No Data",1,IF(#REF!&lt;&gt;"",1,0))</f>
        <v>#REF!</v>
      </c>
      <c r="K15" s="211" t="e">
        <f>IF('Crisis Indicator Data'!#REF!="No Data",1,IF(#REF!&lt;&gt;"",1,0))</f>
        <v>#REF!</v>
      </c>
      <c r="L15" s="211" t="e">
        <f>IF('Crisis Indicator Data'!#REF!="No Data",1,IF(#REF!&lt;&gt;"",1,0))</f>
        <v>#REF!</v>
      </c>
      <c r="M15" s="211" t="e">
        <f>IF('Crisis Indicator Data'!#REF!="No Data",1,IF(#REF!&lt;&gt;"",1,0))</f>
        <v>#REF!</v>
      </c>
      <c r="N15" s="211" t="e">
        <f>IF('Crisis Indicator Data'!#REF!="No Data",1,IF(#REF!&lt;&gt;"",1,0))</f>
        <v>#REF!</v>
      </c>
      <c r="O15" s="211" t="e">
        <f>IF('Crisis Indicator Data'!#REF!="No Data",1,IF(#REF!&lt;&gt;"",1,0))</f>
        <v>#REF!</v>
      </c>
      <c r="P15" s="211" t="e">
        <f>IF('Crisis Indicator Data'!#REF!="No Data",1,IF(#REF!&lt;&gt;"",1,0))</f>
        <v>#REF!</v>
      </c>
      <c r="Q15" s="211" t="e">
        <f>IF('Crisis Indicator Data'!#REF!="No Data",1,IF(#REF!&lt;&gt;"",1,0))</f>
        <v>#REF!</v>
      </c>
      <c r="R15" s="211" t="e">
        <f>IF('Crisis Indicator Data'!#REF!="No Data",1,IF(#REF!&lt;&gt;"",1,0))</f>
        <v>#REF!</v>
      </c>
      <c r="S15" s="211" t="e">
        <f>IF('Crisis Indicator Data'!#REF!="No Data",1,IF(#REF!&lt;&gt;"",1,0))</f>
        <v>#REF!</v>
      </c>
      <c r="T15" s="211" t="e">
        <f>IF('Crisis Indicator Data'!#REF!="No Data",1,IF(#REF!&lt;&gt;"",1,0))</f>
        <v>#REF!</v>
      </c>
      <c r="U15" s="211" t="e">
        <f>IF('Crisis Indicator Data'!#REF!="No Data",1,IF(#REF!&lt;&gt;"",1,0))</f>
        <v>#REF!</v>
      </c>
      <c r="V15" s="211" t="e">
        <f>IF('Crisis Indicator Data'!#REF!="No Data",1,IF(#REF!&lt;&gt;"",1,0))</f>
        <v>#REF!</v>
      </c>
      <c r="W15" s="211" t="e">
        <f>IF('Crisis Indicator Data'!#REF!="No Data",1,IF(#REF!&lt;&gt;"",1,0))</f>
        <v>#REF!</v>
      </c>
      <c r="X15" s="211" t="e">
        <f>IF('Crisis Indicator Data'!#REF!="No Data",1,IF(#REF!&lt;&gt;"",1,0))</f>
        <v>#REF!</v>
      </c>
      <c r="Y15" s="211" t="e">
        <f>IF('Crisis Indicator Data'!#REF!="No Data",1,IF(#REF!&lt;&gt;"",1,0))</f>
        <v>#REF!</v>
      </c>
      <c r="Z15" s="211" t="e">
        <f>IF('Crisis Indicator Data'!#REF!="No Data",1,IF(#REF!&lt;&gt;"",1,0))</f>
        <v>#REF!</v>
      </c>
      <c r="AA15" s="211" t="e">
        <f>IF('Crisis Indicator Data'!#REF!="No Data",1,IF(#REF!&lt;&gt;"",1,0))</f>
        <v>#REF!</v>
      </c>
      <c r="AB15" s="211" t="e">
        <f>IF('Crisis Indicator Data'!#REF!="No Data",1,IF(#REF!&lt;&gt;"",1,0))</f>
        <v>#REF!</v>
      </c>
      <c r="AC15" s="211" t="e">
        <f>IF('Crisis Indicator Data'!#REF!="No Data",1,IF(#REF!&lt;&gt;"",1,0))</f>
        <v>#REF!</v>
      </c>
      <c r="AD15" s="211" t="e">
        <f>IF('Crisis Indicator Data'!#REF!="No Data",1,IF(#REF!&lt;&gt;"",1,0))</f>
        <v>#REF!</v>
      </c>
      <c r="AE15" s="211" t="e">
        <f>IF('Crisis Indicator Data'!#REF!="No Data",1,IF(#REF!&lt;&gt;"",1,0))</f>
        <v>#REF!</v>
      </c>
      <c r="AF15" s="211" t="e">
        <f>IF('Crisis Indicator Data'!#REF!="No Data",1,IF(#REF!&lt;&gt;"",1,0))</f>
        <v>#REF!</v>
      </c>
      <c r="AG15" s="211" t="e">
        <f>IF('Crisis Indicator Data'!#REF!="No Data",1,IF(#REF!&lt;&gt;"",1,0))</f>
        <v>#REF!</v>
      </c>
      <c r="AH15" s="211" t="e">
        <f>IF('Crisis Indicator Data'!#REF!="No Data",1,IF(#REF!&lt;&gt;"",1,0))</f>
        <v>#REF!</v>
      </c>
      <c r="AI15" s="211" t="e">
        <f>IF('Crisis Indicator Data'!#REF!="No Data",1,IF(#REF!&lt;&gt;"",1,0))</f>
        <v>#REF!</v>
      </c>
      <c r="AJ15" s="211" t="e">
        <f>IF('Crisis Indicator Data'!#REF!="No Data",1,IF(#REF!&lt;&gt;"",1,0))</f>
        <v>#REF!</v>
      </c>
      <c r="AK15" s="211" t="e">
        <f>IF('Crisis Indicator Data'!#REF!="No Data",1,IF(#REF!&lt;&gt;"",1,0))</f>
        <v>#REF!</v>
      </c>
      <c r="AL15" s="211" t="e">
        <f>IF('Crisis Indicator Data'!#REF!="No Data",1,IF(#REF!&lt;&gt;"",1,0))</f>
        <v>#REF!</v>
      </c>
      <c r="AM15" s="211" t="e">
        <f>IF('Crisis Indicator Data'!#REF!="No Data",1,IF(#REF!&lt;&gt;"",1,0))</f>
        <v>#REF!</v>
      </c>
      <c r="AN15" s="211" t="e">
        <f>IF('Crisis Indicator Data'!#REF!="No Data",1,IF(#REF!&lt;&gt;"",1,0))</f>
        <v>#REF!</v>
      </c>
      <c r="AO15" s="211" t="e">
        <f>IF('Crisis Indicator Data'!#REF!="No Data",1,IF(#REF!&lt;&gt;"",1,0))</f>
        <v>#REF!</v>
      </c>
      <c r="AP15" s="211" t="e">
        <f>IF('Crisis Indicator Data'!#REF!="No Data",1,IF(#REF!&lt;&gt;"",1,0))</f>
        <v>#REF!</v>
      </c>
      <c r="AQ15" s="211" t="e">
        <f>IF('Crisis Indicator Data'!#REF!="No Data",1,IF(#REF!&lt;&gt;"",1,0))</f>
        <v>#REF!</v>
      </c>
      <c r="AR15" s="211" t="e">
        <f>IF('Crisis Indicator Data'!#REF!="No Data",1,IF(#REF!&lt;&gt;"",1,0))</f>
        <v>#REF!</v>
      </c>
      <c r="AS15" s="211" t="e">
        <f>IF('Crisis Indicator Data'!#REF!="No Data",1,IF(#REF!&lt;&gt;"",1,0))</f>
        <v>#REF!</v>
      </c>
      <c r="AT15" s="211" t="e">
        <f>IF('Crisis Indicator Data'!#REF!="No Data",1,IF(#REF!&lt;&gt;"",1,0))</f>
        <v>#REF!</v>
      </c>
      <c r="AU15" s="211" t="e">
        <f>IF('Crisis Indicator Data'!#REF!="No Data",1,IF(#REF!&lt;&gt;"",1,0))</f>
        <v>#REF!</v>
      </c>
      <c r="AV15" s="211" t="e">
        <f>IF('Crisis Indicator Data'!#REF!="No Data",1,IF(#REF!&lt;&gt;"",1,0))</f>
        <v>#REF!</v>
      </c>
      <c r="AW15" s="211" t="e">
        <f>IF('Crisis Indicator Data'!#REF!="No Data",1,IF(#REF!&lt;&gt;"",1,0))</f>
        <v>#REF!</v>
      </c>
      <c r="AX15" s="211" t="e">
        <f>IF('Crisis Indicator Data'!#REF!="No Data",1,IF(#REF!&lt;&gt;"",1,0))</f>
        <v>#REF!</v>
      </c>
      <c r="AY15" s="211" t="e">
        <f>IF('Crisis Indicator Data'!#REF!="No Data",1,IF(#REF!&lt;&gt;"",1,0))</f>
        <v>#REF!</v>
      </c>
      <c r="AZ15" s="211" t="e">
        <f>IF('Crisis Indicator Data'!#REF!="No Data",1,IF(#REF!&lt;&gt;"",1,0))</f>
        <v>#REF!</v>
      </c>
      <c r="BA15" t="e">
        <f t="shared" si="0"/>
        <v>#REF!</v>
      </c>
      <c r="BB15" s="22" t="e">
        <f t="shared" si="1"/>
        <v>#REF!</v>
      </c>
    </row>
    <row r="16" spans="1:54" x14ac:dyDescent="0.25">
      <c r="A16" t="s">
        <v>8808</v>
      </c>
      <c r="B16" s="211" t="e">
        <f>IF('Crisis Indicator Data'!#REF!="No Data",1,IF(#REF!&lt;&gt;"",1,0))</f>
        <v>#REF!</v>
      </c>
      <c r="C16" s="211" t="e">
        <f>IF('Crisis Indicator Data'!#REF!="No Data",1,IF(#REF!&lt;&gt;"",1,0))</f>
        <v>#REF!</v>
      </c>
      <c r="D16" s="211" t="e">
        <f>IF('Crisis Indicator Data'!#REF!="No Data",1,IF(#REF!&lt;&gt;"",1,0))</f>
        <v>#REF!</v>
      </c>
      <c r="E16" s="211" t="e">
        <f>IF('Crisis Indicator Data'!#REF!="No Data",1,IF(#REF!&lt;&gt;"",1,0))</f>
        <v>#REF!</v>
      </c>
      <c r="F16" s="211" t="e">
        <f>IF('Crisis Indicator Data'!#REF!="No Data",1,IF(#REF!&lt;&gt;"",1,0))</f>
        <v>#REF!</v>
      </c>
      <c r="G16" s="211" t="e">
        <f>IF('Crisis Indicator Data'!#REF!="No Data",1,IF(#REF!&lt;&gt;"",1,0))</f>
        <v>#REF!</v>
      </c>
      <c r="H16" s="211" t="e">
        <f>IF('Crisis Indicator Data'!#REF!="No Data",1,IF(#REF!&lt;&gt;"",1,0))</f>
        <v>#REF!</v>
      </c>
      <c r="I16" s="211" t="e">
        <f>IF('Crisis Indicator Data'!#REF!="No Data",1,IF(#REF!&lt;&gt;"",1,0))</f>
        <v>#REF!</v>
      </c>
      <c r="J16" s="211" t="e">
        <f>IF('Crisis Indicator Data'!#REF!="No Data",1,IF(#REF!&lt;&gt;"",1,0))</f>
        <v>#REF!</v>
      </c>
      <c r="K16" s="211" t="e">
        <f>IF('Crisis Indicator Data'!#REF!="No Data",1,IF(#REF!&lt;&gt;"",1,0))</f>
        <v>#REF!</v>
      </c>
      <c r="L16" s="211" t="e">
        <f>IF('Crisis Indicator Data'!#REF!="No Data",1,IF(#REF!&lt;&gt;"",1,0))</f>
        <v>#REF!</v>
      </c>
      <c r="M16" s="211" t="e">
        <f>IF('Crisis Indicator Data'!#REF!="No Data",1,IF(#REF!&lt;&gt;"",1,0))</f>
        <v>#REF!</v>
      </c>
      <c r="N16" s="211" t="e">
        <f>IF('Crisis Indicator Data'!#REF!="No Data",1,IF(#REF!&lt;&gt;"",1,0))</f>
        <v>#REF!</v>
      </c>
      <c r="O16" s="211" t="e">
        <f>IF('Crisis Indicator Data'!#REF!="No Data",1,IF(#REF!&lt;&gt;"",1,0))</f>
        <v>#REF!</v>
      </c>
      <c r="P16" s="211" t="e">
        <f>IF('Crisis Indicator Data'!#REF!="No Data",1,IF(#REF!&lt;&gt;"",1,0))</f>
        <v>#REF!</v>
      </c>
      <c r="Q16" s="211" t="e">
        <f>IF('Crisis Indicator Data'!#REF!="No Data",1,IF(#REF!&lt;&gt;"",1,0))</f>
        <v>#REF!</v>
      </c>
      <c r="R16" s="211" t="e">
        <f>IF('Crisis Indicator Data'!#REF!="No Data",1,IF(#REF!&lt;&gt;"",1,0))</f>
        <v>#REF!</v>
      </c>
      <c r="S16" s="211" t="e">
        <f>IF('Crisis Indicator Data'!#REF!="No Data",1,IF(#REF!&lt;&gt;"",1,0))</f>
        <v>#REF!</v>
      </c>
      <c r="T16" s="211" t="e">
        <f>IF('Crisis Indicator Data'!#REF!="No Data",1,IF(#REF!&lt;&gt;"",1,0))</f>
        <v>#REF!</v>
      </c>
      <c r="U16" s="211" t="e">
        <f>IF('Crisis Indicator Data'!#REF!="No Data",1,IF(#REF!&lt;&gt;"",1,0))</f>
        <v>#REF!</v>
      </c>
      <c r="V16" s="211" t="e">
        <f>IF('Crisis Indicator Data'!#REF!="No Data",1,IF(#REF!&lt;&gt;"",1,0))</f>
        <v>#REF!</v>
      </c>
      <c r="W16" s="211" t="e">
        <f>IF('Crisis Indicator Data'!#REF!="No Data",1,IF(#REF!&lt;&gt;"",1,0))</f>
        <v>#REF!</v>
      </c>
      <c r="X16" s="211" t="e">
        <f>IF('Crisis Indicator Data'!#REF!="No Data",1,IF(#REF!&lt;&gt;"",1,0))</f>
        <v>#REF!</v>
      </c>
      <c r="Y16" s="211" t="e">
        <f>IF('Crisis Indicator Data'!#REF!="No Data",1,IF(#REF!&lt;&gt;"",1,0))</f>
        <v>#REF!</v>
      </c>
      <c r="Z16" s="211" t="e">
        <f>IF('Crisis Indicator Data'!#REF!="No Data",1,IF(#REF!&lt;&gt;"",1,0))</f>
        <v>#REF!</v>
      </c>
      <c r="AA16" s="211" t="e">
        <f>IF('Crisis Indicator Data'!#REF!="No Data",1,IF(#REF!&lt;&gt;"",1,0))</f>
        <v>#REF!</v>
      </c>
      <c r="AB16" s="211" t="e">
        <f>IF('Crisis Indicator Data'!#REF!="No Data",1,IF(#REF!&lt;&gt;"",1,0))</f>
        <v>#REF!</v>
      </c>
      <c r="AC16" s="211" t="e">
        <f>IF('Crisis Indicator Data'!#REF!="No Data",1,IF(#REF!&lt;&gt;"",1,0))</f>
        <v>#REF!</v>
      </c>
      <c r="AD16" s="211" t="e">
        <f>IF('Crisis Indicator Data'!#REF!="No Data",1,IF(#REF!&lt;&gt;"",1,0))</f>
        <v>#REF!</v>
      </c>
      <c r="AE16" s="211" t="e">
        <f>IF('Crisis Indicator Data'!#REF!="No Data",1,IF(#REF!&lt;&gt;"",1,0))</f>
        <v>#REF!</v>
      </c>
      <c r="AF16" s="211" t="e">
        <f>IF('Crisis Indicator Data'!#REF!="No Data",1,IF(#REF!&lt;&gt;"",1,0))</f>
        <v>#REF!</v>
      </c>
      <c r="AG16" s="211" t="e">
        <f>IF('Crisis Indicator Data'!#REF!="No Data",1,IF(#REF!&lt;&gt;"",1,0))</f>
        <v>#REF!</v>
      </c>
      <c r="AH16" s="211" t="e">
        <f>IF('Crisis Indicator Data'!#REF!="No Data",1,IF(#REF!&lt;&gt;"",1,0))</f>
        <v>#REF!</v>
      </c>
      <c r="AI16" s="211" t="e">
        <f>IF('Crisis Indicator Data'!#REF!="No Data",1,IF(#REF!&lt;&gt;"",1,0))</f>
        <v>#REF!</v>
      </c>
      <c r="AJ16" s="211" t="e">
        <f>IF('Crisis Indicator Data'!#REF!="No Data",1,IF(#REF!&lt;&gt;"",1,0))</f>
        <v>#REF!</v>
      </c>
      <c r="AK16" s="211" t="e">
        <f>IF('Crisis Indicator Data'!#REF!="No Data",1,IF(#REF!&lt;&gt;"",1,0))</f>
        <v>#REF!</v>
      </c>
      <c r="AL16" s="211" t="e">
        <f>IF('Crisis Indicator Data'!#REF!="No Data",1,IF(#REF!&lt;&gt;"",1,0))</f>
        <v>#REF!</v>
      </c>
      <c r="AM16" s="211" t="e">
        <f>IF('Crisis Indicator Data'!#REF!="No Data",1,IF(#REF!&lt;&gt;"",1,0))</f>
        <v>#REF!</v>
      </c>
      <c r="AN16" s="211" t="e">
        <f>IF('Crisis Indicator Data'!#REF!="No Data",1,IF(#REF!&lt;&gt;"",1,0))</f>
        <v>#REF!</v>
      </c>
      <c r="AO16" s="211" t="e">
        <f>IF('Crisis Indicator Data'!#REF!="No Data",1,IF(#REF!&lt;&gt;"",1,0))</f>
        <v>#REF!</v>
      </c>
      <c r="AP16" s="211" t="e">
        <f>IF('Crisis Indicator Data'!#REF!="No Data",1,IF(#REF!&lt;&gt;"",1,0))</f>
        <v>#REF!</v>
      </c>
      <c r="AQ16" s="211" t="e">
        <f>IF('Crisis Indicator Data'!#REF!="No Data",1,IF(#REF!&lt;&gt;"",1,0))</f>
        <v>#REF!</v>
      </c>
      <c r="AR16" s="211" t="e">
        <f>IF('Crisis Indicator Data'!#REF!="No Data",1,IF(#REF!&lt;&gt;"",1,0))</f>
        <v>#REF!</v>
      </c>
      <c r="AS16" s="211" t="e">
        <f>IF('Crisis Indicator Data'!#REF!="No Data",1,IF(#REF!&lt;&gt;"",1,0))</f>
        <v>#REF!</v>
      </c>
      <c r="AT16" s="211" t="e">
        <f>IF('Crisis Indicator Data'!#REF!="No Data",1,IF(#REF!&lt;&gt;"",1,0))</f>
        <v>#REF!</v>
      </c>
      <c r="AU16" s="211" t="e">
        <f>IF('Crisis Indicator Data'!#REF!="No Data",1,IF(#REF!&lt;&gt;"",1,0))</f>
        <v>#REF!</v>
      </c>
      <c r="AV16" s="211" t="e">
        <f>IF('Crisis Indicator Data'!#REF!="No Data",1,IF(#REF!&lt;&gt;"",1,0))</f>
        <v>#REF!</v>
      </c>
      <c r="AW16" s="211" t="e">
        <f>IF('Crisis Indicator Data'!#REF!="No Data",1,IF(#REF!&lt;&gt;"",1,0))</f>
        <v>#REF!</v>
      </c>
      <c r="AX16" s="211" t="e">
        <f>IF('Crisis Indicator Data'!#REF!="No Data",1,IF(#REF!&lt;&gt;"",1,0))</f>
        <v>#REF!</v>
      </c>
      <c r="AY16" s="211" t="e">
        <f>IF('Crisis Indicator Data'!#REF!="No Data",1,IF(#REF!&lt;&gt;"",1,0))</f>
        <v>#REF!</v>
      </c>
      <c r="AZ16" s="211" t="e">
        <f>IF('Crisis Indicator Data'!#REF!="No Data",1,IF(#REF!&lt;&gt;"",1,0))</f>
        <v>#REF!</v>
      </c>
      <c r="BA16" t="e">
        <f t="shared" si="0"/>
        <v>#REF!</v>
      </c>
      <c r="BB16" s="22" t="e">
        <f t="shared" si="1"/>
        <v>#REF!</v>
      </c>
    </row>
    <row r="17" spans="1:54" x14ac:dyDescent="0.25">
      <c r="A17" t="s">
        <v>8794</v>
      </c>
      <c r="B17" s="211" t="e">
        <f>IF('Crisis Indicator Data'!#REF!="No Data",1,IF(#REF!&lt;&gt;"",1,0))</f>
        <v>#REF!</v>
      </c>
      <c r="C17" s="211" t="e">
        <f>IF('Crisis Indicator Data'!#REF!="No Data",1,IF(#REF!&lt;&gt;"",1,0))</f>
        <v>#REF!</v>
      </c>
      <c r="D17" s="211" t="e">
        <f>IF('Crisis Indicator Data'!#REF!="No Data",1,IF(#REF!&lt;&gt;"",1,0))</f>
        <v>#REF!</v>
      </c>
      <c r="E17" s="211" t="e">
        <f>IF('Crisis Indicator Data'!#REF!="No Data",1,IF(#REF!&lt;&gt;"",1,0))</f>
        <v>#REF!</v>
      </c>
      <c r="F17" s="211" t="e">
        <f>IF('Crisis Indicator Data'!#REF!="No Data",1,IF(#REF!&lt;&gt;"",1,0))</f>
        <v>#REF!</v>
      </c>
      <c r="G17" s="211" t="e">
        <f>IF('Crisis Indicator Data'!#REF!="No Data",1,IF(#REF!&lt;&gt;"",1,0))</f>
        <v>#REF!</v>
      </c>
      <c r="H17" s="211" t="e">
        <f>IF('Crisis Indicator Data'!#REF!="No Data",1,IF(#REF!&lt;&gt;"",1,0))</f>
        <v>#REF!</v>
      </c>
      <c r="I17" s="211" t="e">
        <f>IF('Crisis Indicator Data'!#REF!="No Data",1,IF(#REF!&lt;&gt;"",1,0))</f>
        <v>#REF!</v>
      </c>
      <c r="J17" s="211" t="e">
        <f>IF('Crisis Indicator Data'!#REF!="No Data",1,IF(#REF!&lt;&gt;"",1,0))</f>
        <v>#REF!</v>
      </c>
      <c r="K17" s="211" t="e">
        <f>IF('Crisis Indicator Data'!#REF!="No Data",1,IF(#REF!&lt;&gt;"",1,0))</f>
        <v>#REF!</v>
      </c>
      <c r="L17" s="211" t="e">
        <f>IF('Crisis Indicator Data'!#REF!="No Data",1,IF(#REF!&lt;&gt;"",1,0))</f>
        <v>#REF!</v>
      </c>
      <c r="M17" s="211" t="e">
        <f>IF('Crisis Indicator Data'!#REF!="No Data",1,IF(#REF!&lt;&gt;"",1,0))</f>
        <v>#REF!</v>
      </c>
      <c r="N17" s="211" t="e">
        <f>IF('Crisis Indicator Data'!#REF!="No Data",1,IF(#REF!&lt;&gt;"",1,0))</f>
        <v>#REF!</v>
      </c>
      <c r="O17" s="211" t="e">
        <f>IF('Crisis Indicator Data'!#REF!="No Data",1,IF(#REF!&lt;&gt;"",1,0))</f>
        <v>#REF!</v>
      </c>
      <c r="P17" s="211" t="e">
        <f>IF('Crisis Indicator Data'!#REF!="No Data",1,IF(#REF!&lt;&gt;"",1,0))</f>
        <v>#REF!</v>
      </c>
      <c r="Q17" s="211" t="e">
        <f>IF('Crisis Indicator Data'!#REF!="No Data",1,IF(#REF!&lt;&gt;"",1,0))</f>
        <v>#REF!</v>
      </c>
      <c r="R17" s="211" t="e">
        <f>IF('Crisis Indicator Data'!#REF!="No Data",1,IF(#REF!&lt;&gt;"",1,0))</f>
        <v>#REF!</v>
      </c>
      <c r="S17" s="211" t="e">
        <f>IF('Crisis Indicator Data'!#REF!="No Data",1,IF(#REF!&lt;&gt;"",1,0))</f>
        <v>#REF!</v>
      </c>
      <c r="T17" s="211" t="e">
        <f>IF('Crisis Indicator Data'!#REF!="No Data",1,IF(#REF!&lt;&gt;"",1,0))</f>
        <v>#REF!</v>
      </c>
      <c r="U17" s="211" t="e">
        <f>IF('Crisis Indicator Data'!#REF!="No Data",1,IF(#REF!&lt;&gt;"",1,0))</f>
        <v>#REF!</v>
      </c>
      <c r="V17" s="211" t="e">
        <f>IF('Crisis Indicator Data'!#REF!="No Data",1,IF(#REF!&lt;&gt;"",1,0))</f>
        <v>#REF!</v>
      </c>
      <c r="W17" s="211" t="e">
        <f>IF('Crisis Indicator Data'!#REF!="No Data",1,IF(#REF!&lt;&gt;"",1,0))</f>
        <v>#REF!</v>
      </c>
      <c r="X17" s="211" t="e">
        <f>IF('Crisis Indicator Data'!#REF!="No Data",1,IF(#REF!&lt;&gt;"",1,0))</f>
        <v>#REF!</v>
      </c>
      <c r="Y17" s="211" t="e">
        <f>IF('Crisis Indicator Data'!#REF!="No Data",1,IF(#REF!&lt;&gt;"",1,0))</f>
        <v>#REF!</v>
      </c>
      <c r="Z17" s="211" t="e">
        <f>IF('Crisis Indicator Data'!#REF!="No Data",1,IF(#REF!&lt;&gt;"",1,0))</f>
        <v>#REF!</v>
      </c>
      <c r="AA17" s="211" t="e">
        <f>IF('Crisis Indicator Data'!#REF!="No Data",1,IF(#REF!&lt;&gt;"",1,0))</f>
        <v>#REF!</v>
      </c>
      <c r="AB17" s="211" t="e">
        <f>IF('Crisis Indicator Data'!#REF!="No Data",1,IF(#REF!&lt;&gt;"",1,0))</f>
        <v>#REF!</v>
      </c>
      <c r="AC17" s="211" t="e">
        <f>IF('Crisis Indicator Data'!#REF!="No Data",1,IF(#REF!&lt;&gt;"",1,0))</f>
        <v>#REF!</v>
      </c>
      <c r="AD17" s="211" t="e">
        <f>IF('Crisis Indicator Data'!#REF!="No Data",1,IF(#REF!&lt;&gt;"",1,0))</f>
        <v>#REF!</v>
      </c>
      <c r="AE17" s="211" t="e">
        <f>IF('Crisis Indicator Data'!#REF!="No Data",1,IF(#REF!&lt;&gt;"",1,0))</f>
        <v>#REF!</v>
      </c>
      <c r="AF17" s="211" t="e">
        <f>IF('Crisis Indicator Data'!#REF!="No Data",1,IF(#REF!&lt;&gt;"",1,0))</f>
        <v>#REF!</v>
      </c>
      <c r="AG17" s="211" t="e">
        <f>IF('Crisis Indicator Data'!#REF!="No Data",1,IF(#REF!&lt;&gt;"",1,0))</f>
        <v>#REF!</v>
      </c>
      <c r="AH17" s="211" t="e">
        <f>IF('Crisis Indicator Data'!#REF!="No Data",1,IF(#REF!&lt;&gt;"",1,0))</f>
        <v>#REF!</v>
      </c>
      <c r="AI17" s="211" t="e">
        <f>IF('Crisis Indicator Data'!#REF!="No Data",1,IF(#REF!&lt;&gt;"",1,0))</f>
        <v>#REF!</v>
      </c>
      <c r="AJ17" s="211" t="e">
        <f>IF('Crisis Indicator Data'!#REF!="No Data",1,IF(#REF!&lt;&gt;"",1,0))</f>
        <v>#REF!</v>
      </c>
      <c r="AK17" s="211" t="e">
        <f>IF('Crisis Indicator Data'!#REF!="No Data",1,IF(#REF!&lt;&gt;"",1,0))</f>
        <v>#REF!</v>
      </c>
      <c r="AL17" s="211" t="e">
        <f>IF('Crisis Indicator Data'!#REF!="No Data",1,IF(#REF!&lt;&gt;"",1,0))</f>
        <v>#REF!</v>
      </c>
      <c r="AM17" s="211" t="e">
        <f>IF('Crisis Indicator Data'!#REF!="No Data",1,IF(#REF!&lt;&gt;"",1,0))</f>
        <v>#REF!</v>
      </c>
      <c r="AN17" s="211" t="e">
        <f>IF('Crisis Indicator Data'!#REF!="No Data",1,IF(#REF!&lt;&gt;"",1,0))</f>
        <v>#REF!</v>
      </c>
      <c r="AO17" s="211" t="e">
        <f>IF('Crisis Indicator Data'!#REF!="No Data",1,IF(#REF!&lt;&gt;"",1,0))</f>
        <v>#REF!</v>
      </c>
      <c r="AP17" s="211" t="e">
        <f>IF('Crisis Indicator Data'!#REF!="No Data",1,IF(#REF!&lt;&gt;"",1,0))</f>
        <v>#REF!</v>
      </c>
      <c r="AQ17" s="211" t="e">
        <f>IF('Crisis Indicator Data'!#REF!="No Data",1,IF(#REF!&lt;&gt;"",1,0))</f>
        <v>#REF!</v>
      </c>
      <c r="AR17" s="211" t="e">
        <f>IF('Crisis Indicator Data'!#REF!="No Data",1,IF(#REF!&lt;&gt;"",1,0))</f>
        <v>#REF!</v>
      </c>
      <c r="AS17" s="211" t="e">
        <f>IF('Crisis Indicator Data'!#REF!="No Data",1,IF(#REF!&lt;&gt;"",1,0))</f>
        <v>#REF!</v>
      </c>
      <c r="AT17" s="211" t="e">
        <f>IF('Crisis Indicator Data'!#REF!="No Data",1,IF(#REF!&lt;&gt;"",1,0))</f>
        <v>#REF!</v>
      </c>
      <c r="AU17" s="211" t="e">
        <f>IF('Crisis Indicator Data'!#REF!="No Data",1,IF(#REF!&lt;&gt;"",1,0))</f>
        <v>#REF!</v>
      </c>
      <c r="AV17" s="211" t="e">
        <f>IF('Crisis Indicator Data'!#REF!="No Data",1,IF(#REF!&lt;&gt;"",1,0))</f>
        <v>#REF!</v>
      </c>
      <c r="AW17" s="211" t="e">
        <f>IF('Crisis Indicator Data'!#REF!="No Data",1,IF(#REF!&lt;&gt;"",1,0))</f>
        <v>#REF!</v>
      </c>
      <c r="AX17" s="211" t="e">
        <f>IF('Crisis Indicator Data'!#REF!="No Data",1,IF(#REF!&lt;&gt;"",1,0))</f>
        <v>#REF!</v>
      </c>
      <c r="AY17" s="211" t="e">
        <f>IF('Crisis Indicator Data'!#REF!="No Data",1,IF(#REF!&lt;&gt;"",1,0))</f>
        <v>#REF!</v>
      </c>
      <c r="AZ17" s="211" t="e">
        <f>IF('Crisis Indicator Data'!#REF!="No Data",1,IF(#REF!&lt;&gt;"",1,0))</f>
        <v>#REF!</v>
      </c>
      <c r="BA17" t="e">
        <f t="shared" si="0"/>
        <v>#REF!</v>
      </c>
      <c r="BB17" s="22" t="e">
        <f t="shared" si="1"/>
        <v>#REF!</v>
      </c>
    </row>
    <row r="18" spans="1:54" x14ac:dyDescent="0.25">
      <c r="A18" t="s">
        <v>8810</v>
      </c>
      <c r="B18" s="211" t="e">
        <f>IF('Crisis Indicator Data'!#REF!="No Data",1,IF(#REF!&lt;&gt;"",1,0))</f>
        <v>#REF!</v>
      </c>
      <c r="C18" s="211" t="e">
        <f>IF('Crisis Indicator Data'!#REF!="No Data",1,IF(#REF!&lt;&gt;"",1,0))</f>
        <v>#REF!</v>
      </c>
      <c r="D18" s="211" t="e">
        <f>IF('Crisis Indicator Data'!#REF!="No Data",1,IF(#REF!&lt;&gt;"",1,0))</f>
        <v>#REF!</v>
      </c>
      <c r="E18" s="211" t="e">
        <f>IF('Crisis Indicator Data'!#REF!="No Data",1,IF(#REF!&lt;&gt;"",1,0))</f>
        <v>#REF!</v>
      </c>
      <c r="F18" s="211" t="e">
        <f>IF('Crisis Indicator Data'!#REF!="No Data",1,IF(#REF!&lt;&gt;"",1,0))</f>
        <v>#REF!</v>
      </c>
      <c r="G18" s="211" t="e">
        <f>IF('Crisis Indicator Data'!#REF!="No Data",1,IF(#REF!&lt;&gt;"",1,0))</f>
        <v>#REF!</v>
      </c>
      <c r="H18" s="211" t="e">
        <f>IF('Crisis Indicator Data'!#REF!="No Data",1,IF(#REF!&lt;&gt;"",1,0))</f>
        <v>#REF!</v>
      </c>
      <c r="I18" s="211" t="e">
        <f>IF('Crisis Indicator Data'!#REF!="No Data",1,IF(#REF!&lt;&gt;"",1,0))</f>
        <v>#REF!</v>
      </c>
      <c r="J18" s="211" t="e">
        <f>IF('Crisis Indicator Data'!#REF!="No Data",1,IF(#REF!&lt;&gt;"",1,0))</f>
        <v>#REF!</v>
      </c>
      <c r="K18" s="211" t="e">
        <f>IF('Crisis Indicator Data'!#REF!="No Data",1,IF(#REF!&lt;&gt;"",1,0))</f>
        <v>#REF!</v>
      </c>
      <c r="L18" s="211" t="e">
        <f>IF('Crisis Indicator Data'!#REF!="No Data",1,IF(#REF!&lt;&gt;"",1,0))</f>
        <v>#REF!</v>
      </c>
      <c r="M18" s="211" t="e">
        <f>IF('Crisis Indicator Data'!#REF!="No Data",1,IF(#REF!&lt;&gt;"",1,0))</f>
        <v>#REF!</v>
      </c>
      <c r="N18" s="211" t="e">
        <f>IF('Crisis Indicator Data'!#REF!="No Data",1,IF(#REF!&lt;&gt;"",1,0))</f>
        <v>#REF!</v>
      </c>
      <c r="O18" s="211" t="e">
        <f>IF('Crisis Indicator Data'!#REF!="No Data",1,IF(#REF!&lt;&gt;"",1,0))</f>
        <v>#REF!</v>
      </c>
      <c r="P18" s="211" t="e">
        <f>IF('Crisis Indicator Data'!#REF!="No Data",1,IF(#REF!&lt;&gt;"",1,0))</f>
        <v>#REF!</v>
      </c>
      <c r="Q18" s="211" t="e">
        <f>IF('Crisis Indicator Data'!#REF!="No Data",1,IF(#REF!&lt;&gt;"",1,0))</f>
        <v>#REF!</v>
      </c>
      <c r="R18" s="211" t="e">
        <f>IF('Crisis Indicator Data'!#REF!="No Data",1,IF(#REF!&lt;&gt;"",1,0))</f>
        <v>#REF!</v>
      </c>
      <c r="S18" s="211" t="e">
        <f>IF('Crisis Indicator Data'!#REF!="No Data",1,IF(#REF!&lt;&gt;"",1,0))</f>
        <v>#REF!</v>
      </c>
      <c r="T18" s="211" t="e">
        <f>IF('Crisis Indicator Data'!#REF!="No Data",1,IF(#REF!&lt;&gt;"",1,0))</f>
        <v>#REF!</v>
      </c>
      <c r="U18" s="211" t="e">
        <f>IF('Crisis Indicator Data'!#REF!="No Data",1,IF(#REF!&lt;&gt;"",1,0))</f>
        <v>#REF!</v>
      </c>
      <c r="V18" s="211" t="e">
        <f>IF('Crisis Indicator Data'!#REF!="No Data",1,IF(#REF!&lt;&gt;"",1,0))</f>
        <v>#REF!</v>
      </c>
      <c r="W18" s="211" t="e">
        <f>IF('Crisis Indicator Data'!#REF!="No Data",1,IF(#REF!&lt;&gt;"",1,0))</f>
        <v>#REF!</v>
      </c>
      <c r="X18" s="211" t="e">
        <f>IF('Crisis Indicator Data'!#REF!="No Data",1,IF(#REF!&lt;&gt;"",1,0))</f>
        <v>#REF!</v>
      </c>
      <c r="Y18" s="211" t="e">
        <f>IF('Crisis Indicator Data'!#REF!="No Data",1,IF(#REF!&lt;&gt;"",1,0))</f>
        <v>#REF!</v>
      </c>
      <c r="Z18" s="211" t="e">
        <f>IF('Crisis Indicator Data'!#REF!="No Data",1,IF(#REF!&lt;&gt;"",1,0))</f>
        <v>#REF!</v>
      </c>
      <c r="AA18" s="211" t="e">
        <f>IF('Crisis Indicator Data'!#REF!="No Data",1,IF(#REF!&lt;&gt;"",1,0))</f>
        <v>#REF!</v>
      </c>
      <c r="AB18" s="211" t="e">
        <f>IF('Crisis Indicator Data'!#REF!="No Data",1,IF(#REF!&lt;&gt;"",1,0))</f>
        <v>#REF!</v>
      </c>
      <c r="AC18" s="211" t="e">
        <f>IF('Crisis Indicator Data'!#REF!="No Data",1,IF(#REF!&lt;&gt;"",1,0))</f>
        <v>#REF!</v>
      </c>
      <c r="AD18" s="211" t="e">
        <f>IF('Crisis Indicator Data'!#REF!="No Data",1,IF(#REF!&lt;&gt;"",1,0))</f>
        <v>#REF!</v>
      </c>
      <c r="AE18" s="211" t="e">
        <f>IF('Crisis Indicator Data'!#REF!="No Data",1,IF(#REF!&lt;&gt;"",1,0))</f>
        <v>#REF!</v>
      </c>
      <c r="AF18" s="211" t="e">
        <f>IF('Crisis Indicator Data'!#REF!="No Data",1,IF(#REF!&lt;&gt;"",1,0))</f>
        <v>#REF!</v>
      </c>
      <c r="AG18" s="211" t="e">
        <f>IF('Crisis Indicator Data'!#REF!="No Data",1,IF(#REF!&lt;&gt;"",1,0))</f>
        <v>#REF!</v>
      </c>
      <c r="AH18" s="211" t="e">
        <f>IF('Crisis Indicator Data'!#REF!="No Data",1,IF(#REF!&lt;&gt;"",1,0))</f>
        <v>#REF!</v>
      </c>
      <c r="AI18" s="211" t="e">
        <f>IF('Crisis Indicator Data'!#REF!="No Data",1,IF(#REF!&lt;&gt;"",1,0))</f>
        <v>#REF!</v>
      </c>
      <c r="AJ18" s="211" t="e">
        <f>IF('Crisis Indicator Data'!#REF!="No Data",1,IF(#REF!&lt;&gt;"",1,0))</f>
        <v>#REF!</v>
      </c>
      <c r="AK18" s="211" t="e">
        <f>IF('Crisis Indicator Data'!#REF!="No Data",1,IF(#REF!&lt;&gt;"",1,0))</f>
        <v>#REF!</v>
      </c>
      <c r="AL18" s="211" t="e">
        <f>IF('Crisis Indicator Data'!#REF!="No Data",1,IF(#REF!&lt;&gt;"",1,0))</f>
        <v>#REF!</v>
      </c>
      <c r="AM18" s="211" t="e">
        <f>IF('Crisis Indicator Data'!#REF!="No Data",1,IF(#REF!&lt;&gt;"",1,0))</f>
        <v>#REF!</v>
      </c>
      <c r="AN18" s="211" t="e">
        <f>IF('Crisis Indicator Data'!#REF!="No Data",1,IF(#REF!&lt;&gt;"",1,0))</f>
        <v>#REF!</v>
      </c>
      <c r="AO18" s="211" t="e">
        <f>IF('Crisis Indicator Data'!#REF!="No Data",1,IF(#REF!&lt;&gt;"",1,0))</f>
        <v>#REF!</v>
      </c>
      <c r="AP18" s="211" t="e">
        <f>IF('Crisis Indicator Data'!#REF!="No Data",1,IF(#REF!&lt;&gt;"",1,0))</f>
        <v>#REF!</v>
      </c>
      <c r="AQ18" s="211" t="e">
        <f>IF('Crisis Indicator Data'!#REF!="No Data",1,IF(#REF!&lt;&gt;"",1,0))</f>
        <v>#REF!</v>
      </c>
      <c r="AR18" s="211" t="e">
        <f>IF('Crisis Indicator Data'!#REF!="No Data",1,IF(#REF!&lt;&gt;"",1,0))</f>
        <v>#REF!</v>
      </c>
      <c r="AS18" s="211" t="e">
        <f>IF('Crisis Indicator Data'!#REF!="No Data",1,IF(#REF!&lt;&gt;"",1,0))</f>
        <v>#REF!</v>
      </c>
      <c r="AT18" s="211" t="e">
        <f>IF('Crisis Indicator Data'!#REF!="No Data",1,IF(#REF!&lt;&gt;"",1,0))</f>
        <v>#REF!</v>
      </c>
      <c r="AU18" s="211" t="e">
        <f>IF('Crisis Indicator Data'!#REF!="No Data",1,IF(#REF!&lt;&gt;"",1,0))</f>
        <v>#REF!</v>
      </c>
      <c r="AV18" s="211" t="e">
        <f>IF('Crisis Indicator Data'!#REF!="No Data",1,IF(#REF!&lt;&gt;"",1,0))</f>
        <v>#REF!</v>
      </c>
      <c r="AW18" s="211" t="e">
        <f>IF('Crisis Indicator Data'!#REF!="No Data",1,IF(#REF!&lt;&gt;"",1,0))</f>
        <v>#REF!</v>
      </c>
      <c r="AX18" s="211" t="e">
        <f>IF('Crisis Indicator Data'!#REF!="No Data",1,IF(#REF!&lt;&gt;"",1,0))</f>
        <v>#REF!</v>
      </c>
      <c r="AY18" s="211" t="e">
        <f>IF('Crisis Indicator Data'!#REF!="No Data",1,IF(#REF!&lt;&gt;"",1,0))</f>
        <v>#REF!</v>
      </c>
      <c r="AZ18" s="211" t="e">
        <f>IF('Crisis Indicator Data'!#REF!="No Data",1,IF(#REF!&lt;&gt;"",1,0))</f>
        <v>#REF!</v>
      </c>
      <c r="BA18" t="e">
        <f t="shared" si="0"/>
        <v>#REF!</v>
      </c>
      <c r="BB18" s="22" t="e">
        <f t="shared" si="1"/>
        <v>#REF!</v>
      </c>
    </row>
    <row r="19" spans="1:54" x14ac:dyDescent="0.25">
      <c r="A19" t="s">
        <v>8796</v>
      </c>
      <c r="B19" s="211" t="e">
        <f>IF('Crisis Indicator Data'!#REF!="No Data",1,IF(#REF!&lt;&gt;"",1,0))</f>
        <v>#REF!</v>
      </c>
      <c r="C19" s="211" t="e">
        <f>IF('Crisis Indicator Data'!#REF!="No Data",1,IF(#REF!&lt;&gt;"",1,0))</f>
        <v>#REF!</v>
      </c>
      <c r="D19" s="211" t="e">
        <f>IF('Crisis Indicator Data'!#REF!="No Data",1,IF(#REF!&lt;&gt;"",1,0))</f>
        <v>#REF!</v>
      </c>
      <c r="E19" s="211" t="e">
        <f>IF('Crisis Indicator Data'!#REF!="No Data",1,IF(#REF!&lt;&gt;"",1,0))</f>
        <v>#REF!</v>
      </c>
      <c r="F19" s="211" t="e">
        <f>IF('Crisis Indicator Data'!#REF!="No Data",1,IF(#REF!&lt;&gt;"",1,0))</f>
        <v>#REF!</v>
      </c>
      <c r="G19" s="211" t="e">
        <f>IF('Crisis Indicator Data'!#REF!="No Data",1,IF(#REF!&lt;&gt;"",1,0))</f>
        <v>#REF!</v>
      </c>
      <c r="H19" s="211" t="e">
        <f>IF('Crisis Indicator Data'!#REF!="No Data",1,IF(#REF!&lt;&gt;"",1,0))</f>
        <v>#REF!</v>
      </c>
      <c r="I19" s="211" t="e">
        <f>IF('Crisis Indicator Data'!#REF!="No Data",1,IF(#REF!&lt;&gt;"",1,0))</f>
        <v>#REF!</v>
      </c>
      <c r="J19" s="211" t="e">
        <f>IF('Crisis Indicator Data'!#REF!="No Data",1,IF(#REF!&lt;&gt;"",1,0))</f>
        <v>#REF!</v>
      </c>
      <c r="K19" s="211" t="e">
        <f>IF('Crisis Indicator Data'!#REF!="No Data",1,IF(#REF!&lt;&gt;"",1,0))</f>
        <v>#REF!</v>
      </c>
      <c r="L19" s="211" t="e">
        <f>IF('Crisis Indicator Data'!#REF!="No Data",1,IF(#REF!&lt;&gt;"",1,0))</f>
        <v>#REF!</v>
      </c>
      <c r="M19" s="211" t="e">
        <f>IF('Crisis Indicator Data'!#REF!="No Data",1,IF(#REF!&lt;&gt;"",1,0))</f>
        <v>#REF!</v>
      </c>
      <c r="N19" s="211" t="e">
        <f>IF('Crisis Indicator Data'!#REF!="No Data",1,IF(#REF!&lt;&gt;"",1,0))</f>
        <v>#REF!</v>
      </c>
      <c r="O19" s="211" t="e">
        <f>IF('Crisis Indicator Data'!#REF!="No Data",1,IF(#REF!&lt;&gt;"",1,0))</f>
        <v>#REF!</v>
      </c>
      <c r="P19" s="211" t="e">
        <f>IF('Crisis Indicator Data'!#REF!="No Data",1,IF(#REF!&lt;&gt;"",1,0))</f>
        <v>#REF!</v>
      </c>
      <c r="Q19" s="211" t="e">
        <f>IF('Crisis Indicator Data'!#REF!="No Data",1,IF(#REF!&lt;&gt;"",1,0))</f>
        <v>#REF!</v>
      </c>
      <c r="R19" s="211" t="e">
        <f>IF('Crisis Indicator Data'!#REF!="No Data",1,IF(#REF!&lt;&gt;"",1,0))</f>
        <v>#REF!</v>
      </c>
      <c r="S19" s="211" t="e">
        <f>IF('Crisis Indicator Data'!#REF!="No Data",1,IF(#REF!&lt;&gt;"",1,0))</f>
        <v>#REF!</v>
      </c>
      <c r="T19" s="211" t="e">
        <f>IF('Crisis Indicator Data'!#REF!="No Data",1,IF(#REF!&lt;&gt;"",1,0))</f>
        <v>#REF!</v>
      </c>
      <c r="U19" s="211" t="e">
        <f>IF('Crisis Indicator Data'!#REF!="No Data",1,IF(#REF!&lt;&gt;"",1,0))</f>
        <v>#REF!</v>
      </c>
      <c r="V19" s="211" t="e">
        <f>IF('Crisis Indicator Data'!#REF!="No Data",1,IF(#REF!&lt;&gt;"",1,0))</f>
        <v>#REF!</v>
      </c>
      <c r="W19" s="211" t="e">
        <f>IF('Crisis Indicator Data'!#REF!="No Data",1,IF(#REF!&lt;&gt;"",1,0))</f>
        <v>#REF!</v>
      </c>
      <c r="X19" s="211" t="e">
        <f>IF('Crisis Indicator Data'!#REF!="No Data",1,IF(#REF!&lt;&gt;"",1,0))</f>
        <v>#REF!</v>
      </c>
      <c r="Y19" s="211" t="e">
        <f>IF('Crisis Indicator Data'!#REF!="No Data",1,IF(#REF!&lt;&gt;"",1,0))</f>
        <v>#REF!</v>
      </c>
      <c r="Z19" s="211" t="e">
        <f>IF('Crisis Indicator Data'!#REF!="No Data",1,IF(#REF!&lt;&gt;"",1,0))</f>
        <v>#REF!</v>
      </c>
      <c r="AA19" s="211" t="e">
        <f>IF('Crisis Indicator Data'!#REF!="No Data",1,IF(#REF!&lt;&gt;"",1,0))</f>
        <v>#REF!</v>
      </c>
      <c r="AB19" s="211" t="e">
        <f>IF('Crisis Indicator Data'!#REF!="No Data",1,IF(#REF!&lt;&gt;"",1,0))</f>
        <v>#REF!</v>
      </c>
      <c r="AC19" s="211" t="e">
        <f>IF('Crisis Indicator Data'!#REF!="No Data",1,IF(#REF!&lt;&gt;"",1,0))</f>
        <v>#REF!</v>
      </c>
      <c r="AD19" s="211" t="e">
        <f>IF('Crisis Indicator Data'!#REF!="No Data",1,IF(#REF!&lt;&gt;"",1,0))</f>
        <v>#REF!</v>
      </c>
      <c r="AE19" s="211" t="e">
        <f>IF('Crisis Indicator Data'!#REF!="No Data",1,IF(#REF!&lt;&gt;"",1,0))</f>
        <v>#REF!</v>
      </c>
      <c r="AF19" s="211" t="e">
        <f>IF('Crisis Indicator Data'!#REF!="No Data",1,IF(#REF!&lt;&gt;"",1,0))</f>
        <v>#REF!</v>
      </c>
      <c r="AG19" s="211" t="e">
        <f>IF('Crisis Indicator Data'!#REF!="No Data",1,IF(#REF!&lt;&gt;"",1,0))</f>
        <v>#REF!</v>
      </c>
      <c r="AH19" s="211" t="e">
        <f>IF('Crisis Indicator Data'!#REF!="No Data",1,IF(#REF!&lt;&gt;"",1,0))</f>
        <v>#REF!</v>
      </c>
      <c r="AI19" s="211" t="e">
        <f>IF('Crisis Indicator Data'!#REF!="No Data",1,IF(#REF!&lt;&gt;"",1,0))</f>
        <v>#REF!</v>
      </c>
      <c r="AJ19" s="211" t="e">
        <f>IF('Crisis Indicator Data'!#REF!="No Data",1,IF(#REF!&lt;&gt;"",1,0))</f>
        <v>#REF!</v>
      </c>
      <c r="AK19" s="211" t="e">
        <f>IF('Crisis Indicator Data'!#REF!="No Data",1,IF(#REF!&lt;&gt;"",1,0))</f>
        <v>#REF!</v>
      </c>
      <c r="AL19" s="211" t="e">
        <f>IF('Crisis Indicator Data'!#REF!="No Data",1,IF(#REF!&lt;&gt;"",1,0))</f>
        <v>#REF!</v>
      </c>
      <c r="AM19" s="211" t="e">
        <f>IF('Crisis Indicator Data'!#REF!="No Data",1,IF(#REF!&lt;&gt;"",1,0))</f>
        <v>#REF!</v>
      </c>
      <c r="AN19" s="211" t="e">
        <f>IF('Crisis Indicator Data'!#REF!="No Data",1,IF(#REF!&lt;&gt;"",1,0))</f>
        <v>#REF!</v>
      </c>
      <c r="AO19" s="211" t="e">
        <f>IF('Crisis Indicator Data'!#REF!="No Data",1,IF(#REF!&lt;&gt;"",1,0))</f>
        <v>#REF!</v>
      </c>
      <c r="AP19" s="211" t="e">
        <f>IF('Crisis Indicator Data'!#REF!="No Data",1,IF(#REF!&lt;&gt;"",1,0))</f>
        <v>#REF!</v>
      </c>
      <c r="AQ19" s="211" t="e">
        <f>IF('Crisis Indicator Data'!#REF!="No Data",1,IF(#REF!&lt;&gt;"",1,0))</f>
        <v>#REF!</v>
      </c>
      <c r="AR19" s="211" t="e">
        <f>IF('Crisis Indicator Data'!#REF!="No Data",1,IF(#REF!&lt;&gt;"",1,0))</f>
        <v>#REF!</v>
      </c>
      <c r="AS19" s="211" t="e">
        <f>IF('Crisis Indicator Data'!#REF!="No Data",1,IF(#REF!&lt;&gt;"",1,0))</f>
        <v>#REF!</v>
      </c>
      <c r="AT19" s="211" t="e">
        <f>IF('Crisis Indicator Data'!#REF!="No Data",1,IF(#REF!&lt;&gt;"",1,0))</f>
        <v>#REF!</v>
      </c>
      <c r="AU19" s="211" t="e">
        <f>IF('Crisis Indicator Data'!#REF!="No Data",1,IF(#REF!&lt;&gt;"",1,0))</f>
        <v>#REF!</v>
      </c>
      <c r="AV19" s="211" t="e">
        <f>IF('Crisis Indicator Data'!#REF!="No Data",1,IF(#REF!&lt;&gt;"",1,0))</f>
        <v>#REF!</v>
      </c>
      <c r="AW19" s="211" t="e">
        <f>IF('Crisis Indicator Data'!#REF!="No Data",1,IF(#REF!&lt;&gt;"",1,0))</f>
        <v>#REF!</v>
      </c>
      <c r="AX19" s="211" t="e">
        <f>IF('Crisis Indicator Data'!#REF!="No Data",1,IF(#REF!&lt;&gt;"",1,0))</f>
        <v>#REF!</v>
      </c>
      <c r="AY19" s="211" t="e">
        <f>IF('Crisis Indicator Data'!#REF!="No Data",1,IF(#REF!&lt;&gt;"",1,0))</f>
        <v>#REF!</v>
      </c>
      <c r="AZ19" s="211" t="e">
        <f>IF('Crisis Indicator Data'!#REF!="No Data",1,IF(#REF!&lt;&gt;"",1,0))</f>
        <v>#REF!</v>
      </c>
      <c r="BA19" t="e">
        <f t="shared" si="0"/>
        <v>#REF!</v>
      </c>
      <c r="BB19" s="22" t="e">
        <f t="shared" si="1"/>
        <v>#REF!</v>
      </c>
    </row>
    <row r="20" spans="1:54" x14ac:dyDescent="0.25">
      <c r="A20" t="s">
        <v>8819</v>
      </c>
      <c r="B20" s="211" t="e">
        <f>IF('Crisis Indicator Data'!#REF!="No Data",1,IF(#REF!&lt;&gt;"",1,0))</f>
        <v>#REF!</v>
      </c>
      <c r="C20" s="211" t="e">
        <f>IF('Crisis Indicator Data'!#REF!="No Data",1,IF(#REF!&lt;&gt;"",1,0))</f>
        <v>#REF!</v>
      </c>
      <c r="D20" s="211" t="e">
        <f>IF('Crisis Indicator Data'!#REF!="No Data",1,IF(#REF!&lt;&gt;"",1,0))</f>
        <v>#REF!</v>
      </c>
      <c r="E20" s="211" t="e">
        <f>IF('Crisis Indicator Data'!#REF!="No Data",1,IF(#REF!&lt;&gt;"",1,0))</f>
        <v>#REF!</v>
      </c>
      <c r="F20" s="211" t="e">
        <f>IF('Crisis Indicator Data'!#REF!="No Data",1,IF(#REF!&lt;&gt;"",1,0))</f>
        <v>#REF!</v>
      </c>
      <c r="G20" s="211" t="e">
        <f>IF('Crisis Indicator Data'!#REF!="No Data",1,IF(#REF!&lt;&gt;"",1,0))</f>
        <v>#REF!</v>
      </c>
      <c r="H20" s="211" t="e">
        <f>IF('Crisis Indicator Data'!#REF!="No Data",1,IF(#REF!&lt;&gt;"",1,0))</f>
        <v>#REF!</v>
      </c>
      <c r="I20" s="211" t="e">
        <f>IF('Crisis Indicator Data'!#REF!="No Data",1,IF(#REF!&lt;&gt;"",1,0))</f>
        <v>#REF!</v>
      </c>
      <c r="J20" s="211" t="e">
        <f>IF('Crisis Indicator Data'!#REF!="No Data",1,IF(#REF!&lt;&gt;"",1,0))</f>
        <v>#REF!</v>
      </c>
      <c r="K20" s="211" t="e">
        <f>IF('Crisis Indicator Data'!#REF!="No Data",1,IF(#REF!&lt;&gt;"",1,0))</f>
        <v>#REF!</v>
      </c>
      <c r="L20" s="211" t="e">
        <f>IF('Crisis Indicator Data'!#REF!="No Data",1,IF(#REF!&lt;&gt;"",1,0))</f>
        <v>#REF!</v>
      </c>
      <c r="M20" s="211" t="e">
        <f>IF('Crisis Indicator Data'!#REF!="No Data",1,IF(#REF!&lt;&gt;"",1,0))</f>
        <v>#REF!</v>
      </c>
      <c r="N20" s="211" t="e">
        <f>IF('Crisis Indicator Data'!#REF!="No Data",1,IF(#REF!&lt;&gt;"",1,0))</f>
        <v>#REF!</v>
      </c>
      <c r="O20" s="211" t="e">
        <f>IF('Crisis Indicator Data'!#REF!="No Data",1,IF(#REF!&lt;&gt;"",1,0))</f>
        <v>#REF!</v>
      </c>
      <c r="P20" s="211" t="e">
        <f>IF('Crisis Indicator Data'!#REF!="No Data",1,IF(#REF!&lt;&gt;"",1,0))</f>
        <v>#REF!</v>
      </c>
      <c r="Q20" s="211" t="e">
        <f>IF('Crisis Indicator Data'!#REF!="No Data",1,IF(#REF!&lt;&gt;"",1,0))</f>
        <v>#REF!</v>
      </c>
      <c r="R20" s="211" t="e">
        <f>IF('Crisis Indicator Data'!#REF!="No Data",1,IF(#REF!&lt;&gt;"",1,0))</f>
        <v>#REF!</v>
      </c>
      <c r="S20" s="211" t="e">
        <f>IF('Crisis Indicator Data'!#REF!="No Data",1,IF(#REF!&lt;&gt;"",1,0))</f>
        <v>#REF!</v>
      </c>
      <c r="T20" s="211" t="e">
        <f>IF('Crisis Indicator Data'!#REF!="No Data",1,IF(#REF!&lt;&gt;"",1,0))</f>
        <v>#REF!</v>
      </c>
      <c r="U20" s="211" t="e">
        <f>IF('Crisis Indicator Data'!#REF!="No Data",1,IF(#REF!&lt;&gt;"",1,0))</f>
        <v>#REF!</v>
      </c>
      <c r="V20" s="211" t="e">
        <f>IF('Crisis Indicator Data'!#REF!="No Data",1,IF(#REF!&lt;&gt;"",1,0))</f>
        <v>#REF!</v>
      </c>
      <c r="W20" s="211" t="e">
        <f>IF('Crisis Indicator Data'!#REF!="No Data",1,IF(#REF!&lt;&gt;"",1,0))</f>
        <v>#REF!</v>
      </c>
      <c r="X20" s="211" t="e">
        <f>IF('Crisis Indicator Data'!#REF!="No Data",1,IF(#REF!&lt;&gt;"",1,0))</f>
        <v>#REF!</v>
      </c>
      <c r="Y20" s="211" t="e">
        <f>IF('Crisis Indicator Data'!#REF!="No Data",1,IF(#REF!&lt;&gt;"",1,0))</f>
        <v>#REF!</v>
      </c>
      <c r="Z20" s="211" t="e">
        <f>IF('Crisis Indicator Data'!#REF!="No Data",1,IF(#REF!&lt;&gt;"",1,0))</f>
        <v>#REF!</v>
      </c>
      <c r="AA20" s="211" t="e">
        <f>IF('Crisis Indicator Data'!#REF!="No Data",1,IF(#REF!&lt;&gt;"",1,0))</f>
        <v>#REF!</v>
      </c>
      <c r="AB20" s="211" t="e">
        <f>IF('Crisis Indicator Data'!#REF!="No Data",1,IF(#REF!&lt;&gt;"",1,0))</f>
        <v>#REF!</v>
      </c>
      <c r="AC20" s="211" t="e">
        <f>IF('Crisis Indicator Data'!#REF!="No Data",1,IF(#REF!&lt;&gt;"",1,0))</f>
        <v>#REF!</v>
      </c>
      <c r="AD20" s="211" t="e">
        <f>IF('Crisis Indicator Data'!#REF!="No Data",1,IF(#REF!&lt;&gt;"",1,0))</f>
        <v>#REF!</v>
      </c>
      <c r="AE20" s="211" t="e">
        <f>IF('Crisis Indicator Data'!#REF!="No Data",1,IF(#REF!&lt;&gt;"",1,0))</f>
        <v>#REF!</v>
      </c>
      <c r="AF20" s="211" t="e">
        <f>IF('Crisis Indicator Data'!#REF!="No Data",1,IF(#REF!&lt;&gt;"",1,0))</f>
        <v>#REF!</v>
      </c>
      <c r="AG20" s="211" t="e">
        <f>IF('Crisis Indicator Data'!#REF!="No Data",1,IF(#REF!&lt;&gt;"",1,0))</f>
        <v>#REF!</v>
      </c>
      <c r="AH20" s="211" t="e">
        <f>IF('Crisis Indicator Data'!#REF!="No Data",1,IF(#REF!&lt;&gt;"",1,0))</f>
        <v>#REF!</v>
      </c>
      <c r="AI20" s="211" t="e">
        <f>IF('Crisis Indicator Data'!#REF!="No Data",1,IF(#REF!&lt;&gt;"",1,0))</f>
        <v>#REF!</v>
      </c>
      <c r="AJ20" s="211" t="e">
        <f>IF('Crisis Indicator Data'!#REF!="No Data",1,IF(#REF!&lt;&gt;"",1,0))</f>
        <v>#REF!</v>
      </c>
      <c r="AK20" s="211" t="e">
        <f>IF('Crisis Indicator Data'!#REF!="No Data",1,IF(#REF!&lt;&gt;"",1,0))</f>
        <v>#REF!</v>
      </c>
      <c r="AL20" s="211" t="e">
        <f>IF('Crisis Indicator Data'!#REF!="No Data",1,IF(#REF!&lt;&gt;"",1,0))</f>
        <v>#REF!</v>
      </c>
      <c r="AM20" s="211" t="e">
        <f>IF('Crisis Indicator Data'!#REF!="No Data",1,IF(#REF!&lt;&gt;"",1,0))</f>
        <v>#REF!</v>
      </c>
      <c r="AN20" s="211" t="e">
        <f>IF('Crisis Indicator Data'!#REF!="No Data",1,IF(#REF!&lt;&gt;"",1,0))</f>
        <v>#REF!</v>
      </c>
      <c r="AO20" s="211" t="e">
        <f>IF('Crisis Indicator Data'!#REF!="No Data",1,IF(#REF!&lt;&gt;"",1,0))</f>
        <v>#REF!</v>
      </c>
      <c r="AP20" s="211" t="e">
        <f>IF('Crisis Indicator Data'!#REF!="No Data",1,IF(#REF!&lt;&gt;"",1,0))</f>
        <v>#REF!</v>
      </c>
      <c r="AQ20" s="211" t="e">
        <f>IF('Crisis Indicator Data'!#REF!="No Data",1,IF(#REF!&lt;&gt;"",1,0))</f>
        <v>#REF!</v>
      </c>
      <c r="AR20" s="211" t="e">
        <f>IF('Crisis Indicator Data'!#REF!="No Data",1,IF(#REF!&lt;&gt;"",1,0))</f>
        <v>#REF!</v>
      </c>
      <c r="AS20" s="211" t="e">
        <f>IF('Crisis Indicator Data'!#REF!="No Data",1,IF(#REF!&lt;&gt;"",1,0))</f>
        <v>#REF!</v>
      </c>
      <c r="AT20" s="211" t="e">
        <f>IF('Crisis Indicator Data'!#REF!="No Data",1,IF(#REF!&lt;&gt;"",1,0))</f>
        <v>#REF!</v>
      </c>
      <c r="AU20" s="211" t="e">
        <f>IF('Crisis Indicator Data'!#REF!="No Data",1,IF(#REF!&lt;&gt;"",1,0))</f>
        <v>#REF!</v>
      </c>
      <c r="AV20" s="211" t="e">
        <f>IF('Crisis Indicator Data'!#REF!="No Data",1,IF(#REF!&lt;&gt;"",1,0))</f>
        <v>#REF!</v>
      </c>
      <c r="AW20" s="211" t="e">
        <f>IF('Crisis Indicator Data'!#REF!="No Data",1,IF(#REF!&lt;&gt;"",1,0))</f>
        <v>#REF!</v>
      </c>
      <c r="AX20" s="211" t="e">
        <f>IF('Crisis Indicator Data'!#REF!="No Data",1,IF(#REF!&lt;&gt;"",1,0))</f>
        <v>#REF!</v>
      </c>
      <c r="AY20" s="211" t="e">
        <f>IF('Crisis Indicator Data'!#REF!="No Data",1,IF(#REF!&lt;&gt;"",1,0))</f>
        <v>#REF!</v>
      </c>
      <c r="AZ20" s="211" t="e">
        <f>IF('Crisis Indicator Data'!#REF!="No Data",1,IF(#REF!&lt;&gt;"",1,0))</f>
        <v>#REF!</v>
      </c>
      <c r="BA20" t="e">
        <f t="shared" si="0"/>
        <v>#REF!</v>
      </c>
      <c r="BB20" s="22" t="e">
        <f t="shared" si="1"/>
        <v>#REF!</v>
      </c>
    </row>
    <row r="21" spans="1:54" x14ac:dyDescent="0.25">
      <c r="A21" t="s">
        <v>8812</v>
      </c>
      <c r="B21" s="211" t="e">
        <f>IF('Crisis Indicator Data'!#REF!="No Data",1,IF(#REF!&lt;&gt;"",1,0))</f>
        <v>#REF!</v>
      </c>
      <c r="C21" s="211" t="e">
        <f>IF('Crisis Indicator Data'!#REF!="No Data",1,IF(#REF!&lt;&gt;"",1,0))</f>
        <v>#REF!</v>
      </c>
      <c r="D21" s="211" t="e">
        <f>IF('Crisis Indicator Data'!#REF!="No Data",1,IF(#REF!&lt;&gt;"",1,0))</f>
        <v>#REF!</v>
      </c>
      <c r="E21" s="211" t="e">
        <f>IF('Crisis Indicator Data'!#REF!="No Data",1,IF(#REF!&lt;&gt;"",1,0))</f>
        <v>#REF!</v>
      </c>
      <c r="F21" s="211" t="e">
        <f>IF('Crisis Indicator Data'!#REF!="No Data",1,IF(#REF!&lt;&gt;"",1,0))</f>
        <v>#REF!</v>
      </c>
      <c r="G21" s="211" t="e">
        <f>IF('Crisis Indicator Data'!#REF!="No Data",1,IF(#REF!&lt;&gt;"",1,0))</f>
        <v>#REF!</v>
      </c>
      <c r="H21" s="211" t="e">
        <f>IF('Crisis Indicator Data'!#REF!="No Data",1,IF(#REF!&lt;&gt;"",1,0))</f>
        <v>#REF!</v>
      </c>
      <c r="I21" s="211" t="e">
        <f>IF('Crisis Indicator Data'!#REF!="No Data",1,IF(#REF!&lt;&gt;"",1,0))</f>
        <v>#REF!</v>
      </c>
      <c r="J21" s="211" t="e">
        <f>IF('Crisis Indicator Data'!#REF!="No Data",1,IF(#REF!&lt;&gt;"",1,0))</f>
        <v>#REF!</v>
      </c>
      <c r="K21" s="211" t="e">
        <f>IF('Crisis Indicator Data'!#REF!="No Data",1,IF(#REF!&lt;&gt;"",1,0))</f>
        <v>#REF!</v>
      </c>
      <c r="L21" s="211" t="e">
        <f>IF('Crisis Indicator Data'!#REF!="No Data",1,IF(#REF!&lt;&gt;"",1,0))</f>
        <v>#REF!</v>
      </c>
      <c r="M21" s="211" t="e">
        <f>IF('Crisis Indicator Data'!#REF!="No Data",1,IF(#REF!&lt;&gt;"",1,0))</f>
        <v>#REF!</v>
      </c>
      <c r="N21" s="211" t="e">
        <f>IF('Crisis Indicator Data'!#REF!="No Data",1,IF(#REF!&lt;&gt;"",1,0))</f>
        <v>#REF!</v>
      </c>
      <c r="O21" s="211" t="e">
        <f>IF('Crisis Indicator Data'!#REF!="No Data",1,IF(#REF!&lt;&gt;"",1,0))</f>
        <v>#REF!</v>
      </c>
      <c r="P21" s="211" t="e">
        <f>IF('Crisis Indicator Data'!#REF!="No Data",1,IF(#REF!&lt;&gt;"",1,0))</f>
        <v>#REF!</v>
      </c>
      <c r="Q21" s="211" t="e">
        <f>IF('Crisis Indicator Data'!#REF!="No Data",1,IF(#REF!&lt;&gt;"",1,0))</f>
        <v>#REF!</v>
      </c>
      <c r="R21" s="211" t="e">
        <f>IF('Crisis Indicator Data'!#REF!="No Data",1,IF(#REF!&lt;&gt;"",1,0))</f>
        <v>#REF!</v>
      </c>
      <c r="S21" s="211" t="e">
        <f>IF('Crisis Indicator Data'!#REF!="No Data",1,IF(#REF!&lt;&gt;"",1,0))</f>
        <v>#REF!</v>
      </c>
      <c r="T21" s="211" t="e">
        <f>IF('Crisis Indicator Data'!#REF!="No Data",1,IF(#REF!&lt;&gt;"",1,0))</f>
        <v>#REF!</v>
      </c>
      <c r="U21" s="211" t="e">
        <f>IF('Crisis Indicator Data'!#REF!="No Data",1,IF(#REF!&lt;&gt;"",1,0))</f>
        <v>#REF!</v>
      </c>
      <c r="V21" s="211" t="e">
        <f>IF('Crisis Indicator Data'!#REF!="No Data",1,IF(#REF!&lt;&gt;"",1,0))</f>
        <v>#REF!</v>
      </c>
      <c r="W21" s="211" t="e">
        <f>IF('Crisis Indicator Data'!#REF!="No Data",1,IF(#REF!&lt;&gt;"",1,0))</f>
        <v>#REF!</v>
      </c>
      <c r="X21" s="211" t="e">
        <f>IF('Crisis Indicator Data'!#REF!="No Data",1,IF(#REF!&lt;&gt;"",1,0))</f>
        <v>#REF!</v>
      </c>
      <c r="Y21" s="211" t="e">
        <f>IF('Crisis Indicator Data'!#REF!="No Data",1,IF(#REF!&lt;&gt;"",1,0))</f>
        <v>#REF!</v>
      </c>
      <c r="Z21" s="211" t="e">
        <f>IF('Crisis Indicator Data'!#REF!="No Data",1,IF(#REF!&lt;&gt;"",1,0))</f>
        <v>#REF!</v>
      </c>
      <c r="AA21" s="211" t="e">
        <f>IF('Crisis Indicator Data'!#REF!="No Data",1,IF(#REF!&lt;&gt;"",1,0))</f>
        <v>#REF!</v>
      </c>
      <c r="AB21" s="211" t="e">
        <f>IF('Crisis Indicator Data'!#REF!="No Data",1,IF(#REF!&lt;&gt;"",1,0))</f>
        <v>#REF!</v>
      </c>
      <c r="AC21" s="211" t="e">
        <f>IF('Crisis Indicator Data'!#REF!="No Data",1,IF(#REF!&lt;&gt;"",1,0))</f>
        <v>#REF!</v>
      </c>
      <c r="AD21" s="211" t="e">
        <f>IF('Crisis Indicator Data'!#REF!="No Data",1,IF(#REF!&lt;&gt;"",1,0))</f>
        <v>#REF!</v>
      </c>
      <c r="AE21" s="211" t="e">
        <f>IF('Crisis Indicator Data'!#REF!="No Data",1,IF(#REF!&lt;&gt;"",1,0))</f>
        <v>#REF!</v>
      </c>
      <c r="AF21" s="211" t="e">
        <f>IF('Crisis Indicator Data'!#REF!="No Data",1,IF(#REF!&lt;&gt;"",1,0))</f>
        <v>#REF!</v>
      </c>
      <c r="AG21" s="211" t="e">
        <f>IF('Crisis Indicator Data'!#REF!="No Data",1,IF(#REF!&lt;&gt;"",1,0))</f>
        <v>#REF!</v>
      </c>
      <c r="AH21" s="211" t="e">
        <f>IF('Crisis Indicator Data'!#REF!="No Data",1,IF(#REF!&lt;&gt;"",1,0))</f>
        <v>#REF!</v>
      </c>
      <c r="AI21" s="211" t="e">
        <f>IF('Crisis Indicator Data'!#REF!="No Data",1,IF(#REF!&lt;&gt;"",1,0))</f>
        <v>#REF!</v>
      </c>
      <c r="AJ21" s="211" t="e">
        <f>IF('Crisis Indicator Data'!#REF!="No Data",1,IF(#REF!&lt;&gt;"",1,0))</f>
        <v>#REF!</v>
      </c>
      <c r="AK21" s="211" t="e">
        <f>IF('Crisis Indicator Data'!#REF!="No Data",1,IF(#REF!&lt;&gt;"",1,0))</f>
        <v>#REF!</v>
      </c>
      <c r="AL21" s="211" t="e">
        <f>IF('Crisis Indicator Data'!#REF!="No Data",1,IF(#REF!&lt;&gt;"",1,0))</f>
        <v>#REF!</v>
      </c>
      <c r="AM21" s="211" t="e">
        <f>IF('Crisis Indicator Data'!#REF!="No Data",1,IF(#REF!&lt;&gt;"",1,0))</f>
        <v>#REF!</v>
      </c>
      <c r="AN21" s="211" t="e">
        <f>IF('Crisis Indicator Data'!#REF!="No Data",1,IF(#REF!&lt;&gt;"",1,0))</f>
        <v>#REF!</v>
      </c>
      <c r="AO21" s="211" t="e">
        <f>IF('Crisis Indicator Data'!#REF!="No Data",1,IF(#REF!&lt;&gt;"",1,0))</f>
        <v>#REF!</v>
      </c>
      <c r="AP21" s="211" t="e">
        <f>IF('Crisis Indicator Data'!#REF!="No Data",1,IF(#REF!&lt;&gt;"",1,0))</f>
        <v>#REF!</v>
      </c>
      <c r="AQ21" s="211" t="e">
        <f>IF('Crisis Indicator Data'!#REF!="No Data",1,IF(#REF!&lt;&gt;"",1,0))</f>
        <v>#REF!</v>
      </c>
      <c r="AR21" s="211" t="e">
        <f>IF('Crisis Indicator Data'!#REF!="No Data",1,IF(#REF!&lt;&gt;"",1,0))</f>
        <v>#REF!</v>
      </c>
      <c r="AS21" s="211" t="e">
        <f>IF('Crisis Indicator Data'!#REF!="No Data",1,IF(#REF!&lt;&gt;"",1,0))</f>
        <v>#REF!</v>
      </c>
      <c r="AT21" s="211" t="e">
        <f>IF('Crisis Indicator Data'!#REF!="No Data",1,IF(#REF!&lt;&gt;"",1,0))</f>
        <v>#REF!</v>
      </c>
      <c r="AU21" s="211" t="e">
        <f>IF('Crisis Indicator Data'!#REF!="No Data",1,IF(#REF!&lt;&gt;"",1,0))</f>
        <v>#REF!</v>
      </c>
      <c r="AV21" s="211" t="e">
        <f>IF('Crisis Indicator Data'!#REF!="No Data",1,IF(#REF!&lt;&gt;"",1,0))</f>
        <v>#REF!</v>
      </c>
      <c r="AW21" s="211" t="e">
        <f>IF('Crisis Indicator Data'!#REF!="No Data",1,IF(#REF!&lt;&gt;"",1,0))</f>
        <v>#REF!</v>
      </c>
      <c r="AX21" s="211" t="e">
        <f>IF('Crisis Indicator Data'!#REF!="No Data",1,IF(#REF!&lt;&gt;"",1,0))</f>
        <v>#REF!</v>
      </c>
      <c r="AY21" s="211" t="e">
        <f>IF('Crisis Indicator Data'!#REF!="No Data",1,IF(#REF!&lt;&gt;"",1,0))</f>
        <v>#REF!</v>
      </c>
      <c r="AZ21" s="211" t="e">
        <f>IF('Crisis Indicator Data'!#REF!="No Data",1,IF(#REF!&lt;&gt;"",1,0))</f>
        <v>#REF!</v>
      </c>
      <c r="BA21" t="e">
        <f t="shared" si="0"/>
        <v>#REF!</v>
      </c>
      <c r="BB21" s="22" t="e">
        <f t="shared" si="1"/>
        <v>#REF!</v>
      </c>
    </row>
    <row r="22" spans="1:54" x14ac:dyDescent="0.25">
      <c r="A22" t="s">
        <v>8806</v>
      </c>
      <c r="B22" s="211" t="e">
        <f>IF('Crisis Indicator Data'!#REF!="No Data",1,IF(#REF!&lt;&gt;"",1,0))</f>
        <v>#REF!</v>
      </c>
      <c r="C22" s="211" t="e">
        <f>IF('Crisis Indicator Data'!#REF!="No Data",1,IF(#REF!&lt;&gt;"",1,0))</f>
        <v>#REF!</v>
      </c>
      <c r="D22" s="211" t="e">
        <f>IF('Crisis Indicator Data'!#REF!="No Data",1,IF(#REF!&lt;&gt;"",1,0))</f>
        <v>#REF!</v>
      </c>
      <c r="E22" s="211" t="e">
        <f>IF('Crisis Indicator Data'!#REF!="No Data",1,IF(#REF!&lt;&gt;"",1,0))</f>
        <v>#REF!</v>
      </c>
      <c r="F22" s="211" t="e">
        <f>IF('Crisis Indicator Data'!#REF!="No Data",1,IF(#REF!&lt;&gt;"",1,0))</f>
        <v>#REF!</v>
      </c>
      <c r="G22" s="211" t="e">
        <f>IF('Crisis Indicator Data'!#REF!="No Data",1,IF(#REF!&lt;&gt;"",1,0))</f>
        <v>#REF!</v>
      </c>
      <c r="H22" s="211" t="e">
        <f>IF('Crisis Indicator Data'!#REF!="No Data",1,IF(#REF!&lt;&gt;"",1,0))</f>
        <v>#REF!</v>
      </c>
      <c r="I22" s="211" t="e">
        <f>IF('Crisis Indicator Data'!#REF!="No Data",1,IF(#REF!&lt;&gt;"",1,0))</f>
        <v>#REF!</v>
      </c>
      <c r="J22" s="211" t="e">
        <f>IF('Crisis Indicator Data'!#REF!="No Data",1,IF(#REF!&lt;&gt;"",1,0))</f>
        <v>#REF!</v>
      </c>
      <c r="K22" s="211" t="e">
        <f>IF('Crisis Indicator Data'!#REF!="No Data",1,IF(#REF!&lt;&gt;"",1,0))</f>
        <v>#REF!</v>
      </c>
      <c r="L22" s="211" t="e">
        <f>IF('Crisis Indicator Data'!#REF!="No Data",1,IF(#REF!&lt;&gt;"",1,0))</f>
        <v>#REF!</v>
      </c>
      <c r="M22" s="211" t="e">
        <f>IF('Crisis Indicator Data'!#REF!="No Data",1,IF(#REF!&lt;&gt;"",1,0))</f>
        <v>#REF!</v>
      </c>
      <c r="N22" s="211" t="e">
        <f>IF('Crisis Indicator Data'!#REF!="No Data",1,IF(#REF!&lt;&gt;"",1,0))</f>
        <v>#REF!</v>
      </c>
      <c r="O22" s="211" t="e">
        <f>IF('Crisis Indicator Data'!#REF!="No Data",1,IF(#REF!&lt;&gt;"",1,0))</f>
        <v>#REF!</v>
      </c>
      <c r="P22" s="211" t="e">
        <f>IF('Crisis Indicator Data'!#REF!="No Data",1,IF(#REF!&lt;&gt;"",1,0))</f>
        <v>#REF!</v>
      </c>
      <c r="Q22" s="211" t="e">
        <f>IF('Crisis Indicator Data'!#REF!="No Data",1,IF(#REF!&lt;&gt;"",1,0))</f>
        <v>#REF!</v>
      </c>
      <c r="R22" s="211" t="e">
        <f>IF('Crisis Indicator Data'!#REF!="No Data",1,IF(#REF!&lt;&gt;"",1,0))</f>
        <v>#REF!</v>
      </c>
      <c r="S22" s="211" t="e">
        <f>IF('Crisis Indicator Data'!#REF!="No Data",1,IF(#REF!&lt;&gt;"",1,0))</f>
        <v>#REF!</v>
      </c>
      <c r="T22" s="211" t="e">
        <f>IF('Crisis Indicator Data'!#REF!="No Data",1,IF(#REF!&lt;&gt;"",1,0))</f>
        <v>#REF!</v>
      </c>
      <c r="U22" s="211" t="e">
        <f>IF('Crisis Indicator Data'!#REF!="No Data",1,IF(#REF!&lt;&gt;"",1,0))</f>
        <v>#REF!</v>
      </c>
      <c r="V22" s="211" t="e">
        <f>IF('Crisis Indicator Data'!#REF!="No Data",1,IF(#REF!&lt;&gt;"",1,0))</f>
        <v>#REF!</v>
      </c>
      <c r="W22" s="211" t="e">
        <f>IF('Crisis Indicator Data'!#REF!="No Data",1,IF(#REF!&lt;&gt;"",1,0))</f>
        <v>#REF!</v>
      </c>
      <c r="X22" s="211" t="e">
        <f>IF('Crisis Indicator Data'!#REF!="No Data",1,IF(#REF!&lt;&gt;"",1,0))</f>
        <v>#REF!</v>
      </c>
      <c r="Y22" s="211" t="e">
        <f>IF('Crisis Indicator Data'!#REF!="No Data",1,IF(#REF!&lt;&gt;"",1,0))</f>
        <v>#REF!</v>
      </c>
      <c r="Z22" s="211" t="e">
        <f>IF('Crisis Indicator Data'!#REF!="No Data",1,IF(#REF!&lt;&gt;"",1,0))</f>
        <v>#REF!</v>
      </c>
      <c r="AA22" s="211" t="e">
        <f>IF('Crisis Indicator Data'!#REF!="No Data",1,IF(#REF!&lt;&gt;"",1,0))</f>
        <v>#REF!</v>
      </c>
      <c r="AB22" s="211" t="e">
        <f>IF('Crisis Indicator Data'!#REF!="No Data",1,IF(#REF!&lt;&gt;"",1,0))</f>
        <v>#REF!</v>
      </c>
      <c r="AC22" s="211" t="e">
        <f>IF('Crisis Indicator Data'!#REF!="No Data",1,IF(#REF!&lt;&gt;"",1,0))</f>
        <v>#REF!</v>
      </c>
      <c r="AD22" s="211" t="e">
        <f>IF('Crisis Indicator Data'!#REF!="No Data",1,IF(#REF!&lt;&gt;"",1,0))</f>
        <v>#REF!</v>
      </c>
      <c r="AE22" s="211" t="e">
        <f>IF('Crisis Indicator Data'!#REF!="No Data",1,IF(#REF!&lt;&gt;"",1,0))</f>
        <v>#REF!</v>
      </c>
      <c r="AF22" s="211" t="e">
        <f>IF('Crisis Indicator Data'!#REF!="No Data",1,IF(#REF!&lt;&gt;"",1,0))</f>
        <v>#REF!</v>
      </c>
      <c r="AG22" s="211" t="e">
        <f>IF('Crisis Indicator Data'!#REF!="No Data",1,IF(#REF!&lt;&gt;"",1,0))</f>
        <v>#REF!</v>
      </c>
      <c r="AH22" s="211" t="e">
        <f>IF('Crisis Indicator Data'!#REF!="No Data",1,IF(#REF!&lt;&gt;"",1,0))</f>
        <v>#REF!</v>
      </c>
      <c r="AI22" s="211" t="e">
        <f>IF('Crisis Indicator Data'!#REF!="No Data",1,IF(#REF!&lt;&gt;"",1,0))</f>
        <v>#REF!</v>
      </c>
      <c r="AJ22" s="211" t="e">
        <f>IF('Crisis Indicator Data'!#REF!="No Data",1,IF(#REF!&lt;&gt;"",1,0))</f>
        <v>#REF!</v>
      </c>
      <c r="AK22" s="211" t="e">
        <f>IF('Crisis Indicator Data'!#REF!="No Data",1,IF(#REF!&lt;&gt;"",1,0))</f>
        <v>#REF!</v>
      </c>
      <c r="AL22" s="211" t="e">
        <f>IF('Crisis Indicator Data'!#REF!="No Data",1,IF(#REF!&lt;&gt;"",1,0))</f>
        <v>#REF!</v>
      </c>
      <c r="AM22" s="211" t="e">
        <f>IF('Crisis Indicator Data'!#REF!="No Data",1,IF(#REF!&lt;&gt;"",1,0))</f>
        <v>#REF!</v>
      </c>
      <c r="AN22" s="211" t="e">
        <f>IF('Crisis Indicator Data'!#REF!="No Data",1,IF(#REF!&lt;&gt;"",1,0))</f>
        <v>#REF!</v>
      </c>
      <c r="AO22" s="211" t="e">
        <f>IF('Crisis Indicator Data'!#REF!="No Data",1,IF(#REF!&lt;&gt;"",1,0))</f>
        <v>#REF!</v>
      </c>
      <c r="AP22" s="211" t="e">
        <f>IF('Crisis Indicator Data'!#REF!="No Data",1,IF(#REF!&lt;&gt;"",1,0))</f>
        <v>#REF!</v>
      </c>
      <c r="AQ22" s="211" t="e">
        <f>IF('Crisis Indicator Data'!#REF!="No Data",1,IF(#REF!&lt;&gt;"",1,0))</f>
        <v>#REF!</v>
      </c>
      <c r="AR22" s="211" t="e">
        <f>IF('Crisis Indicator Data'!#REF!="No Data",1,IF(#REF!&lt;&gt;"",1,0))</f>
        <v>#REF!</v>
      </c>
      <c r="AS22" s="211" t="e">
        <f>IF('Crisis Indicator Data'!#REF!="No Data",1,IF(#REF!&lt;&gt;"",1,0))</f>
        <v>#REF!</v>
      </c>
      <c r="AT22" s="211" t="e">
        <f>IF('Crisis Indicator Data'!#REF!="No Data",1,IF(#REF!&lt;&gt;"",1,0))</f>
        <v>#REF!</v>
      </c>
      <c r="AU22" s="211" t="e">
        <f>IF('Crisis Indicator Data'!#REF!="No Data",1,IF(#REF!&lt;&gt;"",1,0))</f>
        <v>#REF!</v>
      </c>
      <c r="AV22" s="211" t="e">
        <f>IF('Crisis Indicator Data'!#REF!="No Data",1,IF(#REF!&lt;&gt;"",1,0))</f>
        <v>#REF!</v>
      </c>
      <c r="AW22" s="211" t="e">
        <f>IF('Crisis Indicator Data'!#REF!="No Data",1,IF(#REF!&lt;&gt;"",1,0))</f>
        <v>#REF!</v>
      </c>
      <c r="AX22" s="211" t="e">
        <f>IF('Crisis Indicator Data'!#REF!="No Data",1,IF(#REF!&lt;&gt;"",1,0))</f>
        <v>#REF!</v>
      </c>
      <c r="AY22" s="211" t="e">
        <f>IF('Crisis Indicator Data'!#REF!="No Data",1,IF(#REF!&lt;&gt;"",1,0))</f>
        <v>#REF!</v>
      </c>
      <c r="AZ22" s="211" t="e">
        <f>IF('Crisis Indicator Data'!#REF!="No Data",1,IF(#REF!&lt;&gt;"",1,0))</f>
        <v>#REF!</v>
      </c>
      <c r="BA22" t="e">
        <f t="shared" si="0"/>
        <v>#REF!</v>
      </c>
      <c r="BB22" s="22" t="e">
        <f t="shared" si="1"/>
        <v>#REF!</v>
      </c>
    </row>
    <row r="23" spans="1:54" x14ac:dyDescent="0.25">
      <c r="A23" t="s">
        <v>8821</v>
      </c>
      <c r="B23" s="211" t="e">
        <f>IF('Crisis Indicator Data'!#REF!="No Data",1,IF(#REF!&lt;&gt;"",1,0))</f>
        <v>#REF!</v>
      </c>
      <c r="C23" s="211" t="e">
        <f>IF('Crisis Indicator Data'!#REF!="No Data",1,IF(#REF!&lt;&gt;"",1,0))</f>
        <v>#REF!</v>
      </c>
      <c r="D23" s="211" t="e">
        <f>IF('Crisis Indicator Data'!#REF!="No Data",1,IF(#REF!&lt;&gt;"",1,0))</f>
        <v>#REF!</v>
      </c>
      <c r="E23" s="211" t="e">
        <f>IF('Crisis Indicator Data'!#REF!="No Data",1,IF(#REF!&lt;&gt;"",1,0))</f>
        <v>#REF!</v>
      </c>
      <c r="F23" s="211" t="e">
        <f>IF('Crisis Indicator Data'!#REF!="No Data",1,IF(#REF!&lt;&gt;"",1,0))</f>
        <v>#REF!</v>
      </c>
      <c r="G23" s="211" t="e">
        <f>IF('Crisis Indicator Data'!#REF!="No Data",1,IF(#REF!&lt;&gt;"",1,0))</f>
        <v>#REF!</v>
      </c>
      <c r="H23" s="211" t="e">
        <f>IF('Crisis Indicator Data'!#REF!="No Data",1,IF(#REF!&lt;&gt;"",1,0))</f>
        <v>#REF!</v>
      </c>
      <c r="I23" s="211" t="e">
        <f>IF('Crisis Indicator Data'!#REF!="No Data",1,IF(#REF!&lt;&gt;"",1,0))</f>
        <v>#REF!</v>
      </c>
      <c r="J23" s="211" t="e">
        <f>IF('Crisis Indicator Data'!#REF!="No Data",1,IF(#REF!&lt;&gt;"",1,0))</f>
        <v>#REF!</v>
      </c>
      <c r="K23" s="211" t="e">
        <f>IF('Crisis Indicator Data'!#REF!="No Data",1,IF(#REF!&lt;&gt;"",1,0))</f>
        <v>#REF!</v>
      </c>
      <c r="L23" s="211" t="e">
        <f>IF('Crisis Indicator Data'!#REF!="No Data",1,IF(#REF!&lt;&gt;"",1,0))</f>
        <v>#REF!</v>
      </c>
      <c r="M23" s="211" t="e">
        <f>IF('Crisis Indicator Data'!#REF!="No Data",1,IF(#REF!&lt;&gt;"",1,0))</f>
        <v>#REF!</v>
      </c>
      <c r="N23" s="211" t="e">
        <f>IF('Crisis Indicator Data'!#REF!="No Data",1,IF(#REF!&lt;&gt;"",1,0))</f>
        <v>#REF!</v>
      </c>
      <c r="O23" s="211" t="e">
        <f>IF('Crisis Indicator Data'!#REF!="No Data",1,IF(#REF!&lt;&gt;"",1,0))</f>
        <v>#REF!</v>
      </c>
      <c r="P23" s="211" t="e">
        <f>IF('Crisis Indicator Data'!#REF!="No Data",1,IF(#REF!&lt;&gt;"",1,0))</f>
        <v>#REF!</v>
      </c>
      <c r="Q23" s="211" t="e">
        <f>IF('Crisis Indicator Data'!#REF!="No Data",1,IF(#REF!&lt;&gt;"",1,0))</f>
        <v>#REF!</v>
      </c>
      <c r="R23" s="211" t="e">
        <f>IF('Crisis Indicator Data'!#REF!="No Data",1,IF(#REF!&lt;&gt;"",1,0))</f>
        <v>#REF!</v>
      </c>
      <c r="S23" s="211" t="e">
        <f>IF('Crisis Indicator Data'!#REF!="No Data",1,IF(#REF!&lt;&gt;"",1,0))</f>
        <v>#REF!</v>
      </c>
      <c r="T23" s="211" t="e">
        <f>IF('Crisis Indicator Data'!#REF!="No Data",1,IF(#REF!&lt;&gt;"",1,0))</f>
        <v>#REF!</v>
      </c>
      <c r="U23" s="211" t="e">
        <f>IF('Crisis Indicator Data'!#REF!="No Data",1,IF(#REF!&lt;&gt;"",1,0))</f>
        <v>#REF!</v>
      </c>
      <c r="V23" s="211" t="e">
        <f>IF('Crisis Indicator Data'!#REF!="No Data",1,IF(#REF!&lt;&gt;"",1,0))</f>
        <v>#REF!</v>
      </c>
      <c r="W23" s="211" t="e">
        <f>IF('Crisis Indicator Data'!#REF!="No Data",1,IF(#REF!&lt;&gt;"",1,0))</f>
        <v>#REF!</v>
      </c>
      <c r="X23" s="211" t="e">
        <f>IF('Crisis Indicator Data'!#REF!="No Data",1,IF(#REF!&lt;&gt;"",1,0))</f>
        <v>#REF!</v>
      </c>
      <c r="Y23" s="211" t="e">
        <f>IF('Crisis Indicator Data'!#REF!="No Data",1,IF(#REF!&lt;&gt;"",1,0))</f>
        <v>#REF!</v>
      </c>
      <c r="Z23" s="211" t="e">
        <f>IF('Crisis Indicator Data'!#REF!="No Data",1,IF(#REF!&lt;&gt;"",1,0))</f>
        <v>#REF!</v>
      </c>
      <c r="AA23" s="211" t="e">
        <f>IF('Crisis Indicator Data'!#REF!="No Data",1,IF(#REF!&lt;&gt;"",1,0))</f>
        <v>#REF!</v>
      </c>
      <c r="AB23" s="211" t="e">
        <f>IF('Crisis Indicator Data'!#REF!="No Data",1,IF(#REF!&lt;&gt;"",1,0))</f>
        <v>#REF!</v>
      </c>
      <c r="AC23" s="211" t="e">
        <f>IF('Crisis Indicator Data'!#REF!="No Data",1,IF(#REF!&lt;&gt;"",1,0))</f>
        <v>#REF!</v>
      </c>
      <c r="AD23" s="211" t="e">
        <f>IF('Crisis Indicator Data'!#REF!="No Data",1,IF(#REF!&lt;&gt;"",1,0))</f>
        <v>#REF!</v>
      </c>
      <c r="AE23" s="211" t="e">
        <f>IF('Crisis Indicator Data'!#REF!="No Data",1,IF(#REF!&lt;&gt;"",1,0))</f>
        <v>#REF!</v>
      </c>
      <c r="AF23" s="211" t="e">
        <f>IF('Crisis Indicator Data'!#REF!="No Data",1,IF(#REF!&lt;&gt;"",1,0))</f>
        <v>#REF!</v>
      </c>
      <c r="AG23" s="211" t="e">
        <f>IF('Crisis Indicator Data'!#REF!="No Data",1,IF(#REF!&lt;&gt;"",1,0))</f>
        <v>#REF!</v>
      </c>
      <c r="AH23" s="211" t="e">
        <f>IF('Crisis Indicator Data'!#REF!="No Data",1,IF(#REF!&lt;&gt;"",1,0))</f>
        <v>#REF!</v>
      </c>
      <c r="AI23" s="211" t="e">
        <f>IF('Crisis Indicator Data'!#REF!="No Data",1,IF(#REF!&lt;&gt;"",1,0))</f>
        <v>#REF!</v>
      </c>
      <c r="AJ23" s="211" t="e">
        <f>IF('Crisis Indicator Data'!#REF!="No Data",1,IF(#REF!&lt;&gt;"",1,0))</f>
        <v>#REF!</v>
      </c>
      <c r="AK23" s="211" t="e">
        <f>IF('Crisis Indicator Data'!#REF!="No Data",1,IF(#REF!&lt;&gt;"",1,0))</f>
        <v>#REF!</v>
      </c>
      <c r="AL23" s="211" t="e">
        <f>IF('Crisis Indicator Data'!#REF!="No Data",1,IF(#REF!&lt;&gt;"",1,0))</f>
        <v>#REF!</v>
      </c>
      <c r="AM23" s="211" t="e">
        <f>IF('Crisis Indicator Data'!#REF!="No Data",1,IF(#REF!&lt;&gt;"",1,0))</f>
        <v>#REF!</v>
      </c>
      <c r="AN23" s="211" t="e">
        <f>IF('Crisis Indicator Data'!#REF!="No Data",1,IF(#REF!&lt;&gt;"",1,0))</f>
        <v>#REF!</v>
      </c>
      <c r="AO23" s="211" t="e">
        <f>IF('Crisis Indicator Data'!#REF!="No Data",1,IF(#REF!&lt;&gt;"",1,0))</f>
        <v>#REF!</v>
      </c>
      <c r="AP23" s="211" t="e">
        <f>IF('Crisis Indicator Data'!#REF!="No Data",1,IF(#REF!&lt;&gt;"",1,0))</f>
        <v>#REF!</v>
      </c>
      <c r="AQ23" s="211" t="e">
        <f>IF('Crisis Indicator Data'!#REF!="No Data",1,IF(#REF!&lt;&gt;"",1,0))</f>
        <v>#REF!</v>
      </c>
      <c r="AR23" s="211" t="e">
        <f>IF('Crisis Indicator Data'!#REF!="No Data",1,IF(#REF!&lt;&gt;"",1,0))</f>
        <v>#REF!</v>
      </c>
      <c r="AS23" s="211" t="e">
        <f>IF('Crisis Indicator Data'!#REF!="No Data",1,IF(#REF!&lt;&gt;"",1,0))</f>
        <v>#REF!</v>
      </c>
      <c r="AT23" s="211" t="e">
        <f>IF('Crisis Indicator Data'!#REF!="No Data",1,IF(#REF!&lt;&gt;"",1,0))</f>
        <v>#REF!</v>
      </c>
      <c r="AU23" s="211" t="e">
        <f>IF('Crisis Indicator Data'!#REF!="No Data",1,IF(#REF!&lt;&gt;"",1,0))</f>
        <v>#REF!</v>
      </c>
      <c r="AV23" s="211" t="e">
        <f>IF('Crisis Indicator Data'!#REF!="No Data",1,IF(#REF!&lt;&gt;"",1,0))</f>
        <v>#REF!</v>
      </c>
      <c r="AW23" s="211" t="e">
        <f>IF('Crisis Indicator Data'!#REF!="No Data",1,IF(#REF!&lt;&gt;"",1,0))</f>
        <v>#REF!</v>
      </c>
      <c r="AX23" s="211" t="e">
        <f>IF('Crisis Indicator Data'!#REF!="No Data",1,IF(#REF!&lt;&gt;"",1,0))</f>
        <v>#REF!</v>
      </c>
      <c r="AY23" s="211" t="e">
        <f>IF('Crisis Indicator Data'!#REF!="No Data",1,IF(#REF!&lt;&gt;"",1,0))</f>
        <v>#REF!</v>
      </c>
      <c r="AZ23" s="211" t="e">
        <f>IF('Crisis Indicator Data'!#REF!="No Data",1,IF(#REF!&lt;&gt;"",1,0))</f>
        <v>#REF!</v>
      </c>
      <c r="BA23" t="e">
        <f t="shared" si="0"/>
        <v>#REF!</v>
      </c>
      <c r="BB23" s="22" t="e">
        <f t="shared" si="1"/>
        <v>#REF!</v>
      </c>
    </row>
    <row r="24" spans="1:54" x14ac:dyDescent="0.25">
      <c r="A24" t="s">
        <v>8813</v>
      </c>
      <c r="B24" s="211" t="e">
        <f>IF('Crisis Indicator Data'!#REF!="No Data",1,IF(#REF!&lt;&gt;"",1,0))</f>
        <v>#REF!</v>
      </c>
      <c r="C24" s="211" t="e">
        <f>IF('Crisis Indicator Data'!#REF!="No Data",1,IF(#REF!&lt;&gt;"",1,0))</f>
        <v>#REF!</v>
      </c>
      <c r="D24" s="211" t="e">
        <f>IF('Crisis Indicator Data'!#REF!="No Data",1,IF(#REF!&lt;&gt;"",1,0))</f>
        <v>#REF!</v>
      </c>
      <c r="E24" s="211" t="e">
        <f>IF('Crisis Indicator Data'!#REF!="No Data",1,IF(#REF!&lt;&gt;"",1,0))</f>
        <v>#REF!</v>
      </c>
      <c r="F24" s="211" t="e">
        <f>IF('Crisis Indicator Data'!#REF!="No Data",1,IF(#REF!&lt;&gt;"",1,0))</f>
        <v>#REF!</v>
      </c>
      <c r="G24" s="211" t="e">
        <f>IF('Crisis Indicator Data'!#REF!="No Data",1,IF(#REF!&lt;&gt;"",1,0))</f>
        <v>#REF!</v>
      </c>
      <c r="H24" s="211" t="e">
        <f>IF('Crisis Indicator Data'!#REF!="No Data",1,IF(#REF!&lt;&gt;"",1,0))</f>
        <v>#REF!</v>
      </c>
      <c r="I24" s="211" t="e">
        <f>IF('Crisis Indicator Data'!#REF!="No Data",1,IF(#REF!&lt;&gt;"",1,0))</f>
        <v>#REF!</v>
      </c>
      <c r="J24" s="211" t="e">
        <f>IF('Crisis Indicator Data'!#REF!="No Data",1,IF(#REF!&lt;&gt;"",1,0))</f>
        <v>#REF!</v>
      </c>
      <c r="K24" s="211" t="e">
        <f>IF('Crisis Indicator Data'!#REF!="No Data",1,IF(#REF!&lt;&gt;"",1,0))</f>
        <v>#REF!</v>
      </c>
      <c r="L24" s="211" t="e">
        <f>IF('Crisis Indicator Data'!#REF!="No Data",1,IF(#REF!&lt;&gt;"",1,0))</f>
        <v>#REF!</v>
      </c>
      <c r="M24" s="211" t="e">
        <f>IF('Crisis Indicator Data'!#REF!="No Data",1,IF(#REF!&lt;&gt;"",1,0))</f>
        <v>#REF!</v>
      </c>
      <c r="N24" s="211" t="e">
        <f>IF('Crisis Indicator Data'!#REF!="No Data",1,IF(#REF!&lt;&gt;"",1,0))</f>
        <v>#REF!</v>
      </c>
      <c r="O24" s="211" t="e">
        <f>IF('Crisis Indicator Data'!#REF!="No Data",1,IF(#REF!&lt;&gt;"",1,0))</f>
        <v>#REF!</v>
      </c>
      <c r="P24" s="211" t="e">
        <f>IF('Crisis Indicator Data'!#REF!="No Data",1,IF(#REF!&lt;&gt;"",1,0))</f>
        <v>#REF!</v>
      </c>
      <c r="Q24" s="211" t="e">
        <f>IF('Crisis Indicator Data'!#REF!="No Data",1,IF(#REF!&lt;&gt;"",1,0))</f>
        <v>#REF!</v>
      </c>
      <c r="R24" s="211" t="e">
        <f>IF('Crisis Indicator Data'!#REF!="No Data",1,IF(#REF!&lt;&gt;"",1,0))</f>
        <v>#REF!</v>
      </c>
      <c r="S24" s="211" t="e">
        <f>IF('Crisis Indicator Data'!#REF!="No Data",1,IF(#REF!&lt;&gt;"",1,0))</f>
        <v>#REF!</v>
      </c>
      <c r="T24" s="211" t="e">
        <f>IF('Crisis Indicator Data'!#REF!="No Data",1,IF(#REF!&lt;&gt;"",1,0))</f>
        <v>#REF!</v>
      </c>
      <c r="U24" s="211" t="e">
        <f>IF('Crisis Indicator Data'!#REF!="No Data",1,IF(#REF!&lt;&gt;"",1,0))</f>
        <v>#REF!</v>
      </c>
      <c r="V24" s="211" t="e">
        <f>IF('Crisis Indicator Data'!#REF!="No Data",1,IF(#REF!&lt;&gt;"",1,0))</f>
        <v>#REF!</v>
      </c>
      <c r="W24" s="211" t="e">
        <f>IF('Crisis Indicator Data'!#REF!="No Data",1,IF(#REF!&lt;&gt;"",1,0))</f>
        <v>#REF!</v>
      </c>
      <c r="X24" s="211" t="e">
        <f>IF('Crisis Indicator Data'!#REF!="No Data",1,IF(#REF!&lt;&gt;"",1,0))</f>
        <v>#REF!</v>
      </c>
      <c r="Y24" s="211" t="e">
        <f>IF('Crisis Indicator Data'!#REF!="No Data",1,IF(#REF!&lt;&gt;"",1,0))</f>
        <v>#REF!</v>
      </c>
      <c r="Z24" s="211" t="e">
        <f>IF('Crisis Indicator Data'!#REF!="No Data",1,IF(#REF!&lt;&gt;"",1,0))</f>
        <v>#REF!</v>
      </c>
      <c r="AA24" s="211" t="e">
        <f>IF('Crisis Indicator Data'!#REF!="No Data",1,IF(#REF!&lt;&gt;"",1,0))</f>
        <v>#REF!</v>
      </c>
      <c r="AB24" s="211" t="e">
        <f>IF('Crisis Indicator Data'!#REF!="No Data",1,IF(#REF!&lt;&gt;"",1,0))</f>
        <v>#REF!</v>
      </c>
      <c r="AC24" s="211" t="e">
        <f>IF('Crisis Indicator Data'!#REF!="No Data",1,IF(#REF!&lt;&gt;"",1,0))</f>
        <v>#REF!</v>
      </c>
      <c r="AD24" s="211" t="e">
        <f>IF('Crisis Indicator Data'!#REF!="No Data",1,IF(#REF!&lt;&gt;"",1,0))</f>
        <v>#REF!</v>
      </c>
      <c r="AE24" s="211" t="e">
        <f>IF('Crisis Indicator Data'!#REF!="No Data",1,IF(#REF!&lt;&gt;"",1,0))</f>
        <v>#REF!</v>
      </c>
      <c r="AF24" s="211" t="e">
        <f>IF('Crisis Indicator Data'!#REF!="No Data",1,IF(#REF!&lt;&gt;"",1,0))</f>
        <v>#REF!</v>
      </c>
      <c r="AG24" s="211" t="e">
        <f>IF('Crisis Indicator Data'!#REF!="No Data",1,IF(#REF!&lt;&gt;"",1,0))</f>
        <v>#REF!</v>
      </c>
      <c r="AH24" s="211" t="e">
        <f>IF('Crisis Indicator Data'!#REF!="No Data",1,IF(#REF!&lt;&gt;"",1,0))</f>
        <v>#REF!</v>
      </c>
      <c r="AI24" s="211" t="e">
        <f>IF('Crisis Indicator Data'!#REF!="No Data",1,IF(#REF!&lt;&gt;"",1,0))</f>
        <v>#REF!</v>
      </c>
      <c r="AJ24" s="211" t="e">
        <f>IF('Crisis Indicator Data'!#REF!="No Data",1,IF(#REF!&lt;&gt;"",1,0))</f>
        <v>#REF!</v>
      </c>
      <c r="AK24" s="211" t="e">
        <f>IF('Crisis Indicator Data'!#REF!="No Data",1,IF(#REF!&lt;&gt;"",1,0))</f>
        <v>#REF!</v>
      </c>
      <c r="AL24" s="211" t="e">
        <f>IF('Crisis Indicator Data'!#REF!="No Data",1,IF(#REF!&lt;&gt;"",1,0))</f>
        <v>#REF!</v>
      </c>
      <c r="AM24" s="211" t="e">
        <f>IF('Crisis Indicator Data'!#REF!="No Data",1,IF(#REF!&lt;&gt;"",1,0))</f>
        <v>#REF!</v>
      </c>
      <c r="AN24" s="211" t="e">
        <f>IF('Crisis Indicator Data'!#REF!="No Data",1,IF(#REF!&lt;&gt;"",1,0))</f>
        <v>#REF!</v>
      </c>
      <c r="AO24" s="211" t="e">
        <f>IF('Crisis Indicator Data'!#REF!="No Data",1,IF(#REF!&lt;&gt;"",1,0))</f>
        <v>#REF!</v>
      </c>
      <c r="AP24" s="211" t="e">
        <f>IF('Crisis Indicator Data'!#REF!="No Data",1,IF(#REF!&lt;&gt;"",1,0))</f>
        <v>#REF!</v>
      </c>
      <c r="AQ24" s="211" t="e">
        <f>IF('Crisis Indicator Data'!#REF!="No Data",1,IF(#REF!&lt;&gt;"",1,0))</f>
        <v>#REF!</v>
      </c>
      <c r="AR24" s="211" t="e">
        <f>IF('Crisis Indicator Data'!#REF!="No Data",1,IF(#REF!&lt;&gt;"",1,0))</f>
        <v>#REF!</v>
      </c>
      <c r="AS24" s="211" t="e">
        <f>IF('Crisis Indicator Data'!#REF!="No Data",1,IF(#REF!&lt;&gt;"",1,0))</f>
        <v>#REF!</v>
      </c>
      <c r="AT24" s="211" t="e">
        <f>IF('Crisis Indicator Data'!#REF!="No Data",1,IF(#REF!&lt;&gt;"",1,0))</f>
        <v>#REF!</v>
      </c>
      <c r="AU24" s="211" t="e">
        <f>IF('Crisis Indicator Data'!#REF!="No Data",1,IF(#REF!&lt;&gt;"",1,0))</f>
        <v>#REF!</v>
      </c>
      <c r="AV24" s="211" t="e">
        <f>IF('Crisis Indicator Data'!#REF!="No Data",1,IF(#REF!&lt;&gt;"",1,0))</f>
        <v>#REF!</v>
      </c>
      <c r="AW24" s="211" t="e">
        <f>IF('Crisis Indicator Data'!#REF!="No Data",1,IF(#REF!&lt;&gt;"",1,0))</f>
        <v>#REF!</v>
      </c>
      <c r="AX24" s="211" t="e">
        <f>IF('Crisis Indicator Data'!#REF!="No Data",1,IF(#REF!&lt;&gt;"",1,0))</f>
        <v>#REF!</v>
      </c>
      <c r="AY24" s="211" t="e">
        <f>IF('Crisis Indicator Data'!#REF!="No Data",1,IF(#REF!&lt;&gt;"",1,0))</f>
        <v>#REF!</v>
      </c>
      <c r="AZ24" s="211" t="e">
        <f>IF('Crisis Indicator Data'!#REF!="No Data",1,IF(#REF!&lt;&gt;"",1,0))</f>
        <v>#REF!</v>
      </c>
      <c r="BA24" t="e">
        <f t="shared" si="0"/>
        <v>#REF!</v>
      </c>
      <c r="BB24" s="22" t="e">
        <f t="shared" si="1"/>
        <v>#REF!</v>
      </c>
    </row>
    <row r="25" spans="1:54" x14ac:dyDescent="0.25">
      <c r="A25" t="s">
        <v>8817</v>
      </c>
      <c r="B25" s="211" t="e">
        <f>IF('Crisis Indicator Data'!#REF!="No Data",1,IF(#REF!&lt;&gt;"",1,0))</f>
        <v>#REF!</v>
      </c>
      <c r="C25" s="211" t="e">
        <f>IF('Crisis Indicator Data'!#REF!="No Data",1,IF(#REF!&lt;&gt;"",1,0))</f>
        <v>#REF!</v>
      </c>
      <c r="D25" s="211" t="e">
        <f>IF('Crisis Indicator Data'!#REF!="No Data",1,IF(#REF!&lt;&gt;"",1,0))</f>
        <v>#REF!</v>
      </c>
      <c r="E25" s="211" t="e">
        <f>IF('Crisis Indicator Data'!#REF!="No Data",1,IF(#REF!&lt;&gt;"",1,0))</f>
        <v>#REF!</v>
      </c>
      <c r="F25" s="211" t="e">
        <f>IF('Crisis Indicator Data'!#REF!="No Data",1,IF(#REF!&lt;&gt;"",1,0))</f>
        <v>#REF!</v>
      </c>
      <c r="G25" s="211" t="e">
        <f>IF('Crisis Indicator Data'!#REF!="No Data",1,IF(#REF!&lt;&gt;"",1,0))</f>
        <v>#REF!</v>
      </c>
      <c r="H25" s="211" t="e">
        <f>IF('Crisis Indicator Data'!#REF!="No Data",1,IF(#REF!&lt;&gt;"",1,0))</f>
        <v>#REF!</v>
      </c>
      <c r="I25" s="211" t="e">
        <f>IF('Crisis Indicator Data'!#REF!="No Data",1,IF(#REF!&lt;&gt;"",1,0))</f>
        <v>#REF!</v>
      </c>
      <c r="J25" s="211" t="e">
        <f>IF('Crisis Indicator Data'!#REF!="No Data",1,IF(#REF!&lt;&gt;"",1,0))</f>
        <v>#REF!</v>
      </c>
      <c r="K25" s="211" t="e">
        <f>IF('Crisis Indicator Data'!#REF!="No Data",1,IF(#REF!&lt;&gt;"",1,0))</f>
        <v>#REF!</v>
      </c>
      <c r="L25" s="211" t="e">
        <f>IF('Crisis Indicator Data'!#REF!="No Data",1,IF(#REF!&lt;&gt;"",1,0))</f>
        <v>#REF!</v>
      </c>
      <c r="M25" s="211" t="e">
        <f>IF('Crisis Indicator Data'!#REF!="No Data",1,IF(#REF!&lt;&gt;"",1,0))</f>
        <v>#REF!</v>
      </c>
      <c r="N25" s="211" t="e">
        <f>IF('Crisis Indicator Data'!#REF!="No Data",1,IF(#REF!&lt;&gt;"",1,0))</f>
        <v>#REF!</v>
      </c>
      <c r="O25" s="211" t="e">
        <f>IF('Crisis Indicator Data'!#REF!="No Data",1,IF(#REF!&lt;&gt;"",1,0))</f>
        <v>#REF!</v>
      </c>
      <c r="P25" s="211" t="e">
        <f>IF('Crisis Indicator Data'!#REF!="No Data",1,IF(#REF!&lt;&gt;"",1,0))</f>
        <v>#REF!</v>
      </c>
      <c r="Q25" s="211" t="e">
        <f>IF('Crisis Indicator Data'!#REF!="No Data",1,IF(#REF!&lt;&gt;"",1,0))</f>
        <v>#REF!</v>
      </c>
      <c r="R25" s="211" t="e">
        <f>IF('Crisis Indicator Data'!#REF!="No Data",1,IF(#REF!&lt;&gt;"",1,0))</f>
        <v>#REF!</v>
      </c>
      <c r="S25" s="211" t="e">
        <f>IF('Crisis Indicator Data'!#REF!="No Data",1,IF(#REF!&lt;&gt;"",1,0))</f>
        <v>#REF!</v>
      </c>
      <c r="T25" s="211" t="e">
        <f>IF('Crisis Indicator Data'!#REF!="No Data",1,IF(#REF!&lt;&gt;"",1,0))</f>
        <v>#REF!</v>
      </c>
      <c r="U25" s="211" t="e">
        <f>IF('Crisis Indicator Data'!#REF!="No Data",1,IF(#REF!&lt;&gt;"",1,0))</f>
        <v>#REF!</v>
      </c>
      <c r="V25" s="211" t="e">
        <f>IF('Crisis Indicator Data'!#REF!="No Data",1,IF(#REF!&lt;&gt;"",1,0))</f>
        <v>#REF!</v>
      </c>
      <c r="W25" s="211" t="e">
        <f>IF('Crisis Indicator Data'!#REF!="No Data",1,IF(#REF!&lt;&gt;"",1,0))</f>
        <v>#REF!</v>
      </c>
      <c r="X25" s="211" t="e">
        <f>IF('Crisis Indicator Data'!#REF!="No Data",1,IF(#REF!&lt;&gt;"",1,0))</f>
        <v>#REF!</v>
      </c>
      <c r="Y25" s="211" t="e">
        <f>IF('Crisis Indicator Data'!#REF!="No Data",1,IF(#REF!&lt;&gt;"",1,0))</f>
        <v>#REF!</v>
      </c>
      <c r="Z25" s="211" t="e">
        <f>IF('Crisis Indicator Data'!#REF!="No Data",1,IF(#REF!&lt;&gt;"",1,0))</f>
        <v>#REF!</v>
      </c>
      <c r="AA25" s="211" t="e">
        <f>IF('Crisis Indicator Data'!#REF!="No Data",1,IF(#REF!&lt;&gt;"",1,0))</f>
        <v>#REF!</v>
      </c>
      <c r="AB25" s="211" t="e">
        <f>IF('Crisis Indicator Data'!#REF!="No Data",1,IF(#REF!&lt;&gt;"",1,0))</f>
        <v>#REF!</v>
      </c>
      <c r="AC25" s="211" t="e">
        <f>IF('Crisis Indicator Data'!#REF!="No Data",1,IF(#REF!&lt;&gt;"",1,0))</f>
        <v>#REF!</v>
      </c>
      <c r="AD25" s="211" t="e">
        <f>IF('Crisis Indicator Data'!#REF!="No Data",1,IF(#REF!&lt;&gt;"",1,0))</f>
        <v>#REF!</v>
      </c>
      <c r="AE25" s="211" t="e">
        <f>IF('Crisis Indicator Data'!#REF!="No Data",1,IF(#REF!&lt;&gt;"",1,0))</f>
        <v>#REF!</v>
      </c>
      <c r="AF25" s="211" t="e">
        <f>IF('Crisis Indicator Data'!#REF!="No Data",1,IF(#REF!&lt;&gt;"",1,0))</f>
        <v>#REF!</v>
      </c>
      <c r="AG25" s="211" t="e">
        <f>IF('Crisis Indicator Data'!#REF!="No Data",1,IF(#REF!&lt;&gt;"",1,0))</f>
        <v>#REF!</v>
      </c>
      <c r="AH25" s="211" t="e">
        <f>IF('Crisis Indicator Data'!#REF!="No Data",1,IF(#REF!&lt;&gt;"",1,0))</f>
        <v>#REF!</v>
      </c>
      <c r="AI25" s="211" t="e">
        <f>IF('Crisis Indicator Data'!#REF!="No Data",1,IF(#REF!&lt;&gt;"",1,0))</f>
        <v>#REF!</v>
      </c>
      <c r="AJ25" s="211" t="e">
        <f>IF('Crisis Indicator Data'!#REF!="No Data",1,IF(#REF!&lt;&gt;"",1,0))</f>
        <v>#REF!</v>
      </c>
      <c r="AK25" s="211" t="e">
        <f>IF('Crisis Indicator Data'!#REF!="No Data",1,IF(#REF!&lt;&gt;"",1,0))</f>
        <v>#REF!</v>
      </c>
      <c r="AL25" s="211" t="e">
        <f>IF('Crisis Indicator Data'!#REF!="No Data",1,IF(#REF!&lt;&gt;"",1,0))</f>
        <v>#REF!</v>
      </c>
      <c r="AM25" s="211" t="e">
        <f>IF('Crisis Indicator Data'!#REF!="No Data",1,IF(#REF!&lt;&gt;"",1,0))</f>
        <v>#REF!</v>
      </c>
      <c r="AN25" s="211" t="e">
        <f>IF('Crisis Indicator Data'!#REF!="No Data",1,IF(#REF!&lt;&gt;"",1,0))</f>
        <v>#REF!</v>
      </c>
      <c r="AO25" s="211" t="e">
        <f>IF('Crisis Indicator Data'!#REF!="No Data",1,IF(#REF!&lt;&gt;"",1,0))</f>
        <v>#REF!</v>
      </c>
      <c r="AP25" s="211" t="e">
        <f>IF('Crisis Indicator Data'!#REF!="No Data",1,IF(#REF!&lt;&gt;"",1,0))</f>
        <v>#REF!</v>
      </c>
      <c r="AQ25" s="211" t="e">
        <f>IF('Crisis Indicator Data'!#REF!="No Data",1,IF(#REF!&lt;&gt;"",1,0))</f>
        <v>#REF!</v>
      </c>
      <c r="AR25" s="211" t="e">
        <f>IF('Crisis Indicator Data'!#REF!="No Data",1,IF(#REF!&lt;&gt;"",1,0))</f>
        <v>#REF!</v>
      </c>
      <c r="AS25" s="211" t="e">
        <f>IF('Crisis Indicator Data'!#REF!="No Data",1,IF(#REF!&lt;&gt;"",1,0))</f>
        <v>#REF!</v>
      </c>
      <c r="AT25" s="211" t="e">
        <f>IF('Crisis Indicator Data'!#REF!="No Data",1,IF(#REF!&lt;&gt;"",1,0))</f>
        <v>#REF!</v>
      </c>
      <c r="AU25" s="211" t="e">
        <f>IF('Crisis Indicator Data'!#REF!="No Data",1,IF(#REF!&lt;&gt;"",1,0))</f>
        <v>#REF!</v>
      </c>
      <c r="AV25" s="211" t="e">
        <f>IF('Crisis Indicator Data'!#REF!="No Data",1,IF(#REF!&lt;&gt;"",1,0))</f>
        <v>#REF!</v>
      </c>
      <c r="AW25" s="211" t="e">
        <f>IF('Crisis Indicator Data'!#REF!="No Data",1,IF(#REF!&lt;&gt;"",1,0))</f>
        <v>#REF!</v>
      </c>
      <c r="AX25" s="211" t="e">
        <f>IF('Crisis Indicator Data'!#REF!="No Data",1,IF(#REF!&lt;&gt;"",1,0))</f>
        <v>#REF!</v>
      </c>
      <c r="AY25" s="211" t="e">
        <f>IF('Crisis Indicator Data'!#REF!="No Data",1,IF(#REF!&lt;&gt;"",1,0))</f>
        <v>#REF!</v>
      </c>
      <c r="AZ25" s="211" t="e">
        <f>IF('Crisis Indicator Data'!#REF!="No Data",1,IF(#REF!&lt;&gt;"",1,0))</f>
        <v>#REF!</v>
      </c>
      <c r="BA25" t="e">
        <f t="shared" si="0"/>
        <v>#REF!</v>
      </c>
      <c r="BB25" s="22" t="e">
        <f t="shared" si="1"/>
        <v>#REF!</v>
      </c>
    </row>
    <row r="26" spans="1:54" x14ac:dyDescent="0.25">
      <c r="A26" t="s">
        <v>8800</v>
      </c>
      <c r="B26" s="211" t="e">
        <f>IF('Crisis Indicator Data'!#REF!="No Data",1,IF(#REF!&lt;&gt;"",1,0))</f>
        <v>#REF!</v>
      </c>
      <c r="C26" s="211" t="e">
        <f>IF('Crisis Indicator Data'!#REF!="No Data",1,IF(#REF!&lt;&gt;"",1,0))</f>
        <v>#REF!</v>
      </c>
      <c r="D26" s="211" t="e">
        <f>IF('Crisis Indicator Data'!#REF!="No Data",1,IF(#REF!&lt;&gt;"",1,0))</f>
        <v>#REF!</v>
      </c>
      <c r="E26" s="211" t="e">
        <f>IF('Crisis Indicator Data'!#REF!="No Data",1,IF(#REF!&lt;&gt;"",1,0))</f>
        <v>#REF!</v>
      </c>
      <c r="F26" s="211" t="e">
        <f>IF('Crisis Indicator Data'!#REF!="No Data",1,IF(#REF!&lt;&gt;"",1,0))</f>
        <v>#REF!</v>
      </c>
      <c r="G26" s="211" t="e">
        <f>IF('Crisis Indicator Data'!#REF!="No Data",1,IF(#REF!&lt;&gt;"",1,0))</f>
        <v>#REF!</v>
      </c>
      <c r="H26" s="211" t="e">
        <f>IF('Crisis Indicator Data'!#REF!="No Data",1,IF(#REF!&lt;&gt;"",1,0))</f>
        <v>#REF!</v>
      </c>
      <c r="I26" s="211" t="e">
        <f>IF('Crisis Indicator Data'!#REF!="No Data",1,IF(#REF!&lt;&gt;"",1,0))</f>
        <v>#REF!</v>
      </c>
      <c r="J26" s="211" t="e">
        <f>IF('Crisis Indicator Data'!#REF!="No Data",1,IF(#REF!&lt;&gt;"",1,0))</f>
        <v>#REF!</v>
      </c>
      <c r="K26" s="211" t="e">
        <f>IF('Crisis Indicator Data'!#REF!="No Data",1,IF(#REF!&lt;&gt;"",1,0))</f>
        <v>#REF!</v>
      </c>
      <c r="L26" s="211" t="e">
        <f>IF('Crisis Indicator Data'!#REF!="No Data",1,IF(#REF!&lt;&gt;"",1,0))</f>
        <v>#REF!</v>
      </c>
      <c r="M26" s="211" t="e">
        <f>IF('Crisis Indicator Data'!#REF!="No Data",1,IF(#REF!&lt;&gt;"",1,0))</f>
        <v>#REF!</v>
      </c>
      <c r="N26" s="211" t="e">
        <f>IF('Crisis Indicator Data'!#REF!="No Data",1,IF(#REF!&lt;&gt;"",1,0))</f>
        <v>#REF!</v>
      </c>
      <c r="O26" s="211" t="e">
        <f>IF('Crisis Indicator Data'!#REF!="No Data",1,IF(#REF!&lt;&gt;"",1,0))</f>
        <v>#REF!</v>
      </c>
      <c r="P26" s="211" t="e">
        <f>IF('Crisis Indicator Data'!#REF!="No Data",1,IF(#REF!&lt;&gt;"",1,0))</f>
        <v>#REF!</v>
      </c>
      <c r="Q26" s="211" t="e">
        <f>IF('Crisis Indicator Data'!#REF!="No Data",1,IF(#REF!&lt;&gt;"",1,0))</f>
        <v>#REF!</v>
      </c>
      <c r="R26" s="211" t="e">
        <f>IF('Crisis Indicator Data'!#REF!="No Data",1,IF(#REF!&lt;&gt;"",1,0))</f>
        <v>#REF!</v>
      </c>
      <c r="S26" s="211" t="e">
        <f>IF('Crisis Indicator Data'!#REF!="No Data",1,IF(#REF!&lt;&gt;"",1,0))</f>
        <v>#REF!</v>
      </c>
      <c r="T26" s="211" t="e">
        <f>IF('Crisis Indicator Data'!#REF!="No Data",1,IF(#REF!&lt;&gt;"",1,0))</f>
        <v>#REF!</v>
      </c>
      <c r="U26" s="211" t="e">
        <f>IF('Crisis Indicator Data'!#REF!="No Data",1,IF(#REF!&lt;&gt;"",1,0))</f>
        <v>#REF!</v>
      </c>
      <c r="V26" s="211" t="e">
        <f>IF('Crisis Indicator Data'!#REF!="No Data",1,IF(#REF!&lt;&gt;"",1,0))</f>
        <v>#REF!</v>
      </c>
      <c r="W26" s="211" t="e">
        <f>IF('Crisis Indicator Data'!#REF!="No Data",1,IF(#REF!&lt;&gt;"",1,0))</f>
        <v>#REF!</v>
      </c>
      <c r="X26" s="211" t="e">
        <f>IF('Crisis Indicator Data'!#REF!="No Data",1,IF(#REF!&lt;&gt;"",1,0))</f>
        <v>#REF!</v>
      </c>
      <c r="Y26" s="211" t="e">
        <f>IF('Crisis Indicator Data'!#REF!="No Data",1,IF(#REF!&lt;&gt;"",1,0))</f>
        <v>#REF!</v>
      </c>
      <c r="Z26" s="211" t="e">
        <f>IF('Crisis Indicator Data'!#REF!="No Data",1,IF(#REF!&lt;&gt;"",1,0))</f>
        <v>#REF!</v>
      </c>
      <c r="AA26" s="211" t="e">
        <f>IF('Crisis Indicator Data'!#REF!="No Data",1,IF(#REF!&lt;&gt;"",1,0))</f>
        <v>#REF!</v>
      </c>
      <c r="AB26" s="211" t="e">
        <f>IF('Crisis Indicator Data'!#REF!="No Data",1,IF(#REF!&lt;&gt;"",1,0))</f>
        <v>#REF!</v>
      </c>
      <c r="AC26" s="211" t="e">
        <f>IF('Crisis Indicator Data'!#REF!="No Data",1,IF(#REF!&lt;&gt;"",1,0))</f>
        <v>#REF!</v>
      </c>
      <c r="AD26" s="211" t="e">
        <f>IF('Crisis Indicator Data'!#REF!="No Data",1,IF(#REF!&lt;&gt;"",1,0))</f>
        <v>#REF!</v>
      </c>
      <c r="AE26" s="211" t="e">
        <f>IF('Crisis Indicator Data'!#REF!="No Data",1,IF(#REF!&lt;&gt;"",1,0))</f>
        <v>#REF!</v>
      </c>
      <c r="AF26" s="211" t="e">
        <f>IF('Crisis Indicator Data'!#REF!="No Data",1,IF(#REF!&lt;&gt;"",1,0))</f>
        <v>#REF!</v>
      </c>
      <c r="AG26" s="211" t="e">
        <f>IF('Crisis Indicator Data'!#REF!="No Data",1,IF(#REF!&lt;&gt;"",1,0))</f>
        <v>#REF!</v>
      </c>
      <c r="AH26" s="211" t="e">
        <f>IF('Crisis Indicator Data'!#REF!="No Data",1,IF(#REF!&lt;&gt;"",1,0))</f>
        <v>#REF!</v>
      </c>
      <c r="AI26" s="211" t="e">
        <f>IF('Crisis Indicator Data'!#REF!="No Data",1,IF(#REF!&lt;&gt;"",1,0))</f>
        <v>#REF!</v>
      </c>
      <c r="AJ26" s="211" t="e">
        <f>IF('Crisis Indicator Data'!#REF!="No Data",1,IF(#REF!&lt;&gt;"",1,0))</f>
        <v>#REF!</v>
      </c>
      <c r="AK26" s="211" t="e">
        <f>IF('Crisis Indicator Data'!#REF!="No Data",1,IF(#REF!&lt;&gt;"",1,0))</f>
        <v>#REF!</v>
      </c>
      <c r="AL26" s="211" t="e">
        <f>IF('Crisis Indicator Data'!#REF!="No Data",1,IF(#REF!&lt;&gt;"",1,0))</f>
        <v>#REF!</v>
      </c>
      <c r="AM26" s="211" t="e">
        <f>IF('Crisis Indicator Data'!#REF!="No Data",1,IF(#REF!&lt;&gt;"",1,0))</f>
        <v>#REF!</v>
      </c>
      <c r="AN26" s="211" t="e">
        <f>IF('Crisis Indicator Data'!#REF!="No Data",1,IF(#REF!&lt;&gt;"",1,0))</f>
        <v>#REF!</v>
      </c>
      <c r="AO26" s="211" t="e">
        <f>IF('Crisis Indicator Data'!#REF!="No Data",1,IF(#REF!&lt;&gt;"",1,0))</f>
        <v>#REF!</v>
      </c>
      <c r="AP26" s="211" t="e">
        <f>IF('Crisis Indicator Data'!#REF!="No Data",1,IF(#REF!&lt;&gt;"",1,0))</f>
        <v>#REF!</v>
      </c>
      <c r="AQ26" s="211" t="e">
        <f>IF('Crisis Indicator Data'!#REF!="No Data",1,IF(#REF!&lt;&gt;"",1,0))</f>
        <v>#REF!</v>
      </c>
      <c r="AR26" s="211" t="e">
        <f>IF('Crisis Indicator Data'!#REF!="No Data",1,IF(#REF!&lt;&gt;"",1,0))</f>
        <v>#REF!</v>
      </c>
      <c r="AS26" s="211" t="e">
        <f>IF('Crisis Indicator Data'!#REF!="No Data",1,IF(#REF!&lt;&gt;"",1,0))</f>
        <v>#REF!</v>
      </c>
      <c r="AT26" s="211" t="e">
        <f>IF('Crisis Indicator Data'!#REF!="No Data",1,IF(#REF!&lt;&gt;"",1,0))</f>
        <v>#REF!</v>
      </c>
      <c r="AU26" s="211" t="e">
        <f>IF('Crisis Indicator Data'!#REF!="No Data",1,IF(#REF!&lt;&gt;"",1,0))</f>
        <v>#REF!</v>
      </c>
      <c r="AV26" s="211" t="e">
        <f>IF('Crisis Indicator Data'!#REF!="No Data",1,IF(#REF!&lt;&gt;"",1,0))</f>
        <v>#REF!</v>
      </c>
      <c r="AW26" s="211" t="e">
        <f>IF('Crisis Indicator Data'!#REF!="No Data",1,IF(#REF!&lt;&gt;"",1,0))</f>
        <v>#REF!</v>
      </c>
      <c r="AX26" s="211" t="e">
        <f>IF('Crisis Indicator Data'!#REF!="No Data",1,IF(#REF!&lt;&gt;"",1,0))</f>
        <v>#REF!</v>
      </c>
      <c r="AY26" s="211" t="e">
        <f>IF('Crisis Indicator Data'!#REF!="No Data",1,IF(#REF!&lt;&gt;"",1,0))</f>
        <v>#REF!</v>
      </c>
      <c r="AZ26" s="211" t="e">
        <f>IF('Crisis Indicator Data'!#REF!="No Data",1,IF(#REF!&lt;&gt;"",1,0))</f>
        <v>#REF!</v>
      </c>
      <c r="BA26" t="e">
        <f t="shared" si="0"/>
        <v>#REF!</v>
      </c>
      <c r="BB26" s="22" t="e">
        <f t="shared" si="1"/>
        <v>#REF!</v>
      </c>
    </row>
    <row r="27" spans="1:54" x14ac:dyDescent="0.25">
      <c r="A27" t="s">
        <v>8797</v>
      </c>
      <c r="B27" s="211" t="e">
        <f>IF('Crisis Indicator Data'!#REF!="No Data",1,IF(#REF!&lt;&gt;"",1,0))</f>
        <v>#REF!</v>
      </c>
      <c r="C27" s="211" t="e">
        <f>IF('Crisis Indicator Data'!#REF!="No Data",1,IF(#REF!&lt;&gt;"",1,0))</f>
        <v>#REF!</v>
      </c>
      <c r="D27" s="211" t="e">
        <f>IF('Crisis Indicator Data'!#REF!="No Data",1,IF(#REF!&lt;&gt;"",1,0))</f>
        <v>#REF!</v>
      </c>
      <c r="E27" s="211" t="e">
        <f>IF('Crisis Indicator Data'!#REF!="No Data",1,IF(#REF!&lt;&gt;"",1,0))</f>
        <v>#REF!</v>
      </c>
      <c r="F27" s="211" t="e">
        <f>IF('Crisis Indicator Data'!#REF!="No Data",1,IF(#REF!&lt;&gt;"",1,0))</f>
        <v>#REF!</v>
      </c>
      <c r="G27" s="211" t="e">
        <f>IF('Crisis Indicator Data'!#REF!="No Data",1,IF(#REF!&lt;&gt;"",1,0))</f>
        <v>#REF!</v>
      </c>
      <c r="H27" s="211" t="e">
        <f>IF('Crisis Indicator Data'!#REF!="No Data",1,IF(#REF!&lt;&gt;"",1,0))</f>
        <v>#REF!</v>
      </c>
      <c r="I27" s="211" t="e">
        <f>IF('Crisis Indicator Data'!#REF!="No Data",1,IF(#REF!&lt;&gt;"",1,0))</f>
        <v>#REF!</v>
      </c>
      <c r="J27" s="211" t="e">
        <f>IF('Crisis Indicator Data'!#REF!="No Data",1,IF(#REF!&lt;&gt;"",1,0))</f>
        <v>#REF!</v>
      </c>
      <c r="K27" s="211" t="e">
        <f>IF('Crisis Indicator Data'!#REF!="No Data",1,IF(#REF!&lt;&gt;"",1,0))</f>
        <v>#REF!</v>
      </c>
      <c r="L27" s="211" t="e">
        <f>IF('Crisis Indicator Data'!#REF!="No Data",1,IF(#REF!&lt;&gt;"",1,0))</f>
        <v>#REF!</v>
      </c>
      <c r="M27" s="211" t="e">
        <f>IF('Crisis Indicator Data'!#REF!="No Data",1,IF(#REF!&lt;&gt;"",1,0))</f>
        <v>#REF!</v>
      </c>
      <c r="N27" s="211" t="e">
        <f>IF('Crisis Indicator Data'!#REF!="No Data",1,IF(#REF!&lt;&gt;"",1,0))</f>
        <v>#REF!</v>
      </c>
      <c r="O27" s="211" t="e">
        <f>IF('Crisis Indicator Data'!#REF!="No Data",1,IF(#REF!&lt;&gt;"",1,0))</f>
        <v>#REF!</v>
      </c>
      <c r="P27" s="211" t="e">
        <f>IF('Crisis Indicator Data'!#REF!="No Data",1,IF(#REF!&lt;&gt;"",1,0))</f>
        <v>#REF!</v>
      </c>
      <c r="Q27" s="211" t="e">
        <f>IF('Crisis Indicator Data'!#REF!="No Data",1,IF(#REF!&lt;&gt;"",1,0))</f>
        <v>#REF!</v>
      </c>
      <c r="R27" s="211" t="e">
        <f>IF('Crisis Indicator Data'!#REF!="No Data",1,IF(#REF!&lt;&gt;"",1,0))</f>
        <v>#REF!</v>
      </c>
      <c r="S27" s="211" t="e">
        <f>IF('Crisis Indicator Data'!#REF!="No Data",1,IF(#REF!&lt;&gt;"",1,0))</f>
        <v>#REF!</v>
      </c>
      <c r="T27" s="211" t="e">
        <f>IF('Crisis Indicator Data'!#REF!="No Data",1,IF(#REF!&lt;&gt;"",1,0))</f>
        <v>#REF!</v>
      </c>
      <c r="U27" s="211" t="e">
        <f>IF('Crisis Indicator Data'!#REF!="No Data",1,IF(#REF!&lt;&gt;"",1,0))</f>
        <v>#REF!</v>
      </c>
      <c r="V27" s="211" t="e">
        <f>IF('Crisis Indicator Data'!#REF!="No Data",1,IF(#REF!&lt;&gt;"",1,0))</f>
        <v>#REF!</v>
      </c>
      <c r="W27" s="211" t="e">
        <f>IF('Crisis Indicator Data'!#REF!="No Data",1,IF(#REF!&lt;&gt;"",1,0))</f>
        <v>#REF!</v>
      </c>
      <c r="X27" s="211" t="e">
        <f>IF('Crisis Indicator Data'!#REF!="No Data",1,IF(#REF!&lt;&gt;"",1,0))</f>
        <v>#REF!</v>
      </c>
      <c r="Y27" s="211" t="e">
        <f>IF('Crisis Indicator Data'!#REF!="No Data",1,IF(#REF!&lt;&gt;"",1,0))</f>
        <v>#REF!</v>
      </c>
      <c r="Z27" s="211" t="e">
        <f>IF('Crisis Indicator Data'!#REF!="No Data",1,IF(#REF!&lt;&gt;"",1,0))</f>
        <v>#REF!</v>
      </c>
      <c r="AA27" s="211" t="e">
        <f>IF('Crisis Indicator Data'!#REF!="No Data",1,IF(#REF!&lt;&gt;"",1,0))</f>
        <v>#REF!</v>
      </c>
      <c r="AB27" s="211" t="e">
        <f>IF('Crisis Indicator Data'!#REF!="No Data",1,IF(#REF!&lt;&gt;"",1,0))</f>
        <v>#REF!</v>
      </c>
      <c r="AC27" s="211" t="e">
        <f>IF('Crisis Indicator Data'!#REF!="No Data",1,IF(#REF!&lt;&gt;"",1,0))</f>
        <v>#REF!</v>
      </c>
      <c r="AD27" s="211" t="e">
        <f>IF('Crisis Indicator Data'!#REF!="No Data",1,IF(#REF!&lt;&gt;"",1,0))</f>
        <v>#REF!</v>
      </c>
      <c r="AE27" s="211" t="e">
        <f>IF('Crisis Indicator Data'!#REF!="No Data",1,IF(#REF!&lt;&gt;"",1,0))</f>
        <v>#REF!</v>
      </c>
      <c r="AF27" s="211" t="e">
        <f>IF('Crisis Indicator Data'!#REF!="No Data",1,IF(#REF!&lt;&gt;"",1,0))</f>
        <v>#REF!</v>
      </c>
      <c r="AG27" s="211" t="e">
        <f>IF('Crisis Indicator Data'!#REF!="No Data",1,IF(#REF!&lt;&gt;"",1,0))</f>
        <v>#REF!</v>
      </c>
      <c r="AH27" s="211" t="e">
        <f>IF('Crisis Indicator Data'!#REF!="No Data",1,IF(#REF!&lt;&gt;"",1,0))</f>
        <v>#REF!</v>
      </c>
      <c r="AI27" s="211" t="e">
        <f>IF('Crisis Indicator Data'!#REF!="No Data",1,IF(#REF!&lt;&gt;"",1,0))</f>
        <v>#REF!</v>
      </c>
      <c r="AJ27" s="211" t="e">
        <f>IF('Crisis Indicator Data'!#REF!="No Data",1,IF(#REF!&lt;&gt;"",1,0))</f>
        <v>#REF!</v>
      </c>
      <c r="AK27" s="211" t="e">
        <f>IF('Crisis Indicator Data'!#REF!="No Data",1,IF(#REF!&lt;&gt;"",1,0))</f>
        <v>#REF!</v>
      </c>
      <c r="AL27" s="211" t="e">
        <f>IF('Crisis Indicator Data'!#REF!="No Data",1,IF(#REF!&lt;&gt;"",1,0))</f>
        <v>#REF!</v>
      </c>
      <c r="AM27" s="211" t="e">
        <f>IF('Crisis Indicator Data'!#REF!="No Data",1,IF(#REF!&lt;&gt;"",1,0))</f>
        <v>#REF!</v>
      </c>
      <c r="AN27" s="211" t="e">
        <f>IF('Crisis Indicator Data'!#REF!="No Data",1,IF(#REF!&lt;&gt;"",1,0))</f>
        <v>#REF!</v>
      </c>
      <c r="AO27" s="211" t="e">
        <f>IF('Crisis Indicator Data'!#REF!="No Data",1,IF(#REF!&lt;&gt;"",1,0))</f>
        <v>#REF!</v>
      </c>
      <c r="AP27" s="211" t="e">
        <f>IF('Crisis Indicator Data'!#REF!="No Data",1,IF(#REF!&lt;&gt;"",1,0))</f>
        <v>#REF!</v>
      </c>
      <c r="AQ27" s="211" t="e">
        <f>IF('Crisis Indicator Data'!#REF!="No Data",1,IF(#REF!&lt;&gt;"",1,0))</f>
        <v>#REF!</v>
      </c>
      <c r="AR27" s="211" t="e">
        <f>IF('Crisis Indicator Data'!#REF!="No Data",1,IF(#REF!&lt;&gt;"",1,0))</f>
        <v>#REF!</v>
      </c>
      <c r="AS27" s="211" t="e">
        <f>IF('Crisis Indicator Data'!#REF!="No Data",1,IF(#REF!&lt;&gt;"",1,0))</f>
        <v>#REF!</v>
      </c>
      <c r="AT27" s="211" t="e">
        <f>IF('Crisis Indicator Data'!#REF!="No Data",1,IF(#REF!&lt;&gt;"",1,0))</f>
        <v>#REF!</v>
      </c>
      <c r="AU27" s="211" t="e">
        <f>IF('Crisis Indicator Data'!#REF!="No Data",1,IF(#REF!&lt;&gt;"",1,0))</f>
        <v>#REF!</v>
      </c>
      <c r="AV27" s="211" t="e">
        <f>IF('Crisis Indicator Data'!#REF!="No Data",1,IF(#REF!&lt;&gt;"",1,0))</f>
        <v>#REF!</v>
      </c>
      <c r="AW27" s="211" t="e">
        <f>IF('Crisis Indicator Data'!#REF!="No Data",1,IF(#REF!&lt;&gt;"",1,0))</f>
        <v>#REF!</v>
      </c>
      <c r="AX27" s="211" t="e">
        <f>IF('Crisis Indicator Data'!#REF!="No Data",1,IF(#REF!&lt;&gt;"",1,0))</f>
        <v>#REF!</v>
      </c>
      <c r="AY27" s="211" t="e">
        <f>IF('Crisis Indicator Data'!#REF!="No Data",1,IF(#REF!&lt;&gt;"",1,0))</f>
        <v>#REF!</v>
      </c>
      <c r="AZ27" s="211" t="e">
        <f>IF('Crisis Indicator Data'!#REF!="No Data",1,IF(#REF!&lt;&gt;"",1,0))</f>
        <v>#REF!</v>
      </c>
      <c r="BA27" t="e">
        <f t="shared" si="0"/>
        <v>#REF!</v>
      </c>
      <c r="BB27" s="22" t="e">
        <f t="shared" si="1"/>
        <v>#REF!</v>
      </c>
    </row>
    <row r="28" spans="1:54" x14ac:dyDescent="0.25">
      <c r="A28" t="s">
        <v>8792</v>
      </c>
      <c r="B28" s="211" t="e">
        <f>IF('Crisis Indicator Data'!#REF!="No Data",1,IF(#REF!&lt;&gt;"",1,0))</f>
        <v>#REF!</v>
      </c>
      <c r="C28" s="211" t="e">
        <f>IF('Crisis Indicator Data'!#REF!="No Data",1,IF(#REF!&lt;&gt;"",1,0))</f>
        <v>#REF!</v>
      </c>
      <c r="D28" s="211" t="e">
        <f>IF('Crisis Indicator Data'!#REF!="No Data",1,IF(#REF!&lt;&gt;"",1,0))</f>
        <v>#REF!</v>
      </c>
      <c r="E28" s="211" t="e">
        <f>IF('Crisis Indicator Data'!#REF!="No Data",1,IF(#REF!&lt;&gt;"",1,0))</f>
        <v>#REF!</v>
      </c>
      <c r="F28" s="211" t="e">
        <f>IF('Crisis Indicator Data'!#REF!="No Data",1,IF(#REF!&lt;&gt;"",1,0))</f>
        <v>#REF!</v>
      </c>
      <c r="G28" s="211" t="e">
        <f>IF('Crisis Indicator Data'!#REF!="No Data",1,IF(#REF!&lt;&gt;"",1,0))</f>
        <v>#REF!</v>
      </c>
      <c r="H28" s="211" t="e">
        <f>IF('Crisis Indicator Data'!#REF!="No Data",1,IF(#REF!&lt;&gt;"",1,0))</f>
        <v>#REF!</v>
      </c>
      <c r="I28" s="211" t="e">
        <f>IF('Crisis Indicator Data'!#REF!="No Data",1,IF(#REF!&lt;&gt;"",1,0))</f>
        <v>#REF!</v>
      </c>
      <c r="J28" s="211" t="e">
        <f>IF('Crisis Indicator Data'!#REF!="No Data",1,IF(#REF!&lt;&gt;"",1,0))</f>
        <v>#REF!</v>
      </c>
      <c r="K28" s="211" t="e">
        <f>IF('Crisis Indicator Data'!#REF!="No Data",1,IF(#REF!&lt;&gt;"",1,0))</f>
        <v>#REF!</v>
      </c>
      <c r="L28" s="211" t="e">
        <f>IF('Crisis Indicator Data'!#REF!="No Data",1,IF(#REF!&lt;&gt;"",1,0))</f>
        <v>#REF!</v>
      </c>
      <c r="M28" s="211" t="e">
        <f>IF('Crisis Indicator Data'!#REF!="No Data",1,IF(#REF!&lt;&gt;"",1,0))</f>
        <v>#REF!</v>
      </c>
      <c r="N28" s="211" t="e">
        <f>IF('Crisis Indicator Data'!#REF!="No Data",1,IF(#REF!&lt;&gt;"",1,0))</f>
        <v>#REF!</v>
      </c>
      <c r="O28" s="211" t="e">
        <f>IF('Crisis Indicator Data'!#REF!="No Data",1,IF(#REF!&lt;&gt;"",1,0))</f>
        <v>#REF!</v>
      </c>
      <c r="P28" s="211" t="e">
        <f>IF('Crisis Indicator Data'!#REF!="No Data",1,IF(#REF!&lt;&gt;"",1,0))</f>
        <v>#REF!</v>
      </c>
      <c r="Q28" s="211" t="e">
        <f>IF('Crisis Indicator Data'!#REF!="No Data",1,IF(#REF!&lt;&gt;"",1,0))</f>
        <v>#REF!</v>
      </c>
      <c r="R28" s="211" t="e">
        <f>IF('Crisis Indicator Data'!#REF!="No Data",1,IF(#REF!&lt;&gt;"",1,0))</f>
        <v>#REF!</v>
      </c>
      <c r="S28" s="211" t="e">
        <f>IF('Crisis Indicator Data'!#REF!="No Data",1,IF(#REF!&lt;&gt;"",1,0))</f>
        <v>#REF!</v>
      </c>
      <c r="T28" s="211" t="e">
        <f>IF('Crisis Indicator Data'!#REF!="No Data",1,IF(#REF!&lt;&gt;"",1,0))</f>
        <v>#REF!</v>
      </c>
      <c r="U28" s="211" t="e">
        <f>IF('Crisis Indicator Data'!#REF!="No Data",1,IF(#REF!&lt;&gt;"",1,0))</f>
        <v>#REF!</v>
      </c>
      <c r="V28" s="211" t="e">
        <f>IF('Crisis Indicator Data'!#REF!="No Data",1,IF(#REF!&lt;&gt;"",1,0))</f>
        <v>#REF!</v>
      </c>
      <c r="W28" s="211" t="e">
        <f>IF('Crisis Indicator Data'!#REF!="No Data",1,IF(#REF!&lt;&gt;"",1,0))</f>
        <v>#REF!</v>
      </c>
      <c r="X28" s="211" t="e">
        <f>IF('Crisis Indicator Data'!#REF!="No Data",1,IF(#REF!&lt;&gt;"",1,0))</f>
        <v>#REF!</v>
      </c>
      <c r="Y28" s="211" t="e">
        <f>IF('Crisis Indicator Data'!#REF!="No Data",1,IF(#REF!&lt;&gt;"",1,0))</f>
        <v>#REF!</v>
      </c>
      <c r="Z28" s="211" t="e">
        <f>IF('Crisis Indicator Data'!#REF!="No Data",1,IF(#REF!&lt;&gt;"",1,0))</f>
        <v>#REF!</v>
      </c>
      <c r="AA28" s="211" t="e">
        <f>IF('Crisis Indicator Data'!#REF!="No Data",1,IF(#REF!&lt;&gt;"",1,0))</f>
        <v>#REF!</v>
      </c>
      <c r="AB28" s="211" t="e">
        <f>IF('Crisis Indicator Data'!#REF!="No Data",1,IF(#REF!&lt;&gt;"",1,0))</f>
        <v>#REF!</v>
      </c>
      <c r="AC28" s="211" t="e">
        <f>IF('Crisis Indicator Data'!#REF!="No Data",1,IF(#REF!&lt;&gt;"",1,0))</f>
        <v>#REF!</v>
      </c>
      <c r="AD28" s="211" t="e">
        <f>IF('Crisis Indicator Data'!#REF!="No Data",1,IF(#REF!&lt;&gt;"",1,0))</f>
        <v>#REF!</v>
      </c>
      <c r="AE28" s="211" t="e">
        <f>IF('Crisis Indicator Data'!#REF!="No Data",1,IF(#REF!&lt;&gt;"",1,0))</f>
        <v>#REF!</v>
      </c>
      <c r="AF28" s="211" t="e">
        <f>IF('Crisis Indicator Data'!#REF!="No Data",1,IF(#REF!&lt;&gt;"",1,0))</f>
        <v>#REF!</v>
      </c>
      <c r="AG28" s="211" t="e">
        <f>IF('Crisis Indicator Data'!#REF!="No Data",1,IF(#REF!&lt;&gt;"",1,0))</f>
        <v>#REF!</v>
      </c>
      <c r="AH28" s="211" t="e">
        <f>IF('Crisis Indicator Data'!#REF!="No Data",1,IF(#REF!&lt;&gt;"",1,0))</f>
        <v>#REF!</v>
      </c>
      <c r="AI28" s="211" t="e">
        <f>IF('Crisis Indicator Data'!#REF!="No Data",1,IF(#REF!&lt;&gt;"",1,0))</f>
        <v>#REF!</v>
      </c>
      <c r="AJ28" s="211" t="e">
        <f>IF('Crisis Indicator Data'!#REF!="No Data",1,IF(#REF!&lt;&gt;"",1,0))</f>
        <v>#REF!</v>
      </c>
      <c r="AK28" s="211" t="e">
        <f>IF('Crisis Indicator Data'!#REF!="No Data",1,IF(#REF!&lt;&gt;"",1,0))</f>
        <v>#REF!</v>
      </c>
      <c r="AL28" s="211" t="e">
        <f>IF('Crisis Indicator Data'!#REF!="No Data",1,IF(#REF!&lt;&gt;"",1,0))</f>
        <v>#REF!</v>
      </c>
      <c r="AM28" s="211" t="e">
        <f>IF('Crisis Indicator Data'!#REF!="No Data",1,IF(#REF!&lt;&gt;"",1,0))</f>
        <v>#REF!</v>
      </c>
      <c r="AN28" s="211" t="e">
        <f>IF('Crisis Indicator Data'!#REF!="No Data",1,IF(#REF!&lt;&gt;"",1,0))</f>
        <v>#REF!</v>
      </c>
      <c r="AO28" s="211" t="e">
        <f>IF('Crisis Indicator Data'!#REF!="No Data",1,IF(#REF!&lt;&gt;"",1,0))</f>
        <v>#REF!</v>
      </c>
      <c r="AP28" s="211" t="e">
        <f>IF('Crisis Indicator Data'!#REF!="No Data",1,IF(#REF!&lt;&gt;"",1,0))</f>
        <v>#REF!</v>
      </c>
      <c r="AQ28" s="211" t="e">
        <f>IF('Crisis Indicator Data'!#REF!="No Data",1,IF(#REF!&lt;&gt;"",1,0))</f>
        <v>#REF!</v>
      </c>
      <c r="AR28" s="211" t="e">
        <f>IF('Crisis Indicator Data'!#REF!="No Data",1,IF(#REF!&lt;&gt;"",1,0))</f>
        <v>#REF!</v>
      </c>
      <c r="AS28" s="211" t="e">
        <f>IF('Crisis Indicator Data'!#REF!="No Data",1,IF(#REF!&lt;&gt;"",1,0))</f>
        <v>#REF!</v>
      </c>
      <c r="AT28" s="211" t="e">
        <f>IF('Crisis Indicator Data'!#REF!="No Data",1,IF(#REF!&lt;&gt;"",1,0))</f>
        <v>#REF!</v>
      </c>
      <c r="AU28" s="211" t="e">
        <f>IF('Crisis Indicator Data'!#REF!="No Data",1,IF(#REF!&lt;&gt;"",1,0))</f>
        <v>#REF!</v>
      </c>
      <c r="AV28" s="211" t="e">
        <f>IF('Crisis Indicator Data'!#REF!="No Data",1,IF(#REF!&lt;&gt;"",1,0))</f>
        <v>#REF!</v>
      </c>
      <c r="AW28" s="211" t="e">
        <f>IF('Crisis Indicator Data'!#REF!="No Data",1,IF(#REF!&lt;&gt;"",1,0))</f>
        <v>#REF!</v>
      </c>
      <c r="AX28" s="211" t="e">
        <f>IF('Crisis Indicator Data'!#REF!="No Data",1,IF(#REF!&lt;&gt;"",1,0))</f>
        <v>#REF!</v>
      </c>
      <c r="AY28" s="211" t="e">
        <f>IF('Crisis Indicator Data'!#REF!="No Data",1,IF(#REF!&lt;&gt;"",1,0))</f>
        <v>#REF!</v>
      </c>
      <c r="AZ28" s="211" t="e">
        <f>IF('Crisis Indicator Data'!#REF!="No Data",1,IF(#REF!&lt;&gt;"",1,0))</f>
        <v>#REF!</v>
      </c>
      <c r="BA28" t="e">
        <f t="shared" si="0"/>
        <v>#REF!</v>
      </c>
      <c r="BB28" s="22" t="e">
        <f t="shared" si="1"/>
        <v>#REF!</v>
      </c>
    </row>
    <row r="29" spans="1:54" x14ac:dyDescent="0.25">
      <c r="A29" t="s">
        <v>8839</v>
      </c>
      <c r="B29" s="211" t="e">
        <f>IF('Crisis Indicator Data'!#REF!="No Data",1,IF(#REF!&lt;&gt;"",1,0))</f>
        <v>#REF!</v>
      </c>
      <c r="C29" s="211" t="e">
        <f>IF('Crisis Indicator Data'!#REF!="No Data",1,IF(#REF!&lt;&gt;"",1,0))</f>
        <v>#REF!</v>
      </c>
      <c r="D29" s="211" t="e">
        <f>IF('Crisis Indicator Data'!#REF!="No Data",1,IF(#REF!&lt;&gt;"",1,0))</f>
        <v>#REF!</v>
      </c>
      <c r="E29" s="211" t="e">
        <f>IF('Crisis Indicator Data'!#REF!="No Data",1,IF(#REF!&lt;&gt;"",1,0))</f>
        <v>#REF!</v>
      </c>
      <c r="F29" s="211" t="e">
        <f>IF('Crisis Indicator Data'!#REF!="No Data",1,IF(#REF!&lt;&gt;"",1,0))</f>
        <v>#REF!</v>
      </c>
      <c r="G29" s="211" t="e">
        <f>IF('Crisis Indicator Data'!#REF!="No Data",1,IF(#REF!&lt;&gt;"",1,0))</f>
        <v>#REF!</v>
      </c>
      <c r="H29" s="211" t="e">
        <f>IF('Crisis Indicator Data'!#REF!="No Data",1,IF(#REF!&lt;&gt;"",1,0))</f>
        <v>#REF!</v>
      </c>
      <c r="I29" s="211" t="e">
        <f>IF('Crisis Indicator Data'!#REF!="No Data",1,IF(#REF!&lt;&gt;"",1,0))</f>
        <v>#REF!</v>
      </c>
      <c r="J29" s="211" t="e">
        <f>IF('Crisis Indicator Data'!#REF!="No Data",1,IF(#REF!&lt;&gt;"",1,0))</f>
        <v>#REF!</v>
      </c>
      <c r="K29" s="211" t="e">
        <f>IF('Crisis Indicator Data'!#REF!="No Data",1,IF(#REF!&lt;&gt;"",1,0))</f>
        <v>#REF!</v>
      </c>
      <c r="L29" s="211" t="e">
        <f>IF('Crisis Indicator Data'!#REF!="No Data",1,IF(#REF!&lt;&gt;"",1,0))</f>
        <v>#REF!</v>
      </c>
      <c r="M29" s="211" t="e">
        <f>IF('Crisis Indicator Data'!#REF!="No Data",1,IF(#REF!&lt;&gt;"",1,0))</f>
        <v>#REF!</v>
      </c>
      <c r="N29" s="211" t="e">
        <f>IF('Crisis Indicator Data'!#REF!="No Data",1,IF(#REF!&lt;&gt;"",1,0))</f>
        <v>#REF!</v>
      </c>
      <c r="O29" s="211" t="e">
        <f>IF('Crisis Indicator Data'!#REF!="No Data",1,IF(#REF!&lt;&gt;"",1,0))</f>
        <v>#REF!</v>
      </c>
      <c r="P29" s="211" t="e">
        <f>IF('Crisis Indicator Data'!#REF!="No Data",1,IF(#REF!&lt;&gt;"",1,0))</f>
        <v>#REF!</v>
      </c>
      <c r="Q29" s="211" t="e">
        <f>IF('Crisis Indicator Data'!#REF!="No Data",1,IF(#REF!&lt;&gt;"",1,0))</f>
        <v>#REF!</v>
      </c>
      <c r="R29" s="211" t="e">
        <f>IF('Crisis Indicator Data'!#REF!="No Data",1,IF(#REF!&lt;&gt;"",1,0))</f>
        <v>#REF!</v>
      </c>
      <c r="S29" s="211" t="e">
        <f>IF('Crisis Indicator Data'!#REF!="No Data",1,IF(#REF!&lt;&gt;"",1,0))</f>
        <v>#REF!</v>
      </c>
      <c r="T29" s="211" t="e">
        <f>IF('Crisis Indicator Data'!#REF!="No Data",1,IF(#REF!&lt;&gt;"",1,0))</f>
        <v>#REF!</v>
      </c>
      <c r="U29" s="211" t="e">
        <f>IF('Crisis Indicator Data'!#REF!="No Data",1,IF(#REF!&lt;&gt;"",1,0))</f>
        <v>#REF!</v>
      </c>
      <c r="V29" s="211" t="e">
        <f>IF('Crisis Indicator Data'!#REF!="No Data",1,IF(#REF!&lt;&gt;"",1,0))</f>
        <v>#REF!</v>
      </c>
      <c r="W29" s="211" t="e">
        <f>IF('Crisis Indicator Data'!#REF!="No Data",1,IF(#REF!&lt;&gt;"",1,0))</f>
        <v>#REF!</v>
      </c>
      <c r="X29" s="211" t="e">
        <f>IF('Crisis Indicator Data'!#REF!="No Data",1,IF(#REF!&lt;&gt;"",1,0))</f>
        <v>#REF!</v>
      </c>
      <c r="Y29" s="211" t="e">
        <f>IF('Crisis Indicator Data'!#REF!="No Data",1,IF(#REF!&lt;&gt;"",1,0))</f>
        <v>#REF!</v>
      </c>
      <c r="Z29" s="211" t="e">
        <f>IF('Crisis Indicator Data'!#REF!="No Data",1,IF(#REF!&lt;&gt;"",1,0))</f>
        <v>#REF!</v>
      </c>
      <c r="AA29" s="211" t="e">
        <f>IF('Crisis Indicator Data'!#REF!="No Data",1,IF(#REF!&lt;&gt;"",1,0))</f>
        <v>#REF!</v>
      </c>
      <c r="AB29" s="211" t="e">
        <f>IF('Crisis Indicator Data'!#REF!="No Data",1,IF(#REF!&lt;&gt;"",1,0))</f>
        <v>#REF!</v>
      </c>
      <c r="AC29" s="211" t="e">
        <f>IF('Crisis Indicator Data'!#REF!="No Data",1,IF(#REF!&lt;&gt;"",1,0))</f>
        <v>#REF!</v>
      </c>
      <c r="AD29" s="211" t="e">
        <f>IF('Crisis Indicator Data'!#REF!="No Data",1,IF(#REF!&lt;&gt;"",1,0))</f>
        <v>#REF!</v>
      </c>
      <c r="AE29" s="211" t="e">
        <f>IF('Crisis Indicator Data'!#REF!="No Data",1,IF(#REF!&lt;&gt;"",1,0))</f>
        <v>#REF!</v>
      </c>
      <c r="AF29" s="211" t="e">
        <f>IF('Crisis Indicator Data'!#REF!="No Data",1,IF(#REF!&lt;&gt;"",1,0))</f>
        <v>#REF!</v>
      </c>
      <c r="AG29" s="211" t="e">
        <f>IF('Crisis Indicator Data'!#REF!="No Data",1,IF(#REF!&lt;&gt;"",1,0))</f>
        <v>#REF!</v>
      </c>
      <c r="AH29" s="211" t="e">
        <f>IF('Crisis Indicator Data'!#REF!="No Data",1,IF(#REF!&lt;&gt;"",1,0))</f>
        <v>#REF!</v>
      </c>
      <c r="AI29" s="211" t="e">
        <f>IF('Crisis Indicator Data'!#REF!="No Data",1,IF(#REF!&lt;&gt;"",1,0))</f>
        <v>#REF!</v>
      </c>
      <c r="AJ29" s="211" t="e">
        <f>IF('Crisis Indicator Data'!#REF!="No Data",1,IF(#REF!&lt;&gt;"",1,0))</f>
        <v>#REF!</v>
      </c>
      <c r="AK29" s="211" t="e">
        <f>IF('Crisis Indicator Data'!#REF!="No Data",1,IF(#REF!&lt;&gt;"",1,0))</f>
        <v>#REF!</v>
      </c>
      <c r="AL29" s="211" t="e">
        <f>IF('Crisis Indicator Data'!#REF!="No Data",1,IF(#REF!&lt;&gt;"",1,0))</f>
        <v>#REF!</v>
      </c>
      <c r="AM29" s="211" t="e">
        <f>IF('Crisis Indicator Data'!#REF!="No Data",1,IF(#REF!&lt;&gt;"",1,0))</f>
        <v>#REF!</v>
      </c>
      <c r="AN29" s="211" t="e">
        <f>IF('Crisis Indicator Data'!#REF!="No Data",1,IF(#REF!&lt;&gt;"",1,0))</f>
        <v>#REF!</v>
      </c>
      <c r="AO29" s="211" t="e">
        <f>IF('Crisis Indicator Data'!#REF!="No Data",1,IF(#REF!&lt;&gt;"",1,0))</f>
        <v>#REF!</v>
      </c>
      <c r="AP29" s="211" t="e">
        <f>IF('Crisis Indicator Data'!#REF!="No Data",1,IF(#REF!&lt;&gt;"",1,0))</f>
        <v>#REF!</v>
      </c>
      <c r="AQ29" s="211" t="e">
        <f>IF('Crisis Indicator Data'!#REF!="No Data",1,IF(#REF!&lt;&gt;"",1,0))</f>
        <v>#REF!</v>
      </c>
      <c r="AR29" s="211" t="e">
        <f>IF('Crisis Indicator Data'!#REF!="No Data",1,IF(#REF!&lt;&gt;"",1,0))</f>
        <v>#REF!</v>
      </c>
      <c r="AS29" s="211" t="e">
        <f>IF('Crisis Indicator Data'!#REF!="No Data",1,IF(#REF!&lt;&gt;"",1,0))</f>
        <v>#REF!</v>
      </c>
      <c r="AT29" s="211" t="e">
        <f>IF('Crisis Indicator Data'!#REF!="No Data",1,IF(#REF!&lt;&gt;"",1,0))</f>
        <v>#REF!</v>
      </c>
      <c r="AU29" s="211" t="e">
        <f>IF('Crisis Indicator Data'!#REF!="No Data",1,IF(#REF!&lt;&gt;"",1,0))</f>
        <v>#REF!</v>
      </c>
      <c r="AV29" s="211" t="e">
        <f>IF('Crisis Indicator Data'!#REF!="No Data",1,IF(#REF!&lt;&gt;"",1,0))</f>
        <v>#REF!</v>
      </c>
      <c r="AW29" s="211" t="e">
        <f>IF('Crisis Indicator Data'!#REF!="No Data",1,IF(#REF!&lt;&gt;"",1,0))</f>
        <v>#REF!</v>
      </c>
      <c r="AX29" s="211" t="e">
        <f>IF('Crisis Indicator Data'!#REF!="No Data",1,IF(#REF!&lt;&gt;"",1,0))</f>
        <v>#REF!</v>
      </c>
      <c r="AY29" s="211" t="e">
        <f>IF('Crisis Indicator Data'!#REF!="No Data",1,IF(#REF!&lt;&gt;"",1,0))</f>
        <v>#REF!</v>
      </c>
      <c r="AZ29" s="211" t="e">
        <f>IF('Crisis Indicator Data'!#REF!="No Data",1,IF(#REF!&lt;&gt;"",1,0))</f>
        <v>#REF!</v>
      </c>
      <c r="BA29" t="e">
        <f t="shared" si="0"/>
        <v>#REF!</v>
      </c>
      <c r="BB29" s="22" t="e">
        <f t="shared" si="1"/>
        <v>#REF!</v>
      </c>
    </row>
    <row r="30" spans="1:54" x14ac:dyDescent="0.25">
      <c r="A30" t="s">
        <v>8919</v>
      </c>
      <c r="B30" s="211" t="e">
        <f>IF('Crisis Indicator Data'!#REF!="No Data",1,IF(#REF!&lt;&gt;"",1,0))</f>
        <v>#REF!</v>
      </c>
      <c r="C30" s="211" t="e">
        <f>IF('Crisis Indicator Data'!#REF!="No Data",1,IF(#REF!&lt;&gt;"",1,0))</f>
        <v>#REF!</v>
      </c>
      <c r="D30" s="211" t="e">
        <f>IF('Crisis Indicator Data'!#REF!="No Data",1,IF(#REF!&lt;&gt;"",1,0))</f>
        <v>#REF!</v>
      </c>
      <c r="E30" s="211" t="e">
        <f>IF('Crisis Indicator Data'!#REF!="No Data",1,IF(#REF!&lt;&gt;"",1,0))</f>
        <v>#REF!</v>
      </c>
      <c r="F30" s="211" t="e">
        <f>IF('Crisis Indicator Data'!#REF!="No Data",1,IF(#REF!&lt;&gt;"",1,0))</f>
        <v>#REF!</v>
      </c>
      <c r="G30" s="211" t="e">
        <f>IF('Crisis Indicator Data'!#REF!="No Data",1,IF(#REF!&lt;&gt;"",1,0))</f>
        <v>#REF!</v>
      </c>
      <c r="H30" s="211" t="e">
        <f>IF('Crisis Indicator Data'!#REF!="No Data",1,IF(#REF!&lt;&gt;"",1,0))</f>
        <v>#REF!</v>
      </c>
      <c r="I30" s="211" t="e">
        <f>IF('Crisis Indicator Data'!#REF!="No Data",1,IF(#REF!&lt;&gt;"",1,0))</f>
        <v>#REF!</v>
      </c>
      <c r="J30" s="211" t="e">
        <f>IF('Crisis Indicator Data'!#REF!="No Data",1,IF(#REF!&lt;&gt;"",1,0))</f>
        <v>#REF!</v>
      </c>
      <c r="K30" s="211" t="e">
        <f>IF('Crisis Indicator Data'!#REF!="No Data",1,IF(#REF!&lt;&gt;"",1,0))</f>
        <v>#REF!</v>
      </c>
      <c r="L30" s="211" t="e">
        <f>IF('Crisis Indicator Data'!#REF!="No Data",1,IF(#REF!&lt;&gt;"",1,0))</f>
        <v>#REF!</v>
      </c>
      <c r="M30" s="211" t="e">
        <f>IF('Crisis Indicator Data'!#REF!="No Data",1,IF(#REF!&lt;&gt;"",1,0))</f>
        <v>#REF!</v>
      </c>
      <c r="N30" s="211" t="e">
        <f>IF('Crisis Indicator Data'!#REF!="No Data",1,IF(#REF!&lt;&gt;"",1,0))</f>
        <v>#REF!</v>
      </c>
      <c r="O30" s="211" t="e">
        <f>IF('Crisis Indicator Data'!#REF!="No Data",1,IF(#REF!&lt;&gt;"",1,0))</f>
        <v>#REF!</v>
      </c>
      <c r="P30" s="211" t="e">
        <f>IF('Crisis Indicator Data'!#REF!="No Data",1,IF(#REF!&lt;&gt;"",1,0))</f>
        <v>#REF!</v>
      </c>
      <c r="Q30" s="211" t="e">
        <f>IF('Crisis Indicator Data'!#REF!="No Data",1,IF(#REF!&lt;&gt;"",1,0))</f>
        <v>#REF!</v>
      </c>
      <c r="R30" s="211" t="e">
        <f>IF('Crisis Indicator Data'!#REF!="No Data",1,IF(#REF!&lt;&gt;"",1,0))</f>
        <v>#REF!</v>
      </c>
      <c r="S30" s="211" t="e">
        <f>IF('Crisis Indicator Data'!#REF!="No Data",1,IF(#REF!&lt;&gt;"",1,0))</f>
        <v>#REF!</v>
      </c>
      <c r="T30" s="211" t="e">
        <f>IF('Crisis Indicator Data'!#REF!="No Data",1,IF(#REF!&lt;&gt;"",1,0))</f>
        <v>#REF!</v>
      </c>
      <c r="U30" s="211" t="e">
        <f>IF('Crisis Indicator Data'!#REF!="No Data",1,IF(#REF!&lt;&gt;"",1,0))</f>
        <v>#REF!</v>
      </c>
      <c r="V30" s="211" t="e">
        <f>IF('Crisis Indicator Data'!#REF!="No Data",1,IF(#REF!&lt;&gt;"",1,0))</f>
        <v>#REF!</v>
      </c>
      <c r="W30" s="211" t="e">
        <f>IF('Crisis Indicator Data'!#REF!="No Data",1,IF(#REF!&lt;&gt;"",1,0))</f>
        <v>#REF!</v>
      </c>
      <c r="X30" s="211" t="e">
        <f>IF('Crisis Indicator Data'!#REF!="No Data",1,IF(#REF!&lt;&gt;"",1,0))</f>
        <v>#REF!</v>
      </c>
      <c r="Y30" s="211" t="e">
        <f>IF('Crisis Indicator Data'!#REF!="No Data",1,IF(#REF!&lt;&gt;"",1,0))</f>
        <v>#REF!</v>
      </c>
      <c r="Z30" s="211" t="e">
        <f>IF('Crisis Indicator Data'!#REF!="No Data",1,IF(#REF!&lt;&gt;"",1,0))</f>
        <v>#REF!</v>
      </c>
      <c r="AA30" s="211" t="e">
        <f>IF('Crisis Indicator Data'!#REF!="No Data",1,IF(#REF!&lt;&gt;"",1,0))</f>
        <v>#REF!</v>
      </c>
      <c r="AB30" s="211" t="e">
        <f>IF('Crisis Indicator Data'!#REF!="No Data",1,IF(#REF!&lt;&gt;"",1,0))</f>
        <v>#REF!</v>
      </c>
      <c r="AC30" s="211" t="e">
        <f>IF('Crisis Indicator Data'!#REF!="No Data",1,IF(#REF!&lt;&gt;"",1,0))</f>
        <v>#REF!</v>
      </c>
      <c r="AD30" s="211" t="e">
        <f>IF('Crisis Indicator Data'!#REF!="No Data",1,IF(#REF!&lt;&gt;"",1,0))</f>
        <v>#REF!</v>
      </c>
      <c r="AE30" s="211" t="e">
        <f>IF('Crisis Indicator Data'!#REF!="No Data",1,IF(#REF!&lt;&gt;"",1,0))</f>
        <v>#REF!</v>
      </c>
      <c r="AF30" s="211" t="e">
        <f>IF('Crisis Indicator Data'!#REF!="No Data",1,IF(#REF!&lt;&gt;"",1,0))</f>
        <v>#REF!</v>
      </c>
      <c r="AG30" s="211" t="e">
        <f>IF('Crisis Indicator Data'!#REF!="No Data",1,IF(#REF!&lt;&gt;"",1,0))</f>
        <v>#REF!</v>
      </c>
      <c r="AH30" s="211" t="e">
        <f>IF('Crisis Indicator Data'!#REF!="No Data",1,IF(#REF!&lt;&gt;"",1,0))</f>
        <v>#REF!</v>
      </c>
      <c r="AI30" s="211" t="e">
        <f>IF('Crisis Indicator Data'!#REF!="No Data",1,IF(#REF!&lt;&gt;"",1,0))</f>
        <v>#REF!</v>
      </c>
      <c r="AJ30" s="211" t="e">
        <f>IF('Crisis Indicator Data'!#REF!="No Data",1,IF(#REF!&lt;&gt;"",1,0))</f>
        <v>#REF!</v>
      </c>
      <c r="AK30" s="211" t="e">
        <f>IF('Crisis Indicator Data'!#REF!="No Data",1,IF(#REF!&lt;&gt;"",1,0))</f>
        <v>#REF!</v>
      </c>
      <c r="AL30" s="211" t="e">
        <f>IF('Crisis Indicator Data'!#REF!="No Data",1,IF(#REF!&lt;&gt;"",1,0))</f>
        <v>#REF!</v>
      </c>
      <c r="AM30" s="211" t="e">
        <f>IF('Crisis Indicator Data'!#REF!="No Data",1,IF(#REF!&lt;&gt;"",1,0))</f>
        <v>#REF!</v>
      </c>
      <c r="AN30" s="211" t="e">
        <f>IF('Crisis Indicator Data'!#REF!="No Data",1,IF(#REF!&lt;&gt;"",1,0))</f>
        <v>#REF!</v>
      </c>
      <c r="AO30" s="211" t="e">
        <f>IF('Crisis Indicator Data'!#REF!="No Data",1,IF(#REF!&lt;&gt;"",1,0))</f>
        <v>#REF!</v>
      </c>
      <c r="AP30" s="211" t="e">
        <f>IF('Crisis Indicator Data'!#REF!="No Data",1,IF(#REF!&lt;&gt;"",1,0))</f>
        <v>#REF!</v>
      </c>
      <c r="AQ30" s="211" t="e">
        <f>IF('Crisis Indicator Data'!#REF!="No Data",1,IF(#REF!&lt;&gt;"",1,0))</f>
        <v>#REF!</v>
      </c>
      <c r="AR30" s="211" t="e">
        <f>IF('Crisis Indicator Data'!#REF!="No Data",1,IF(#REF!&lt;&gt;"",1,0))</f>
        <v>#REF!</v>
      </c>
      <c r="AS30" s="211" t="e">
        <f>IF('Crisis Indicator Data'!#REF!="No Data",1,IF(#REF!&lt;&gt;"",1,0))</f>
        <v>#REF!</v>
      </c>
      <c r="AT30" s="211" t="e">
        <f>IF('Crisis Indicator Data'!#REF!="No Data",1,IF(#REF!&lt;&gt;"",1,0))</f>
        <v>#REF!</v>
      </c>
      <c r="AU30" s="211" t="e">
        <f>IF('Crisis Indicator Data'!#REF!="No Data",1,IF(#REF!&lt;&gt;"",1,0))</f>
        <v>#REF!</v>
      </c>
      <c r="AV30" s="211" t="e">
        <f>IF('Crisis Indicator Data'!#REF!="No Data",1,IF(#REF!&lt;&gt;"",1,0))</f>
        <v>#REF!</v>
      </c>
      <c r="AW30" s="211" t="e">
        <f>IF('Crisis Indicator Data'!#REF!="No Data",1,IF(#REF!&lt;&gt;"",1,0))</f>
        <v>#REF!</v>
      </c>
      <c r="AX30" s="211" t="e">
        <f>IF('Crisis Indicator Data'!#REF!="No Data",1,IF(#REF!&lt;&gt;"",1,0))</f>
        <v>#REF!</v>
      </c>
      <c r="AY30" s="211" t="e">
        <f>IF('Crisis Indicator Data'!#REF!="No Data",1,IF(#REF!&lt;&gt;"",1,0))</f>
        <v>#REF!</v>
      </c>
      <c r="AZ30" s="211" t="e">
        <f>IF('Crisis Indicator Data'!#REF!="No Data",1,IF(#REF!&lt;&gt;"",1,0))</f>
        <v>#REF!</v>
      </c>
      <c r="BA30" t="e">
        <f t="shared" si="0"/>
        <v>#REF!</v>
      </c>
      <c r="BB30" s="22" t="e">
        <f t="shared" si="1"/>
        <v>#REF!</v>
      </c>
    </row>
    <row r="31" spans="1:54" x14ac:dyDescent="0.25">
      <c r="A31" t="s">
        <v>8832</v>
      </c>
      <c r="B31" s="211" t="e">
        <f>IF('Crisis Indicator Data'!#REF!="No Data",1,IF(#REF!&lt;&gt;"",1,0))</f>
        <v>#REF!</v>
      </c>
      <c r="C31" s="211" t="e">
        <f>IF('Crisis Indicator Data'!#REF!="No Data",1,IF(#REF!&lt;&gt;"",1,0))</f>
        <v>#REF!</v>
      </c>
      <c r="D31" s="211" t="e">
        <f>IF('Crisis Indicator Data'!#REF!="No Data",1,IF(#REF!&lt;&gt;"",1,0))</f>
        <v>#REF!</v>
      </c>
      <c r="E31" s="211" t="e">
        <f>IF('Crisis Indicator Data'!#REF!="No Data",1,IF(#REF!&lt;&gt;"",1,0))</f>
        <v>#REF!</v>
      </c>
      <c r="F31" s="211" t="e">
        <f>IF('Crisis Indicator Data'!#REF!="No Data",1,IF(#REF!&lt;&gt;"",1,0))</f>
        <v>#REF!</v>
      </c>
      <c r="G31" s="211" t="e">
        <f>IF('Crisis Indicator Data'!#REF!="No Data",1,IF(#REF!&lt;&gt;"",1,0))</f>
        <v>#REF!</v>
      </c>
      <c r="H31" s="211" t="e">
        <f>IF('Crisis Indicator Data'!#REF!="No Data",1,IF(#REF!&lt;&gt;"",1,0))</f>
        <v>#REF!</v>
      </c>
      <c r="I31" s="211" t="e">
        <f>IF('Crisis Indicator Data'!#REF!="No Data",1,IF(#REF!&lt;&gt;"",1,0))</f>
        <v>#REF!</v>
      </c>
      <c r="J31" s="211" t="e">
        <f>IF('Crisis Indicator Data'!#REF!="No Data",1,IF(#REF!&lt;&gt;"",1,0))</f>
        <v>#REF!</v>
      </c>
      <c r="K31" s="211" t="e">
        <f>IF('Crisis Indicator Data'!#REF!="No Data",1,IF(#REF!&lt;&gt;"",1,0))</f>
        <v>#REF!</v>
      </c>
      <c r="L31" s="211" t="e">
        <f>IF('Crisis Indicator Data'!#REF!="No Data",1,IF(#REF!&lt;&gt;"",1,0))</f>
        <v>#REF!</v>
      </c>
      <c r="M31" s="211" t="e">
        <f>IF('Crisis Indicator Data'!#REF!="No Data",1,IF(#REF!&lt;&gt;"",1,0))</f>
        <v>#REF!</v>
      </c>
      <c r="N31" s="211" t="e">
        <f>IF('Crisis Indicator Data'!#REF!="No Data",1,IF(#REF!&lt;&gt;"",1,0))</f>
        <v>#REF!</v>
      </c>
      <c r="O31" s="211" t="e">
        <f>IF('Crisis Indicator Data'!#REF!="No Data",1,IF(#REF!&lt;&gt;"",1,0))</f>
        <v>#REF!</v>
      </c>
      <c r="P31" s="211" t="e">
        <f>IF('Crisis Indicator Data'!#REF!="No Data",1,IF(#REF!&lt;&gt;"",1,0))</f>
        <v>#REF!</v>
      </c>
      <c r="Q31" s="211" t="e">
        <f>IF('Crisis Indicator Data'!#REF!="No Data",1,IF(#REF!&lt;&gt;"",1,0))</f>
        <v>#REF!</v>
      </c>
      <c r="R31" s="211" t="e">
        <f>IF('Crisis Indicator Data'!#REF!="No Data",1,IF(#REF!&lt;&gt;"",1,0))</f>
        <v>#REF!</v>
      </c>
      <c r="S31" s="211" t="e">
        <f>IF('Crisis Indicator Data'!#REF!="No Data",1,IF(#REF!&lt;&gt;"",1,0))</f>
        <v>#REF!</v>
      </c>
      <c r="T31" s="211" t="e">
        <f>IF('Crisis Indicator Data'!#REF!="No Data",1,IF(#REF!&lt;&gt;"",1,0))</f>
        <v>#REF!</v>
      </c>
      <c r="U31" s="211" t="e">
        <f>IF('Crisis Indicator Data'!#REF!="No Data",1,IF(#REF!&lt;&gt;"",1,0))</f>
        <v>#REF!</v>
      </c>
      <c r="V31" s="211" t="e">
        <f>IF('Crisis Indicator Data'!#REF!="No Data",1,IF(#REF!&lt;&gt;"",1,0))</f>
        <v>#REF!</v>
      </c>
      <c r="W31" s="211" t="e">
        <f>IF('Crisis Indicator Data'!#REF!="No Data",1,IF(#REF!&lt;&gt;"",1,0))</f>
        <v>#REF!</v>
      </c>
      <c r="X31" s="211" t="e">
        <f>IF('Crisis Indicator Data'!#REF!="No Data",1,IF(#REF!&lt;&gt;"",1,0))</f>
        <v>#REF!</v>
      </c>
      <c r="Y31" s="211" t="e">
        <f>IF('Crisis Indicator Data'!#REF!="No Data",1,IF(#REF!&lt;&gt;"",1,0))</f>
        <v>#REF!</v>
      </c>
      <c r="Z31" s="211" t="e">
        <f>IF('Crisis Indicator Data'!#REF!="No Data",1,IF(#REF!&lt;&gt;"",1,0))</f>
        <v>#REF!</v>
      </c>
      <c r="AA31" s="211" t="e">
        <f>IF('Crisis Indicator Data'!#REF!="No Data",1,IF(#REF!&lt;&gt;"",1,0))</f>
        <v>#REF!</v>
      </c>
      <c r="AB31" s="211" t="e">
        <f>IF('Crisis Indicator Data'!#REF!="No Data",1,IF(#REF!&lt;&gt;"",1,0))</f>
        <v>#REF!</v>
      </c>
      <c r="AC31" s="211" t="e">
        <f>IF('Crisis Indicator Data'!#REF!="No Data",1,IF(#REF!&lt;&gt;"",1,0))</f>
        <v>#REF!</v>
      </c>
      <c r="AD31" s="211" t="e">
        <f>IF('Crisis Indicator Data'!#REF!="No Data",1,IF(#REF!&lt;&gt;"",1,0))</f>
        <v>#REF!</v>
      </c>
      <c r="AE31" s="211" t="e">
        <f>IF('Crisis Indicator Data'!#REF!="No Data",1,IF(#REF!&lt;&gt;"",1,0))</f>
        <v>#REF!</v>
      </c>
      <c r="AF31" s="211" t="e">
        <f>IF('Crisis Indicator Data'!#REF!="No Data",1,IF(#REF!&lt;&gt;"",1,0))</f>
        <v>#REF!</v>
      </c>
      <c r="AG31" s="211" t="e">
        <f>IF('Crisis Indicator Data'!#REF!="No Data",1,IF(#REF!&lt;&gt;"",1,0))</f>
        <v>#REF!</v>
      </c>
      <c r="AH31" s="211" t="e">
        <f>IF('Crisis Indicator Data'!#REF!="No Data",1,IF(#REF!&lt;&gt;"",1,0))</f>
        <v>#REF!</v>
      </c>
      <c r="AI31" s="211" t="e">
        <f>IF('Crisis Indicator Data'!#REF!="No Data",1,IF(#REF!&lt;&gt;"",1,0))</f>
        <v>#REF!</v>
      </c>
      <c r="AJ31" s="211" t="e">
        <f>IF('Crisis Indicator Data'!#REF!="No Data",1,IF(#REF!&lt;&gt;"",1,0))</f>
        <v>#REF!</v>
      </c>
      <c r="AK31" s="211" t="e">
        <f>IF('Crisis Indicator Data'!#REF!="No Data",1,IF(#REF!&lt;&gt;"",1,0))</f>
        <v>#REF!</v>
      </c>
      <c r="AL31" s="211" t="e">
        <f>IF('Crisis Indicator Data'!#REF!="No Data",1,IF(#REF!&lt;&gt;"",1,0))</f>
        <v>#REF!</v>
      </c>
      <c r="AM31" s="211" t="e">
        <f>IF('Crisis Indicator Data'!#REF!="No Data",1,IF(#REF!&lt;&gt;"",1,0))</f>
        <v>#REF!</v>
      </c>
      <c r="AN31" s="211" t="e">
        <f>IF('Crisis Indicator Data'!#REF!="No Data",1,IF(#REF!&lt;&gt;"",1,0))</f>
        <v>#REF!</v>
      </c>
      <c r="AO31" s="211" t="e">
        <f>IF('Crisis Indicator Data'!#REF!="No Data",1,IF(#REF!&lt;&gt;"",1,0))</f>
        <v>#REF!</v>
      </c>
      <c r="AP31" s="211" t="e">
        <f>IF('Crisis Indicator Data'!#REF!="No Data",1,IF(#REF!&lt;&gt;"",1,0))</f>
        <v>#REF!</v>
      </c>
      <c r="AQ31" s="211" t="e">
        <f>IF('Crisis Indicator Data'!#REF!="No Data",1,IF(#REF!&lt;&gt;"",1,0))</f>
        <v>#REF!</v>
      </c>
      <c r="AR31" s="211" t="e">
        <f>IF('Crisis Indicator Data'!#REF!="No Data",1,IF(#REF!&lt;&gt;"",1,0))</f>
        <v>#REF!</v>
      </c>
      <c r="AS31" s="211" t="e">
        <f>IF('Crisis Indicator Data'!#REF!="No Data",1,IF(#REF!&lt;&gt;"",1,0))</f>
        <v>#REF!</v>
      </c>
      <c r="AT31" s="211" t="e">
        <f>IF('Crisis Indicator Data'!#REF!="No Data",1,IF(#REF!&lt;&gt;"",1,0))</f>
        <v>#REF!</v>
      </c>
      <c r="AU31" s="211" t="e">
        <f>IF('Crisis Indicator Data'!#REF!="No Data",1,IF(#REF!&lt;&gt;"",1,0))</f>
        <v>#REF!</v>
      </c>
      <c r="AV31" s="211" t="e">
        <f>IF('Crisis Indicator Data'!#REF!="No Data",1,IF(#REF!&lt;&gt;"",1,0))</f>
        <v>#REF!</v>
      </c>
      <c r="AW31" s="211" t="e">
        <f>IF('Crisis Indicator Data'!#REF!="No Data",1,IF(#REF!&lt;&gt;"",1,0))</f>
        <v>#REF!</v>
      </c>
      <c r="AX31" s="211" t="e">
        <f>IF('Crisis Indicator Data'!#REF!="No Data",1,IF(#REF!&lt;&gt;"",1,0))</f>
        <v>#REF!</v>
      </c>
      <c r="AY31" s="211" t="e">
        <f>IF('Crisis Indicator Data'!#REF!="No Data",1,IF(#REF!&lt;&gt;"",1,0))</f>
        <v>#REF!</v>
      </c>
      <c r="AZ31" s="211" t="e">
        <f>IF('Crisis Indicator Data'!#REF!="No Data",1,IF(#REF!&lt;&gt;"",1,0))</f>
        <v>#REF!</v>
      </c>
      <c r="BA31" t="e">
        <f t="shared" si="0"/>
        <v>#REF!</v>
      </c>
      <c r="BB31" s="22" t="e">
        <f t="shared" si="1"/>
        <v>#REF!</v>
      </c>
    </row>
    <row r="32" spans="1:54" x14ac:dyDescent="0.25">
      <c r="A32" t="s">
        <v>8824</v>
      </c>
      <c r="B32" s="211" t="e">
        <f>IF('Crisis Indicator Data'!#REF!="No Data",1,IF(#REF!&lt;&gt;"",1,0))</f>
        <v>#REF!</v>
      </c>
      <c r="C32" s="211" t="e">
        <f>IF('Crisis Indicator Data'!#REF!="No Data",1,IF(#REF!&lt;&gt;"",1,0))</f>
        <v>#REF!</v>
      </c>
      <c r="D32" s="211" t="e">
        <f>IF('Crisis Indicator Data'!#REF!="No Data",1,IF(#REF!&lt;&gt;"",1,0))</f>
        <v>#REF!</v>
      </c>
      <c r="E32" s="211" t="e">
        <f>IF('Crisis Indicator Data'!#REF!="No Data",1,IF(#REF!&lt;&gt;"",1,0))</f>
        <v>#REF!</v>
      </c>
      <c r="F32" s="211" t="e">
        <f>IF('Crisis Indicator Data'!#REF!="No Data",1,IF(#REF!&lt;&gt;"",1,0))</f>
        <v>#REF!</v>
      </c>
      <c r="G32" s="211" t="e">
        <f>IF('Crisis Indicator Data'!#REF!="No Data",1,IF(#REF!&lt;&gt;"",1,0))</f>
        <v>#REF!</v>
      </c>
      <c r="H32" s="211" t="e">
        <f>IF('Crisis Indicator Data'!#REF!="No Data",1,IF(#REF!&lt;&gt;"",1,0))</f>
        <v>#REF!</v>
      </c>
      <c r="I32" s="211" t="e">
        <f>IF('Crisis Indicator Data'!#REF!="No Data",1,IF(#REF!&lt;&gt;"",1,0))</f>
        <v>#REF!</v>
      </c>
      <c r="J32" s="211" t="e">
        <f>IF('Crisis Indicator Data'!#REF!="No Data",1,IF(#REF!&lt;&gt;"",1,0))</f>
        <v>#REF!</v>
      </c>
      <c r="K32" s="211" t="e">
        <f>IF('Crisis Indicator Data'!#REF!="No Data",1,IF(#REF!&lt;&gt;"",1,0))</f>
        <v>#REF!</v>
      </c>
      <c r="L32" s="211" t="e">
        <f>IF('Crisis Indicator Data'!#REF!="No Data",1,IF(#REF!&lt;&gt;"",1,0))</f>
        <v>#REF!</v>
      </c>
      <c r="M32" s="211" t="e">
        <f>IF('Crisis Indicator Data'!#REF!="No Data",1,IF(#REF!&lt;&gt;"",1,0))</f>
        <v>#REF!</v>
      </c>
      <c r="N32" s="211" t="e">
        <f>IF('Crisis Indicator Data'!#REF!="No Data",1,IF(#REF!&lt;&gt;"",1,0))</f>
        <v>#REF!</v>
      </c>
      <c r="O32" s="211" t="e">
        <f>IF('Crisis Indicator Data'!#REF!="No Data",1,IF(#REF!&lt;&gt;"",1,0))</f>
        <v>#REF!</v>
      </c>
      <c r="P32" s="211" t="e">
        <f>IF('Crisis Indicator Data'!#REF!="No Data",1,IF(#REF!&lt;&gt;"",1,0))</f>
        <v>#REF!</v>
      </c>
      <c r="Q32" s="211" t="e">
        <f>IF('Crisis Indicator Data'!#REF!="No Data",1,IF(#REF!&lt;&gt;"",1,0))</f>
        <v>#REF!</v>
      </c>
      <c r="R32" s="211" t="e">
        <f>IF('Crisis Indicator Data'!#REF!="No Data",1,IF(#REF!&lt;&gt;"",1,0))</f>
        <v>#REF!</v>
      </c>
      <c r="S32" s="211" t="e">
        <f>IF('Crisis Indicator Data'!#REF!="No Data",1,IF(#REF!&lt;&gt;"",1,0))</f>
        <v>#REF!</v>
      </c>
      <c r="T32" s="211" t="e">
        <f>IF('Crisis Indicator Data'!#REF!="No Data",1,IF(#REF!&lt;&gt;"",1,0))</f>
        <v>#REF!</v>
      </c>
      <c r="U32" s="211" t="e">
        <f>IF('Crisis Indicator Data'!#REF!="No Data",1,IF(#REF!&lt;&gt;"",1,0))</f>
        <v>#REF!</v>
      </c>
      <c r="V32" s="211" t="e">
        <f>IF('Crisis Indicator Data'!#REF!="No Data",1,IF(#REF!&lt;&gt;"",1,0))</f>
        <v>#REF!</v>
      </c>
      <c r="W32" s="211" t="e">
        <f>IF('Crisis Indicator Data'!#REF!="No Data",1,IF(#REF!&lt;&gt;"",1,0))</f>
        <v>#REF!</v>
      </c>
      <c r="X32" s="211" t="e">
        <f>IF('Crisis Indicator Data'!#REF!="No Data",1,IF(#REF!&lt;&gt;"",1,0))</f>
        <v>#REF!</v>
      </c>
      <c r="Y32" s="211" t="e">
        <f>IF('Crisis Indicator Data'!#REF!="No Data",1,IF(#REF!&lt;&gt;"",1,0))</f>
        <v>#REF!</v>
      </c>
      <c r="Z32" s="211" t="e">
        <f>IF('Crisis Indicator Data'!#REF!="No Data",1,IF(#REF!&lt;&gt;"",1,0))</f>
        <v>#REF!</v>
      </c>
      <c r="AA32" s="211" t="e">
        <f>IF('Crisis Indicator Data'!#REF!="No Data",1,IF(#REF!&lt;&gt;"",1,0))</f>
        <v>#REF!</v>
      </c>
      <c r="AB32" s="211" t="e">
        <f>IF('Crisis Indicator Data'!#REF!="No Data",1,IF(#REF!&lt;&gt;"",1,0))</f>
        <v>#REF!</v>
      </c>
      <c r="AC32" s="211" t="e">
        <f>IF('Crisis Indicator Data'!#REF!="No Data",1,IF(#REF!&lt;&gt;"",1,0))</f>
        <v>#REF!</v>
      </c>
      <c r="AD32" s="211" t="e">
        <f>IF('Crisis Indicator Data'!#REF!="No Data",1,IF(#REF!&lt;&gt;"",1,0))</f>
        <v>#REF!</v>
      </c>
      <c r="AE32" s="211" t="e">
        <f>IF('Crisis Indicator Data'!#REF!="No Data",1,IF(#REF!&lt;&gt;"",1,0))</f>
        <v>#REF!</v>
      </c>
      <c r="AF32" s="211" t="e">
        <f>IF('Crisis Indicator Data'!#REF!="No Data",1,IF(#REF!&lt;&gt;"",1,0))</f>
        <v>#REF!</v>
      </c>
      <c r="AG32" s="211" t="e">
        <f>IF('Crisis Indicator Data'!#REF!="No Data",1,IF(#REF!&lt;&gt;"",1,0))</f>
        <v>#REF!</v>
      </c>
      <c r="AH32" s="211" t="e">
        <f>IF('Crisis Indicator Data'!#REF!="No Data",1,IF(#REF!&lt;&gt;"",1,0))</f>
        <v>#REF!</v>
      </c>
      <c r="AI32" s="211" t="e">
        <f>IF('Crisis Indicator Data'!#REF!="No Data",1,IF(#REF!&lt;&gt;"",1,0))</f>
        <v>#REF!</v>
      </c>
      <c r="AJ32" s="211" t="e">
        <f>IF('Crisis Indicator Data'!#REF!="No Data",1,IF(#REF!&lt;&gt;"",1,0))</f>
        <v>#REF!</v>
      </c>
      <c r="AK32" s="211" t="e">
        <f>IF('Crisis Indicator Data'!#REF!="No Data",1,IF(#REF!&lt;&gt;"",1,0))</f>
        <v>#REF!</v>
      </c>
      <c r="AL32" s="211" t="e">
        <f>IF('Crisis Indicator Data'!#REF!="No Data",1,IF(#REF!&lt;&gt;"",1,0))</f>
        <v>#REF!</v>
      </c>
      <c r="AM32" s="211" t="e">
        <f>IF('Crisis Indicator Data'!#REF!="No Data",1,IF(#REF!&lt;&gt;"",1,0))</f>
        <v>#REF!</v>
      </c>
      <c r="AN32" s="211" t="e">
        <f>IF('Crisis Indicator Data'!#REF!="No Data",1,IF(#REF!&lt;&gt;"",1,0))</f>
        <v>#REF!</v>
      </c>
      <c r="AO32" s="211" t="e">
        <f>IF('Crisis Indicator Data'!#REF!="No Data",1,IF(#REF!&lt;&gt;"",1,0))</f>
        <v>#REF!</v>
      </c>
      <c r="AP32" s="211" t="e">
        <f>IF('Crisis Indicator Data'!#REF!="No Data",1,IF(#REF!&lt;&gt;"",1,0))</f>
        <v>#REF!</v>
      </c>
      <c r="AQ32" s="211" t="e">
        <f>IF('Crisis Indicator Data'!#REF!="No Data",1,IF(#REF!&lt;&gt;"",1,0))</f>
        <v>#REF!</v>
      </c>
      <c r="AR32" s="211" t="e">
        <f>IF('Crisis Indicator Data'!#REF!="No Data",1,IF(#REF!&lt;&gt;"",1,0))</f>
        <v>#REF!</v>
      </c>
      <c r="AS32" s="211" t="e">
        <f>IF('Crisis Indicator Data'!#REF!="No Data",1,IF(#REF!&lt;&gt;"",1,0))</f>
        <v>#REF!</v>
      </c>
      <c r="AT32" s="211" t="e">
        <f>IF('Crisis Indicator Data'!#REF!="No Data",1,IF(#REF!&lt;&gt;"",1,0))</f>
        <v>#REF!</v>
      </c>
      <c r="AU32" s="211" t="e">
        <f>IF('Crisis Indicator Data'!#REF!="No Data",1,IF(#REF!&lt;&gt;"",1,0))</f>
        <v>#REF!</v>
      </c>
      <c r="AV32" s="211" t="e">
        <f>IF('Crisis Indicator Data'!#REF!="No Data",1,IF(#REF!&lt;&gt;"",1,0))</f>
        <v>#REF!</v>
      </c>
      <c r="AW32" s="211" t="e">
        <f>IF('Crisis Indicator Data'!#REF!="No Data",1,IF(#REF!&lt;&gt;"",1,0))</f>
        <v>#REF!</v>
      </c>
      <c r="AX32" s="211" t="e">
        <f>IF('Crisis Indicator Data'!#REF!="No Data",1,IF(#REF!&lt;&gt;"",1,0))</f>
        <v>#REF!</v>
      </c>
      <c r="AY32" s="211" t="e">
        <f>IF('Crisis Indicator Data'!#REF!="No Data",1,IF(#REF!&lt;&gt;"",1,0))</f>
        <v>#REF!</v>
      </c>
      <c r="AZ32" s="211" t="e">
        <f>IF('Crisis Indicator Data'!#REF!="No Data",1,IF(#REF!&lt;&gt;"",1,0))</f>
        <v>#REF!</v>
      </c>
      <c r="BA32" t="e">
        <f t="shared" si="0"/>
        <v>#REF!</v>
      </c>
      <c r="BB32" s="22" t="e">
        <f t="shared" si="1"/>
        <v>#REF!</v>
      </c>
    </row>
    <row r="33" spans="1:54" x14ac:dyDescent="0.25">
      <c r="A33" t="s">
        <v>8822</v>
      </c>
      <c r="B33" s="211" t="e">
        <f>IF('Crisis Indicator Data'!#REF!="No Data",1,IF(#REF!&lt;&gt;"",1,0))</f>
        <v>#REF!</v>
      </c>
      <c r="C33" s="211" t="e">
        <f>IF('Crisis Indicator Data'!#REF!="No Data",1,IF(#REF!&lt;&gt;"",1,0))</f>
        <v>#REF!</v>
      </c>
      <c r="D33" s="211" t="e">
        <f>IF('Crisis Indicator Data'!#REF!="No Data",1,IF(#REF!&lt;&gt;"",1,0))</f>
        <v>#REF!</v>
      </c>
      <c r="E33" s="211" t="e">
        <f>IF('Crisis Indicator Data'!#REF!="No Data",1,IF(#REF!&lt;&gt;"",1,0))</f>
        <v>#REF!</v>
      </c>
      <c r="F33" s="211" t="e">
        <f>IF('Crisis Indicator Data'!#REF!="No Data",1,IF(#REF!&lt;&gt;"",1,0))</f>
        <v>#REF!</v>
      </c>
      <c r="G33" s="211" t="e">
        <f>IF('Crisis Indicator Data'!#REF!="No Data",1,IF(#REF!&lt;&gt;"",1,0))</f>
        <v>#REF!</v>
      </c>
      <c r="H33" s="211" t="e">
        <f>IF('Crisis Indicator Data'!#REF!="No Data",1,IF(#REF!&lt;&gt;"",1,0))</f>
        <v>#REF!</v>
      </c>
      <c r="I33" s="211" t="e">
        <f>IF('Crisis Indicator Data'!#REF!="No Data",1,IF(#REF!&lt;&gt;"",1,0))</f>
        <v>#REF!</v>
      </c>
      <c r="J33" s="211" t="e">
        <f>IF('Crisis Indicator Data'!#REF!="No Data",1,IF(#REF!&lt;&gt;"",1,0))</f>
        <v>#REF!</v>
      </c>
      <c r="K33" s="211" t="e">
        <f>IF('Crisis Indicator Data'!#REF!="No Data",1,IF(#REF!&lt;&gt;"",1,0))</f>
        <v>#REF!</v>
      </c>
      <c r="L33" s="211" t="e">
        <f>IF('Crisis Indicator Data'!#REF!="No Data",1,IF(#REF!&lt;&gt;"",1,0))</f>
        <v>#REF!</v>
      </c>
      <c r="M33" s="211" t="e">
        <f>IF('Crisis Indicator Data'!#REF!="No Data",1,IF(#REF!&lt;&gt;"",1,0))</f>
        <v>#REF!</v>
      </c>
      <c r="N33" s="211" t="e">
        <f>IF('Crisis Indicator Data'!#REF!="No Data",1,IF(#REF!&lt;&gt;"",1,0))</f>
        <v>#REF!</v>
      </c>
      <c r="O33" s="211" t="e">
        <f>IF('Crisis Indicator Data'!#REF!="No Data",1,IF(#REF!&lt;&gt;"",1,0))</f>
        <v>#REF!</v>
      </c>
      <c r="P33" s="211" t="e">
        <f>IF('Crisis Indicator Data'!#REF!="No Data",1,IF(#REF!&lt;&gt;"",1,0))</f>
        <v>#REF!</v>
      </c>
      <c r="Q33" s="211" t="e">
        <f>IF('Crisis Indicator Data'!#REF!="No Data",1,IF(#REF!&lt;&gt;"",1,0))</f>
        <v>#REF!</v>
      </c>
      <c r="R33" s="211" t="e">
        <f>IF('Crisis Indicator Data'!#REF!="No Data",1,IF(#REF!&lt;&gt;"",1,0))</f>
        <v>#REF!</v>
      </c>
      <c r="S33" s="211" t="e">
        <f>IF('Crisis Indicator Data'!#REF!="No Data",1,IF(#REF!&lt;&gt;"",1,0))</f>
        <v>#REF!</v>
      </c>
      <c r="T33" s="211" t="e">
        <f>IF('Crisis Indicator Data'!#REF!="No Data",1,IF(#REF!&lt;&gt;"",1,0))</f>
        <v>#REF!</v>
      </c>
      <c r="U33" s="211" t="e">
        <f>IF('Crisis Indicator Data'!#REF!="No Data",1,IF(#REF!&lt;&gt;"",1,0))</f>
        <v>#REF!</v>
      </c>
      <c r="V33" s="211" t="e">
        <f>IF('Crisis Indicator Data'!#REF!="No Data",1,IF(#REF!&lt;&gt;"",1,0))</f>
        <v>#REF!</v>
      </c>
      <c r="W33" s="211" t="e">
        <f>IF('Crisis Indicator Data'!#REF!="No Data",1,IF(#REF!&lt;&gt;"",1,0))</f>
        <v>#REF!</v>
      </c>
      <c r="X33" s="211" t="e">
        <f>IF('Crisis Indicator Data'!#REF!="No Data",1,IF(#REF!&lt;&gt;"",1,0))</f>
        <v>#REF!</v>
      </c>
      <c r="Y33" s="211" t="e">
        <f>IF('Crisis Indicator Data'!#REF!="No Data",1,IF(#REF!&lt;&gt;"",1,0))</f>
        <v>#REF!</v>
      </c>
      <c r="Z33" s="211" t="e">
        <f>IF('Crisis Indicator Data'!#REF!="No Data",1,IF(#REF!&lt;&gt;"",1,0))</f>
        <v>#REF!</v>
      </c>
      <c r="AA33" s="211" t="e">
        <f>IF('Crisis Indicator Data'!#REF!="No Data",1,IF(#REF!&lt;&gt;"",1,0))</f>
        <v>#REF!</v>
      </c>
      <c r="AB33" s="211" t="e">
        <f>IF('Crisis Indicator Data'!#REF!="No Data",1,IF(#REF!&lt;&gt;"",1,0))</f>
        <v>#REF!</v>
      </c>
      <c r="AC33" s="211" t="e">
        <f>IF('Crisis Indicator Data'!#REF!="No Data",1,IF(#REF!&lt;&gt;"",1,0))</f>
        <v>#REF!</v>
      </c>
      <c r="AD33" s="211" t="e">
        <f>IF('Crisis Indicator Data'!#REF!="No Data",1,IF(#REF!&lt;&gt;"",1,0))</f>
        <v>#REF!</v>
      </c>
      <c r="AE33" s="211" t="e">
        <f>IF('Crisis Indicator Data'!#REF!="No Data",1,IF(#REF!&lt;&gt;"",1,0))</f>
        <v>#REF!</v>
      </c>
      <c r="AF33" s="211" t="e">
        <f>IF('Crisis Indicator Data'!#REF!="No Data",1,IF(#REF!&lt;&gt;"",1,0))</f>
        <v>#REF!</v>
      </c>
      <c r="AG33" s="211" t="e">
        <f>IF('Crisis Indicator Data'!#REF!="No Data",1,IF(#REF!&lt;&gt;"",1,0))</f>
        <v>#REF!</v>
      </c>
      <c r="AH33" s="211" t="e">
        <f>IF('Crisis Indicator Data'!#REF!="No Data",1,IF(#REF!&lt;&gt;"",1,0))</f>
        <v>#REF!</v>
      </c>
      <c r="AI33" s="211" t="e">
        <f>IF('Crisis Indicator Data'!#REF!="No Data",1,IF(#REF!&lt;&gt;"",1,0))</f>
        <v>#REF!</v>
      </c>
      <c r="AJ33" s="211" t="e">
        <f>IF('Crisis Indicator Data'!#REF!="No Data",1,IF(#REF!&lt;&gt;"",1,0))</f>
        <v>#REF!</v>
      </c>
      <c r="AK33" s="211" t="e">
        <f>IF('Crisis Indicator Data'!#REF!="No Data",1,IF(#REF!&lt;&gt;"",1,0))</f>
        <v>#REF!</v>
      </c>
      <c r="AL33" s="211" t="e">
        <f>IF('Crisis Indicator Data'!#REF!="No Data",1,IF(#REF!&lt;&gt;"",1,0))</f>
        <v>#REF!</v>
      </c>
      <c r="AM33" s="211" t="e">
        <f>IF('Crisis Indicator Data'!#REF!="No Data",1,IF(#REF!&lt;&gt;"",1,0))</f>
        <v>#REF!</v>
      </c>
      <c r="AN33" s="211" t="e">
        <f>IF('Crisis Indicator Data'!#REF!="No Data",1,IF(#REF!&lt;&gt;"",1,0))</f>
        <v>#REF!</v>
      </c>
      <c r="AO33" s="211" t="e">
        <f>IF('Crisis Indicator Data'!#REF!="No Data",1,IF(#REF!&lt;&gt;"",1,0))</f>
        <v>#REF!</v>
      </c>
      <c r="AP33" s="211" t="e">
        <f>IF('Crisis Indicator Data'!#REF!="No Data",1,IF(#REF!&lt;&gt;"",1,0))</f>
        <v>#REF!</v>
      </c>
      <c r="AQ33" s="211" t="e">
        <f>IF('Crisis Indicator Data'!#REF!="No Data",1,IF(#REF!&lt;&gt;"",1,0))</f>
        <v>#REF!</v>
      </c>
      <c r="AR33" s="211" t="e">
        <f>IF('Crisis Indicator Data'!#REF!="No Data",1,IF(#REF!&lt;&gt;"",1,0))</f>
        <v>#REF!</v>
      </c>
      <c r="AS33" s="211" t="e">
        <f>IF('Crisis Indicator Data'!#REF!="No Data",1,IF(#REF!&lt;&gt;"",1,0))</f>
        <v>#REF!</v>
      </c>
      <c r="AT33" s="211" t="e">
        <f>IF('Crisis Indicator Data'!#REF!="No Data",1,IF(#REF!&lt;&gt;"",1,0))</f>
        <v>#REF!</v>
      </c>
      <c r="AU33" s="211" t="e">
        <f>IF('Crisis Indicator Data'!#REF!="No Data",1,IF(#REF!&lt;&gt;"",1,0))</f>
        <v>#REF!</v>
      </c>
      <c r="AV33" s="211" t="e">
        <f>IF('Crisis Indicator Data'!#REF!="No Data",1,IF(#REF!&lt;&gt;"",1,0))</f>
        <v>#REF!</v>
      </c>
      <c r="AW33" s="211" t="e">
        <f>IF('Crisis Indicator Data'!#REF!="No Data",1,IF(#REF!&lt;&gt;"",1,0))</f>
        <v>#REF!</v>
      </c>
      <c r="AX33" s="211" t="e">
        <f>IF('Crisis Indicator Data'!#REF!="No Data",1,IF(#REF!&lt;&gt;"",1,0))</f>
        <v>#REF!</v>
      </c>
      <c r="AY33" s="211" t="e">
        <f>IF('Crisis Indicator Data'!#REF!="No Data",1,IF(#REF!&lt;&gt;"",1,0))</f>
        <v>#REF!</v>
      </c>
      <c r="AZ33" s="211" t="e">
        <f>IF('Crisis Indicator Data'!#REF!="No Data",1,IF(#REF!&lt;&gt;"",1,0))</f>
        <v>#REF!</v>
      </c>
      <c r="BA33" t="e">
        <f t="shared" si="0"/>
        <v>#REF!</v>
      </c>
      <c r="BB33" s="22" t="e">
        <f t="shared" si="1"/>
        <v>#REF!</v>
      </c>
    </row>
    <row r="34" spans="1:54" x14ac:dyDescent="0.25">
      <c r="A34" t="s">
        <v>9036</v>
      </c>
      <c r="B34" s="211" t="e">
        <f>IF('Crisis Indicator Data'!#REF!="No Data",1,IF(#REF!&lt;&gt;"",1,0))</f>
        <v>#REF!</v>
      </c>
      <c r="C34" s="211" t="e">
        <f>IF('Crisis Indicator Data'!#REF!="No Data",1,IF(#REF!&lt;&gt;"",1,0))</f>
        <v>#REF!</v>
      </c>
      <c r="D34" s="211" t="e">
        <f>IF('Crisis Indicator Data'!#REF!="No Data",1,IF(#REF!&lt;&gt;"",1,0))</f>
        <v>#REF!</v>
      </c>
      <c r="E34" s="211" t="e">
        <f>IF('Crisis Indicator Data'!#REF!="No Data",1,IF(#REF!&lt;&gt;"",1,0))</f>
        <v>#REF!</v>
      </c>
      <c r="F34" s="211" t="e">
        <f>IF('Crisis Indicator Data'!#REF!="No Data",1,IF(#REF!&lt;&gt;"",1,0))</f>
        <v>#REF!</v>
      </c>
      <c r="G34" s="211" t="e">
        <f>IF('Crisis Indicator Data'!#REF!="No Data",1,IF(#REF!&lt;&gt;"",1,0))</f>
        <v>#REF!</v>
      </c>
      <c r="H34" s="211" t="e">
        <f>IF('Crisis Indicator Data'!#REF!="No Data",1,IF(#REF!&lt;&gt;"",1,0))</f>
        <v>#REF!</v>
      </c>
      <c r="I34" s="211" t="e">
        <f>IF('Crisis Indicator Data'!#REF!="No Data",1,IF(#REF!&lt;&gt;"",1,0))</f>
        <v>#REF!</v>
      </c>
      <c r="J34" s="211" t="e">
        <f>IF('Crisis Indicator Data'!#REF!="No Data",1,IF(#REF!&lt;&gt;"",1,0))</f>
        <v>#REF!</v>
      </c>
      <c r="K34" s="211" t="e">
        <f>IF('Crisis Indicator Data'!#REF!="No Data",1,IF(#REF!&lt;&gt;"",1,0))</f>
        <v>#REF!</v>
      </c>
      <c r="L34" s="211" t="e">
        <f>IF('Crisis Indicator Data'!#REF!="No Data",1,IF(#REF!&lt;&gt;"",1,0))</f>
        <v>#REF!</v>
      </c>
      <c r="M34" s="211" t="e">
        <f>IF('Crisis Indicator Data'!#REF!="No Data",1,IF(#REF!&lt;&gt;"",1,0))</f>
        <v>#REF!</v>
      </c>
      <c r="N34" s="211" t="e">
        <f>IF('Crisis Indicator Data'!#REF!="No Data",1,IF(#REF!&lt;&gt;"",1,0))</f>
        <v>#REF!</v>
      </c>
      <c r="O34" s="211" t="e">
        <f>IF('Crisis Indicator Data'!#REF!="No Data",1,IF(#REF!&lt;&gt;"",1,0))</f>
        <v>#REF!</v>
      </c>
      <c r="P34" s="211" t="e">
        <f>IF('Crisis Indicator Data'!#REF!="No Data",1,IF(#REF!&lt;&gt;"",1,0))</f>
        <v>#REF!</v>
      </c>
      <c r="Q34" s="211" t="e">
        <f>IF('Crisis Indicator Data'!#REF!="No Data",1,IF(#REF!&lt;&gt;"",1,0))</f>
        <v>#REF!</v>
      </c>
      <c r="R34" s="211" t="e">
        <f>IF('Crisis Indicator Data'!#REF!="No Data",1,IF(#REF!&lt;&gt;"",1,0))</f>
        <v>#REF!</v>
      </c>
      <c r="S34" s="211" t="e">
        <f>IF('Crisis Indicator Data'!#REF!="No Data",1,IF(#REF!&lt;&gt;"",1,0))</f>
        <v>#REF!</v>
      </c>
      <c r="T34" s="211" t="e">
        <f>IF('Crisis Indicator Data'!#REF!="No Data",1,IF(#REF!&lt;&gt;"",1,0))</f>
        <v>#REF!</v>
      </c>
      <c r="U34" s="211" t="e">
        <f>IF('Crisis Indicator Data'!#REF!="No Data",1,IF(#REF!&lt;&gt;"",1,0))</f>
        <v>#REF!</v>
      </c>
      <c r="V34" s="211" t="e">
        <f>IF('Crisis Indicator Data'!#REF!="No Data",1,IF(#REF!&lt;&gt;"",1,0))</f>
        <v>#REF!</v>
      </c>
      <c r="W34" s="211" t="e">
        <f>IF('Crisis Indicator Data'!#REF!="No Data",1,IF(#REF!&lt;&gt;"",1,0))</f>
        <v>#REF!</v>
      </c>
      <c r="X34" s="211" t="e">
        <f>IF('Crisis Indicator Data'!#REF!="No Data",1,IF(#REF!&lt;&gt;"",1,0))</f>
        <v>#REF!</v>
      </c>
      <c r="Y34" s="211" t="e">
        <f>IF('Crisis Indicator Data'!#REF!="No Data",1,IF(#REF!&lt;&gt;"",1,0))</f>
        <v>#REF!</v>
      </c>
      <c r="Z34" s="211" t="e">
        <f>IF('Crisis Indicator Data'!#REF!="No Data",1,IF(#REF!&lt;&gt;"",1,0))</f>
        <v>#REF!</v>
      </c>
      <c r="AA34" s="211" t="e">
        <f>IF('Crisis Indicator Data'!#REF!="No Data",1,IF(#REF!&lt;&gt;"",1,0))</f>
        <v>#REF!</v>
      </c>
      <c r="AB34" s="211" t="e">
        <f>IF('Crisis Indicator Data'!#REF!="No Data",1,IF(#REF!&lt;&gt;"",1,0))</f>
        <v>#REF!</v>
      </c>
      <c r="AC34" s="211" t="e">
        <f>IF('Crisis Indicator Data'!#REF!="No Data",1,IF(#REF!&lt;&gt;"",1,0))</f>
        <v>#REF!</v>
      </c>
      <c r="AD34" s="211" t="e">
        <f>IF('Crisis Indicator Data'!#REF!="No Data",1,IF(#REF!&lt;&gt;"",1,0))</f>
        <v>#REF!</v>
      </c>
      <c r="AE34" s="211" t="e">
        <f>IF('Crisis Indicator Data'!#REF!="No Data",1,IF(#REF!&lt;&gt;"",1,0))</f>
        <v>#REF!</v>
      </c>
      <c r="AF34" s="211" t="e">
        <f>IF('Crisis Indicator Data'!#REF!="No Data",1,IF(#REF!&lt;&gt;"",1,0))</f>
        <v>#REF!</v>
      </c>
      <c r="AG34" s="211" t="e">
        <f>IF('Crisis Indicator Data'!#REF!="No Data",1,IF(#REF!&lt;&gt;"",1,0))</f>
        <v>#REF!</v>
      </c>
      <c r="AH34" s="211" t="e">
        <f>IF('Crisis Indicator Data'!#REF!="No Data",1,IF(#REF!&lt;&gt;"",1,0))</f>
        <v>#REF!</v>
      </c>
      <c r="AI34" s="211" t="e">
        <f>IF('Crisis Indicator Data'!#REF!="No Data",1,IF(#REF!&lt;&gt;"",1,0))</f>
        <v>#REF!</v>
      </c>
      <c r="AJ34" s="211" t="e">
        <f>IF('Crisis Indicator Data'!#REF!="No Data",1,IF(#REF!&lt;&gt;"",1,0))</f>
        <v>#REF!</v>
      </c>
      <c r="AK34" s="211" t="e">
        <f>IF('Crisis Indicator Data'!#REF!="No Data",1,IF(#REF!&lt;&gt;"",1,0))</f>
        <v>#REF!</v>
      </c>
      <c r="AL34" s="211" t="e">
        <f>IF('Crisis Indicator Data'!#REF!="No Data",1,IF(#REF!&lt;&gt;"",1,0))</f>
        <v>#REF!</v>
      </c>
      <c r="AM34" s="211" t="e">
        <f>IF('Crisis Indicator Data'!#REF!="No Data",1,IF(#REF!&lt;&gt;"",1,0))</f>
        <v>#REF!</v>
      </c>
      <c r="AN34" s="211" t="e">
        <f>IF('Crisis Indicator Data'!#REF!="No Data",1,IF(#REF!&lt;&gt;"",1,0))</f>
        <v>#REF!</v>
      </c>
      <c r="AO34" s="211" t="e">
        <f>IF('Crisis Indicator Data'!#REF!="No Data",1,IF(#REF!&lt;&gt;"",1,0))</f>
        <v>#REF!</v>
      </c>
      <c r="AP34" s="211" t="e">
        <f>IF('Crisis Indicator Data'!#REF!="No Data",1,IF(#REF!&lt;&gt;"",1,0))</f>
        <v>#REF!</v>
      </c>
      <c r="AQ34" s="211" t="e">
        <f>IF('Crisis Indicator Data'!#REF!="No Data",1,IF(#REF!&lt;&gt;"",1,0))</f>
        <v>#REF!</v>
      </c>
      <c r="AR34" s="211" t="e">
        <f>IF('Crisis Indicator Data'!#REF!="No Data",1,IF(#REF!&lt;&gt;"",1,0))</f>
        <v>#REF!</v>
      </c>
      <c r="AS34" s="211" t="e">
        <f>IF('Crisis Indicator Data'!#REF!="No Data",1,IF(#REF!&lt;&gt;"",1,0))</f>
        <v>#REF!</v>
      </c>
      <c r="AT34" s="211" t="e">
        <f>IF('Crisis Indicator Data'!#REF!="No Data",1,IF(#REF!&lt;&gt;"",1,0))</f>
        <v>#REF!</v>
      </c>
      <c r="AU34" s="211" t="e">
        <f>IF('Crisis Indicator Data'!#REF!="No Data",1,IF(#REF!&lt;&gt;"",1,0))</f>
        <v>#REF!</v>
      </c>
      <c r="AV34" s="211" t="e">
        <f>IF('Crisis Indicator Data'!#REF!="No Data",1,IF(#REF!&lt;&gt;"",1,0))</f>
        <v>#REF!</v>
      </c>
      <c r="AW34" s="211" t="e">
        <f>IF('Crisis Indicator Data'!#REF!="No Data",1,IF(#REF!&lt;&gt;"",1,0))</f>
        <v>#REF!</v>
      </c>
      <c r="AX34" s="211" t="e">
        <f>IF('Crisis Indicator Data'!#REF!="No Data",1,IF(#REF!&lt;&gt;"",1,0))</f>
        <v>#REF!</v>
      </c>
      <c r="AY34" s="211" t="e">
        <f>IF('Crisis Indicator Data'!#REF!="No Data",1,IF(#REF!&lt;&gt;"",1,0))</f>
        <v>#REF!</v>
      </c>
      <c r="AZ34" s="211" t="e">
        <f>IF('Crisis Indicator Data'!#REF!="No Data",1,IF(#REF!&lt;&gt;"",1,0))</f>
        <v>#REF!</v>
      </c>
      <c r="BA34" t="e">
        <f t="shared" ref="BA34:BA65" si="2">SUM(B34:AZ34)</f>
        <v>#REF!</v>
      </c>
      <c r="BB34" s="22" t="e">
        <f t="shared" ref="BB34:BB65" si="3">BA34/51</f>
        <v>#REF!</v>
      </c>
    </row>
    <row r="35" spans="1:54" x14ac:dyDescent="0.25">
      <c r="A35" t="s">
        <v>8827</v>
      </c>
      <c r="B35" s="211" t="e">
        <f>IF('Crisis Indicator Data'!#REF!="No Data",1,IF(#REF!&lt;&gt;"",1,0))</f>
        <v>#REF!</v>
      </c>
      <c r="C35" s="211" t="e">
        <f>IF('Crisis Indicator Data'!#REF!="No Data",1,IF(#REF!&lt;&gt;"",1,0))</f>
        <v>#REF!</v>
      </c>
      <c r="D35" s="211" t="e">
        <f>IF('Crisis Indicator Data'!#REF!="No Data",1,IF(#REF!&lt;&gt;"",1,0))</f>
        <v>#REF!</v>
      </c>
      <c r="E35" s="211" t="e">
        <f>IF('Crisis Indicator Data'!#REF!="No Data",1,IF(#REF!&lt;&gt;"",1,0))</f>
        <v>#REF!</v>
      </c>
      <c r="F35" s="211" t="e">
        <f>IF('Crisis Indicator Data'!#REF!="No Data",1,IF(#REF!&lt;&gt;"",1,0))</f>
        <v>#REF!</v>
      </c>
      <c r="G35" s="211" t="e">
        <f>IF('Crisis Indicator Data'!#REF!="No Data",1,IF(#REF!&lt;&gt;"",1,0))</f>
        <v>#REF!</v>
      </c>
      <c r="H35" s="211" t="e">
        <f>IF('Crisis Indicator Data'!#REF!="No Data",1,IF(#REF!&lt;&gt;"",1,0))</f>
        <v>#REF!</v>
      </c>
      <c r="I35" s="211" t="e">
        <f>IF('Crisis Indicator Data'!#REF!="No Data",1,IF(#REF!&lt;&gt;"",1,0))</f>
        <v>#REF!</v>
      </c>
      <c r="J35" s="211" t="e">
        <f>IF('Crisis Indicator Data'!#REF!="No Data",1,IF(#REF!&lt;&gt;"",1,0))</f>
        <v>#REF!</v>
      </c>
      <c r="K35" s="211" t="e">
        <f>IF('Crisis Indicator Data'!#REF!="No Data",1,IF(#REF!&lt;&gt;"",1,0))</f>
        <v>#REF!</v>
      </c>
      <c r="L35" s="211" t="e">
        <f>IF('Crisis Indicator Data'!#REF!="No Data",1,IF(#REF!&lt;&gt;"",1,0))</f>
        <v>#REF!</v>
      </c>
      <c r="M35" s="211" t="e">
        <f>IF('Crisis Indicator Data'!#REF!="No Data",1,IF(#REF!&lt;&gt;"",1,0))</f>
        <v>#REF!</v>
      </c>
      <c r="N35" s="211" t="e">
        <f>IF('Crisis Indicator Data'!#REF!="No Data",1,IF(#REF!&lt;&gt;"",1,0))</f>
        <v>#REF!</v>
      </c>
      <c r="O35" s="211" t="e">
        <f>IF('Crisis Indicator Data'!#REF!="No Data",1,IF(#REF!&lt;&gt;"",1,0))</f>
        <v>#REF!</v>
      </c>
      <c r="P35" s="211" t="e">
        <f>IF('Crisis Indicator Data'!#REF!="No Data",1,IF(#REF!&lt;&gt;"",1,0))</f>
        <v>#REF!</v>
      </c>
      <c r="Q35" s="211" t="e">
        <f>IF('Crisis Indicator Data'!#REF!="No Data",1,IF(#REF!&lt;&gt;"",1,0))</f>
        <v>#REF!</v>
      </c>
      <c r="R35" s="211" t="e">
        <f>IF('Crisis Indicator Data'!#REF!="No Data",1,IF(#REF!&lt;&gt;"",1,0))</f>
        <v>#REF!</v>
      </c>
      <c r="S35" s="211" t="e">
        <f>IF('Crisis Indicator Data'!#REF!="No Data",1,IF(#REF!&lt;&gt;"",1,0))</f>
        <v>#REF!</v>
      </c>
      <c r="T35" s="211" t="e">
        <f>IF('Crisis Indicator Data'!#REF!="No Data",1,IF(#REF!&lt;&gt;"",1,0))</f>
        <v>#REF!</v>
      </c>
      <c r="U35" s="211" t="e">
        <f>IF('Crisis Indicator Data'!#REF!="No Data",1,IF(#REF!&lt;&gt;"",1,0))</f>
        <v>#REF!</v>
      </c>
      <c r="V35" s="211" t="e">
        <f>IF('Crisis Indicator Data'!#REF!="No Data",1,IF(#REF!&lt;&gt;"",1,0))</f>
        <v>#REF!</v>
      </c>
      <c r="W35" s="211" t="e">
        <f>IF('Crisis Indicator Data'!#REF!="No Data",1,IF(#REF!&lt;&gt;"",1,0))</f>
        <v>#REF!</v>
      </c>
      <c r="X35" s="211" t="e">
        <f>IF('Crisis Indicator Data'!#REF!="No Data",1,IF(#REF!&lt;&gt;"",1,0))</f>
        <v>#REF!</v>
      </c>
      <c r="Y35" s="211" t="e">
        <f>IF('Crisis Indicator Data'!#REF!="No Data",1,IF(#REF!&lt;&gt;"",1,0))</f>
        <v>#REF!</v>
      </c>
      <c r="Z35" s="211" t="e">
        <f>IF('Crisis Indicator Data'!#REF!="No Data",1,IF(#REF!&lt;&gt;"",1,0))</f>
        <v>#REF!</v>
      </c>
      <c r="AA35" s="211" t="e">
        <f>IF('Crisis Indicator Data'!#REF!="No Data",1,IF(#REF!&lt;&gt;"",1,0))</f>
        <v>#REF!</v>
      </c>
      <c r="AB35" s="211" t="e">
        <f>IF('Crisis Indicator Data'!#REF!="No Data",1,IF(#REF!&lt;&gt;"",1,0))</f>
        <v>#REF!</v>
      </c>
      <c r="AC35" s="211" t="e">
        <f>IF('Crisis Indicator Data'!#REF!="No Data",1,IF(#REF!&lt;&gt;"",1,0))</f>
        <v>#REF!</v>
      </c>
      <c r="AD35" s="211" t="e">
        <f>IF('Crisis Indicator Data'!#REF!="No Data",1,IF(#REF!&lt;&gt;"",1,0))</f>
        <v>#REF!</v>
      </c>
      <c r="AE35" s="211" t="e">
        <f>IF('Crisis Indicator Data'!#REF!="No Data",1,IF(#REF!&lt;&gt;"",1,0))</f>
        <v>#REF!</v>
      </c>
      <c r="AF35" s="211" t="e">
        <f>IF('Crisis Indicator Data'!#REF!="No Data",1,IF(#REF!&lt;&gt;"",1,0))</f>
        <v>#REF!</v>
      </c>
      <c r="AG35" s="211" t="e">
        <f>IF('Crisis Indicator Data'!#REF!="No Data",1,IF(#REF!&lt;&gt;"",1,0))</f>
        <v>#REF!</v>
      </c>
      <c r="AH35" s="211" t="e">
        <f>IF('Crisis Indicator Data'!#REF!="No Data",1,IF(#REF!&lt;&gt;"",1,0))</f>
        <v>#REF!</v>
      </c>
      <c r="AI35" s="211" t="e">
        <f>IF('Crisis Indicator Data'!#REF!="No Data",1,IF(#REF!&lt;&gt;"",1,0))</f>
        <v>#REF!</v>
      </c>
      <c r="AJ35" s="211" t="e">
        <f>IF('Crisis Indicator Data'!#REF!="No Data",1,IF(#REF!&lt;&gt;"",1,0))</f>
        <v>#REF!</v>
      </c>
      <c r="AK35" s="211" t="e">
        <f>IF('Crisis Indicator Data'!#REF!="No Data",1,IF(#REF!&lt;&gt;"",1,0))</f>
        <v>#REF!</v>
      </c>
      <c r="AL35" s="211" t="e">
        <f>IF('Crisis Indicator Data'!#REF!="No Data",1,IF(#REF!&lt;&gt;"",1,0))</f>
        <v>#REF!</v>
      </c>
      <c r="AM35" s="211" t="e">
        <f>IF('Crisis Indicator Data'!#REF!="No Data",1,IF(#REF!&lt;&gt;"",1,0))</f>
        <v>#REF!</v>
      </c>
      <c r="AN35" s="211" t="e">
        <f>IF('Crisis Indicator Data'!#REF!="No Data",1,IF(#REF!&lt;&gt;"",1,0))</f>
        <v>#REF!</v>
      </c>
      <c r="AO35" s="211" t="e">
        <f>IF('Crisis Indicator Data'!#REF!="No Data",1,IF(#REF!&lt;&gt;"",1,0))</f>
        <v>#REF!</v>
      </c>
      <c r="AP35" s="211" t="e">
        <f>IF('Crisis Indicator Data'!#REF!="No Data",1,IF(#REF!&lt;&gt;"",1,0))</f>
        <v>#REF!</v>
      </c>
      <c r="AQ35" s="211" t="e">
        <f>IF('Crisis Indicator Data'!#REF!="No Data",1,IF(#REF!&lt;&gt;"",1,0))</f>
        <v>#REF!</v>
      </c>
      <c r="AR35" s="211" t="e">
        <f>IF('Crisis Indicator Data'!#REF!="No Data",1,IF(#REF!&lt;&gt;"",1,0))</f>
        <v>#REF!</v>
      </c>
      <c r="AS35" s="211" t="e">
        <f>IF('Crisis Indicator Data'!#REF!="No Data",1,IF(#REF!&lt;&gt;"",1,0))</f>
        <v>#REF!</v>
      </c>
      <c r="AT35" s="211" t="e">
        <f>IF('Crisis Indicator Data'!#REF!="No Data",1,IF(#REF!&lt;&gt;"",1,0))</f>
        <v>#REF!</v>
      </c>
      <c r="AU35" s="211" t="e">
        <f>IF('Crisis Indicator Data'!#REF!="No Data",1,IF(#REF!&lt;&gt;"",1,0))</f>
        <v>#REF!</v>
      </c>
      <c r="AV35" s="211" t="e">
        <f>IF('Crisis Indicator Data'!#REF!="No Data",1,IF(#REF!&lt;&gt;"",1,0))</f>
        <v>#REF!</v>
      </c>
      <c r="AW35" s="211" t="e">
        <f>IF('Crisis Indicator Data'!#REF!="No Data",1,IF(#REF!&lt;&gt;"",1,0))</f>
        <v>#REF!</v>
      </c>
      <c r="AX35" s="211" t="e">
        <f>IF('Crisis Indicator Data'!#REF!="No Data",1,IF(#REF!&lt;&gt;"",1,0))</f>
        <v>#REF!</v>
      </c>
      <c r="AY35" s="211" t="e">
        <f>IF('Crisis Indicator Data'!#REF!="No Data",1,IF(#REF!&lt;&gt;"",1,0))</f>
        <v>#REF!</v>
      </c>
      <c r="AZ35" s="211" t="e">
        <f>IF('Crisis Indicator Data'!#REF!="No Data",1,IF(#REF!&lt;&gt;"",1,0))</f>
        <v>#REF!</v>
      </c>
      <c r="BA35" t="e">
        <f t="shared" si="2"/>
        <v>#REF!</v>
      </c>
      <c r="BB35" s="22" t="e">
        <f t="shared" si="3"/>
        <v>#REF!</v>
      </c>
    </row>
    <row r="36" spans="1:54" x14ac:dyDescent="0.25">
      <c r="A36" t="s">
        <v>8829</v>
      </c>
      <c r="B36" s="211" t="e">
        <f>IF('Crisis Indicator Data'!#REF!="No Data",1,IF(#REF!&lt;&gt;"",1,0))</f>
        <v>#REF!</v>
      </c>
      <c r="C36" s="211" t="e">
        <f>IF('Crisis Indicator Data'!#REF!="No Data",1,IF(#REF!&lt;&gt;"",1,0))</f>
        <v>#REF!</v>
      </c>
      <c r="D36" s="211" t="e">
        <f>IF('Crisis Indicator Data'!#REF!="No Data",1,IF(#REF!&lt;&gt;"",1,0))</f>
        <v>#REF!</v>
      </c>
      <c r="E36" s="211" t="e">
        <f>IF('Crisis Indicator Data'!#REF!="No Data",1,IF(#REF!&lt;&gt;"",1,0))</f>
        <v>#REF!</v>
      </c>
      <c r="F36" s="211" t="e">
        <f>IF('Crisis Indicator Data'!#REF!="No Data",1,IF(#REF!&lt;&gt;"",1,0))</f>
        <v>#REF!</v>
      </c>
      <c r="G36" s="211" t="e">
        <f>IF('Crisis Indicator Data'!#REF!="No Data",1,IF(#REF!&lt;&gt;"",1,0))</f>
        <v>#REF!</v>
      </c>
      <c r="H36" s="211" t="e">
        <f>IF('Crisis Indicator Data'!#REF!="No Data",1,IF(#REF!&lt;&gt;"",1,0))</f>
        <v>#REF!</v>
      </c>
      <c r="I36" s="211" t="e">
        <f>IF('Crisis Indicator Data'!#REF!="No Data",1,IF(#REF!&lt;&gt;"",1,0))</f>
        <v>#REF!</v>
      </c>
      <c r="J36" s="211" t="e">
        <f>IF('Crisis Indicator Data'!#REF!="No Data",1,IF(#REF!&lt;&gt;"",1,0))</f>
        <v>#REF!</v>
      </c>
      <c r="K36" s="211" t="e">
        <f>IF('Crisis Indicator Data'!#REF!="No Data",1,IF(#REF!&lt;&gt;"",1,0))</f>
        <v>#REF!</v>
      </c>
      <c r="L36" s="211" t="e">
        <f>IF('Crisis Indicator Data'!#REF!="No Data",1,IF(#REF!&lt;&gt;"",1,0))</f>
        <v>#REF!</v>
      </c>
      <c r="M36" s="211" t="e">
        <f>IF('Crisis Indicator Data'!#REF!="No Data",1,IF(#REF!&lt;&gt;"",1,0))</f>
        <v>#REF!</v>
      </c>
      <c r="N36" s="211" t="e">
        <f>IF('Crisis Indicator Data'!#REF!="No Data",1,IF(#REF!&lt;&gt;"",1,0))</f>
        <v>#REF!</v>
      </c>
      <c r="O36" s="211" t="e">
        <f>IF('Crisis Indicator Data'!#REF!="No Data",1,IF(#REF!&lt;&gt;"",1,0))</f>
        <v>#REF!</v>
      </c>
      <c r="P36" s="211" t="e">
        <f>IF('Crisis Indicator Data'!#REF!="No Data",1,IF(#REF!&lt;&gt;"",1,0))</f>
        <v>#REF!</v>
      </c>
      <c r="Q36" s="211" t="e">
        <f>IF('Crisis Indicator Data'!#REF!="No Data",1,IF(#REF!&lt;&gt;"",1,0))</f>
        <v>#REF!</v>
      </c>
      <c r="R36" s="211" t="e">
        <f>IF('Crisis Indicator Data'!#REF!="No Data",1,IF(#REF!&lt;&gt;"",1,0))</f>
        <v>#REF!</v>
      </c>
      <c r="S36" s="211" t="e">
        <f>IF('Crisis Indicator Data'!#REF!="No Data",1,IF(#REF!&lt;&gt;"",1,0))</f>
        <v>#REF!</v>
      </c>
      <c r="T36" s="211" t="e">
        <f>IF('Crisis Indicator Data'!#REF!="No Data",1,IF(#REF!&lt;&gt;"",1,0))</f>
        <v>#REF!</v>
      </c>
      <c r="U36" s="211" t="e">
        <f>IF('Crisis Indicator Data'!#REF!="No Data",1,IF(#REF!&lt;&gt;"",1,0))</f>
        <v>#REF!</v>
      </c>
      <c r="V36" s="211" t="e">
        <f>IF('Crisis Indicator Data'!#REF!="No Data",1,IF(#REF!&lt;&gt;"",1,0))</f>
        <v>#REF!</v>
      </c>
      <c r="W36" s="211" t="e">
        <f>IF('Crisis Indicator Data'!#REF!="No Data",1,IF(#REF!&lt;&gt;"",1,0))</f>
        <v>#REF!</v>
      </c>
      <c r="X36" s="211" t="e">
        <f>IF('Crisis Indicator Data'!#REF!="No Data",1,IF(#REF!&lt;&gt;"",1,0))</f>
        <v>#REF!</v>
      </c>
      <c r="Y36" s="211" t="e">
        <f>IF('Crisis Indicator Data'!#REF!="No Data",1,IF(#REF!&lt;&gt;"",1,0))</f>
        <v>#REF!</v>
      </c>
      <c r="Z36" s="211" t="e">
        <f>IF('Crisis Indicator Data'!#REF!="No Data",1,IF(#REF!&lt;&gt;"",1,0))</f>
        <v>#REF!</v>
      </c>
      <c r="AA36" s="211" t="e">
        <f>IF('Crisis Indicator Data'!#REF!="No Data",1,IF(#REF!&lt;&gt;"",1,0))</f>
        <v>#REF!</v>
      </c>
      <c r="AB36" s="211" t="e">
        <f>IF('Crisis Indicator Data'!#REF!="No Data",1,IF(#REF!&lt;&gt;"",1,0))</f>
        <v>#REF!</v>
      </c>
      <c r="AC36" s="211" t="e">
        <f>IF('Crisis Indicator Data'!#REF!="No Data",1,IF(#REF!&lt;&gt;"",1,0))</f>
        <v>#REF!</v>
      </c>
      <c r="AD36" s="211" t="e">
        <f>IF('Crisis Indicator Data'!#REF!="No Data",1,IF(#REF!&lt;&gt;"",1,0))</f>
        <v>#REF!</v>
      </c>
      <c r="AE36" s="211" t="e">
        <f>IF('Crisis Indicator Data'!#REF!="No Data",1,IF(#REF!&lt;&gt;"",1,0))</f>
        <v>#REF!</v>
      </c>
      <c r="AF36" s="211" t="e">
        <f>IF('Crisis Indicator Data'!#REF!="No Data",1,IF(#REF!&lt;&gt;"",1,0))</f>
        <v>#REF!</v>
      </c>
      <c r="AG36" s="211" t="e">
        <f>IF('Crisis Indicator Data'!#REF!="No Data",1,IF(#REF!&lt;&gt;"",1,0))</f>
        <v>#REF!</v>
      </c>
      <c r="AH36" s="211" t="e">
        <f>IF('Crisis Indicator Data'!#REF!="No Data",1,IF(#REF!&lt;&gt;"",1,0))</f>
        <v>#REF!</v>
      </c>
      <c r="AI36" s="211" t="e">
        <f>IF('Crisis Indicator Data'!#REF!="No Data",1,IF(#REF!&lt;&gt;"",1,0))</f>
        <v>#REF!</v>
      </c>
      <c r="AJ36" s="211" t="e">
        <f>IF('Crisis Indicator Data'!#REF!="No Data",1,IF(#REF!&lt;&gt;"",1,0))</f>
        <v>#REF!</v>
      </c>
      <c r="AK36" s="211" t="e">
        <f>IF('Crisis Indicator Data'!#REF!="No Data",1,IF(#REF!&lt;&gt;"",1,0))</f>
        <v>#REF!</v>
      </c>
      <c r="AL36" s="211" t="e">
        <f>IF('Crisis Indicator Data'!#REF!="No Data",1,IF(#REF!&lt;&gt;"",1,0))</f>
        <v>#REF!</v>
      </c>
      <c r="AM36" s="211" t="e">
        <f>IF('Crisis Indicator Data'!#REF!="No Data",1,IF(#REF!&lt;&gt;"",1,0))</f>
        <v>#REF!</v>
      </c>
      <c r="AN36" s="211" t="e">
        <f>IF('Crisis Indicator Data'!#REF!="No Data",1,IF(#REF!&lt;&gt;"",1,0))</f>
        <v>#REF!</v>
      </c>
      <c r="AO36" s="211" t="e">
        <f>IF('Crisis Indicator Data'!#REF!="No Data",1,IF(#REF!&lt;&gt;"",1,0))</f>
        <v>#REF!</v>
      </c>
      <c r="AP36" s="211" t="e">
        <f>IF('Crisis Indicator Data'!#REF!="No Data",1,IF(#REF!&lt;&gt;"",1,0))</f>
        <v>#REF!</v>
      </c>
      <c r="AQ36" s="211" t="e">
        <f>IF('Crisis Indicator Data'!#REF!="No Data",1,IF(#REF!&lt;&gt;"",1,0))</f>
        <v>#REF!</v>
      </c>
      <c r="AR36" s="211" t="e">
        <f>IF('Crisis Indicator Data'!#REF!="No Data",1,IF(#REF!&lt;&gt;"",1,0))</f>
        <v>#REF!</v>
      </c>
      <c r="AS36" s="211" t="e">
        <f>IF('Crisis Indicator Data'!#REF!="No Data",1,IF(#REF!&lt;&gt;"",1,0))</f>
        <v>#REF!</v>
      </c>
      <c r="AT36" s="211" t="e">
        <f>IF('Crisis Indicator Data'!#REF!="No Data",1,IF(#REF!&lt;&gt;"",1,0))</f>
        <v>#REF!</v>
      </c>
      <c r="AU36" s="211" t="e">
        <f>IF('Crisis Indicator Data'!#REF!="No Data",1,IF(#REF!&lt;&gt;"",1,0))</f>
        <v>#REF!</v>
      </c>
      <c r="AV36" s="211" t="e">
        <f>IF('Crisis Indicator Data'!#REF!="No Data",1,IF(#REF!&lt;&gt;"",1,0))</f>
        <v>#REF!</v>
      </c>
      <c r="AW36" s="211" t="e">
        <f>IF('Crisis Indicator Data'!#REF!="No Data",1,IF(#REF!&lt;&gt;"",1,0))</f>
        <v>#REF!</v>
      </c>
      <c r="AX36" s="211" t="e">
        <f>IF('Crisis Indicator Data'!#REF!="No Data",1,IF(#REF!&lt;&gt;"",1,0))</f>
        <v>#REF!</v>
      </c>
      <c r="AY36" s="211" t="e">
        <f>IF('Crisis Indicator Data'!#REF!="No Data",1,IF(#REF!&lt;&gt;"",1,0))</f>
        <v>#REF!</v>
      </c>
      <c r="AZ36" s="211" t="e">
        <f>IF('Crisis Indicator Data'!#REF!="No Data",1,IF(#REF!&lt;&gt;"",1,0))</f>
        <v>#REF!</v>
      </c>
      <c r="BA36" t="e">
        <f t="shared" si="2"/>
        <v>#REF!</v>
      </c>
      <c r="BB36" s="22" t="e">
        <f t="shared" si="3"/>
        <v>#REF!</v>
      </c>
    </row>
    <row r="37" spans="1:54" x14ac:dyDescent="0.25">
      <c r="A37" t="s">
        <v>8835</v>
      </c>
      <c r="B37" s="211" t="e">
        <f>IF('Crisis Indicator Data'!#REF!="No Data",1,IF(#REF!&lt;&gt;"",1,0))</f>
        <v>#REF!</v>
      </c>
      <c r="C37" s="211" t="e">
        <f>IF('Crisis Indicator Data'!#REF!="No Data",1,IF(#REF!&lt;&gt;"",1,0))</f>
        <v>#REF!</v>
      </c>
      <c r="D37" s="211" t="e">
        <f>IF('Crisis Indicator Data'!#REF!="No Data",1,IF(#REF!&lt;&gt;"",1,0))</f>
        <v>#REF!</v>
      </c>
      <c r="E37" s="211" t="e">
        <f>IF('Crisis Indicator Data'!#REF!="No Data",1,IF(#REF!&lt;&gt;"",1,0))</f>
        <v>#REF!</v>
      </c>
      <c r="F37" s="211" t="e">
        <f>IF('Crisis Indicator Data'!#REF!="No Data",1,IF(#REF!&lt;&gt;"",1,0))</f>
        <v>#REF!</v>
      </c>
      <c r="G37" s="211" t="e">
        <f>IF('Crisis Indicator Data'!#REF!="No Data",1,IF(#REF!&lt;&gt;"",1,0))</f>
        <v>#REF!</v>
      </c>
      <c r="H37" s="211" t="e">
        <f>IF('Crisis Indicator Data'!#REF!="No Data",1,IF(#REF!&lt;&gt;"",1,0))</f>
        <v>#REF!</v>
      </c>
      <c r="I37" s="211" t="e">
        <f>IF('Crisis Indicator Data'!#REF!="No Data",1,IF(#REF!&lt;&gt;"",1,0))</f>
        <v>#REF!</v>
      </c>
      <c r="J37" s="211" t="e">
        <f>IF('Crisis Indicator Data'!#REF!="No Data",1,IF(#REF!&lt;&gt;"",1,0))</f>
        <v>#REF!</v>
      </c>
      <c r="K37" s="211" t="e">
        <f>IF('Crisis Indicator Data'!#REF!="No Data",1,IF(#REF!&lt;&gt;"",1,0))</f>
        <v>#REF!</v>
      </c>
      <c r="L37" s="211" t="e">
        <f>IF('Crisis Indicator Data'!#REF!="No Data",1,IF(#REF!&lt;&gt;"",1,0))</f>
        <v>#REF!</v>
      </c>
      <c r="M37" s="211" t="e">
        <f>IF('Crisis Indicator Data'!#REF!="No Data",1,IF(#REF!&lt;&gt;"",1,0))</f>
        <v>#REF!</v>
      </c>
      <c r="N37" s="211" t="e">
        <f>IF('Crisis Indicator Data'!#REF!="No Data",1,IF(#REF!&lt;&gt;"",1,0))</f>
        <v>#REF!</v>
      </c>
      <c r="O37" s="211" t="e">
        <f>IF('Crisis Indicator Data'!#REF!="No Data",1,IF(#REF!&lt;&gt;"",1,0))</f>
        <v>#REF!</v>
      </c>
      <c r="P37" s="211" t="e">
        <f>IF('Crisis Indicator Data'!#REF!="No Data",1,IF(#REF!&lt;&gt;"",1,0))</f>
        <v>#REF!</v>
      </c>
      <c r="Q37" s="211" t="e">
        <f>IF('Crisis Indicator Data'!#REF!="No Data",1,IF(#REF!&lt;&gt;"",1,0))</f>
        <v>#REF!</v>
      </c>
      <c r="R37" s="211" t="e">
        <f>IF('Crisis Indicator Data'!#REF!="No Data",1,IF(#REF!&lt;&gt;"",1,0))</f>
        <v>#REF!</v>
      </c>
      <c r="S37" s="211" t="e">
        <f>IF('Crisis Indicator Data'!#REF!="No Data",1,IF(#REF!&lt;&gt;"",1,0))</f>
        <v>#REF!</v>
      </c>
      <c r="T37" s="211" t="e">
        <f>IF('Crisis Indicator Data'!#REF!="No Data",1,IF(#REF!&lt;&gt;"",1,0))</f>
        <v>#REF!</v>
      </c>
      <c r="U37" s="211" t="e">
        <f>IF('Crisis Indicator Data'!#REF!="No Data",1,IF(#REF!&lt;&gt;"",1,0))</f>
        <v>#REF!</v>
      </c>
      <c r="V37" s="211" t="e">
        <f>IF('Crisis Indicator Data'!#REF!="No Data",1,IF(#REF!&lt;&gt;"",1,0))</f>
        <v>#REF!</v>
      </c>
      <c r="W37" s="211" t="e">
        <f>IF('Crisis Indicator Data'!#REF!="No Data",1,IF(#REF!&lt;&gt;"",1,0))</f>
        <v>#REF!</v>
      </c>
      <c r="X37" s="211" t="e">
        <f>IF('Crisis Indicator Data'!#REF!="No Data",1,IF(#REF!&lt;&gt;"",1,0))</f>
        <v>#REF!</v>
      </c>
      <c r="Y37" s="211" t="e">
        <f>IF('Crisis Indicator Data'!#REF!="No Data",1,IF(#REF!&lt;&gt;"",1,0))</f>
        <v>#REF!</v>
      </c>
      <c r="Z37" s="211" t="e">
        <f>IF('Crisis Indicator Data'!#REF!="No Data",1,IF(#REF!&lt;&gt;"",1,0))</f>
        <v>#REF!</v>
      </c>
      <c r="AA37" s="211" t="e">
        <f>IF('Crisis Indicator Data'!#REF!="No Data",1,IF(#REF!&lt;&gt;"",1,0))</f>
        <v>#REF!</v>
      </c>
      <c r="AB37" s="211" t="e">
        <f>IF('Crisis Indicator Data'!#REF!="No Data",1,IF(#REF!&lt;&gt;"",1,0))</f>
        <v>#REF!</v>
      </c>
      <c r="AC37" s="211" t="e">
        <f>IF('Crisis Indicator Data'!#REF!="No Data",1,IF(#REF!&lt;&gt;"",1,0))</f>
        <v>#REF!</v>
      </c>
      <c r="AD37" s="211" t="e">
        <f>IF('Crisis Indicator Data'!#REF!="No Data",1,IF(#REF!&lt;&gt;"",1,0))</f>
        <v>#REF!</v>
      </c>
      <c r="AE37" s="211" t="e">
        <f>IF('Crisis Indicator Data'!#REF!="No Data",1,IF(#REF!&lt;&gt;"",1,0))</f>
        <v>#REF!</v>
      </c>
      <c r="AF37" s="211" t="e">
        <f>IF('Crisis Indicator Data'!#REF!="No Data",1,IF(#REF!&lt;&gt;"",1,0))</f>
        <v>#REF!</v>
      </c>
      <c r="AG37" s="211" t="e">
        <f>IF('Crisis Indicator Data'!#REF!="No Data",1,IF(#REF!&lt;&gt;"",1,0))</f>
        <v>#REF!</v>
      </c>
      <c r="AH37" s="211" t="e">
        <f>IF('Crisis Indicator Data'!#REF!="No Data",1,IF(#REF!&lt;&gt;"",1,0))</f>
        <v>#REF!</v>
      </c>
      <c r="AI37" s="211" t="e">
        <f>IF('Crisis Indicator Data'!#REF!="No Data",1,IF(#REF!&lt;&gt;"",1,0))</f>
        <v>#REF!</v>
      </c>
      <c r="AJ37" s="211" t="e">
        <f>IF('Crisis Indicator Data'!#REF!="No Data",1,IF(#REF!&lt;&gt;"",1,0))</f>
        <v>#REF!</v>
      </c>
      <c r="AK37" s="211" t="e">
        <f>IF('Crisis Indicator Data'!#REF!="No Data",1,IF(#REF!&lt;&gt;"",1,0))</f>
        <v>#REF!</v>
      </c>
      <c r="AL37" s="211" t="e">
        <f>IF('Crisis Indicator Data'!#REF!="No Data",1,IF(#REF!&lt;&gt;"",1,0))</f>
        <v>#REF!</v>
      </c>
      <c r="AM37" s="211" t="e">
        <f>IF('Crisis Indicator Data'!#REF!="No Data",1,IF(#REF!&lt;&gt;"",1,0))</f>
        <v>#REF!</v>
      </c>
      <c r="AN37" s="211" t="e">
        <f>IF('Crisis Indicator Data'!#REF!="No Data",1,IF(#REF!&lt;&gt;"",1,0))</f>
        <v>#REF!</v>
      </c>
      <c r="AO37" s="211" t="e">
        <f>IF('Crisis Indicator Data'!#REF!="No Data",1,IF(#REF!&lt;&gt;"",1,0))</f>
        <v>#REF!</v>
      </c>
      <c r="AP37" s="211" t="e">
        <f>IF('Crisis Indicator Data'!#REF!="No Data",1,IF(#REF!&lt;&gt;"",1,0))</f>
        <v>#REF!</v>
      </c>
      <c r="AQ37" s="211" t="e">
        <f>IF('Crisis Indicator Data'!#REF!="No Data",1,IF(#REF!&lt;&gt;"",1,0))</f>
        <v>#REF!</v>
      </c>
      <c r="AR37" s="211" t="e">
        <f>IF('Crisis Indicator Data'!#REF!="No Data",1,IF(#REF!&lt;&gt;"",1,0))</f>
        <v>#REF!</v>
      </c>
      <c r="AS37" s="211" t="e">
        <f>IF('Crisis Indicator Data'!#REF!="No Data",1,IF(#REF!&lt;&gt;"",1,0))</f>
        <v>#REF!</v>
      </c>
      <c r="AT37" s="211" t="e">
        <f>IF('Crisis Indicator Data'!#REF!="No Data",1,IF(#REF!&lt;&gt;"",1,0))</f>
        <v>#REF!</v>
      </c>
      <c r="AU37" s="211" t="e">
        <f>IF('Crisis Indicator Data'!#REF!="No Data",1,IF(#REF!&lt;&gt;"",1,0))</f>
        <v>#REF!</v>
      </c>
      <c r="AV37" s="211" t="e">
        <f>IF('Crisis Indicator Data'!#REF!="No Data",1,IF(#REF!&lt;&gt;"",1,0))</f>
        <v>#REF!</v>
      </c>
      <c r="AW37" s="211" t="e">
        <f>IF('Crisis Indicator Data'!#REF!="No Data",1,IF(#REF!&lt;&gt;"",1,0))</f>
        <v>#REF!</v>
      </c>
      <c r="AX37" s="211" t="e">
        <f>IF('Crisis Indicator Data'!#REF!="No Data",1,IF(#REF!&lt;&gt;"",1,0))</f>
        <v>#REF!</v>
      </c>
      <c r="AY37" s="211" t="e">
        <f>IF('Crisis Indicator Data'!#REF!="No Data",1,IF(#REF!&lt;&gt;"",1,0))</f>
        <v>#REF!</v>
      </c>
      <c r="AZ37" s="211" t="e">
        <f>IF('Crisis Indicator Data'!#REF!="No Data",1,IF(#REF!&lt;&gt;"",1,0))</f>
        <v>#REF!</v>
      </c>
      <c r="BA37" t="e">
        <f t="shared" si="2"/>
        <v>#REF!</v>
      </c>
      <c r="BB37" s="22" t="e">
        <f t="shared" si="3"/>
        <v>#REF!</v>
      </c>
    </row>
    <row r="38" spans="1:54" x14ac:dyDescent="0.25">
      <c r="A38" t="s">
        <v>8837</v>
      </c>
      <c r="B38" s="211" t="e">
        <f>IF('Crisis Indicator Data'!#REF!="No Data",1,IF(#REF!&lt;&gt;"",1,0))</f>
        <v>#REF!</v>
      </c>
      <c r="C38" s="211" t="e">
        <f>IF('Crisis Indicator Data'!#REF!="No Data",1,IF(#REF!&lt;&gt;"",1,0))</f>
        <v>#REF!</v>
      </c>
      <c r="D38" s="211" t="e">
        <f>IF('Crisis Indicator Data'!#REF!="No Data",1,IF(#REF!&lt;&gt;"",1,0))</f>
        <v>#REF!</v>
      </c>
      <c r="E38" s="211" t="e">
        <f>IF('Crisis Indicator Data'!#REF!="No Data",1,IF(#REF!&lt;&gt;"",1,0))</f>
        <v>#REF!</v>
      </c>
      <c r="F38" s="211" t="e">
        <f>IF('Crisis Indicator Data'!#REF!="No Data",1,IF(#REF!&lt;&gt;"",1,0))</f>
        <v>#REF!</v>
      </c>
      <c r="G38" s="211" t="e">
        <f>IF('Crisis Indicator Data'!#REF!="No Data",1,IF(#REF!&lt;&gt;"",1,0))</f>
        <v>#REF!</v>
      </c>
      <c r="H38" s="211" t="e">
        <f>IF('Crisis Indicator Data'!#REF!="No Data",1,IF(#REF!&lt;&gt;"",1,0))</f>
        <v>#REF!</v>
      </c>
      <c r="I38" s="211" t="e">
        <f>IF('Crisis Indicator Data'!#REF!="No Data",1,IF(#REF!&lt;&gt;"",1,0))</f>
        <v>#REF!</v>
      </c>
      <c r="J38" s="211" t="e">
        <f>IF('Crisis Indicator Data'!#REF!="No Data",1,IF(#REF!&lt;&gt;"",1,0))</f>
        <v>#REF!</v>
      </c>
      <c r="K38" s="211" t="e">
        <f>IF('Crisis Indicator Data'!#REF!="No Data",1,IF(#REF!&lt;&gt;"",1,0))</f>
        <v>#REF!</v>
      </c>
      <c r="L38" s="211" t="e">
        <f>IF('Crisis Indicator Data'!#REF!="No Data",1,IF(#REF!&lt;&gt;"",1,0))</f>
        <v>#REF!</v>
      </c>
      <c r="M38" s="211" t="e">
        <f>IF('Crisis Indicator Data'!#REF!="No Data",1,IF(#REF!&lt;&gt;"",1,0))</f>
        <v>#REF!</v>
      </c>
      <c r="N38" s="211" t="e">
        <f>IF('Crisis Indicator Data'!#REF!="No Data",1,IF(#REF!&lt;&gt;"",1,0))</f>
        <v>#REF!</v>
      </c>
      <c r="O38" s="211" t="e">
        <f>IF('Crisis Indicator Data'!#REF!="No Data",1,IF(#REF!&lt;&gt;"",1,0))</f>
        <v>#REF!</v>
      </c>
      <c r="P38" s="211" t="e">
        <f>IF('Crisis Indicator Data'!#REF!="No Data",1,IF(#REF!&lt;&gt;"",1,0))</f>
        <v>#REF!</v>
      </c>
      <c r="Q38" s="211" t="e">
        <f>IF('Crisis Indicator Data'!#REF!="No Data",1,IF(#REF!&lt;&gt;"",1,0))</f>
        <v>#REF!</v>
      </c>
      <c r="R38" s="211" t="e">
        <f>IF('Crisis Indicator Data'!#REF!="No Data",1,IF(#REF!&lt;&gt;"",1,0))</f>
        <v>#REF!</v>
      </c>
      <c r="S38" s="211" t="e">
        <f>IF('Crisis Indicator Data'!#REF!="No Data",1,IF(#REF!&lt;&gt;"",1,0))</f>
        <v>#REF!</v>
      </c>
      <c r="T38" s="211" t="e">
        <f>IF('Crisis Indicator Data'!#REF!="No Data",1,IF(#REF!&lt;&gt;"",1,0))</f>
        <v>#REF!</v>
      </c>
      <c r="U38" s="211" t="e">
        <f>IF('Crisis Indicator Data'!#REF!="No Data",1,IF(#REF!&lt;&gt;"",1,0))</f>
        <v>#REF!</v>
      </c>
      <c r="V38" s="211" t="e">
        <f>IF('Crisis Indicator Data'!#REF!="No Data",1,IF(#REF!&lt;&gt;"",1,0))</f>
        <v>#REF!</v>
      </c>
      <c r="W38" s="211" t="e">
        <f>IF('Crisis Indicator Data'!#REF!="No Data",1,IF(#REF!&lt;&gt;"",1,0))</f>
        <v>#REF!</v>
      </c>
      <c r="X38" s="211" t="e">
        <f>IF('Crisis Indicator Data'!#REF!="No Data",1,IF(#REF!&lt;&gt;"",1,0))</f>
        <v>#REF!</v>
      </c>
      <c r="Y38" s="211" t="e">
        <f>IF('Crisis Indicator Data'!#REF!="No Data",1,IF(#REF!&lt;&gt;"",1,0))</f>
        <v>#REF!</v>
      </c>
      <c r="Z38" s="211" t="e">
        <f>IF('Crisis Indicator Data'!#REF!="No Data",1,IF(#REF!&lt;&gt;"",1,0))</f>
        <v>#REF!</v>
      </c>
      <c r="AA38" s="211" t="e">
        <f>IF('Crisis Indicator Data'!#REF!="No Data",1,IF(#REF!&lt;&gt;"",1,0))</f>
        <v>#REF!</v>
      </c>
      <c r="AB38" s="211" t="e">
        <f>IF('Crisis Indicator Data'!#REF!="No Data",1,IF(#REF!&lt;&gt;"",1,0))</f>
        <v>#REF!</v>
      </c>
      <c r="AC38" s="211" t="e">
        <f>IF('Crisis Indicator Data'!#REF!="No Data",1,IF(#REF!&lt;&gt;"",1,0))</f>
        <v>#REF!</v>
      </c>
      <c r="AD38" s="211" t="e">
        <f>IF('Crisis Indicator Data'!#REF!="No Data",1,IF(#REF!&lt;&gt;"",1,0))</f>
        <v>#REF!</v>
      </c>
      <c r="AE38" s="211" t="e">
        <f>IF('Crisis Indicator Data'!#REF!="No Data",1,IF(#REF!&lt;&gt;"",1,0))</f>
        <v>#REF!</v>
      </c>
      <c r="AF38" s="211" t="e">
        <f>IF('Crisis Indicator Data'!#REF!="No Data",1,IF(#REF!&lt;&gt;"",1,0))</f>
        <v>#REF!</v>
      </c>
      <c r="AG38" s="211" t="e">
        <f>IF('Crisis Indicator Data'!#REF!="No Data",1,IF(#REF!&lt;&gt;"",1,0))</f>
        <v>#REF!</v>
      </c>
      <c r="AH38" s="211" t="e">
        <f>IF('Crisis Indicator Data'!#REF!="No Data",1,IF(#REF!&lt;&gt;"",1,0))</f>
        <v>#REF!</v>
      </c>
      <c r="AI38" s="211" t="e">
        <f>IF('Crisis Indicator Data'!#REF!="No Data",1,IF(#REF!&lt;&gt;"",1,0))</f>
        <v>#REF!</v>
      </c>
      <c r="AJ38" s="211" t="e">
        <f>IF('Crisis Indicator Data'!#REF!="No Data",1,IF(#REF!&lt;&gt;"",1,0))</f>
        <v>#REF!</v>
      </c>
      <c r="AK38" s="211" t="e">
        <f>IF('Crisis Indicator Data'!#REF!="No Data",1,IF(#REF!&lt;&gt;"",1,0))</f>
        <v>#REF!</v>
      </c>
      <c r="AL38" s="211" t="e">
        <f>IF('Crisis Indicator Data'!#REF!="No Data",1,IF(#REF!&lt;&gt;"",1,0))</f>
        <v>#REF!</v>
      </c>
      <c r="AM38" s="211" t="e">
        <f>IF('Crisis Indicator Data'!#REF!="No Data",1,IF(#REF!&lt;&gt;"",1,0))</f>
        <v>#REF!</v>
      </c>
      <c r="AN38" s="211" t="e">
        <f>IF('Crisis Indicator Data'!#REF!="No Data",1,IF(#REF!&lt;&gt;"",1,0))</f>
        <v>#REF!</v>
      </c>
      <c r="AO38" s="211" t="e">
        <f>IF('Crisis Indicator Data'!#REF!="No Data",1,IF(#REF!&lt;&gt;"",1,0))</f>
        <v>#REF!</v>
      </c>
      <c r="AP38" s="211" t="e">
        <f>IF('Crisis Indicator Data'!#REF!="No Data",1,IF(#REF!&lt;&gt;"",1,0))</f>
        <v>#REF!</v>
      </c>
      <c r="AQ38" s="211" t="e">
        <f>IF('Crisis Indicator Data'!#REF!="No Data",1,IF(#REF!&lt;&gt;"",1,0))</f>
        <v>#REF!</v>
      </c>
      <c r="AR38" s="211" t="e">
        <f>IF('Crisis Indicator Data'!#REF!="No Data",1,IF(#REF!&lt;&gt;"",1,0))</f>
        <v>#REF!</v>
      </c>
      <c r="AS38" s="211" t="e">
        <f>IF('Crisis Indicator Data'!#REF!="No Data",1,IF(#REF!&lt;&gt;"",1,0))</f>
        <v>#REF!</v>
      </c>
      <c r="AT38" s="211" t="e">
        <f>IF('Crisis Indicator Data'!#REF!="No Data",1,IF(#REF!&lt;&gt;"",1,0))</f>
        <v>#REF!</v>
      </c>
      <c r="AU38" s="211" t="e">
        <f>IF('Crisis Indicator Data'!#REF!="No Data",1,IF(#REF!&lt;&gt;"",1,0))</f>
        <v>#REF!</v>
      </c>
      <c r="AV38" s="211" t="e">
        <f>IF('Crisis Indicator Data'!#REF!="No Data",1,IF(#REF!&lt;&gt;"",1,0))</f>
        <v>#REF!</v>
      </c>
      <c r="AW38" s="211" t="e">
        <f>IF('Crisis Indicator Data'!#REF!="No Data",1,IF(#REF!&lt;&gt;"",1,0))</f>
        <v>#REF!</v>
      </c>
      <c r="AX38" s="211" t="e">
        <f>IF('Crisis Indicator Data'!#REF!="No Data",1,IF(#REF!&lt;&gt;"",1,0))</f>
        <v>#REF!</v>
      </c>
      <c r="AY38" s="211" t="e">
        <f>IF('Crisis Indicator Data'!#REF!="No Data",1,IF(#REF!&lt;&gt;"",1,0))</f>
        <v>#REF!</v>
      </c>
      <c r="AZ38" s="211" t="e">
        <f>IF('Crisis Indicator Data'!#REF!="No Data",1,IF(#REF!&lt;&gt;"",1,0))</f>
        <v>#REF!</v>
      </c>
      <c r="BA38" t="e">
        <f t="shared" si="2"/>
        <v>#REF!</v>
      </c>
      <c r="BB38" s="22" t="e">
        <f t="shared" si="3"/>
        <v>#REF!</v>
      </c>
    </row>
    <row r="39" spans="1:54" x14ac:dyDescent="0.25">
      <c r="A39" t="s">
        <v>8834</v>
      </c>
      <c r="B39" s="211" t="e">
        <f>IF('Crisis Indicator Data'!#REF!="No Data",1,IF(#REF!&lt;&gt;"",1,0))</f>
        <v>#REF!</v>
      </c>
      <c r="C39" s="211" t="e">
        <f>IF('Crisis Indicator Data'!#REF!="No Data",1,IF(#REF!&lt;&gt;"",1,0))</f>
        <v>#REF!</v>
      </c>
      <c r="D39" s="211" t="e">
        <f>IF('Crisis Indicator Data'!#REF!="No Data",1,IF(#REF!&lt;&gt;"",1,0))</f>
        <v>#REF!</v>
      </c>
      <c r="E39" s="211" t="e">
        <f>IF('Crisis Indicator Data'!#REF!="No Data",1,IF(#REF!&lt;&gt;"",1,0))</f>
        <v>#REF!</v>
      </c>
      <c r="F39" s="211" t="e">
        <f>IF('Crisis Indicator Data'!#REF!="No Data",1,IF(#REF!&lt;&gt;"",1,0))</f>
        <v>#REF!</v>
      </c>
      <c r="G39" s="211" t="e">
        <f>IF('Crisis Indicator Data'!#REF!="No Data",1,IF(#REF!&lt;&gt;"",1,0))</f>
        <v>#REF!</v>
      </c>
      <c r="H39" s="211" t="e">
        <f>IF('Crisis Indicator Data'!#REF!="No Data",1,IF(#REF!&lt;&gt;"",1,0))</f>
        <v>#REF!</v>
      </c>
      <c r="I39" s="211" t="e">
        <f>IF('Crisis Indicator Data'!#REF!="No Data",1,IF(#REF!&lt;&gt;"",1,0))</f>
        <v>#REF!</v>
      </c>
      <c r="J39" s="211" t="e">
        <f>IF('Crisis Indicator Data'!#REF!="No Data",1,IF(#REF!&lt;&gt;"",1,0))</f>
        <v>#REF!</v>
      </c>
      <c r="K39" s="211" t="e">
        <f>IF('Crisis Indicator Data'!#REF!="No Data",1,IF(#REF!&lt;&gt;"",1,0))</f>
        <v>#REF!</v>
      </c>
      <c r="L39" s="211" t="e">
        <f>IF('Crisis Indicator Data'!#REF!="No Data",1,IF(#REF!&lt;&gt;"",1,0))</f>
        <v>#REF!</v>
      </c>
      <c r="M39" s="211" t="e">
        <f>IF('Crisis Indicator Data'!#REF!="No Data",1,IF(#REF!&lt;&gt;"",1,0))</f>
        <v>#REF!</v>
      </c>
      <c r="N39" s="211" t="e">
        <f>IF('Crisis Indicator Data'!#REF!="No Data",1,IF(#REF!&lt;&gt;"",1,0))</f>
        <v>#REF!</v>
      </c>
      <c r="O39" s="211" t="e">
        <f>IF('Crisis Indicator Data'!#REF!="No Data",1,IF(#REF!&lt;&gt;"",1,0))</f>
        <v>#REF!</v>
      </c>
      <c r="P39" s="211" t="e">
        <f>IF('Crisis Indicator Data'!#REF!="No Data",1,IF(#REF!&lt;&gt;"",1,0))</f>
        <v>#REF!</v>
      </c>
      <c r="Q39" s="211" t="e">
        <f>IF('Crisis Indicator Data'!#REF!="No Data",1,IF(#REF!&lt;&gt;"",1,0))</f>
        <v>#REF!</v>
      </c>
      <c r="R39" s="211" t="e">
        <f>IF('Crisis Indicator Data'!#REF!="No Data",1,IF(#REF!&lt;&gt;"",1,0))</f>
        <v>#REF!</v>
      </c>
      <c r="S39" s="211" t="e">
        <f>IF('Crisis Indicator Data'!#REF!="No Data",1,IF(#REF!&lt;&gt;"",1,0))</f>
        <v>#REF!</v>
      </c>
      <c r="T39" s="211" t="e">
        <f>IF('Crisis Indicator Data'!#REF!="No Data",1,IF(#REF!&lt;&gt;"",1,0))</f>
        <v>#REF!</v>
      </c>
      <c r="U39" s="211" t="e">
        <f>IF('Crisis Indicator Data'!#REF!="No Data",1,IF(#REF!&lt;&gt;"",1,0))</f>
        <v>#REF!</v>
      </c>
      <c r="V39" s="211" t="e">
        <f>IF('Crisis Indicator Data'!#REF!="No Data",1,IF(#REF!&lt;&gt;"",1,0))</f>
        <v>#REF!</v>
      </c>
      <c r="W39" s="211" t="e">
        <f>IF('Crisis Indicator Data'!#REF!="No Data",1,IF(#REF!&lt;&gt;"",1,0))</f>
        <v>#REF!</v>
      </c>
      <c r="X39" s="211" t="e">
        <f>IF('Crisis Indicator Data'!#REF!="No Data",1,IF(#REF!&lt;&gt;"",1,0))</f>
        <v>#REF!</v>
      </c>
      <c r="Y39" s="211" t="e">
        <f>IF('Crisis Indicator Data'!#REF!="No Data",1,IF(#REF!&lt;&gt;"",1,0))</f>
        <v>#REF!</v>
      </c>
      <c r="Z39" s="211" t="e">
        <f>IF('Crisis Indicator Data'!#REF!="No Data",1,IF(#REF!&lt;&gt;"",1,0))</f>
        <v>#REF!</v>
      </c>
      <c r="AA39" s="211" t="e">
        <f>IF('Crisis Indicator Data'!#REF!="No Data",1,IF(#REF!&lt;&gt;"",1,0))</f>
        <v>#REF!</v>
      </c>
      <c r="AB39" s="211" t="e">
        <f>IF('Crisis Indicator Data'!#REF!="No Data",1,IF(#REF!&lt;&gt;"",1,0))</f>
        <v>#REF!</v>
      </c>
      <c r="AC39" s="211" t="e">
        <f>IF('Crisis Indicator Data'!#REF!="No Data",1,IF(#REF!&lt;&gt;"",1,0))</f>
        <v>#REF!</v>
      </c>
      <c r="AD39" s="211" t="e">
        <f>IF('Crisis Indicator Data'!#REF!="No Data",1,IF(#REF!&lt;&gt;"",1,0))</f>
        <v>#REF!</v>
      </c>
      <c r="AE39" s="211" t="e">
        <f>IF('Crisis Indicator Data'!#REF!="No Data",1,IF(#REF!&lt;&gt;"",1,0))</f>
        <v>#REF!</v>
      </c>
      <c r="AF39" s="211" t="e">
        <f>IF('Crisis Indicator Data'!#REF!="No Data",1,IF(#REF!&lt;&gt;"",1,0))</f>
        <v>#REF!</v>
      </c>
      <c r="AG39" s="211" t="e">
        <f>IF('Crisis Indicator Data'!#REF!="No Data",1,IF(#REF!&lt;&gt;"",1,0))</f>
        <v>#REF!</v>
      </c>
      <c r="AH39" s="211" t="e">
        <f>IF('Crisis Indicator Data'!#REF!="No Data",1,IF(#REF!&lt;&gt;"",1,0))</f>
        <v>#REF!</v>
      </c>
      <c r="AI39" s="211" t="e">
        <f>IF('Crisis Indicator Data'!#REF!="No Data",1,IF(#REF!&lt;&gt;"",1,0))</f>
        <v>#REF!</v>
      </c>
      <c r="AJ39" s="211" t="e">
        <f>IF('Crisis Indicator Data'!#REF!="No Data",1,IF(#REF!&lt;&gt;"",1,0))</f>
        <v>#REF!</v>
      </c>
      <c r="AK39" s="211" t="e">
        <f>IF('Crisis Indicator Data'!#REF!="No Data",1,IF(#REF!&lt;&gt;"",1,0))</f>
        <v>#REF!</v>
      </c>
      <c r="AL39" s="211" t="e">
        <f>IF('Crisis Indicator Data'!#REF!="No Data",1,IF(#REF!&lt;&gt;"",1,0))</f>
        <v>#REF!</v>
      </c>
      <c r="AM39" s="211" t="e">
        <f>IF('Crisis Indicator Data'!#REF!="No Data",1,IF(#REF!&lt;&gt;"",1,0))</f>
        <v>#REF!</v>
      </c>
      <c r="AN39" s="211" t="e">
        <f>IF('Crisis Indicator Data'!#REF!="No Data",1,IF(#REF!&lt;&gt;"",1,0))</f>
        <v>#REF!</v>
      </c>
      <c r="AO39" s="211" t="e">
        <f>IF('Crisis Indicator Data'!#REF!="No Data",1,IF(#REF!&lt;&gt;"",1,0))</f>
        <v>#REF!</v>
      </c>
      <c r="AP39" s="211" t="e">
        <f>IF('Crisis Indicator Data'!#REF!="No Data",1,IF(#REF!&lt;&gt;"",1,0))</f>
        <v>#REF!</v>
      </c>
      <c r="AQ39" s="211" t="e">
        <f>IF('Crisis Indicator Data'!#REF!="No Data",1,IF(#REF!&lt;&gt;"",1,0))</f>
        <v>#REF!</v>
      </c>
      <c r="AR39" s="211" t="e">
        <f>IF('Crisis Indicator Data'!#REF!="No Data",1,IF(#REF!&lt;&gt;"",1,0))</f>
        <v>#REF!</v>
      </c>
      <c r="AS39" s="211" t="e">
        <f>IF('Crisis Indicator Data'!#REF!="No Data",1,IF(#REF!&lt;&gt;"",1,0))</f>
        <v>#REF!</v>
      </c>
      <c r="AT39" s="211" t="e">
        <f>IF('Crisis Indicator Data'!#REF!="No Data",1,IF(#REF!&lt;&gt;"",1,0))</f>
        <v>#REF!</v>
      </c>
      <c r="AU39" s="211" t="e">
        <f>IF('Crisis Indicator Data'!#REF!="No Data",1,IF(#REF!&lt;&gt;"",1,0))</f>
        <v>#REF!</v>
      </c>
      <c r="AV39" s="211" t="e">
        <f>IF('Crisis Indicator Data'!#REF!="No Data",1,IF(#REF!&lt;&gt;"",1,0))</f>
        <v>#REF!</v>
      </c>
      <c r="AW39" s="211" t="e">
        <f>IF('Crisis Indicator Data'!#REF!="No Data",1,IF(#REF!&lt;&gt;"",1,0))</f>
        <v>#REF!</v>
      </c>
      <c r="AX39" s="211" t="e">
        <f>IF('Crisis Indicator Data'!#REF!="No Data",1,IF(#REF!&lt;&gt;"",1,0))</f>
        <v>#REF!</v>
      </c>
      <c r="AY39" s="211" t="e">
        <f>IF('Crisis Indicator Data'!#REF!="No Data",1,IF(#REF!&lt;&gt;"",1,0))</f>
        <v>#REF!</v>
      </c>
      <c r="AZ39" s="211" t="e">
        <f>IF('Crisis Indicator Data'!#REF!="No Data",1,IF(#REF!&lt;&gt;"",1,0))</f>
        <v>#REF!</v>
      </c>
      <c r="BA39" t="e">
        <f t="shared" si="2"/>
        <v>#REF!</v>
      </c>
      <c r="BB39" s="22" t="e">
        <f t="shared" si="3"/>
        <v>#REF!</v>
      </c>
    </row>
    <row r="40" spans="1:54" x14ac:dyDescent="0.25">
      <c r="A40" t="s">
        <v>8833</v>
      </c>
      <c r="B40" s="211" t="e">
        <f>IF('Crisis Indicator Data'!#REF!="No Data",1,IF(#REF!&lt;&gt;"",1,0))</f>
        <v>#REF!</v>
      </c>
      <c r="C40" s="211" t="e">
        <f>IF('Crisis Indicator Data'!#REF!="No Data",1,IF(#REF!&lt;&gt;"",1,0))</f>
        <v>#REF!</v>
      </c>
      <c r="D40" s="211" t="e">
        <f>IF('Crisis Indicator Data'!#REF!="No Data",1,IF(#REF!&lt;&gt;"",1,0))</f>
        <v>#REF!</v>
      </c>
      <c r="E40" s="211" t="e">
        <f>IF('Crisis Indicator Data'!#REF!="No Data",1,IF(#REF!&lt;&gt;"",1,0))</f>
        <v>#REF!</v>
      </c>
      <c r="F40" s="211" t="e">
        <f>IF('Crisis Indicator Data'!#REF!="No Data",1,IF(#REF!&lt;&gt;"",1,0))</f>
        <v>#REF!</v>
      </c>
      <c r="G40" s="211" t="e">
        <f>IF('Crisis Indicator Data'!#REF!="No Data",1,IF(#REF!&lt;&gt;"",1,0))</f>
        <v>#REF!</v>
      </c>
      <c r="H40" s="211" t="e">
        <f>IF('Crisis Indicator Data'!#REF!="No Data",1,IF(#REF!&lt;&gt;"",1,0))</f>
        <v>#REF!</v>
      </c>
      <c r="I40" s="211" t="e">
        <f>IF('Crisis Indicator Data'!#REF!="No Data",1,IF(#REF!&lt;&gt;"",1,0))</f>
        <v>#REF!</v>
      </c>
      <c r="J40" s="211" t="e">
        <f>IF('Crisis Indicator Data'!#REF!="No Data",1,IF(#REF!&lt;&gt;"",1,0))</f>
        <v>#REF!</v>
      </c>
      <c r="K40" s="211" t="e">
        <f>IF('Crisis Indicator Data'!#REF!="No Data",1,IF(#REF!&lt;&gt;"",1,0))</f>
        <v>#REF!</v>
      </c>
      <c r="L40" s="211" t="e">
        <f>IF('Crisis Indicator Data'!#REF!="No Data",1,IF(#REF!&lt;&gt;"",1,0))</f>
        <v>#REF!</v>
      </c>
      <c r="M40" s="211" t="e">
        <f>IF('Crisis Indicator Data'!#REF!="No Data",1,IF(#REF!&lt;&gt;"",1,0))</f>
        <v>#REF!</v>
      </c>
      <c r="N40" s="211" t="e">
        <f>IF('Crisis Indicator Data'!#REF!="No Data",1,IF(#REF!&lt;&gt;"",1,0))</f>
        <v>#REF!</v>
      </c>
      <c r="O40" s="211" t="e">
        <f>IF('Crisis Indicator Data'!#REF!="No Data",1,IF(#REF!&lt;&gt;"",1,0))</f>
        <v>#REF!</v>
      </c>
      <c r="P40" s="211" t="e">
        <f>IF('Crisis Indicator Data'!#REF!="No Data",1,IF(#REF!&lt;&gt;"",1,0))</f>
        <v>#REF!</v>
      </c>
      <c r="Q40" s="211" t="e">
        <f>IF('Crisis Indicator Data'!#REF!="No Data",1,IF(#REF!&lt;&gt;"",1,0))</f>
        <v>#REF!</v>
      </c>
      <c r="R40" s="211" t="e">
        <f>IF('Crisis Indicator Data'!#REF!="No Data",1,IF(#REF!&lt;&gt;"",1,0))</f>
        <v>#REF!</v>
      </c>
      <c r="S40" s="211" t="e">
        <f>IF('Crisis Indicator Data'!#REF!="No Data",1,IF(#REF!&lt;&gt;"",1,0))</f>
        <v>#REF!</v>
      </c>
      <c r="T40" s="211" t="e">
        <f>IF('Crisis Indicator Data'!#REF!="No Data",1,IF(#REF!&lt;&gt;"",1,0))</f>
        <v>#REF!</v>
      </c>
      <c r="U40" s="211" t="e">
        <f>IF('Crisis Indicator Data'!#REF!="No Data",1,IF(#REF!&lt;&gt;"",1,0))</f>
        <v>#REF!</v>
      </c>
      <c r="V40" s="211" t="e">
        <f>IF('Crisis Indicator Data'!#REF!="No Data",1,IF(#REF!&lt;&gt;"",1,0))</f>
        <v>#REF!</v>
      </c>
      <c r="W40" s="211" t="e">
        <f>IF('Crisis Indicator Data'!#REF!="No Data",1,IF(#REF!&lt;&gt;"",1,0))</f>
        <v>#REF!</v>
      </c>
      <c r="X40" s="211" t="e">
        <f>IF('Crisis Indicator Data'!#REF!="No Data",1,IF(#REF!&lt;&gt;"",1,0))</f>
        <v>#REF!</v>
      </c>
      <c r="Y40" s="211" t="e">
        <f>IF('Crisis Indicator Data'!#REF!="No Data",1,IF(#REF!&lt;&gt;"",1,0))</f>
        <v>#REF!</v>
      </c>
      <c r="Z40" s="211" t="e">
        <f>IF('Crisis Indicator Data'!#REF!="No Data",1,IF(#REF!&lt;&gt;"",1,0))</f>
        <v>#REF!</v>
      </c>
      <c r="AA40" s="211" t="e">
        <f>IF('Crisis Indicator Data'!#REF!="No Data",1,IF(#REF!&lt;&gt;"",1,0))</f>
        <v>#REF!</v>
      </c>
      <c r="AB40" s="211" t="e">
        <f>IF('Crisis Indicator Data'!#REF!="No Data",1,IF(#REF!&lt;&gt;"",1,0))</f>
        <v>#REF!</v>
      </c>
      <c r="AC40" s="211" t="e">
        <f>IF('Crisis Indicator Data'!#REF!="No Data",1,IF(#REF!&lt;&gt;"",1,0))</f>
        <v>#REF!</v>
      </c>
      <c r="AD40" s="211" t="e">
        <f>IF('Crisis Indicator Data'!#REF!="No Data",1,IF(#REF!&lt;&gt;"",1,0))</f>
        <v>#REF!</v>
      </c>
      <c r="AE40" s="211" t="e">
        <f>IF('Crisis Indicator Data'!#REF!="No Data",1,IF(#REF!&lt;&gt;"",1,0))</f>
        <v>#REF!</v>
      </c>
      <c r="AF40" s="211" t="e">
        <f>IF('Crisis Indicator Data'!#REF!="No Data",1,IF(#REF!&lt;&gt;"",1,0))</f>
        <v>#REF!</v>
      </c>
      <c r="AG40" s="211" t="e">
        <f>IF('Crisis Indicator Data'!#REF!="No Data",1,IF(#REF!&lt;&gt;"",1,0))</f>
        <v>#REF!</v>
      </c>
      <c r="AH40" s="211" t="e">
        <f>IF('Crisis Indicator Data'!#REF!="No Data",1,IF(#REF!&lt;&gt;"",1,0))</f>
        <v>#REF!</v>
      </c>
      <c r="AI40" s="211" t="e">
        <f>IF('Crisis Indicator Data'!#REF!="No Data",1,IF(#REF!&lt;&gt;"",1,0))</f>
        <v>#REF!</v>
      </c>
      <c r="AJ40" s="211" t="e">
        <f>IF('Crisis Indicator Data'!#REF!="No Data",1,IF(#REF!&lt;&gt;"",1,0))</f>
        <v>#REF!</v>
      </c>
      <c r="AK40" s="211" t="e">
        <f>IF('Crisis Indicator Data'!#REF!="No Data",1,IF(#REF!&lt;&gt;"",1,0))</f>
        <v>#REF!</v>
      </c>
      <c r="AL40" s="211" t="e">
        <f>IF('Crisis Indicator Data'!#REF!="No Data",1,IF(#REF!&lt;&gt;"",1,0))</f>
        <v>#REF!</v>
      </c>
      <c r="AM40" s="211" t="e">
        <f>IF('Crisis Indicator Data'!#REF!="No Data",1,IF(#REF!&lt;&gt;"",1,0))</f>
        <v>#REF!</v>
      </c>
      <c r="AN40" s="211" t="e">
        <f>IF('Crisis Indicator Data'!#REF!="No Data",1,IF(#REF!&lt;&gt;"",1,0))</f>
        <v>#REF!</v>
      </c>
      <c r="AO40" s="211" t="e">
        <f>IF('Crisis Indicator Data'!#REF!="No Data",1,IF(#REF!&lt;&gt;"",1,0))</f>
        <v>#REF!</v>
      </c>
      <c r="AP40" s="211" t="e">
        <f>IF('Crisis Indicator Data'!#REF!="No Data",1,IF(#REF!&lt;&gt;"",1,0))</f>
        <v>#REF!</v>
      </c>
      <c r="AQ40" s="211" t="e">
        <f>IF('Crisis Indicator Data'!#REF!="No Data",1,IF(#REF!&lt;&gt;"",1,0))</f>
        <v>#REF!</v>
      </c>
      <c r="AR40" s="211" t="e">
        <f>IF('Crisis Indicator Data'!#REF!="No Data",1,IF(#REF!&lt;&gt;"",1,0))</f>
        <v>#REF!</v>
      </c>
      <c r="AS40" s="211" t="e">
        <f>IF('Crisis Indicator Data'!#REF!="No Data",1,IF(#REF!&lt;&gt;"",1,0))</f>
        <v>#REF!</v>
      </c>
      <c r="AT40" s="211" t="e">
        <f>IF('Crisis Indicator Data'!#REF!="No Data",1,IF(#REF!&lt;&gt;"",1,0))</f>
        <v>#REF!</v>
      </c>
      <c r="AU40" s="211" t="e">
        <f>IF('Crisis Indicator Data'!#REF!="No Data",1,IF(#REF!&lt;&gt;"",1,0))</f>
        <v>#REF!</v>
      </c>
      <c r="AV40" s="211" t="e">
        <f>IF('Crisis Indicator Data'!#REF!="No Data",1,IF(#REF!&lt;&gt;"",1,0))</f>
        <v>#REF!</v>
      </c>
      <c r="AW40" s="211" t="e">
        <f>IF('Crisis Indicator Data'!#REF!="No Data",1,IF(#REF!&lt;&gt;"",1,0))</f>
        <v>#REF!</v>
      </c>
      <c r="AX40" s="211" t="e">
        <f>IF('Crisis Indicator Data'!#REF!="No Data",1,IF(#REF!&lt;&gt;"",1,0))</f>
        <v>#REF!</v>
      </c>
      <c r="AY40" s="211" t="e">
        <f>IF('Crisis Indicator Data'!#REF!="No Data",1,IF(#REF!&lt;&gt;"",1,0))</f>
        <v>#REF!</v>
      </c>
      <c r="AZ40" s="211" t="e">
        <f>IF('Crisis Indicator Data'!#REF!="No Data",1,IF(#REF!&lt;&gt;"",1,0))</f>
        <v>#REF!</v>
      </c>
      <c r="BA40" t="e">
        <f t="shared" si="2"/>
        <v>#REF!</v>
      </c>
      <c r="BB40" s="22" t="e">
        <f t="shared" si="3"/>
        <v>#REF!</v>
      </c>
    </row>
    <row r="41" spans="1:54" x14ac:dyDescent="0.25">
      <c r="A41" t="s">
        <v>8840</v>
      </c>
      <c r="B41" s="211" t="e">
        <f>IF('Crisis Indicator Data'!#REF!="No Data",1,IF(#REF!&lt;&gt;"",1,0))</f>
        <v>#REF!</v>
      </c>
      <c r="C41" s="211" t="e">
        <f>IF('Crisis Indicator Data'!#REF!="No Data",1,IF(#REF!&lt;&gt;"",1,0))</f>
        <v>#REF!</v>
      </c>
      <c r="D41" s="211" t="e">
        <f>IF('Crisis Indicator Data'!#REF!="No Data",1,IF(#REF!&lt;&gt;"",1,0))</f>
        <v>#REF!</v>
      </c>
      <c r="E41" s="211" t="e">
        <f>IF('Crisis Indicator Data'!#REF!="No Data",1,IF(#REF!&lt;&gt;"",1,0))</f>
        <v>#REF!</v>
      </c>
      <c r="F41" s="211" t="e">
        <f>IF('Crisis Indicator Data'!#REF!="No Data",1,IF(#REF!&lt;&gt;"",1,0))</f>
        <v>#REF!</v>
      </c>
      <c r="G41" s="211" t="e">
        <f>IF('Crisis Indicator Data'!#REF!="No Data",1,IF(#REF!&lt;&gt;"",1,0))</f>
        <v>#REF!</v>
      </c>
      <c r="H41" s="211" t="e">
        <f>IF('Crisis Indicator Data'!#REF!="No Data",1,IF(#REF!&lt;&gt;"",1,0))</f>
        <v>#REF!</v>
      </c>
      <c r="I41" s="211" t="e">
        <f>IF('Crisis Indicator Data'!#REF!="No Data",1,IF(#REF!&lt;&gt;"",1,0))</f>
        <v>#REF!</v>
      </c>
      <c r="J41" s="211" t="e">
        <f>IF('Crisis Indicator Data'!#REF!="No Data",1,IF(#REF!&lt;&gt;"",1,0))</f>
        <v>#REF!</v>
      </c>
      <c r="K41" s="211" t="e">
        <f>IF('Crisis Indicator Data'!#REF!="No Data",1,IF(#REF!&lt;&gt;"",1,0))</f>
        <v>#REF!</v>
      </c>
      <c r="L41" s="211" t="e">
        <f>IF('Crisis Indicator Data'!#REF!="No Data",1,IF(#REF!&lt;&gt;"",1,0))</f>
        <v>#REF!</v>
      </c>
      <c r="M41" s="211" t="e">
        <f>IF('Crisis Indicator Data'!#REF!="No Data",1,IF(#REF!&lt;&gt;"",1,0))</f>
        <v>#REF!</v>
      </c>
      <c r="N41" s="211" t="e">
        <f>IF('Crisis Indicator Data'!#REF!="No Data",1,IF(#REF!&lt;&gt;"",1,0))</f>
        <v>#REF!</v>
      </c>
      <c r="O41" s="211" t="e">
        <f>IF('Crisis Indicator Data'!#REF!="No Data",1,IF(#REF!&lt;&gt;"",1,0))</f>
        <v>#REF!</v>
      </c>
      <c r="P41" s="211" t="e">
        <f>IF('Crisis Indicator Data'!#REF!="No Data",1,IF(#REF!&lt;&gt;"",1,0))</f>
        <v>#REF!</v>
      </c>
      <c r="Q41" s="211" t="e">
        <f>IF('Crisis Indicator Data'!#REF!="No Data",1,IF(#REF!&lt;&gt;"",1,0))</f>
        <v>#REF!</v>
      </c>
      <c r="R41" s="211" t="e">
        <f>IF('Crisis Indicator Data'!#REF!="No Data",1,IF(#REF!&lt;&gt;"",1,0))</f>
        <v>#REF!</v>
      </c>
      <c r="S41" s="211" t="e">
        <f>IF('Crisis Indicator Data'!#REF!="No Data",1,IF(#REF!&lt;&gt;"",1,0))</f>
        <v>#REF!</v>
      </c>
      <c r="T41" s="211" t="e">
        <f>IF('Crisis Indicator Data'!#REF!="No Data",1,IF(#REF!&lt;&gt;"",1,0))</f>
        <v>#REF!</v>
      </c>
      <c r="U41" s="211" t="e">
        <f>IF('Crisis Indicator Data'!#REF!="No Data",1,IF(#REF!&lt;&gt;"",1,0))</f>
        <v>#REF!</v>
      </c>
      <c r="V41" s="211" t="e">
        <f>IF('Crisis Indicator Data'!#REF!="No Data",1,IF(#REF!&lt;&gt;"",1,0))</f>
        <v>#REF!</v>
      </c>
      <c r="W41" s="211" t="e">
        <f>IF('Crisis Indicator Data'!#REF!="No Data",1,IF(#REF!&lt;&gt;"",1,0))</f>
        <v>#REF!</v>
      </c>
      <c r="X41" s="211" t="e">
        <f>IF('Crisis Indicator Data'!#REF!="No Data",1,IF(#REF!&lt;&gt;"",1,0))</f>
        <v>#REF!</v>
      </c>
      <c r="Y41" s="211" t="e">
        <f>IF('Crisis Indicator Data'!#REF!="No Data",1,IF(#REF!&lt;&gt;"",1,0))</f>
        <v>#REF!</v>
      </c>
      <c r="Z41" s="211" t="e">
        <f>IF('Crisis Indicator Data'!#REF!="No Data",1,IF(#REF!&lt;&gt;"",1,0))</f>
        <v>#REF!</v>
      </c>
      <c r="AA41" s="211" t="e">
        <f>IF('Crisis Indicator Data'!#REF!="No Data",1,IF(#REF!&lt;&gt;"",1,0))</f>
        <v>#REF!</v>
      </c>
      <c r="AB41" s="211" t="e">
        <f>IF('Crisis Indicator Data'!#REF!="No Data",1,IF(#REF!&lt;&gt;"",1,0))</f>
        <v>#REF!</v>
      </c>
      <c r="AC41" s="211" t="e">
        <f>IF('Crisis Indicator Data'!#REF!="No Data",1,IF(#REF!&lt;&gt;"",1,0))</f>
        <v>#REF!</v>
      </c>
      <c r="AD41" s="211" t="e">
        <f>IF('Crisis Indicator Data'!#REF!="No Data",1,IF(#REF!&lt;&gt;"",1,0))</f>
        <v>#REF!</v>
      </c>
      <c r="AE41" s="211" t="e">
        <f>IF('Crisis Indicator Data'!#REF!="No Data",1,IF(#REF!&lt;&gt;"",1,0))</f>
        <v>#REF!</v>
      </c>
      <c r="AF41" s="211" t="e">
        <f>IF('Crisis Indicator Data'!#REF!="No Data",1,IF(#REF!&lt;&gt;"",1,0))</f>
        <v>#REF!</v>
      </c>
      <c r="AG41" s="211" t="e">
        <f>IF('Crisis Indicator Data'!#REF!="No Data",1,IF(#REF!&lt;&gt;"",1,0))</f>
        <v>#REF!</v>
      </c>
      <c r="AH41" s="211" t="e">
        <f>IF('Crisis Indicator Data'!#REF!="No Data",1,IF(#REF!&lt;&gt;"",1,0))</f>
        <v>#REF!</v>
      </c>
      <c r="AI41" s="211" t="e">
        <f>IF('Crisis Indicator Data'!#REF!="No Data",1,IF(#REF!&lt;&gt;"",1,0))</f>
        <v>#REF!</v>
      </c>
      <c r="AJ41" s="211" t="e">
        <f>IF('Crisis Indicator Data'!#REF!="No Data",1,IF(#REF!&lt;&gt;"",1,0))</f>
        <v>#REF!</v>
      </c>
      <c r="AK41" s="211" t="e">
        <f>IF('Crisis Indicator Data'!#REF!="No Data",1,IF(#REF!&lt;&gt;"",1,0))</f>
        <v>#REF!</v>
      </c>
      <c r="AL41" s="211" t="e">
        <f>IF('Crisis Indicator Data'!#REF!="No Data",1,IF(#REF!&lt;&gt;"",1,0))</f>
        <v>#REF!</v>
      </c>
      <c r="AM41" s="211" t="e">
        <f>IF('Crisis Indicator Data'!#REF!="No Data",1,IF(#REF!&lt;&gt;"",1,0))</f>
        <v>#REF!</v>
      </c>
      <c r="AN41" s="211" t="e">
        <f>IF('Crisis Indicator Data'!#REF!="No Data",1,IF(#REF!&lt;&gt;"",1,0))</f>
        <v>#REF!</v>
      </c>
      <c r="AO41" s="211" t="e">
        <f>IF('Crisis Indicator Data'!#REF!="No Data",1,IF(#REF!&lt;&gt;"",1,0))</f>
        <v>#REF!</v>
      </c>
      <c r="AP41" s="211" t="e">
        <f>IF('Crisis Indicator Data'!#REF!="No Data",1,IF(#REF!&lt;&gt;"",1,0))</f>
        <v>#REF!</v>
      </c>
      <c r="AQ41" s="211" t="e">
        <f>IF('Crisis Indicator Data'!#REF!="No Data",1,IF(#REF!&lt;&gt;"",1,0))</f>
        <v>#REF!</v>
      </c>
      <c r="AR41" s="211" t="e">
        <f>IF('Crisis Indicator Data'!#REF!="No Data",1,IF(#REF!&lt;&gt;"",1,0))</f>
        <v>#REF!</v>
      </c>
      <c r="AS41" s="211" t="e">
        <f>IF('Crisis Indicator Data'!#REF!="No Data",1,IF(#REF!&lt;&gt;"",1,0))</f>
        <v>#REF!</v>
      </c>
      <c r="AT41" s="211" t="e">
        <f>IF('Crisis Indicator Data'!#REF!="No Data",1,IF(#REF!&lt;&gt;"",1,0))</f>
        <v>#REF!</v>
      </c>
      <c r="AU41" s="211" t="e">
        <f>IF('Crisis Indicator Data'!#REF!="No Data",1,IF(#REF!&lt;&gt;"",1,0))</f>
        <v>#REF!</v>
      </c>
      <c r="AV41" s="211" t="e">
        <f>IF('Crisis Indicator Data'!#REF!="No Data",1,IF(#REF!&lt;&gt;"",1,0))</f>
        <v>#REF!</v>
      </c>
      <c r="AW41" s="211" t="e">
        <f>IF('Crisis Indicator Data'!#REF!="No Data",1,IF(#REF!&lt;&gt;"",1,0))</f>
        <v>#REF!</v>
      </c>
      <c r="AX41" s="211" t="e">
        <f>IF('Crisis Indicator Data'!#REF!="No Data",1,IF(#REF!&lt;&gt;"",1,0))</f>
        <v>#REF!</v>
      </c>
      <c r="AY41" s="211" t="e">
        <f>IF('Crisis Indicator Data'!#REF!="No Data",1,IF(#REF!&lt;&gt;"",1,0))</f>
        <v>#REF!</v>
      </c>
      <c r="AZ41" s="211" t="e">
        <f>IF('Crisis Indicator Data'!#REF!="No Data",1,IF(#REF!&lt;&gt;"",1,0))</f>
        <v>#REF!</v>
      </c>
      <c r="BA41" t="e">
        <f t="shared" si="2"/>
        <v>#REF!</v>
      </c>
      <c r="BB41" s="22" t="e">
        <f t="shared" si="3"/>
        <v>#REF!</v>
      </c>
    </row>
    <row r="42" spans="1:54" x14ac:dyDescent="0.25">
      <c r="A42" t="s">
        <v>8831</v>
      </c>
      <c r="B42" s="211" t="e">
        <f>IF('Crisis Indicator Data'!#REF!="No Data",1,IF(#REF!&lt;&gt;"",1,0))</f>
        <v>#REF!</v>
      </c>
      <c r="C42" s="211" t="e">
        <f>IF('Crisis Indicator Data'!#REF!="No Data",1,IF(#REF!&lt;&gt;"",1,0))</f>
        <v>#REF!</v>
      </c>
      <c r="D42" s="211" t="e">
        <f>IF('Crisis Indicator Data'!#REF!="No Data",1,IF(#REF!&lt;&gt;"",1,0))</f>
        <v>#REF!</v>
      </c>
      <c r="E42" s="211" t="e">
        <f>IF('Crisis Indicator Data'!#REF!="No Data",1,IF(#REF!&lt;&gt;"",1,0))</f>
        <v>#REF!</v>
      </c>
      <c r="F42" s="211" t="e">
        <f>IF('Crisis Indicator Data'!#REF!="No Data",1,IF(#REF!&lt;&gt;"",1,0))</f>
        <v>#REF!</v>
      </c>
      <c r="G42" s="211" t="e">
        <f>IF('Crisis Indicator Data'!#REF!="No Data",1,IF(#REF!&lt;&gt;"",1,0))</f>
        <v>#REF!</v>
      </c>
      <c r="H42" s="211" t="e">
        <f>IF('Crisis Indicator Data'!#REF!="No Data",1,IF(#REF!&lt;&gt;"",1,0))</f>
        <v>#REF!</v>
      </c>
      <c r="I42" s="211" t="e">
        <f>IF('Crisis Indicator Data'!#REF!="No Data",1,IF(#REF!&lt;&gt;"",1,0))</f>
        <v>#REF!</v>
      </c>
      <c r="J42" s="211" t="e">
        <f>IF('Crisis Indicator Data'!#REF!="No Data",1,IF(#REF!&lt;&gt;"",1,0))</f>
        <v>#REF!</v>
      </c>
      <c r="K42" s="211" t="e">
        <f>IF('Crisis Indicator Data'!#REF!="No Data",1,IF(#REF!&lt;&gt;"",1,0))</f>
        <v>#REF!</v>
      </c>
      <c r="L42" s="211" t="e">
        <f>IF('Crisis Indicator Data'!#REF!="No Data",1,IF(#REF!&lt;&gt;"",1,0))</f>
        <v>#REF!</v>
      </c>
      <c r="M42" s="211" t="e">
        <f>IF('Crisis Indicator Data'!#REF!="No Data",1,IF(#REF!&lt;&gt;"",1,0))</f>
        <v>#REF!</v>
      </c>
      <c r="N42" s="211" t="e">
        <f>IF('Crisis Indicator Data'!#REF!="No Data",1,IF(#REF!&lt;&gt;"",1,0))</f>
        <v>#REF!</v>
      </c>
      <c r="O42" s="211" t="e">
        <f>IF('Crisis Indicator Data'!#REF!="No Data",1,IF(#REF!&lt;&gt;"",1,0))</f>
        <v>#REF!</v>
      </c>
      <c r="P42" s="211" t="e">
        <f>IF('Crisis Indicator Data'!#REF!="No Data",1,IF(#REF!&lt;&gt;"",1,0))</f>
        <v>#REF!</v>
      </c>
      <c r="Q42" s="211" t="e">
        <f>IF('Crisis Indicator Data'!#REF!="No Data",1,IF(#REF!&lt;&gt;"",1,0))</f>
        <v>#REF!</v>
      </c>
      <c r="R42" s="211" t="e">
        <f>IF('Crisis Indicator Data'!#REF!="No Data",1,IF(#REF!&lt;&gt;"",1,0))</f>
        <v>#REF!</v>
      </c>
      <c r="S42" s="211" t="e">
        <f>IF('Crisis Indicator Data'!#REF!="No Data",1,IF(#REF!&lt;&gt;"",1,0))</f>
        <v>#REF!</v>
      </c>
      <c r="T42" s="211" t="e">
        <f>IF('Crisis Indicator Data'!#REF!="No Data",1,IF(#REF!&lt;&gt;"",1,0))</f>
        <v>#REF!</v>
      </c>
      <c r="U42" s="211" t="e">
        <f>IF('Crisis Indicator Data'!#REF!="No Data",1,IF(#REF!&lt;&gt;"",1,0))</f>
        <v>#REF!</v>
      </c>
      <c r="V42" s="211" t="e">
        <f>IF('Crisis Indicator Data'!#REF!="No Data",1,IF(#REF!&lt;&gt;"",1,0))</f>
        <v>#REF!</v>
      </c>
      <c r="W42" s="211" t="e">
        <f>IF('Crisis Indicator Data'!#REF!="No Data",1,IF(#REF!&lt;&gt;"",1,0))</f>
        <v>#REF!</v>
      </c>
      <c r="X42" s="211" t="e">
        <f>IF('Crisis Indicator Data'!#REF!="No Data",1,IF(#REF!&lt;&gt;"",1,0))</f>
        <v>#REF!</v>
      </c>
      <c r="Y42" s="211" t="e">
        <f>IF('Crisis Indicator Data'!#REF!="No Data",1,IF(#REF!&lt;&gt;"",1,0))</f>
        <v>#REF!</v>
      </c>
      <c r="Z42" s="211" t="e">
        <f>IF('Crisis Indicator Data'!#REF!="No Data",1,IF(#REF!&lt;&gt;"",1,0))</f>
        <v>#REF!</v>
      </c>
      <c r="AA42" s="211" t="e">
        <f>IF('Crisis Indicator Data'!#REF!="No Data",1,IF(#REF!&lt;&gt;"",1,0))</f>
        <v>#REF!</v>
      </c>
      <c r="AB42" s="211" t="e">
        <f>IF('Crisis Indicator Data'!#REF!="No Data",1,IF(#REF!&lt;&gt;"",1,0))</f>
        <v>#REF!</v>
      </c>
      <c r="AC42" s="211" t="e">
        <f>IF('Crisis Indicator Data'!#REF!="No Data",1,IF(#REF!&lt;&gt;"",1,0))</f>
        <v>#REF!</v>
      </c>
      <c r="AD42" s="211" t="e">
        <f>IF('Crisis Indicator Data'!#REF!="No Data",1,IF(#REF!&lt;&gt;"",1,0))</f>
        <v>#REF!</v>
      </c>
      <c r="AE42" s="211" t="e">
        <f>IF('Crisis Indicator Data'!#REF!="No Data",1,IF(#REF!&lt;&gt;"",1,0))</f>
        <v>#REF!</v>
      </c>
      <c r="AF42" s="211" t="e">
        <f>IF('Crisis Indicator Data'!#REF!="No Data",1,IF(#REF!&lt;&gt;"",1,0))</f>
        <v>#REF!</v>
      </c>
      <c r="AG42" s="211" t="e">
        <f>IF('Crisis Indicator Data'!#REF!="No Data",1,IF(#REF!&lt;&gt;"",1,0))</f>
        <v>#REF!</v>
      </c>
      <c r="AH42" s="211" t="e">
        <f>IF('Crisis Indicator Data'!#REF!="No Data",1,IF(#REF!&lt;&gt;"",1,0))</f>
        <v>#REF!</v>
      </c>
      <c r="AI42" s="211" t="e">
        <f>IF('Crisis Indicator Data'!#REF!="No Data",1,IF(#REF!&lt;&gt;"",1,0))</f>
        <v>#REF!</v>
      </c>
      <c r="AJ42" s="211" t="e">
        <f>IF('Crisis Indicator Data'!#REF!="No Data",1,IF(#REF!&lt;&gt;"",1,0))</f>
        <v>#REF!</v>
      </c>
      <c r="AK42" s="211" t="e">
        <f>IF('Crisis Indicator Data'!#REF!="No Data",1,IF(#REF!&lt;&gt;"",1,0))</f>
        <v>#REF!</v>
      </c>
      <c r="AL42" s="211" t="e">
        <f>IF('Crisis Indicator Data'!#REF!="No Data",1,IF(#REF!&lt;&gt;"",1,0))</f>
        <v>#REF!</v>
      </c>
      <c r="AM42" s="211" t="e">
        <f>IF('Crisis Indicator Data'!#REF!="No Data",1,IF(#REF!&lt;&gt;"",1,0))</f>
        <v>#REF!</v>
      </c>
      <c r="AN42" s="211" t="e">
        <f>IF('Crisis Indicator Data'!#REF!="No Data",1,IF(#REF!&lt;&gt;"",1,0))</f>
        <v>#REF!</v>
      </c>
      <c r="AO42" s="211" t="e">
        <f>IF('Crisis Indicator Data'!#REF!="No Data",1,IF(#REF!&lt;&gt;"",1,0))</f>
        <v>#REF!</v>
      </c>
      <c r="AP42" s="211" t="e">
        <f>IF('Crisis Indicator Data'!#REF!="No Data",1,IF(#REF!&lt;&gt;"",1,0))</f>
        <v>#REF!</v>
      </c>
      <c r="AQ42" s="211" t="e">
        <f>IF('Crisis Indicator Data'!#REF!="No Data",1,IF(#REF!&lt;&gt;"",1,0))</f>
        <v>#REF!</v>
      </c>
      <c r="AR42" s="211" t="e">
        <f>IF('Crisis Indicator Data'!#REF!="No Data",1,IF(#REF!&lt;&gt;"",1,0))</f>
        <v>#REF!</v>
      </c>
      <c r="AS42" s="211" t="e">
        <f>IF('Crisis Indicator Data'!#REF!="No Data",1,IF(#REF!&lt;&gt;"",1,0))</f>
        <v>#REF!</v>
      </c>
      <c r="AT42" s="211" t="e">
        <f>IF('Crisis Indicator Data'!#REF!="No Data",1,IF(#REF!&lt;&gt;"",1,0))</f>
        <v>#REF!</v>
      </c>
      <c r="AU42" s="211" t="e">
        <f>IF('Crisis Indicator Data'!#REF!="No Data",1,IF(#REF!&lt;&gt;"",1,0))</f>
        <v>#REF!</v>
      </c>
      <c r="AV42" s="211" t="e">
        <f>IF('Crisis Indicator Data'!#REF!="No Data",1,IF(#REF!&lt;&gt;"",1,0))</f>
        <v>#REF!</v>
      </c>
      <c r="AW42" s="211" t="e">
        <f>IF('Crisis Indicator Data'!#REF!="No Data",1,IF(#REF!&lt;&gt;"",1,0))</f>
        <v>#REF!</v>
      </c>
      <c r="AX42" s="211" t="e">
        <f>IF('Crisis Indicator Data'!#REF!="No Data",1,IF(#REF!&lt;&gt;"",1,0))</f>
        <v>#REF!</v>
      </c>
      <c r="AY42" s="211" t="e">
        <f>IF('Crisis Indicator Data'!#REF!="No Data",1,IF(#REF!&lt;&gt;"",1,0))</f>
        <v>#REF!</v>
      </c>
      <c r="AZ42" s="211" t="e">
        <f>IF('Crisis Indicator Data'!#REF!="No Data",1,IF(#REF!&lt;&gt;"",1,0))</f>
        <v>#REF!</v>
      </c>
      <c r="BA42" t="e">
        <f t="shared" si="2"/>
        <v>#REF!</v>
      </c>
      <c r="BB42" s="22" t="e">
        <f t="shared" si="3"/>
        <v>#REF!</v>
      </c>
    </row>
    <row r="43" spans="1:54" x14ac:dyDescent="0.25">
      <c r="A43" t="s">
        <v>8894</v>
      </c>
      <c r="B43" s="211" t="e">
        <f>IF('Crisis Indicator Data'!#REF!="No Data",1,IF(#REF!&lt;&gt;"",1,0))</f>
        <v>#REF!</v>
      </c>
      <c r="C43" s="211" t="e">
        <f>IF('Crisis Indicator Data'!#REF!="No Data",1,IF(#REF!&lt;&gt;"",1,0))</f>
        <v>#REF!</v>
      </c>
      <c r="D43" s="211" t="e">
        <f>IF('Crisis Indicator Data'!#REF!="No Data",1,IF(#REF!&lt;&gt;"",1,0))</f>
        <v>#REF!</v>
      </c>
      <c r="E43" s="211" t="e">
        <f>IF('Crisis Indicator Data'!#REF!="No Data",1,IF(#REF!&lt;&gt;"",1,0))</f>
        <v>#REF!</v>
      </c>
      <c r="F43" s="211" t="e">
        <f>IF('Crisis Indicator Data'!#REF!="No Data",1,IF(#REF!&lt;&gt;"",1,0))</f>
        <v>#REF!</v>
      </c>
      <c r="G43" s="211" t="e">
        <f>IF('Crisis Indicator Data'!#REF!="No Data",1,IF(#REF!&lt;&gt;"",1,0))</f>
        <v>#REF!</v>
      </c>
      <c r="H43" s="211" t="e">
        <f>IF('Crisis Indicator Data'!#REF!="No Data",1,IF(#REF!&lt;&gt;"",1,0))</f>
        <v>#REF!</v>
      </c>
      <c r="I43" s="211" t="e">
        <f>IF('Crisis Indicator Data'!#REF!="No Data",1,IF(#REF!&lt;&gt;"",1,0))</f>
        <v>#REF!</v>
      </c>
      <c r="J43" s="211" t="e">
        <f>IF('Crisis Indicator Data'!#REF!="No Data",1,IF(#REF!&lt;&gt;"",1,0))</f>
        <v>#REF!</v>
      </c>
      <c r="K43" s="211" t="e">
        <f>IF('Crisis Indicator Data'!#REF!="No Data",1,IF(#REF!&lt;&gt;"",1,0))</f>
        <v>#REF!</v>
      </c>
      <c r="L43" s="211" t="e">
        <f>IF('Crisis Indicator Data'!#REF!="No Data",1,IF(#REF!&lt;&gt;"",1,0))</f>
        <v>#REF!</v>
      </c>
      <c r="M43" s="211" t="e">
        <f>IF('Crisis Indicator Data'!#REF!="No Data",1,IF(#REF!&lt;&gt;"",1,0))</f>
        <v>#REF!</v>
      </c>
      <c r="N43" s="211" t="e">
        <f>IF('Crisis Indicator Data'!#REF!="No Data",1,IF(#REF!&lt;&gt;"",1,0))</f>
        <v>#REF!</v>
      </c>
      <c r="O43" s="211" t="e">
        <f>IF('Crisis Indicator Data'!#REF!="No Data",1,IF(#REF!&lt;&gt;"",1,0))</f>
        <v>#REF!</v>
      </c>
      <c r="P43" s="211" t="e">
        <f>IF('Crisis Indicator Data'!#REF!="No Data",1,IF(#REF!&lt;&gt;"",1,0))</f>
        <v>#REF!</v>
      </c>
      <c r="Q43" s="211" t="e">
        <f>IF('Crisis Indicator Data'!#REF!="No Data",1,IF(#REF!&lt;&gt;"",1,0))</f>
        <v>#REF!</v>
      </c>
      <c r="R43" s="211" t="e">
        <f>IF('Crisis Indicator Data'!#REF!="No Data",1,IF(#REF!&lt;&gt;"",1,0))</f>
        <v>#REF!</v>
      </c>
      <c r="S43" s="211" t="e">
        <f>IF('Crisis Indicator Data'!#REF!="No Data",1,IF(#REF!&lt;&gt;"",1,0))</f>
        <v>#REF!</v>
      </c>
      <c r="T43" s="211" t="e">
        <f>IF('Crisis Indicator Data'!#REF!="No Data",1,IF(#REF!&lt;&gt;"",1,0))</f>
        <v>#REF!</v>
      </c>
      <c r="U43" s="211" t="e">
        <f>IF('Crisis Indicator Data'!#REF!="No Data",1,IF(#REF!&lt;&gt;"",1,0))</f>
        <v>#REF!</v>
      </c>
      <c r="V43" s="211" t="e">
        <f>IF('Crisis Indicator Data'!#REF!="No Data",1,IF(#REF!&lt;&gt;"",1,0))</f>
        <v>#REF!</v>
      </c>
      <c r="W43" s="211" t="e">
        <f>IF('Crisis Indicator Data'!#REF!="No Data",1,IF(#REF!&lt;&gt;"",1,0))</f>
        <v>#REF!</v>
      </c>
      <c r="X43" s="211" t="e">
        <f>IF('Crisis Indicator Data'!#REF!="No Data",1,IF(#REF!&lt;&gt;"",1,0))</f>
        <v>#REF!</v>
      </c>
      <c r="Y43" s="211" t="e">
        <f>IF('Crisis Indicator Data'!#REF!="No Data",1,IF(#REF!&lt;&gt;"",1,0))</f>
        <v>#REF!</v>
      </c>
      <c r="Z43" s="211" t="e">
        <f>IF('Crisis Indicator Data'!#REF!="No Data",1,IF(#REF!&lt;&gt;"",1,0))</f>
        <v>#REF!</v>
      </c>
      <c r="AA43" s="211" t="e">
        <f>IF('Crisis Indicator Data'!#REF!="No Data",1,IF(#REF!&lt;&gt;"",1,0))</f>
        <v>#REF!</v>
      </c>
      <c r="AB43" s="211" t="e">
        <f>IF('Crisis Indicator Data'!#REF!="No Data",1,IF(#REF!&lt;&gt;"",1,0))</f>
        <v>#REF!</v>
      </c>
      <c r="AC43" s="211" t="e">
        <f>IF('Crisis Indicator Data'!#REF!="No Data",1,IF(#REF!&lt;&gt;"",1,0))</f>
        <v>#REF!</v>
      </c>
      <c r="AD43" s="211" t="e">
        <f>IF('Crisis Indicator Data'!#REF!="No Data",1,IF(#REF!&lt;&gt;"",1,0))</f>
        <v>#REF!</v>
      </c>
      <c r="AE43" s="211" t="e">
        <f>IF('Crisis Indicator Data'!#REF!="No Data",1,IF(#REF!&lt;&gt;"",1,0))</f>
        <v>#REF!</v>
      </c>
      <c r="AF43" s="211" t="e">
        <f>IF('Crisis Indicator Data'!#REF!="No Data",1,IF(#REF!&lt;&gt;"",1,0))</f>
        <v>#REF!</v>
      </c>
      <c r="AG43" s="211" t="e">
        <f>IF('Crisis Indicator Data'!#REF!="No Data",1,IF(#REF!&lt;&gt;"",1,0))</f>
        <v>#REF!</v>
      </c>
      <c r="AH43" s="211" t="e">
        <f>IF('Crisis Indicator Data'!#REF!="No Data",1,IF(#REF!&lt;&gt;"",1,0))</f>
        <v>#REF!</v>
      </c>
      <c r="AI43" s="211" t="e">
        <f>IF('Crisis Indicator Data'!#REF!="No Data",1,IF(#REF!&lt;&gt;"",1,0))</f>
        <v>#REF!</v>
      </c>
      <c r="AJ43" s="211" t="e">
        <f>IF('Crisis Indicator Data'!#REF!="No Data",1,IF(#REF!&lt;&gt;"",1,0))</f>
        <v>#REF!</v>
      </c>
      <c r="AK43" s="211" t="e">
        <f>IF('Crisis Indicator Data'!#REF!="No Data",1,IF(#REF!&lt;&gt;"",1,0))</f>
        <v>#REF!</v>
      </c>
      <c r="AL43" s="211" t="e">
        <f>IF('Crisis Indicator Data'!#REF!="No Data",1,IF(#REF!&lt;&gt;"",1,0))</f>
        <v>#REF!</v>
      </c>
      <c r="AM43" s="211" t="e">
        <f>IF('Crisis Indicator Data'!#REF!="No Data",1,IF(#REF!&lt;&gt;"",1,0))</f>
        <v>#REF!</v>
      </c>
      <c r="AN43" s="211" t="e">
        <f>IF('Crisis Indicator Data'!#REF!="No Data",1,IF(#REF!&lt;&gt;"",1,0))</f>
        <v>#REF!</v>
      </c>
      <c r="AO43" s="211" t="e">
        <f>IF('Crisis Indicator Data'!#REF!="No Data",1,IF(#REF!&lt;&gt;"",1,0))</f>
        <v>#REF!</v>
      </c>
      <c r="AP43" s="211" t="e">
        <f>IF('Crisis Indicator Data'!#REF!="No Data",1,IF(#REF!&lt;&gt;"",1,0))</f>
        <v>#REF!</v>
      </c>
      <c r="AQ43" s="211" t="e">
        <f>IF('Crisis Indicator Data'!#REF!="No Data",1,IF(#REF!&lt;&gt;"",1,0))</f>
        <v>#REF!</v>
      </c>
      <c r="AR43" s="211" t="e">
        <f>IF('Crisis Indicator Data'!#REF!="No Data",1,IF(#REF!&lt;&gt;"",1,0))</f>
        <v>#REF!</v>
      </c>
      <c r="AS43" s="211" t="e">
        <f>IF('Crisis Indicator Data'!#REF!="No Data",1,IF(#REF!&lt;&gt;"",1,0))</f>
        <v>#REF!</v>
      </c>
      <c r="AT43" s="211" t="e">
        <f>IF('Crisis Indicator Data'!#REF!="No Data",1,IF(#REF!&lt;&gt;"",1,0))</f>
        <v>#REF!</v>
      </c>
      <c r="AU43" s="211" t="e">
        <f>IF('Crisis Indicator Data'!#REF!="No Data",1,IF(#REF!&lt;&gt;"",1,0))</f>
        <v>#REF!</v>
      </c>
      <c r="AV43" s="211" t="e">
        <f>IF('Crisis Indicator Data'!#REF!="No Data",1,IF(#REF!&lt;&gt;"",1,0))</f>
        <v>#REF!</v>
      </c>
      <c r="AW43" s="211" t="e">
        <f>IF('Crisis Indicator Data'!#REF!="No Data",1,IF(#REF!&lt;&gt;"",1,0))</f>
        <v>#REF!</v>
      </c>
      <c r="AX43" s="211" t="e">
        <f>IF('Crisis Indicator Data'!#REF!="No Data",1,IF(#REF!&lt;&gt;"",1,0))</f>
        <v>#REF!</v>
      </c>
      <c r="AY43" s="211" t="e">
        <f>IF('Crisis Indicator Data'!#REF!="No Data",1,IF(#REF!&lt;&gt;"",1,0))</f>
        <v>#REF!</v>
      </c>
      <c r="AZ43" s="211" t="e">
        <f>IF('Crisis Indicator Data'!#REF!="No Data",1,IF(#REF!&lt;&gt;"",1,0))</f>
        <v>#REF!</v>
      </c>
      <c r="BA43" t="e">
        <f t="shared" si="2"/>
        <v>#REF!</v>
      </c>
      <c r="BB43" s="22" t="e">
        <f t="shared" si="3"/>
        <v>#REF!</v>
      </c>
    </row>
    <row r="44" spans="1:54" x14ac:dyDescent="0.25">
      <c r="A44" t="s">
        <v>8842</v>
      </c>
      <c r="B44" s="211" t="e">
        <f>IF('Crisis Indicator Data'!#REF!="No Data",1,IF(#REF!&lt;&gt;"",1,0))</f>
        <v>#REF!</v>
      </c>
      <c r="C44" s="211" t="e">
        <f>IF('Crisis Indicator Data'!#REF!="No Data",1,IF(#REF!&lt;&gt;"",1,0))</f>
        <v>#REF!</v>
      </c>
      <c r="D44" s="211" t="e">
        <f>IF('Crisis Indicator Data'!#REF!="No Data",1,IF(#REF!&lt;&gt;"",1,0))</f>
        <v>#REF!</v>
      </c>
      <c r="E44" s="211" t="e">
        <f>IF('Crisis Indicator Data'!#REF!="No Data",1,IF(#REF!&lt;&gt;"",1,0))</f>
        <v>#REF!</v>
      </c>
      <c r="F44" s="211" t="e">
        <f>IF('Crisis Indicator Data'!#REF!="No Data",1,IF(#REF!&lt;&gt;"",1,0))</f>
        <v>#REF!</v>
      </c>
      <c r="G44" s="211" t="e">
        <f>IF('Crisis Indicator Data'!#REF!="No Data",1,IF(#REF!&lt;&gt;"",1,0))</f>
        <v>#REF!</v>
      </c>
      <c r="H44" s="211" t="e">
        <f>IF('Crisis Indicator Data'!#REF!="No Data",1,IF(#REF!&lt;&gt;"",1,0))</f>
        <v>#REF!</v>
      </c>
      <c r="I44" s="211" t="e">
        <f>IF('Crisis Indicator Data'!#REF!="No Data",1,IF(#REF!&lt;&gt;"",1,0))</f>
        <v>#REF!</v>
      </c>
      <c r="J44" s="211" t="e">
        <f>IF('Crisis Indicator Data'!#REF!="No Data",1,IF(#REF!&lt;&gt;"",1,0))</f>
        <v>#REF!</v>
      </c>
      <c r="K44" s="211" t="e">
        <f>IF('Crisis Indicator Data'!#REF!="No Data",1,IF(#REF!&lt;&gt;"",1,0))</f>
        <v>#REF!</v>
      </c>
      <c r="L44" s="211" t="e">
        <f>IF('Crisis Indicator Data'!#REF!="No Data",1,IF(#REF!&lt;&gt;"",1,0))</f>
        <v>#REF!</v>
      </c>
      <c r="M44" s="211" t="e">
        <f>IF('Crisis Indicator Data'!#REF!="No Data",1,IF(#REF!&lt;&gt;"",1,0))</f>
        <v>#REF!</v>
      </c>
      <c r="N44" s="211" t="e">
        <f>IF('Crisis Indicator Data'!#REF!="No Data",1,IF(#REF!&lt;&gt;"",1,0))</f>
        <v>#REF!</v>
      </c>
      <c r="O44" s="211" t="e">
        <f>IF('Crisis Indicator Data'!#REF!="No Data",1,IF(#REF!&lt;&gt;"",1,0))</f>
        <v>#REF!</v>
      </c>
      <c r="P44" s="211" t="e">
        <f>IF('Crisis Indicator Data'!#REF!="No Data",1,IF(#REF!&lt;&gt;"",1,0))</f>
        <v>#REF!</v>
      </c>
      <c r="Q44" s="211" t="e">
        <f>IF('Crisis Indicator Data'!#REF!="No Data",1,IF(#REF!&lt;&gt;"",1,0))</f>
        <v>#REF!</v>
      </c>
      <c r="R44" s="211" t="e">
        <f>IF('Crisis Indicator Data'!#REF!="No Data",1,IF(#REF!&lt;&gt;"",1,0))</f>
        <v>#REF!</v>
      </c>
      <c r="S44" s="211" t="e">
        <f>IF('Crisis Indicator Data'!#REF!="No Data",1,IF(#REF!&lt;&gt;"",1,0))</f>
        <v>#REF!</v>
      </c>
      <c r="T44" s="211" t="e">
        <f>IF('Crisis Indicator Data'!#REF!="No Data",1,IF(#REF!&lt;&gt;"",1,0))</f>
        <v>#REF!</v>
      </c>
      <c r="U44" s="211" t="e">
        <f>IF('Crisis Indicator Data'!#REF!="No Data",1,IF(#REF!&lt;&gt;"",1,0))</f>
        <v>#REF!</v>
      </c>
      <c r="V44" s="211" t="e">
        <f>IF('Crisis Indicator Data'!#REF!="No Data",1,IF(#REF!&lt;&gt;"",1,0))</f>
        <v>#REF!</v>
      </c>
      <c r="W44" s="211" t="e">
        <f>IF('Crisis Indicator Data'!#REF!="No Data",1,IF(#REF!&lt;&gt;"",1,0))</f>
        <v>#REF!</v>
      </c>
      <c r="X44" s="211" t="e">
        <f>IF('Crisis Indicator Data'!#REF!="No Data",1,IF(#REF!&lt;&gt;"",1,0))</f>
        <v>#REF!</v>
      </c>
      <c r="Y44" s="211" t="e">
        <f>IF('Crisis Indicator Data'!#REF!="No Data",1,IF(#REF!&lt;&gt;"",1,0))</f>
        <v>#REF!</v>
      </c>
      <c r="Z44" s="211" t="e">
        <f>IF('Crisis Indicator Data'!#REF!="No Data",1,IF(#REF!&lt;&gt;"",1,0))</f>
        <v>#REF!</v>
      </c>
      <c r="AA44" s="211" t="e">
        <f>IF('Crisis Indicator Data'!#REF!="No Data",1,IF(#REF!&lt;&gt;"",1,0))</f>
        <v>#REF!</v>
      </c>
      <c r="AB44" s="211" t="e">
        <f>IF('Crisis Indicator Data'!#REF!="No Data",1,IF(#REF!&lt;&gt;"",1,0))</f>
        <v>#REF!</v>
      </c>
      <c r="AC44" s="211" t="e">
        <f>IF('Crisis Indicator Data'!#REF!="No Data",1,IF(#REF!&lt;&gt;"",1,0))</f>
        <v>#REF!</v>
      </c>
      <c r="AD44" s="211" t="e">
        <f>IF('Crisis Indicator Data'!#REF!="No Data",1,IF(#REF!&lt;&gt;"",1,0))</f>
        <v>#REF!</v>
      </c>
      <c r="AE44" s="211" t="e">
        <f>IF('Crisis Indicator Data'!#REF!="No Data",1,IF(#REF!&lt;&gt;"",1,0))</f>
        <v>#REF!</v>
      </c>
      <c r="AF44" s="211" t="e">
        <f>IF('Crisis Indicator Data'!#REF!="No Data",1,IF(#REF!&lt;&gt;"",1,0))</f>
        <v>#REF!</v>
      </c>
      <c r="AG44" s="211" t="e">
        <f>IF('Crisis Indicator Data'!#REF!="No Data",1,IF(#REF!&lt;&gt;"",1,0))</f>
        <v>#REF!</v>
      </c>
      <c r="AH44" s="211" t="e">
        <f>IF('Crisis Indicator Data'!#REF!="No Data",1,IF(#REF!&lt;&gt;"",1,0))</f>
        <v>#REF!</v>
      </c>
      <c r="AI44" s="211" t="e">
        <f>IF('Crisis Indicator Data'!#REF!="No Data",1,IF(#REF!&lt;&gt;"",1,0))</f>
        <v>#REF!</v>
      </c>
      <c r="AJ44" s="211" t="e">
        <f>IF('Crisis Indicator Data'!#REF!="No Data",1,IF(#REF!&lt;&gt;"",1,0))</f>
        <v>#REF!</v>
      </c>
      <c r="AK44" s="211" t="e">
        <f>IF('Crisis Indicator Data'!#REF!="No Data",1,IF(#REF!&lt;&gt;"",1,0))</f>
        <v>#REF!</v>
      </c>
      <c r="AL44" s="211" t="e">
        <f>IF('Crisis Indicator Data'!#REF!="No Data",1,IF(#REF!&lt;&gt;"",1,0))</f>
        <v>#REF!</v>
      </c>
      <c r="AM44" s="211" t="e">
        <f>IF('Crisis Indicator Data'!#REF!="No Data",1,IF(#REF!&lt;&gt;"",1,0))</f>
        <v>#REF!</v>
      </c>
      <c r="AN44" s="211" t="e">
        <f>IF('Crisis Indicator Data'!#REF!="No Data",1,IF(#REF!&lt;&gt;"",1,0))</f>
        <v>#REF!</v>
      </c>
      <c r="AO44" s="211" t="e">
        <f>IF('Crisis Indicator Data'!#REF!="No Data",1,IF(#REF!&lt;&gt;"",1,0))</f>
        <v>#REF!</v>
      </c>
      <c r="AP44" s="211" t="e">
        <f>IF('Crisis Indicator Data'!#REF!="No Data",1,IF(#REF!&lt;&gt;"",1,0))</f>
        <v>#REF!</v>
      </c>
      <c r="AQ44" s="211" t="e">
        <f>IF('Crisis Indicator Data'!#REF!="No Data",1,IF(#REF!&lt;&gt;"",1,0))</f>
        <v>#REF!</v>
      </c>
      <c r="AR44" s="211" t="e">
        <f>IF('Crisis Indicator Data'!#REF!="No Data",1,IF(#REF!&lt;&gt;"",1,0))</f>
        <v>#REF!</v>
      </c>
      <c r="AS44" s="211" t="e">
        <f>IF('Crisis Indicator Data'!#REF!="No Data",1,IF(#REF!&lt;&gt;"",1,0))</f>
        <v>#REF!</v>
      </c>
      <c r="AT44" s="211" t="e">
        <f>IF('Crisis Indicator Data'!#REF!="No Data",1,IF(#REF!&lt;&gt;"",1,0))</f>
        <v>#REF!</v>
      </c>
      <c r="AU44" s="211" t="e">
        <f>IF('Crisis Indicator Data'!#REF!="No Data",1,IF(#REF!&lt;&gt;"",1,0))</f>
        <v>#REF!</v>
      </c>
      <c r="AV44" s="211" t="e">
        <f>IF('Crisis Indicator Data'!#REF!="No Data",1,IF(#REF!&lt;&gt;"",1,0))</f>
        <v>#REF!</v>
      </c>
      <c r="AW44" s="211" t="e">
        <f>IF('Crisis Indicator Data'!#REF!="No Data",1,IF(#REF!&lt;&gt;"",1,0))</f>
        <v>#REF!</v>
      </c>
      <c r="AX44" s="211" t="e">
        <f>IF('Crisis Indicator Data'!#REF!="No Data",1,IF(#REF!&lt;&gt;"",1,0))</f>
        <v>#REF!</v>
      </c>
      <c r="AY44" s="211" t="e">
        <f>IF('Crisis Indicator Data'!#REF!="No Data",1,IF(#REF!&lt;&gt;"",1,0))</f>
        <v>#REF!</v>
      </c>
      <c r="AZ44" s="211" t="e">
        <f>IF('Crisis Indicator Data'!#REF!="No Data",1,IF(#REF!&lt;&gt;"",1,0))</f>
        <v>#REF!</v>
      </c>
      <c r="BA44" t="e">
        <f t="shared" si="2"/>
        <v>#REF!</v>
      </c>
      <c r="BB44" s="22" t="e">
        <f t="shared" si="3"/>
        <v>#REF!</v>
      </c>
    </row>
    <row r="45" spans="1:54" x14ac:dyDescent="0.25">
      <c r="A45" t="s">
        <v>8844</v>
      </c>
      <c r="B45" s="211" t="e">
        <f>IF('Crisis Indicator Data'!#REF!="No Data",1,IF(#REF!&lt;&gt;"",1,0))</f>
        <v>#REF!</v>
      </c>
      <c r="C45" s="211" t="e">
        <f>IF('Crisis Indicator Data'!#REF!="No Data",1,IF(#REF!&lt;&gt;"",1,0))</f>
        <v>#REF!</v>
      </c>
      <c r="D45" s="211" t="e">
        <f>IF('Crisis Indicator Data'!#REF!="No Data",1,IF(#REF!&lt;&gt;"",1,0))</f>
        <v>#REF!</v>
      </c>
      <c r="E45" s="211" t="e">
        <f>IF('Crisis Indicator Data'!#REF!="No Data",1,IF(#REF!&lt;&gt;"",1,0))</f>
        <v>#REF!</v>
      </c>
      <c r="F45" s="211" t="e">
        <f>IF('Crisis Indicator Data'!#REF!="No Data",1,IF(#REF!&lt;&gt;"",1,0))</f>
        <v>#REF!</v>
      </c>
      <c r="G45" s="211" t="e">
        <f>IF('Crisis Indicator Data'!#REF!="No Data",1,IF(#REF!&lt;&gt;"",1,0))</f>
        <v>#REF!</v>
      </c>
      <c r="H45" s="211" t="e">
        <f>IF('Crisis Indicator Data'!#REF!="No Data",1,IF(#REF!&lt;&gt;"",1,0))</f>
        <v>#REF!</v>
      </c>
      <c r="I45" s="211" t="e">
        <f>IF('Crisis Indicator Data'!#REF!="No Data",1,IF(#REF!&lt;&gt;"",1,0))</f>
        <v>#REF!</v>
      </c>
      <c r="J45" s="211" t="e">
        <f>IF('Crisis Indicator Data'!#REF!="No Data",1,IF(#REF!&lt;&gt;"",1,0))</f>
        <v>#REF!</v>
      </c>
      <c r="K45" s="211" t="e">
        <f>IF('Crisis Indicator Data'!#REF!="No Data",1,IF(#REF!&lt;&gt;"",1,0))</f>
        <v>#REF!</v>
      </c>
      <c r="L45" s="211" t="e">
        <f>IF('Crisis Indicator Data'!#REF!="No Data",1,IF(#REF!&lt;&gt;"",1,0))</f>
        <v>#REF!</v>
      </c>
      <c r="M45" s="211" t="e">
        <f>IF('Crisis Indicator Data'!#REF!="No Data",1,IF(#REF!&lt;&gt;"",1,0))</f>
        <v>#REF!</v>
      </c>
      <c r="N45" s="211" t="e">
        <f>IF('Crisis Indicator Data'!#REF!="No Data",1,IF(#REF!&lt;&gt;"",1,0))</f>
        <v>#REF!</v>
      </c>
      <c r="O45" s="211" t="e">
        <f>IF('Crisis Indicator Data'!#REF!="No Data",1,IF(#REF!&lt;&gt;"",1,0))</f>
        <v>#REF!</v>
      </c>
      <c r="P45" s="211" t="e">
        <f>IF('Crisis Indicator Data'!#REF!="No Data",1,IF(#REF!&lt;&gt;"",1,0))</f>
        <v>#REF!</v>
      </c>
      <c r="Q45" s="211" t="e">
        <f>IF('Crisis Indicator Data'!#REF!="No Data",1,IF(#REF!&lt;&gt;"",1,0))</f>
        <v>#REF!</v>
      </c>
      <c r="R45" s="211" t="e">
        <f>IF('Crisis Indicator Data'!#REF!="No Data",1,IF(#REF!&lt;&gt;"",1,0))</f>
        <v>#REF!</v>
      </c>
      <c r="S45" s="211" t="e">
        <f>IF('Crisis Indicator Data'!#REF!="No Data",1,IF(#REF!&lt;&gt;"",1,0))</f>
        <v>#REF!</v>
      </c>
      <c r="T45" s="211" t="e">
        <f>IF('Crisis Indicator Data'!#REF!="No Data",1,IF(#REF!&lt;&gt;"",1,0))</f>
        <v>#REF!</v>
      </c>
      <c r="U45" s="211" t="e">
        <f>IF('Crisis Indicator Data'!#REF!="No Data",1,IF(#REF!&lt;&gt;"",1,0))</f>
        <v>#REF!</v>
      </c>
      <c r="V45" s="211" t="e">
        <f>IF('Crisis Indicator Data'!#REF!="No Data",1,IF(#REF!&lt;&gt;"",1,0))</f>
        <v>#REF!</v>
      </c>
      <c r="W45" s="211" t="e">
        <f>IF('Crisis Indicator Data'!#REF!="No Data",1,IF(#REF!&lt;&gt;"",1,0))</f>
        <v>#REF!</v>
      </c>
      <c r="X45" s="211" t="e">
        <f>IF('Crisis Indicator Data'!#REF!="No Data",1,IF(#REF!&lt;&gt;"",1,0))</f>
        <v>#REF!</v>
      </c>
      <c r="Y45" s="211" t="e">
        <f>IF('Crisis Indicator Data'!#REF!="No Data",1,IF(#REF!&lt;&gt;"",1,0))</f>
        <v>#REF!</v>
      </c>
      <c r="Z45" s="211" t="e">
        <f>IF('Crisis Indicator Data'!#REF!="No Data",1,IF(#REF!&lt;&gt;"",1,0))</f>
        <v>#REF!</v>
      </c>
      <c r="AA45" s="211" t="e">
        <f>IF('Crisis Indicator Data'!#REF!="No Data",1,IF(#REF!&lt;&gt;"",1,0))</f>
        <v>#REF!</v>
      </c>
      <c r="AB45" s="211" t="e">
        <f>IF('Crisis Indicator Data'!#REF!="No Data",1,IF(#REF!&lt;&gt;"",1,0))</f>
        <v>#REF!</v>
      </c>
      <c r="AC45" s="211" t="e">
        <f>IF('Crisis Indicator Data'!#REF!="No Data",1,IF(#REF!&lt;&gt;"",1,0))</f>
        <v>#REF!</v>
      </c>
      <c r="AD45" s="211" t="e">
        <f>IF('Crisis Indicator Data'!#REF!="No Data",1,IF(#REF!&lt;&gt;"",1,0))</f>
        <v>#REF!</v>
      </c>
      <c r="AE45" s="211" t="e">
        <f>IF('Crisis Indicator Data'!#REF!="No Data",1,IF(#REF!&lt;&gt;"",1,0))</f>
        <v>#REF!</v>
      </c>
      <c r="AF45" s="211" t="e">
        <f>IF('Crisis Indicator Data'!#REF!="No Data",1,IF(#REF!&lt;&gt;"",1,0))</f>
        <v>#REF!</v>
      </c>
      <c r="AG45" s="211" t="e">
        <f>IF('Crisis Indicator Data'!#REF!="No Data",1,IF(#REF!&lt;&gt;"",1,0))</f>
        <v>#REF!</v>
      </c>
      <c r="AH45" s="211" t="e">
        <f>IF('Crisis Indicator Data'!#REF!="No Data",1,IF(#REF!&lt;&gt;"",1,0))</f>
        <v>#REF!</v>
      </c>
      <c r="AI45" s="211" t="e">
        <f>IF('Crisis Indicator Data'!#REF!="No Data",1,IF(#REF!&lt;&gt;"",1,0))</f>
        <v>#REF!</v>
      </c>
      <c r="AJ45" s="211" t="e">
        <f>IF('Crisis Indicator Data'!#REF!="No Data",1,IF(#REF!&lt;&gt;"",1,0))</f>
        <v>#REF!</v>
      </c>
      <c r="AK45" s="211" t="e">
        <f>IF('Crisis Indicator Data'!#REF!="No Data",1,IF(#REF!&lt;&gt;"",1,0))</f>
        <v>#REF!</v>
      </c>
      <c r="AL45" s="211" t="e">
        <f>IF('Crisis Indicator Data'!#REF!="No Data",1,IF(#REF!&lt;&gt;"",1,0))</f>
        <v>#REF!</v>
      </c>
      <c r="AM45" s="211" t="e">
        <f>IF('Crisis Indicator Data'!#REF!="No Data",1,IF(#REF!&lt;&gt;"",1,0))</f>
        <v>#REF!</v>
      </c>
      <c r="AN45" s="211" t="e">
        <f>IF('Crisis Indicator Data'!#REF!="No Data",1,IF(#REF!&lt;&gt;"",1,0))</f>
        <v>#REF!</v>
      </c>
      <c r="AO45" s="211" t="e">
        <f>IF('Crisis Indicator Data'!#REF!="No Data",1,IF(#REF!&lt;&gt;"",1,0))</f>
        <v>#REF!</v>
      </c>
      <c r="AP45" s="211" t="e">
        <f>IF('Crisis Indicator Data'!#REF!="No Data",1,IF(#REF!&lt;&gt;"",1,0))</f>
        <v>#REF!</v>
      </c>
      <c r="AQ45" s="211" t="e">
        <f>IF('Crisis Indicator Data'!#REF!="No Data",1,IF(#REF!&lt;&gt;"",1,0))</f>
        <v>#REF!</v>
      </c>
      <c r="AR45" s="211" t="e">
        <f>IF('Crisis Indicator Data'!#REF!="No Data",1,IF(#REF!&lt;&gt;"",1,0))</f>
        <v>#REF!</v>
      </c>
      <c r="AS45" s="211" t="e">
        <f>IF('Crisis Indicator Data'!#REF!="No Data",1,IF(#REF!&lt;&gt;"",1,0))</f>
        <v>#REF!</v>
      </c>
      <c r="AT45" s="211" t="e">
        <f>IF('Crisis Indicator Data'!#REF!="No Data",1,IF(#REF!&lt;&gt;"",1,0))</f>
        <v>#REF!</v>
      </c>
      <c r="AU45" s="211" t="e">
        <f>IF('Crisis Indicator Data'!#REF!="No Data",1,IF(#REF!&lt;&gt;"",1,0))</f>
        <v>#REF!</v>
      </c>
      <c r="AV45" s="211" t="e">
        <f>IF('Crisis Indicator Data'!#REF!="No Data",1,IF(#REF!&lt;&gt;"",1,0))</f>
        <v>#REF!</v>
      </c>
      <c r="AW45" s="211" t="e">
        <f>IF('Crisis Indicator Data'!#REF!="No Data",1,IF(#REF!&lt;&gt;"",1,0))</f>
        <v>#REF!</v>
      </c>
      <c r="AX45" s="211" t="e">
        <f>IF('Crisis Indicator Data'!#REF!="No Data",1,IF(#REF!&lt;&gt;"",1,0))</f>
        <v>#REF!</v>
      </c>
      <c r="AY45" s="211" t="e">
        <f>IF('Crisis Indicator Data'!#REF!="No Data",1,IF(#REF!&lt;&gt;"",1,0))</f>
        <v>#REF!</v>
      </c>
      <c r="AZ45" s="211" t="e">
        <f>IF('Crisis Indicator Data'!#REF!="No Data",1,IF(#REF!&lt;&gt;"",1,0))</f>
        <v>#REF!</v>
      </c>
      <c r="BA45" t="e">
        <f t="shared" si="2"/>
        <v>#REF!</v>
      </c>
      <c r="BB45" s="22" t="e">
        <f t="shared" si="3"/>
        <v>#REF!</v>
      </c>
    </row>
    <row r="46" spans="1:54" x14ac:dyDescent="0.25">
      <c r="A46" t="s">
        <v>8846</v>
      </c>
      <c r="B46" s="211" t="e">
        <f>IF('Crisis Indicator Data'!#REF!="No Data",1,IF(#REF!&lt;&gt;"",1,0))</f>
        <v>#REF!</v>
      </c>
      <c r="C46" s="211" t="e">
        <f>IF('Crisis Indicator Data'!#REF!="No Data",1,IF(#REF!&lt;&gt;"",1,0))</f>
        <v>#REF!</v>
      </c>
      <c r="D46" s="211" t="e">
        <f>IF('Crisis Indicator Data'!#REF!="No Data",1,IF(#REF!&lt;&gt;"",1,0))</f>
        <v>#REF!</v>
      </c>
      <c r="E46" s="211" t="e">
        <f>IF('Crisis Indicator Data'!#REF!="No Data",1,IF(#REF!&lt;&gt;"",1,0))</f>
        <v>#REF!</v>
      </c>
      <c r="F46" s="211" t="e">
        <f>IF('Crisis Indicator Data'!#REF!="No Data",1,IF(#REF!&lt;&gt;"",1,0))</f>
        <v>#REF!</v>
      </c>
      <c r="G46" s="211" t="e">
        <f>IF('Crisis Indicator Data'!#REF!="No Data",1,IF(#REF!&lt;&gt;"",1,0))</f>
        <v>#REF!</v>
      </c>
      <c r="H46" s="211" t="e">
        <f>IF('Crisis Indicator Data'!#REF!="No Data",1,IF(#REF!&lt;&gt;"",1,0))</f>
        <v>#REF!</v>
      </c>
      <c r="I46" s="211" t="e">
        <f>IF('Crisis Indicator Data'!#REF!="No Data",1,IF(#REF!&lt;&gt;"",1,0))</f>
        <v>#REF!</v>
      </c>
      <c r="J46" s="211" t="e">
        <f>IF('Crisis Indicator Data'!#REF!="No Data",1,IF(#REF!&lt;&gt;"",1,0))</f>
        <v>#REF!</v>
      </c>
      <c r="K46" s="211" t="e">
        <f>IF('Crisis Indicator Data'!#REF!="No Data",1,IF(#REF!&lt;&gt;"",1,0))</f>
        <v>#REF!</v>
      </c>
      <c r="L46" s="211" t="e">
        <f>IF('Crisis Indicator Data'!#REF!="No Data",1,IF(#REF!&lt;&gt;"",1,0))</f>
        <v>#REF!</v>
      </c>
      <c r="M46" s="211" t="e">
        <f>IF('Crisis Indicator Data'!#REF!="No Data",1,IF(#REF!&lt;&gt;"",1,0))</f>
        <v>#REF!</v>
      </c>
      <c r="N46" s="211" t="e">
        <f>IF('Crisis Indicator Data'!#REF!="No Data",1,IF(#REF!&lt;&gt;"",1,0))</f>
        <v>#REF!</v>
      </c>
      <c r="O46" s="211" t="e">
        <f>IF('Crisis Indicator Data'!#REF!="No Data",1,IF(#REF!&lt;&gt;"",1,0))</f>
        <v>#REF!</v>
      </c>
      <c r="P46" s="211" t="e">
        <f>IF('Crisis Indicator Data'!#REF!="No Data",1,IF(#REF!&lt;&gt;"",1,0))</f>
        <v>#REF!</v>
      </c>
      <c r="Q46" s="211" t="e">
        <f>IF('Crisis Indicator Data'!#REF!="No Data",1,IF(#REF!&lt;&gt;"",1,0))</f>
        <v>#REF!</v>
      </c>
      <c r="R46" s="211" t="e">
        <f>IF('Crisis Indicator Data'!#REF!="No Data",1,IF(#REF!&lt;&gt;"",1,0))</f>
        <v>#REF!</v>
      </c>
      <c r="S46" s="211" t="e">
        <f>IF('Crisis Indicator Data'!#REF!="No Data",1,IF(#REF!&lt;&gt;"",1,0))</f>
        <v>#REF!</v>
      </c>
      <c r="T46" s="211" t="e">
        <f>IF('Crisis Indicator Data'!#REF!="No Data",1,IF(#REF!&lt;&gt;"",1,0))</f>
        <v>#REF!</v>
      </c>
      <c r="U46" s="211" t="e">
        <f>IF('Crisis Indicator Data'!#REF!="No Data",1,IF(#REF!&lt;&gt;"",1,0))</f>
        <v>#REF!</v>
      </c>
      <c r="V46" s="211" t="e">
        <f>IF('Crisis Indicator Data'!#REF!="No Data",1,IF(#REF!&lt;&gt;"",1,0))</f>
        <v>#REF!</v>
      </c>
      <c r="W46" s="211" t="e">
        <f>IF('Crisis Indicator Data'!#REF!="No Data",1,IF(#REF!&lt;&gt;"",1,0))</f>
        <v>#REF!</v>
      </c>
      <c r="X46" s="211" t="e">
        <f>IF('Crisis Indicator Data'!#REF!="No Data",1,IF(#REF!&lt;&gt;"",1,0))</f>
        <v>#REF!</v>
      </c>
      <c r="Y46" s="211" t="e">
        <f>IF('Crisis Indicator Data'!#REF!="No Data",1,IF(#REF!&lt;&gt;"",1,0))</f>
        <v>#REF!</v>
      </c>
      <c r="Z46" s="211" t="e">
        <f>IF('Crisis Indicator Data'!#REF!="No Data",1,IF(#REF!&lt;&gt;"",1,0))</f>
        <v>#REF!</v>
      </c>
      <c r="AA46" s="211" t="e">
        <f>IF('Crisis Indicator Data'!#REF!="No Data",1,IF(#REF!&lt;&gt;"",1,0))</f>
        <v>#REF!</v>
      </c>
      <c r="AB46" s="211" t="e">
        <f>IF('Crisis Indicator Data'!#REF!="No Data",1,IF(#REF!&lt;&gt;"",1,0))</f>
        <v>#REF!</v>
      </c>
      <c r="AC46" s="211" t="e">
        <f>IF('Crisis Indicator Data'!#REF!="No Data",1,IF(#REF!&lt;&gt;"",1,0))</f>
        <v>#REF!</v>
      </c>
      <c r="AD46" s="211" t="e">
        <f>IF('Crisis Indicator Data'!#REF!="No Data",1,IF(#REF!&lt;&gt;"",1,0))</f>
        <v>#REF!</v>
      </c>
      <c r="AE46" s="211" t="e">
        <f>IF('Crisis Indicator Data'!#REF!="No Data",1,IF(#REF!&lt;&gt;"",1,0))</f>
        <v>#REF!</v>
      </c>
      <c r="AF46" s="211" t="e">
        <f>IF('Crisis Indicator Data'!#REF!="No Data",1,IF(#REF!&lt;&gt;"",1,0))</f>
        <v>#REF!</v>
      </c>
      <c r="AG46" s="211" t="e">
        <f>IF('Crisis Indicator Data'!#REF!="No Data",1,IF(#REF!&lt;&gt;"",1,0))</f>
        <v>#REF!</v>
      </c>
      <c r="AH46" s="211" t="e">
        <f>IF('Crisis Indicator Data'!#REF!="No Data",1,IF(#REF!&lt;&gt;"",1,0))</f>
        <v>#REF!</v>
      </c>
      <c r="AI46" s="211" t="e">
        <f>IF('Crisis Indicator Data'!#REF!="No Data",1,IF(#REF!&lt;&gt;"",1,0))</f>
        <v>#REF!</v>
      </c>
      <c r="AJ46" s="211" t="e">
        <f>IF('Crisis Indicator Data'!#REF!="No Data",1,IF(#REF!&lt;&gt;"",1,0))</f>
        <v>#REF!</v>
      </c>
      <c r="AK46" s="211" t="e">
        <f>IF('Crisis Indicator Data'!#REF!="No Data",1,IF(#REF!&lt;&gt;"",1,0))</f>
        <v>#REF!</v>
      </c>
      <c r="AL46" s="211" t="e">
        <f>IF('Crisis Indicator Data'!#REF!="No Data",1,IF(#REF!&lt;&gt;"",1,0))</f>
        <v>#REF!</v>
      </c>
      <c r="AM46" s="211" t="e">
        <f>IF('Crisis Indicator Data'!#REF!="No Data",1,IF(#REF!&lt;&gt;"",1,0))</f>
        <v>#REF!</v>
      </c>
      <c r="AN46" s="211" t="e">
        <f>IF('Crisis Indicator Data'!#REF!="No Data",1,IF(#REF!&lt;&gt;"",1,0))</f>
        <v>#REF!</v>
      </c>
      <c r="AO46" s="211" t="e">
        <f>IF('Crisis Indicator Data'!#REF!="No Data",1,IF(#REF!&lt;&gt;"",1,0))</f>
        <v>#REF!</v>
      </c>
      <c r="AP46" s="211" t="e">
        <f>IF('Crisis Indicator Data'!#REF!="No Data",1,IF(#REF!&lt;&gt;"",1,0))</f>
        <v>#REF!</v>
      </c>
      <c r="AQ46" s="211" t="e">
        <f>IF('Crisis Indicator Data'!#REF!="No Data",1,IF(#REF!&lt;&gt;"",1,0))</f>
        <v>#REF!</v>
      </c>
      <c r="AR46" s="211" t="e">
        <f>IF('Crisis Indicator Data'!#REF!="No Data",1,IF(#REF!&lt;&gt;"",1,0))</f>
        <v>#REF!</v>
      </c>
      <c r="AS46" s="211" t="e">
        <f>IF('Crisis Indicator Data'!#REF!="No Data",1,IF(#REF!&lt;&gt;"",1,0))</f>
        <v>#REF!</v>
      </c>
      <c r="AT46" s="211" t="e">
        <f>IF('Crisis Indicator Data'!#REF!="No Data",1,IF(#REF!&lt;&gt;"",1,0))</f>
        <v>#REF!</v>
      </c>
      <c r="AU46" s="211" t="e">
        <f>IF('Crisis Indicator Data'!#REF!="No Data",1,IF(#REF!&lt;&gt;"",1,0))</f>
        <v>#REF!</v>
      </c>
      <c r="AV46" s="211" t="e">
        <f>IF('Crisis Indicator Data'!#REF!="No Data",1,IF(#REF!&lt;&gt;"",1,0))</f>
        <v>#REF!</v>
      </c>
      <c r="AW46" s="211" t="e">
        <f>IF('Crisis Indicator Data'!#REF!="No Data",1,IF(#REF!&lt;&gt;"",1,0))</f>
        <v>#REF!</v>
      </c>
      <c r="AX46" s="211" t="e">
        <f>IF('Crisis Indicator Data'!#REF!="No Data",1,IF(#REF!&lt;&gt;"",1,0))</f>
        <v>#REF!</v>
      </c>
      <c r="AY46" s="211" t="e">
        <f>IF('Crisis Indicator Data'!#REF!="No Data",1,IF(#REF!&lt;&gt;"",1,0))</f>
        <v>#REF!</v>
      </c>
      <c r="AZ46" s="211" t="e">
        <f>IF('Crisis Indicator Data'!#REF!="No Data",1,IF(#REF!&lt;&gt;"",1,0))</f>
        <v>#REF!</v>
      </c>
      <c r="BA46" t="e">
        <f t="shared" si="2"/>
        <v>#REF!</v>
      </c>
      <c r="BB46" s="22" t="e">
        <f t="shared" si="3"/>
        <v>#REF!</v>
      </c>
    </row>
    <row r="47" spans="1:54" x14ac:dyDescent="0.25">
      <c r="A47" t="s">
        <v>8853</v>
      </c>
      <c r="B47" s="211" t="e">
        <f>IF('Crisis Indicator Data'!#REF!="No Data",1,IF(#REF!&lt;&gt;"",1,0))</f>
        <v>#REF!</v>
      </c>
      <c r="C47" s="211" t="e">
        <f>IF('Crisis Indicator Data'!#REF!="No Data",1,IF(#REF!&lt;&gt;"",1,0))</f>
        <v>#REF!</v>
      </c>
      <c r="D47" s="211" t="e">
        <f>IF('Crisis Indicator Data'!#REF!="No Data",1,IF(#REF!&lt;&gt;"",1,0))</f>
        <v>#REF!</v>
      </c>
      <c r="E47" s="211" t="e">
        <f>IF('Crisis Indicator Data'!#REF!="No Data",1,IF(#REF!&lt;&gt;"",1,0))</f>
        <v>#REF!</v>
      </c>
      <c r="F47" s="211" t="e">
        <f>IF('Crisis Indicator Data'!#REF!="No Data",1,IF(#REF!&lt;&gt;"",1,0))</f>
        <v>#REF!</v>
      </c>
      <c r="G47" s="211" t="e">
        <f>IF('Crisis Indicator Data'!#REF!="No Data",1,IF(#REF!&lt;&gt;"",1,0))</f>
        <v>#REF!</v>
      </c>
      <c r="H47" s="211" t="e">
        <f>IF('Crisis Indicator Data'!#REF!="No Data",1,IF(#REF!&lt;&gt;"",1,0))</f>
        <v>#REF!</v>
      </c>
      <c r="I47" s="211" t="e">
        <f>IF('Crisis Indicator Data'!#REF!="No Data",1,IF(#REF!&lt;&gt;"",1,0))</f>
        <v>#REF!</v>
      </c>
      <c r="J47" s="211" t="e">
        <f>IF('Crisis Indicator Data'!#REF!="No Data",1,IF(#REF!&lt;&gt;"",1,0))</f>
        <v>#REF!</v>
      </c>
      <c r="K47" s="211" t="e">
        <f>IF('Crisis Indicator Data'!#REF!="No Data",1,IF(#REF!&lt;&gt;"",1,0))</f>
        <v>#REF!</v>
      </c>
      <c r="L47" s="211" t="e">
        <f>IF('Crisis Indicator Data'!#REF!="No Data",1,IF(#REF!&lt;&gt;"",1,0))</f>
        <v>#REF!</v>
      </c>
      <c r="M47" s="211" t="e">
        <f>IF('Crisis Indicator Data'!#REF!="No Data",1,IF(#REF!&lt;&gt;"",1,0))</f>
        <v>#REF!</v>
      </c>
      <c r="N47" s="211" t="e">
        <f>IF('Crisis Indicator Data'!#REF!="No Data",1,IF(#REF!&lt;&gt;"",1,0))</f>
        <v>#REF!</v>
      </c>
      <c r="O47" s="211" t="e">
        <f>IF('Crisis Indicator Data'!#REF!="No Data",1,IF(#REF!&lt;&gt;"",1,0))</f>
        <v>#REF!</v>
      </c>
      <c r="P47" s="211" t="e">
        <f>IF('Crisis Indicator Data'!#REF!="No Data",1,IF(#REF!&lt;&gt;"",1,0))</f>
        <v>#REF!</v>
      </c>
      <c r="Q47" s="211" t="e">
        <f>IF('Crisis Indicator Data'!#REF!="No Data",1,IF(#REF!&lt;&gt;"",1,0))</f>
        <v>#REF!</v>
      </c>
      <c r="R47" s="211" t="e">
        <f>IF('Crisis Indicator Data'!#REF!="No Data",1,IF(#REF!&lt;&gt;"",1,0))</f>
        <v>#REF!</v>
      </c>
      <c r="S47" s="211" t="e">
        <f>IF('Crisis Indicator Data'!#REF!="No Data",1,IF(#REF!&lt;&gt;"",1,0))</f>
        <v>#REF!</v>
      </c>
      <c r="T47" s="211" t="e">
        <f>IF('Crisis Indicator Data'!#REF!="No Data",1,IF(#REF!&lt;&gt;"",1,0))</f>
        <v>#REF!</v>
      </c>
      <c r="U47" s="211" t="e">
        <f>IF('Crisis Indicator Data'!#REF!="No Data",1,IF(#REF!&lt;&gt;"",1,0))</f>
        <v>#REF!</v>
      </c>
      <c r="V47" s="211" t="e">
        <f>IF('Crisis Indicator Data'!#REF!="No Data",1,IF(#REF!&lt;&gt;"",1,0))</f>
        <v>#REF!</v>
      </c>
      <c r="W47" s="211" t="e">
        <f>IF('Crisis Indicator Data'!#REF!="No Data",1,IF(#REF!&lt;&gt;"",1,0))</f>
        <v>#REF!</v>
      </c>
      <c r="X47" s="211" t="e">
        <f>IF('Crisis Indicator Data'!#REF!="No Data",1,IF(#REF!&lt;&gt;"",1,0))</f>
        <v>#REF!</v>
      </c>
      <c r="Y47" s="211" t="e">
        <f>IF('Crisis Indicator Data'!#REF!="No Data",1,IF(#REF!&lt;&gt;"",1,0))</f>
        <v>#REF!</v>
      </c>
      <c r="Z47" s="211" t="e">
        <f>IF('Crisis Indicator Data'!#REF!="No Data",1,IF(#REF!&lt;&gt;"",1,0))</f>
        <v>#REF!</v>
      </c>
      <c r="AA47" s="211" t="e">
        <f>IF('Crisis Indicator Data'!#REF!="No Data",1,IF(#REF!&lt;&gt;"",1,0))</f>
        <v>#REF!</v>
      </c>
      <c r="AB47" s="211" t="e">
        <f>IF('Crisis Indicator Data'!#REF!="No Data",1,IF(#REF!&lt;&gt;"",1,0))</f>
        <v>#REF!</v>
      </c>
      <c r="AC47" s="211" t="e">
        <f>IF('Crisis Indicator Data'!#REF!="No Data",1,IF(#REF!&lt;&gt;"",1,0))</f>
        <v>#REF!</v>
      </c>
      <c r="AD47" s="211" t="e">
        <f>IF('Crisis Indicator Data'!#REF!="No Data",1,IF(#REF!&lt;&gt;"",1,0))</f>
        <v>#REF!</v>
      </c>
      <c r="AE47" s="211" t="e">
        <f>IF('Crisis Indicator Data'!#REF!="No Data",1,IF(#REF!&lt;&gt;"",1,0))</f>
        <v>#REF!</v>
      </c>
      <c r="AF47" s="211" t="e">
        <f>IF('Crisis Indicator Data'!#REF!="No Data",1,IF(#REF!&lt;&gt;"",1,0))</f>
        <v>#REF!</v>
      </c>
      <c r="AG47" s="211" t="e">
        <f>IF('Crisis Indicator Data'!#REF!="No Data",1,IF(#REF!&lt;&gt;"",1,0))</f>
        <v>#REF!</v>
      </c>
      <c r="AH47" s="211" t="e">
        <f>IF('Crisis Indicator Data'!#REF!="No Data",1,IF(#REF!&lt;&gt;"",1,0))</f>
        <v>#REF!</v>
      </c>
      <c r="AI47" s="211" t="e">
        <f>IF('Crisis Indicator Data'!#REF!="No Data",1,IF(#REF!&lt;&gt;"",1,0))</f>
        <v>#REF!</v>
      </c>
      <c r="AJ47" s="211" t="e">
        <f>IF('Crisis Indicator Data'!#REF!="No Data",1,IF(#REF!&lt;&gt;"",1,0))</f>
        <v>#REF!</v>
      </c>
      <c r="AK47" s="211" t="e">
        <f>IF('Crisis Indicator Data'!#REF!="No Data",1,IF(#REF!&lt;&gt;"",1,0))</f>
        <v>#REF!</v>
      </c>
      <c r="AL47" s="211" t="e">
        <f>IF('Crisis Indicator Data'!#REF!="No Data",1,IF(#REF!&lt;&gt;"",1,0))</f>
        <v>#REF!</v>
      </c>
      <c r="AM47" s="211" t="e">
        <f>IF('Crisis Indicator Data'!#REF!="No Data",1,IF(#REF!&lt;&gt;"",1,0))</f>
        <v>#REF!</v>
      </c>
      <c r="AN47" s="211" t="e">
        <f>IF('Crisis Indicator Data'!#REF!="No Data",1,IF(#REF!&lt;&gt;"",1,0))</f>
        <v>#REF!</v>
      </c>
      <c r="AO47" s="211" t="e">
        <f>IF('Crisis Indicator Data'!#REF!="No Data",1,IF(#REF!&lt;&gt;"",1,0))</f>
        <v>#REF!</v>
      </c>
      <c r="AP47" s="211" t="e">
        <f>IF('Crisis Indicator Data'!#REF!="No Data",1,IF(#REF!&lt;&gt;"",1,0))</f>
        <v>#REF!</v>
      </c>
      <c r="AQ47" s="211" t="e">
        <f>IF('Crisis Indicator Data'!#REF!="No Data",1,IF(#REF!&lt;&gt;"",1,0))</f>
        <v>#REF!</v>
      </c>
      <c r="AR47" s="211" t="e">
        <f>IF('Crisis Indicator Data'!#REF!="No Data",1,IF(#REF!&lt;&gt;"",1,0))</f>
        <v>#REF!</v>
      </c>
      <c r="AS47" s="211" t="e">
        <f>IF('Crisis Indicator Data'!#REF!="No Data",1,IF(#REF!&lt;&gt;"",1,0))</f>
        <v>#REF!</v>
      </c>
      <c r="AT47" s="211" t="e">
        <f>IF('Crisis Indicator Data'!#REF!="No Data",1,IF(#REF!&lt;&gt;"",1,0))</f>
        <v>#REF!</v>
      </c>
      <c r="AU47" s="211" t="e">
        <f>IF('Crisis Indicator Data'!#REF!="No Data",1,IF(#REF!&lt;&gt;"",1,0))</f>
        <v>#REF!</v>
      </c>
      <c r="AV47" s="211" t="e">
        <f>IF('Crisis Indicator Data'!#REF!="No Data",1,IF(#REF!&lt;&gt;"",1,0))</f>
        <v>#REF!</v>
      </c>
      <c r="AW47" s="211" t="e">
        <f>IF('Crisis Indicator Data'!#REF!="No Data",1,IF(#REF!&lt;&gt;"",1,0))</f>
        <v>#REF!</v>
      </c>
      <c r="AX47" s="211" t="e">
        <f>IF('Crisis Indicator Data'!#REF!="No Data",1,IF(#REF!&lt;&gt;"",1,0))</f>
        <v>#REF!</v>
      </c>
      <c r="AY47" s="211" t="e">
        <f>IF('Crisis Indicator Data'!#REF!="No Data",1,IF(#REF!&lt;&gt;"",1,0))</f>
        <v>#REF!</v>
      </c>
      <c r="AZ47" s="211" t="e">
        <f>IF('Crisis Indicator Data'!#REF!="No Data",1,IF(#REF!&lt;&gt;"",1,0))</f>
        <v>#REF!</v>
      </c>
      <c r="BA47" t="e">
        <f t="shared" si="2"/>
        <v>#REF!</v>
      </c>
      <c r="BB47" s="22" t="e">
        <f t="shared" si="3"/>
        <v>#REF!</v>
      </c>
    </row>
    <row r="48" spans="1:54" x14ac:dyDescent="0.25">
      <c r="A48" t="s">
        <v>8849</v>
      </c>
      <c r="B48" s="211" t="e">
        <f>IF('Crisis Indicator Data'!#REF!="No Data",1,IF(#REF!&lt;&gt;"",1,0))</f>
        <v>#REF!</v>
      </c>
      <c r="C48" s="211" t="e">
        <f>IF('Crisis Indicator Data'!#REF!="No Data",1,IF(#REF!&lt;&gt;"",1,0))</f>
        <v>#REF!</v>
      </c>
      <c r="D48" s="211" t="e">
        <f>IF('Crisis Indicator Data'!#REF!="No Data",1,IF(#REF!&lt;&gt;"",1,0))</f>
        <v>#REF!</v>
      </c>
      <c r="E48" s="211" t="e">
        <f>IF('Crisis Indicator Data'!#REF!="No Data",1,IF(#REF!&lt;&gt;"",1,0))</f>
        <v>#REF!</v>
      </c>
      <c r="F48" s="211" t="e">
        <f>IF('Crisis Indicator Data'!#REF!="No Data",1,IF(#REF!&lt;&gt;"",1,0))</f>
        <v>#REF!</v>
      </c>
      <c r="G48" s="211" t="e">
        <f>IF('Crisis Indicator Data'!#REF!="No Data",1,IF(#REF!&lt;&gt;"",1,0))</f>
        <v>#REF!</v>
      </c>
      <c r="H48" s="211" t="e">
        <f>IF('Crisis Indicator Data'!#REF!="No Data",1,IF(#REF!&lt;&gt;"",1,0))</f>
        <v>#REF!</v>
      </c>
      <c r="I48" s="211" t="e">
        <f>IF('Crisis Indicator Data'!#REF!="No Data",1,IF(#REF!&lt;&gt;"",1,0))</f>
        <v>#REF!</v>
      </c>
      <c r="J48" s="211" t="e">
        <f>IF('Crisis Indicator Data'!#REF!="No Data",1,IF(#REF!&lt;&gt;"",1,0))</f>
        <v>#REF!</v>
      </c>
      <c r="K48" s="211" t="e">
        <f>IF('Crisis Indicator Data'!#REF!="No Data",1,IF(#REF!&lt;&gt;"",1,0))</f>
        <v>#REF!</v>
      </c>
      <c r="L48" s="211" t="e">
        <f>IF('Crisis Indicator Data'!#REF!="No Data",1,IF(#REF!&lt;&gt;"",1,0))</f>
        <v>#REF!</v>
      </c>
      <c r="M48" s="211" t="e">
        <f>IF('Crisis Indicator Data'!#REF!="No Data",1,IF(#REF!&lt;&gt;"",1,0))</f>
        <v>#REF!</v>
      </c>
      <c r="N48" s="211" t="e">
        <f>IF('Crisis Indicator Data'!#REF!="No Data",1,IF(#REF!&lt;&gt;"",1,0))</f>
        <v>#REF!</v>
      </c>
      <c r="O48" s="211" t="e">
        <f>IF('Crisis Indicator Data'!#REF!="No Data",1,IF(#REF!&lt;&gt;"",1,0))</f>
        <v>#REF!</v>
      </c>
      <c r="P48" s="211" t="e">
        <f>IF('Crisis Indicator Data'!#REF!="No Data",1,IF(#REF!&lt;&gt;"",1,0))</f>
        <v>#REF!</v>
      </c>
      <c r="Q48" s="211" t="e">
        <f>IF('Crisis Indicator Data'!#REF!="No Data",1,IF(#REF!&lt;&gt;"",1,0))</f>
        <v>#REF!</v>
      </c>
      <c r="R48" s="211" t="e">
        <f>IF('Crisis Indicator Data'!#REF!="No Data",1,IF(#REF!&lt;&gt;"",1,0))</f>
        <v>#REF!</v>
      </c>
      <c r="S48" s="211" t="e">
        <f>IF('Crisis Indicator Data'!#REF!="No Data",1,IF(#REF!&lt;&gt;"",1,0))</f>
        <v>#REF!</v>
      </c>
      <c r="T48" s="211" t="e">
        <f>IF('Crisis Indicator Data'!#REF!="No Data",1,IF(#REF!&lt;&gt;"",1,0))</f>
        <v>#REF!</v>
      </c>
      <c r="U48" s="211" t="e">
        <f>IF('Crisis Indicator Data'!#REF!="No Data",1,IF(#REF!&lt;&gt;"",1,0))</f>
        <v>#REF!</v>
      </c>
      <c r="V48" s="211" t="e">
        <f>IF('Crisis Indicator Data'!#REF!="No Data",1,IF(#REF!&lt;&gt;"",1,0))</f>
        <v>#REF!</v>
      </c>
      <c r="W48" s="211" t="e">
        <f>IF('Crisis Indicator Data'!#REF!="No Data",1,IF(#REF!&lt;&gt;"",1,0))</f>
        <v>#REF!</v>
      </c>
      <c r="X48" s="211" t="e">
        <f>IF('Crisis Indicator Data'!#REF!="No Data",1,IF(#REF!&lt;&gt;"",1,0))</f>
        <v>#REF!</v>
      </c>
      <c r="Y48" s="211" t="e">
        <f>IF('Crisis Indicator Data'!#REF!="No Data",1,IF(#REF!&lt;&gt;"",1,0))</f>
        <v>#REF!</v>
      </c>
      <c r="Z48" s="211" t="e">
        <f>IF('Crisis Indicator Data'!#REF!="No Data",1,IF(#REF!&lt;&gt;"",1,0))</f>
        <v>#REF!</v>
      </c>
      <c r="AA48" s="211" t="e">
        <f>IF('Crisis Indicator Data'!#REF!="No Data",1,IF(#REF!&lt;&gt;"",1,0))</f>
        <v>#REF!</v>
      </c>
      <c r="AB48" s="211" t="e">
        <f>IF('Crisis Indicator Data'!#REF!="No Data",1,IF(#REF!&lt;&gt;"",1,0))</f>
        <v>#REF!</v>
      </c>
      <c r="AC48" s="211" t="e">
        <f>IF('Crisis Indicator Data'!#REF!="No Data",1,IF(#REF!&lt;&gt;"",1,0))</f>
        <v>#REF!</v>
      </c>
      <c r="AD48" s="211" t="e">
        <f>IF('Crisis Indicator Data'!#REF!="No Data",1,IF(#REF!&lt;&gt;"",1,0))</f>
        <v>#REF!</v>
      </c>
      <c r="AE48" s="211" t="e">
        <f>IF('Crisis Indicator Data'!#REF!="No Data",1,IF(#REF!&lt;&gt;"",1,0))</f>
        <v>#REF!</v>
      </c>
      <c r="AF48" s="211" t="e">
        <f>IF('Crisis Indicator Data'!#REF!="No Data",1,IF(#REF!&lt;&gt;"",1,0))</f>
        <v>#REF!</v>
      </c>
      <c r="AG48" s="211" t="e">
        <f>IF('Crisis Indicator Data'!#REF!="No Data",1,IF(#REF!&lt;&gt;"",1,0))</f>
        <v>#REF!</v>
      </c>
      <c r="AH48" s="211" t="e">
        <f>IF('Crisis Indicator Data'!#REF!="No Data",1,IF(#REF!&lt;&gt;"",1,0))</f>
        <v>#REF!</v>
      </c>
      <c r="AI48" s="211" t="e">
        <f>IF('Crisis Indicator Data'!#REF!="No Data",1,IF(#REF!&lt;&gt;"",1,0))</f>
        <v>#REF!</v>
      </c>
      <c r="AJ48" s="211" t="e">
        <f>IF('Crisis Indicator Data'!#REF!="No Data",1,IF(#REF!&lt;&gt;"",1,0))</f>
        <v>#REF!</v>
      </c>
      <c r="AK48" s="211" t="e">
        <f>IF('Crisis Indicator Data'!#REF!="No Data",1,IF(#REF!&lt;&gt;"",1,0))</f>
        <v>#REF!</v>
      </c>
      <c r="AL48" s="211" t="e">
        <f>IF('Crisis Indicator Data'!#REF!="No Data",1,IF(#REF!&lt;&gt;"",1,0))</f>
        <v>#REF!</v>
      </c>
      <c r="AM48" s="211" t="e">
        <f>IF('Crisis Indicator Data'!#REF!="No Data",1,IF(#REF!&lt;&gt;"",1,0))</f>
        <v>#REF!</v>
      </c>
      <c r="AN48" s="211" t="e">
        <f>IF('Crisis Indicator Data'!#REF!="No Data",1,IF(#REF!&lt;&gt;"",1,0))</f>
        <v>#REF!</v>
      </c>
      <c r="AO48" s="211" t="e">
        <f>IF('Crisis Indicator Data'!#REF!="No Data",1,IF(#REF!&lt;&gt;"",1,0))</f>
        <v>#REF!</v>
      </c>
      <c r="AP48" s="211" t="e">
        <f>IF('Crisis Indicator Data'!#REF!="No Data",1,IF(#REF!&lt;&gt;"",1,0))</f>
        <v>#REF!</v>
      </c>
      <c r="AQ48" s="211" t="e">
        <f>IF('Crisis Indicator Data'!#REF!="No Data",1,IF(#REF!&lt;&gt;"",1,0))</f>
        <v>#REF!</v>
      </c>
      <c r="AR48" s="211" t="e">
        <f>IF('Crisis Indicator Data'!#REF!="No Data",1,IF(#REF!&lt;&gt;"",1,0))</f>
        <v>#REF!</v>
      </c>
      <c r="AS48" s="211" t="e">
        <f>IF('Crisis Indicator Data'!#REF!="No Data",1,IF(#REF!&lt;&gt;"",1,0))</f>
        <v>#REF!</v>
      </c>
      <c r="AT48" s="211" t="e">
        <f>IF('Crisis Indicator Data'!#REF!="No Data",1,IF(#REF!&lt;&gt;"",1,0))</f>
        <v>#REF!</v>
      </c>
      <c r="AU48" s="211" t="e">
        <f>IF('Crisis Indicator Data'!#REF!="No Data",1,IF(#REF!&lt;&gt;"",1,0))</f>
        <v>#REF!</v>
      </c>
      <c r="AV48" s="211" t="e">
        <f>IF('Crisis Indicator Data'!#REF!="No Data",1,IF(#REF!&lt;&gt;"",1,0))</f>
        <v>#REF!</v>
      </c>
      <c r="AW48" s="211" t="e">
        <f>IF('Crisis Indicator Data'!#REF!="No Data",1,IF(#REF!&lt;&gt;"",1,0))</f>
        <v>#REF!</v>
      </c>
      <c r="AX48" s="211" t="e">
        <f>IF('Crisis Indicator Data'!#REF!="No Data",1,IF(#REF!&lt;&gt;"",1,0))</f>
        <v>#REF!</v>
      </c>
      <c r="AY48" s="211" t="e">
        <f>IF('Crisis Indicator Data'!#REF!="No Data",1,IF(#REF!&lt;&gt;"",1,0))</f>
        <v>#REF!</v>
      </c>
      <c r="AZ48" s="211" t="e">
        <f>IF('Crisis Indicator Data'!#REF!="No Data",1,IF(#REF!&lt;&gt;"",1,0))</f>
        <v>#REF!</v>
      </c>
      <c r="BA48" t="e">
        <f t="shared" si="2"/>
        <v>#REF!</v>
      </c>
      <c r="BB48" s="22" t="e">
        <f t="shared" si="3"/>
        <v>#REF!</v>
      </c>
    </row>
    <row r="49" spans="1:54" x14ac:dyDescent="0.25">
      <c r="A49" t="s">
        <v>8851</v>
      </c>
      <c r="B49" s="211" t="e">
        <f>IF('Crisis Indicator Data'!#REF!="No Data",1,IF(#REF!&lt;&gt;"",1,0))</f>
        <v>#REF!</v>
      </c>
      <c r="C49" s="211" t="e">
        <f>IF('Crisis Indicator Data'!#REF!="No Data",1,IF(#REF!&lt;&gt;"",1,0))</f>
        <v>#REF!</v>
      </c>
      <c r="D49" s="211" t="e">
        <f>IF('Crisis Indicator Data'!#REF!="No Data",1,IF(#REF!&lt;&gt;"",1,0))</f>
        <v>#REF!</v>
      </c>
      <c r="E49" s="211" t="e">
        <f>IF('Crisis Indicator Data'!#REF!="No Data",1,IF(#REF!&lt;&gt;"",1,0))</f>
        <v>#REF!</v>
      </c>
      <c r="F49" s="211" t="e">
        <f>IF('Crisis Indicator Data'!#REF!="No Data",1,IF(#REF!&lt;&gt;"",1,0))</f>
        <v>#REF!</v>
      </c>
      <c r="G49" s="211" t="e">
        <f>IF('Crisis Indicator Data'!#REF!="No Data",1,IF(#REF!&lt;&gt;"",1,0))</f>
        <v>#REF!</v>
      </c>
      <c r="H49" s="211" t="e">
        <f>IF('Crisis Indicator Data'!#REF!="No Data",1,IF(#REF!&lt;&gt;"",1,0))</f>
        <v>#REF!</v>
      </c>
      <c r="I49" s="211" t="e">
        <f>IF('Crisis Indicator Data'!#REF!="No Data",1,IF(#REF!&lt;&gt;"",1,0))</f>
        <v>#REF!</v>
      </c>
      <c r="J49" s="211" t="e">
        <f>IF('Crisis Indicator Data'!#REF!="No Data",1,IF(#REF!&lt;&gt;"",1,0))</f>
        <v>#REF!</v>
      </c>
      <c r="K49" s="211" t="e">
        <f>IF('Crisis Indicator Data'!#REF!="No Data",1,IF(#REF!&lt;&gt;"",1,0))</f>
        <v>#REF!</v>
      </c>
      <c r="L49" s="211" t="e">
        <f>IF('Crisis Indicator Data'!#REF!="No Data",1,IF(#REF!&lt;&gt;"",1,0))</f>
        <v>#REF!</v>
      </c>
      <c r="M49" s="211" t="e">
        <f>IF('Crisis Indicator Data'!#REF!="No Data",1,IF(#REF!&lt;&gt;"",1,0))</f>
        <v>#REF!</v>
      </c>
      <c r="N49" s="211" t="e">
        <f>IF('Crisis Indicator Data'!#REF!="No Data",1,IF(#REF!&lt;&gt;"",1,0))</f>
        <v>#REF!</v>
      </c>
      <c r="O49" s="211" t="e">
        <f>IF('Crisis Indicator Data'!#REF!="No Data",1,IF(#REF!&lt;&gt;"",1,0))</f>
        <v>#REF!</v>
      </c>
      <c r="P49" s="211" t="e">
        <f>IF('Crisis Indicator Data'!#REF!="No Data",1,IF(#REF!&lt;&gt;"",1,0))</f>
        <v>#REF!</v>
      </c>
      <c r="Q49" s="211" t="e">
        <f>IF('Crisis Indicator Data'!#REF!="No Data",1,IF(#REF!&lt;&gt;"",1,0))</f>
        <v>#REF!</v>
      </c>
      <c r="R49" s="211" t="e">
        <f>IF('Crisis Indicator Data'!#REF!="No Data",1,IF(#REF!&lt;&gt;"",1,0))</f>
        <v>#REF!</v>
      </c>
      <c r="S49" s="211" t="e">
        <f>IF('Crisis Indicator Data'!#REF!="No Data",1,IF(#REF!&lt;&gt;"",1,0))</f>
        <v>#REF!</v>
      </c>
      <c r="T49" s="211" t="e">
        <f>IF('Crisis Indicator Data'!#REF!="No Data",1,IF(#REF!&lt;&gt;"",1,0))</f>
        <v>#REF!</v>
      </c>
      <c r="U49" s="211" t="e">
        <f>IF('Crisis Indicator Data'!#REF!="No Data",1,IF(#REF!&lt;&gt;"",1,0))</f>
        <v>#REF!</v>
      </c>
      <c r="V49" s="211" t="e">
        <f>IF('Crisis Indicator Data'!#REF!="No Data",1,IF(#REF!&lt;&gt;"",1,0))</f>
        <v>#REF!</v>
      </c>
      <c r="W49" s="211" t="e">
        <f>IF('Crisis Indicator Data'!#REF!="No Data",1,IF(#REF!&lt;&gt;"",1,0))</f>
        <v>#REF!</v>
      </c>
      <c r="X49" s="211" t="e">
        <f>IF('Crisis Indicator Data'!#REF!="No Data",1,IF(#REF!&lt;&gt;"",1,0))</f>
        <v>#REF!</v>
      </c>
      <c r="Y49" s="211" t="e">
        <f>IF('Crisis Indicator Data'!#REF!="No Data",1,IF(#REF!&lt;&gt;"",1,0))</f>
        <v>#REF!</v>
      </c>
      <c r="Z49" s="211" t="e">
        <f>IF('Crisis Indicator Data'!#REF!="No Data",1,IF(#REF!&lt;&gt;"",1,0))</f>
        <v>#REF!</v>
      </c>
      <c r="AA49" s="211" t="e">
        <f>IF('Crisis Indicator Data'!#REF!="No Data",1,IF(#REF!&lt;&gt;"",1,0))</f>
        <v>#REF!</v>
      </c>
      <c r="AB49" s="211" t="e">
        <f>IF('Crisis Indicator Data'!#REF!="No Data",1,IF(#REF!&lt;&gt;"",1,0))</f>
        <v>#REF!</v>
      </c>
      <c r="AC49" s="211" t="e">
        <f>IF('Crisis Indicator Data'!#REF!="No Data",1,IF(#REF!&lt;&gt;"",1,0))</f>
        <v>#REF!</v>
      </c>
      <c r="AD49" s="211" t="e">
        <f>IF('Crisis Indicator Data'!#REF!="No Data",1,IF(#REF!&lt;&gt;"",1,0))</f>
        <v>#REF!</v>
      </c>
      <c r="AE49" s="211" t="e">
        <f>IF('Crisis Indicator Data'!#REF!="No Data",1,IF(#REF!&lt;&gt;"",1,0))</f>
        <v>#REF!</v>
      </c>
      <c r="AF49" s="211" t="e">
        <f>IF('Crisis Indicator Data'!#REF!="No Data",1,IF(#REF!&lt;&gt;"",1,0))</f>
        <v>#REF!</v>
      </c>
      <c r="AG49" s="211" t="e">
        <f>IF('Crisis Indicator Data'!#REF!="No Data",1,IF(#REF!&lt;&gt;"",1,0))</f>
        <v>#REF!</v>
      </c>
      <c r="AH49" s="211" t="e">
        <f>IF('Crisis Indicator Data'!#REF!="No Data",1,IF(#REF!&lt;&gt;"",1,0))</f>
        <v>#REF!</v>
      </c>
      <c r="AI49" s="211" t="e">
        <f>IF('Crisis Indicator Data'!#REF!="No Data",1,IF(#REF!&lt;&gt;"",1,0))</f>
        <v>#REF!</v>
      </c>
      <c r="AJ49" s="211" t="e">
        <f>IF('Crisis Indicator Data'!#REF!="No Data",1,IF(#REF!&lt;&gt;"",1,0))</f>
        <v>#REF!</v>
      </c>
      <c r="AK49" s="211" t="e">
        <f>IF('Crisis Indicator Data'!#REF!="No Data",1,IF(#REF!&lt;&gt;"",1,0))</f>
        <v>#REF!</v>
      </c>
      <c r="AL49" s="211" t="e">
        <f>IF('Crisis Indicator Data'!#REF!="No Data",1,IF(#REF!&lt;&gt;"",1,0))</f>
        <v>#REF!</v>
      </c>
      <c r="AM49" s="211" t="e">
        <f>IF('Crisis Indicator Data'!#REF!="No Data",1,IF(#REF!&lt;&gt;"",1,0))</f>
        <v>#REF!</v>
      </c>
      <c r="AN49" s="211" t="e">
        <f>IF('Crisis Indicator Data'!#REF!="No Data",1,IF(#REF!&lt;&gt;"",1,0))</f>
        <v>#REF!</v>
      </c>
      <c r="AO49" s="211" t="e">
        <f>IF('Crisis Indicator Data'!#REF!="No Data",1,IF(#REF!&lt;&gt;"",1,0))</f>
        <v>#REF!</v>
      </c>
      <c r="AP49" s="211" t="e">
        <f>IF('Crisis Indicator Data'!#REF!="No Data",1,IF(#REF!&lt;&gt;"",1,0))</f>
        <v>#REF!</v>
      </c>
      <c r="AQ49" s="211" t="e">
        <f>IF('Crisis Indicator Data'!#REF!="No Data",1,IF(#REF!&lt;&gt;"",1,0))</f>
        <v>#REF!</v>
      </c>
      <c r="AR49" s="211" t="e">
        <f>IF('Crisis Indicator Data'!#REF!="No Data",1,IF(#REF!&lt;&gt;"",1,0))</f>
        <v>#REF!</v>
      </c>
      <c r="AS49" s="211" t="e">
        <f>IF('Crisis Indicator Data'!#REF!="No Data",1,IF(#REF!&lt;&gt;"",1,0))</f>
        <v>#REF!</v>
      </c>
      <c r="AT49" s="211" t="e">
        <f>IF('Crisis Indicator Data'!#REF!="No Data",1,IF(#REF!&lt;&gt;"",1,0))</f>
        <v>#REF!</v>
      </c>
      <c r="AU49" s="211" t="e">
        <f>IF('Crisis Indicator Data'!#REF!="No Data",1,IF(#REF!&lt;&gt;"",1,0))</f>
        <v>#REF!</v>
      </c>
      <c r="AV49" s="211" t="e">
        <f>IF('Crisis Indicator Data'!#REF!="No Data",1,IF(#REF!&lt;&gt;"",1,0))</f>
        <v>#REF!</v>
      </c>
      <c r="AW49" s="211" t="e">
        <f>IF('Crisis Indicator Data'!#REF!="No Data",1,IF(#REF!&lt;&gt;"",1,0))</f>
        <v>#REF!</v>
      </c>
      <c r="AX49" s="211" t="e">
        <f>IF('Crisis Indicator Data'!#REF!="No Data",1,IF(#REF!&lt;&gt;"",1,0))</f>
        <v>#REF!</v>
      </c>
      <c r="AY49" s="211" t="e">
        <f>IF('Crisis Indicator Data'!#REF!="No Data",1,IF(#REF!&lt;&gt;"",1,0))</f>
        <v>#REF!</v>
      </c>
      <c r="AZ49" s="211" t="e">
        <f>IF('Crisis Indicator Data'!#REF!="No Data",1,IF(#REF!&lt;&gt;"",1,0))</f>
        <v>#REF!</v>
      </c>
      <c r="BA49" t="e">
        <f t="shared" si="2"/>
        <v>#REF!</v>
      </c>
      <c r="BB49" s="22" t="e">
        <f t="shared" si="3"/>
        <v>#REF!</v>
      </c>
    </row>
    <row r="50" spans="1:54" x14ac:dyDescent="0.25">
      <c r="A50" t="s">
        <v>8854</v>
      </c>
      <c r="B50" s="211" t="e">
        <f>IF('Crisis Indicator Data'!#REF!="No Data",1,IF(#REF!&lt;&gt;"",1,0))</f>
        <v>#REF!</v>
      </c>
      <c r="C50" s="211" t="e">
        <f>IF('Crisis Indicator Data'!#REF!="No Data",1,IF(#REF!&lt;&gt;"",1,0))</f>
        <v>#REF!</v>
      </c>
      <c r="D50" s="211" t="e">
        <f>IF('Crisis Indicator Data'!#REF!="No Data",1,IF(#REF!&lt;&gt;"",1,0))</f>
        <v>#REF!</v>
      </c>
      <c r="E50" s="211" t="e">
        <f>IF('Crisis Indicator Data'!#REF!="No Data",1,IF(#REF!&lt;&gt;"",1,0))</f>
        <v>#REF!</v>
      </c>
      <c r="F50" s="211" t="e">
        <f>IF('Crisis Indicator Data'!#REF!="No Data",1,IF(#REF!&lt;&gt;"",1,0))</f>
        <v>#REF!</v>
      </c>
      <c r="G50" s="211" t="e">
        <f>IF('Crisis Indicator Data'!#REF!="No Data",1,IF(#REF!&lt;&gt;"",1,0))</f>
        <v>#REF!</v>
      </c>
      <c r="H50" s="211" t="e">
        <f>IF('Crisis Indicator Data'!#REF!="No Data",1,IF(#REF!&lt;&gt;"",1,0))</f>
        <v>#REF!</v>
      </c>
      <c r="I50" s="211" t="e">
        <f>IF('Crisis Indicator Data'!#REF!="No Data",1,IF(#REF!&lt;&gt;"",1,0))</f>
        <v>#REF!</v>
      </c>
      <c r="J50" s="211" t="e">
        <f>IF('Crisis Indicator Data'!#REF!="No Data",1,IF(#REF!&lt;&gt;"",1,0))</f>
        <v>#REF!</v>
      </c>
      <c r="K50" s="211" t="e">
        <f>IF('Crisis Indicator Data'!#REF!="No Data",1,IF(#REF!&lt;&gt;"",1,0))</f>
        <v>#REF!</v>
      </c>
      <c r="L50" s="211" t="e">
        <f>IF('Crisis Indicator Data'!#REF!="No Data",1,IF(#REF!&lt;&gt;"",1,0))</f>
        <v>#REF!</v>
      </c>
      <c r="M50" s="211" t="e">
        <f>IF('Crisis Indicator Data'!#REF!="No Data",1,IF(#REF!&lt;&gt;"",1,0))</f>
        <v>#REF!</v>
      </c>
      <c r="N50" s="211" t="e">
        <f>IF('Crisis Indicator Data'!#REF!="No Data",1,IF(#REF!&lt;&gt;"",1,0))</f>
        <v>#REF!</v>
      </c>
      <c r="O50" s="211" t="e">
        <f>IF('Crisis Indicator Data'!#REF!="No Data",1,IF(#REF!&lt;&gt;"",1,0))</f>
        <v>#REF!</v>
      </c>
      <c r="P50" s="211" t="e">
        <f>IF('Crisis Indicator Data'!#REF!="No Data",1,IF(#REF!&lt;&gt;"",1,0))</f>
        <v>#REF!</v>
      </c>
      <c r="Q50" s="211" t="e">
        <f>IF('Crisis Indicator Data'!#REF!="No Data",1,IF(#REF!&lt;&gt;"",1,0))</f>
        <v>#REF!</v>
      </c>
      <c r="R50" s="211" t="e">
        <f>IF('Crisis Indicator Data'!#REF!="No Data",1,IF(#REF!&lt;&gt;"",1,0))</f>
        <v>#REF!</v>
      </c>
      <c r="S50" s="211" t="e">
        <f>IF('Crisis Indicator Data'!#REF!="No Data",1,IF(#REF!&lt;&gt;"",1,0))</f>
        <v>#REF!</v>
      </c>
      <c r="T50" s="211" t="e">
        <f>IF('Crisis Indicator Data'!#REF!="No Data",1,IF(#REF!&lt;&gt;"",1,0))</f>
        <v>#REF!</v>
      </c>
      <c r="U50" s="211" t="e">
        <f>IF('Crisis Indicator Data'!#REF!="No Data",1,IF(#REF!&lt;&gt;"",1,0))</f>
        <v>#REF!</v>
      </c>
      <c r="V50" s="211" t="e">
        <f>IF('Crisis Indicator Data'!#REF!="No Data",1,IF(#REF!&lt;&gt;"",1,0))</f>
        <v>#REF!</v>
      </c>
      <c r="W50" s="211" t="e">
        <f>IF('Crisis Indicator Data'!#REF!="No Data",1,IF(#REF!&lt;&gt;"",1,0))</f>
        <v>#REF!</v>
      </c>
      <c r="X50" s="211" t="e">
        <f>IF('Crisis Indicator Data'!#REF!="No Data",1,IF(#REF!&lt;&gt;"",1,0))</f>
        <v>#REF!</v>
      </c>
      <c r="Y50" s="211" t="e">
        <f>IF('Crisis Indicator Data'!#REF!="No Data",1,IF(#REF!&lt;&gt;"",1,0))</f>
        <v>#REF!</v>
      </c>
      <c r="Z50" s="211" t="e">
        <f>IF('Crisis Indicator Data'!#REF!="No Data",1,IF(#REF!&lt;&gt;"",1,0))</f>
        <v>#REF!</v>
      </c>
      <c r="AA50" s="211" t="e">
        <f>IF('Crisis Indicator Data'!#REF!="No Data",1,IF(#REF!&lt;&gt;"",1,0))</f>
        <v>#REF!</v>
      </c>
      <c r="AB50" s="211" t="e">
        <f>IF('Crisis Indicator Data'!#REF!="No Data",1,IF(#REF!&lt;&gt;"",1,0))</f>
        <v>#REF!</v>
      </c>
      <c r="AC50" s="211" t="e">
        <f>IF('Crisis Indicator Data'!#REF!="No Data",1,IF(#REF!&lt;&gt;"",1,0))</f>
        <v>#REF!</v>
      </c>
      <c r="AD50" s="211" t="e">
        <f>IF('Crisis Indicator Data'!#REF!="No Data",1,IF(#REF!&lt;&gt;"",1,0))</f>
        <v>#REF!</v>
      </c>
      <c r="AE50" s="211" t="e">
        <f>IF('Crisis Indicator Data'!#REF!="No Data",1,IF(#REF!&lt;&gt;"",1,0))</f>
        <v>#REF!</v>
      </c>
      <c r="AF50" s="211" t="e">
        <f>IF('Crisis Indicator Data'!#REF!="No Data",1,IF(#REF!&lt;&gt;"",1,0))</f>
        <v>#REF!</v>
      </c>
      <c r="AG50" s="211" t="e">
        <f>IF('Crisis Indicator Data'!#REF!="No Data",1,IF(#REF!&lt;&gt;"",1,0))</f>
        <v>#REF!</v>
      </c>
      <c r="AH50" s="211" t="e">
        <f>IF('Crisis Indicator Data'!#REF!="No Data",1,IF(#REF!&lt;&gt;"",1,0))</f>
        <v>#REF!</v>
      </c>
      <c r="AI50" s="211" t="e">
        <f>IF('Crisis Indicator Data'!#REF!="No Data",1,IF(#REF!&lt;&gt;"",1,0))</f>
        <v>#REF!</v>
      </c>
      <c r="AJ50" s="211" t="e">
        <f>IF('Crisis Indicator Data'!#REF!="No Data",1,IF(#REF!&lt;&gt;"",1,0))</f>
        <v>#REF!</v>
      </c>
      <c r="AK50" s="211" t="e">
        <f>IF('Crisis Indicator Data'!#REF!="No Data",1,IF(#REF!&lt;&gt;"",1,0))</f>
        <v>#REF!</v>
      </c>
      <c r="AL50" s="211" t="e">
        <f>IF('Crisis Indicator Data'!#REF!="No Data",1,IF(#REF!&lt;&gt;"",1,0))</f>
        <v>#REF!</v>
      </c>
      <c r="AM50" s="211" t="e">
        <f>IF('Crisis Indicator Data'!#REF!="No Data",1,IF(#REF!&lt;&gt;"",1,0))</f>
        <v>#REF!</v>
      </c>
      <c r="AN50" s="211" t="e">
        <f>IF('Crisis Indicator Data'!#REF!="No Data",1,IF(#REF!&lt;&gt;"",1,0))</f>
        <v>#REF!</v>
      </c>
      <c r="AO50" s="211" t="e">
        <f>IF('Crisis Indicator Data'!#REF!="No Data",1,IF(#REF!&lt;&gt;"",1,0))</f>
        <v>#REF!</v>
      </c>
      <c r="AP50" s="211" t="e">
        <f>IF('Crisis Indicator Data'!#REF!="No Data",1,IF(#REF!&lt;&gt;"",1,0))</f>
        <v>#REF!</v>
      </c>
      <c r="AQ50" s="211" t="e">
        <f>IF('Crisis Indicator Data'!#REF!="No Data",1,IF(#REF!&lt;&gt;"",1,0))</f>
        <v>#REF!</v>
      </c>
      <c r="AR50" s="211" t="e">
        <f>IF('Crisis Indicator Data'!#REF!="No Data",1,IF(#REF!&lt;&gt;"",1,0))</f>
        <v>#REF!</v>
      </c>
      <c r="AS50" s="211" t="e">
        <f>IF('Crisis Indicator Data'!#REF!="No Data",1,IF(#REF!&lt;&gt;"",1,0))</f>
        <v>#REF!</v>
      </c>
      <c r="AT50" s="211" t="e">
        <f>IF('Crisis Indicator Data'!#REF!="No Data",1,IF(#REF!&lt;&gt;"",1,0))</f>
        <v>#REF!</v>
      </c>
      <c r="AU50" s="211" t="e">
        <f>IF('Crisis Indicator Data'!#REF!="No Data",1,IF(#REF!&lt;&gt;"",1,0))</f>
        <v>#REF!</v>
      </c>
      <c r="AV50" s="211" t="e">
        <f>IF('Crisis Indicator Data'!#REF!="No Data",1,IF(#REF!&lt;&gt;"",1,0))</f>
        <v>#REF!</v>
      </c>
      <c r="AW50" s="211" t="e">
        <f>IF('Crisis Indicator Data'!#REF!="No Data",1,IF(#REF!&lt;&gt;"",1,0))</f>
        <v>#REF!</v>
      </c>
      <c r="AX50" s="211" t="e">
        <f>IF('Crisis Indicator Data'!#REF!="No Data",1,IF(#REF!&lt;&gt;"",1,0))</f>
        <v>#REF!</v>
      </c>
      <c r="AY50" s="211" t="e">
        <f>IF('Crisis Indicator Data'!#REF!="No Data",1,IF(#REF!&lt;&gt;"",1,0))</f>
        <v>#REF!</v>
      </c>
      <c r="AZ50" s="211" t="e">
        <f>IF('Crisis Indicator Data'!#REF!="No Data",1,IF(#REF!&lt;&gt;"",1,0))</f>
        <v>#REF!</v>
      </c>
      <c r="BA50" t="e">
        <f t="shared" si="2"/>
        <v>#REF!</v>
      </c>
      <c r="BB50" s="22" t="e">
        <f t="shared" si="3"/>
        <v>#REF!</v>
      </c>
    </row>
    <row r="51" spans="1:54" x14ac:dyDescent="0.25">
      <c r="A51" t="s">
        <v>8856</v>
      </c>
      <c r="B51" s="211" t="e">
        <f>IF('Crisis Indicator Data'!#REF!="No Data",1,IF(#REF!&lt;&gt;"",1,0))</f>
        <v>#REF!</v>
      </c>
      <c r="C51" s="211" t="e">
        <f>IF('Crisis Indicator Data'!#REF!="No Data",1,IF(#REF!&lt;&gt;"",1,0))</f>
        <v>#REF!</v>
      </c>
      <c r="D51" s="211" t="e">
        <f>IF('Crisis Indicator Data'!#REF!="No Data",1,IF(#REF!&lt;&gt;"",1,0))</f>
        <v>#REF!</v>
      </c>
      <c r="E51" s="211" t="e">
        <f>IF('Crisis Indicator Data'!#REF!="No Data",1,IF(#REF!&lt;&gt;"",1,0))</f>
        <v>#REF!</v>
      </c>
      <c r="F51" s="211" t="e">
        <f>IF('Crisis Indicator Data'!#REF!="No Data",1,IF(#REF!&lt;&gt;"",1,0))</f>
        <v>#REF!</v>
      </c>
      <c r="G51" s="211" t="e">
        <f>IF('Crisis Indicator Data'!#REF!="No Data",1,IF(#REF!&lt;&gt;"",1,0))</f>
        <v>#REF!</v>
      </c>
      <c r="H51" s="211" t="e">
        <f>IF('Crisis Indicator Data'!#REF!="No Data",1,IF(#REF!&lt;&gt;"",1,0))</f>
        <v>#REF!</v>
      </c>
      <c r="I51" s="211" t="e">
        <f>IF('Crisis Indicator Data'!#REF!="No Data",1,IF(#REF!&lt;&gt;"",1,0))</f>
        <v>#REF!</v>
      </c>
      <c r="J51" s="211" t="e">
        <f>IF('Crisis Indicator Data'!#REF!="No Data",1,IF(#REF!&lt;&gt;"",1,0))</f>
        <v>#REF!</v>
      </c>
      <c r="K51" s="211" t="e">
        <f>IF('Crisis Indicator Data'!#REF!="No Data",1,IF(#REF!&lt;&gt;"",1,0))</f>
        <v>#REF!</v>
      </c>
      <c r="L51" s="211" t="e">
        <f>IF('Crisis Indicator Data'!#REF!="No Data",1,IF(#REF!&lt;&gt;"",1,0))</f>
        <v>#REF!</v>
      </c>
      <c r="M51" s="211" t="e">
        <f>IF('Crisis Indicator Data'!#REF!="No Data",1,IF(#REF!&lt;&gt;"",1,0))</f>
        <v>#REF!</v>
      </c>
      <c r="N51" s="211" t="e">
        <f>IF('Crisis Indicator Data'!#REF!="No Data",1,IF(#REF!&lt;&gt;"",1,0))</f>
        <v>#REF!</v>
      </c>
      <c r="O51" s="211" t="e">
        <f>IF('Crisis Indicator Data'!#REF!="No Data",1,IF(#REF!&lt;&gt;"",1,0))</f>
        <v>#REF!</v>
      </c>
      <c r="P51" s="211" t="e">
        <f>IF('Crisis Indicator Data'!#REF!="No Data",1,IF(#REF!&lt;&gt;"",1,0))</f>
        <v>#REF!</v>
      </c>
      <c r="Q51" s="211" t="e">
        <f>IF('Crisis Indicator Data'!#REF!="No Data",1,IF(#REF!&lt;&gt;"",1,0))</f>
        <v>#REF!</v>
      </c>
      <c r="R51" s="211" t="e">
        <f>IF('Crisis Indicator Data'!#REF!="No Data",1,IF(#REF!&lt;&gt;"",1,0))</f>
        <v>#REF!</v>
      </c>
      <c r="S51" s="211" t="e">
        <f>IF('Crisis Indicator Data'!#REF!="No Data",1,IF(#REF!&lt;&gt;"",1,0))</f>
        <v>#REF!</v>
      </c>
      <c r="T51" s="211" t="e">
        <f>IF('Crisis Indicator Data'!#REF!="No Data",1,IF(#REF!&lt;&gt;"",1,0))</f>
        <v>#REF!</v>
      </c>
      <c r="U51" s="211" t="e">
        <f>IF('Crisis Indicator Data'!#REF!="No Data",1,IF(#REF!&lt;&gt;"",1,0))</f>
        <v>#REF!</v>
      </c>
      <c r="V51" s="211" t="e">
        <f>IF('Crisis Indicator Data'!#REF!="No Data",1,IF(#REF!&lt;&gt;"",1,0))</f>
        <v>#REF!</v>
      </c>
      <c r="W51" s="211" t="e">
        <f>IF('Crisis Indicator Data'!#REF!="No Data",1,IF(#REF!&lt;&gt;"",1,0))</f>
        <v>#REF!</v>
      </c>
      <c r="X51" s="211" t="e">
        <f>IF('Crisis Indicator Data'!#REF!="No Data",1,IF(#REF!&lt;&gt;"",1,0))</f>
        <v>#REF!</v>
      </c>
      <c r="Y51" s="211" t="e">
        <f>IF('Crisis Indicator Data'!#REF!="No Data",1,IF(#REF!&lt;&gt;"",1,0))</f>
        <v>#REF!</v>
      </c>
      <c r="Z51" s="211" t="e">
        <f>IF('Crisis Indicator Data'!#REF!="No Data",1,IF(#REF!&lt;&gt;"",1,0))</f>
        <v>#REF!</v>
      </c>
      <c r="AA51" s="211" t="e">
        <f>IF('Crisis Indicator Data'!#REF!="No Data",1,IF(#REF!&lt;&gt;"",1,0))</f>
        <v>#REF!</v>
      </c>
      <c r="AB51" s="211" t="e">
        <f>IF('Crisis Indicator Data'!#REF!="No Data",1,IF(#REF!&lt;&gt;"",1,0))</f>
        <v>#REF!</v>
      </c>
      <c r="AC51" s="211" t="e">
        <f>IF('Crisis Indicator Data'!#REF!="No Data",1,IF(#REF!&lt;&gt;"",1,0))</f>
        <v>#REF!</v>
      </c>
      <c r="AD51" s="211" t="e">
        <f>IF('Crisis Indicator Data'!#REF!="No Data",1,IF(#REF!&lt;&gt;"",1,0))</f>
        <v>#REF!</v>
      </c>
      <c r="AE51" s="211" t="e">
        <f>IF('Crisis Indicator Data'!#REF!="No Data",1,IF(#REF!&lt;&gt;"",1,0))</f>
        <v>#REF!</v>
      </c>
      <c r="AF51" s="211" t="e">
        <f>IF('Crisis Indicator Data'!#REF!="No Data",1,IF(#REF!&lt;&gt;"",1,0))</f>
        <v>#REF!</v>
      </c>
      <c r="AG51" s="211" t="e">
        <f>IF('Crisis Indicator Data'!#REF!="No Data",1,IF(#REF!&lt;&gt;"",1,0))</f>
        <v>#REF!</v>
      </c>
      <c r="AH51" s="211" t="e">
        <f>IF('Crisis Indicator Data'!#REF!="No Data",1,IF(#REF!&lt;&gt;"",1,0))</f>
        <v>#REF!</v>
      </c>
      <c r="AI51" s="211" t="e">
        <f>IF('Crisis Indicator Data'!#REF!="No Data",1,IF(#REF!&lt;&gt;"",1,0))</f>
        <v>#REF!</v>
      </c>
      <c r="AJ51" s="211" t="e">
        <f>IF('Crisis Indicator Data'!#REF!="No Data",1,IF(#REF!&lt;&gt;"",1,0))</f>
        <v>#REF!</v>
      </c>
      <c r="AK51" s="211" t="e">
        <f>IF('Crisis Indicator Data'!#REF!="No Data",1,IF(#REF!&lt;&gt;"",1,0))</f>
        <v>#REF!</v>
      </c>
      <c r="AL51" s="211" t="e">
        <f>IF('Crisis Indicator Data'!#REF!="No Data",1,IF(#REF!&lt;&gt;"",1,0))</f>
        <v>#REF!</v>
      </c>
      <c r="AM51" s="211" t="e">
        <f>IF('Crisis Indicator Data'!#REF!="No Data",1,IF(#REF!&lt;&gt;"",1,0))</f>
        <v>#REF!</v>
      </c>
      <c r="AN51" s="211" t="e">
        <f>IF('Crisis Indicator Data'!#REF!="No Data",1,IF(#REF!&lt;&gt;"",1,0))</f>
        <v>#REF!</v>
      </c>
      <c r="AO51" s="211" t="e">
        <f>IF('Crisis Indicator Data'!#REF!="No Data",1,IF(#REF!&lt;&gt;"",1,0))</f>
        <v>#REF!</v>
      </c>
      <c r="AP51" s="211" t="e">
        <f>IF('Crisis Indicator Data'!#REF!="No Data",1,IF(#REF!&lt;&gt;"",1,0))</f>
        <v>#REF!</v>
      </c>
      <c r="AQ51" s="211" t="e">
        <f>IF('Crisis Indicator Data'!#REF!="No Data",1,IF(#REF!&lt;&gt;"",1,0))</f>
        <v>#REF!</v>
      </c>
      <c r="AR51" s="211" t="e">
        <f>IF('Crisis Indicator Data'!#REF!="No Data",1,IF(#REF!&lt;&gt;"",1,0))</f>
        <v>#REF!</v>
      </c>
      <c r="AS51" s="211" t="e">
        <f>IF('Crisis Indicator Data'!#REF!="No Data",1,IF(#REF!&lt;&gt;"",1,0))</f>
        <v>#REF!</v>
      </c>
      <c r="AT51" s="211" t="e">
        <f>IF('Crisis Indicator Data'!#REF!="No Data",1,IF(#REF!&lt;&gt;"",1,0))</f>
        <v>#REF!</v>
      </c>
      <c r="AU51" s="211" t="e">
        <f>IF('Crisis Indicator Data'!#REF!="No Data",1,IF(#REF!&lt;&gt;"",1,0))</f>
        <v>#REF!</v>
      </c>
      <c r="AV51" s="211" t="e">
        <f>IF('Crisis Indicator Data'!#REF!="No Data",1,IF(#REF!&lt;&gt;"",1,0))</f>
        <v>#REF!</v>
      </c>
      <c r="AW51" s="211" t="e">
        <f>IF('Crisis Indicator Data'!#REF!="No Data",1,IF(#REF!&lt;&gt;"",1,0))</f>
        <v>#REF!</v>
      </c>
      <c r="AX51" s="211" t="e">
        <f>IF('Crisis Indicator Data'!#REF!="No Data",1,IF(#REF!&lt;&gt;"",1,0))</f>
        <v>#REF!</v>
      </c>
      <c r="AY51" s="211" t="e">
        <f>IF('Crisis Indicator Data'!#REF!="No Data",1,IF(#REF!&lt;&gt;"",1,0))</f>
        <v>#REF!</v>
      </c>
      <c r="AZ51" s="211" t="e">
        <f>IF('Crisis Indicator Data'!#REF!="No Data",1,IF(#REF!&lt;&gt;"",1,0))</f>
        <v>#REF!</v>
      </c>
      <c r="BA51" t="e">
        <f t="shared" si="2"/>
        <v>#REF!</v>
      </c>
      <c r="BB51" s="22" t="e">
        <f t="shared" si="3"/>
        <v>#REF!</v>
      </c>
    </row>
    <row r="52" spans="1:54" x14ac:dyDescent="0.25">
      <c r="A52" t="s">
        <v>8857</v>
      </c>
      <c r="B52" s="211" t="e">
        <f>IF('Crisis Indicator Data'!#REF!="No Data",1,IF(#REF!&lt;&gt;"",1,0))</f>
        <v>#REF!</v>
      </c>
      <c r="C52" s="211" t="e">
        <f>IF('Crisis Indicator Data'!#REF!="No Data",1,IF(#REF!&lt;&gt;"",1,0))</f>
        <v>#REF!</v>
      </c>
      <c r="D52" s="211" t="e">
        <f>IF('Crisis Indicator Data'!#REF!="No Data",1,IF(#REF!&lt;&gt;"",1,0))</f>
        <v>#REF!</v>
      </c>
      <c r="E52" s="211" t="e">
        <f>IF('Crisis Indicator Data'!#REF!="No Data",1,IF(#REF!&lt;&gt;"",1,0))</f>
        <v>#REF!</v>
      </c>
      <c r="F52" s="211" t="e">
        <f>IF('Crisis Indicator Data'!#REF!="No Data",1,IF(#REF!&lt;&gt;"",1,0))</f>
        <v>#REF!</v>
      </c>
      <c r="G52" s="211" t="e">
        <f>IF('Crisis Indicator Data'!#REF!="No Data",1,IF(#REF!&lt;&gt;"",1,0))</f>
        <v>#REF!</v>
      </c>
      <c r="H52" s="211" t="e">
        <f>IF('Crisis Indicator Data'!#REF!="No Data",1,IF(#REF!&lt;&gt;"",1,0))</f>
        <v>#REF!</v>
      </c>
      <c r="I52" s="211" t="e">
        <f>IF('Crisis Indicator Data'!#REF!="No Data",1,IF(#REF!&lt;&gt;"",1,0))</f>
        <v>#REF!</v>
      </c>
      <c r="J52" s="211" t="e">
        <f>IF('Crisis Indicator Data'!#REF!="No Data",1,IF(#REF!&lt;&gt;"",1,0))</f>
        <v>#REF!</v>
      </c>
      <c r="K52" s="211" t="e">
        <f>IF('Crisis Indicator Data'!#REF!="No Data",1,IF(#REF!&lt;&gt;"",1,0))</f>
        <v>#REF!</v>
      </c>
      <c r="L52" s="211" t="e">
        <f>IF('Crisis Indicator Data'!#REF!="No Data",1,IF(#REF!&lt;&gt;"",1,0))</f>
        <v>#REF!</v>
      </c>
      <c r="M52" s="211" t="e">
        <f>IF('Crisis Indicator Data'!#REF!="No Data",1,IF(#REF!&lt;&gt;"",1,0))</f>
        <v>#REF!</v>
      </c>
      <c r="N52" s="211" t="e">
        <f>IF('Crisis Indicator Data'!#REF!="No Data",1,IF(#REF!&lt;&gt;"",1,0))</f>
        <v>#REF!</v>
      </c>
      <c r="O52" s="211" t="e">
        <f>IF('Crisis Indicator Data'!#REF!="No Data",1,IF(#REF!&lt;&gt;"",1,0))</f>
        <v>#REF!</v>
      </c>
      <c r="P52" s="211" t="e">
        <f>IF('Crisis Indicator Data'!#REF!="No Data",1,IF(#REF!&lt;&gt;"",1,0))</f>
        <v>#REF!</v>
      </c>
      <c r="Q52" s="211" t="e">
        <f>IF('Crisis Indicator Data'!#REF!="No Data",1,IF(#REF!&lt;&gt;"",1,0))</f>
        <v>#REF!</v>
      </c>
      <c r="R52" s="211" t="e">
        <f>IF('Crisis Indicator Data'!#REF!="No Data",1,IF(#REF!&lt;&gt;"",1,0))</f>
        <v>#REF!</v>
      </c>
      <c r="S52" s="211" t="e">
        <f>IF('Crisis Indicator Data'!#REF!="No Data",1,IF(#REF!&lt;&gt;"",1,0))</f>
        <v>#REF!</v>
      </c>
      <c r="T52" s="211" t="e">
        <f>IF('Crisis Indicator Data'!#REF!="No Data",1,IF(#REF!&lt;&gt;"",1,0))</f>
        <v>#REF!</v>
      </c>
      <c r="U52" s="211" t="e">
        <f>IF('Crisis Indicator Data'!#REF!="No Data",1,IF(#REF!&lt;&gt;"",1,0))</f>
        <v>#REF!</v>
      </c>
      <c r="V52" s="211" t="e">
        <f>IF('Crisis Indicator Data'!#REF!="No Data",1,IF(#REF!&lt;&gt;"",1,0))</f>
        <v>#REF!</v>
      </c>
      <c r="W52" s="211" t="e">
        <f>IF('Crisis Indicator Data'!#REF!="No Data",1,IF(#REF!&lt;&gt;"",1,0))</f>
        <v>#REF!</v>
      </c>
      <c r="X52" s="211" t="e">
        <f>IF('Crisis Indicator Data'!#REF!="No Data",1,IF(#REF!&lt;&gt;"",1,0))</f>
        <v>#REF!</v>
      </c>
      <c r="Y52" s="211" t="e">
        <f>IF('Crisis Indicator Data'!#REF!="No Data",1,IF(#REF!&lt;&gt;"",1,0))</f>
        <v>#REF!</v>
      </c>
      <c r="Z52" s="211" t="e">
        <f>IF('Crisis Indicator Data'!#REF!="No Data",1,IF(#REF!&lt;&gt;"",1,0))</f>
        <v>#REF!</v>
      </c>
      <c r="AA52" s="211" t="e">
        <f>IF('Crisis Indicator Data'!#REF!="No Data",1,IF(#REF!&lt;&gt;"",1,0))</f>
        <v>#REF!</v>
      </c>
      <c r="AB52" s="211" t="e">
        <f>IF('Crisis Indicator Data'!#REF!="No Data",1,IF(#REF!&lt;&gt;"",1,0))</f>
        <v>#REF!</v>
      </c>
      <c r="AC52" s="211" t="e">
        <f>IF('Crisis Indicator Data'!#REF!="No Data",1,IF(#REF!&lt;&gt;"",1,0))</f>
        <v>#REF!</v>
      </c>
      <c r="AD52" s="211" t="e">
        <f>IF('Crisis Indicator Data'!#REF!="No Data",1,IF(#REF!&lt;&gt;"",1,0))</f>
        <v>#REF!</v>
      </c>
      <c r="AE52" s="211" t="e">
        <f>IF('Crisis Indicator Data'!#REF!="No Data",1,IF(#REF!&lt;&gt;"",1,0))</f>
        <v>#REF!</v>
      </c>
      <c r="AF52" s="211" t="e">
        <f>IF('Crisis Indicator Data'!#REF!="No Data",1,IF(#REF!&lt;&gt;"",1,0))</f>
        <v>#REF!</v>
      </c>
      <c r="AG52" s="211" t="e">
        <f>IF('Crisis Indicator Data'!#REF!="No Data",1,IF(#REF!&lt;&gt;"",1,0))</f>
        <v>#REF!</v>
      </c>
      <c r="AH52" s="211" t="e">
        <f>IF('Crisis Indicator Data'!#REF!="No Data",1,IF(#REF!&lt;&gt;"",1,0))</f>
        <v>#REF!</v>
      </c>
      <c r="AI52" s="211" t="e">
        <f>IF('Crisis Indicator Data'!#REF!="No Data",1,IF(#REF!&lt;&gt;"",1,0))</f>
        <v>#REF!</v>
      </c>
      <c r="AJ52" s="211" t="e">
        <f>IF('Crisis Indicator Data'!#REF!="No Data",1,IF(#REF!&lt;&gt;"",1,0))</f>
        <v>#REF!</v>
      </c>
      <c r="AK52" s="211" t="e">
        <f>IF('Crisis Indicator Data'!#REF!="No Data",1,IF(#REF!&lt;&gt;"",1,0))</f>
        <v>#REF!</v>
      </c>
      <c r="AL52" s="211" t="e">
        <f>IF('Crisis Indicator Data'!#REF!="No Data",1,IF(#REF!&lt;&gt;"",1,0))</f>
        <v>#REF!</v>
      </c>
      <c r="AM52" s="211" t="e">
        <f>IF('Crisis Indicator Data'!#REF!="No Data",1,IF(#REF!&lt;&gt;"",1,0))</f>
        <v>#REF!</v>
      </c>
      <c r="AN52" s="211" t="e">
        <f>IF('Crisis Indicator Data'!#REF!="No Data",1,IF(#REF!&lt;&gt;"",1,0))</f>
        <v>#REF!</v>
      </c>
      <c r="AO52" s="211" t="e">
        <f>IF('Crisis Indicator Data'!#REF!="No Data",1,IF(#REF!&lt;&gt;"",1,0))</f>
        <v>#REF!</v>
      </c>
      <c r="AP52" s="211" t="e">
        <f>IF('Crisis Indicator Data'!#REF!="No Data",1,IF(#REF!&lt;&gt;"",1,0))</f>
        <v>#REF!</v>
      </c>
      <c r="AQ52" s="211" t="e">
        <f>IF('Crisis Indicator Data'!#REF!="No Data",1,IF(#REF!&lt;&gt;"",1,0))</f>
        <v>#REF!</v>
      </c>
      <c r="AR52" s="211" t="e">
        <f>IF('Crisis Indicator Data'!#REF!="No Data",1,IF(#REF!&lt;&gt;"",1,0))</f>
        <v>#REF!</v>
      </c>
      <c r="AS52" s="211" t="e">
        <f>IF('Crisis Indicator Data'!#REF!="No Data",1,IF(#REF!&lt;&gt;"",1,0))</f>
        <v>#REF!</v>
      </c>
      <c r="AT52" s="211" t="e">
        <f>IF('Crisis Indicator Data'!#REF!="No Data",1,IF(#REF!&lt;&gt;"",1,0))</f>
        <v>#REF!</v>
      </c>
      <c r="AU52" s="211" t="e">
        <f>IF('Crisis Indicator Data'!#REF!="No Data",1,IF(#REF!&lt;&gt;"",1,0))</f>
        <v>#REF!</v>
      </c>
      <c r="AV52" s="211" t="e">
        <f>IF('Crisis Indicator Data'!#REF!="No Data",1,IF(#REF!&lt;&gt;"",1,0))</f>
        <v>#REF!</v>
      </c>
      <c r="AW52" s="211" t="e">
        <f>IF('Crisis Indicator Data'!#REF!="No Data",1,IF(#REF!&lt;&gt;"",1,0))</f>
        <v>#REF!</v>
      </c>
      <c r="AX52" s="211" t="e">
        <f>IF('Crisis Indicator Data'!#REF!="No Data",1,IF(#REF!&lt;&gt;"",1,0))</f>
        <v>#REF!</v>
      </c>
      <c r="AY52" s="211" t="e">
        <f>IF('Crisis Indicator Data'!#REF!="No Data",1,IF(#REF!&lt;&gt;"",1,0))</f>
        <v>#REF!</v>
      </c>
      <c r="AZ52" s="211" t="e">
        <f>IF('Crisis Indicator Data'!#REF!="No Data",1,IF(#REF!&lt;&gt;"",1,0))</f>
        <v>#REF!</v>
      </c>
      <c r="BA52" t="e">
        <f t="shared" si="2"/>
        <v>#REF!</v>
      </c>
      <c r="BB52" s="22" t="e">
        <f t="shared" si="3"/>
        <v>#REF!</v>
      </c>
    </row>
    <row r="53" spans="1:54" x14ac:dyDescent="0.25">
      <c r="A53" t="s">
        <v>9018</v>
      </c>
      <c r="B53" s="211" t="e">
        <f>IF('Crisis Indicator Data'!#REF!="No Data",1,IF(#REF!&lt;&gt;"",1,0))</f>
        <v>#REF!</v>
      </c>
      <c r="C53" s="211" t="e">
        <f>IF('Crisis Indicator Data'!#REF!="No Data",1,IF(#REF!&lt;&gt;"",1,0))</f>
        <v>#REF!</v>
      </c>
      <c r="D53" s="211" t="e">
        <f>IF('Crisis Indicator Data'!#REF!="No Data",1,IF(#REF!&lt;&gt;"",1,0))</f>
        <v>#REF!</v>
      </c>
      <c r="E53" s="211" t="e">
        <f>IF('Crisis Indicator Data'!#REF!="No Data",1,IF(#REF!&lt;&gt;"",1,0))</f>
        <v>#REF!</v>
      </c>
      <c r="F53" s="211" t="e">
        <f>IF('Crisis Indicator Data'!#REF!="No Data",1,IF(#REF!&lt;&gt;"",1,0))</f>
        <v>#REF!</v>
      </c>
      <c r="G53" s="211" t="e">
        <f>IF('Crisis Indicator Data'!#REF!="No Data",1,IF(#REF!&lt;&gt;"",1,0))</f>
        <v>#REF!</v>
      </c>
      <c r="H53" s="211" t="e">
        <f>IF('Crisis Indicator Data'!#REF!="No Data",1,IF(#REF!&lt;&gt;"",1,0))</f>
        <v>#REF!</v>
      </c>
      <c r="I53" s="211" t="e">
        <f>IF('Crisis Indicator Data'!#REF!="No Data",1,IF(#REF!&lt;&gt;"",1,0))</f>
        <v>#REF!</v>
      </c>
      <c r="J53" s="211" t="e">
        <f>IF('Crisis Indicator Data'!#REF!="No Data",1,IF(#REF!&lt;&gt;"",1,0))</f>
        <v>#REF!</v>
      </c>
      <c r="K53" s="211" t="e">
        <f>IF('Crisis Indicator Data'!#REF!="No Data",1,IF(#REF!&lt;&gt;"",1,0))</f>
        <v>#REF!</v>
      </c>
      <c r="L53" s="211" t="e">
        <f>IF('Crisis Indicator Data'!#REF!="No Data",1,IF(#REF!&lt;&gt;"",1,0))</f>
        <v>#REF!</v>
      </c>
      <c r="M53" s="211" t="e">
        <f>IF('Crisis Indicator Data'!#REF!="No Data",1,IF(#REF!&lt;&gt;"",1,0))</f>
        <v>#REF!</v>
      </c>
      <c r="N53" s="211" t="e">
        <f>IF('Crisis Indicator Data'!#REF!="No Data",1,IF(#REF!&lt;&gt;"",1,0))</f>
        <v>#REF!</v>
      </c>
      <c r="O53" s="211" t="e">
        <f>IF('Crisis Indicator Data'!#REF!="No Data",1,IF(#REF!&lt;&gt;"",1,0))</f>
        <v>#REF!</v>
      </c>
      <c r="P53" s="211" t="e">
        <f>IF('Crisis Indicator Data'!#REF!="No Data",1,IF(#REF!&lt;&gt;"",1,0))</f>
        <v>#REF!</v>
      </c>
      <c r="Q53" s="211" t="e">
        <f>IF('Crisis Indicator Data'!#REF!="No Data",1,IF(#REF!&lt;&gt;"",1,0))</f>
        <v>#REF!</v>
      </c>
      <c r="R53" s="211" t="e">
        <f>IF('Crisis Indicator Data'!#REF!="No Data",1,IF(#REF!&lt;&gt;"",1,0))</f>
        <v>#REF!</v>
      </c>
      <c r="S53" s="211" t="e">
        <f>IF('Crisis Indicator Data'!#REF!="No Data",1,IF(#REF!&lt;&gt;"",1,0))</f>
        <v>#REF!</v>
      </c>
      <c r="T53" s="211" t="e">
        <f>IF('Crisis Indicator Data'!#REF!="No Data",1,IF(#REF!&lt;&gt;"",1,0))</f>
        <v>#REF!</v>
      </c>
      <c r="U53" s="211" t="e">
        <f>IF('Crisis Indicator Data'!#REF!="No Data",1,IF(#REF!&lt;&gt;"",1,0))</f>
        <v>#REF!</v>
      </c>
      <c r="V53" s="211" t="e">
        <f>IF('Crisis Indicator Data'!#REF!="No Data",1,IF(#REF!&lt;&gt;"",1,0))</f>
        <v>#REF!</v>
      </c>
      <c r="W53" s="211" t="e">
        <f>IF('Crisis Indicator Data'!#REF!="No Data",1,IF(#REF!&lt;&gt;"",1,0))</f>
        <v>#REF!</v>
      </c>
      <c r="X53" s="211" t="e">
        <f>IF('Crisis Indicator Data'!#REF!="No Data",1,IF(#REF!&lt;&gt;"",1,0))</f>
        <v>#REF!</v>
      </c>
      <c r="Y53" s="211" t="e">
        <f>IF('Crisis Indicator Data'!#REF!="No Data",1,IF(#REF!&lt;&gt;"",1,0))</f>
        <v>#REF!</v>
      </c>
      <c r="Z53" s="211" t="e">
        <f>IF('Crisis Indicator Data'!#REF!="No Data",1,IF(#REF!&lt;&gt;"",1,0))</f>
        <v>#REF!</v>
      </c>
      <c r="AA53" s="211" t="e">
        <f>IF('Crisis Indicator Data'!#REF!="No Data",1,IF(#REF!&lt;&gt;"",1,0))</f>
        <v>#REF!</v>
      </c>
      <c r="AB53" s="211" t="e">
        <f>IF('Crisis Indicator Data'!#REF!="No Data",1,IF(#REF!&lt;&gt;"",1,0))</f>
        <v>#REF!</v>
      </c>
      <c r="AC53" s="211" t="e">
        <f>IF('Crisis Indicator Data'!#REF!="No Data",1,IF(#REF!&lt;&gt;"",1,0))</f>
        <v>#REF!</v>
      </c>
      <c r="AD53" s="211" t="e">
        <f>IF('Crisis Indicator Data'!#REF!="No Data",1,IF(#REF!&lt;&gt;"",1,0))</f>
        <v>#REF!</v>
      </c>
      <c r="AE53" s="211" t="e">
        <f>IF('Crisis Indicator Data'!#REF!="No Data",1,IF(#REF!&lt;&gt;"",1,0))</f>
        <v>#REF!</v>
      </c>
      <c r="AF53" s="211" t="e">
        <f>IF('Crisis Indicator Data'!#REF!="No Data",1,IF(#REF!&lt;&gt;"",1,0))</f>
        <v>#REF!</v>
      </c>
      <c r="AG53" s="211" t="e">
        <f>IF('Crisis Indicator Data'!#REF!="No Data",1,IF(#REF!&lt;&gt;"",1,0))</f>
        <v>#REF!</v>
      </c>
      <c r="AH53" s="211" t="e">
        <f>IF('Crisis Indicator Data'!#REF!="No Data",1,IF(#REF!&lt;&gt;"",1,0))</f>
        <v>#REF!</v>
      </c>
      <c r="AI53" s="211" t="e">
        <f>IF('Crisis Indicator Data'!#REF!="No Data",1,IF(#REF!&lt;&gt;"",1,0))</f>
        <v>#REF!</v>
      </c>
      <c r="AJ53" s="211" t="e">
        <f>IF('Crisis Indicator Data'!#REF!="No Data",1,IF(#REF!&lt;&gt;"",1,0))</f>
        <v>#REF!</v>
      </c>
      <c r="AK53" s="211" t="e">
        <f>IF('Crisis Indicator Data'!#REF!="No Data",1,IF(#REF!&lt;&gt;"",1,0))</f>
        <v>#REF!</v>
      </c>
      <c r="AL53" s="211" t="e">
        <f>IF('Crisis Indicator Data'!#REF!="No Data",1,IF(#REF!&lt;&gt;"",1,0))</f>
        <v>#REF!</v>
      </c>
      <c r="AM53" s="211" t="e">
        <f>IF('Crisis Indicator Data'!#REF!="No Data",1,IF(#REF!&lt;&gt;"",1,0))</f>
        <v>#REF!</v>
      </c>
      <c r="AN53" s="211" t="e">
        <f>IF('Crisis Indicator Data'!#REF!="No Data",1,IF(#REF!&lt;&gt;"",1,0))</f>
        <v>#REF!</v>
      </c>
      <c r="AO53" s="211" t="e">
        <f>IF('Crisis Indicator Data'!#REF!="No Data",1,IF(#REF!&lt;&gt;"",1,0))</f>
        <v>#REF!</v>
      </c>
      <c r="AP53" s="211" t="e">
        <f>IF('Crisis Indicator Data'!#REF!="No Data",1,IF(#REF!&lt;&gt;"",1,0))</f>
        <v>#REF!</v>
      </c>
      <c r="AQ53" s="211" t="e">
        <f>IF('Crisis Indicator Data'!#REF!="No Data",1,IF(#REF!&lt;&gt;"",1,0))</f>
        <v>#REF!</v>
      </c>
      <c r="AR53" s="211" t="e">
        <f>IF('Crisis Indicator Data'!#REF!="No Data",1,IF(#REF!&lt;&gt;"",1,0))</f>
        <v>#REF!</v>
      </c>
      <c r="AS53" s="211" t="e">
        <f>IF('Crisis Indicator Data'!#REF!="No Data",1,IF(#REF!&lt;&gt;"",1,0))</f>
        <v>#REF!</v>
      </c>
      <c r="AT53" s="211" t="e">
        <f>IF('Crisis Indicator Data'!#REF!="No Data",1,IF(#REF!&lt;&gt;"",1,0))</f>
        <v>#REF!</v>
      </c>
      <c r="AU53" s="211" t="e">
        <f>IF('Crisis Indicator Data'!#REF!="No Data",1,IF(#REF!&lt;&gt;"",1,0))</f>
        <v>#REF!</v>
      </c>
      <c r="AV53" s="211" t="e">
        <f>IF('Crisis Indicator Data'!#REF!="No Data",1,IF(#REF!&lt;&gt;"",1,0))</f>
        <v>#REF!</v>
      </c>
      <c r="AW53" s="211" t="e">
        <f>IF('Crisis Indicator Data'!#REF!="No Data",1,IF(#REF!&lt;&gt;"",1,0))</f>
        <v>#REF!</v>
      </c>
      <c r="AX53" s="211" t="e">
        <f>IF('Crisis Indicator Data'!#REF!="No Data",1,IF(#REF!&lt;&gt;"",1,0))</f>
        <v>#REF!</v>
      </c>
      <c r="AY53" s="211" t="e">
        <f>IF('Crisis Indicator Data'!#REF!="No Data",1,IF(#REF!&lt;&gt;"",1,0))</f>
        <v>#REF!</v>
      </c>
      <c r="AZ53" s="211" t="e">
        <f>IF('Crisis Indicator Data'!#REF!="No Data",1,IF(#REF!&lt;&gt;"",1,0))</f>
        <v>#REF!</v>
      </c>
      <c r="BA53" t="e">
        <f t="shared" si="2"/>
        <v>#REF!</v>
      </c>
      <c r="BB53" s="22" t="e">
        <f t="shared" si="3"/>
        <v>#REF!</v>
      </c>
    </row>
    <row r="54" spans="1:54" x14ac:dyDescent="0.25">
      <c r="A54" t="s">
        <v>8885</v>
      </c>
      <c r="B54" s="211" t="e">
        <f>IF('Crisis Indicator Data'!#REF!="No Data",1,IF(#REF!&lt;&gt;"",1,0))</f>
        <v>#REF!</v>
      </c>
      <c r="C54" s="211" t="e">
        <f>IF('Crisis Indicator Data'!#REF!="No Data",1,IF(#REF!&lt;&gt;"",1,0))</f>
        <v>#REF!</v>
      </c>
      <c r="D54" s="211" t="e">
        <f>IF('Crisis Indicator Data'!#REF!="No Data",1,IF(#REF!&lt;&gt;"",1,0))</f>
        <v>#REF!</v>
      </c>
      <c r="E54" s="211" t="e">
        <f>IF('Crisis Indicator Data'!#REF!="No Data",1,IF(#REF!&lt;&gt;"",1,0))</f>
        <v>#REF!</v>
      </c>
      <c r="F54" s="211" t="e">
        <f>IF('Crisis Indicator Data'!#REF!="No Data",1,IF(#REF!&lt;&gt;"",1,0))</f>
        <v>#REF!</v>
      </c>
      <c r="G54" s="211" t="e">
        <f>IF('Crisis Indicator Data'!#REF!="No Data",1,IF(#REF!&lt;&gt;"",1,0))</f>
        <v>#REF!</v>
      </c>
      <c r="H54" s="211" t="e">
        <f>IF('Crisis Indicator Data'!#REF!="No Data",1,IF(#REF!&lt;&gt;"",1,0))</f>
        <v>#REF!</v>
      </c>
      <c r="I54" s="211" t="e">
        <f>IF('Crisis Indicator Data'!#REF!="No Data",1,IF(#REF!&lt;&gt;"",1,0))</f>
        <v>#REF!</v>
      </c>
      <c r="J54" s="211" t="e">
        <f>IF('Crisis Indicator Data'!#REF!="No Data",1,IF(#REF!&lt;&gt;"",1,0))</f>
        <v>#REF!</v>
      </c>
      <c r="K54" s="211" t="e">
        <f>IF('Crisis Indicator Data'!#REF!="No Data",1,IF(#REF!&lt;&gt;"",1,0))</f>
        <v>#REF!</v>
      </c>
      <c r="L54" s="211" t="e">
        <f>IF('Crisis Indicator Data'!#REF!="No Data",1,IF(#REF!&lt;&gt;"",1,0))</f>
        <v>#REF!</v>
      </c>
      <c r="M54" s="211" t="e">
        <f>IF('Crisis Indicator Data'!#REF!="No Data",1,IF(#REF!&lt;&gt;"",1,0))</f>
        <v>#REF!</v>
      </c>
      <c r="N54" s="211" t="e">
        <f>IF('Crisis Indicator Data'!#REF!="No Data",1,IF(#REF!&lt;&gt;"",1,0))</f>
        <v>#REF!</v>
      </c>
      <c r="O54" s="211" t="e">
        <f>IF('Crisis Indicator Data'!#REF!="No Data",1,IF(#REF!&lt;&gt;"",1,0))</f>
        <v>#REF!</v>
      </c>
      <c r="P54" s="211" t="e">
        <f>IF('Crisis Indicator Data'!#REF!="No Data",1,IF(#REF!&lt;&gt;"",1,0))</f>
        <v>#REF!</v>
      </c>
      <c r="Q54" s="211" t="e">
        <f>IF('Crisis Indicator Data'!#REF!="No Data",1,IF(#REF!&lt;&gt;"",1,0))</f>
        <v>#REF!</v>
      </c>
      <c r="R54" s="211" t="e">
        <f>IF('Crisis Indicator Data'!#REF!="No Data",1,IF(#REF!&lt;&gt;"",1,0))</f>
        <v>#REF!</v>
      </c>
      <c r="S54" s="211" t="e">
        <f>IF('Crisis Indicator Data'!#REF!="No Data",1,IF(#REF!&lt;&gt;"",1,0))</f>
        <v>#REF!</v>
      </c>
      <c r="T54" s="211" t="e">
        <f>IF('Crisis Indicator Data'!#REF!="No Data",1,IF(#REF!&lt;&gt;"",1,0))</f>
        <v>#REF!</v>
      </c>
      <c r="U54" s="211" t="e">
        <f>IF('Crisis Indicator Data'!#REF!="No Data",1,IF(#REF!&lt;&gt;"",1,0))</f>
        <v>#REF!</v>
      </c>
      <c r="V54" s="211" t="e">
        <f>IF('Crisis Indicator Data'!#REF!="No Data",1,IF(#REF!&lt;&gt;"",1,0))</f>
        <v>#REF!</v>
      </c>
      <c r="W54" s="211" t="e">
        <f>IF('Crisis Indicator Data'!#REF!="No Data",1,IF(#REF!&lt;&gt;"",1,0))</f>
        <v>#REF!</v>
      </c>
      <c r="X54" s="211" t="e">
        <f>IF('Crisis Indicator Data'!#REF!="No Data",1,IF(#REF!&lt;&gt;"",1,0))</f>
        <v>#REF!</v>
      </c>
      <c r="Y54" s="211" t="e">
        <f>IF('Crisis Indicator Data'!#REF!="No Data",1,IF(#REF!&lt;&gt;"",1,0))</f>
        <v>#REF!</v>
      </c>
      <c r="Z54" s="211" t="e">
        <f>IF('Crisis Indicator Data'!#REF!="No Data",1,IF(#REF!&lt;&gt;"",1,0))</f>
        <v>#REF!</v>
      </c>
      <c r="AA54" s="211" t="e">
        <f>IF('Crisis Indicator Data'!#REF!="No Data",1,IF(#REF!&lt;&gt;"",1,0))</f>
        <v>#REF!</v>
      </c>
      <c r="AB54" s="211" t="e">
        <f>IF('Crisis Indicator Data'!#REF!="No Data",1,IF(#REF!&lt;&gt;"",1,0))</f>
        <v>#REF!</v>
      </c>
      <c r="AC54" s="211" t="e">
        <f>IF('Crisis Indicator Data'!#REF!="No Data",1,IF(#REF!&lt;&gt;"",1,0))</f>
        <v>#REF!</v>
      </c>
      <c r="AD54" s="211" t="e">
        <f>IF('Crisis Indicator Data'!#REF!="No Data",1,IF(#REF!&lt;&gt;"",1,0))</f>
        <v>#REF!</v>
      </c>
      <c r="AE54" s="211" t="e">
        <f>IF('Crisis Indicator Data'!#REF!="No Data",1,IF(#REF!&lt;&gt;"",1,0))</f>
        <v>#REF!</v>
      </c>
      <c r="AF54" s="211" t="e">
        <f>IF('Crisis Indicator Data'!#REF!="No Data",1,IF(#REF!&lt;&gt;"",1,0))</f>
        <v>#REF!</v>
      </c>
      <c r="AG54" s="211" t="e">
        <f>IF('Crisis Indicator Data'!#REF!="No Data",1,IF(#REF!&lt;&gt;"",1,0))</f>
        <v>#REF!</v>
      </c>
      <c r="AH54" s="211" t="e">
        <f>IF('Crisis Indicator Data'!#REF!="No Data",1,IF(#REF!&lt;&gt;"",1,0))</f>
        <v>#REF!</v>
      </c>
      <c r="AI54" s="211" t="e">
        <f>IF('Crisis Indicator Data'!#REF!="No Data",1,IF(#REF!&lt;&gt;"",1,0))</f>
        <v>#REF!</v>
      </c>
      <c r="AJ54" s="211" t="e">
        <f>IF('Crisis Indicator Data'!#REF!="No Data",1,IF(#REF!&lt;&gt;"",1,0))</f>
        <v>#REF!</v>
      </c>
      <c r="AK54" s="211" t="e">
        <f>IF('Crisis Indicator Data'!#REF!="No Data",1,IF(#REF!&lt;&gt;"",1,0))</f>
        <v>#REF!</v>
      </c>
      <c r="AL54" s="211" t="e">
        <f>IF('Crisis Indicator Data'!#REF!="No Data",1,IF(#REF!&lt;&gt;"",1,0))</f>
        <v>#REF!</v>
      </c>
      <c r="AM54" s="211" t="e">
        <f>IF('Crisis Indicator Data'!#REF!="No Data",1,IF(#REF!&lt;&gt;"",1,0))</f>
        <v>#REF!</v>
      </c>
      <c r="AN54" s="211" t="e">
        <f>IF('Crisis Indicator Data'!#REF!="No Data",1,IF(#REF!&lt;&gt;"",1,0))</f>
        <v>#REF!</v>
      </c>
      <c r="AO54" s="211" t="e">
        <f>IF('Crisis Indicator Data'!#REF!="No Data",1,IF(#REF!&lt;&gt;"",1,0))</f>
        <v>#REF!</v>
      </c>
      <c r="AP54" s="211" t="e">
        <f>IF('Crisis Indicator Data'!#REF!="No Data",1,IF(#REF!&lt;&gt;"",1,0))</f>
        <v>#REF!</v>
      </c>
      <c r="AQ54" s="211" t="e">
        <f>IF('Crisis Indicator Data'!#REF!="No Data",1,IF(#REF!&lt;&gt;"",1,0))</f>
        <v>#REF!</v>
      </c>
      <c r="AR54" s="211" t="e">
        <f>IF('Crisis Indicator Data'!#REF!="No Data",1,IF(#REF!&lt;&gt;"",1,0))</f>
        <v>#REF!</v>
      </c>
      <c r="AS54" s="211" t="e">
        <f>IF('Crisis Indicator Data'!#REF!="No Data",1,IF(#REF!&lt;&gt;"",1,0))</f>
        <v>#REF!</v>
      </c>
      <c r="AT54" s="211" t="e">
        <f>IF('Crisis Indicator Data'!#REF!="No Data",1,IF(#REF!&lt;&gt;"",1,0))</f>
        <v>#REF!</v>
      </c>
      <c r="AU54" s="211" t="e">
        <f>IF('Crisis Indicator Data'!#REF!="No Data",1,IF(#REF!&lt;&gt;"",1,0))</f>
        <v>#REF!</v>
      </c>
      <c r="AV54" s="211" t="e">
        <f>IF('Crisis Indicator Data'!#REF!="No Data",1,IF(#REF!&lt;&gt;"",1,0))</f>
        <v>#REF!</v>
      </c>
      <c r="AW54" s="211" t="e">
        <f>IF('Crisis Indicator Data'!#REF!="No Data",1,IF(#REF!&lt;&gt;"",1,0))</f>
        <v>#REF!</v>
      </c>
      <c r="AX54" s="211" t="e">
        <f>IF('Crisis Indicator Data'!#REF!="No Data",1,IF(#REF!&lt;&gt;"",1,0))</f>
        <v>#REF!</v>
      </c>
      <c r="AY54" s="211" t="e">
        <f>IF('Crisis Indicator Data'!#REF!="No Data",1,IF(#REF!&lt;&gt;"",1,0))</f>
        <v>#REF!</v>
      </c>
      <c r="AZ54" s="211" t="e">
        <f>IF('Crisis Indicator Data'!#REF!="No Data",1,IF(#REF!&lt;&gt;"",1,0))</f>
        <v>#REF!</v>
      </c>
      <c r="BA54" t="e">
        <f t="shared" si="2"/>
        <v>#REF!</v>
      </c>
      <c r="BB54" s="22" t="e">
        <f t="shared" si="3"/>
        <v>#REF!</v>
      </c>
    </row>
    <row r="55" spans="1:54" x14ac:dyDescent="0.25">
      <c r="A55" t="s">
        <v>8858</v>
      </c>
      <c r="B55" s="211" t="e">
        <f>IF('Crisis Indicator Data'!#REF!="No Data",1,IF(#REF!&lt;&gt;"",1,0))</f>
        <v>#REF!</v>
      </c>
      <c r="C55" s="211" t="e">
        <f>IF('Crisis Indicator Data'!#REF!="No Data",1,IF(#REF!&lt;&gt;"",1,0))</f>
        <v>#REF!</v>
      </c>
      <c r="D55" s="211" t="e">
        <f>IF('Crisis Indicator Data'!#REF!="No Data",1,IF(#REF!&lt;&gt;"",1,0))</f>
        <v>#REF!</v>
      </c>
      <c r="E55" s="211" t="e">
        <f>IF('Crisis Indicator Data'!#REF!="No Data",1,IF(#REF!&lt;&gt;"",1,0))</f>
        <v>#REF!</v>
      </c>
      <c r="F55" s="211" t="e">
        <f>IF('Crisis Indicator Data'!#REF!="No Data",1,IF(#REF!&lt;&gt;"",1,0))</f>
        <v>#REF!</v>
      </c>
      <c r="G55" s="211" t="e">
        <f>IF('Crisis Indicator Data'!#REF!="No Data",1,IF(#REF!&lt;&gt;"",1,0))</f>
        <v>#REF!</v>
      </c>
      <c r="H55" s="211" t="e">
        <f>IF('Crisis Indicator Data'!#REF!="No Data",1,IF(#REF!&lt;&gt;"",1,0))</f>
        <v>#REF!</v>
      </c>
      <c r="I55" s="211" t="e">
        <f>IF('Crisis Indicator Data'!#REF!="No Data",1,IF(#REF!&lt;&gt;"",1,0))</f>
        <v>#REF!</v>
      </c>
      <c r="J55" s="211" t="e">
        <f>IF('Crisis Indicator Data'!#REF!="No Data",1,IF(#REF!&lt;&gt;"",1,0))</f>
        <v>#REF!</v>
      </c>
      <c r="K55" s="211" t="e">
        <f>IF('Crisis Indicator Data'!#REF!="No Data",1,IF(#REF!&lt;&gt;"",1,0))</f>
        <v>#REF!</v>
      </c>
      <c r="L55" s="211" t="e">
        <f>IF('Crisis Indicator Data'!#REF!="No Data",1,IF(#REF!&lt;&gt;"",1,0))</f>
        <v>#REF!</v>
      </c>
      <c r="M55" s="211" t="e">
        <f>IF('Crisis Indicator Data'!#REF!="No Data",1,IF(#REF!&lt;&gt;"",1,0))</f>
        <v>#REF!</v>
      </c>
      <c r="N55" s="211" t="e">
        <f>IF('Crisis Indicator Data'!#REF!="No Data",1,IF(#REF!&lt;&gt;"",1,0))</f>
        <v>#REF!</v>
      </c>
      <c r="O55" s="211" t="e">
        <f>IF('Crisis Indicator Data'!#REF!="No Data",1,IF(#REF!&lt;&gt;"",1,0))</f>
        <v>#REF!</v>
      </c>
      <c r="P55" s="211" t="e">
        <f>IF('Crisis Indicator Data'!#REF!="No Data",1,IF(#REF!&lt;&gt;"",1,0))</f>
        <v>#REF!</v>
      </c>
      <c r="Q55" s="211" t="e">
        <f>IF('Crisis Indicator Data'!#REF!="No Data",1,IF(#REF!&lt;&gt;"",1,0))</f>
        <v>#REF!</v>
      </c>
      <c r="R55" s="211" t="e">
        <f>IF('Crisis Indicator Data'!#REF!="No Data",1,IF(#REF!&lt;&gt;"",1,0))</f>
        <v>#REF!</v>
      </c>
      <c r="S55" s="211" t="e">
        <f>IF('Crisis Indicator Data'!#REF!="No Data",1,IF(#REF!&lt;&gt;"",1,0))</f>
        <v>#REF!</v>
      </c>
      <c r="T55" s="211" t="e">
        <f>IF('Crisis Indicator Data'!#REF!="No Data",1,IF(#REF!&lt;&gt;"",1,0))</f>
        <v>#REF!</v>
      </c>
      <c r="U55" s="211" t="e">
        <f>IF('Crisis Indicator Data'!#REF!="No Data",1,IF(#REF!&lt;&gt;"",1,0))</f>
        <v>#REF!</v>
      </c>
      <c r="V55" s="211" t="e">
        <f>IF('Crisis Indicator Data'!#REF!="No Data",1,IF(#REF!&lt;&gt;"",1,0))</f>
        <v>#REF!</v>
      </c>
      <c r="W55" s="211" t="e">
        <f>IF('Crisis Indicator Data'!#REF!="No Data",1,IF(#REF!&lt;&gt;"",1,0))</f>
        <v>#REF!</v>
      </c>
      <c r="X55" s="211" t="e">
        <f>IF('Crisis Indicator Data'!#REF!="No Data",1,IF(#REF!&lt;&gt;"",1,0))</f>
        <v>#REF!</v>
      </c>
      <c r="Y55" s="211" t="e">
        <f>IF('Crisis Indicator Data'!#REF!="No Data",1,IF(#REF!&lt;&gt;"",1,0))</f>
        <v>#REF!</v>
      </c>
      <c r="Z55" s="211" t="e">
        <f>IF('Crisis Indicator Data'!#REF!="No Data",1,IF(#REF!&lt;&gt;"",1,0))</f>
        <v>#REF!</v>
      </c>
      <c r="AA55" s="211" t="e">
        <f>IF('Crisis Indicator Data'!#REF!="No Data",1,IF(#REF!&lt;&gt;"",1,0))</f>
        <v>#REF!</v>
      </c>
      <c r="AB55" s="211" t="e">
        <f>IF('Crisis Indicator Data'!#REF!="No Data",1,IF(#REF!&lt;&gt;"",1,0))</f>
        <v>#REF!</v>
      </c>
      <c r="AC55" s="211" t="e">
        <f>IF('Crisis Indicator Data'!#REF!="No Data",1,IF(#REF!&lt;&gt;"",1,0))</f>
        <v>#REF!</v>
      </c>
      <c r="AD55" s="211" t="e">
        <f>IF('Crisis Indicator Data'!#REF!="No Data",1,IF(#REF!&lt;&gt;"",1,0))</f>
        <v>#REF!</v>
      </c>
      <c r="AE55" s="211" t="e">
        <f>IF('Crisis Indicator Data'!#REF!="No Data",1,IF(#REF!&lt;&gt;"",1,0))</f>
        <v>#REF!</v>
      </c>
      <c r="AF55" s="211" t="e">
        <f>IF('Crisis Indicator Data'!#REF!="No Data",1,IF(#REF!&lt;&gt;"",1,0))</f>
        <v>#REF!</v>
      </c>
      <c r="AG55" s="211" t="e">
        <f>IF('Crisis Indicator Data'!#REF!="No Data",1,IF(#REF!&lt;&gt;"",1,0))</f>
        <v>#REF!</v>
      </c>
      <c r="AH55" s="211" t="e">
        <f>IF('Crisis Indicator Data'!#REF!="No Data",1,IF(#REF!&lt;&gt;"",1,0))</f>
        <v>#REF!</v>
      </c>
      <c r="AI55" s="211" t="e">
        <f>IF('Crisis Indicator Data'!#REF!="No Data",1,IF(#REF!&lt;&gt;"",1,0))</f>
        <v>#REF!</v>
      </c>
      <c r="AJ55" s="211" t="e">
        <f>IF('Crisis Indicator Data'!#REF!="No Data",1,IF(#REF!&lt;&gt;"",1,0))</f>
        <v>#REF!</v>
      </c>
      <c r="AK55" s="211" t="e">
        <f>IF('Crisis Indicator Data'!#REF!="No Data",1,IF(#REF!&lt;&gt;"",1,0))</f>
        <v>#REF!</v>
      </c>
      <c r="AL55" s="211" t="e">
        <f>IF('Crisis Indicator Data'!#REF!="No Data",1,IF(#REF!&lt;&gt;"",1,0))</f>
        <v>#REF!</v>
      </c>
      <c r="AM55" s="211" t="e">
        <f>IF('Crisis Indicator Data'!#REF!="No Data",1,IF(#REF!&lt;&gt;"",1,0))</f>
        <v>#REF!</v>
      </c>
      <c r="AN55" s="211" t="e">
        <f>IF('Crisis Indicator Data'!#REF!="No Data",1,IF(#REF!&lt;&gt;"",1,0))</f>
        <v>#REF!</v>
      </c>
      <c r="AO55" s="211" t="e">
        <f>IF('Crisis Indicator Data'!#REF!="No Data",1,IF(#REF!&lt;&gt;"",1,0))</f>
        <v>#REF!</v>
      </c>
      <c r="AP55" s="211" t="e">
        <f>IF('Crisis Indicator Data'!#REF!="No Data",1,IF(#REF!&lt;&gt;"",1,0))</f>
        <v>#REF!</v>
      </c>
      <c r="AQ55" s="211" t="e">
        <f>IF('Crisis Indicator Data'!#REF!="No Data",1,IF(#REF!&lt;&gt;"",1,0))</f>
        <v>#REF!</v>
      </c>
      <c r="AR55" s="211" t="e">
        <f>IF('Crisis Indicator Data'!#REF!="No Data",1,IF(#REF!&lt;&gt;"",1,0))</f>
        <v>#REF!</v>
      </c>
      <c r="AS55" s="211" t="e">
        <f>IF('Crisis Indicator Data'!#REF!="No Data",1,IF(#REF!&lt;&gt;"",1,0))</f>
        <v>#REF!</v>
      </c>
      <c r="AT55" s="211" t="e">
        <f>IF('Crisis Indicator Data'!#REF!="No Data",1,IF(#REF!&lt;&gt;"",1,0))</f>
        <v>#REF!</v>
      </c>
      <c r="AU55" s="211" t="e">
        <f>IF('Crisis Indicator Data'!#REF!="No Data",1,IF(#REF!&lt;&gt;"",1,0))</f>
        <v>#REF!</v>
      </c>
      <c r="AV55" s="211" t="e">
        <f>IF('Crisis Indicator Data'!#REF!="No Data",1,IF(#REF!&lt;&gt;"",1,0))</f>
        <v>#REF!</v>
      </c>
      <c r="AW55" s="211" t="e">
        <f>IF('Crisis Indicator Data'!#REF!="No Data",1,IF(#REF!&lt;&gt;"",1,0))</f>
        <v>#REF!</v>
      </c>
      <c r="AX55" s="211" t="e">
        <f>IF('Crisis Indicator Data'!#REF!="No Data",1,IF(#REF!&lt;&gt;"",1,0))</f>
        <v>#REF!</v>
      </c>
      <c r="AY55" s="211" t="e">
        <f>IF('Crisis Indicator Data'!#REF!="No Data",1,IF(#REF!&lt;&gt;"",1,0))</f>
        <v>#REF!</v>
      </c>
      <c r="AZ55" s="211" t="e">
        <f>IF('Crisis Indicator Data'!#REF!="No Data",1,IF(#REF!&lt;&gt;"",1,0))</f>
        <v>#REF!</v>
      </c>
      <c r="BA55" t="e">
        <f t="shared" si="2"/>
        <v>#REF!</v>
      </c>
      <c r="BB55" s="22" t="e">
        <f t="shared" si="3"/>
        <v>#REF!</v>
      </c>
    </row>
    <row r="56" spans="1:54" x14ac:dyDescent="0.25">
      <c r="A56" t="s">
        <v>8861</v>
      </c>
      <c r="B56" s="211" t="e">
        <f>IF('Crisis Indicator Data'!#REF!="No Data",1,IF(#REF!&lt;&gt;"",1,0))</f>
        <v>#REF!</v>
      </c>
      <c r="C56" s="211" t="e">
        <f>IF('Crisis Indicator Data'!#REF!="No Data",1,IF(#REF!&lt;&gt;"",1,0))</f>
        <v>#REF!</v>
      </c>
      <c r="D56" s="211" t="e">
        <f>IF('Crisis Indicator Data'!#REF!="No Data",1,IF(#REF!&lt;&gt;"",1,0))</f>
        <v>#REF!</v>
      </c>
      <c r="E56" s="211" t="e">
        <f>IF('Crisis Indicator Data'!#REF!="No Data",1,IF(#REF!&lt;&gt;"",1,0))</f>
        <v>#REF!</v>
      </c>
      <c r="F56" s="211" t="e">
        <f>IF('Crisis Indicator Data'!#REF!="No Data",1,IF(#REF!&lt;&gt;"",1,0))</f>
        <v>#REF!</v>
      </c>
      <c r="G56" s="211" t="e">
        <f>IF('Crisis Indicator Data'!#REF!="No Data",1,IF(#REF!&lt;&gt;"",1,0))</f>
        <v>#REF!</v>
      </c>
      <c r="H56" s="211" t="e">
        <f>IF('Crisis Indicator Data'!#REF!="No Data",1,IF(#REF!&lt;&gt;"",1,0))</f>
        <v>#REF!</v>
      </c>
      <c r="I56" s="211" t="e">
        <f>IF('Crisis Indicator Data'!#REF!="No Data",1,IF(#REF!&lt;&gt;"",1,0))</f>
        <v>#REF!</v>
      </c>
      <c r="J56" s="211" t="e">
        <f>IF('Crisis Indicator Data'!#REF!="No Data",1,IF(#REF!&lt;&gt;"",1,0))</f>
        <v>#REF!</v>
      </c>
      <c r="K56" s="211" t="e">
        <f>IF('Crisis Indicator Data'!#REF!="No Data",1,IF(#REF!&lt;&gt;"",1,0))</f>
        <v>#REF!</v>
      </c>
      <c r="L56" s="211" t="e">
        <f>IF('Crisis Indicator Data'!#REF!="No Data",1,IF(#REF!&lt;&gt;"",1,0))</f>
        <v>#REF!</v>
      </c>
      <c r="M56" s="211" t="e">
        <f>IF('Crisis Indicator Data'!#REF!="No Data",1,IF(#REF!&lt;&gt;"",1,0))</f>
        <v>#REF!</v>
      </c>
      <c r="N56" s="211" t="e">
        <f>IF('Crisis Indicator Data'!#REF!="No Data",1,IF(#REF!&lt;&gt;"",1,0))</f>
        <v>#REF!</v>
      </c>
      <c r="O56" s="211" t="e">
        <f>IF('Crisis Indicator Data'!#REF!="No Data",1,IF(#REF!&lt;&gt;"",1,0))</f>
        <v>#REF!</v>
      </c>
      <c r="P56" s="211" t="e">
        <f>IF('Crisis Indicator Data'!#REF!="No Data",1,IF(#REF!&lt;&gt;"",1,0))</f>
        <v>#REF!</v>
      </c>
      <c r="Q56" s="211" t="e">
        <f>IF('Crisis Indicator Data'!#REF!="No Data",1,IF(#REF!&lt;&gt;"",1,0))</f>
        <v>#REF!</v>
      </c>
      <c r="R56" s="211" t="e">
        <f>IF('Crisis Indicator Data'!#REF!="No Data",1,IF(#REF!&lt;&gt;"",1,0))</f>
        <v>#REF!</v>
      </c>
      <c r="S56" s="211" t="e">
        <f>IF('Crisis Indicator Data'!#REF!="No Data",1,IF(#REF!&lt;&gt;"",1,0))</f>
        <v>#REF!</v>
      </c>
      <c r="T56" s="211" t="e">
        <f>IF('Crisis Indicator Data'!#REF!="No Data",1,IF(#REF!&lt;&gt;"",1,0))</f>
        <v>#REF!</v>
      </c>
      <c r="U56" s="211" t="e">
        <f>IF('Crisis Indicator Data'!#REF!="No Data",1,IF(#REF!&lt;&gt;"",1,0))</f>
        <v>#REF!</v>
      </c>
      <c r="V56" s="211" t="e">
        <f>IF('Crisis Indicator Data'!#REF!="No Data",1,IF(#REF!&lt;&gt;"",1,0))</f>
        <v>#REF!</v>
      </c>
      <c r="W56" s="211" t="e">
        <f>IF('Crisis Indicator Data'!#REF!="No Data",1,IF(#REF!&lt;&gt;"",1,0))</f>
        <v>#REF!</v>
      </c>
      <c r="X56" s="211" t="e">
        <f>IF('Crisis Indicator Data'!#REF!="No Data",1,IF(#REF!&lt;&gt;"",1,0))</f>
        <v>#REF!</v>
      </c>
      <c r="Y56" s="211" t="e">
        <f>IF('Crisis Indicator Data'!#REF!="No Data",1,IF(#REF!&lt;&gt;"",1,0))</f>
        <v>#REF!</v>
      </c>
      <c r="Z56" s="211" t="e">
        <f>IF('Crisis Indicator Data'!#REF!="No Data",1,IF(#REF!&lt;&gt;"",1,0))</f>
        <v>#REF!</v>
      </c>
      <c r="AA56" s="211" t="e">
        <f>IF('Crisis Indicator Data'!#REF!="No Data",1,IF(#REF!&lt;&gt;"",1,0))</f>
        <v>#REF!</v>
      </c>
      <c r="AB56" s="211" t="e">
        <f>IF('Crisis Indicator Data'!#REF!="No Data",1,IF(#REF!&lt;&gt;"",1,0))</f>
        <v>#REF!</v>
      </c>
      <c r="AC56" s="211" t="e">
        <f>IF('Crisis Indicator Data'!#REF!="No Data",1,IF(#REF!&lt;&gt;"",1,0))</f>
        <v>#REF!</v>
      </c>
      <c r="AD56" s="211" t="e">
        <f>IF('Crisis Indicator Data'!#REF!="No Data",1,IF(#REF!&lt;&gt;"",1,0))</f>
        <v>#REF!</v>
      </c>
      <c r="AE56" s="211" t="e">
        <f>IF('Crisis Indicator Data'!#REF!="No Data",1,IF(#REF!&lt;&gt;"",1,0))</f>
        <v>#REF!</v>
      </c>
      <c r="AF56" s="211" t="e">
        <f>IF('Crisis Indicator Data'!#REF!="No Data",1,IF(#REF!&lt;&gt;"",1,0))</f>
        <v>#REF!</v>
      </c>
      <c r="AG56" s="211" t="e">
        <f>IF('Crisis Indicator Data'!#REF!="No Data",1,IF(#REF!&lt;&gt;"",1,0))</f>
        <v>#REF!</v>
      </c>
      <c r="AH56" s="211" t="e">
        <f>IF('Crisis Indicator Data'!#REF!="No Data",1,IF(#REF!&lt;&gt;"",1,0))</f>
        <v>#REF!</v>
      </c>
      <c r="AI56" s="211" t="e">
        <f>IF('Crisis Indicator Data'!#REF!="No Data",1,IF(#REF!&lt;&gt;"",1,0))</f>
        <v>#REF!</v>
      </c>
      <c r="AJ56" s="211" t="e">
        <f>IF('Crisis Indicator Data'!#REF!="No Data",1,IF(#REF!&lt;&gt;"",1,0))</f>
        <v>#REF!</v>
      </c>
      <c r="AK56" s="211" t="e">
        <f>IF('Crisis Indicator Data'!#REF!="No Data",1,IF(#REF!&lt;&gt;"",1,0))</f>
        <v>#REF!</v>
      </c>
      <c r="AL56" s="211" t="e">
        <f>IF('Crisis Indicator Data'!#REF!="No Data",1,IF(#REF!&lt;&gt;"",1,0))</f>
        <v>#REF!</v>
      </c>
      <c r="AM56" s="211" t="e">
        <f>IF('Crisis Indicator Data'!#REF!="No Data",1,IF(#REF!&lt;&gt;"",1,0))</f>
        <v>#REF!</v>
      </c>
      <c r="AN56" s="211" t="e">
        <f>IF('Crisis Indicator Data'!#REF!="No Data",1,IF(#REF!&lt;&gt;"",1,0))</f>
        <v>#REF!</v>
      </c>
      <c r="AO56" s="211" t="e">
        <f>IF('Crisis Indicator Data'!#REF!="No Data",1,IF(#REF!&lt;&gt;"",1,0))</f>
        <v>#REF!</v>
      </c>
      <c r="AP56" s="211" t="e">
        <f>IF('Crisis Indicator Data'!#REF!="No Data",1,IF(#REF!&lt;&gt;"",1,0))</f>
        <v>#REF!</v>
      </c>
      <c r="AQ56" s="211" t="e">
        <f>IF('Crisis Indicator Data'!#REF!="No Data",1,IF(#REF!&lt;&gt;"",1,0))</f>
        <v>#REF!</v>
      </c>
      <c r="AR56" s="211" t="e">
        <f>IF('Crisis Indicator Data'!#REF!="No Data",1,IF(#REF!&lt;&gt;"",1,0))</f>
        <v>#REF!</v>
      </c>
      <c r="AS56" s="211" t="e">
        <f>IF('Crisis Indicator Data'!#REF!="No Data",1,IF(#REF!&lt;&gt;"",1,0))</f>
        <v>#REF!</v>
      </c>
      <c r="AT56" s="211" t="e">
        <f>IF('Crisis Indicator Data'!#REF!="No Data",1,IF(#REF!&lt;&gt;"",1,0))</f>
        <v>#REF!</v>
      </c>
      <c r="AU56" s="211" t="e">
        <f>IF('Crisis Indicator Data'!#REF!="No Data",1,IF(#REF!&lt;&gt;"",1,0))</f>
        <v>#REF!</v>
      </c>
      <c r="AV56" s="211" t="e">
        <f>IF('Crisis Indicator Data'!#REF!="No Data",1,IF(#REF!&lt;&gt;"",1,0))</f>
        <v>#REF!</v>
      </c>
      <c r="AW56" s="211" t="e">
        <f>IF('Crisis Indicator Data'!#REF!="No Data",1,IF(#REF!&lt;&gt;"",1,0))</f>
        <v>#REF!</v>
      </c>
      <c r="AX56" s="211" t="e">
        <f>IF('Crisis Indicator Data'!#REF!="No Data",1,IF(#REF!&lt;&gt;"",1,0))</f>
        <v>#REF!</v>
      </c>
      <c r="AY56" s="211" t="e">
        <f>IF('Crisis Indicator Data'!#REF!="No Data",1,IF(#REF!&lt;&gt;"",1,0))</f>
        <v>#REF!</v>
      </c>
      <c r="AZ56" s="211" t="e">
        <f>IF('Crisis Indicator Data'!#REF!="No Data",1,IF(#REF!&lt;&gt;"",1,0))</f>
        <v>#REF!</v>
      </c>
      <c r="BA56" t="e">
        <f t="shared" si="2"/>
        <v>#REF!</v>
      </c>
      <c r="BB56" s="22" t="e">
        <f t="shared" si="3"/>
        <v>#REF!</v>
      </c>
    </row>
    <row r="57" spans="1:54" x14ac:dyDescent="0.25">
      <c r="A57" t="s">
        <v>8862</v>
      </c>
      <c r="B57" s="211" t="e">
        <f>IF('Crisis Indicator Data'!#REF!="No Data",1,IF(#REF!&lt;&gt;"",1,0))</f>
        <v>#REF!</v>
      </c>
      <c r="C57" s="211" t="e">
        <f>IF('Crisis Indicator Data'!#REF!="No Data",1,IF(#REF!&lt;&gt;"",1,0))</f>
        <v>#REF!</v>
      </c>
      <c r="D57" s="211" t="e">
        <f>IF('Crisis Indicator Data'!#REF!="No Data",1,IF(#REF!&lt;&gt;"",1,0))</f>
        <v>#REF!</v>
      </c>
      <c r="E57" s="211" t="e">
        <f>IF('Crisis Indicator Data'!#REF!="No Data",1,IF(#REF!&lt;&gt;"",1,0))</f>
        <v>#REF!</v>
      </c>
      <c r="F57" s="211" t="e">
        <f>IF('Crisis Indicator Data'!#REF!="No Data",1,IF(#REF!&lt;&gt;"",1,0))</f>
        <v>#REF!</v>
      </c>
      <c r="G57" s="211" t="e">
        <f>IF('Crisis Indicator Data'!#REF!="No Data",1,IF(#REF!&lt;&gt;"",1,0))</f>
        <v>#REF!</v>
      </c>
      <c r="H57" s="211" t="e">
        <f>IF('Crisis Indicator Data'!#REF!="No Data",1,IF(#REF!&lt;&gt;"",1,0))</f>
        <v>#REF!</v>
      </c>
      <c r="I57" s="211" t="e">
        <f>IF('Crisis Indicator Data'!#REF!="No Data",1,IF(#REF!&lt;&gt;"",1,0))</f>
        <v>#REF!</v>
      </c>
      <c r="J57" s="211" t="e">
        <f>IF('Crisis Indicator Data'!#REF!="No Data",1,IF(#REF!&lt;&gt;"",1,0))</f>
        <v>#REF!</v>
      </c>
      <c r="K57" s="211" t="e">
        <f>IF('Crisis Indicator Data'!#REF!="No Data",1,IF(#REF!&lt;&gt;"",1,0))</f>
        <v>#REF!</v>
      </c>
      <c r="L57" s="211" t="e">
        <f>IF('Crisis Indicator Data'!#REF!="No Data",1,IF(#REF!&lt;&gt;"",1,0))</f>
        <v>#REF!</v>
      </c>
      <c r="M57" s="211" t="e">
        <f>IF('Crisis Indicator Data'!#REF!="No Data",1,IF(#REF!&lt;&gt;"",1,0))</f>
        <v>#REF!</v>
      </c>
      <c r="N57" s="211" t="e">
        <f>IF('Crisis Indicator Data'!#REF!="No Data",1,IF(#REF!&lt;&gt;"",1,0))</f>
        <v>#REF!</v>
      </c>
      <c r="O57" s="211" t="e">
        <f>IF('Crisis Indicator Data'!#REF!="No Data",1,IF(#REF!&lt;&gt;"",1,0))</f>
        <v>#REF!</v>
      </c>
      <c r="P57" s="211" t="e">
        <f>IF('Crisis Indicator Data'!#REF!="No Data",1,IF(#REF!&lt;&gt;"",1,0))</f>
        <v>#REF!</v>
      </c>
      <c r="Q57" s="211" t="e">
        <f>IF('Crisis Indicator Data'!#REF!="No Data",1,IF(#REF!&lt;&gt;"",1,0))</f>
        <v>#REF!</v>
      </c>
      <c r="R57" s="211" t="e">
        <f>IF('Crisis Indicator Data'!#REF!="No Data",1,IF(#REF!&lt;&gt;"",1,0))</f>
        <v>#REF!</v>
      </c>
      <c r="S57" s="211" t="e">
        <f>IF('Crisis Indicator Data'!#REF!="No Data",1,IF(#REF!&lt;&gt;"",1,0))</f>
        <v>#REF!</v>
      </c>
      <c r="T57" s="211" t="e">
        <f>IF('Crisis Indicator Data'!#REF!="No Data",1,IF(#REF!&lt;&gt;"",1,0))</f>
        <v>#REF!</v>
      </c>
      <c r="U57" s="211" t="e">
        <f>IF('Crisis Indicator Data'!#REF!="No Data",1,IF(#REF!&lt;&gt;"",1,0))</f>
        <v>#REF!</v>
      </c>
      <c r="V57" s="211" t="e">
        <f>IF('Crisis Indicator Data'!#REF!="No Data",1,IF(#REF!&lt;&gt;"",1,0))</f>
        <v>#REF!</v>
      </c>
      <c r="W57" s="211" t="e">
        <f>IF('Crisis Indicator Data'!#REF!="No Data",1,IF(#REF!&lt;&gt;"",1,0))</f>
        <v>#REF!</v>
      </c>
      <c r="X57" s="211" t="e">
        <f>IF('Crisis Indicator Data'!#REF!="No Data",1,IF(#REF!&lt;&gt;"",1,0))</f>
        <v>#REF!</v>
      </c>
      <c r="Y57" s="211" t="e">
        <f>IF('Crisis Indicator Data'!#REF!="No Data",1,IF(#REF!&lt;&gt;"",1,0))</f>
        <v>#REF!</v>
      </c>
      <c r="Z57" s="211" t="e">
        <f>IF('Crisis Indicator Data'!#REF!="No Data",1,IF(#REF!&lt;&gt;"",1,0))</f>
        <v>#REF!</v>
      </c>
      <c r="AA57" s="211" t="e">
        <f>IF('Crisis Indicator Data'!#REF!="No Data",1,IF(#REF!&lt;&gt;"",1,0))</f>
        <v>#REF!</v>
      </c>
      <c r="AB57" s="211" t="e">
        <f>IF('Crisis Indicator Data'!#REF!="No Data",1,IF(#REF!&lt;&gt;"",1,0))</f>
        <v>#REF!</v>
      </c>
      <c r="AC57" s="211" t="e">
        <f>IF('Crisis Indicator Data'!#REF!="No Data",1,IF(#REF!&lt;&gt;"",1,0))</f>
        <v>#REF!</v>
      </c>
      <c r="AD57" s="211" t="e">
        <f>IF('Crisis Indicator Data'!#REF!="No Data",1,IF(#REF!&lt;&gt;"",1,0))</f>
        <v>#REF!</v>
      </c>
      <c r="AE57" s="211" t="e">
        <f>IF('Crisis Indicator Data'!#REF!="No Data",1,IF(#REF!&lt;&gt;"",1,0))</f>
        <v>#REF!</v>
      </c>
      <c r="AF57" s="211" t="e">
        <f>IF('Crisis Indicator Data'!#REF!="No Data",1,IF(#REF!&lt;&gt;"",1,0))</f>
        <v>#REF!</v>
      </c>
      <c r="AG57" s="211" t="e">
        <f>IF('Crisis Indicator Data'!#REF!="No Data",1,IF(#REF!&lt;&gt;"",1,0))</f>
        <v>#REF!</v>
      </c>
      <c r="AH57" s="211" t="e">
        <f>IF('Crisis Indicator Data'!#REF!="No Data",1,IF(#REF!&lt;&gt;"",1,0))</f>
        <v>#REF!</v>
      </c>
      <c r="AI57" s="211" t="e">
        <f>IF('Crisis Indicator Data'!#REF!="No Data",1,IF(#REF!&lt;&gt;"",1,0))</f>
        <v>#REF!</v>
      </c>
      <c r="AJ57" s="211" t="e">
        <f>IF('Crisis Indicator Data'!#REF!="No Data",1,IF(#REF!&lt;&gt;"",1,0))</f>
        <v>#REF!</v>
      </c>
      <c r="AK57" s="211" t="e">
        <f>IF('Crisis Indicator Data'!#REF!="No Data",1,IF(#REF!&lt;&gt;"",1,0))</f>
        <v>#REF!</v>
      </c>
      <c r="AL57" s="211" t="e">
        <f>IF('Crisis Indicator Data'!#REF!="No Data",1,IF(#REF!&lt;&gt;"",1,0))</f>
        <v>#REF!</v>
      </c>
      <c r="AM57" s="211" t="e">
        <f>IF('Crisis Indicator Data'!#REF!="No Data",1,IF(#REF!&lt;&gt;"",1,0))</f>
        <v>#REF!</v>
      </c>
      <c r="AN57" s="211" t="e">
        <f>IF('Crisis Indicator Data'!#REF!="No Data",1,IF(#REF!&lt;&gt;"",1,0))</f>
        <v>#REF!</v>
      </c>
      <c r="AO57" s="211" t="e">
        <f>IF('Crisis Indicator Data'!#REF!="No Data",1,IF(#REF!&lt;&gt;"",1,0))</f>
        <v>#REF!</v>
      </c>
      <c r="AP57" s="211" t="e">
        <f>IF('Crisis Indicator Data'!#REF!="No Data",1,IF(#REF!&lt;&gt;"",1,0))</f>
        <v>#REF!</v>
      </c>
      <c r="AQ57" s="211" t="e">
        <f>IF('Crisis Indicator Data'!#REF!="No Data",1,IF(#REF!&lt;&gt;"",1,0))</f>
        <v>#REF!</v>
      </c>
      <c r="AR57" s="211" t="e">
        <f>IF('Crisis Indicator Data'!#REF!="No Data",1,IF(#REF!&lt;&gt;"",1,0))</f>
        <v>#REF!</v>
      </c>
      <c r="AS57" s="211" t="e">
        <f>IF('Crisis Indicator Data'!#REF!="No Data",1,IF(#REF!&lt;&gt;"",1,0))</f>
        <v>#REF!</v>
      </c>
      <c r="AT57" s="211" t="e">
        <f>IF('Crisis Indicator Data'!#REF!="No Data",1,IF(#REF!&lt;&gt;"",1,0))</f>
        <v>#REF!</v>
      </c>
      <c r="AU57" s="211" t="e">
        <f>IF('Crisis Indicator Data'!#REF!="No Data",1,IF(#REF!&lt;&gt;"",1,0))</f>
        <v>#REF!</v>
      </c>
      <c r="AV57" s="211" t="e">
        <f>IF('Crisis Indicator Data'!#REF!="No Data",1,IF(#REF!&lt;&gt;"",1,0))</f>
        <v>#REF!</v>
      </c>
      <c r="AW57" s="211" t="e">
        <f>IF('Crisis Indicator Data'!#REF!="No Data",1,IF(#REF!&lt;&gt;"",1,0))</f>
        <v>#REF!</v>
      </c>
      <c r="AX57" s="211" t="e">
        <f>IF('Crisis Indicator Data'!#REF!="No Data",1,IF(#REF!&lt;&gt;"",1,0))</f>
        <v>#REF!</v>
      </c>
      <c r="AY57" s="211" t="e">
        <f>IF('Crisis Indicator Data'!#REF!="No Data",1,IF(#REF!&lt;&gt;"",1,0))</f>
        <v>#REF!</v>
      </c>
      <c r="AZ57" s="211" t="e">
        <f>IF('Crisis Indicator Data'!#REF!="No Data",1,IF(#REF!&lt;&gt;"",1,0))</f>
        <v>#REF!</v>
      </c>
      <c r="BA57" t="e">
        <f t="shared" si="2"/>
        <v>#REF!</v>
      </c>
      <c r="BB57" s="22" t="e">
        <f t="shared" si="3"/>
        <v>#REF!</v>
      </c>
    </row>
    <row r="58" spans="1:54" x14ac:dyDescent="0.25">
      <c r="A58" t="s">
        <v>8866</v>
      </c>
      <c r="B58" s="211" t="e">
        <f>IF('Crisis Indicator Data'!#REF!="No Data",1,IF(#REF!&lt;&gt;"",1,0))</f>
        <v>#REF!</v>
      </c>
      <c r="C58" s="211" t="e">
        <f>IF('Crisis Indicator Data'!#REF!="No Data",1,IF(#REF!&lt;&gt;"",1,0))</f>
        <v>#REF!</v>
      </c>
      <c r="D58" s="211" t="e">
        <f>IF('Crisis Indicator Data'!#REF!="No Data",1,IF(#REF!&lt;&gt;"",1,0))</f>
        <v>#REF!</v>
      </c>
      <c r="E58" s="211" t="e">
        <f>IF('Crisis Indicator Data'!#REF!="No Data",1,IF(#REF!&lt;&gt;"",1,0))</f>
        <v>#REF!</v>
      </c>
      <c r="F58" s="211" t="e">
        <f>IF('Crisis Indicator Data'!#REF!="No Data",1,IF(#REF!&lt;&gt;"",1,0))</f>
        <v>#REF!</v>
      </c>
      <c r="G58" s="211" t="e">
        <f>IF('Crisis Indicator Data'!#REF!="No Data",1,IF(#REF!&lt;&gt;"",1,0))</f>
        <v>#REF!</v>
      </c>
      <c r="H58" s="211" t="e">
        <f>IF('Crisis Indicator Data'!#REF!="No Data",1,IF(#REF!&lt;&gt;"",1,0))</f>
        <v>#REF!</v>
      </c>
      <c r="I58" s="211" t="e">
        <f>IF('Crisis Indicator Data'!#REF!="No Data",1,IF(#REF!&lt;&gt;"",1,0))</f>
        <v>#REF!</v>
      </c>
      <c r="J58" s="211" t="e">
        <f>IF('Crisis Indicator Data'!#REF!="No Data",1,IF(#REF!&lt;&gt;"",1,0))</f>
        <v>#REF!</v>
      </c>
      <c r="K58" s="211" t="e">
        <f>IF('Crisis Indicator Data'!#REF!="No Data",1,IF(#REF!&lt;&gt;"",1,0))</f>
        <v>#REF!</v>
      </c>
      <c r="L58" s="211" t="e">
        <f>IF('Crisis Indicator Data'!#REF!="No Data",1,IF(#REF!&lt;&gt;"",1,0))</f>
        <v>#REF!</v>
      </c>
      <c r="M58" s="211" t="e">
        <f>IF('Crisis Indicator Data'!#REF!="No Data",1,IF(#REF!&lt;&gt;"",1,0))</f>
        <v>#REF!</v>
      </c>
      <c r="N58" s="211" t="e">
        <f>IF('Crisis Indicator Data'!#REF!="No Data",1,IF(#REF!&lt;&gt;"",1,0))</f>
        <v>#REF!</v>
      </c>
      <c r="O58" s="211" t="e">
        <f>IF('Crisis Indicator Data'!#REF!="No Data",1,IF(#REF!&lt;&gt;"",1,0))</f>
        <v>#REF!</v>
      </c>
      <c r="P58" s="211" t="e">
        <f>IF('Crisis Indicator Data'!#REF!="No Data",1,IF(#REF!&lt;&gt;"",1,0))</f>
        <v>#REF!</v>
      </c>
      <c r="Q58" s="211" t="e">
        <f>IF('Crisis Indicator Data'!#REF!="No Data",1,IF(#REF!&lt;&gt;"",1,0))</f>
        <v>#REF!</v>
      </c>
      <c r="R58" s="211" t="e">
        <f>IF('Crisis Indicator Data'!#REF!="No Data",1,IF(#REF!&lt;&gt;"",1,0))</f>
        <v>#REF!</v>
      </c>
      <c r="S58" s="211" t="e">
        <f>IF('Crisis Indicator Data'!#REF!="No Data",1,IF(#REF!&lt;&gt;"",1,0))</f>
        <v>#REF!</v>
      </c>
      <c r="T58" s="211" t="e">
        <f>IF('Crisis Indicator Data'!#REF!="No Data",1,IF(#REF!&lt;&gt;"",1,0))</f>
        <v>#REF!</v>
      </c>
      <c r="U58" s="211" t="e">
        <f>IF('Crisis Indicator Data'!#REF!="No Data",1,IF(#REF!&lt;&gt;"",1,0))</f>
        <v>#REF!</v>
      </c>
      <c r="V58" s="211" t="e">
        <f>IF('Crisis Indicator Data'!#REF!="No Data",1,IF(#REF!&lt;&gt;"",1,0))</f>
        <v>#REF!</v>
      </c>
      <c r="W58" s="211" t="e">
        <f>IF('Crisis Indicator Data'!#REF!="No Data",1,IF(#REF!&lt;&gt;"",1,0))</f>
        <v>#REF!</v>
      </c>
      <c r="X58" s="211" t="e">
        <f>IF('Crisis Indicator Data'!#REF!="No Data",1,IF(#REF!&lt;&gt;"",1,0))</f>
        <v>#REF!</v>
      </c>
      <c r="Y58" s="211" t="e">
        <f>IF('Crisis Indicator Data'!#REF!="No Data",1,IF(#REF!&lt;&gt;"",1,0))</f>
        <v>#REF!</v>
      </c>
      <c r="Z58" s="211" t="e">
        <f>IF('Crisis Indicator Data'!#REF!="No Data",1,IF(#REF!&lt;&gt;"",1,0))</f>
        <v>#REF!</v>
      </c>
      <c r="AA58" s="211" t="e">
        <f>IF('Crisis Indicator Data'!#REF!="No Data",1,IF(#REF!&lt;&gt;"",1,0))</f>
        <v>#REF!</v>
      </c>
      <c r="AB58" s="211" t="e">
        <f>IF('Crisis Indicator Data'!#REF!="No Data",1,IF(#REF!&lt;&gt;"",1,0))</f>
        <v>#REF!</v>
      </c>
      <c r="AC58" s="211" t="e">
        <f>IF('Crisis Indicator Data'!#REF!="No Data",1,IF(#REF!&lt;&gt;"",1,0))</f>
        <v>#REF!</v>
      </c>
      <c r="AD58" s="211" t="e">
        <f>IF('Crisis Indicator Data'!#REF!="No Data",1,IF(#REF!&lt;&gt;"",1,0))</f>
        <v>#REF!</v>
      </c>
      <c r="AE58" s="211" t="e">
        <f>IF('Crisis Indicator Data'!#REF!="No Data",1,IF(#REF!&lt;&gt;"",1,0))</f>
        <v>#REF!</v>
      </c>
      <c r="AF58" s="211" t="e">
        <f>IF('Crisis Indicator Data'!#REF!="No Data",1,IF(#REF!&lt;&gt;"",1,0))</f>
        <v>#REF!</v>
      </c>
      <c r="AG58" s="211" t="e">
        <f>IF('Crisis Indicator Data'!#REF!="No Data",1,IF(#REF!&lt;&gt;"",1,0))</f>
        <v>#REF!</v>
      </c>
      <c r="AH58" s="211" t="e">
        <f>IF('Crisis Indicator Data'!#REF!="No Data",1,IF(#REF!&lt;&gt;"",1,0))</f>
        <v>#REF!</v>
      </c>
      <c r="AI58" s="211" t="e">
        <f>IF('Crisis Indicator Data'!#REF!="No Data",1,IF(#REF!&lt;&gt;"",1,0))</f>
        <v>#REF!</v>
      </c>
      <c r="AJ58" s="211" t="e">
        <f>IF('Crisis Indicator Data'!#REF!="No Data",1,IF(#REF!&lt;&gt;"",1,0))</f>
        <v>#REF!</v>
      </c>
      <c r="AK58" s="211" t="e">
        <f>IF('Crisis Indicator Data'!#REF!="No Data",1,IF(#REF!&lt;&gt;"",1,0))</f>
        <v>#REF!</v>
      </c>
      <c r="AL58" s="211" t="e">
        <f>IF('Crisis Indicator Data'!#REF!="No Data",1,IF(#REF!&lt;&gt;"",1,0))</f>
        <v>#REF!</v>
      </c>
      <c r="AM58" s="211" t="e">
        <f>IF('Crisis Indicator Data'!#REF!="No Data",1,IF(#REF!&lt;&gt;"",1,0))</f>
        <v>#REF!</v>
      </c>
      <c r="AN58" s="211" t="e">
        <f>IF('Crisis Indicator Data'!#REF!="No Data",1,IF(#REF!&lt;&gt;"",1,0))</f>
        <v>#REF!</v>
      </c>
      <c r="AO58" s="211" t="e">
        <f>IF('Crisis Indicator Data'!#REF!="No Data",1,IF(#REF!&lt;&gt;"",1,0))</f>
        <v>#REF!</v>
      </c>
      <c r="AP58" s="211" t="e">
        <f>IF('Crisis Indicator Data'!#REF!="No Data",1,IF(#REF!&lt;&gt;"",1,0))</f>
        <v>#REF!</v>
      </c>
      <c r="AQ58" s="211" t="e">
        <f>IF('Crisis Indicator Data'!#REF!="No Data",1,IF(#REF!&lt;&gt;"",1,0))</f>
        <v>#REF!</v>
      </c>
      <c r="AR58" s="211" t="e">
        <f>IF('Crisis Indicator Data'!#REF!="No Data",1,IF(#REF!&lt;&gt;"",1,0))</f>
        <v>#REF!</v>
      </c>
      <c r="AS58" s="211" t="e">
        <f>IF('Crisis Indicator Data'!#REF!="No Data",1,IF(#REF!&lt;&gt;"",1,0))</f>
        <v>#REF!</v>
      </c>
      <c r="AT58" s="211" t="e">
        <f>IF('Crisis Indicator Data'!#REF!="No Data",1,IF(#REF!&lt;&gt;"",1,0))</f>
        <v>#REF!</v>
      </c>
      <c r="AU58" s="211" t="e">
        <f>IF('Crisis Indicator Data'!#REF!="No Data",1,IF(#REF!&lt;&gt;"",1,0))</f>
        <v>#REF!</v>
      </c>
      <c r="AV58" s="211" t="e">
        <f>IF('Crisis Indicator Data'!#REF!="No Data",1,IF(#REF!&lt;&gt;"",1,0))</f>
        <v>#REF!</v>
      </c>
      <c r="AW58" s="211" t="e">
        <f>IF('Crisis Indicator Data'!#REF!="No Data",1,IF(#REF!&lt;&gt;"",1,0))</f>
        <v>#REF!</v>
      </c>
      <c r="AX58" s="211" t="e">
        <f>IF('Crisis Indicator Data'!#REF!="No Data",1,IF(#REF!&lt;&gt;"",1,0))</f>
        <v>#REF!</v>
      </c>
      <c r="AY58" s="211" t="e">
        <f>IF('Crisis Indicator Data'!#REF!="No Data",1,IF(#REF!&lt;&gt;"",1,0))</f>
        <v>#REF!</v>
      </c>
      <c r="AZ58" s="211" t="e">
        <f>IF('Crisis Indicator Data'!#REF!="No Data",1,IF(#REF!&lt;&gt;"",1,0))</f>
        <v>#REF!</v>
      </c>
      <c r="BA58" t="e">
        <f t="shared" si="2"/>
        <v>#REF!</v>
      </c>
      <c r="BB58" s="22" t="e">
        <f t="shared" si="3"/>
        <v>#REF!</v>
      </c>
    </row>
    <row r="59" spans="1:54" x14ac:dyDescent="0.25">
      <c r="A59" t="s">
        <v>8864</v>
      </c>
      <c r="B59" s="211" t="e">
        <f>IF('Crisis Indicator Data'!#REF!="No Data",1,IF(#REF!&lt;&gt;"",1,0))</f>
        <v>#REF!</v>
      </c>
      <c r="C59" s="211" t="e">
        <f>IF('Crisis Indicator Data'!#REF!="No Data",1,IF(#REF!&lt;&gt;"",1,0))</f>
        <v>#REF!</v>
      </c>
      <c r="D59" s="211" t="e">
        <f>IF('Crisis Indicator Data'!#REF!="No Data",1,IF(#REF!&lt;&gt;"",1,0))</f>
        <v>#REF!</v>
      </c>
      <c r="E59" s="211" t="e">
        <f>IF('Crisis Indicator Data'!#REF!="No Data",1,IF(#REF!&lt;&gt;"",1,0))</f>
        <v>#REF!</v>
      </c>
      <c r="F59" s="211" t="e">
        <f>IF('Crisis Indicator Data'!#REF!="No Data",1,IF(#REF!&lt;&gt;"",1,0))</f>
        <v>#REF!</v>
      </c>
      <c r="G59" s="211" t="e">
        <f>IF('Crisis Indicator Data'!#REF!="No Data",1,IF(#REF!&lt;&gt;"",1,0))</f>
        <v>#REF!</v>
      </c>
      <c r="H59" s="211" t="e">
        <f>IF('Crisis Indicator Data'!#REF!="No Data",1,IF(#REF!&lt;&gt;"",1,0))</f>
        <v>#REF!</v>
      </c>
      <c r="I59" s="211" t="e">
        <f>IF('Crisis Indicator Data'!#REF!="No Data",1,IF(#REF!&lt;&gt;"",1,0))</f>
        <v>#REF!</v>
      </c>
      <c r="J59" s="211" t="e">
        <f>IF('Crisis Indicator Data'!#REF!="No Data",1,IF(#REF!&lt;&gt;"",1,0))</f>
        <v>#REF!</v>
      </c>
      <c r="K59" s="211" t="e">
        <f>IF('Crisis Indicator Data'!#REF!="No Data",1,IF(#REF!&lt;&gt;"",1,0))</f>
        <v>#REF!</v>
      </c>
      <c r="L59" s="211" t="e">
        <f>IF('Crisis Indicator Data'!#REF!="No Data",1,IF(#REF!&lt;&gt;"",1,0))</f>
        <v>#REF!</v>
      </c>
      <c r="M59" s="211" t="e">
        <f>IF('Crisis Indicator Data'!#REF!="No Data",1,IF(#REF!&lt;&gt;"",1,0))</f>
        <v>#REF!</v>
      </c>
      <c r="N59" s="211" t="e">
        <f>IF('Crisis Indicator Data'!#REF!="No Data",1,IF(#REF!&lt;&gt;"",1,0))</f>
        <v>#REF!</v>
      </c>
      <c r="O59" s="211" t="e">
        <f>IF('Crisis Indicator Data'!#REF!="No Data",1,IF(#REF!&lt;&gt;"",1,0))</f>
        <v>#REF!</v>
      </c>
      <c r="P59" s="211" t="e">
        <f>IF('Crisis Indicator Data'!#REF!="No Data",1,IF(#REF!&lt;&gt;"",1,0))</f>
        <v>#REF!</v>
      </c>
      <c r="Q59" s="211" t="e">
        <f>IF('Crisis Indicator Data'!#REF!="No Data",1,IF(#REF!&lt;&gt;"",1,0))</f>
        <v>#REF!</v>
      </c>
      <c r="R59" s="211" t="e">
        <f>IF('Crisis Indicator Data'!#REF!="No Data",1,IF(#REF!&lt;&gt;"",1,0))</f>
        <v>#REF!</v>
      </c>
      <c r="S59" s="211" t="e">
        <f>IF('Crisis Indicator Data'!#REF!="No Data",1,IF(#REF!&lt;&gt;"",1,0))</f>
        <v>#REF!</v>
      </c>
      <c r="T59" s="211" t="e">
        <f>IF('Crisis Indicator Data'!#REF!="No Data",1,IF(#REF!&lt;&gt;"",1,0))</f>
        <v>#REF!</v>
      </c>
      <c r="U59" s="211" t="e">
        <f>IF('Crisis Indicator Data'!#REF!="No Data",1,IF(#REF!&lt;&gt;"",1,0))</f>
        <v>#REF!</v>
      </c>
      <c r="V59" s="211" t="e">
        <f>IF('Crisis Indicator Data'!#REF!="No Data",1,IF(#REF!&lt;&gt;"",1,0))</f>
        <v>#REF!</v>
      </c>
      <c r="W59" s="211" t="e">
        <f>IF('Crisis Indicator Data'!#REF!="No Data",1,IF(#REF!&lt;&gt;"",1,0))</f>
        <v>#REF!</v>
      </c>
      <c r="X59" s="211" t="e">
        <f>IF('Crisis Indicator Data'!#REF!="No Data",1,IF(#REF!&lt;&gt;"",1,0))</f>
        <v>#REF!</v>
      </c>
      <c r="Y59" s="211" t="e">
        <f>IF('Crisis Indicator Data'!#REF!="No Data",1,IF(#REF!&lt;&gt;"",1,0))</f>
        <v>#REF!</v>
      </c>
      <c r="Z59" s="211" t="e">
        <f>IF('Crisis Indicator Data'!#REF!="No Data",1,IF(#REF!&lt;&gt;"",1,0))</f>
        <v>#REF!</v>
      </c>
      <c r="AA59" s="211" t="e">
        <f>IF('Crisis Indicator Data'!#REF!="No Data",1,IF(#REF!&lt;&gt;"",1,0))</f>
        <v>#REF!</v>
      </c>
      <c r="AB59" s="211" t="e">
        <f>IF('Crisis Indicator Data'!#REF!="No Data",1,IF(#REF!&lt;&gt;"",1,0))</f>
        <v>#REF!</v>
      </c>
      <c r="AC59" s="211" t="e">
        <f>IF('Crisis Indicator Data'!#REF!="No Data",1,IF(#REF!&lt;&gt;"",1,0))</f>
        <v>#REF!</v>
      </c>
      <c r="AD59" s="211" t="e">
        <f>IF('Crisis Indicator Data'!#REF!="No Data",1,IF(#REF!&lt;&gt;"",1,0))</f>
        <v>#REF!</v>
      </c>
      <c r="AE59" s="211" t="e">
        <f>IF('Crisis Indicator Data'!#REF!="No Data",1,IF(#REF!&lt;&gt;"",1,0))</f>
        <v>#REF!</v>
      </c>
      <c r="AF59" s="211" t="e">
        <f>IF('Crisis Indicator Data'!#REF!="No Data",1,IF(#REF!&lt;&gt;"",1,0))</f>
        <v>#REF!</v>
      </c>
      <c r="AG59" s="211" t="e">
        <f>IF('Crisis Indicator Data'!#REF!="No Data",1,IF(#REF!&lt;&gt;"",1,0))</f>
        <v>#REF!</v>
      </c>
      <c r="AH59" s="211" t="e">
        <f>IF('Crisis Indicator Data'!#REF!="No Data",1,IF(#REF!&lt;&gt;"",1,0))</f>
        <v>#REF!</v>
      </c>
      <c r="AI59" s="211" t="e">
        <f>IF('Crisis Indicator Data'!#REF!="No Data",1,IF(#REF!&lt;&gt;"",1,0))</f>
        <v>#REF!</v>
      </c>
      <c r="AJ59" s="211" t="e">
        <f>IF('Crisis Indicator Data'!#REF!="No Data",1,IF(#REF!&lt;&gt;"",1,0))</f>
        <v>#REF!</v>
      </c>
      <c r="AK59" s="211" t="e">
        <f>IF('Crisis Indicator Data'!#REF!="No Data",1,IF(#REF!&lt;&gt;"",1,0))</f>
        <v>#REF!</v>
      </c>
      <c r="AL59" s="211" t="e">
        <f>IF('Crisis Indicator Data'!#REF!="No Data",1,IF(#REF!&lt;&gt;"",1,0))</f>
        <v>#REF!</v>
      </c>
      <c r="AM59" s="211" t="e">
        <f>IF('Crisis Indicator Data'!#REF!="No Data",1,IF(#REF!&lt;&gt;"",1,0))</f>
        <v>#REF!</v>
      </c>
      <c r="AN59" s="211" t="e">
        <f>IF('Crisis Indicator Data'!#REF!="No Data",1,IF(#REF!&lt;&gt;"",1,0))</f>
        <v>#REF!</v>
      </c>
      <c r="AO59" s="211" t="e">
        <f>IF('Crisis Indicator Data'!#REF!="No Data",1,IF(#REF!&lt;&gt;"",1,0))</f>
        <v>#REF!</v>
      </c>
      <c r="AP59" s="211" t="e">
        <f>IF('Crisis Indicator Data'!#REF!="No Data",1,IF(#REF!&lt;&gt;"",1,0))</f>
        <v>#REF!</v>
      </c>
      <c r="AQ59" s="211" t="e">
        <f>IF('Crisis Indicator Data'!#REF!="No Data",1,IF(#REF!&lt;&gt;"",1,0))</f>
        <v>#REF!</v>
      </c>
      <c r="AR59" s="211" t="e">
        <f>IF('Crisis Indicator Data'!#REF!="No Data",1,IF(#REF!&lt;&gt;"",1,0))</f>
        <v>#REF!</v>
      </c>
      <c r="AS59" s="211" t="e">
        <f>IF('Crisis Indicator Data'!#REF!="No Data",1,IF(#REF!&lt;&gt;"",1,0))</f>
        <v>#REF!</v>
      </c>
      <c r="AT59" s="211" t="e">
        <f>IF('Crisis Indicator Data'!#REF!="No Data",1,IF(#REF!&lt;&gt;"",1,0))</f>
        <v>#REF!</v>
      </c>
      <c r="AU59" s="211" t="e">
        <f>IF('Crisis Indicator Data'!#REF!="No Data",1,IF(#REF!&lt;&gt;"",1,0))</f>
        <v>#REF!</v>
      </c>
      <c r="AV59" s="211" t="e">
        <f>IF('Crisis Indicator Data'!#REF!="No Data",1,IF(#REF!&lt;&gt;"",1,0))</f>
        <v>#REF!</v>
      </c>
      <c r="AW59" s="211" t="e">
        <f>IF('Crisis Indicator Data'!#REF!="No Data",1,IF(#REF!&lt;&gt;"",1,0))</f>
        <v>#REF!</v>
      </c>
      <c r="AX59" s="211" t="e">
        <f>IF('Crisis Indicator Data'!#REF!="No Data",1,IF(#REF!&lt;&gt;"",1,0))</f>
        <v>#REF!</v>
      </c>
      <c r="AY59" s="211" t="e">
        <f>IF('Crisis Indicator Data'!#REF!="No Data",1,IF(#REF!&lt;&gt;"",1,0))</f>
        <v>#REF!</v>
      </c>
      <c r="AZ59" s="211" t="e">
        <f>IF('Crisis Indicator Data'!#REF!="No Data",1,IF(#REF!&lt;&gt;"",1,0))</f>
        <v>#REF!</v>
      </c>
      <c r="BA59" t="e">
        <f t="shared" si="2"/>
        <v>#REF!</v>
      </c>
      <c r="BB59" s="22" t="e">
        <f t="shared" si="3"/>
        <v>#REF!</v>
      </c>
    </row>
    <row r="60" spans="1:54" x14ac:dyDescent="0.25">
      <c r="A60" t="s">
        <v>8868</v>
      </c>
      <c r="B60" s="211" t="e">
        <f>IF('Crisis Indicator Data'!#REF!="No Data",1,IF(#REF!&lt;&gt;"",1,0))</f>
        <v>#REF!</v>
      </c>
      <c r="C60" s="211" t="e">
        <f>IF('Crisis Indicator Data'!#REF!="No Data",1,IF(#REF!&lt;&gt;"",1,0))</f>
        <v>#REF!</v>
      </c>
      <c r="D60" s="211" t="e">
        <f>IF('Crisis Indicator Data'!#REF!="No Data",1,IF(#REF!&lt;&gt;"",1,0))</f>
        <v>#REF!</v>
      </c>
      <c r="E60" s="211" t="e">
        <f>IF('Crisis Indicator Data'!#REF!="No Data",1,IF(#REF!&lt;&gt;"",1,0))</f>
        <v>#REF!</v>
      </c>
      <c r="F60" s="211" t="e">
        <f>IF('Crisis Indicator Data'!#REF!="No Data",1,IF(#REF!&lt;&gt;"",1,0))</f>
        <v>#REF!</v>
      </c>
      <c r="G60" s="211" t="e">
        <f>IF('Crisis Indicator Data'!#REF!="No Data",1,IF(#REF!&lt;&gt;"",1,0))</f>
        <v>#REF!</v>
      </c>
      <c r="H60" s="211" t="e">
        <f>IF('Crisis Indicator Data'!#REF!="No Data",1,IF(#REF!&lt;&gt;"",1,0))</f>
        <v>#REF!</v>
      </c>
      <c r="I60" s="211" t="e">
        <f>IF('Crisis Indicator Data'!#REF!="No Data",1,IF(#REF!&lt;&gt;"",1,0))</f>
        <v>#REF!</v>
      </c>
      <c r="J60" s="211" t="e">
        <f>IF('Crisis Indicator Data'!#REF!="No Data",1,IF(#REF!&lt;&gt;"",1,0))</f>
        <v>#REF!</v>
      </c>
      <c r="K60" s="211" t="e">
        <f>IF('Crisis Indicator Data'!#REF!="No Data",1,IF(#REF!&lt;&gt;"",1,0))</f>
        <v>#REF!</v>
      </c>
      <c r="L60" s="211" t="e">
        <f>IF('Crisis Indicator Data'!#REF!="No Data",1,IF(#REF!&lt;&gt;"",1,0))</f>
        <v>#REF!</v>
      </c>
      <c r="M60" s="211" t="e">
        <f>IF('Crisis Indicator Data'!#REF!="No Data",1,IF(#REF!&lt;&gt;"",1,0))</f>
        <v>#REF!</v>
      </c>
      <c r="N60" s="211" t="e">
        <f>IF('Crisis Indicator Data'!#REF!="No Data",1,IF(#REF!&lt;&gt;"",1,0))</f>
        <v>#REF!</v>
      </c>
      <c r="O60" s="211" t="e">
        <f>IF('Crisis Indicator Data'!#REF!="No Data",1,IF(#REF!&lt;&gt;"",1,0))</f>
        <v>#REF!</v>
      </c>
      <c r="P60" s="211" t="e">
        <f>IF('Crisis Indicator Data'!#REF!="No Data",1,IF(#REF!&lt;&gt;"",1,0))</f>
        <v>#REF!</v>
      </c>
      <c r="Q60" s="211" t="e">
        <f>IF('Crisis Indicator Data'!#REF!="No Data",1,IF(#REF!&lt;&gt;"",1,0))</f>
        <v>#REF!</v>
      </c>
      <c r="R60" s="211" t="e">
        <f>IF('Crisis Indicator Data'!#REF!="No Data",1,IF(#REF!&lt;&gt;"",1,0))</f>
        <v>#REF!</v>
      </c>
      <c r="S60" s="211" t="e">
        <f>IF('Crisis Indicator Data'!#REF!="No Data",1,IF(#REF!&lt;&gt;"",1,0))</f>
        <v>#REF!</v>
      </c>
      <c r="T60" s="211" t="e">
        <f>IF('Crisis Indicator Data'!#REF!="No Data",1,IF(#REF!&lt;&gt;"",1,0))</f>
        <v>#REF!</v>
      </c>
      <c r="U60" s="211" t="e">
        <f>IF('Crisis Indicator Data'!#REF!="No Data",1,IF(#REF!&lt;&gt;"",1,0))</f>
        <v>#REF!</v>
      </c>
      <c r="V60" s="211" t="e">
        <f>IF('Crisis Indicator Data'!#REF!="No Data",1,IF(#REF!&lt;&gt;"",1,0))</f>
        <v>#REF!</v>
      </c>
      <c r="W60" s="211" t="e">
        <f>IF('Crisis Indicator Data'!#REF!="No Data",1,IF(#REF!&lt;&gt;"",1,0))</f>
        <v>#REF!</v>
      </c>
      <c r="X60" s="211" t="e">
        <f>IF('Crisis Indicator Data'!#REF!="No Data",1,IF(#REF!&lt;&gt;"",1,0))</f>
        <v>#REF!</v>
      </c>
      <c r="Y60" s="211" t="e">
        <f>IF('Crisis Indicator Data'!#REF!="No Data",1,IF(#REF!&lt;&gt;"",1,0))</f>
        <v>#REF!</v>
      </c>
      <c r="Z60" s="211" t="e">
        <f>IF('Crisis Indicator Data'!#REF!="No Data",1,IF(#REF!&lt;&gt;"",1,0))</f>
        <v>#REF!</v>
      </c>
      <c r="AA60" s="211" t="e">
        <f>IF('Crisis Indicator Data'!#REF!="No Data",1,IF(#REF!&lt;&gt;"",1,0))</f>
        <v>#REF!</v>
      </c>
      <c r="AB60" s="211" t="e">
        <f>IF('Crisis Indicator Data'!#REF!="No Data",1,IF(#REF!&lt;&gt;"",1,0))</f>
        <v>#REF!</v>
      </c>
      <c r="AC60" s="211" t="e">
        <f>IF('Crisis Indicator Data'!#REF!="No Data",1,IF(#REF!&lt;&gt;"",1,0))</f>
        <v>#REF!</v>
      </c>
      <c r="AD60" s="211" t="e">
        <f>IF('Crisis Indicator Data'!#REF!="No Data",1,IF(#REF!&lt;&gt;"",1,0))</f>
        <v>#REF!</v>
      </c>
      <c r="AE60" s="211" t="e">
        <f>IF('Crisis Indicator Data'!#REF!="No Data",1,IF(#REF!&lt;&gt;"",1,0))</f>
        <v>#REF!</v>
      </c>
      <c r="AF60" s="211" t="e">
        <f>IF('Crisis Indicator Data'!#REF!="No Data",1,IF(#REF!&lt;&gt;"",1,0))</f>
        <v>#REF!</v>
      </c>
      <c r="AG60" s="211" t="e">
        <f>IF('Crisis Indicator Data'!#REF!="No Data",1,IF(#REF!&lt;&gt;"",1,0))</f>
        <v>#REF!</v>
      </c>
      <c r="AH60" s="211" t="e">
        <f>IF('Crisis Indicator Data'!#REF!="No Data",1,IF(#REF!&lt;&gt;"",1,0))</f>
        <v>#REF!</v>
      </c>
      <c r="AI60" s="211" t="e">
        <f>IF('Crisis Indicator Data'!#REF!="No Data",1,IF(#REF!&lt;&gt;"",1,0))</f>
        <v>#REF!</v>
      </c>
      <c r="AJ60" s="211" t="e">
        <f>IF('Crisis Indicator Data'!#REF!="No Data",1,IF(#REF!&lt;&gt;"",1,0))</f>
        <v>#REF!</v>
      </c>
      <c r="AK60" s="211" t="e">
        <f>IF('Crisis Indicator Data'!#REF!="No Data",1,IF(#REF!&lt;&gt;"",1,0))</f>
        <v>#REF!</v>
      </c>
      <c r="AL60" s="211" t="e">
        <f>IF('Crisis Indicator Data'!#REF!="No Data",1,IF(#REF!&lt;&gt;"",1,0))</f>
        <v>#REF!</v>
      </c>
      <c r="AM60" s="211" t="e">
        <f>IF('Crisis Indicator Data'!#REF!="No Data",1,IF(#REF!&lt;&gt;"",1,0))</f>
        <v>#REF!</v>
      </c>
      <c r="AN60" s="211" t="e">
        <f>IF('Crisis Indicator Data'!#REF!="No Data",1,IF(#REF!&lt;&gt;"",1,0))</f>
        <v>#REF!</v>
      </c>
      <c r="AO60" s="211" t="e">
        <f>IF('Crisis Indicator Data'!#REF!="No Data",1,IF(#REF!&lt;&gt;"",1,0))</f>
        <v>#REF!</v>
      </c>
      <c r="AP60" s="211" t="e">
        <f>IF('Crisis Indicator Data'!#REF!="No Data",1,IF(#REF!&lt;&gt;"",1,0))</f>
        <v>#REF!</v>
      </c>
      <c r="AQ60" s="211" t="e">
        <f>IF('Crisis Indicator Data'!#REF!="No Data",1,IF(#REF!&lt;&gt;"",1,0))</f>
        <v>#REF!</v>
      </c>
      <c r="AR60" s="211" t="e">
        <f>IF('Crisis Indicator Data'!#REF!="No Data",1,IF(#REF!&lt;&gt;"",1,0))</f>
        <v>#REF!</v>
      </c>
      <c r="AS60" s="211" t="e">
        <f>IF('Crisis Indicator Data'!#REF!="No Data",1,IF(#REF!&lt;&gt;"",1,0))</f>
        <v>#REF!</v>
      </c>
      <c r="AT60" s="211" t="e">
        <f>IF('Crisis Indicator Data'!#REF!="No Data",1,IF(#REF!&lt;&gt;"",1,0))</f>
        <v>#REF!</v>
      </c>
      <c r="AU60" s="211" t="e">
        <f>IF('Crisis Indicator Data'!#REF!="No Data",1,IF(#REF!&lt;&gt;"",1,0))</f>
        <v>#REF!</v>
      </c>
      <c r="AV60" s="211" t="e">
        <f>IF('Crisis Indicator Data'!#REF!="No Data",1,IF(#REF!&lt;&gt;"",1,0))</f>
        <v>#REF!</v>
      </c>
      <c r="AW60" s="211" t="e">
        <f>IF('Crisis Indicator Data'!#REF!="No Data",1,IF(#REF!&lt;&gt;"",1,0))</f>
        <v>#REF!</v>
      </c>
      <c r="AX60" s="211" t="e">
        <f>IF('Crisis Indicator Data'!#REF!="No Data",1,IF(#REF!&lt;&gt;"",1,0))</f>
        <v>#REF!</v>
      </c>
      <c r="AY60" s="211" t="e">
        <f>IF('Crisis Indicator Data'!#REF!="No Data",1,IF(#REF!&lt;&gt;"",1,0))</f>
        <v>#REF!</v>
      </c>
      <c r="AZ60" s="211" t="e">
        <f>IF('Crisis Indicator Data'!#REF!="No Data",1,IF(#REF!&lt;&gt;"",1,0))</f>
        <v>#REF!</v>
      </c>
      <c r="BA60" t="e">
        <f t="shared" si="2"/>
        <v>#REF!</v>
      </c>
      <c r="BB60" s="22" t="e">
        <f t="shared" si="3"/>
        <v>#REF!</v>
      </c>
    </row>
    <row r="61" spans="1:54" x14ac:dyDescent="0.25">
      <c r="A61" t="s">
        <v>8872</v>
      </c>
      <c r="B61" s="211" t="e">
        <f>IF('Crisis Indicator Data'!#REF!="No Data",1,IF(#REF!&lt;&gt;"",1,0))</f>
        <v>#REF!</v>
      </c>
      <c r="C61" s="211" t="e">
        <f>IF('Crisis Indicator Data'!#REF!="No Data",1,IF(#REF!&lt;&gt;"",1,0))</f>
        <v>#REF!</v>
      </c>
      <c r="D61" s="211" t="e">
        <f>IF('Crisis Indicator Data'!#REF!="No Data",1,IF(#REF!&lt;&gt;"",1,0))</f>
        <v>#REF!</v>
      </c>
      <c r="E61" s="211" t="e">
        <f>IF('Crisis Indicator Data'!#REF!="No Data",1,IF(#REF!&lt;&gt;"",1,0))</f>
        <v>#REF!</v>
      </c>
      <c r="F61" s="211" t="e">
        <f>IF('Crisis Indicator Data'!#REF!="No Data",1,IF(#REF!&lt;&gt;"",1,0))</f>
        <v>#REF!</v>
      </c>
      <c r="G61" s="211" t="e">
        <f>IF('Crisis Indicator Data'!#REF!="No Data",1,IF(#REF!&lt;&gt;"",1,0))</f>
        <v>#REF!</v>
      </c>
      <c r="H61" s="211" t="e">
        <f>IF('Crisis Indicator Data'!#REF!="No Data",1,IF(#REF!&lt;&gt;"",1,0))</f>
        <v>#REF!</v>
      </c>
      <c r="I61" s="211" t="e">
        <f>IF('Crisis Indicator Data'!#REF!="No Data",1,IF(#REF!&lt;&gt;"",1,0))</f>
        <v>#REF!</v>
      </c>
      <c r="J61" s="211" t="e">
        <f>IF('Crisis Indicator Data'!#REF!="No Data",1,IF(#REF!&lt;&gt;"",1,0))</f>
        <v>#REF!</v>
      </c>
      <c r="K61" s="211" t="e">
        <f>IF('Crisis Indicator Data'!#REF!="No Data",1,IF(#REF!&lt;&gt;"",1,0))</f>
        <v>#REF!</v>
      </c>
      <c r="L61" s="211" t="e">
        <f>IF('Crisis Indicator Data'!#REF!="No Data",1,IF(#REF!&lt;&gt;"",1,0))</f>
        <v>#REF!</v>
      </c>
      <c r="M61" s="211" t="e">
        <f>IF('Crisis Indicator Data'!#REF!="No Data",1,IF(#REF!&lt;&gt;"",1,0))</f>
        <v>#REF!</v>
      </c>
      <c r="N61" s="211" t="e">
        <f>IF('Crisis Indicator Data'!#REF!="No Data",1,IF(#REF!&lt;&gt;"",1,0))</f>
        <v>#REF!</v>
      </c>
      <c r="O61" s="211" t="e">
        <f>IF('Crisis Indicator Data'!#REF!="No Data",1,IF(#REF!&lt;&gt;"",1,0))</f>
        <v>#REF!</v>
      </c>
      <c r="P61" s="211" t="e">
        <f>IF('Crisis Indicator Data'!#REF!="No Data",1,IF(#REF!&lt;&gt;"",1,0))</f>
        <v>#REF!</v>
      </c>
      <c r="Q61" s="211" t="e">
        <f>IF('Crisis Indicator Data'!#REF!="No Data",1,IF(#REF!&lt;&gt;"",1,0))</f>
        <v>#REF!</v>
      </c>
      <c r="R61" s="211" t="e">
        <f>IF('Crisis Indicator Data'!#REF!="No Data",1,IF(#REF!&lt;&gt;"",1,0))</f>
        <v>#REF!</v>
      </c>
      <c r="S61" s="211" t="e">
        <f>IF('Crisis Indicator Data'!#REF!="No Data",1,IF(#REF!&lt;&gt;"",1,0))</f>
        <v>#REF!</v>
      </c>
      <c r="T61" s="211" t="e">
        <f>IF('Crisis Indicator Data'!#REF!="No Data",1,IF(#REF!&lt;&gt;"",1,0))</f>
        <v>#REF!</v>
      </c>
      <c r="U61" s="211" t="e">
        <f>IF('Crisis Indicator Data'!#REF!="No Data",1,IF(#REF!&lt;&gt;"",1,0))</f>
        <v>#REF!</v>
      </c>
      <c r="V61" s="211" t="e">
        <f>IF('Crisis Indicator Data'!#REF!="No Data",1,IF(#REF!&lt;&gt;"",1,0))</f>
        <v>#REF!</v>
      </c>
      <c r="W61" s="211" t="e">
        <f>IF('Crisis Indicator Data'!#REF!="No Data",1,IF(#REF!&lt;&gt;"",1,0))</f>
        <v>#REF!</v>
      </c>
      <c r="X61" s="211" t="e">
        <f>IF('Crisis Indicator Data'!#REF!="No Data",1,IF(#REF!&lt;&gt;"",1,0))</f>
        <v>#REF!</v>
      </c>
      <c r="Y61" s="211" t="e">
        <f>IF('Crisis Indicator Data'!#REF!="No Data",1,IF(#REF!&lt;&gt;"",1,0))</f>
        <v>#REF!</v>
      </c>
      <c r="Z61" s="211" t="e">
        <f>IF('Crisis Indicator Data'!#REF!="No Data",1,IF(#REF!&lt;&gt;"",1,0))</f>
        <v>#REF!</v>
      </c>
      <c r="AA61" s="211" t="e">
        <f>IF('Crisis Indicator Data'!#REF!="No Data",1,IF(#REF!&lt;&gt;"",1,0))</f>
        <v>#REF!</v>
      </c>
      <c r="AB61" s="211" t="e">
        <f>IF('Crisis Indicator Data'!#REF!="No Data",1,IF(#REF!&lt;&gt;"",1,0))</f>
        <v>#REF!</v>
      </c>
      <c r="AC61" s="211" t="e">
        <f>IF('Crisis Indicator Data'!#REF!="No Data",1,IF(#REF!&lt;&gt;"",1,0))</f>
        <v>#REF!</v>
      </c>
      <c r="AD61" s="211" t="e">
        <f>IF('Crisis Indicator Data'!#REF!="No Data",1,IF(#REF!&lt;&gt;"",1,0))</f>
        <v>#REF!</v>
      </c>
      <c r="AE61" s="211" t="e">
        <f>IF('Crisis Indicator Data'!#REF!="No Data",1,IF(#REF!&lt;&gt;"",1,0))</f>
        <v>#REF!</v>
      </c>
      <c r="AF61" s="211" t="e">
        <f>IF('Crisis Indicator Data'!#REF!="No Data",1,IF(#REF!&lt;&gt;"",1,0))</f>
        <v>#REF!</v>
      </c>
      <c r="AG61" s="211" t="e">
        <f>IF('Crisis Indicator Data'!#REF!="No Data",1,IF(#REF!&lt;&gt;"",1,0))</f>
        <v>#REF!</v>
      </c>
      <c r="AH61" s="211" t="e">
        <f>IF('Crisis Indicator Data'!#REF!="No Data",1,IF(#REF!&lt;&gt;"",1,0))</f>
        <v>#REF!</v>
      </c>
      <c r="AI61" s="211" t="e">
        <f>IF('Crisis Indicator Data'!#REF!="No Data",1,IF(#REF!&lt;&gt;"",1,0))</f>
        <v>#REF!</v>
      </c>
      <c r="AJ61" s="211" t="e">
        <f>IF('Crisis Indicator Data'!#REF!="No Data",1,IF(#REF!&lt;&gt;"",1,0))</f>
        <v>#REF!</v>
      </c>
      <c r="AK61" s="211" t="e">
        <f>IF('Crisis Indicator Data'!#REF!="No Data",1,IF(#REF!&lt;&gt;"",1,0))</f>
        <v>#REF!</v>
      </c>
      <c r="AL61" s="211" t="e">
        <f>IF('Crisis Indicator Data'!#REF!="No Data",1,IF(#REF!&lt;&gt;"",1,0))</f>
        <v>#REF!</v>
      </c>
      <c r="AM61" s="211" t="e">
        <f>IF('Crisis Indicator Data'!#REF!="No Data",1,IF(#REF!&lt;&gt;"",1,0))</f>
        <v>#REF!</v>
      </c>
      <c r="AN61" s="211" t="e">
        <f>IF('Crisis Indicator Data'!#REF!="No Data",1,IF(#REF!&lt;&gt;"",1,0))</f>
        <v>#REF!</v>
      </c>
      <c r="AO61" s="211" t="e">
        <f>IF('Crisis Indicator Data'!#REF!="No Data",1,IF(#REF!&lt;&gt;"",1,0))</f>
        <v>#REF!</v>
      </c>
      <c r="AP61" s="211" t="e">
        <f>IF('Crisis Indicator Data'!#REF!="No Data",1,IF(#REF!&lt;&gt;"",1,0))</f>
        <v>#REF!</v>
      </c>
      <c r="AQ61" s="211" t="e">
        <f>IF('Crisis Indicator Data'!#REF!="No Data",1,IF(#REF!&lt;&gt;"",1,0))</f>
        <v>#REF!</v>
      </c>
      <c r="AR61" s="211" t="e">
        <f>IF('Crisis Indicator Data'!#REF!="No Data",1,IF(#REF!&lt;&gt;"",1,0))</f>
        <v>#REF!</v>
      </c>
      <c r="AS61" s="211" t="e">
        <f>IF('Crisis Indicator Data'!#REF!="No Data",1,IF(#REF!&lt;&gt;"",1,0))</f>
        <v>#REF!</v>
      </c>
      <c r="AT61" s="211" t="e">
        <f>IF('Crisis Indicator Data'!#REF!="No Data",1,IF(#REF!&lt;&gt;"",1,0))</f>
        <v>#REF!</v>
      </c>
      <c r="AU61" s="211" t="e">
        <f>IF('Crisis Indicator Data'!#REF!="No Data",1,IF(#REF!&lt;&gt;"",1,0))</f>
        <v>#REF!</v>
      </c>
      <c r="AV61" s="211" t="e">
        <f>IF('Crisis Indicator Data'!#REF!="No Data",1,IF(#REF!&lt;&gt;"",1,0))</f>
        <v>#REF!</v>
      </c>
      <c r="AW61" s="211" t="e">
        <f>IF('Crisis Indicator Data'!#REF!="No Data",1,IF(#REF!&lt;&gt;"",1,0))</f>
        <v>#REF!</v>
      </c>
      <c r="AX61" s="211" t="e">
        <f>IF('Crisis Indicator Data'!#REF!="No Data",1,IF(#REF!&lt;&gt;"",1,0))</f>
        <v>#REF!</v>
      </c>
      <c r="AY61" s="211" t="e">
        <f>IF('Crisis Indicator Data'!#REF!="No Data",1,IF(#REF!&lt;&gt;"",1,0))</f>
        <v>#REF!</v>
      </c>
      <c r="AZ61" s="211" t="e">
        <f>IF('Crisis Indicator Data'!#REF!="No Data",1,IF(#REF!&lt;&gt;"",1,0))</f>
        <v>#REF!</v>
      </c>
      <c r="BA61" t="e">
        <f t="shared" si="2"/>
        <v>#REF!</v>
      </c>
      <c r="BB61" s="22" t="e">
        <f t="shared" si="3"/>
        <v>#REF!</v>
      </c>
    </row>
    <row r="62" spans="1:54" x14ac:dyDescent="0.25">
      <c r="A62" t="s">
        <v>8881</v>
      </c>
      <c r="B62" s="211" t="e">
        <f>IF('Crisis Indicator Data'!#REF!="No Data",1,IF(#REF!&lt;&gt;"",1,0))</f>
        <v>#REF!</v>
      </c>
      <c r="C62" s="211" t="e">
        <f>IF('Crisis Indicator Data'!#REF!="No Data",1,IF(#REF!&lt;&gt;"",1,0))</f>
        <v>#REF!</v>
      </c>
      <c r="D62" s="211" t="e">
        <f>IF('Crisis Indicator Data'!#REF!="No Data",1,IF(#REF!&lt;&gt;"",1,0))</f>
        <v>#REF!</v>
      </c>
      <c r="E62" s="211" t="e">
        <f>IF('Crisis Indicator Data'!#REF!="No Data",1,IF(#REF!&lt;&gt;"",1,0))</f>
        <v>#REF!</v>
      </c>
      <c r="F62" s="211" t="e">
        <f>IF('Crisis Indicator Data'!#REF!="No Data",1,IF(#REF!&lt;&gt;"",1,0))</f>
        <v>#REF!</v>
      </c>
      <c r="G62" s="211" t="e">
        <f>IF('Crisis Indicator Data'!#REF!="No Data",1,IF(#REF!&lt;&gt;"",1,0))</f>
        <v>#REF!</v>
      </c>
      <c r="H62" s="211" t="e">
        <f>IF('Crisis Indicator Data'!#REF!="No Data",1,IF(#REF!&lt;&gt;"",1,0))</f>
        <v>#REF!</v>
      </c>
      <c r="I62" s="211" t="e">
        <f>IF('Crisis Indicator Data'!#REF!="No Data",1,IF(#REF!&lt;&gt;"",1,0))</f>
        <v>#REF!</v>
      </c>
      <c r="J62" s="211" t="e">
        <f>IF('Crisis Indicator Data'!#REF!="No Data",1,IF(#REF!&lt;&gt;"",1,0))</f>
        <v>#REF!</v>
      </c>
      <c r="K62" s="211" t="e">
        <f>IF('Crisis Indicator Data'!#REF!="No Data",1,IF(#REF!&lt;&gt;"",1,0))</f>
        <v>#REF!</v>
      </c>
      <c r="L62" s="211" t="e">
        <f>IF('Crisis Indicator Data'!#REF!="No Data",1,IF(#REF!&lt;&gt;"",1,0))</f>
        <v>#REF!</v>
      </c>
      <c r="M62" s="211" t="e">
        <f>IF('Crisis Indicator Data'!#REF!="No Data",1,IF(#REF!&lt;&gt;"",1,0))</f>
        <v>#REF!</v>
      </c>
      <c r="N62" s="211" t="e">
        <f>IF('Crisis Indicator Data'!#REF!="No Data",1,IF(#REF!&lt;&gt;"",1,0))</f>
        <v>#REF!</v>
      </c>
      <c r="O62" s="211" t="e">
        <f>IF('Crisis Indicator Data'!#REF!="No Data",1,IF(#REF!&lt;&gt;"",1,0))</f>
        <v>#REF!</v>
      </c>
      <c r="P62" s="211" t="e">
        <f>IF('Crisis Indicator Data'!#REF!="No Data",1,IF(#REF!&lt;&gt;"",1,0))</f>
        <v>#REF!</v>
      </c>
      <c r="Q62" s="211" t="e">
        <f>IF('Crisis Indicator Data'!#REF!="No Data",1,IF(#REF!&lt;&gt;"",1,0))</f>
        <v>#REF!</v>
      </c>
      <c r="R62" s="211" t="e">
        <f>IF('Crisis Indicator Data'!#REF!="No Data",1,IF(#REF!&lt;&gt;"",1,0))</f>
        <v>#REF!</v>
      </c>
      <c r="S62" s="211" t="e">
        <f>IF('Crisis Indicator Data'!#REF!="No Data",1,IF(#REF!&lt;&gt;"",1,0))</f>
        <v>#REF!</v>
      </c>
      <c r="T62" s="211" t="e">
        <f>IF('Crisis Indicator Data'!#REF!="No Data",1,IF(#REF!&lt;&gt;"",1,0))</f>
        <v>#REF!</v>
      </c>
      <c r="U62" s="211" t="e">
        <f>IF('Crisis Indicator Data'!#REF!="No Data",1,IF(#REF!&lt;&gt;"",1,0))</f>
        <v>#REF!</v>
      </c>
      <c r="V62" s="211" t="e">
        <f>IF('Crisis Indicator Data'!#REF!="No Data",1,IF(#REF!&lt;&gt;"",1,0))</f>
        <v>#REF!</v>
      </c>
      <c r="W62" s="211" t="e">
        <f>IF('Crisis Indicator Data'!#REF!="No Data",1,IF(#REF!&lt;&gt;"",1,0))</f>
        <v>#REF!</v>
      </c>
      <c r="X62" s="211" t="e">
        <f>IF('Crisis Indicator Data'!#REF!="No Data",1,IF(#REF!&lt;&gt;"",1,0))</f>
        <v>#REF!</v>
      </c>
      <c r="Y62" s="211" t="e">
        <f>IF('Crisis Indicator Data'!#REF!="No Data",1,IF(#REF!&lt;&gt;"",1,0))</f>
        <v>#REF!</v>
      </c>
      <c r="Z62" s="211" t="e">
        <f>IF('Crisis Indicator Data'!#REF!="No Data",1,IF(#REF!&lt;&gt;"",1,0))</f>
        <v>#REF!</v>
      </c>
      <c r="AA62" s="211" t="e">
        <f>IF('Crisis Indicator Data'!#REF!="No Data",1,IF(#REF!&lt;&gt;"",1,0))</f>
        <v>#REF!</v>
      </c>
      <c r="AB62" s="211" t="e">
        <f>IF('Crisis Indicator Data'!#REF!="No Data",1,IF(#REF!&lt;&gt;"",1,0))</f>
        <v>#REF!</v>
      </c>
      <c r="AC62" s="211" t="e">
        <f>IF('Crisis Indicator Data'!#REF!="No Data",1,IF(#REF!&lt;&gt;"",1,0))</f>
        <v>#REF!</v>
      </c>
      <c r="AD62" s="211" t="e">
        <f>IF('Crisis Indicator Data'!#REF!="No Data",1,IF(#REF!&lt;&gt;"",1,0))</f>
        <v>#REF!</v>
      </c>
      <c r="AE62" s="211" t="e">
        <f>IF('Crisis Indicator Data'!#REF!="No Data",1,IF(#REF!&lt;&gt;"",1,0))</f>
        <v>#REF!</v>
      </c>
      <c r="AF62" s="211" t="e">
        <f>IF('Crisis Indicator Data'!#REF!="No Data",1,IF(#REF!&lt;&gt;"",1,0))</f>
        <v>#REF!</v>
      </c>
      <c r="AG62" s="211" t="e">
        <f>IF('Crisis Indicator Data'!#REF!="No Data",1,IF(#REF!&lt;&gt;"",1,0))</f>
        <v>#REF!</v>
      </c>
      <c r="AH62" s="211" t="e">
        <f>IF('Crisis Indicator Data'!#REF!="No Data",1,IF(#REF!&lt;&gt;"",1,0))</f>
        <v>#REF!</v>
      </c>
      <c r="AI62" s="211" t="e">
        <f>IF('Crisis Indicator Data'!#REF!="No Data",1,IF(#REF!&lt;&gt;"",1,0))</f>
        <v>#REF!</v>
      </c>
      <c r="AJ62" s="211" t="e">
        <f>IF('Crisis Indicator Data'!#REF!="No Data",1,IF(#REF!&lt;&gt;"",1,0))</f>
        <v>#REF!</v>
      </c>
      <c r="AK62" s="211" t="e">
        <f>IF('Crisis Indicator Data'!#REF!="No Data",1,IF(#REF!&lt;&gt;"",1,0))</f>
        <v>#REF!</v>
      </c>
      <c r="AL62" s="211" t="e">
        <f>IF('Crisis Indicator Data'!#REF!="No Data",1,IF(#REF!&lt;&gt;"",1,0))</f>
        <v>#REF!</v>
      </c>
      <c r="AM62" s="211" t="e">
        <f>IF('Crisis Indicator Data'!#REF!="No Data",1,IF(#REF!&lt;&gt;"",1,0))</f>
        <v>#REF!</v>
      </c>
      <c r="AN62" s="211" t="e">
        <f>IF('Crisis Indicator Data'!#REF!="No Data",1,IF(#REF!&lt;&gt;"",1,0))</f>
        <v>#REF!</v>
      </c>
      <c r="AO62" s="211" t="e">
        <f>IF('Crisis Indicator Data'!#REF!="No Data",1,IF(#REF!&lt;&gt;"",1,0))</f>
        <v>#REF!</v>
      </c>
      <c r="AP62" s="211" t="e">
        <f>IF('Crisis Indicator Data'!#REF!="No Data",1,IF(#REF!&lt;&gt;"",1,0))</f>
        <v>#REF!</v>
      </c>
      <c r="AQ62" s="211" t="e">
        <f>IF('Crisis Indicator Data'!#REF!="No Data",1,IF(#REF!&lt;&gt;"",1,0))</f>
        <v>#REF!</v>
      </c>
      <c r="AR62" s="211" t="e">
        <f>IF('Crisis Indicator Data'!#REF!="No Data",1,IF(#REF!&lt;&gt;"",1,0))</f>
        <v>#REF!</v>
      </c>
      <c r="AS62" s="211" t="e">
        <f>IF('Crisis Indicator Data'!#REF!="No Data",1,IF(#REF!&lt;&gt;"",1,0))</f>
        <v>#REF!</v>
      </c>
      <c r="AT62" s="211" t="e">
        <f>IF('Crisis Indicator Data'!#REF!="No Data",1,IF(#REF!&lt;&gt;"",1,0))</f>
        <v>#REF!</v>
      </c>
      <c r="AU62" s="211" t="e">
        <f>IF('Crisis Indicator Data'!#REF!="No Data",1,IF(#REF!&lt;&gt;"",1,0))</f>
        <v>#REF!</v>
      </c>
      <c r="AV62" s="211" t="e">
        <f>IF('Crisis Indicator Data'!#REF!="No Data",1,IF(#REF!&lt;&gt;"",1,0))</f>
        <v>#REF!</v>
      </c>
      <c r="AW62" s="211" t="e">
        <f>IF('Crisis Indicator Data'!#REF!="No Data",1,IF(#REF!&lt;&gt;"",1,0))</f>
        <v>#REF!</v>
      </c>
      <c r="AX62" s="211" t="e">
        <f>IF('Crisis Indicator Data'!#REF!="No Data",1,IF(#REF!&lt;&gt;"",1,0))</f>
        <v>#REF!</v>
      </c>
      <c r="AY62" s="211" t="e">
        <f>IF('Crisis Indicator Data'!#REF!="No Data",1,IF(#REF!&lt;&gt;"",1,0))</f>
        <v>#REF!</v>
      </c>
      <c r="AZ62" s="211" t="e">
        <f>IF('Crisis Indicator Data'!#REF!="No Data",1,IF(#REF!&lt;&gt;"",1,0))</f>
        <v>#REF!</v>
      </c>
      <c r="BA62" t="e">
        <f t="shared" si="2"/>
        <v>#REF!</v>
      </c>
      <c r="BB62" s="22" t="e">
        <f t="shared" si="3"/>
        <v>#REF!</v>
      </c>
    </row>
    <row r="63" spans="1:54" x14ac:dyDescent="0.25">
      <c r="A63" t="s">
        <v>8876</v>
      </c>
      <c r="B63" s="211" t="e">
        <f>IF('Crisis Indicator Data'!#REF!="No Data",1,IF(#REF!&lt;&gt;"",1,0))</f>
        <v>#REF!</v>
      </c>
      <c r="C63" s="211" t="e">
        <f>IF('Crisis Indicator Data'!#REF!="No Data",1,IF(#REF!&lt;&gt;"",1,0))</f>
        <v>#REF!</v>
      </c>
      <c r="D63" s="211" t="e">
        <f>IF('Crisis Indicator Data'!#REF!="No Data",1,IF(#REF!&lt;&gt;"",1,0))</f>
        <v>#REF!</v>
      </c>
      <c r="E63" s="211" t="e">
        <f>IF('Crisis Indicator Data'!#REF!="No Data",1,IF(#REF!&lt;&gt;"",1,0))</f>
        <v>#REF!</v>
      </c>
      <c r="F63" s="211" t="e">
        <f>IF('Crisis Indicator Data'!#REF!="No Data",1,IF(#REF!&lt;&gt;"",1,0))</f>
        <v>#REF!</v>
      </c>
      <c r="G63" s="211" t="e">
        <f>IF('Crisis Indicator Data'!#REF!="No Data",1,IF(#REF!&lt;&gt;"",1,0))</f>
        <v>#REF!</v>
      </c>
      <c r="H63" s="211" t="e">
        <f>IF('Crisis Indicator Data'!#REF!="No Data",1,IF(#REF!&lt;&gt;"",1,0))</f>
        <v>#REF!</v>
      </c>
      <c r="I63" s="211" t="e">
        <f>IF('Crisis Indicator Data'!#REF!="No Data",1,IF(#REF!&lt;&gt;"",1,0))</f>
        <v>#REF!</v>
      </c>
      <c r="J63" s="211" t="e">
        <f>IF('Crisis Indicator Data'!#REF!="No Data",1,IF(#REF!&lt;&gt;"",1,0))</f>
        <v>#REF!</v>
      </c>
      <c r="K63" s="211" t="e">
        <f>IF('Crisis Indicator Data'!#REF!="No Data",1,IF(#REF!&lt;&gt;"",1,0))</f>
        <v>#REF!</v>
      </c>
      <c r="L63" s="211" t="e">
        <f>IF('Crisis Indicator Data'!#REF!="No Data",1,IF(#REF!&lt;&gt;"",1,0))</f>
        <v>#REF!</v>
      </c>
      <c r="M63" s="211" t="e">
        <f>IF('Crisis Indicator Data'!#REF!="No Data",1,IF(#REF!&lt;&gt;"",1,0))</f>
        <v>#REF!</v>
      </c>
      <c r="N63" s="211" t="e">
        <f>IF('Crisis Indicator Data'!#REF!="No Data",1,IF(#REF!&lt;&gt;"",1,0))</f>
        <v>#REF!</v>
      </c>
      <c r="O63" s="211" t="e">
        <f>IF('Crisis Indicator Data'!#REF!="No Data",1,IF(#REF!&lt;&gt;"",1,0))</f>
        <v>#REF!</v>
      </c>
      <c r="P63" s="211" t="e">
        <f>IF('Crisis Indicator Data'!#REF!="No Data",1,IF(#REF!&lt;&gt;"",1,0))</f>
        <v>#REF!</v>
      </c>
      <c r="Q63" s="211" t="e">
        <f>IF('Crisis Indicator Data'!#REF!="No Data",1,IF(#REF!&lt;&gt;"",1,0))</f>
        <v>#REF!</v>
      </c>
      <c r="R63" s="211" t="e">
        <f>IF('Crisis Indicator Data'!#REF!="No Data",1,IF(#REF!&lt;&gt;"",1,0))</f>
        <v>#REF!</v>
      </c>
      <c r="S63" s="211" t="e">
        <f>IF('Crisis Indicator Data'!#REF!="No Data",1,IF(#REF!&lt;&gt;"",1,0))</f>
        <v>#REF!</v>
      </c>
      <c r="T63" s="211" t="e">
        <f>IF('Crisis Indicator Data'!#REF!="No Data",1,IF(#REF!&lt;&gt;"",1,0))</f>
        <v>#REF!</v>
      </c>
      <c r="U63" s="211" t="e">
        <f>IF('Crisis Indicator Data'!#REF!="No Data",1,IF(#REF!&lt;&gt;"",1,0))</f>
        <v>#REF!</v>
      </c>
      <c r="V63" s="211" t="e">
        <f>IF('Crisis Indicator Data'!#REF!="No Data",1,IF(#REF!&lt;&gt;"",1,0))</f>
        <v>#REF!</v>
      </c>
      <c r="W63" s="211" t="e">
        <f>IF('Crisis Indicator Data'!#REF!="No Data",1,IF(#REF!&lt;&gt;"",1,0))</f>
        <v>#REF!</v>
      </c>
      <c r="X63" s="211" t="e">
        <f>IF('Crisis Indicator Data'!#REF!="No Data",1,IF(#REF!&lt;&gt;"",1,0))</f>
        <v>#REF!</v>
      </c>
      <c r="Y63" s="211" t="e">
        <f>IF('Crisis Indicator Data'!#REF!="No Data",1,IF(#REF!&lt;&gt;"",1,0))</f>
        <v>#REF!</v>
      </c>
      <c r="Z63" s="211" t="e">
        <f>IF('Crisis Indicator Data'!#REF!="No Data",1,IF(#REF!&lt;&gt;"",1,0))</f>
        <v>#REF!</v>
      </c>
      <c r="AA63" s="211" t="e">
        <f>IF('Crisis Indicator Data'!#REF!="No Data",1,IF(#REF!&lt;&gt;"",1,0))</f>
        <v>#REF!</v>
      </c>
      <c r="AB63" s="211" t="e">
        <f>IF('Crisis Indicator Data'!#REF!="No Data",1,IF(#REF!&lt;&gt;"",1,0))</f>
        <v>#REF!</v>
      </c>
      <c r="AC63" s="211" t="e">
        <f>IF('Crisis Indicator Data'!#REF!="No Data",1,IF(#REF!&lt;&gt;"",1,0))</f>
        <v>#REF!</v>
      </c>
      <c r="AD63" s="211" t="e">
        <f>IF('Crisis Indicator Data'!#REF!="No Data",1,IF(#REF!&lt;&gt;"",1,0))</f>
        <v>#REF!</v>
      </c>
      <c r="AE63" s="211" t="e">
        <f>IF('Crisis Indicator Data'!#REF!="No Data",1,IF(#REF!&lt;&gt;"",1,0))</f>
        <v>#REF!</v>
      </c>
      <c r="AF63" s="211" t="e">
        <f>IF('Crisis Indicator Data'!#REF!="No Data",1,IF(#REF!&lt;&gt;"",1,0))</f>
        <v>#REF!</v>
      </c>
      <c r="AG63" s="211" t="e">
        <f>IF('Crisis Indicator Data'!#REF!="No Data",1,IF(#REF!&lt;&gt;"",1,0))</f>
        <v>#REF!</v>
      </c>
      <c r="AH63" s="211" t="e">
        <f>IF('Crisis Indicator Data'!#REF!="No Data",1,IF(#REF!&lt;&gt;"",1,0))</f>
        <v>#REF!</v>
      </c>
      <c r="AI63" s="211" t="e">
        <f>IF('Crisis Indicator Data'!#REF!="No Data",1,IF(#REF!&lt;&gt;"",1,0))</f>
        <v>#REF!</v>
      </c>
      <c r="AJ63" s="211" t="e">
        <f>IF('Crisis Indicator Data'!#REF!="No Data",1,IF(#REF!&lt;&gt;"",1,0))</f>
        <v>#REF!</v>
      </c>
      <c r="AK63" s="211" t="e">
        <f>IF('Crisis Indicator Data'!#REF!="No Data",1,IF(#REF!&lt;&gt;"",1,0))</f>
        <v>#REF!</v>
      </c>
      <c r="AL63" s="211" t="e">
        <f>IF('Crisis Indicator Data'!#REF!="No Data",1,IF(#REF!&lt;&gt;"",1,0))</f>
        <v>#REF!</v>
      </c>
      <c r="AM63" s="211" t="e">
        <f>IF('Crisis Indicator Data'!#REF!="No Data",1,IF(#REF!&lt;&gt;"",1,0))</f>
        <v>#REF!</v>
      </c>
      <c r="AN63" s="211" t="e">
        <f>IF('Crisis Indicator Data'!#REF!="No Data",1,IF(#REF!&lt;&gt;"",1,0))</f>
        <v>#REF!</v>
      </c>
      <c r="AO63" s="211" t="e">
        <f>IF('Crisis Indicator Data'!#REF!="No Data",1,IF(#REF!&lt;&gt;"",1,0))</f>
        <v>#REF!</v>
      </c>
      <c r="AP63" s="211" t="e">
        <f>IF('Crisis Indicator Data'!#REF!="No Data",1,IF(#REF!&lt;&gt;"",1,0))</f>
        <v>#REF!</v>
      </c>
      <c r="AQ63" s="211" t="e">
        <f>IF('Crisis Indicator Data'!#REF!="No Data",1,IF(#REF!&lt;&gt;"",1,0))</f>
        <v>#REF!</v>
      </c>
      <c r="AR63" s="211" t="e">
        <f>IF('Crisis Indicator Data'!#REF!="No Data",1,IF(#REF!&lt;&gt;"",1,0))</f>
        <v>#REF!</v>
      </c>
      <c r="AS63" s="211" t="e">
        <f>IF('Crisis Indicator Data'!#REF!="No Data",1,IF(#REF!&lt;&gt;"",1,0))</f>
        <v>#REF!</v>
      </c>
      <c r="AT63" s="211" t="e">
        <f>IF('Crisis Indicator Data'!#REF!="No Data",1,IF(#REF!&lt;&gt;"",1,0))</f>
        <v>#REF!</v>
      </c>
      <c r="AU63" s="211" t="e">
        <f>IF('Crisis Indicator Data'!#REF!="No Data",1,IF(#REF!&lt;&gt;"",1,0))</f>
        <v>#REF!</v>
      </c>
      <c r="AV63" s="211" t="e">
        <f>IF('Crisis Indicator Data'!#REF!="No Data",1,IF(#REF!&lt;&gt;"",1,0))</f>
        <v>#REF!</v>
      </c>
      <c r="AW63" s="211" t="e">
        <f>IF('Crisis Indicator Data'!#REF!="No Data",1,IF(#REF!&lt;&gt;"",1,0))</f>
        <v>#REF!</v>
      </c>
      <c r="AX63" s="211" t="e">
        <f>IF('Crisis Indicator Data'!#REF!="No Data",1,IF(#REF!&lt;&gt;"",1,0))</f>
        <v>#REF!</v>
      </c>
      <c r="AY63" s="211" t="e">
        <f>IF('Crisis Indicator Data'!#REF!="No Data",1,IF(#REF!&lt;&gt;"",1,0))</f>
        <v>#REF!</v>
      </c>
      <c r="AZ63" s="211" t="e">
        <f>IF('Crisis Indicator Data'!#REF!="No Data",1,IF(#REF!&lt;&gt;"",1,0))</f>
        <v>#REF!</v>
      </c>
      <c r="BA63" t="e">
        <f t="shared" si="2"/>
        <v>#REF!</v>
      </c>
      <c r="BB63" s="22" t="e">
        <f t="shared" si="3"/>
        <v>#REF!</v>
      </c>
    </row>
    <row r="64" spans="1:54" x14ac:dyDescent="0.25">
      <c r="A64" t="s">
        <v>8848</v>
      </c>
      <c r="B64" s="211" t="e">
        <f>IF('Crisis Indicator Data'!#REF!="No Data",1,IF(#REF!&lt;&gt;"",1,0))</f>
        <v>#REF!</v>
      </c>
      <c r="C64" s="211" t="e">
        <f>IF('Crisis Indicator Data'!#REF!="No Data",1,IF(#REF!&lt;&gt;"",1,0))</f>
        <v>#REF!</v>
      </c>
      <c r="D64" s="211" t="e">
        <f>IF('Crisis Indicator Data'!#REF!="No Data",1,IF(#REF!&lt;&gt;"",1,0))</f>
        <v>#REF!</v>
      </c>
      <c r="E64" s="211" t="e">
        <f>IF('Crisis Indicator Data'!#REF!="No Data",1,IF(#REF!&lt;&gt;"",1,0))</f>
        <v>#REF!</v>
      </c>
      <c r="F64" s="211" t="e">
        <f>IF('Crisis Indicator Data'!#REF!="No Data",1,IF(#REF!&lt;&gt;"",1,0))</f>
        <v>#REF!</v>
      </c>
      <c r="G64" s="211" t="e">
        <f>IF('Crisis Indicator Data'!#REF!="No Data",1,IF(#REF!&lt;&gt;"",1,0))</f>
        <v>#REF!</v>
      </c>
      <c r="H64" s="211" t="e">
        <f>IF('Crisis Indicator Data'!#REF!="No Data",1,IF(#REF!&lt;&gt;"",1,0))</f>
        <v>#REF!</v>
      </c>
      <c r="I64" s="211" t="e">
        <f>IF('Crisis Indicator Data'!#REF!="No Data",1,IF(#REF!&lt;&gt;"",1,0))</f>
        <v>#REF!</v>
      </c>
      <c r="J64" s="211" t="e">
        <f>IF('Crisis Indicator Data'!#REF!="No Data",1,IF(#REF!&lt;&gt;"",1,0))</f>
        <v>#REF!</v>
      </c>
      <c r="K64" s="211" t="e">
        <f>IF('Crisis Indicator Data'!#REF!="No Data",1,IF(#REF!&lt;&gt;"",1,0))</f>
        <v>#REF!</v>
      </c>
      <c r="L64" s="211" t="e">
        <f>IF('Crisis Indicator Data'!#REF!="No Data",1,IF(#REF!&lt;&gt;"",1,0))</f>
        <v>#REF!</v>
      </c>
      <c r="M64" s="211" t="e">
        <f>IF('Crisis Indicator Data'!#REF!="No Data",1,IF(#REF!&lt;&gt;"",1,0))</f>
        <v>#REF!</v>
      </c>
      <c r="N64" s="211" t="e">
        <f>IF('Crisis Indicator Data'!#REF!="No Data",1,IF(#REF!&lt;&gt;"",1,0))</f>
        <v>#REF!</v>
      </c>
      <c r="O64" s="211" t="e">
        <f>IF('Crisis Indicator Data'!#REF!="No Data",1,IF(#REF!&lt;&gt;"",1,0))</f>
        <v>#REF!</v>
      </c>
      <c r="P64" s="211" t="e">
        <f>IF('Crisis Indicator Data'!#REF!="No Data",1,IF(#REF!&lt;&gt;"",1,0))</f>
        <v>#REF!</v>
      </c>
      <c r="Q64" s="211" t="e">
        <f>IF('Crisis Indicator Data'!#REF!="No Data",1,IF(#REF!&lt;&gt;"",1,0))</f>
        <v>#REF!</v>
      </c>
      <c r="R64" s="211" t="e">
        <f>IF('Crisis Indicator Data'!#REF!="No Data",1,IF(#REF!&lt;&gt;"",1,0))</f>
        <v>#REF!</v>
      </c>
      <c r="S64" s="211" t="e">
        <f>IF('Crisis Indicator Data'!#REF!="No Data",1,IF(#REF!&lt;&gt;"",1,0))</f>
        <v>#REF!</v>
      </c>
      <c r="T64" s="211" t="e">
        <f>IF('Crisis Indicator Data'!#REF!="No Data",1,IF(#REF!&lt;&gt;"",1,0))</f>
        <v>#REF!</v>
      </c>
      <c r="U64" s="211" t="e">
        <f>IF('Crisis Indicator Data'!#REF!="No Data",1,IF(#REF!&lt;&gt;"",1,0))</f>
        <v>#REF!</v>
      </c>
      <c r="V64" s="211" t="e">
        <f>IF('Crisis Indicator Data'!#REF!="No Data",1,IF(#REF!&lt;&gt;"",1,0))</f>
        <v>#REF!</v>
      </c>
      <c r="W64" s="211" t="e">
        <f>IF('Crisis Indicator Data'!#REF!="No Data",1,IF(#REF!&lt;&gt;"",1,0))</f>
        <v>#REF!</v>
      </c>
      <c r="X64" s="211" t="e">
        <f>IF('Crisis Indicator Data'!#REF!="No Data",1,IF(#REF!&lt;&gt;"",1,0))</f>
        <v>#REF!</v>
      </c>
      <c r="Y64" s="211" t="e">
        <f>IF('Crisis Indicator Data'!#REF!="No Data",1,IF(#REF!&lt;&gt;"",1,0))</f>
        <v>#REF!</v>
      </c>
      <c r="Z64" s="211" t="e">
        <f>IF('Crisis Indicator Data'!#REF!="No Data",1,IF(#REF!&lt;&gt;"",1,0))</f>
        <v>#REF!</v>
      </c>
      <c r="AA64" s="211" t="e">
        <f>IF('Crisis Indicator Data'!#REF!="No Data",1,IF(#REF!&lt;&gt;"",1,0))</f>
        <v>#REF!</v>
      </c>
      <c r="AB64" s="211" t="e">
        <f>IF('Crisis Indicator Data'!#REF!="No Data",1,IF(#REF!&lt;&gt;"",1,0))</f>
        <v>#REF!</v>
      </c>
      <c r="AC64" s="211" t="e">
        <f>IF('Crisis Indicator Data'!#REF!="No Data",1,IF(#REF!&lt;&gt;"",1,0))</f>
        <v>#REF!</v>
      </c>
      <c r="AD64" s="211" t="e">
        <f>IF('Crisis Indicator Data'!#REF!="No Data",1,IF(#REF!&lt;&gt;"",1,0))</f>
        <v>#REF!</v>
      </c>
      <c r="AE64" s="211" t="e">
        <f>IF('Crisis Indicator Data'!#REF!="No Data",1,IF(#REF!&lt;&gt;"",1,0))</f>
        <v>#REF!</v>
      </c>
      <c r="AF64" s="211" t="e">
        <f>IF('Crisis Indicator Data'!#REF!="No Data",1,IF(#REF!&lt;&gt;"",1,0))</f>
        <v>#REF!</v>
      </c>
      <c r="AG64" s="211" t="e">
        <f>IF('Crisis Indicator Data'!#REF!="No Data",1,IF(#REF!&lt;&gt;"",1,0))</f>
        <v>#REF!</v>
      </c>
      <c r="AH64" s="211" t="e">
        <f>IF('Crisis Indicator Data'!#REF!="No Data",1,IF(#REF!&lt;&gt;"",1,0))</f>
        <v>#REF!</v>
      </c>
      <c r="AI64" s="211" t="e">
        <f>IF('Crisis Indicator Data'!#REF!="No Data",1,IF(#REF!&lt;&gt;"",1,0))</f>
        <v>#REF!</v>
      </c>
      <c r="AJ64" s="211" t="e">
        <f>IF('Crisis Indicator Data'!#REF!="No Data",1,IF(#REF!&lt;&gt;"",1,0))</f>
        <v>#REF!</v>
      </c>
      <c r="AK64" s="211" t="e">
        <f>IF('Crisis Indicator Data'!#REF!="No Data",1,IF(#REF!&lt;&gt;"",1,0))</f>
        <v>#REF!</v>
      </c>
      <c r="AL64" s="211" t="e">
        <f>IF('Crisis Indicator Data'!#REF!="No Data",1,IF(#REF!&lt;&gt;"",1,0))</f>
        <v>#REF!</v>
      </c>
      <c r="AM64" s="211" t="e">
        <f>IF('Crisis Indicator Data'!#REF!="No Data",1,IF(#REF!&lt;&gt;"",1,0))</f>
        <v>#REF!</v>
      </c>
      <c r="AN64" s="211" t="e">
        <f>IF('Crisis Indicator Data'!#REF!="No Data",1,IF(#REF!&lt;&gt;"",1,0))</f>
        <v>#REF!</v>
      </c>
      <c r="AO64" s="211" t="e">
        <f>IF('Crisis Indicator Data'!#REF!="No Data",1,IF(#REF!&lt;&gt;"",1,0))</f>
        <v>#REF!</v>
      </c>
      <c r="AP64" s="211" t="e">
        <f>IF('Crisis Indicator Data'!#REF!="No Data",1,IF(#REF!&lt;&gt;"",1,0))</f>
        <v>#REF!</v>
      </c>
      <c r="AQ64" s="211" t="e">
        <f>IF('Crisis Indicator Data'!#REF!="No Data",1,IF(#REF!&lt;&gt;"",1,0))</f>
        <v>#REF!</v>
      </c>
      <c r="AR64" s="211" t="e">
        <f>IF('Crisis Indicator Data'!#REF!="No Data",1,IF(#REF!&lt;&gt;"",1,0))</f>
        <v>#REF!</v>
      </c>
      <c r="AS64" s="211" t="e">
        <f>IF('Crisis Indicator Data'!#REF!="No Data",1,IF(#REF!&lt;&gt;"",1,0))</f>
        <v>#REF!</v>
      </c>
      <c r="AT64" s="211" t="e">
        <f>IF('Crisis Indicator Data'!#REF!="No Data",1,IF(#REF!&lt;&gt;"",1,0))</f>
        <v>#REF!</v>
      </c>
      <c r="AU64" s="211" t="e">
        <f>IF('Crisis Indicator Data'!#REF!="No Data",1,IF(#REF!&lt;&gt;"",1,0))</f>
        <v>#REF!</v>
      </c>
      <c r="AV64" s="211" t="e">
        <f>IF('Crisis Indicator Data'!#REF!="No Data",1,IF(#REF!&lt;&gt;"",1,0))</f>
        <v>#REF!</v>
      </c>
      <c r="AW64" s="211" t="e">
        <f>IF('Crisis Indicator Data'!#REF!="No Data",1,IF(#REF!&lt;&gt;"",1,0))</f>
        <v>#REF!</v>
      </c>
      <c r="AX64" s="211" t="e">
        <f>IF('Crisis Indicator Data'!#REF!="No Data",1,IF(#REF!&lt;&gt;"",1,0))</f>
        <v>#REF!</v>
      </c>
      <c r="AY64" s="211" t="e">
        <f>IF('Crisis Indicator Data'!#REF!="No Data",1,IF(#REF!&lt;&gt;"",1,0))</f>
        <v>#REF!</v>
      </c>
      <c r="AZ64" s="211" t="e">
        <f>IF('Crisis Indicator Data'!#REF!="No Data",1,IF(#REF!&lt;&gt;"",1,0))</f>
        <v>#REF!</v>
      </c>
      <c r="BA64" t="e">
        <f t="shared" si="2"/>
        <v>#REF!</v>
      </c>
      <c r="BB64" s="22" t="e">
        <f t="shared" si="3"/>
        <v>#REF!</v>
      </c>
    </row>
    <row r="65" spans="1:54" x14ac:dyDescent="0.25">
      <c r="A65" t="s">
        <v>8878</v>
      </c>
      <c r="B65" s="211" t="e">
        <f>IF('Crisis Indicator Data'!#REF!="No Data",1,IF(#REF!&lt;&gt;"",1,0))</f>
        <v>#REF!</v>
      </c>
      <c r="C65" s="211" t="e">
        <f>IF('Crisis Indicator Data'!#REF!="No Data",1,IF(#REF!&lt;&gt;"",1,0))</f>
        <v>#REF!</v>
      </c>
      <c r="D65" s="211" t="e">
        <f>IF('Crisis Indicator Data'!#REF!="No Data",1,IF(#REF!&lt;&gt;"",1,0))</f>
        <v>#REF!</v>
      </c>
      <c r="E65" s="211" t="e">
        <f>IF('Crisis Indicator Data'!#REF!="No Data",1,IF(#REF!&lt;&gt;"",1,0))</f>
        <v>#REF!</v>
      </c>
      <c r="F65" s="211" t="e">
        <f>IF('Crisis Indicator Data'!#REF!="No Data",1,IF(#REF!&lt;&gt;"",1,0))</f>
        <v>#REF!</v>
      </c>
      <c r="G65" s="211" t="e">
        <f>IF('Crisis Indicator Data'!#REF!="No Data",1,IF(#REF!&lt;&gt;"",1,0))</f>
        <v>#REF!</v>
      </c>
      <c r="H65" s="211" t="e">
        <f>IF('Crisis Indicator Data'!#REF!="No Data",1,IF(#REF!&lt;&gt;"",1,0))</f>
        <v>#REF!</v>
      </c>
      <c r="I65" s="211" t="e">
        <f>IF('Crisis Indicator Data'!#REF!="No Data",1,IF(#REF!&lt;&gt;"",1,0))</f>
        <v>#REF!</v>
      </c>
      <c r="J65" s="211" t="e">
        <f>IF('Crisis Indicator Data'!#REF!="No Data",1,IF(#REF!&lt;&gt;"",1,0))</f>
        <v>#REF!</v>
      </c>
      <c r="K65" s="211" t="e">
        <f>IF('Crisis Indicator Data'!#REF!="No Data",1,IF(#REF!&lt;&gt;"",1,0))</f>
        <v>#REF!</v>
      </c>
      <c r="L65" s="211" t="e">
        <f>IF('Crisis Indicator Data'!#REF!="No Data",1,IF(#REF!&lt;&gt;"",1,0))</f>
        <v>#REF!</v>
      </c>
      <c r="M65" s="211" t="e">
        <f>IF('Crisis Indicator Data'!#REF!="No Data",1,IF(#REF!&lt;&gt;"",1,0))</f>
        <v>#REF!</v>
      </c>
      <c r="N65" s="211" t="e">
        <f>IF('Crisis Indicator Data'!#REF!="No Data",1,IF(#REF!&lt;&gt;"",1,0))</f>
        <v>#REF!</v>
      </c>
      <c r="O65" s="211" t="e">
        <f>IF('Crisis Indicator Data'!#REF!="No Data",1,IF(#REF!&lt;&gt;"",1,0))</f>
        <v>#REF!</v>
      </c>
      <c r="P65" s="211" t="e">
        <f>IF('Crisis Indicator Data'!#REF!="No Data",1,IF(#REF!&lt;&gt;"",1,0))</f>
        <v>#REF!</v>
      </c>
      <c r="Q65" s="211" t="e">
        <f>IF('Crisis Indicator Data'!#REF!="No Data",1,IF(#REF!&lt;&gt;"",1,0))</f>
        <v>#REF!</v>
      </c>
      <c r="R65" s="211" t="e">
        <f>IF('Crisis Indicator Data'!#REF!="No Data",1,IF(#REF!&lt;&gt;"",1,0))</f>
        <v>#REF!</v>
      </c>
      <c r="S65" s="211" t="e">
        <f>IF('Crisis Indicator Data'!#REF!="No Data",1,IF(#REF!&lt;&gt;"",1,0))</f>
        <v>#REF!</v>
      </c>
      <c r="T65" s="211" t="e">
        <f>IF('Crisis Indicator Data'!#REF!="No Data",1,IF(#REF!&lt;&gt;"",1,0))</f>
        <v>#REF!</v>
      </c>
      <c r="U65" s="211" t="e">
        <f>IF('Crisis Indicator Data'!#REF!="No Data",1,IF(#REF!&lt;&gt;"",1,0))</f>
        <v>#REF!</v>
      </c>
      <c r="V65" s="211" t="e">
        <f>IF('Crisis Indicator Data'!#REF!="No Data",1,IF(#REF!&lt;&gt;"",1,0))</f>
        <v>#REF!</v>
      </c>
      <c r="W65" s="211" t="e">
        <f>IF('Crisis Indicator Data'!#REF!="No Data",1,IF(#REF!&lt;&gt;"",1,0))</f>
        <v>#REF!</v>
      </c>
      <c r="X65" s="211" t="e">
        <f>IF('Crisis Indicator Data'!#REF!="No Data",1,IF(#REF!&lt;&gt;"",1,0))</f>
        <v>#REF!</v>
      </c>
      <c r="Y65" s="211" t="e">
        <f>IF('Crisis Indicator Data'!#REF!="No Data",1,IF(#REF!&lt;&gt;"",1,0))</f>
        <v>#REF!</v>
      </c>
      <c r="Z65" s="211" t="e">
        <f>IF('Crisis Indicator Data'!#REF!="No Data",1,IF(#REF!&lt;&gt;"",1,0))</f>
        <v>#REF!</v>
      </c>
      <c r="AA65" s="211" t="e">
        <f>IF('Crisis Indicator Data'!#REF!="No Data",1,IF(#REF!&lt;&gt;"",1,0))</f>
        <v>#REF!</v>
      </c>
      <c r="AB65" s="211" t="e">
        <f>IF('Crisis Indicator Data'!#REF!="No Data",1,IF(#REF!&lt;&gt;"",1,0))</f>
        <v>#REF!</v>
      </c>
      <c r="AC65" s="211" t="e">
        <f>IF('Crisis Indicator Data'!#REF!="No Data",1,IF(#REF!&lt;&gt;"",1,0))</f>
        <v>#REF!</v>
      </c>
      <c r="AD65" s="211" t="e">
        <f>IF('Crisis Indicator Data'!#REF!="No Data",1,IF(#REF!&lt;&gt;"",1,0))</f>
        <v>#REF!</v>
      </c>
      <c r="AE65" s="211" t="e">
        <f>IF('Crisis Indicator Data'!#REF!="No Data",1,IF(#REF!&lt;&gt;"",1,0))</f>
        <v>#REF!</v>
      </c>
      <c r="AF65" s="211" t="e">
        <f>IF('Crisis Indicator Data'!#REF!="No Data",1,IF(#REF!&lt;&gt;"",1,0))</f>
        <v>#REF!</v>
      </c>
      <c r="AG65" s="211" t="e">
        <f>IF('Crisis Indicator Data'!#REF!="No Data",1,IF(#REF!&lt;&gt;"",1,0))</f>
        <v>#REF!</v>
      </c>
      <c r="AH65" s="211" t="e">
        <f>IF('Crisis Indicator Data'!#REF!="No Data",1,IF(#REF!&lt;&gt;"",1,0))</f>
        <v>#REF!</v>
      </c>
      <c r="AI65" s="211" t="e">
        <f>IF('Crisis Indicator Data'!#REF!="No Data",1,IF(#REF!&lt;&gt;"",1,0))</f>
        <v>#REF!</v>
      </c>
      <c r="AJ65" s="211" t="e">
        <f>IF('Crisis Indicator Data'!#REF!="No Data",1,IF(#REF!&lt;&gt;"",1,0))</f>
        <v>#REF!</v>
      </c>
      <c r="AK65" s="211" t="e">
        <f>IF('Crisis Indicator Data'!#REF!="No Data",1,IF(#REF!&lt;&gt;"",1,0))</f>
        <v>#REF!</v>
      </c>
      <c r="AL65" s="211" t="e">
        <f>IF('Crisis Indicator Data'!#REF!="No Data",1,IF(#REF!&lt;&gt;"",1,0))</f>
        <v>#REF!</v>
      </c>
      <c r="AM65" s="211" t="e">
        <f>IF('Crisis Indicator Data'!#REF!="No Data",1,IF(#REF!&lt;&gt;"",1,0))</f>
        <v>#REF!</v>
      </c>
      <c r="AN65" s="211" t="e">
        <f>IF('Crisis Indicator Data'!#REF!="No Data",1,IF(#REF!&lt;&gt;"",1,0))</f>
        <v>#REF!</v>
      </c>
      <c r="AO65" s="211" t="e">
        <f>IF('Crisis Indicator Data'!#REF!="No Data",1,IF(#REF!&lt;&gt;"",1,0))</f>
        <v>#REF!</v>
      </c>
      <c r="AP65" s="211" t="e">
        <f>IF('Crisis Indicator Data'!#REF!="No Data",1,IF(#REF!&lt;&gt;"",1,0))</f>
        <v>#REF!</v>
      </c>
      <c r="AQ65" s="211" t="e">
        <f>IF('Crisis Indicator Data'!#REF!="No Data",1,IF(#REF!&lt;&gt;"",1,0))</f>
        <v>#REF!</v>
      </c>
      <c r="AR65" s="211" t="e">
        <f>IF('Crisis Indicator Data'!#REF!="No Data",1,IF(#REF!&lt;&gt;"",1,0))</f>
        <v>#REF!</v>
      </c>
      <c r="AS65" s="211" t="e">
        <f>IF('Crisis Indicator Data'!#REF!="No Data",1,IF(#REF!&lt;&gt;"",1,0))</f>
        <v>#REF!</v>
      </c>
      <c r="AT65" s="211" t="e">
        <f>IF('Crisis Indicator Data'!#REF!="No Data",1,IF(#REF!&lt;&gt;"",1,0))</f>
        <v>#REF!</v>
      </c>
      <c r="AU65" s="211" t="e">
        <f>IF('Crisis Indicator Data'!#REF!="No Data",1,IF(#REF!&lt;&gt;"",1,0))</f>
        <v>#REF!</v>
      </c>
      <c r="AV65" s="211" t="e">
        <f>IF('Crisis Indicator Data'!#REF!="No Data",1,IF(#REF!&lt;&gt;"",1,0))</f>
        <v>#REF!</v>
      </c>
      <c r="AW65" s="211" t="e">
        <f>IF('Crisis Indicator Data'!#REF!="No Data",1,IF(#REF!&lt;&gt;"",1,0))</f>
        <v>#REF!</v>
      </c>
      <c r="AX65" s="211" t="e">
        <f>IF('Crisis Indicator Data'!#REF!="No Data",1,IF(#REF!&lt;&gt;"",1,0))</f>
        <v>#REF!</v>
      </c>
      <c r="AY65" s="211" t="e">
        <f>IF('Crisis Indicator Data'!#REF!="No Data",1,IF(#REF!&lt;&gt;"",1,0))</f>
        <v>#REF!</v>
      </c>
      <c r="AZ65" s="211" t="e">
        <f>IF('Crisis Indicator Data'!#REF!="No Data",1,IF(#REF!&lt;&gt;"",1,0))</f>
        <v>#REF!</v>
      </c>
      <c r="BA65" t="e">
        <f t="shared" si="2"/>
        <v>#REF!</v>
      </c>
      <c r="BB65" s="22" t="e">
        <f t="shared" si="3"/>
        <v>#REF!</v>
      </c>
    </row>
    <row r="66" spans="1:54" x14ac:dyDescent="0.25">
      <c r="A66" t="s">
        <v>8886</v>
      </c>
      <c r="B66" s="211" t="e">
        <f>IF('Crisis Indicator Data'!#REF!="No Data",1,IF(#REF!&lt;&gt;"",1,0))</f>
        <v>#REF!</v>
      </c>
      <c r="C66" s="211" t="e">
        <f>IF('Crisis Indicator Data'!#REF!="No Data",1,IF(#REF!&lt;&gt;"",1,0))</f>
        <v>#REF!</v>
      </c>
      <c r="D66" s="211" t="e">
        <f>IF('Crisis Indicator Data'!#REF!="No Data",1,IF(#REF!&lt;&gt;"",1,0))</f>
        <v>#REF!</v>
      </c>
      <c r="E66" s="211" t="e">
        <f>IF('Crisis Indicator Data'!#REF!="No Data",1,IF(#REF!&lt;&gt;"",1,0))</f>
        <v>#REF!</v>
      </c>
      <c r="F66" s="211" t="e">
        <f>IF('Crisis Indicator Data'!#REF!="No Data",1,IF(#REF!&lt;&gt;"",1,0))</f>
        <v>#REF!</v>
      </c>
      <c r="G66" s="211" t="e">
        <f>IF('Crisis Indicator Data'!#REF!="No Data",1,IF(#REF!&lt;&gt;"",1,0))</f>
        <v>#REF!</v>
      </c>
      <c r="H66" s="211" t="e">
        <f>IF('Crisis Indicator Data'!#REF!="No Data",1,IF(#REF!&lt;&gt;"",1,0))</f>
        <v>#REF!</v>
      </c>
      <c r="I66" s="211" t="e">
        <f>IF('Crisis Indicator Data'!#REF!="No Data",1,IF(#REF!&lt;&gt;"",1,0))</f>
        <v>#REF!</v>
      </c>
      <c r="J66" s="211" t="e">
        <f>IF('Crisis Indicator Data'!#REF!="No Data",1,IF(#REF!&lt;&gt;"",1,0))</f>
        <v>#REF!</v>
      </c>
      <c r="K66" s="211" t="e">
        <f>IF('Crisis Indicator Data'!#REF!="No Data",1,IF(#REF!&lt;&gt;"",1,0))</f>
        <v>#REF!</v>
      </c>
      <c r="L66" s="211" t="e">
        <f>IF('Crisis Indicator Data'!#REF!="No Data",1,IF(#REF!&lt;&gt;"",1,0))</f>
        <v>#REF!</v>
      </c>
      <c r="M66" s="211" t="e">
        <f>IF('Crisis Indicator Data'!#REF!="No Data",1,IF(#REF!&lt;&gt;"",1,0))</f>
        <v>#REF!</v>
      </c>
      <c r="N66" s="211" t="e">
        <f>IF('Crisis Indicator Data'!#REF!="No Data",1,IF(#REF!&lt;&gt;"",1,0))</f>
        <v>#REF!</v>
      </c>
      <c r="O66" s="211" t="e">
        <f>IF('Crisis Indicator Data'!#REF!="No Data",1,IF(#REF!&lt;&gt;"",1,0))</f>
        <v>#REF!</v>
      </c>
      <c r="P66" s="211" t="e">
        <f>IF('Crisis Indicator Data'!#REF!="No Data",1,IF(#REF!&lt;&gt;"",1,0))</f>
        <v>#REF!</v>
      </c>
      <c r="Q66" s="211" t="e">
        <f>IF('Crisis Indicator Data'!#REF!="No Data",1,IF(#REF!&lt;&gt;"",1,0))</f>
        <v>#REF!</v>
      </c>
      <c r="R66" s="211" t="e">
        <f>IF('Crisis Indicator Data'!#REF!="No Data",1,IF(#REF!&lt;&gt;"",1,0))</f>
        <v>#REF!</v>
      </c>
      <c r="S66" s="211" t="e">
        <f>IF('Crisis Indicator Data'!#REF!="No Data",1,IF(#REF!&lt;&gt;"",1,0))</f>
        <v>#REF!</v>
      </c>
      <c r="T66" s="211" t="e">
        <f>IF('Crisis Indicator Data'!#REF!="No Data",1,IF(#REF!&lt;&gt;"",1,0))</f>
        <v>#REF!</v>
      </c>
      <c r="U66" s="211" t="e">
        <f>IF('Crisis Indicator Data'!#REF!="No Data",1,IF(#REF!&lt;&gt;"",1,0))</f>
        <v>#REF!</v>
      </c>
      <c r="V66" s="211" t="e">
        <f>IF('Crisis Indicator Data'!#REF!="No Data",1,IF(#REF!&lt;&gt;"",1,0))</f>
        <v>#REF!</v>
      </c>
      <c r="W66" s="211" t="e">
        <f>IF('Crisis Indicator Data'!#REF!="No Data",1,IF(#REF!&lt;&gt;"",1,0))</f>
        <v>#REF!</v>
      </c>
      <c r="X66" s="211" t="e">
        <f>IF('Crisis Indicator Data'!#REF!="No Data",1,IF(#REF!&lt;&gt;"",1,0))</f>
        <v>#REF!</v>
      </c>
      <c r="Y66" s="211" t="e">
        <f>IF('Crisis Indicator Data'!#REF!="No Data",1,IF(#REF!&lt;&gt;"",1,0))</f>
        <v>#REF!</v>
      </c>
      <c r="Z66" s="211" t="e">
        <f>IF('Crisis Indicator Data'!#REF!="No Data",1,IF(#REF!&lt;&gt;"",1,0))</f>
        <v>#REF!</v>
      </c>
      <c r="AA66" s="211" t="e">
        <f>IF('Crisis Indicator Data'!#REF!="No Data",1,IF(#REF!&lt;&gt;"",1,0))</f>
        <v>#REF!</v>
      </c>
      <c r="AB66" s="211" t="e">
        <f>IF('Crisis Indicator Data'!#REF!="No Data",1,IF(#REF!&lt;&gt;"",1,0))</f>
        <v>#REF!</v>
      </c>
      <c r="AC66" s="211" t="e">
        <f>IF('Crisis Indicator Data'!#REF!="No Data",1,IF(#REF!&lt;&gt;"",1,0))</f>
        <v>#REF!</v>
      </c>
      <c r="AD66" s="211" t="e">
        <f>IF('Crisis Indicator Data'!#REF!="No Data",1,IF(#REF!&lt;&gt;"",1,0))</f>
        <v>#REF!</v>
      </c>
      <c r="AE66" s="211" t="e">
        <f>IF('Crisis Indicator Data'!#REF!="No Data",1,IF(#REF!&lt;&gt;"",1,0))</f>
        <v>#REF!</v>
      </c>
      <c r="AF66" s="211" t="e">
        <f>IF('Crisis Indicator Data'!#REF!="No Data",1,IF(#REF!&lt;&gt;"",1,0))</f>
        <v>#REF!</v>
      </c>
      <c r="AG66" s="211" t="e">
        <f>IF('Crisis Indicator Data'!#REF!="No Data",1,IF(#REF!&lt;&gt;"",1,0))</f>
        <v>#REF!</v>
      </c>
      <c r="AH66" s="211" t="e">
        <f>IF('Crisis Indicator Data'!#REF!="No Data",1,IF(#REF!&lt;&gt;"",1,0))</f>
        <v>#REF!</v>
      </c>
      <c r="AI66" s="211" t="e">
        <f>IF('Crisis Indicator Data'!#REF!="No Data",1,IF(#REF!&lt;&gt;"",1,0))</f>
        <v>#REF!</v>
      </c>
      <c r="AJ66" s="211" t="e">
        <f>IF('Crisis Indicator Data'!#REF!="No Data",1,IF(#REF!&lt;&gt;"",1,0))</f>
        <v>#REF!</v>
      </c>
      <c r="AK66" s="211" t="e">
        <f>IF('Crisis Indicator Data'!#REF!="No Data",1,IF(#REF!&lt;&gt;"",1,0))</f>
        <v>#REF!</v>
      </c>
      <c r="AL66" s="211" t="e">
        <f>IF('Crisis Indicator Data'!#REF!="No Data",1,IF(#REF!&lt;&gt;"",1,0))</f>
        <v>#REF!</v>
      </c>
      <c r="AM66" s="211" t="e">
        <f>IF('Crisis Indicator Data'!#REF!="No Data",1,IF(#REF!&lt;&gt;"",1,0))</f>
        <v>#REF!</v>
      </c>
      <c r="AN66" s="211" t="e">
        <f>IF('Crisis Indicator Data'!#REF!="No Data",1,IF(#REF!&lt;&gt;"",1,0))</f>
        <v>#REF!</v>
      </c>
      <c r="AO66" s="211" t="e">
        <f>IF('Crisis Indicator Data'!#REF!="No Data",1,IF(#REF!&lt;&gt;"",1,0))</f>
        <v>#REF!</v>
      </c>
      <c r="AP66" s="211" t="e">
        <f>IF('Crisis Indicator Data'!#REF!="No Data",1,IF(#REF!&lt;&gt;"",1,0))</f>
        <v>#REF!</v>
      </c>
      <c r="AQ66" s="211" t="e">
        <f>IF('Crisis Indicator Data'!#REF!="No Data",1,IF(#REF!&lt;&gt;"",1,0))</f>
        <v>#REF!</v>
      </c>
      <c r="AR66" s="211" t="e">
        <f>IF('Crisis Indicator Data'!#REF!="No Data",1,IF(#REF!&lt;&gt;"",1,0))</f>
        <v>#REF!</v>
      </c>
      <c r="AS66" s="211" t="e">
        <f>IF('Crisis Indicator Data'!#REF!="No Data",1,IF(#REF!&lt;&gt;"",1,0))</f>
        <v>#REF!</v>
      </c>
      <c r="AT66" s="211" t="e">
        <f>IF('Crisis Indicator Data'!#REF!="No Data",1,IF(#REF!&lt;&gt;"",1,0))</f>
        <v>#REF!</v>
      </c>
      <c r="AU66" s="211" t="e">
        <f>IF('Crisis Indicator Data'!#REF!="No Data",1,IF(#REF!&lt;&gt;"",1,0))</f>
        <v>#REF!</v>
      </c>
      <c r="AV66" s="211" t="e">
        <f>IF('Crisis Indicator Data'!#REF!="No Data",1,IF(#REF!&lt;&gt;"",1,0))</f>
        <v>#REF!</v>
      </c>
      <c r="AW66" s="211" t="e">
        <f>IF('Crisis Indicator Data'!#REF!="No Data",1,IF(#REF!&lt;&gt;"",1,0))</f>
        <v>#REF!</v>
      </c>
      <c r="AX66" s="211" t="e">
        <f>IF('Crisis Indicator Data'!#REF!="No Data",1,IF(#REF!&lt;&gt;"",1,0))</f>
        <v>#REF!</v>
      </c>
      <c r="AY66" s="211" t="e">
        <f>IF('Crisis Indicator Data'!#REF!="No Data",1,IF(#REF!&lt;&gt;"",1,0))</f>
        <v>#REF!</v>
      </c>
      <c r="AZ66" s="211" t="e">
        <f>IF('Crisis Indicator Data'!#REF!="No Data",1,IF(#REF!&lt;&gt;"",1,0))</f>
        <v>#REF!</v>
      </c>
      <c r="BA66" t="e">
        <f t="shared" ref="BA66:BA97" si="4">SUM(B66:AZ66)</f>
        <v>#REF!</v>
      </c>
      <c r="BB66" s="22" t="e">
        <f t="shared" ref="BB66:BB97" si="5">BA66/51</f>
        <v>#REF!</v>
      </c>
    </row>
    <row r="67" spans="1:54" x14ac:dyDescent="0.25">
      <c r="A67" t="s">
        <v>8888</v>
      </c>
      <c r="B67" s="211" t="e">
        <f>IF('Crisis Indicator Data'!#REF!="No Data",1,IF(#REF!&lt;&gt;"",1,0))</f>
        <v>#REF!</v>
      </c>
      <c r="C67" s="211" t="e">
        <f>IF('Crisis Indicator Data'!#REF!="No Data",1,IF(#REF!&lt;&gt;"",1,0))</f>
        <v>#REF!</v>
      </c>
      <c r="D67" s="211" t="e">
        <f>IF('Crisis Indicator Data'!#REF!="No Data",1,IF(#REF!&lt;&gt;"",1,0))</f>
        <v>#REF!</v>
      </c>
      <c r="E67" s="211" t="e">
        <f>IF('Crisis Indicator Data'!#REF!="No Data",1,IF(#REF!&lt;&gt;"",1,0))</f>
        <v>#REF!</v>
      </c>
      <c r="F67" s="211" t="e">
        <f>IF('Crisis Indicator Data'!#REF!="No Data",1,IF(#REF!&lt;&gt;"",1,0))</f>
        <v>#REF!</v>
      </c>
      <c r="G67" s="211" t="e">
        <f>IF('Crisis Indicator Data'!#REF!="No Data",1,IF(#REF!&lt;&gt;"",1,0))</f>
        <v>#REF!</v>
      </c>
      <c r="H67" s="211" t="e">
        <f>IF('Crisis Indicator Data'!#REF!="No Data",1,IF(#REF!&lt;&gt;"",1,0))</f>
        <v>#REF!</v>
      </c>
      <c r="I67" s="211" t="e">
        <f>IF('Crisis Indicator Data'!#REF!="No Data",1,IF(#REF!&lt;&gt;"",1,0))</f>
        <v>#REF!</v>
      </c>
      <c r="J67" s="211" t="e">
        <f>IF('Crisis Indicator Data'!#REF!="No Data",1,IF(#REF!&lt;&gt;"",1,0))</f>
        <v>#REF!</v>
      </c>
      <c r="K67" s="211" t="e">
        <f>IF('Crisis Indicator Data'!#REF!="No Data",1,IF(#REF!&lt;&gt;"",1,0))</f>
        <v>#REF!</v>
      </c>
      <c r="L67" s="211" t="e">
        <f>IF('Crisis Indicator Data'!#REF!="No Data",1,IF(#REF!&lt;&gt;"",1,0))</f>
        <v>#REF!</v>
      </c>
      <c r="M67" s="211" t="e">
        <f>IF('Crisis Indicator Data'!#REF!="No Data",1,IF(#REF!&lt;&gt;"",1,0))</f>
        <v>#REF!</v>
      </c>
      <c r="N67" s="211" t="e">
        <f>IF('Crisis Indicator Data'!#REF!="No Data",1,IF(#REF!&lt;&gt;"",1,0))</f>
        <v>#REF!</v>
      </c>
      <c r="O67" s="211" t="e">
        <f>IF('Crisis Indicator Data'!#REF!="No Data",1,IF(#REF!&lt;&gt;"",1,0))</f>
        <v>#REF!</v>
      </c>
      <c r="P67" s="211" t="e">
        <f>IF('Crisis Indicator Data'!#REF!="No Data",1,IF(#REF!&lt;&gt;"",1,0))</f>
        <v>#REF!</v>
      </c>
      <c r="Q67" s="211" t="e">
        <f>IF('Crisis Indicator Data'!#REF!="No Data",1,IF(#REF!&lt;&gt;"",1,0))</f>
        <v>#REF!</v>
      </c>
      <c r="R67" s="211" t="e">
        <f>IF('Crisis Indicator Data'!#REF!="No Data",1,IF(#REF!&lt;&gt;"",1,0))</f>
        <v>#REF!</v>
      </c>
      <c r="S67" s="211" t="e">
        <f>IF('Crisis Indicator Data'!#REF!="No Data",1,IF(#REF!&lt;&gt;"",1,0))</f>
        <v>#REF!</v>
      </c>
      <c r="T67" s="211" t="e">
        <f>IF('Crisis Indicator Data'!#REF!="No Data",1,IF(#REF!&lt;&gt;"",1,0))</f>
        <v>#REF!</v>
      </c>
      <c r="U67" s="211" t="e">
        <f>IF('Crisis Indicator Data'!#REF!="No Data",1,IF(#REF!&lt;&gt;"",1,0))</f>
        <v>#REF!</v>
      </c>
      <c r="V67" s="211" t="e">
        <f>IF('Crisis Indicator Data'!#REF!="No Data",1,IF(#REF!&lt;&gt;"",1,0))</f>
        <v>#REF!</v>
      </c>
      <c r="W67" s="211" t="e">
        <f>IF('Crisis Indicator Data'!#REF!="No Data",1,IF(#REF!&lt;&gt;"",1,0))</f>
        <v>#REF!</v>
      </c>
      <c r="X67" s="211" t="e">
        <f>IF('Crisis Indicator Data'!#REF!="No Data",1,IF(#REF!&lt;&gt;"",1,0))</f>
        <v>#REF!</v>
      </c>
      <c r="Y67" s="211" t="e">
        <f>IF('Crisis Indicator Data'!#REF!="No Data",1,IF(#REF!&lt;&gt;"",1,0))</f>
        <v>#REF!</v>
      </c>
      <c r="Z67" s="211" t="e">
        <f>IF('Crisis Indicator Data'!#REF!="No Data",1,IF(#REF!&lt;&gt;"",1,0))</f>
        <v>#REF!</v>
      </c>
      <c r="AA67" s="211" t="e">
        <f>IF('Crisis Indicator Data'!#REF!="No Data",1,IF(#REF!&lt;&gt;"",1,0))</f>
        <v>#REF!</v>
      </c>
      <c r="AB67" s="211" t="e">
        <f>IF('Crisis Indicator Data'!#REF!="No Data",1,IF(#REF!&lt;&gt;"",1,0))</f>
        <v>#REF!</v>
      </c>
      <c r="AC67" s="211" t="e">
        <f>IF('Crisis Indicator Data'!#REF!="No Data",1,IF(#REF!&lt;&gt;"",1,0))</f>
        <v>#REF!</v>
      </c>
      <c r="AD67" s="211" t="e">
        <f>IF('Crisis Indicator Data'!#REF!="No Data",1,IF(#REF!&lt;&gt;"",1,0))</f>
        <v>#REF!</v>
      </c>
      <c r="AE67" s="211" t="e">
        <f>IF('Crisis Indicator Data'!#REF!="No Data",1,IF(#REF!&lt;&gt;"",1,0))</f>
        <v>#REF!</v>
      </c>
      <c r="AF67" s="211" t="e">
        <f>IF('Crisis Indicator Data'!#REF!="No Data",1,IF(#REF!&lt;&gt;"",1,0))</f>
        <v>#REF!</v>
      </c>
      <c r="AG67" s="211" t="e">
        <f>IF('Crisis Indicator Data'!#REF!="No Data",1,IF(#REF!&lt;&gt;"",1,0))</f>
        <v>#REF!</v>
      </c>
      <c r="AH67" s="211" t="e">
        <f>IF('Crisis Indicator Data'!#REF!="No Data",1,IF(#REF!&lt;&gt;"",1,0))</f>
        <v>#REF!</v>
      </c>
      <c r="AI67" s="211" t="e">
        <f>IF('Crisis Indicator Data'!#REF!="No Data",1,IF(#REF!&lt;&gt;"",1,0))</f>
        <v>#REF!</v>
      </c>
      <c r="AJ67" s="211" t="e">
        <f>IF('Crisis Indicator Data'!#REF!="No Data",1,IF(#REF!&lt;&gt;"",1,0))</f>
        <v>#REF!</v>
      </c>
      <c r="AK67" s="211" t="e">
        <f>IF('Crisis Indicator Data'!#REF!="No Data",1,IF(#REF!&lt;&gt;"",1,0))</f>
        <v>#REF!</v>
      </c>
      <c r="AL67" s="211" t="e">
        <f>IF('Crisis Indicator Data'!#REF!="No Data",1,IF(#REF!&lt;&gt;"",1,0))</f>
        <v>#REF!</v>
      </c>
      <c r="AM67" s="211" t="e">
        <f>IF('Crisis Indicator Data'!#REF!="No Data",1,IF(#REF!&lt;&gt;"",1,0))</f>
        <v>#REF!</v>
      </c>
      <c r="AN67" s="211" t="e">
        <f>IF('Crisis Indicator Data'!#REF!="No Data",1,IF(#REF!&lt;&gt;"",1,0))</f>
        <v>#REF!</v>
      </c>
      <c r="AO67" s="211" t="e">
        <f>IF('Crisis Indicator Data'!#REF!="No Data",1,IF(#REF!&lt;&gt;"",1,0))</f>
        <v>#REF!</v>
      </c>
      <c r="AP67" s="211" t="e">
        <f>IF('Crisis Indicator Data'!#REF!="No Data",1,IF(#REF!&lt;&gt;"",1,0))</f>
        <v>#REF!</v>
      </c>
      <c r="AQ67" s="211" t="e">
        <f>IF('Crisis Indicator Data'!#REF!="No Data",1,IF(#REF!&lt;&gt;"",1,0))</f>
        <v>#REF!</v>
      </c>
      <c r="AR67" s="211" t="e">
        <f>IF('Crisis Indicator Data'!#REF!="No Data",1,IF(#REF!&lt;&gt;"",1,0))</f>
        <v>#REF!</v>
      </c>
      <c r="AS67" s="211" t="e">
        <f>IF('Crisis Indicator Data'!#REF!="No Data",1,IF(#REF!&lt;&gt;"",1,0))</f>
        <v>#REF!</v>
      </c>
      <c r="AT67" s="211" t="e">
        <f>IF('Crisis Indicator Data'!#REF!="No Data",1,IF(#REF!&lt;&gt;"",1,0))</f>
        <v>#REF!</v>
      </c>
      <c r="AU67" s="211" t="e">
        <f>IF('Crisis Indicator Data'!#REF!="No Data",1,IF(#REF!&lt;&gt;"",1,0))</f>
        <v>#REF!</v>
      </c>
      <c r="AV67" s="211" t="e">
        <f>IF('Crisis Indicator Data'!#REF!="No Data",1,IF(#REF!&lt;&gt;"",1,0))</f>
        <v>#REF!</v>
      </c>
      <c r="AW67" s="211" t="e">
        <f>IF('Crisis Indicator Data'!#REF!="No Data",1,IF(#REF!&lt;&gt;"",1,0))</f>
        <v>#REF!</v>
      </c>
      <c r="AX67" s="211" t="e">
        <f>IF('Crisis Indicator Data'!#REF!="No Data",1,IF(#REF!&lt;&gt;"",1,0))</f>
        <v>#REF!</v>
      </c>
      <c r="AY67" s="211" t="e">
        <f>IF('Crisis Indicator Data'!#REF!="No Data",1,IF(#REF!&lt;&gt;"",1,0))</f>
        <v>#REF!</v>
      </c>
      <c r="AZ67" s="211" t="e">
        <f>IF('Crisis Indicator Data'!#REF!="No Data",1,IF(#REF!&lt;&gt;"",1,0))</f>
        <v>#REF!</v>
      </c>
      <c r="BA67" t="e">
        <f t="shared" si="4"/>
        <v>#REF!</v>
      </c>
      <c r="BB67" s="22" t="e">
        <f t="shared" si="5"/>
        <v>#REF!</v>
      </c>
    </row>
    <row r="68" spans="1:54" x14ac:dyDescent="0.25">
      <c r="A68" t="s">
        <v>8889</v>
      </c>
      <c r="B68" s="211" t="e">
        <f>IF('Crisis Indicator Data'!#REF!="No Data",1,IF(#REF!&lt;&gt;"",1,0))</f>
        <v>#REF!</v>
      </c>
      <c r="C68" s="211" t="e">
        <f>IF('Crisis Indicator Data'!#REF!="No Data",1,IF(#REF!&lt;&gt;"",1,0))</f>
        <v>#REF!</v>
      </c>
      <c r="D68" s="211" t="e">
        <f>IF('Crisis Indicator Data'!#REF!="No Data",1,IF(#REF!&lt;&gt;"",1,0))</f>
        <v>#REF!</v>
      </c>
      <c r="E68" s="211" t="e">
        <f>IF('Crisis Indicator Data'!#REF!="No Data",1,IF(#REF!&lt;&gt;"",1,0))</f>
        <v>#REF!</v>
      </c>
      <c r="F68" s="211" t="e">
        <f>IF('Crisis Indicator Data'!#REF!="No Data",1,IF(#REF!&lt;&gt;"",1,0))</f>
        <v>#REF!</v>
      </c>
      <c r="G68" s="211" t="e">
        <f>IF('Crisis Indicator Data'!#REF!="No Data",1,IF(#REF!&lt;&gt;"",1,0))</f>
        <v>#REF!</v>
      </c>
      <c r="H68" s="211" t="e">
        <f>IF('Crisis Indicator Data'!#REF!="No Data",1,IF(#REF!&lt;&gt;"",1,0))</f>
        <v>#REF!</v>
      </c>
      <c r="I68" s="211" t="e">
        <f>IF('Crisis Indicator Data'!#REF!="No Data",1,IF(#REF!&lt;&gt;"",1,0))</f>
        <v>#REF!</v>
      </c>
      <c r="J68" s="211" t="e">
        <f>IF('Crisis Indicator Data'!#REF!="No Data",1,IF(#REF!&lt;&gt;"",1,0))</f>
        <v>#REF!</v>
      </c>
      <c r="K68" s="211" t="e">
        <f>IF('Crisis Indicator Data'!#REF!="No Data",1,IF(#REF!&lt;&gt;"",1,0))</f>
        <v>#REF!</v>
      </c>
      <c r="L68" s="211" t="e">
        <f>IF('Crisis Indicator Data'!#REF!="No Data",1,IF(#REF!&lt;&gt;"",1,0))</f>
        <v>#REF!</v>
      </c>
      <c r="M68" s="211" t="e">
        <f>IF('Crisis Indicator Data'!#REF!="No Data",1,IF(#REF!&lt;&gt;"",1,0))</f>
        <v>#REF!</v>
      </c>
      <c r="N68" s="211" t="e">
        <f>IF('Crisis Indicator Data'!#REF!="No Data",1,IF(#REF!&lt;&gt;"",1,0))</f>
        <v>#REF!</v>
      </c>
      <c r="O68" s="211" t="e">
        <f>IF('Crisis Indicator Data'!#REF!="No Data",1,IF(#REF!&lt;&gt;"",1,0))</f>
        <v>#REF!</v>
      </c>
      <c r="P68" s="211" t="e">
        <f>IF('Crisis Indicator Data'!#REF!="No Data",1,IF(#REF!&lt;&gt;"",1,0))</f>
        <v>#REF!</v>
      </c>
      <c r="Q68" s="211" t="e">
        <f>IF('Crisis Indicator Data'!#REF!="No Data",1,IF(#REF!&lt;&gt;"",1,0))</f>
        <v>#REF!</v>
      </c>
      <c r="R68" s="211" t="e">
        <f>IF('Crisis Indicator Data'!#REF!="No Data",1,IF(#REF!&lt;&gt;"",1,0))</f>
        <v>#REF!</v>
      </c>
      <c r="S68" s="211" t="e">
        <f>IF('Crisis Indicator Data'!#REF!="No Data",1,IF(#REF!&lt;&gt;"",1,0))</f>
        <v>#REF!</v>
      </c>
      <c r="T68" s="211" t="e">
        <f>IF('Crisis Indicator Data'!#REF!="No Data",1,IF(#REF!&lt;&gt;"",1,0))</f>
        <v>#REF!</v>
      </c>
      <c r="U68" s="211" t="e">
        <f>IF('Crisis Indicator Data'!#REF!="No Data",1,IF(#REF!&lt;&gt;"",1,0))</f>
        <v>#REF!</v>
      </c>
      <c r="V68" s="211" t="e">
        <f>IF('Crisis Indicator Data'!#REF!="No Data",1,IF(#REF!&lt;&gt;"",1,0))</f>
        <v>#REF!</v>
      </c>
      <c r="W68" s="211" t="e">
        <f>IF('Crisis Indicator Data'!#REF!="No Data",1,IF(#REF!&lt;&gt;"",1,0))</f>
        <v>#REF!</v>
      </c>
      <c r="X68" s="211" t="e">
        <f>IF('Crisis Indicator Data'!#REF!="No Data",1,IF(#REF!&lt;&gt;"",1,0))</f>
        <v>#REF!</v>
      </c>
      <c r="Y68" s="211" t="e">
        <f>IF('Crisis Indicator Data'!#REF!="No Data",1,IF(#REF!&lt;&gt;"",1,0))</f>
        <v>#REF!</v>
      </c>
      <c r="Z68" s="211" t="e">
        <f>IF('Crisis Indicator Data'!#REF!="No Data",1,IF(#REF!&lt;&gt;"",1,0))</f>
        <v>#REF!</v>
      </c>
      <c r="AA68" s="211" t="e">
        <f>IF('Crisis Indicator Data'!#REF!="No Data",1,IF(#REF!&lt;&gt;"",1,0))</f>
        <v>#REF!</v>
      </c>
      <c r="AB68" s="211" t="e">
        <f>IF('Crisis Indicator Data'!#REF!="No Data",1,IF(#REF!&lt;&gt;"",1,0))</f>
        <v>#REF!</v>
      </c>
      <c r="AC68" s="211" t="e">
        <f>IF('Crisis Indicator Data'!#REF!="No Data",1,IF(#REF!&lt;&gt;"",1,0))</f>
        <v>#REF!</v>
      </c>
      <c r="AD68" s="211" t="e">
        <f>IF('Crisis Indicator Data'!#REF!="No Data",1,IF(#REF!&lt;&gt;"",1,0))</f>
        <v>#REF!</v>
      </c>
      <c r="AE68" s="211" t="e">
        <f>IF('Crisis Indicator Data'!#REF!="No Data",1,IF(#REF!&lt;&gt;"",1,0))</f>
        <v>#REF!</v>
      </c>
      <c r="AF68" s="211" t="e">
        <f>IF('Crisis Indicator Data'!#REF!="No Data",1,IF(#REF!&lt;&gt;"",1,0))</f>
        <v>#REF!</v>
      </c>
      <c r="AG68" s="211" t="e">
        <f>IF('Crisis Indicator Data'!#REF!="No Data",1,IF(#REF!&lt;&gt;"",1,0))</f>
        <v>#REF!</v>
      </c>
      <c r="AH68" s="211" t="e">
        <f>IF('Crisis Indicator Data'!#REF!="No Data",1,IF(#REF!&lt;&gt;"",1,0))</f>
        <v>#REF!</v>
      </c>
      <c r="AI68" s="211" t="e">
        <f>IF('Crisis Indicator Data'!#REF!="No Data",1,IF(#REF!&lt;&gt;"",1,0))</f>
        <v>#REF!</v>
      </c>
      <c r="AJ68" s="211" t="e">
        <f>IF('Crisis Indicator Data'!#REF!="No Data",1,IF(#REF!&lt;&gt;"",1,0))</f>
        <v>#REF!</v>
      </c>
      <c r="AK68" s="211" t="e">
        <f>IF('Crisis Indicator Data'!#REF!="No Data",1,IF(#REF!&lt;&gt;"",1,0))</f>
        <v>#REF!</v>
      </c>
      <c r="AL68" s="211" t="e">
        <f>IF('Crisis Indicator Data'!#REF!="No Data",1,IF(#REF!&lt;&gt;"",1,0))</f>
        <v>#REF!</v>
      </c>
      <c r="AM68" s="211" t="e">
        <f>IF('Crisis Indicator Data'!#REF!="No Data",1,IF(#REF!&lt;&gt;"",1,0))</f>
        <v>#REF!</v>
      </c>
      <c r="AN68" s="211" t="e">
        <f>IF('Crisis Indicator Data'!#REF!="No Data",1,IF(#REF!&lt;&gt;"",1,0))</f>
        <v>#REF!</v>
      </c>
      <c r="AO68" s="211" t="e">
        <f>IF('Crisis Indicator Data'!#REF!="No Data",1,IF(#REF!&lt;&gt;"",1,0))</f>
        <v>#REF!</v>
      </c>
      <c r="AP68" s="211" t="e">
        <f>IF('Crisis Indicator Data'!#REF!="No Data",1,IF(#REF!&lt;&gt;"",1,0))</f>
        <v>#REF!</v>
      </c>
      <c r="AQ68" s="211" t="e">
        <f>IF('Crisis Indicator Data'!#REF!="No Data",1,IF(#REF!&lt;&gt;"",1,0))</f>
        <v>#REF!</v>
      </c>
      <c r="AR68" s="211" t="e">
        <f>IF('Crisis Indicator Data'!#REF!="No Data",1,IF(#REF!&lt;&gt;"",1,0))</f>
        <v>#REF!</v>
      </c>
      <c r="AS68" s="211" t="e">
        <f>IF('Crisis Indicator Data'!#REF!="No Data",1,IF(#REF!&lt;&gt;"",1,0))</f>
        <v>#REF!</v>
      </c>
      <c r="AT68" s="211" t="e">
        <f>IF('Crisis Indicator Data'!#REF!="No Data",1,IF(#REF!&lt;&gt;"",1,0))</f>
        <v>#REF!</v>
      </c>
      <c r="AU68" s="211" t="e">
        <f>IF('Crisis Indicator Data'!#REF!="No Data",1,IF(#REF!&lt;&gt;"",1,0))</f>
        <v>#REF!</v>
      </c>
      <c r="AV68" s="211" t="e">
        <f>IF('Crisis Indicator Data'!#REF!="No Data",1,IF(#REF!&lt;&gt;"",1,0))</f>
        <v>#REF!</v>
      </c>
      <c r="AW68" s="211" t="e">
        <f>IF('Crisis Indicator Data'!#REF!="No Data",1,IF(#REF!&lt;&gt;"",1,0))</f>
        <v>#REF!</v>
      </c>
      <c r="AX68" s="211" t="e">
        <f>IF('Crisis Indicator Data'!#REF!="No Data",1,IF(#REF!&lt;&gt;"",1,0))</f>
        <v>#REF!</v>
      </c>
      <c r="AY68" s="211" t="e">
        <f>IF('Crisis Indicator Data'!#REF!="No Data",1,IF(#REF!&lt;&gt;"",1,0))</f>
        <v>#REF!</v>
      </c>
      <c r="AZ68" s="211" t="e">
        <f>IF('Crisis Indicator Data'!#REF!="No Data",1,IF(#REF!&lt;&gt;"",1,0))</f>
        <v>#REF!</v>
      </c>
      <c r="BA68" t="e">
        <f t="shared" si="4"/>
        <v>#REF!</v>
      </c>
      <c r="BB68" s="22" t="e">
        <f t="shared" si="5"/>
        <v>#REF!</v>
      </c>
    </row>
    <row r="69" spans="1:54" x14ac:dyDescent="0.25">
      <c r="A69" t="s">
        <v>8880</v>
      </c>
      <c r="B69" s="211" t="e">
        <f>IF('Crisis Indicator Data'!#REF!="No Data",1,IF(#REF!&lt;&gt;"",1,0))</f>
        <v>#REF!</v>
      </c>
      <c r="C69" s="211" t="e">
        <f>IF('Crisis Indicator Data'!#REF!="No Data",1,IF(#REF!&lt;&gt;"",1,0))</f>
        <v>#REF!</v>
      </c>
      <c r="D69" s="211" t="e">
        <f>IF('Crisis Indicator Data'!#REF!="No Data",1,IF(#REF!&lt;&gt;"",1,0))</f>
        <v>#REF!</v>
      </c>
      <c r="E69" s="211" t="e">
        <f>IF('Crisis Indicator Data'!#REF!="No Data",1,IF(#REF!&lt;&gt;"",1,0))</f>
        <v>#REF!</v>
      </c>
      <c r="F69" s="211" t="e">
        <f>IF('Crisis Indicator Data'!#REF!="No Data",1,IF(#REF!&lt;&gt;"",1,0))</f>
        <v>#REF!</v>
      </c>
      <c r="G69" s="211" t="e">
        <f>IF('Crisis Indicator Data'!#REF!="No Data",1,IF(#REF!&lt;&gt;"",1,0))</f>
        <v>#REF!</v>
      </c>
      <c r="H69" s="211" t="e">
        <f>IF('Crisis Indicator Data'!#REF!="No Data",1,IF(#REF!&lt;&gt;"",1,0))</f>
        <v>#REF!</v>
      </c>
      <c r="I69" s="211" t="e">
        <f>IF('Crisis Indicator Data'!#REF!="No Data",1,IF(#REF!&lt;&gt;"",1,0))</f>
        <v>#REF!</v>
      </c>
      <c r="J69" s="211" t="e">
        <f>IF('Crisis Indicator Data'!#REF!="No Data",1,IF(#REF!&lt;&gt;"",1,0))</f>
        <v>#REF!</v>
      </c>
      <c r="K69" s="211" t="e">
        <f>IF('Crisis Indicator Data'!#REF!="No Data",1,IF(#REF!&lt;&gt;"",1,0))</f>
        <v>#REF!</v>
      </c>
      <c r="L69" s="211" t="e">
        <f>IF('Crisis Indicator Data'!#REF!="No Data",1,IF(#REF!&lt;&gt;"",1,0))</f>
        <v>#REF!</v>
      </c>
      <c r="M69" s="211" t="e">
        <f>IF('Crisis Indicator Data'!#REF!="No Data",1,IF(#REF!&lt;&gt;"",1,0))</f>
        <v>#REF!</v>
      </c>
      <c r="N69" s="211" t="e">
        <f>IF('Crisis Indicator Data'!#REF!="No Data",1,IF(#REF!&lt;&gt;"",1,0))</f>
        <v>#REF!</v>
      </c>
      <c r="O69" s="211" t="e">
        <f>IF('Crisis Indicator Data'!#REF!="No Data",1,IF(#REF!&lt;&gt;"",1,0))</f>
        <v>#REF!</v>
      </c>
      <c r="P69" s="211" t="e">
        <f>IF('Crisis Indicator Data'!#REF!="No Data",1,IF(#REF!&lt;&gt;"",1,0))</f>
        <v>#REF!</v>
      </c>
      <c r="Q69" s="211" t="e">
        <f>IF('Crisis Indicator Data'!#REF!="No Data",1,IF(#REF!&lt;&gt;"",1,0))</f>
        <v>#REF!</v>
      </c>
      <c r="R69" s="211" t="e">
        <f>IF('Crisis Indicator Data'!#REF!="No Data",1,IF(#REF!&lt;&gt;"",1,0))</f>
        <v>#REF!</v>
      </c>
      <c r="S69" s="211" t="e">
        <f>IF('Crisis Indicator Data'!#REF!="No Data",1,IF(#REF!&lt;&gt;"",1,0))</f>
        <v>#REF!</v>
      </c>
      <c r="T69" s="211" t="e">
        <f>IF('Crisis Indicator Data'!#REF!="No Data",1,IF(#REF!&lt;&gt;"",1,0))</f>
        <v>#REF!</v>
      </c>
      <c r="U69" s="211" t="e">
        <f>IF('Crisis Indicator Data'!#REF!="No Data",1,IF(#REF!&lt;&gt;"",1,0))</f>
        <v>#REF!</v>
      </c>
      <c r="V69" s="211" t="e">
        <f>IF('Crisis Indicator Data'!#REF!="No Data",1,IF(#REF!&lt;&gt;"",1,0))</f>
        <v>#REF!</v>
      </c>
      <c r="W69" s="211" t="e">
        <f>IF('Crisis Indicator Data'!#REF!="No Data",1,IF(#REF!&lt;&gt;"",1,0))</f>
        <v>#REF!</v>
      </c>
      <c r="X69" s="211" t="e">
        <f>IF('Crisis Indicator Data'!#REF!="No Data",1,IF(#REF!&lt;&gt;"",1,0))</f>
        <v>#REF!</v>
      </c>
      <c r="Y69" s="211" t="e">
        <f>IF('Crisis Indicator Data'!#REF!="No Data",1,IF(#REF!&lt;&gt;"",1,0))</f>
        <v>#REF!</v>
      </c>
      <c r="Z69" s="211" t="e">
        <f>IF('Crisis Indicator Data'!#REF!="No Data",1,IF(#REF!&lt;&gt;"",1,0))</f>
        <v>#REF!</v>
      </c>
      <c r="AA69" s="211" t="e">
        <f>IF('Crisis Indicator Data'!#REF!="No Data",1,IF(#REF!&lt;&gt;"",1,0))</f>
        <v>#REF!</v>
      </c>
      <c r="AB69" s="211" t="e">
        <f>IF('Crisis Indicator Data'!#REF!="No Data",1,IF(#REF!&lt;&gt;"",1,0))</f>
        <v>#REF!</v>
      </c>
      <c r="AC69" s="211" t="e">
        <f>IF('Crisis Indicator Data'!#REF!="No Data",1,IF(#REF!&lt;&gt;"",1,0))</f>
        <v>#REF!</v>
      </c>
      <c r="AD69" s="211" t="e">
        <f>IF('Crisis Indicator Data'!#REF!="No Data",1,IF(#REF!&lt;&gt;"",1,0))</f>
        <v>#REF!</v>
      </c>
      <c r="AE69" s="211" t="e">
        <f>IF('Crisis Indicator Data'!#REF!="No Data",1,IF(#REF!&lt;&gt;"",1,0))</f>
        <v>#REF!</v>
      </c>
      <c r="AF69" s="211" t="e">
        <f>IF('Crisis Indicator Data'!#REF!="No Data",1,IF(#REF!&lt;&gt;"",1,0))</f>
        <v>#REF!</v>
      </c>
      <c r="AG69" s="211" t="e">
        <f>IF('Crisis Indicator Data'!#REF!="No Data",1,IF(#REF!&lt;&gt;"",1,0))</f>
        <v>#REF!</v>
      </c>
      <c r="AH69" s="211" t="e">
        <f>IF('Crisis Indicator Data'!#REF!="No Data",1,IF(#REF!&lt;&gt;"",1,0))</f>
        <v>#REF!</v>
      </c>
      <c r="AI69" s="211" t="e">
        <f>IF('Crisis Indicator Data'!#REF!="No Data",1,IF(#REF!&lt;&gt;"",1,0))</f>
        <v>#REF!</v>
      </c>
      <c r="AJ69" s="211" t="e">
        <f>IF('Crisis Indicator Data'!#REF!="No Data",1,IF(#REF!&lt;&gt;"",1,0))</f>
        <v>#REF!</v>
      </c>
      <c r="AK69" s="211" t="e">
        <f>IF('Crisis Indicator Data'!#REF!="No Data",1,IF(#REF!&lt;&gt;"",1,0))</f>
        <v>#REF!</v>
      </c>
      <c r="AL69" s="211" t="e">
        <f>IF('Crisis Indicator Data'!#REF!="No Data",1,IF(#REF!&lt;&gt;"",1,0))</f>
        <v>#REF!</v>
      </c>
      <c r="AM69" s="211" t="e">
        <f>IF('Crisis Indicator Data'!#REF!="No Data",1,IF(#REF!&lt;&gt;"",1,0))</f>
        <v>#REF!</v>
      </c>
      <c r="AN69" s="211" t="e">
        <f>IF('Crisis Indicator Data'!#REF!="No Data",1,IF(#REF!&lt;&gt;"",1,0))</f>
        <v>#REF!</v>
      </c>
      <c r="AO69" s="211" t="e">
        <f>IF('Crisis Indicator Data'!#REF!="No Data",1,IF(#REF!&lt;&gt;"",1,0))</f>
        <v>#REF!</v>
      </c>
      <c r="AP69" s="211" t="e">
        <f>IF('Crisis Indicator Data'!#REF!="No Data",1,IF(#REF!&lt;&gt;"",1,0))</f>
        <v>#REF!</v>
      </c>
      <c r="AQ69" s="211" t="e">
        <f>IF('Crisis Indicator Data'!#REF!="No Data",1,IF(#REF!&lt;&gt;"",1,0))</f>
        <v>#REF!</v>
      </c>
      <c r="AR69" s="211" t="e">
        <f>IF('Crisis Indicator Data'!#REF!="No Data",1,IF(#REF!&lt;&gt;"",1,0))</f>
        <v>#REF!</v>
      </c>
      <c r="AS69" s="211" t="e">
        <f>IF('Crisis Indicator Data'!#REF!="No Data",1,IF(#REF!&lt;&gt;"",1,0))</f>
        <v>#REF!</v>
      </c>
      <c r="AT69" s="211" t="e">
        <f>IF('Crisis Indicator Data'!#REF!="No Data",1,IF(#REF!&lt;&gt;"",1,0))</f>
        <v>#REF!</v>
      </c>
      <c r="AU69" s="211" t="e">
        <f>IF('Crisis Indicator Data'!#REF!="No Data",1,IF(#REF!&lt;&gt;"",1,0))</f>
        <v>#REF!</v>
      </c>
      <c r="AV69" s="211" t="e">
        <f>IF('Crisis Indicator Data'!#REF!="No Data",1,IF(#REF!&lt;&gt;"",1,0))</f>
        <v>#REF!</v>
      </c>
      <c r="AW69" s="211" t="e">
        <f>IF('Crisis Indicator Data'!#REF!="No Data",1,IF(#REF!&lt;&gt;"",1,0))</f>
        <v>#REF!</v>
      </c>
      <c r="AX69" s="211" t="e">
        <f>IF('Crisis Indicator Data'!#REF!="No Data",1,IF(#REF!&lt;&gt;"",1,0))</f>
        <v>#REF!</v>
      </c>
      <c r="AY69" s="211" t="e">
        <f>IF('Crisis Indicator Data'!#REF!="No Data",1,IF(#REF!&lt;&gt;"",1,0))</f>
        <v>#REF!</v>
      </c>
      <c r="AZ69" s="211" t="e">
        <f>IF('Crisis Indicator Data'!#REF!="No Data",1,IF(#REF!&lt;&gt;"",1,0))</f>
        <v>#REF!</v>
      </c>
      <c r="BA69" t="e">
        <f t="shared" si="4"/>
        <v>#REF!</v>
      </c>
      <c r="BB69" s="22" t="e">
        <f t="shared" si="5"/>
        <v>#REF!</v>
      </c>
    </row>
    <row r="70" spans="1:54" x14ac:dyDescent="0.25">
      <c r="A70" t="s">
        <v>8883</v>
      </c>
      <c r="B70" s="211" t="e">
        <f>IF('Crisis Indicator Data'!#REF!="No Data",1,IF(#REF!&lt;&gt;"",1,0))</f>
        <v>#REF!</v>
      </c>
      <c r="C70" s="211" t="e">
        <f>IF('Crisis Indicator Data'!#REF!="No Data",1,IF(#REF!&lt;&gt;"",1,0))</f>
        <v>#REF!</v>
      </c>
      <c r="D70" s="211" t="e">
        <f>IF('Crisis Indicator Data'!#REF!="No Data",1,IF(#REF!&lt;&gt;"",1,0))</f>
        <v>#REF!</v>
      </c>
      <c r="E70" s="211" t="e">
        <f>IF('Crisis Indicator Data'!#REF!="No Data",1,IF(#REF!&lt;&gt;"",1,0))</f>
        <v>#REF!</v>
      </c>
      <c r="F70" s="211" t="e">
        <f>IF('Crisis Indicator Data'!#REF!="No Data",1,IF(#REF!&lt;&gt;"",1,0))</f>
        <v>#REF!</v>
      </c>
      <c r="G70" s="211" t="e">
        <f>IF('Crisis Indicator Data'!#REF!="No Data",1,IF(#REF!&lt;&gt;"",1,0))</f>
        <v>#REF!</v>
      </c>
      <c r="H70" s="211" t="e">
        <f>IF('Crisis Indicator Data'!#REF!="No Data",1,IF(#REF!&lt;&gt;"",1,0))</f>
        <v>#REF!</v>
      </c>
      <c r="I70" s="211" t="e">
        <f>IF('Crisis Indicator Data'!#REF!="No Data",1,IF(#REF!&lt;&gt;"",1,0))</f>
        <v>#REF!</v>
      </c>
      <c r="J70" s="211" t="e">
        <f>IF('Crisis Indicator Data'!#REF!="No Data",1,IF(#REF!&lt;&gt;"",1,0))</f>
        <v>#REF!</v>
      </c>
      <c r="K70" s="211" t="e">
        <f>IF('Crisis Indicator Data'!#REF!="No Data",1,IF(#REF!&lt;&gt;"",1,0))</f>
        <v>#REF!</v>
      </c>
      <c r="L70" s="211" t="e">
        <f>IF('Crisis Indicator Data'!#REF!="No Data",1,IF(#REF!&lt;&gt;"",1,0))</f>
        <v>#REF!</v>
      </c>
      <c r="M70" s="211" t="e">
        <f>IF('Crisis Indicator Data'!#REF!="No Data",1,IF(#REF!&lt;&gt;"",1,0))</f>
        <v>#REF!</v>
      </c>
      <c r="N70" s="211" t="e">
        <f>IF('Crisis Indicator Data'!#REF!="No Data",1,IF(#REF!&lt;&gt;"",1,0))</f>
        <v>#REF!</v>
      </c>
      <c r="O70" s="211" t="e">
        <f>IF('Crisis Indicator Data'!#REF!="No Data",1,IF(#REF!&lt;&gt;"",1,0))</f>
        <v>#REF!</v>
      </c>
      <c r="P70" s="211" t="e">
        <f>IF('Crisis Indicator Data'!#REF!="No Data",1,IF(#REF!&lt;&gt;"",1,0))</f>
        <v>#REF!</v>
      </c>
      <c r="Q70" s="211" t="e">
        <f>IF('Crisis Indicator Data'!#REF!="No Data",1,IF(#REF!&lt;&gt;"",1,0))</f>
        <v>#REF!</v>
      </c>
      <c r="R70" s="211" t="e">
        <f>IF('Crisis Indicator Data'!#REF!="No Data",1,IF(#REF!&lt;&gt;"",1,0))</f>
        <v>#REF!</v>
      </c>
      <c r="S70" s="211" t="e">
        <f>IF('Crisis Indicator Data'!#REF!="No Data",1,IF(#REF!&lt;&gt;"",1,0))</f>
        <v>#REF!</v>
      </c>
      <c r="T70" s="211" t="e">
        <f>IF('Crisis Indicator Data'!#REF!="No Data",1,IF(#REF!&lt;&gt;"",1,0))</f>
        <v>#REF!</v>
      </c>
      <c r="U70" s="211" t="e">
        <f>IF('Crisis Indicator Data'!#REF!="No Data",1,IF(#REF!&lt;&gt;"",1,0))</f>
        <v>#REF!</v>
      </c>
      <c r="V70" s="211" t="e">
        <f>IF('Crisis Indicator Data'!#REF!="No Data",1,IF(#REF!&lt;&gt;"",1,0))</f>
        <v>#REF!</v>
      </c>
      <c r="W70" s="211" t="e">
        <f>IF('Crisis Indicator Data'!#REF!="No Data",1,IF(#REF!&lt;&gt;"",1,0))</f>
        <v>#REF!</v>
      </c>
      <c r="X70" s="211" t="e">
        <f>IF('Crisis Indicator Data'!#REF!="No Data",1,IF(#REF!&lt;&gt;"",1,0))</f>
        <v>#REF!</v>
      </c>
      <c r="Y70" s="211" t="e">
        <f>IF('Crisis Indicator Data'!#REF!="No Data",1,IF(#REF!&lt;&gt;"",1,0))</f>
        <v>#REF!</v>
      </c>
      <c r="Z70" s="211" t="e">
        <f>IF('Crisis Indicator Data'!#REF!="No Data",1,IF(#REF!&lt;&gt;"",1,0))</f>
        <v>#REF!</v>
      </c>
      <c r="AA70" s="211" t="e">
        <f>IF('Crisis Indicator Data'!#REF!="No Data",1,IF(#REF!&lt;&gt;"",1,0))</f>
        <v>#REF!</v>
      </c>
      <c r="AB70" s="211" t="e">
        <f>IF('Crisis Indicator Data'!#REF!="No Data",1,IF(#REF!&lt;&gt;"",1,0))</f>
        <v>#REF!</v>
      </c>
      <c r="AC70" s="211" t="e">
        <f>IF('Crisis Indicator Data'!#REF!="No Data",1,IF(#REF!&lt;&gt;"",1,0))</f>
        <v>#REF!</v>
      </c>
      <c r="AD70" s="211" t="e">
        <f>IF('Crisis Indicator Data'!#REF!="No Data",1,IF(#REF!&lt;&gt;"",1,0))</f>
        <v>#REF!</v>
      </c>
      <c r="AE70" s="211" t="e">
        <f>IF('Crisis Indicator Data'!#REF!="No Data",1,IF(#REF!&lt;&gt;"",1,0))</f>
        <v>#REF!</v>
      </c>
      <c r="AF70" s="211" t="e">
        <f>IF('Crisis Indicator Data'!#REF!="No Data",1,IF(#REF!&lt;&gt;"",1,0))</f>
        <v>#REF!</v>
      </c>
      <c r="AG70" s="211" t="e">
        <f>IF('Crisis Indicator Data'!#REF!="No Data",1,IF(#REF!&lt;&gt;"",1,0))</f>
        <v>#REF!</v>
      </c>
      <c r="AH70" s="211" t="e">
        <f>IF('Crisis Indicator Data'!#REF!="No Data",1,IF(#REF!&lt;&gt;"",1,0))</f>
        <v>#REF!</v>
      </c>
      <c r="AI70" s="211" t="e">
        <f>IF('Crisis Indicator Data'!#REF!="No Data",1,IF(#REF!&lt;&gt;"",1,0))</f>
        <v>#REF!</v>
      </c>
      <c r="AJ70" s="211" t="e">
        <f>IF('Crisis Indicator Data'!#REF!="No Data",1,IF(#REF!&lt;&gt;"",1,0))</f>
        <v>#REF!</v>
      </c>
      <c r="AK70" s="211" t="e">
        <f>IF('Crisis Indicator Data'!#REF!="No Data",1,IF(#REF!&lt;&gt;"",1,0))</f>
        <v>#REF!</v>
      </c>
      <c r="AL70" s="211" t="e">
        <f>IF('Crisis Indicator Data'!#REF!="No Data",1,IF(#REF!&lt;&gt;"",1,0))</f>
        <v>#REF!</v>
      </c>
      <c r="AM70" s="211" t="e">
        <f>IF('Crisis Indicator Data'!#REF!="No Data",1,IF(#REF!&lt;&gt;"",1,0))</f>
        <v>#REF!</v>
      </c>
      <c r="AN70" s="211" t="e">
        <f>IF('Crisis Indicator Data'!#REF!="No Data",1,IF(#REF!&lt;&gt;"",1,0))</f>
        <v>#REF!</v>
      </c>
      <c r="AO70" s="211" t="e">
        <f>IF('Crisis Indicator Data'!#REF!="No Data",1,IF(#REF!&lt;&gt;"",1,0))</f>
        <v>#REF!</v>
      </c>
      <c r="AP70" s="211" t="e">
        <f>IF('Crisis Indicator Data'!#REF!="No Data",1,IF(#REF!&lt;&gt;"",1,0))</f>
        <v>#REF!</v>
      </c>
      <c r="AQ70" s="211" t="e">
        <f>IF('Crisis Indicator Data'!#REF!="No Data",1,IF(#REF!&lt;&gt;"",1,0))</f>
        <v>#REF!</v>
      </c>
      <c r="AR70" s="211" t="e">
        <f>IF('Crisis Indicator Data'!#REF!="No Data",1,IF(#REF!&lt;&gt;"",1,0))</f>
        <v>#REF!</v>
      </c>
      <c r="AS70" s="211" t="e">
        <f>IF('Crisis Indicator Data'!#REF!="No Data",1,IF(#REF!&lt;&gt;"",1,0))</f>
        <v>#REF!</v>
      </c>
      <c r="AT70" s="211" t="e">
        <f>IF('Crisis Indicator Data'!#REF!="No Data",1,IF(#REF!&lt;&gt;"",1,0))</f>
        <v>#REF!</v>
      </c>
      <c r="AU70" s="211" t="e">
        <f>IF('Crisis Indicator Data'!#REF!="No Data",1,IF(#REF!&lt;&gt;"",1,0))</f>
        <v>#REF!</v>
      </c>
      <c r="AV70" s="211" t="e">
        <f>IF('Crisis Indicator Data'!#REF!="No Data",1,IF(#REF!&lt;&gt;"",1,0))</f>
        <v>#REF!</v>
      </c>
      <c r="AW70" s="211" t="e">
        <f>IF('Crisis Indicator Data'!#REF!="No Data",1,IF(#REF!&lt;&gt;"",1,0))</f>
        <v>#REF!</v>
      </c>
      <c r="AX70" s="211" t="e">
        <f>IF('Crisis Indicator Data'!#REF!="No Data",1,IF(#REF!&lt;&gt;"",1,0))</f>
        <v>#REF!</v>
      </c>
      <c r="AY70" s="211" t="e">
        <f>IF('Crisis Indicator Data'!#REF!="No Data",1,IF(#REF!&lt;&gt;"",1,0))</f>
        <v>#REF!</v>
      </c>
      <c r="AZ70" s="211" t="e">
        <f>IF('Crisis Indicator Data'!#REF!="No Data",1,IF(#REF!&lt;&gt;"",1,0))</f>
        <v>#REF!</v>
      </c>
      <c r="BA70" t="e">
        <f t="shared" si="4"/>
        <v>#REF!</v>
      </c>
      <c r="BB70" s="22" t="e">
        <f t="shared" si="5"/>
        <v>#REF!</v>
      </c>
    </row>
    <row r="71" spans="1:54" x14ac:dyDescent="0.25">
      <c r="A71" t="s">
        <v>8891</v>
      </c>
      <c r="B71" s="211" t="e">
        <f>IF('Crisis Indicator Data'!#REF!="No Data",1,IF(#REF!&lt;&gt;"",1,0))</f>
        <v>#REF!</v>
      </c>
      <c r="C71" s="211" t="e">
        <f>IF('Crisis Indicator Data'!#REF!="No Data",1,IF(#REF!&lt;&gt;"",1,0))</f>
        <v>#REF!</v>
      </c>
      <c r="D71" s="211" t="e">
        <f>IF('Crisis Indicator Data'!#REF!="No Data",1,IF(#REF!&lt;&gt;"",1,0))</f>
        <v>#REF!</v>
      </c>
      <c r="E71" s="211" t="e">
        <f>IF('Crisis Indicator Data'!#REF!="No Data",1,IF(#REF!&lt;&gt;"",1,0))</f>
        <v>#REF!</v>
      </c>
      <c r="F71" s="211" t="e">
        <f>IF('Crisis Indicator Data'!#REF!="No Data",1,IF(#REF!&lt;&gt;"",1,0))</f>
        <v>#REF!</v>
      </c>
      <c r="G71" s="211" t="e">
        <f>IF('Crisis Indicator Data'!#REF!="No Data",1,IF(#REF!&lt;&gt;"",1,0))</f>
        <v>#REF!</v>
      </c>
      <c r="H71" s="211" t="e">
        <f>IF('Crisis Indicator Data'!#REF!="No Data",1,IF(#REF!&lt;&gt;"",1,0))</f>
        <v>#REF!</v>
      </c>
      <c r="I71" s="211" t="e">
        <f>IF('Crisis Indicator Data'!#REF!="No Data",1,IF(#REF!&lt;&gt;"",1,0))</f>
        <v>#REF!</v>
      </c>
      <c r="J71" s="211" t="e">
        <f>IF('Crisis Indicator Data'!#REF!="No Data",1,IF(#REF!&lt;&gt;"",1,0))</f>
        <v>#REF!</v>
      </c>
      <c r="K71" s="211" t="e">
        <f>IF('Crisis Indicator Data'!#REF!="No Data",1,IF(#REF!&lt;&gt;"",1,0))</f>
        <v>#REF!</v>
      </c>
      <c r="L71" s="211" t="e">
        <f>IF('Crisis Indicator Data'!#REF!="No Data",1,IF(#REF!&lt;&gt;"",1,0))</f>
        <v>#REF!</v>
      </c>
      <c r="M71" s="211" t="e">
        <f>IF('Crisis Indicator Data'!#REF!="No Data",1,IF(#REF!&lt;&gt;"",1,0))</f>
        <v>#REF!</v>
      </c>
      <c r="N71" s="211" t="e">
        <f>IF('Crisis Indicator Data'!#REF!="No Data",1,IF(#REF!&lt;&gt;"",1,0))</f>
        <v>#REF!</v>
      </c>
      <c r="O71" s="211" t="e">
        <f>IF('Crisis Indicator Data'!#REF!="No Data",1,IF(#REF!&lt;&gt;"",1,0))</f>
        <v>#REF!</v>
      </c>
      <c r="P71" s="211" t="e">
        <f>IF('Crisis Indicator Data'!#REF!="No Data",1,IF(#REF!&lt;&gt;"",1,0))</f>
        <v>#REF!</v>
      </c>
      <c r="Q71" s="211" t="e">
        <f>IF('Crisis Indicator Data'!#REF!="No Data",1,IF(#REF!&lt;&gt;"",1,0))</f>
        <v>#REF!</v>
      </c>
      <c r="R71" s="211" t="e">
        <f>IF('Crisis Indicator Data'!#REF!="No Data",1,IF(#REF!&lt;&gt;"",1,0))</f>
        <v>#REF!</v>
      </c>
      <c r="S71" s="211" t="e">
        <f>IF('Crisis Indicator Data'!#REF!="No Data",1,IF(#REF!&lt;&gt;"",1,0))</f>
        <v>#REF!</v>
      </c>
      <c r="T71" s="211" t="e">
        <f>IF('Crisis Indicator Data'!#REF!="No Data",1,IF(#REF!&lt;&gt;"",1,0))</f>
        <v>#REF!</v>
      </c>
      <c r="U71" s="211" t="e">
        <f>IF('Crisis Indicator Data'!#REF!="No Data",1,IF(#REF!&lt;&gt;"",1,0))</f>
        <v>#REF!</v>
      </c>
      <c r="V71" s="211" t="e">
        <f>IF('Crisis Indicator Data'!#REF!="No Data",1,IF(#REF!&lt;&gt;"",1,0))</f>
        <v>#REF!</v>
      </c>
      <c r="W71" s="211" t="e">
        <f>IF('Crisis Indicator Data'!#REF!="No Data",1,IF(#REF!&lt;&gt;"",1,0))</f>
        <v>#REF!</v>
      </c>
      <c r="X71" s="211" t="e">
        <f>IF('Crisis Indicator Data'!#REF!="No Data",1,IF(#REF!&lt;&gt;"",1,0))</f>
        <v>#REF!</v>
      </c>
      <c r="Y71" s="211" t="e">
        <f>IF('Crisis Indicator Data'!#REF!="No Data",1,IF(#REF!&lt;&gt;"",1,0))</f>
        <v>#REF!</v>
      </c>
      <c r="Z71" s="211" t="e">
        <f>IF('Crisis Indicator Data'!#REF!="No Data",1,IF(#REF!&lt;&gt;"",1,0))</f>
        <v>#REF!</v>
      </c>
      <c r="AA71" s="211" t="e">
        <f>IF('Crisis Indicator Data'!#REF!="No Data",1,IF(#REF!&lt;&gt;"",1,0))</f>
        <v>#REF!</v>
      </c>
      <c r="AB71" s="211" t="e">
        <f>IF('Crisis Indicator Data'!#REF!="No Data",1,IF(#REF!&lt;&gt;"",1,0))</f>
        <v>#REF!</v>
      </c>
      <c r="AC71" s="211" t="e">
        <f>IF('Crisis Indicator Data'!#REF!="No Data",1,IF(#REF!&lt;&gt;"",1,0))</f>
        <v>#REF!</v>
      </c>
      <c r="AD71" s="211" t="e">
        <f>IF('Crisis Indicator Data'!#REF!="No Data",1,IF(#REF!&lt;&gt;"",1,0))</f>
        <v>#REF!</v>
      </c>
      <c r="AE71" s="211" t="e">
        <f>IF('Crisis Indicator Data'!#REF!="No Data",1,IF(#REF!&lt;&gt;"",1,0))</f>
        <v>#REF!</v>
      </c>
      <c r="AF71" s="211" t="e">
        <f>IF('Crisis Indicator Data'!#REF!="No Data",1,IF(#REF!&lt;&gt;"",1,0))</f>
        <v>#REF!</v>
      </c>
      <c r="AG71" s="211" t="e">
        <f>IF('Crisis Indicator Data'!#REF!="No Data",1,IF(#REF!&lt;&gt;"",1,0))</f>
        <v>#REF!</v>
      </c>
      <c r="AH71" s="211" t="e">
        <f>IF('Crisis Indicator Data'!#REF!="No Data",1,IF(#REF!&lt;&gt;"",1,0))</f>
        <v>#REF!</v>
      </c>
      <c r="AI71" s="211" t="e">
        <f>IF('Crisis Indicator Data'!#REF!="No Data",1,IF(#REF!&lt;&gt;"",1,0))</f>
        <v>#REF!</v>
      </c>
      <c r="AJ71" s="211" t="e">
        <f>IF('Crisis Indicator Data'!#REF!="No Data",1,IF(#REF!&lt;&gt;"",1,0))</f>
        <v>#REF!</v>
      </c>
      <c r="AK71" s="211" t="e">
        <f>IF('Crisis Indicator Data'!#REF!="No Data",1,IF(#REF!&lt;&gt;"",1,0))</f>
        <v>#REF!</v>
      </c>
      <c r="AL71" s="211" t="e">
        <f>IF('Crisis Indicator Data'!#REF!="No Data",1,IF(#REF!&lt;&gt;"",1,0))</f>
        <v>#REF!</v>
      </c>
      <c r="AM71" s="211" t="e">
        <f>IF('Crisis Indicator Data'!#REF!="No Data",1,IF(#REF!&lt;&gt;"",1,0))</f>
        <v>#REF!</v>
      </c>
      <c r="AN71" s="211" t="e">
        <f>IF('Crisis Indicator Data'!#REF!="No Data",1,IF(#REF!&lt;&gt;"",1,0))</f>
        <v>#REF!</v>
      </c>
      <c r="AO71" s="211" t="e">
        <f>IF('Crisis Indicator Data'!#REF!="No Data",1,IF(#REF!&lt;&gt;"",1,0))</f>
        <v>#REF!</v>
      </c>
      <c r="AP71" s="211" t="e">
        <f>IF('Crisis Indicator Data'!#REF!="No Data",1,IF(#REF!&lt;&gt;"",1,0))</f>
        <v>#REF!</v>
      </c>
      <c r="AQ71" s="211" t="e">
        <f>IF('Crisis Indicator Data'!#REF!="No Data",1,IF(#REF!&lt;&gt;"",1,0))</f>
        <v>#REF!</v>
      </c>
      <c r="AR71" s="211" t="e">
        <f>IF('Crisis Indicator Data'!#REF!="No Data",1,IF(#REF!&lt;&gt;"",1,0))</f>
        <v>#REF!</v>
      </c>
      <c r="AS71" s="211" t="e">
        <f>IF('Crisis Indicator Data'!#REF!="No Data",1,IF(#REF!&lt;&gt;"",1,0))</f>
        <v>#REF!</v>
      </c>
      <c r="AT71" s="211" t="e">
        <f>IF('Crisis Indicator Data'!#REF!="No Data",1,IF(#REF!&lt;&gt;"",1,0))</f>
        <v>#REF!</v>
      </c>
      <c r="AU71" s="211" t="e">
        <f>IF('Crisis Indicator Data'!#REF!="No Data",1,IF(#REF!&lt;&gt;"",1,0))</f>
        <v>#REF!</v>
      </c>
      <c r="AV71" s="211" t="e">
        <f>IF('Crisis Indicator Data'!#REF!="No Data",1,IF(#REF!&lt;&gt;"",1,0))</f>
        <v>#REF!</v>
      </c>
      <c r="AW71" s="211" t="e">
        <f>IF('Crisis Indicator Data'!#REF!="No Data",1,IF(#REF!&lt;&gt;"",1,0))</f>
        <v>#REF!</v>
      </c>
      <c r="AX71" s="211" t="e">
        <f>IF('Crisis Indicator Data'!#REF!="No Data",1,IF(#REF!&lt;&gt;"",1,0))</f>
        <v>#REF!</v>
      </c>
      <c r="AY71" s="211" t="e">
        <f>IF('Crisis Indicator Data'!#REF!="No Data",1,IF(#REF!&lt;&gt;"",1,0))</f>
        <v>#REF!</v>
      </c>
      <c r="AZ71" s="211" t="e">
        <f>IF('Crisis Indicator Data'!#REF!="No Data",1,IF(#REF!&lt;&gt;"",1,0))</f>
        <v>#REF!</v>
      </c>
      <c r="BA71" t="e">
        <f t="shared" si="4"/>
        <v>#REF!</v>
      </c>
      <c r="BB71" s="22" t="e">
        <f t="shared" si="5"/>
        <v>#REF!</v>
      </c>
    </row>
    <row r="72" spans="1:54" x14ac:dyDescent="0.25">
      <c r="A72" t="s">
        <v>8895</v>
      </c>
      <c r="B72" s="211" t="e">
        <f>IF('Crisis Indicator Data'!#REF!="No Data",1,IF(#REF!&lt;&gt;"",1,0))</f>
        <v>#REF!</v>
      </c>
      <c r="C72" s="211" t="e">
        <f>IF('Crisis Indicator Data'!#REF!="No Data",1,IF(#REF!&lt;&gt;"",1,0))</f>
        <v>#REF!</v>
      </c>
      <c r="D72" s="211" t="e">
        <f>IF('Crisis Indicator Data'!#REF!="No Data",1,IF(#REF!&lt;&gt;"",1,0))</f>
        <v>#REF!</v>
      </c>
      <c r="E72" s="211" t="e">
        <f>IF('Crisis Indicator Data'!#REF!="No Data",1,IF(#REF!&lt;&gt;"",1,0))</f>
        <v>#REF!</v>
      </c>
      <c r="F72" s="211" t="e">
        <f>IF('Crisis Indicator Data'!#REF!="No Data",1,IF(#REF!&lt;&gt;"",1,0))</f>
        <v>#REF!</v>
      </c>
      <c r="G72" s="211" t="e">
        <f>IF('Crisis Indicator Data'!#REF!="No Data",1,IF(#REF!&lt;&gt;"",1,0))</f>
        <v>#REF!</v>
      </c>
      <c r="H72" s="211" t="e">
        <f>IF('Crisis Indicator Data'!#REF!="No Data",1,IF(#REF!&lt;&gt;"",1,0))</f>
        <v>#REF!</v>
      </c>
      <c r="I72" s="211" t="e">
        <f>IF('Crisis Indicator Data'!#REF!="No Data",1,IF(#REF!&lt;&gt;"",1,0))</f>
        <v>#REF!</v>
      </c>
      <c r="J72" s="211" t="e">
        <f>IF('Crisis Indicator Data'!#REF!="No Data",1,IF(#REF!&lt;&gt;"",1,0))</f>
        <v>#REF!</v>
      </c>
      <c r="K72" s="211" t="e">
        <f>IF('Crisis Indicator Data'!#REF!="No Data",1,IF(#REF!&lt;&gt;"",1,0))</f>
        <v>#REF!</v>
      </c>
      <c r="L72" s="211" t="e">
        <f>IF('Crisis Indicator Data'!#REF!="No Data",1,IF(#REF!&lt;&gt;"",1,0))</f>
        <v>#REF!</v>
      </c>
      <c r="M72" s="211" t="e">
        <f>IF('Crisis Indicator Data'!#REF!="No Data",1,IF(#REF!&lt;&gt;"",1,0))</f>
        <v>#REF!</v>
      </c>
      <c r="N72" s="211" t="e">
        <f>IF('Crisis Indicator Data'!#REF!="No Data",1,IF(#REF!&lt;&gt;"",1,0))</f>
        <v>#REF!</v>
      </c>
      <c r="O72" s="211" t="e">
        <f>IF('Crisis Indicator Data'!#REF!="No Data",1,IF(#REF!&lt;&gt;"",1,0))</f>
        <v>#REF!</v>
      </c>
      <c r="P72" s="211" t="e">
        <f>IF('Crisis Indicator Data'!#REF!="No Data",1,IF(#REF!&lt;&gt;"",1,0))</f>
        <v>#REF!</v>
      </c>
      <c r="Q72" s="211" t="e">
        <f>IF('Crisis Indicator Data'!#REF!="No Data",1,IF(#REF!&lt;&gt;"",1,0))</f>
        <v>#REF!</v>
      </c>
      <c r="R72" s="211" t="e">
        <f>IF('Crisis Indicator Data'!#REF!="No Data",1,IF(#REF!&lt;&gt;"",1,0))</f>
        <v>#REF!</v>
      </c>
      <c r="S72" s="211" t="e">
        <f>IF('Crisis Indicator Data'!#REF!="No Data",1,IF(#REF!&lt;&gt;"",1,0))</f>
        <v>#REF!</v>
      </c>
      <c r="T72" s="211" t="e">
        <f>IF('Crisis Indicator Data'!#REF!="No Data",1,IF(#REF!&lt;&gt;"",1,0))</f>
        <v>#REF!</v>
      </c>
      <c r="U72" s="211" t="e">
        <f>IF('Crisis Indicator Data'!#REF!="No Data",1,IF(#REF!&lt;&gt;"",1,0))</f>
        <v>#REF!</v>
      </c>
      <c r="V72" s="211" t="e">
        <f>IF('Crisis Indicator Data'!#REF!="No Data",1,IF(#REF!&lt;&gt;"",1,0))</f>
        <v>#REF!</v>
      </c>
      <c r="W72" s="211" t="e">
        <f>IF('Crisis Indicator Data'!#REF!="No Data",1,IF(#REF!&lt;&gt;"",1,0))</f>
        <v>#REF!</v>
      </c>
      <c r="X72" s="211" t="e">
        <f>IF('Crisis Indicator Data'!#REF!="No Data",1,IF(#REF!&lt;&gt;"",1,0))</f>
        <v>#REF!</v>
      </c>
      <c r="Y72" s="211" t="e">
        <f>IF('Crisis Indicator Data'!#REF!="No Data",1,IF(#REF!&lt;&gt;"",1,0))</f>
        <v>#REF!</v>
      </c>
      <c r="Z72" s="211" t="e">
        <f>IF('Crisis Indicator Data'!#REF!="No Data",1,IF(#REF!&lt;&gt;"",1,0))</f>
        <v>#REF!</v>
      </c>
      <c r="AA72" s="211" t="e">
        <f>IF('Crisis Indicator Data'!#REF!="No Data",1,IF(#REF!&lt;&gt;"",1,0))</f>
        <v>#REF!</v>
      </c>
      <c r="AB72" s="211" t="e">
        <f>IF('Crisis Indicator Data'!#REF!="No Data",1,IF(#REF!&lt;&gt;"",1,0))</f>
        <v>#REF!</v>
      </c>
      <c r="AC72" s="211" t="e">
        <f>IF('Crisis Indicator Data'!#REF!="No Data",1,IF(#REF!&lt;&gt;"",1,0))</f>
        <v>#REF!</v>
      </c>
      <c r="AD72" s="211" t="e">
        <f>IF('Crisis Indicator Data'!#REF!="No Data",1,IF(#REF!&lt;&gt;"",1,0))</f>
        <v>#REF!</v>
      </c>
      <c r="AE72" s="211" t="e">
        <f>IF('Crisis Indicator Data'!#REF!="No Data",1,IF(#REF!&lt;&gt;"",1,0))</f>
        <v>#REF!</v>
      </c>
      <c r="AF72" s="211" t="e">
        <f>IF('Crisis Indicator Data'!#REF!="No Data",1,IF(#REF!&lt;&gt;"",1,0))</f>
        <v>#REF!</v>
      </c>
      <c r="AG72" s="211" t="e">
        <f>IF('Crisis Indicator Data'!#REF!="No Data",1,IF(#REF!&lt;&gt;"",1,0))</f>
        <v>#REF!</v>
      </c>
      <c r="AH72" s="211" t="e">
        <f>IF('Crisis Indicator Data'!#REF!="No Data",1,IF(#REF!&lt;&gt;"",1,0))</f>
        <v>#REF!</v>
      </c>
      <c r="AI72" s="211" t="e">
        <f>IF('Crisis Indicator Data'!#REF!="No Data",1,IF(#REF!&lt;&gt;"",1,0))</f>
        <v>#REF!</v>
      </c>
      <c r="AJ72" s="211" t="e">
        <f>IF('Crisis Indicator Data'!#REF!="No Data",1,IF(#REF!&lt;&gt;"",1,0))</f>
        <v>#REF!</v>
      </c>
      <c r="AK72" s="211" t="e">
        <f>IF('Crisis Indicator Data'!#REF!="No Data",1,IF(#REF!&lt;&gt;"",1,0))</f>
        <v>#REF!</v>
      </c>
      <c r="AL72" s="211" t="e">
        <f>IF('Crisis Indicator Data'!#REF!="No Data",1,IF(#REF!&lt;&gt;"",1,0))</f>
        <v>#REF!</v>
      </c>
      <c r="AM72" s="211" t="e">
        <f>IF('Crisis Indicator Data'!#REF!="No Data",1,IF(#REF!&lt;&gt;"",1,0))</f>
        <v>#REF!</v>
      </c>
      <c r="AN72" s="211" t="e">
        <f>IF('Crisis Indicator Data'!#REF!="No Data",1,IF(#REF!&lt;&gt;"",1,0))</f>
        <v>#REF!</v>
      </c>
      <c r="AO72" s="211" t="e">
        <f>IF('Crisis Indicator Data'!#REF!="No Data",1,IF(#REF!&lt;&gt;"",1,0))</f>
        <v>#REF!</v>
      </c>
      <c r="AP72" s="211" t="e">
        <f>IF('Crisis Indicator Data'!#REF!="No Data",1,IF(#REF!&lt;&gt;"",1,0))</f>
        <v>#REF!</v>
      </c>
      <c r="AQ72" s="211" t="e">
        <f>IF('Crisis Indicator Data'!#REF!="No Data",1,IF(#REF!&lt;&gt;"",1,0))</f>
        <v>#REF!</v>
      </c>
      <c r="AR72" s="211" t="e">
        <f>IF('Crisis Indicator Data'!#REF!="No Data",1,IF(#REF!&lt;&gt;"",1,0))</f>
        <v>#REF!</v>
      </c>
      <c r="AS72" s="211" t="e">
        <f>IF('Crisis Indicator Data'!#REF!="No Data",1,IF(#REF!&lt;&gt;"",1,0))</f>
        <v>#REF!</v>
      </c>
      <c r="AT72" s="211" t="e">
        <f>IF('Crisis Indicator Data'!#REF!="No Data",1,IF(#REF!&lt;&gt;"",1,0))</f>
        <v>#REF!</v>
      </c>
      <c r="AU72" s="211" t="e">
        <f>IF('Crisis Indicator Data'!#REF!="No Data",1,IF(#REF!&lt;&gt;"",1,0))</f>
        <v>#REF!</v>
      </c>
      <c r="AV72" s="211" t="e">
        <f>IF('Crisis Indicator Data'!#REF!="No Data",1,IF(#REF!&lt;&gt;"",1,0))</f>
        <v>#REF!</v>
      </c>
      <c r="AW72" s="211" t="e">
        <f>IF('Crisis Indicator Data'!#REF!="No Data",1,IF(#REF!&lt;&gt;"",1,0))</f>
        <v>#REF!</v>
      </c>
      <c r="AX72" s="211" t="e">
        <f>IF('Crisis Indicator Data'!#REF!="No Data",1,IF(#REF!&lt;&gt;"",1,0))</f>
        <v>#REF!</v>
      </c>
      <c r="AY72" s="211" t="e">
        <f>IF('Crisis Indicator Data'!#REF!="No Data",1,IF(#REF!&lt;&gt;"",1,0))</f>
        <v>#REF!</v>
      </c>
      <c r="AZ72" s="211" t="e">
        <f>IF('Crisis Indicator Data'!#REF!="No Data",1,IF(#REF!&lt;&gt;"",1,0))</f>
        <v>#REF!</v>
      </c>
      <c r="BA72" t="e">
        <f t="shared" si="4"/>
        <v>#REF!</v>
      </c>
      <c r="BB72" s="22" t="e">
        <f t="shared" si="5"/>
        <v>#REF!</v>
      </c>
    </row>
    <row r="73" spans="1:54" x14ac:dyDescent="0.25">
      <c r="A73" t="s">
        <v>8892</v>
      </c>
      <c r="B73" s="211" t="e">
        <f>IF('Crisis Indicator Data'!#REF!="No Data",1,IF(#REF!&lt;&gt;"",1,0))</f>
        <v>#REF!</v>
      </c>
      <c r="C73" s="211" t="e">
        <f>IF('Crisis Indicator Data'!#REF!="No Data",1,IF(#REF!&lt;&gt;"",1,0))</f>
        <v>#REF!</v>
      </c>
      <c r="D73" s="211" t="e">
        <f>IF('Crisis Indicator Data'!#REF!="No Data",1,IF(#REF!&lt;&gt;"",1,0))</f>
        <v>#REF!</v>
      </c>
      <c r="E73" s="211" t="e">
        <f>IF('Crisis Indicator Data'!#REF!="No Data",1,IF(#REF!&lt;&gt;"",1,0))</f>
        <v>#REF!</v>
      </c>
      <c r="F73" s="211" t="e">
        <f>IF('Crisis Indicator Data'!#REF!="No Data",1,IF(#REF!&lt;&gt;"",1,0))</f>
        <v>#REF!</v>
      </c>
      <c r="G73" s="211" t="e">
        <f>IF('Crisis Indicator Data'!#REF!="No Data",1,IF(#REF!&lt;&gt;"",1,0))</f>
        <v>#REF!</v>
      </c>
      <c r="H73" s="211" t="e">
        <f>IF('Crisis Indicator Data'!#REF!="No Data",1,IF(#REF!&lt;&gt;"",1,0))</f>
        <v>#REF!</v>
      </c>
      <c r="I73" s="211" t="e">
        <f>IF('Crisis Indicator Data'!#REF!="No Data",1,IF(#REF!&lt;&gt;"",1,0))</f>
        <v>#REF!</v>
      </c>
      <c r="J73" s="211" t="e">
        <f>IF('Crisis Indicator Data'!#REF!="No Data",1,IF(#REF!&lt;&gt;"",1,0))</f>
        <v>#REF!</v>
      </c>
      <c r="K73" s="211" t="e">
        <f>IF('Crisis Indicator Data'!#REF!="No Data",1,IF(#REF!&lt;&gt;"",1,0))</f>
        <v>#REF!</v>
      </c>
      <c r="L73" s="211" t="e">
        <f>IF('Crisis Indicator Data'!#REF!="No Data",1,IF(#REF!&lt;&gt;"",1,0))</f>
        <v>#REF!</v>
      </c>
      <c r="M73" s="211" t="e">
        <f>IF('Crisis Indicator Data'!#REF!="No Data",1,IF(#REF!&lt;&gt;"",1,0))</f>
        <v>#REF!</v>
      </c>
      <c r="N73" s="211" t="e">
        <f>IF('Crisis Indicator Data'!#REF!="No Data",1,IF(#REF!&lt;&gt;"",1,0))</f>
        <v>#REF!</v>
      </c>
      <c r="O73" s="211" t="e">
        <f>IF('Crisis Indicator Data'!#REF!="No Data",1,IF(#REF!&lt;&gt;"",1,0))</f>
        <v>#REF!</v>
      </c>
      <c r="P73" s="211" t="e">
        <f>IF('Crisis Indicator Data'!#REF!="No Data",1,IF(#REF!&lt;&gt;"",1,0))</f>
        <v>#REF!</v>
      </c>
      <c r="Q73" s="211" t="e">
        <f>IF('Crisis Indicator Data'!#REF!="No Data",1,IF(#REF!&lt;&gt;"",1,0))</f>
        <v>#REF!</v>
      </c>
      <c r="R73" s="211" t="e">
        <f>IF('Crisis Indicator Data'!#REF!="No Data",1,IF(#REF!&lt;&gt;"",1,0))</f>
        <v>#REF!</v>
      </c>
      <c r="S73" s="211" t="e">
        <f>IF('Crisis Indicator Data'!#REF!="No Data",1,IF(#REF!&lt;&gt;"",1,0))</f>
        <v>#REF!</v>
      </c>
      <c r="T73" s="211" t="e">
        <f>IF('Crisis Indicator Data'!#REF!="No Data",1,IF(#REF!&lt;&gt;"",1,0))</f>
        <v>#REF!</v>
      </c>
      <c r="U73" s="211" t="e">
        <f>IF('Crisis Indicator Data'!#REF!="No Data",1,IF(#REF!&lt;&gt;"",1,0))</f>
        <v>#REF!</v>
      </c>
      <c r="V73" s="211" t="e">
        <f>IF('Crisis Indicator Data'!#REF!="No Data",1,IF(#REF!&lt;&gt;"",1,0))</f>
        <v>#REF!</v>
      </c>
      <c r="W73" s="211" t="e">
        <f>IF('Crisis Indicator Data'!#REF!="No Data",1,IF(#REF!&lt;&gt;"",1,0))</f>
        <v>#REF!</v>
      </c>
      <c r="X73" s="211" t="e">
        <f>IF('Crisis Indicator Data'!#REF!="No Data",1,IF(#REF!&lt;&gt;"",1,0))</f>
        <v>#REF!</v>
      </c>
      <c r="Y73" s="211" t="e">
        <f>IF('Crisis Indicator Data'!#REF!="No Data",1,IF(#REF!&lt;&gt;"",1,0))</f>
        <v>#REF!</v>
      </c>
      <c r="Z73" s="211" t="e">
        <f>IF('Crisis Indicator Data'!#REF!="No Data",1,IF(#REF!&lt;&gt;"",1,0))</f>
        <v>#REF!</v>
      </c>
      <c r="AA73" s="211" t="e">
        <f>IF('Crisis Indicator Data'!#REF!="No Data",1,IF(#REF!&lt;&gt;"",1,0))</f>
        <v>#REF!</v>
      </c>
      <c r="AB73" s="211" t="e">
        <f>IF('Crisis Indicator Data'!#REF!="No Data",1,IF(#REF!&lt;&gt;"",1,0))</f>
        <v>#REF!</v>
      </c>
      <c r="AC73" s="211" t="e">
        <f>IF('Crisis Indicator Data'!#REF!="No Data",1,IF(#REF!&lt;&gt;"",1,0))</f>
        <v>#REF!</v>
      </c>
      <c r="AD73" s="211" t="e">
        <f>IF('Crisis Indicator Data'!#REF!="No Data",1,IF(#REF!&lt;&gt;"",1,0))</f>
        <v>#REF!</v>
      </c>
      <c r="AE73" s="211" t="e">
        <f>IF('Crisis Indicator Data'!#REF!="No Data",1,IF(#REF!&lt;&gt;"",1,0))</f>
        <v>#REF!</v>
      </c>
      <c r="AF73" s="211" t="e">
        <f>IF('Crisis Indicator Data'!#REF!="No Data",1,IF(#REF!&lt;&gt;"",1,0))</f>
        <v>#REF!</v>
      </c>
      <c r="AG73" s="211" t="e">
        <f>IF('Crisis Indicator Data'!#REF!="No Data",1,IF(#REF!&lt;&gt;"",1,0))</f>
        <v>#REF!</v>
      </c>
      <c r="AH73" s="211" t="e">
        <f>IF('Crisis Indicator Data'!#REF!="No Data",1,IF(#REF!&lt;&gt;"",1,0))</f>
        <v>#REF!</v>
      </c>
      <c r="AI73" s="211" t="e">
        <f>IF('Crisis Indicator Data'!#REF!="No Data",1,IF(#REF!&lt;&gt;"",1,0))</f>
        <v>#REF!</v>
      </c>
      <c r="AJ73" s="211" t="e">
        <f>IF('Crisis Indicator Data'!#REF!="No Data",1,IF(#REF!&lt;&gt;"",1,0))</f>
        <v>#REF!</v>
      </c>
      <c r="AK73" s="211" t="e">
        <f>IF('Crisis Indicator Data'!#REF!="No Data",1,IF(#REF!&lt;&gt;"",1,0))</f>
        <v>#REF!</v>
      </c>
      <c r="AL73" s="211" t="e">
        <f>IF('Crisis Indicator Data'!#REF!="No Data",1,IF(#REF!&lt;&gt;"",1,0))</f>
        <v>#REF!</v>
      </c>
      <c r="AM73" s="211" t="e">
        <f>IF('Crisis Indicator Data'!#REF!="No Data",1,IF(#REF!&lt;&gt;"",1,0))</f>
        <v>#REF!</v>
      </c>
      <c r="AN73" s="211" t="e">
        <f>IF('Crisis Indicator Data'!#REF!="No Data",1,IF(#REF!&lt;&gt;"",1,0))</f>
        <v>#REF!</v>
      </c>
      <c r="AO73" s="211" t="e">
        <f>IF('Crisis Indicator Data'!#REF!="No Data",1,IF(#REF!&lt;&gt;"",1,0))</f>
        <v>#REF!</v>
      </c>
      <c r="AP73" s="211" t="e">
        <f>IF('Crisis Indicator Data'!#REF!="No Data",1,IF(#REF!&lt;&gt;"",1,0))</f>
        <v>#REF!</v>
      </c>
      <c r="AQ73" s="211" t="e">
        <f>IF('Crisis Indicator Data'!#REF!="No Data",1,IF(#REF!&lt;&gt;"",1,0))</f>
        <v>#REF!</v>
      </c>
      <c r="AR73" s="211" t="e">
        <f>IF('Crisis Indicator Data'!#REF!="No Data",1,IF(#REF!&lt;&gt;"",1,0))</f>
        <v>#REF!</v>
      </c>
      <c r="AS73" s="211" t="e">
        <f>IF('Crisis Indicator Data'!#REF!="No Data",1,IF(#REF!&lt;&gt;"",1,0))</f>
        <v>#REF!</v>
      </c>
      <c r="AT73" s="211" t="e">
        <f>IF('Crisis Indicator Data'!#REF!="No Data",1,IF(#REF!&lt;&gt;"",1,0))</f>
        <v>#REF!</v>
      </c>
      <c r="AU73" s="211" t="e">
        <f>IF('Crisis Indicator Data'!#REF!="No Data",1,IF(#REF!&lt;&gt;"",1,0))</f>
        <v>#REF!</v>
      </c>
      <c r="AV73" s="211" t="e">
        <f>IF('Crisis Indicator Data'!#REF!="No Data",1,IF(#REF!&lt;&gt;"",1,0))</f>
        <v>#REF!</v>
      </c>
      <c r="AW73" s="211" t="e">
        <f>IF('Crisis Indicator Data'!#REF!="No Data",1,IF(#REF!&lt;&gt;"",1,0))</f>
        <v>#REF!</v>
      </c>
      <c r="AX73" s="211" t="e">
        <f>IF('Crisis Indicator Data'!#REF!="No Data",1,IF(#REF!&lt;&gt;"",1,0))</f>
        <v>#REF!</v>
      </c>
      <c r="AY73" s="211" t="e">
        <f>IF('Crisis Indicator Data'!#REF!="No Data",1,IF(#REF!&lt;&gt;"",1,0))</f>
        <v>#REF!</v>
      </c>
      <c r="AZ73" s="211" t="e">
        <f>IF('Crisis Indicator Data'!#REF!="No Data",1,IF(#REF!&lt;&gt;"",1,0))</f>
        <v>#REF!</v>
      </c>
      <c r="BA73" t="e">
        <f t="shared" si="4"/>
        <v>#REF!</v>
      </c>
      <c r="BB73" s="22" t="e">
        <f t="shared" si="5"/>
        <v>#REF!</v>
      </c>
    </row>
    <row r="74" spans="1:54" x14ac:dyDescent="0.25">
      <c r="A74" t="s">
        <v>8896</v>
      </c>
      <c r="B74" s="211" t="e">
        <f>IF('Crisis Indicator Data'!#REF!="No Data",1,IF(#REF!&lt;&gt;"",1,0))</f>
        <v>#REF!</v>
      </c>
      <c r="C74" s="211" t="e">
        <f>IF('Crisis Indicator Data'!#REF!="No Data",1,IF(#REF!&lt;&gt;"",1,0))</f>
        <v>#REF!</v>
      </c>
      <c r="D74" s="211" t="e">
        <f>IF('Crisis Indicator Data'!#REF!="No Data",1,IF(#REF!&lt;&gt;"",1,0))</f>
        <v>#REF!</v>
      </c>
      <c r="E74" s="211" t="e">
        <f>IF('Crisis Indicator Data'!#REF!="No Data",1,IF(#REF!&lt;&gt;"",1,0))</f>
        <v>#REF!</v>
      </c>
      <c r="F74" s="211" t="e">
        <f>IF('Crisis Indicator Data'!#REF!="No Data",1,IF(#REF!&lt;&gt;"",1,0))</f>
        <v>#REF!</v>
      </c>
      <c r="G74" s="211" t="e">
        <f>IF('Crisis Indicator Data'!#REF!="No Data",1,IF(#REF!&lt;&gt;"",1,0))</f>
        <v>#REF!</v>
      </c>
      <c r="H74" s="211" t="e">
        <f>IF('Crisis Indicator Data'!#REF!="No Data",1,IF(#REF!&lt;&gt;"",1,0))</f>
        <v>#REF!</v>
      </c>
      <c r="I74" s="211" t="e">
        <f>IF('Crisis Indicator Data'!#REF!="No Data",1,IF(#REF!&lt;&gt;"",1,0))</f>
        <v>#REF!</v>
      </c>
      <c r="J74" s="211" t="e">
        <f>IF('Crisis Indicator Data'!#REF!="No Data",1,IF(#REF!&lt;&gt;"",1,0))</f>
        <v>#REF!</v>
      </c>
      <c r="K74" s="211" t="e">
        <f>IF('Crisis Indicator Data'!#REF!="No Data",1,IF(#REF!&lt;&gt;"",1,0))</f>
        <v>#REF!</v>
      </c>
      <c r="L74" s="211" t="e">
        <f>IF('Crisis Indicator Data'!#REF!="No Data",1,IF(#REF!&lt;&gt;"",1,0))</f>
        <v>#REF!</v>
      </c>
      <c r="M74" s="211" t="e">
        <f>IF('Crisis Indicator Data'!#REF!="No Data",1,IF(#REF!&lt;&gt;"",1,0))</f>
        <v>#REF!</v>
      </c>
      <c r="N74" s="211" t="e">
        <f>IF('Crisis Indicator Data'!#REF!="No Data",1,IF(#REF!&lt;&gt;"",1,0))</f>
        <v>#REF!</v>
      </c>
      <c r="O74" s="211" t="e">
        <f>IF('Crisis Indicator Data'!#REF!="No Data",1,IF(#REF!&lt;&gt;"",1,0))</f>
        <v>#REF!</v>
      </c>
      <c r="P74" s="211" t="e">
        <f>IF('Crisis Indicator Data'!#REF!="No Data",1,IF(#REF!&lt;&gt;"",1,0))</f>
        <v>#REF!</v>
      </c>
      <c r="Q74" s="211" t="e">
        <f>IF('Crisis Indicator Data'!#REF!="No Data",1,IF(#REF!&lt;&gt;"",1,0))</f>
        <v>#REF!</v>
      </c>
      <c r="R74" s="211" t="e">
        <f>IF('Crisis Indicator Data'!#REF!="No Data",1,IF(#REF!&lt;&gt;"",1,0))</f>
        <v>#REF!</v>
      </c>
      <c r="S74" s="211" t="e">
        <f>IF('Crisis Indicator Data'!#REF!="No Data",1,IF(#REF!&lt;&gt;"",1,0))</f>
        <v>#REF!</v>
      </c>
      <c r="T74" s="211" t="e">
        <f>IF('Crisis Indicator Data'!#REF!="No Data",1,IF(#REF!&lt;&gt;"",1,0))</f>
        <v>#REF!</v>
      </c>
      <c r="U74" s="211" t="e">
        <f>IF('Crisis Indicator Data'!#REF!="No Data",1,IF(#REF!&lt;&gt;"",1,0))</f>
        <v>#REF!</v>
      </c>
      <c r="V74" s="211" t="e">
        <f>IF('Crisis Indicator Data'!#REF!="No Data",1,IF(#REF!&lt;&gt;"",1,0))</f>
        <v>#REF!</v>
      </c>
      <c r="W74" s="211" t="e">
        <f>IF('Crisis Indicator Data'!#REF!="No Data",1,IF(#REF!&lt;&gt;"",1,0))</f>
        <v>#REF!</v>
      </c>
      <c r="X74" s="211" t="e">
        <f>IF('Crisis Indicator Data'!#REF!="No Data",1,IF(#REF!&lt;&gt;"",1,0))</f>
        <v>#REF!</v>
      </c>
      <c r="Y74" s="211" t="e">
        <f>IF('Crisis Indicator Data'!#REF!="No Data",1,IF(#REF!&lt;&gt;"",1,0))</f>
        <v>#REF!</v>
      </c>
      <c r="Z74" s="211" t="e">
        <f>IF('Crisis Indicator Data'!#REF!="No Data",1,IF(#REF!&lt;&gt;"",1,0))</f>
        <v>#REF!</v>
      </c>
      <c r="AA74" s="211" t="e">
        <f>IF('Crisis Indicator Data'!#REF!="No Data",1,IF(#REF!&lt;&gt;"",1,0))</f>
        <v>#REF!</v>
      </c>
      <c r="AB74" s="211" t="e">
        <f>IF('Crisis Indicator Data'!#REF!="No Data",1,IF(#REF!&lt;&gt;"",1,0))</f>
        <v>#REF!</v>
      </c>
      <c r="AC74" s="211" t="e">
        <f>IF('Crisis Indicator Data'!#REF!="No Data",1,IF(#REF!&lt;&gt;"",1,0))</f>
        <v>#REF!</v>
      </c>
      <c r="AD74" s="211" t="e">
        <f>IF('Crisis Indicator Data'!#REF!="No Data",1,IF(#REF!&lt;&gt;"",1,0))</f>
        <v>#REF!</v>
      </c>
      <c r="AE74" s="211" t="e">
        <f>IF('Crisis Indicator Data'!#REF!="No Data",1,IF(#REF!&lt;&gt;"",1,0))</f>
        <v>#REF!</v>
      </c>
      <c r="AF74" s="211" t="e">
        <f>IF('Crisis Indicator Data'!#REF!="No Data",1,IF(#REF!&lt;&gt;"",1,0))</f>
        <v>#REF!</v>
      </c>
      <c r="AG74" s="211" t="e">
        <f>IF('Crisis Indicator Data'!#REF!="No Data",1,IF(#REF!&lt;&gt;"",1,0))</f>
        <v>#REF!</v>
      </c>
      <c r="AH74" s="211" t="e">
        <f>IF('Crisis Indicator Data'!#REF!="No Data",1,IF(#REF!&lt;&gt;"",1,0))</f>
        <v>#REF!</v>
      </c>
      <c r="AI74" s="211" t="e">
        <f>IF('Crisis Indicator Data'!#REF!="No Data",1,IF(#REF!&lt;&gt;"",1,0))</f>
        <v>#REF!</v>
      </c>
      <c r="AJ74" s="211" t="e">
        <f>IF('Crisis Indicator Data'!#REF!="No Data",1,IF(#REF!&lt;&gt;"",1,0))</f>
        <v>#REF!</v>
      </c>
      <c r="AK74" s="211" t="e">
        <f>IF('Crisis Indicator Data'!#REF!="No Data",1,IF(#REF!&lt;&gt;"",1,0))</f>
        <v>#REF!</v>
      </c>
      <c r="AL74" s="211" t="e">
        <f>IF('Crisis Indicator Data'!#REF!="No Data",1,IF(#REF!&lt;&gt;"",1,0))</f>
        <v>#REF!</v>
      </c>
      <c r="AM74" s="211" t="e">
        <f>IF('Crisis Indicator Data'!#REF!="No Data",1,IF(#REF!&lt;&gt;"",1,0))</f>
        <v>#REF!</v>
      </c>
      <c r="AN74" s="211" t="e">
        <f>IF('Crisis Indicator Data'!#REF!="No Data",1,IF(#REF!&lt;&gt;"",1,0))</f>
        <v>#REF!</v>
      </c>
      <c r="AO74" s="211" t="e">
        <f>IF('Crisis Indicator Data'!#REF!="No Data",1,IF(#REF!&lt;&gt;"",1,0))</f>
        <v>#REF!</v>
      </c>
      <c r="AP74" s="211" t="e">
        <f>IF('Crisis Indicator Data'!#REF!="No Data",1,IF(#REF!&lt;&gt;"",1,0))</f>
        <v>#REF!</v>
      </c>
      <c r="AQ74" s="211" t="e">
        <f>IF('Crisis Indicator Data'!#REF!="No Data",1,IF(#REF!&lt;&gt;"",1,0))</f>
        <v>#REF!</v>
      </c>
      <c r="AR74" s="211" t="e">
        <f>IF('Crisis Indicator Data'!#REF!="No Data",1,IF(#REF!&lt;&gt;"",1,0))</f>
        <v>#REF!</v>
      </c>
      <c r="AS74" s="211" t="e">
        <f>IF('Crisis Indicator Data'!#REF!="No Data",1,IF(#REF!&lt;&gt;"",1,0))</f>
        <v>#REF!</v>
      </c>
      <c r="AT74" s="211" t="e">
        <f>IF('Crisis Indicator Data'!#REF!="No Data",1,IF(#REF!&lt;&gt;"",1,0))</f>
        <v>#REF!</v>
      </c>
      <c r="AU74" s="211" t="e">
        <f>IF('Crisis Indicator Data'!#REF!="No Data",1,IF(#REF!&lt;&gt;"",1,0))</f>
        <v>#REF!</v>
      </c>
      <c r="AV74" s="211" t="e">
        <f>IF('Crisis Indicator Data'!#REF!="No Data",1,IF(#REF!&lt;&gt;"",1,0))</f>
        <v>#REF!</v>
      </c>
      <c r="AW74" s="211" t="e">
        <f>IF('Crisis Indicator Data'!#REF!="No Data",1,IF(#REF!&lt;&gt;"",1,0))</f>
        <v>#REF!</v>
      </c>
      <c r="AX74" s="211" t="e">
        <f>IF('Crisis Indicator Data'!#REF!="No Data",1,IF(#REF!&lt;&gt;"",1,0))</f>
        <v>#REF!</v>
      </c>
      <c r="AY74" s="211" t="e">
        <f>IF('Crisis Indicator Data'!#REF!="No Data",1,IF(#REF!&lt;&gt;"",1,0))</f>
        <v>#REF!</v>
      </c>
      <c r="AZ74" s="211" t="e">
        <f>IF('Crisis Indicator Data'!#REF!="No Data",1,IF(#REF!&lt;&gt;"",1,0))</f>
        <v>#REF!</v>
      </c>
      <c r="BA74" t="e">
        <f t="shared" si="4"/>
        <v>#REF!</v>
      </c>
      <c r="BB74" s="22" t="e">
        <f t="shared" si="5"/>
        <v>#REF!</v>
      </c>
    </row>
    <row r="75" spans="1:54" x14ac:dyDescent="0.25">
      <c r="A75" t="s">
        <v>8904</v>
      </c>
      <c r="B75" s="211" t="e">
        <f>IF('Crisis Indicator Data'!#REF!="No Data",1,IF(#REF!&lt;&gt;"",1,0))</f>
        <v>#REF!</v>
      </c>
      <c r="C75" s="211" t="e">
        <f>IF('Crisis Indicator Data'!#REF!="No Data",1,IF(#REF!&lt;&gt;"",1,0))</f>
        <v>#REF!</v>
      </c>
      <c r="D75" s="211" t="e">
        <f>IF('Crisis Indicator Data'!#REF!="No Data",1,IF(#REF!&lt;&gt;"",1,0))</f>
        <v>#REF!</v>
      </c>
      <c r="E75" s="211" t="e">
        <f>IF('Crisis Indicator Data'!#REF!="No Data",1,IF(#REF!&lt;&gt;"",1,0))</f>
        <v>#REF!</v>
      </c>
      <c r="F75" s="211" t="e">
        <f>IF('Crisis Indicator Data'!#REF!="No Data",1,IF(#REF!&lt;&gt;"",1,0))</f>
        <v>#REF!</v>
      </c>
      <c r="G75" s="211" t="e">
        <f>IF('Crisis Indicator Data'!#REF!="No Data",1,IF(#REF!&lt;&gt;"",1,0))</f>
        <v>#REF!</v>
      </c>
      <c r="H75" s="211" t="e">
        <f>IF('Crisis Indicator Data'!#REF!="No Data",1,IF(#REF!&lt;&gt;"",1,0))</f>
        <v>#REF!</v>
      </c>
      <c r="I75" s="211" t="e">
        <f>IF('Crisis Indicator Data'!#REF!="No Data",1,IF(#REF!&lt;&gt;"",1,0))</f>
        <v>#REF!</v>
      </c>
      <c r="J75" s="211" t="e">
        <f>IF('Crisis Indicator Data'!#REF!="No Data",1,IF(#REF!&lt;&gt;"",1,0))</f>
        <v>#REF!</v>
      </c>
      <c r="K75" s="211" t="e">
        <f>IF('Crisis Indicator Data'!#REF!="No Data",1,IF(#REF!&lt;&gt;"",1,0))</f>
        <v>#REF!</v>
      </c>
      <c r="L75" s="211" t="e">
        <f>IF('Crisis Indicator Data'!#REF!="No Data",1,IF(#REF!&lt;&gt;"",1,0))</f>
        <v>#REF!</v>
      </c>
      <c r="M75" s="211" t="e">
        <f>IF('Crisis Indicator Data'!#REF!="No Data",1,IF(#REF!&lt;&gt;"",1,0))</f>
        <v>#REF!</v>
      </c>
      <c r="N75" s="211" t="e">
        <f>IF('Crisis Indicator Data'!#REF!="No Data",1,IF(#REF!&lt;&gt;"",1,0))</f>
        <v>#REF!</v>
      </c>
      <c r="O75" s="211" t="e">
        <f>IF('Crisis Indicator Data'!#REF!="No Data",1,IF(#REF!&lt;&gt;"",1,0))</f>
        <v>#REF!</v>
      </c>
      <c r="P75" s="211" t="e">
        <f>IF('Crisis Indicator Data'!#REF!="No Data",1,IF(#REF!&lt;&gt;"",1,0))</f>
        <v>#REF!</v>
      </c>
      <c r="Q75" s="211" t="e">
        <f>IF('Crisis Indicator Data'!#REF!="No Data",1,IF(#REF!&lt;&gt;"",1,0))</f>
        <v>#REF!</v>
      </c>
      <c r="R75" s="211" t="e">
        <f>IF('Crisis Indicator Data'!#REF!="No Data",1,IF(#REF!&lt;&gt;"",1,0))</f>
        <v>#REF!</v>
      </c>
      <c r="S75" s="211" t="e">
        <f>IF('Crisis Indicator Data'!#REF!="No Data",1,IF(#REF!&lt;&gt;"",1,0))</f>
        <v>#REF!</v>
      </c>
      <c r="T75" s="211" t="e">
        <f>IF('Crisis Indicator Data'!#REF!="No Data",1,IF(#REF!&lt;&gt;"",1,0))</f>
        <v>#REF!</v>
      </c>
      <c r="U75" s="211" t="e">
        <f>IF('Crisis Indicator Data'!#REF!="No Data",1,IF(#REF!&lt;&gt;"",1,0))</f>
        <v>#REF!</v>
      </c>
      <c r="V75" s="211" t="e">
        <f>IF('Crisis Indicator Data'!#REF!="No Data",1,IF(#REF!&lt;&gt;"",1,0))</f>
        <v>#REF!</v>
      </c>
      <c r="W75" s="211" t="e">
        <f>IF('Crisis Indicator Data'!#REF!="No Data",1,IF(#REF!&lt;&gt;"",1,0))</f>
        <v>#REF!</v>
      </c>
      <c r="X75" s="211" t="e">
        <f>IF('Crisis Indicator Data'!#REF!="No Data",1,IF(#REF!&lt;&gt;"",1,0))</f>
        <v>#REF!</v>
      </c>
      <c r="Y75" s="211" t="e">
        <f>IF('Crisis Indicator Data'!#REF!="No Data",1,IF(#REF!&lt;&gt;"",1,0))</f>
        <v>#REF!</v>
      </c>
      <c r="Z75" s="211" t="e">
        <f>IF('Crisis Indicator Data'!#REF!="No Data",1,IF(#REF!&lt;&gt;"",1,0))</f>
        <v>#REF!</v>
      </c>
      <c r="AA75" s="211" t="e">
        <f>IF('Crisis Indicator Data'!#REF!="No Data",1,IF(#REF!&lt;&gt;"",1,0))</f>
        <v>#REF!</v>
      </c>
      <c r="AB75" s="211" t="e">
        <f>IF('Crisis Indicator Data'!#REF!="No Data",1,IF(#REF!&lt;&gt;"",1,0))</f>
        <v>#REF!</v>
      </c>
      <c r="AC75" s="211" t="e">
        <f>IF('Crisis Indicator Data'!#REF!="No Data",1,IF(#REF!&lt;&gt;"",1,0))</f>
        <v>#REF!</v>
      </c>
      <c r="AD75" s="211" t="e">
        <f>IF('Crisis Indicator Data'!#REF!="No Data",1,IF(#REF!&lt;&gt;"",1,0))</f>
        <v>#REF!</v>
      </c>
      <c r="AE75" s="211" t="e">
        <f>IF('Crisis Indicator Data'!#REF!="No Data",1,IF(#REF!&lt;&gt;"",1,0))</f>
        <v>#REF!</v>
      </c>
      <c r="AF75" s="211" t="e">
        <f>IF('Crisis Indicator Data'!#REF!="No Data",1,IF(#REF!&lt;&gt;"",1,0))</f>
        <v>#REF!</v>
      </c>
      <c r="AG75" s="211" t="e">
        <f>IF('Crisis Indicator Data'!#REF!="No Data",1,IF(#REF!&lt;&gt;"",1,0))</f>
        <v>#REF!</v>
      </c>
      <c r="AH75" s="211" t="e">
        <f>IF('Crisis Indicator Data'!#REF!="No Data",1,IF(#REF!&lt;&gt;"",1,0))</f>
        <v>#REF!</v>
      </c>
      <c r="AI75" s="211" t="e">
        <f>IF('Crisis Indicator Data'!#REF!="No Data",1,IF(#REF!&lt;&gt;"",1,0))</f>
        <v>#REF!</v>
      </c>
      <c r="AJ75" s="211" t="e">
        <f>IF('Crisis Indicator Data'!#REF!="No Data",1,IF(#REF!&lt;&gt;"",1,0))</f>
        <v>#REF!</v>
      </c>
      <c r="AK75" s="211" t="e">
        <f>IF('Crisis Indicator Data'!#REF!="No Data",1,IF(#REF!&lt;&gt;"",1,0))</f>
        <v>#REF!</v>
      </c>
      <c r="AL75" s="211" t="e">
        <f>IF('Crisis Indicator Data'!#REF!="No Data",1,IF(#REF!&lt;&gt;"",1,0))</f>
        <v>#REF!</v>
      </c>
      <c r="AM75" s="211" t="e">
        <f>IF('Crisis Indicator Data'!#REF!="No Data",1,IF(#REF!&lt;&gt;"",1,0))</f>
        <v>#REF!</v>
      </c>
      <c r="AN75" s="211" t="e">
        <f>IF('Crisis Indicator Data'!#REF!="No Data",1,IF(#REF!&lt;&gt;"",1,0))</f>
        <v>#REF!</v>
      </c>
      <c r="AO75" s="211" t="e">
        <f>IF('Crisis Indicator Data'!#REF!="No Data",1,IF(#REF!&lt;&gt;"",1,0))</f>
        <v>#REF!</v>
      </c>
      <c r="AP75" s="211" t="e">
        <f>IF('Crisis Indicator Data'!#REF!="No Data",1,IF(#REF!&lt;&gt;"",1,0))</f>
        <v>#REF!</v>
      </c>
      <c r="AQ75" s="211" t="e">
        <f>IF('Crisis Indicator Data'!#REF!="No Data",1,IF(#REF!&lt;&gt;"",1,0))</f>
        <v>#REF!</v>
      </c>
      <c r="AR75" s="211" t="e">
        <f>IF('Crisis Indicator Data'!#REF!="No Data",1,IF(#REF!&lt;&gt;"",1,0))</f>
        <v>#REF!</v>
      </c>
      <c r="AS75" s="211" t="e">
        <f>IF('Crisis Indicator Data'!#REF!="No Data",1,IF(#REF!&lt;&gt;"",1,0))</f>
        <v>#REF!</v>
      </c>
      <c r="AT75" s="211" t="e">
        <f>IF('Crisis Indicator Data'!#REF!="No Data",1,IF(#REF!&lt;&gt;"",1,0))</f>
        <v>#REF!</v>
      </c>
      <c r="AU75" s="211" t="e">
        <f>IF('Crisis Indicator Data'!#REF!="No Data",1,IF(#REF!&lt;&gt;"",1,0))</f>
        <v>#REF!</v>
      </c>
      <c r="AV75" s="211" t="e">
        <f>IF('Crisis Indicator Data'!#REF!="No Data",1,IF(#REF!&lt;&gt;"",1,0))</f>
        <v>#REF!</v>
      </c>
      <c r="AW75" s="211" t="e">
        <f>IF('Crisis Indicator Data'!#REF!="No Data",1,IF(#REF!&lt;&gt;"",1,0))</f>
        <v>#REF!</v>
      </c>
      <c r="AX75" s="211" t="e">
        <f>IF('Crisis Indicator Data'!#REF!="No Data",1,IF(#REF!&lt;&gt;"",1,0))</f>
        <v>#REF!</v>
      </c>
      <c r="AY75" s="211" t="e">
        <f>IF('Crisis Indicator Data'!#REF!="No Data",1,IF(#REF!&lt;&gt;"",1,0))</f>
        <v>#REF!</v>
      </c>
      <c r="AZ75" s="211" t="e">
        <f>IF('Crisis Indicator Data'!#REF!="No Data",1,IF(#REF!&lt;&gt;"",1,0))</f>
        <v>#REF!</v>
      </c>
      <c r="BA75" t="e">
        <f t="shared" si="4"/>
        <v>#REF!</v>
      </c>
      <c r="BB75" s="22" t="e">
        <f t="shared" si="5"/>
        <v>#REF!</v>
      </c>
    </row>
    <row r="76" spans="1:54" x14ac:dyDescent="0.25">
      <c r="A76" t="s">
        <v>8898</v>
      </c>
      <c r="B76" s="211" t="e">
        <f>IF('Crisis Indicator Data'!#REF!="No Data",1,IF(#REF!&lt;&gt;"",1,0))</f>
        <v>#REF!</v>
      </c>
      <c r="C76" s="211" t="e">
        <f>IF('Crisis Indicator Data'!#REF!="No Data",1,IF(#REF!&lt;&gt;"",1,0))</f>
        <v>#REF!</v>
      </c>
      <c r="D76" s="211" t="e">
        <f>IF('Crisis Indicator Data'!#REF!="No Data",1,IF(#REF!&lt;&gt;"",1,0))</f>
        <v>#REF!</v>
      </c>
      <c r="E76" s="211" t="e">
        <f>IF('Crisis Indicator Data'!#REF!="No Data",1,IF(#REF!&lt;&gt;"",1,0))</f>
        <v>#REF!</v>
      </c>
      <c r="F76" s="211" t="e">
        <f>IF('Crisis Indicator Data'!#REF!="No Data",1,IF(#REF!&lt;&gt;"",1,0))</f>
        <v>#REF!</v>
      </c>
      <c r="G76" s="211" t="e">
        <f>IF('Crisis Indicator Data'!#REF!="No Data",1,IF(#REF!&lt;&gt;"",1,0))</f>
        <v>#REF!</v>
      </c>
      <c r="H76" s="211" t="e">
        <f>IF('Crisis Indicator Data'!#REF!="No Data",1,IF(#REF!&lt;&gt;"",1,0))</f>
        <v>#REF!</v>
      </c>
      <c r="I76" s="211" t="e">
        <f>IF('Crisis Indicator Data'!#REF!="No Data",1,IF(#REF!&lt;&gt;"",1,0))</f>
        <v>#REF!</v>
      </c>
      <c r="J76" s="211" t="e">
        <f>IF('Crisis Indicator Data'!#REF!="No Data",1,IF(#REF!&lt;&gt;"",1,0))</f>
        <v>#REF!</v>
      </c>
      <c r="K76" s="211" t="e">
        <f>IF('Crisis Indicator Data'!#REF!="No Data",1,IF(#REF!&lt;&gt;"",1,0))</f>
        <v>#REF!</v>
      </c>
      <c r="L76" s="211" t="e">
        <f>IF('Crisis Indicator Data'!#REF!="No Data",1,IF(#REF!&lt;&gt;"",1,0))</f>
        <v>#REF!</v>
      </c>
      <c r="M76" s="211" t="e">
        <f>IF('Crisis Indicator Data'!#REF!="No Data",1,IF(#REF!&lt;&gt;"",1,0))</f>
        <v>#REF!</v>
      </c>
      <c r="N76" s="211" t="e">
        <f>IF('Crisis Indicator Data'!#REF!="No Data",1,IF(#REF!&lt;&gt;"",1,0))</f>
        <v>#REF!</v>
      </c>
      <c r="O76" s="211" t="e">
        <f>IF('Crisis Indicator Data'!#REF!="No Data",1,IF(#REF!&lt;&gt;"",1,0))</f>
        <v>#REF!</v>
      </c>
      <c r="P76" s="211" t="e">
        <f>IF('Crisis Indicator Data'!#REF!="No Data",1,IF(#REF!&lt;&gt;"",1,0))</f>
        <v>#REF!</v>
      </c>
      <c r="Q76" s="211" t="e">
        <f>IF('Crisis Indicator Data'!#REF!="No Data",1,IF(#REF!&lt;&gt;"",1,0))</f>
        <v>#REF!</v>
      </c>
      <c r="R76" s="211" t="e">
        <f>IF('Crisis Indicator Data'!#REF!="No Data",1,IF(#REF!&lt;&gt;"",1,0))</f>
        <v>#REF!</v>
      </c>
      <c r="S76" s="211" t="e">
        <f>IF('Crisis Indicator Data'!#REF!="No Data",1,IF(#REF!&lt;&gt;"",1,0))</f>
        <v>#REF!</v>
      </c>
      <c r="T76" s="211" t="e">
        <f>IF('Crisis Indicator Data'!#REF!="No Data",1,IF(#REF!&lt;&gt;"",1,0))</f>
        <v>#REF!</v>
      </c>
      <c r="U76" s="211" t="e">
        <f>IF('Crisis Indicator Data'!#REF!="No Data",1,IF(#REF!&lt;&gt;"",1,0))</f>
        <v>#REF!</v>
      </c>
      <c r="V76" s="211" t="e">
        <f>IF('Crisis Indicator Data'!#REF!="No Data",1,IF(#REF!&lt;&gt;"",1,0))</f>
        <v>#REF!</v>
      </c>
      <c r="W76" s="211" t="e">
        <f>IF('Crisis Indicator Data'!#REF!="No Data",1,IF(#REF!&lt;&gt;"",1,0))</f>
        <v>#REF!</v>
      </c>
      <c r="X76" s="211" t="e">
        <f>IF('Crisis Indicator Data'!#REF!="No Data",1,IF(#REF!&lt;&gt;"",1,0))</f>
        <v>#REF!</v>
      </c>
      <c r="Y76" s="211" t="e">
        <f>IF('Crisis Indicator Data'!#REF!="No Data",1,IF(#REF!&lt;&gt;"",1,0))</f>
        <v>#REF!</v>
      </c>
      <c r="Z76" s="211" t="e">
        <f>IF('Crisis Indicator Data'!#REF!="No Data",1,IF(#REF!&lt;&gt;"",1,0))</f>
        <v>#REF!</v>
      </c>
      <c r="AA76" s="211" t="e">
        <f>IF('Crisis Indicator Data'!#REF!="No Data",1,IF(#REF!&lt;&gt;"",1,0))</f>
        <v>#REF!</v>
      </c>
      <c r="AB76" s="211" t="e">
        <f>IF('Crisis Indicator Data'!#REF!="No Data",1,IF(#REF!&lt;&gt;"",1,0))</f>
        <v>#REF!</v>
      </c>
      <c r="AC76" s="211" t="e">
        <f>IF('Crisis Indicator Data'!#REF!="No Data",1,IF(#REF!&lt;&gt;"",1,0))</f>
        <v>#REF!</v>
      </c>
      <c r="AD76" s="211" t="e">
        <f>IF('Crisis Indicator Data'!#REF!="No Data",1,IF(#REF!&lt;&gt;"",1,0))</f>
        <v>#REF!</v>
      </c>
      <c r="AE76" s="211" t="e">
        <f>IF('Crisis Indicator Data'!#REF!="No Data",1,IF(#REF!&lt;&gt;"",1,0))</f>
        <v>#REF!</v>
      </c>
      <c r="AF76" s="211" t="e">
        <f>IF('Crisis Indicator Data'!#REF!="No Data",1,IF(#REF!&lt;&gt;"",1,0))</f>
        <v>#REF!</v>
      </c>
      <c r="AG76" s="211" t="e">
        <f>IF('Crisis Indicator Data'!#REF!="No Data",1,IF(#REF!&lt;&gt;"",1,0))</f>
        <v>#REF!</v>
      </c>
      <c r="AH76" s="211" t="e">
        <f>IF('Crisis Indicator Data'!#REF!="No Data",1,IF(#REF!&lt;&gt;"",1,0))</f>
        <v>#REF!</v>
      </c>
      <c r="AI76" s="211" t="e">
        <f>IF('Crisis Indicator Data'!#REF!="No Data",1,IF(#REF!&lt;&gt;"",1,0))</f>
        <v>#REF!</v>
      </c>
      <c r="AJ76" s="211" t="e">
        <f>IF('Crisis Indicator Data'!#REF!="No Data",1,IF(#REF!&lt;&gt;"",1,0))</f>
        <v>#REF!</v>
      </c>
      <c r="AK76" s="211" t="e">
        <f>IF('Crisis Indicator Data'!#REF!="No Data",1,IF(#REF!&lt;&gt;"",1,0))</f>
        <v>#REF!</v>
      </c>
      <c r="AL76" s="211" t="e">
        <f>IF('Crisis Indicator Data'!#REF!="No Data",1,IF(#REF!&lt;&gt;"",1,0))</f>
        <v>#REF!</v>
      </c>
      <c r="AM76" s="211" t="e">
        <f>IF('Crisis Indicator Data'!#REF!="No Data",1,IF(#REF!&lt;&gt;"",1,0))</f>
        <v>#REF!</v>
      </c>
      <c r="AN76" s="211" t="e">
        <f>IF('Crisis Indicator Data'!#REF!="No Data",1,IF(#REF!&lt;&gt;"",1,0))</f>
        <v>#REF!</v>
      </c>
      <c r="AO76" s="211" t="e">
        <f>IF('Crisis Indicator Data'!#REF!="No Data",1,IF(#REF!&lt;&gt;"",1,0))</f>
        <v>#REF!</v>
      </c>
      <c r="AP76" s="211" t="e">
        <f>IF('Crisis Indicator Data'!#REF!="No Data",1,IF(#REF!&lt;&gt;"",1,0))</f>
        <v>#REF!</v>
      </c>
      <c r="AQ76" s="211" t="e">
        <f>IF('Crisis Indicator Data'!#REF!="No Data",1,IF(#REF!&lt;&gt;"",1,0))</f>
        <v>#REF!</v>
      </c>
      <c r="AR76" s="211" t="e">
        <f>IF('Crisis Indicator Data'!#REF!="No Data",1,IF(#REF!&lt;&gt;"",1,0))</f>
        <v>#REF!</v>
      </c>
      <c r="AS76" s="211" t="e">
        <f>IF('Crisis Indicator Data'!#REF!="No Data",1,IF(#REF!&lt;&gt;"",1,0))</f>
        <v>#REF!</v>
      </c>
      <c r="AT76" s="211" t="e">
        <f>IF('Crisis Indicator Data'!#REF!="No Data",1,IF(#REF!&lt;&gt;"",1,0))</f>
        <v>#REF!</v>
      </c>
      <c r="AU76" s="211" t="e">
        <f>IF('Crisis Indicator Data'!#REF!="No Data",1,IF(#REF!&lt;&gt;"",1,0))</f>
        <v>#REF!</v>
      </c>
      <c r="AV76" s="211" t="e">
        <f>IF('Crisis Indicator Data'!#REF!="No Data",1,IF(#REF!&lt;&gt;"",1,0))</f>
        <v>#REF!</v>
      </c>
      <c r="AW76" s="211" t="e">
        <f>IF('Crisis Indicator Data'!#REF!="No Data",1,IF(#REF!&lt;&gt;"",1,0))</f>
        <v>#REF!</v>
      </c>
      <c r="AX76" s="211" t="e">
        <f>IF('Crisis Indicator Data'!#REF!="No Data",1,IF(#REF!&lt;&gt;"",1,0))</f>
        <v>#REF!</v>
      </c>
      <c r="AY76" s="211" t="e">
        <f>IF('Crisis Indicator Data'!#REF!="No Data",1,IF(#REF!&lt;&gt;"",1,0))</f>
        <v>#REF!</v>
      </c>
      <c r="AZ76" s="211" t="e">
        <f>IF('Crisis Indicator Data'!#REF!="No Data",1,IF(#REF!&lt;&gt;"",1,0))</f>
        <v>#REF!</v>
      </c>
      <c r="BA76" t="e">
        <f t="shared" si="4"/>
        <v>#REF!</v>
      </c>
      <c r="BB76" s="22" t="e">
        <f t="shared" si="5"/>
        <v>#REF!</v>
      </c>
    </row>
    <row r="77" spans="1:54" x14ac:dyDescent="0.25">
      <c r="A77" t="s">
        <v>8897</v>
      </c>
      <c r="B77" s="211" t="e">
        <f>IF('Crisis Indicator Data'!#REF!="No Data",1,IF(#REF!&lt;&gt;"",1,0))</f>
        <v>#REF!</v>
      </c>
      <c r="C77" s="211" t="e">
        <f>IF('Crisis Indicator Data'!#REF!="No Data",1,IF(#REF!&lt;&gt;"",1,0))</f>
        <v>#REF!</v>
      </c>
      <c r="D77" s="211" t="e">
        <f>IF('Crisis Indicator Data'!#REF!="No Data",1,IF(#REF!&lt;&gt;"",1,0))</f>
        <v>#REF!</v>
      </c>
      <c r="E77" s="211" t="e">
        <f>IF('Crisis Indicator Data'!#REF!="No Data",1,IF(#REF!&lt;&gt;"",1,0))</f>
        <v>#REF!</v>
      </c>
      <c r="F77" s="211" t="e">
        <f>IF('Crisis Indicator Data'!#REF!="No Data",1,IF(#REF!&lt;&gt;"",1,0))</f>
        <v>#REF!</v>
      </c>
      <c r="G77" s="211" t="e">
        <f>IF('Crisis Indicator Data'!#REF!="No Data",1,IF(#REF!&lt;&gt;"",1,0))</f>
        <v>#REF!</v>
      </c>
      <c r="H77" s="211" t="e">
        <f>IF('Crisis Indicator Data'!#REF!="No Data",1,IF(#REF!&lt;&gt;"",1,0))</f>
        <v>#REF!</v>
      </c>
      <c r="I77" s="211" t="e">
        <f>IF('Crisis Indicator Data'!#REF!="No Data",1,IF(#REF!&lt;&gt;"",1,0))</f>
        <v>#REF!</v>
      </c>
      <c r="J77" s="211" t="e">
        <f>IF('Crisis Indicator Data'!#REF!="No Data",1,IF(#REF!&lt;&gt;"",1,0))</f>
        <v>#REF!</v>
      </c>
      <c r="K77" s="211" t="e">
        <f>IF('Crisis Indicator Data'!#REF!="No Data",1,IF(#REF!&lt;&gt;"",1,0))</f>
        <v>#REF!</v>
      </c>
      <c r="L77" s="211" t="e">
        <f>IF('Crisis Indicator Data'!#REF!="No Data",1,IF(#REF!&lt;&gt;"",1,0))</f>
        <v>#REF!</v>
      </c>
      <c r="M77" s="211" t="e">
        <f>IF('Crisis Indicator Data'!#REF!="No Data",1,IF(#REF!&lt;&gt;"",1,0))</f>
        <v>#REF!</v>
      </c>
      <c r="N77" s="211" t="e">
        <f>IF('Crisis Indicator Data'!#REF!="No Data",1,IF(#REF!&lt;&gt;"",1,0))</f>
        <v>#REF!</v>
      </c>
      <c r="O77" s="211" t="e">
        <f>IF('Crisis Indicator Data'!#REF!="No Data",1,IF(#REF!&lt;&gt;"",1,0))</f>
        <v>#REF!</v>
      </c>
      <c r="P77" s="211" t="e">
        <f>IF('Crisis Indicator Data'!#REF!="No Data",1,IF(#REF!&lt;&gt;"",1,0))</f>
        <v>#REF!</v>
      </c>
      <c r="Q77" s="211" t="e">
        <f>IF('Crisis Indicator Data'!#REF!="No Data",1,IF(#REF!&lt;&gt;"",1,0))</f>
        <v>#REF!</v>
      </c>
      <c r="R77" s="211" t="e">
        <f>IF('Crisis Indicator Data'!#REF!="No Data",1,IF(#REF!&lt;&gt;"",1,0))</f>
        <v>#REF!</v>
      </c>
      <c r="S77" s="211" t="e">
        <f>IF('Crisis Indicator Data'!#REF!="No Data",1,IF(#REF!&lt;&gt;"",1,0))</f>
        <v>#REF!</v>
      </c>
      <c r="T77" s="211" t="e">
        <f>IF('Crisis Indicator Data'!#REF!="No Data",1,IF(#REF!&lt;&gt;"",1,0))</f>
        <v>#REF!</v>
      </c>
      <c r="U77" s="211" t="e">
        <f>IF('Crisis Indicator Data'!#REF!="No Data",1,IF(#REF!&lt;&gt;"",1,0))</f>
        <v>#REF!</v>
      </c>
      <c r="V77" s="211" t="e">
        <f>IF('Crisis Indicator Data'!#REF!="No Data",1,IF(#REF!&lt;&gt;"",1,0))</f>
        <v>#REF!</v>
      </c>
      <c r="W77" s="211" t="e">
        <f>IF('Crisis Indicator Data'!#REF!="No Data",1,IF(#REF!&lt;&gt;"",1,0))</f>
        <v>#REF!</v>
      </c>
      <c r="X77" s="211" t="e">
        <f>IF('Crisis Indicator Data'!#REF!="No Data",1,IF(#REF!&lt;&gt;"",1,0))</f>
        <v>#REF!</v>
      </c>
      <c r="Y77" s="211" t="e">
        <f>IF('Crisis Indicator Data'!#REF!="No Data",1,IF(#REF!&lt;&gt;"",1,0))</f>
        <v>#REF!</v>
      </c>
      <c r="Z77" s="211" t="e">
        <f>IF('Crisis Indicator Data'!#REF!="No Data",1,IF(#REF!&lt;&gt;"",1,0))</f>
        <v>#REF!</v>
      </c>
      <c r="AA77" s="211" t="e">
        <f>IF('Crisis Indicator Data'!#REF!="No Data",1,IF(#REF!&lt;&gt;"",1,0))</f>
        <v>#REF!</v>
      </c>
      <c r="AB77" s="211" t="e">
        <f>IF('Crisis Indicator Data'!#REF!="No Data",1,IF(#REF!&lt;&gt;"",1,0))</f>
        <v>#REF!</v>
      </c>
      <c r="AC77" s="211" t="e">
        <f>IF('Crisis Indicator Data'!#REF!="No Data",1,IF(#REF!&lt;&gt;"",1,0))</f>
        <v>#REF!</v>
      </c>
      <c r="AD77" s="211" t="e">
        <f>IF('Crisis Indicator Data'!#REF!="No Data",1,IF(#REF!&lt;&gt;"",1,0))</f>
        <v>#REF!</v>
      </c>
      <c r="AE77" s="211" t="e">
        <f>IF('Crisis Indicator Data'!#REF!="No Data",1,IF(#REF!&lt;&gt;"",1,0))</f>
        <v>#REF!</v>
      </c>
      <c r="AF77" s="211" t="e">
        <f>IF('Crisis Indicator Data'!#REF!="No Data",1,IF(#REF!&lt;&gt;"",1,0))</f>
        <v>#REF!</v>
      </c>
      <c r="AG77" s="211" t="e">
        <f>IF('Crisis Indicator Data'!#REF!="No Data",1,IF(#REF!&lt;&gt;"",1,0))</f>
        <v>#REF!</v>
      </c>
      <c r="AH77" s="211" t="e">
        <f>IF('Crisis Indicator Data'!#REF!="No Data",1,IF(#REF!&lt;&gt;"",1,0))</f>
        <v>#REF!</v>
      </c>
      <c r="AI77" s="211" t="e">
        <f>IF('Crisis Indicator Data'!#REF!="No Data",1,IF(#REF!&lt;&gt;"",1,0))</f>
        <v>#REF!</v>
      </c>
      <c r="AJ77" s="211" t="e">
        <f>IF('Crisis Indicator Data'!#REF!="No Data",1,IF(#REF!&lt;&gt;"",1,0))</f>
        <v>#REF!</v>
      </c>
      <c r="AK77" s="211" t="e">
        <f>IF('Crisis Indicator Data'!#REF!="No Data",1,IF(#REF!&lt;&gt;"",1,0))</f>
        <v>#REF!</v>
      </c>
      <c r="AL77" s="211" t="e">
        <f>IF('Crisis Indicator Data'!#REF!="No Data",1,IF(#REF!&lt;&gt;"",1,0))</f>
        <v>#REF!</v>
      </c>
      <c r="AM77" s="211" t="e">
        <f>IF('Crisis Indicator Data'!#REF!="No Data",1,IF(#REF!&lt;&gt;"",1,0))</f>
        <v>#REF!</v>
      </c>
      <c r="AN77" s="211" t="e">
        <f>IF('Crisis Indicator Data'!#REF!="No Data",1,IF(#REF!&lt;&gt;"",1,0))</f>
        <v>#REF!</v>
      </c>
      <c r="AO77" s="211" t="e">
        <f>IF('Crisis Indicator Data'!#REF!="No Data",1,IF(#REF!&lt;&gt;"",1,0))</f>
        <v>#REF!</v>
      </c>
      <c r="AP77" s="211" t="e">
        <f>IF('Crisis Indicator Data'!#REF!="No Data",1,IF(#REF!&lt;&gt;"",1,0))</f>
        <v>#REF!</v>
      </c>
      <c r="AQ77" s="211" t="e">
        <f>IF('Crisis Indicator Data'!#REF!="No Data",1,IF(#REF!&lt;&gt;"",1,0))</f>
        <v>#REF!</v>
      </c>
      <c r="AR77" s="211" t="e">
        <f>IF('Crisis Indicator Data'!#REF!="No Data",1,IF(#REF!&lt;&gt;"",1,0))</f>
        <v>#REF!</v>
      </c>
      <c r="AS77" s="211" t="e">
        <f>IF('Crisis Indicator Data'!#REF!="No Data",1,IF(#REF!&lt;&gt;"",1,0))</f>
        <v>#REF!</v>
      </c>
      <c r="AT77" s="211" t="e">
        <f>IF('Crisis Indicator Data'!#REF!="No Data",1,IF(#REF!&lt;&gt;"",1,0))</f>
        <v>#REF!</v>
      </c>
      <c r="AU77" s="211" t="e">
        <f>IF('Crisis Indicator Data'!#REF!="No Data",1,IF(#REF!&lt;&gt;"",1,0))</f>
        <v>#REF!</v>
      </c>
      <c r="AV77" s="211" t="e">
        <f>IF('Crisis Indicator Data'!#REF!="No Data",1,IF(#REF!&lt;&gt;"",1,0))</f>
        <v>#REF!</v>
      </c>
      <c r="AW77" s="211" t="e">
        <f>IF('Crisis Indicator Data'!#REF!="No Data",1,IF(#REF!&lt;&gt;"",1,0))</f>
        <v>#REF!</v>
      </c>
      <c r="AX77" s="211" t="e">
        <f>IF('Crisis Indicator Data'!#REF!="No Data",1,IF(#REF!&lt;&gt;"",1,0))</f>
        <v>#REF!</v>
      </c>
      <c r="AY77" s="211" t="e">
        <f>IF('Crisis Indicator Data'!#REF!="No Data",1,IF(#REF!&lt;&gt;"",1,0))</f>
        <v>#REF!</v>
      </c>
      <c r="AZ77" s="211" t="e">
        <f>IF('Crisis Indicator Data'!#REF!="No Data",1,IF(#REF!&lt;&gt;"",1,0))</f>
        <v>#REF!</v>
      </c>
      <c r="BA77" t="e">
        <f t="shared" si="4"/>
        <v>#REF!</v>
      </c>
      <c r="BB77" s="22" t="e">
        <f t="shared" si="5"/>
        <v>#REF!</v>
      </c>
    </row>
    <row r="78" spans="1:54" x14ac:dyDescent="0.25">
      <c r="A78" t="s">
        <v>8901</v>
      </c>
      <c r="B78" s="211" t="e">
        <f>IF('Crisis Indicator Data'!#REF!="No Data",1,IF(#REF!&lt;&gt;"",1,0))</f>
        <v>#REF!</v>
      </c>
      <c r="C78" s="211" t="e">
        <f>IF('Crisis Indicator Data'!#REF!="No Data",1,IF(#REF!&lt;&gt;"",1,0))</f>
        <v>#REF!</v>
      </c>
      <c r="D78" s="211" t="e">
        <f>IF('Crisis Indicator Data'!#REF!="No Data",1,IF(#REF!&lt;&gt;"",1,0))</f>
        <v>#REF!</v>
      </c>
      <c r="E78" s="211" t="e">
        <f>IF('Crisis Indicator Data'!#REF!="No Data",1,IF(#REF!&lt;&gt;"",1,0))</f>
        <v>#REF!</v>
      </c>
      <c r="F78" s="211" t="e">
        <f>IF('Crisis Indicator Data'!#REF!="No Data",1,IF(#REF!&lt;&gt;"",1,0))</f>
        <v>#REF!</v>
      </c>
      <c r="G78" s="211" t="e">
        <f>IF('Crisis Indicator Data'!#REF!="No Data",1,IF(#REF!&lt;&gt;"",1,0))</f>
        <v>#REF!</v>
      </c>
      <c r="H78" s="211" t="e">
        <f>IF('Crisis Indicator Data'!#REF!="No Data",1,IF(#REF!&lt;&gt;"",1,0))</f>
        <v>#REF!</v>
      </c>
      <c r="I78" s="211" t="e">
        <f>IF('Crisis Indicator Data'!#REF!="No Data",1,IF(#REF!&lt;&gt;"",1,0))</f>
        <v>#REF!</v>
      </c>
      <c r="J78" s="211" t="e">
        <f>IF('Crisis Indicator Data'!#REF!="No Data",1,IF(#REF!&lt;&gt;"",1,0))</f>
        <v>#REF!</v>
      </c>
      <c r="K78" s="211" t="e">
        <f>IF('Crisis Indicator Data'!#REF!="No Data",1,IF(#REF!&lt;&gt;"",1,0))</f>
        <v>#REF!</v>
      </c>
      <c r="L78" s="211" t="e">
        <f>IF('Crisis Indicator Data'!#REF!="No Data",1,IF(#REF!&lt;&gt;"",1,0))</f>
        <v>#REF!</v>
      </c>
      <c r="M78" s="211" t="e">
        <f>IF('Crisis Indicator Data'!#REF!="No Data",1,IF(#REF!&lt;&gt;"",1,0))</f>
        <v>#REF!</v>
      </c>
      <c r="N78" s="211" t="e">
        <f>IF('Crisis Indicator Data'!#REF!="No Data",1,IF(#REF!&lt;&gt;"",1,0))</f>
        <v>#REF!</v>
      </c>
      <c r="O78" s="211" t="e">
        <f>IF('Crisis Indicator Data'!#REF!="No Data",1,IF(#REF!&lt;&gt;"",1,0))</f>
        <v>#REF!</v>
      </c>
      <c r="P78" s="211" t="e">
        <f>IF('Crisis Indicator Data'!#REF!="No Data",1,IF(#REF!&lt;&gt;"",1,0))</f>
        <v>#REF!</v>
      </c>
      <c r="Q78" s="211" t="e">
        <f>IF('Crisis Indicator Data'!#REF!="No Data",1,IF(#REF!&lt;&gt;"",1,0))</f>
        <v>#REF!</v>
      </c>
      <c r="R78" s="211" t="e">
        <f>IF('Crisis Indicator Data'!#REF!="No Data",1,IF(#REF!&lt;&gt;"",1,0))</f>
        <v>#REF!</v>
      </c>
      <c r="S78" s="211" t="e">
        <f>IF('Crisis Indicator Data'!#REF!="No Data",1,IF(#REF!&lt;&gt;"",1,0))</f>
        <v>#REF!</v>
      </c>
      <c r="T78" s="211" t="e">
        <f>IF('Crisis Indicator Data'!#REF!="No Data",1,IF(#REF!&lt;&gt;"",1,0))</f>
        <v>#REF!</v>
      </c>
      <c r="U78" s="211" t="e">
        <f>IF('Crisis Indicator Data'!#REF!="No Data",1,IF(#REF!&lt;&gt;"",1,0))</f>
        <v>#REF!</v>
      </c>
      <c r="V78" s="211" t="e">
        <f>IF('Crisis Indicator Data'!#REF!="No Data",1,IF(#REF!&lt;&gt;"",1,0))</f>
        <v>#REF!</v>
      </c>
      <c r="W78" s="211" t="e">
        <f>IF('Crisis Indicator Data'!#REF!="No Data",1,IF(#REF!&lt;&gt;"",1,0))</f>
        <v>#REF!</v>
      </c>
      <c r="X78" s="211" t="e">
        <f>IF('Crisis Indicator Data'!#REF!="No Data",1,IF(#REF!&lt;&gt;"",1,0))</f>
        <v>#REF!</v>
      </c>
      <c r="Y78" s="211" t="e">
        <f>IF('Crisis Indicator Data'!#REF!="No Data",1,IF(#REF!&lt;&gt;"",1,0))</f>
        <v>#REF!</v>
      </c>
      <c r="Z78" s="211" t="e">
        <f>IF('Crisis Indicator Data'!#REF!="No Data",1,IF(#REF!&lt;&gt;"",1,0))</f>
        <v>#REF!</v>
      </c>
      <c r="AA78" s="211" t="e">
        <f>IF('Crisis Indicator Data'!#REF!="No Data",1,IF(#REF!&lt;&gt;"",1,0))</f>
        <v>#REF!</v>
      </c>
      <c r="AB78" s="211" t="e">
        <f>IF('Crisis Indicator Data'!#REF!="No Data",1,IF(#REF!&lt;&gt;"",1,0))</f>
        <v>#REF!</v>
      </c>
      <c r="AC78" s="211" t="e">
        <f>IF('Crisis Indicator Data'!#REF!="No Data",1,IF(#REF!&lt;&gt;"",1,0))</f>
        <v>#REF!</v>
      </c>
      <c r="AD78" s="211" t="e">
        <f>IF('Crisis Indicator Data'!#REF!="No Data",1,IF(#REF!&lt;&gt;"",1,0))</f>
        <v>#REF!</v>
      </c>
      <c r="AE78" s="211" t="e">
        <f>IF('Crisis Indicator Data'!#REF!="No Data",1,IF(#REF!&lt;&gt;"",1,0))</f>
        <v>#REF!</v>
      </c>
      <c r="AF78" s="211" t="e">
        <f>IF('Crisis Indicator Data'!#REF!="No Data",1,IF(#REF!&lt;&gt;"",1,0))</f>
        <v>#REF!</v>
      </c>
      <c r="AG78" s="211" t="e">
        <f>IF('Crisis Indicator Data'!#REF!="No Data",1,IF(#REF!&lt;&gt;"",1,0))</f>
        <v>#REF!</v>
      </c>
      <c r="AH78" s="211" t="e">
        <f>IF('Crisis Indicator Data'!#REF!="No Data",1,IF(#REF!&lt;&gt;"",1,0))</f>
        <v>#REF!</v>
      </c>
      <c r="AI78" s="211" t="e">
        <f>IF('Crisis Indicator Data'!#REF!="No Data",1,IF(#REF!&lt;&gt;"",1,0))</f>
        <v>#REF!</v>
      </c>
      <c r="AJ78" s="211" t="e">
        <f>IF('Crisis Indicator Data'!#REF!="No Data",1,IF(#REF!&lt;&gt;"",1,0))</f>
        <v>#REF!</v>
      </c>
      <c r="AK78" s="211" t="e">
        <f>IF('Crisis Indicator Data'!#REF!="No Data",1,IF(#REF!&lt;&gt;"",1,0))</f>
        <v>#REF!</v>
      </c>
      <c r="AL78" s="211" t="e">
        <f>IF('Crisis Indicator Data'!#REF!="No Data",1,IF(#REF!&lt;&gt;"",1,0))</f>
        <v>#REF!</v>
      </c>
      <c r="AM78" s="211" t="e">
        <f>IF('Crisis Indicator Data'!#REF!="No Data",1,IF(#REF!&lt;&gt;"",1,0))</f>
        <v>#REF!</v>
      </c>
      <c r="AN78" s="211" t="e">
        <f>IF('Crisis Indicator Data'!#REF!="No Data",1,IF(#REF!&lt;&gt;"",1,0))</f>
        <v>#REF!</v>
      </c>
      <c r="AO78" s="211" t="e">
        <f>IF('Crisis Indicator Data'!#REF!="No Data",1,IF(#REF!&lt;&gt;"",1,0))</f>
        <v>#REF!</v>
      </c>
      <c r="AP78" s="211" t="e">
        <f>IF('Crisis Indicator Data'!#REF!="No Data",1,IF(#REF!&lt;&gt;"",1,0))</f>
        <v>#REF!</v>
      </c>
      <c r="AQ78" s="211" t="e">
        <f>IF('Crisis Indicator Data'!#REF!="No Data",1,IF(#REF!&lt;&gt;"",1,0))</f>
        <v>#REF!</v>
      </c>
      <c r="AR78" s="211" t="e">
        <f>IF('Crisis Indicator Data'!#REF!="No Data",1,IF(#REF!&lt;&gt;"",1,0))</f>
        <v>#REF!</v>
      </c>
      <c r="AS78" s="211" t="e">
        <f>IF('Crisis Indicator Data'!#REF!="No Data",1,IF(#REF!&lt;&gt;"",1,0))</f>
        <v>#REF!</v>
      </c>
      <c r="AT78" s="211" t="e">
        <f>IF('Crisis Indicator Data'!#REF!="No Data",1,IF(#REF!&lt;&gt;"",1,0))</f>
        <v>#REF!</v>
      </c>
      <c r="AU78" s="211" t="e">
        <f>IF('Crisis Indicator Data'!#REF!="No Data",1,IF(#REF!&lt;&gt;"",1,0))</f>
        <v>#REF!</v>
      </c>
      <c r="AV78" s="211" t="e">
        <f>IF('Crisis Indicator Data'!#REF!="No Data",1,IF(#REF!&lt;&gt;"",1,0))</f>
        <v>#REF!</v>
      </c>
      <c r="AW78" s="211" t="e">
        <f>IF('Crisis Indicator Data'!#REF!="No Data",1,IF(#REF!&lt;&gt;"",1,0))</f>
        <v>#REF!</v>
      </c>
      <c r="AX78" s="211" t="e">
        <f>IF('Crisis Indicator Data'!#REF!="No Data",1,IF(#REF!&lt;&gt;"",1,0))</f>
        <v>#REF!</v>
      </c>
      <c r="AY78" s="211" t="e">
        <f>IF('Crisis Indicator Data'!#REF!="No Data",1,IF(#REF!&lt;&gt;"",1,0))</f>
        <v>#REF!</v>
      </c>
      <c r="AZ78" s="211" t="e">
        <f>IF('Crisis Indicator Data'!#REF!="No Data",1,IF(#REF!&lt;&gt;"",1,0))</f>
        <v>#REF!</v>
      </c>
      <c r="BA78" t="e">
        <f t="shared" si="4"/>
        <v>#REF!</v>
      </c>
      <c r="BB78" s="22" t="e">
        <f t="shared" si="5"/>
        <v>#REF!</v>
      </c>
    </row>
    <row r="79" spans="1:54" x14ac:dyDescent="0.25">
      <c r="A79" t="s">
        <v>8902</v>
      </c>
      <c r="B79" s="211" t="e">
        <f>IF('Crisis Indicator Data'!#REF!="No Data",1,IF(#REF!&lt;&gt;"",1,0))</f>
        <v>#REF!</v>
      </c>
      <c r="C79" s="211" t="e">
        <f>IF('Crisis Indicator Data'!#REF!="No Data",1,IF(#REF!&lt;&gt;"",1,0))</f>
        <v>#REF!</v>
      </c>
      <c r="D79" s="211" t="e">
        <f>IF('Crisis Indicator Data'!#REF!="No Data",1,IF(#REF!&lt;&gt;"",1,0))</f>
        <v>#REF!</v>
      </c>
      <c r="E79" s="211" t="e">
        <f>IF('Crisis Indicator Data'!#REF!="No Data",1,IF(#REF!&lt;&gt;"",1,0))</f>
        <v>#REF!</v>
      </c>
      <c r="F79" s="211" t="e">
        <f>IF('Crisis Indicator Data'!#REF!="No Data",1,IF(#REF!&lt;&gt;"",1,0))</f>
        <v>#REF!</v>
      </c>
      <c r="G79" s="211" t="e">
        <f>IF('Crisis Indicator Data'!#REF!="No Data",1,IF(#REF!&lt;&gt;"",1,0))</f>
        <v>#REF!</v>
      </c>
      <c r="H79" s="211" t="e">
        <f>IF('Crisis Indicator Data'!#REF!="No Data",1,IF(#REF!&lt;&gt;"",1,0))</f>
        <v>#REF!</v>
      </c>
      <c r="I79" s="211" t="e">
        <f>IF('Crisis Indicator Data'!#REF!="No Data",1,IF(#REF!&lt;&gt;"",1,0))</f>
        <v>#REF!</v>
      </c>
      <c r="J79" s="211" t="e">
        <f>IF('Crisis Indicator Data'!#REF!="No Data",1,IF(#REF!&lt;&gt;"",1,0))</f>
        <v>#REF!</v>
      </c>
      <c r="K79" s="211" t="e">
        <f>IF('Crisis Indicator Data'!#REF!="No Data",1,IF(#REF!&lt;&gt;"",1,0))</f>
        <v>#REF!</v>
      </c>
      <c r="L79" s="211" t="e">
        <f>IF('Crisis Indicator Data'!#REF!="No Data",1,IF(#REF!&lt;&gt;"",1,0))</f>
        <v>#REF!</v>
      </c>
      <c r="M79" s="211" t="e">
        <f>IF('Crisis Indicator Data'!#REF!="No Data",1,IF(#REF!&lt;&gt;"",1,0))</f>
        <v>#REF!</v>
      </c>
      <c r="N79" s="211" t="e">
        <f>IF('Crisis Indicator Data'!#REF!="No Data",1,IF(#REF!&lt;&gt;"",1,0))</f>
        <v>#REF!</v>
      </c>
      <c r="O79" s="211" t="e">
        <f>IF('Crisis Indicator Data'!#REF!="No Data",1,IF(#REF!&lt;&gt;"",1,0))</f>
        <v>#REF!</v>
      </c>
      <c r="P79" s="211" t="e">
        <f>IF('Crisis Indicator Data'!#REF!="No Data",1,IF(#REF!&lt;&gt;"",1,0))</f>
        <v>#REF!</v>
      </c>
      <c r="Q79" s="211" t="e">
        <f>IF('Crisis Indicator Data'!#REF!="No Data",1,IF(#REF!&lt;&gt;"",1,0))</f>
        <v>#REF!</v>
      </c>
      <c r="R79" s="211" t="e">
        <f>IF('Crisis Indicator Data'!#REF!="No Data",1,IF(#REF!&lt;&gt;"",1,0))</f>
        <v>#REF!</v>
      </c>
      <c r="S79" s="211" t="e">
        <f>IF('Crisis Indicator Data'!#REF!="No Data",1,IF(#REF!&lt;&gt;"",1,0))</f>
        <v>#REF!</v>
      </c>
      <c r="T79" s="211" t="e">
        <f>IF('Crisis Indicator Data'!#REF!="No Data",1,IF(#REF!&lt;&gt;"",1,0))</f>
        <v>#REF!</v>
      </c>
      <c r="U79" s="211" t="e">
        <f>IF('Crisis Indicator Data'!#REF!="No Data",1,IF(#REF!&lt;&gt;"",1,0))</f>
        <v>#REF!</v>
      </c>
      <c r="V79" s="211" t="e">
        <f>IF('Crisis Indicator Data'!#REF!="No Data",1,IF(#REF!&lt;&gt;"",1,0))</f>
        <v>#REF!</v>
      </c>
      <c r="W79" s="211" t="e">
        <f>IF('Crisis Indicator Data'!#REF!="No Data",1,IF(#REF!&lt;&gt;"",1,0))</f>
        <v>#REF!</v>
      </c>
      <c r="X79" s="211" t="e">
        <f>IF('Crisis Indicator Data'!#REF!="No Data",1,IF(#REF!&lt;&gt;"",1,0))</f>
        <v>#REF!</v>
      </c>
      <c r="Y79" s="211" t="e">
        <f>IF('Crisis Indicator Data'!#REF!="No Data",1,IF(#REF!&lt;&gt;"",1,0))</f>
        <v>#REF!</v>
      </c>
      <c r="Z79" s="211" t="e">
        <f>IF('Crisis Indicator Data'!#REF!="No Data",1,IF(#REF!&lt;&gt;"",1,0))</f>
        <v>#REF!</v>
      </c>
      <c r="AA79" s="211" t="e">
        <f>IF('Crisis Indicator Data'!#REF!="No Data",1,IF(#REF!&lt;&gt;"",1,0))</f>
        <v>#REF!</v>
      </c>
      <c r="AB79" s="211" t="e">
        <f>IF('Crisis Indicator Data'!#REF!="No Data",1,IF(#REF!&lt;&gt;"",1,0))</f>
        <v>#REF!</v>
      </c>
      <c r="AC79" s="211" t="e">
        <f>IF('Crisis Indicator Data'!#REF!="No Data",1,IF(#REF!&lt;&gt;"",1,0))</f>
        <v>#REF!</v>
      </c>
      <c r="AD79" s="211" t="e">
        <f>IF('Crisis Indicator Data'!#REF!="No Data",1,IF(#REF!&lt;&gt;"",1,0))</f>
        <v>#REF!</v>
      </c>
      <c r="AE79" s="211" t="e">
        <f>IF('Crisis Indicator Data'!#REF!="No Data",1,IF(#REF!&lt;&gt;"",1,0))</f>
        <v>#REF!</v>
      </c>
      <c r="AF79" s="211" t="e">
        <f>IF('Crisis Indicator Data'!#REF!="No Data",1,IF(#REF!&lt;&gt;"",1,0))</f>
        <v>#REF!</v>
      </c>
      <c r="AG79" s="211" t="e">
        <f>IF('Crisis Indicator Data'!#REF!="No Data",1,IF(#REF!&lt;&gt;"",1,0))</f>
        <v>#REF!</v>
      </c>
      <c r="AH79" s="211" t="e">
        <f>IF('Crisis Indicator Data'!#REF!="No Data",1,IF(#REF!&lt;&gt;"",1,0))</f>
        <v>#REF!</v>
      </c>
      <c r="AI79" s="211" t="e">
        <f>IF('Crisis Indicator Data'!#REF!="No Data",1,IF(#REF!&lt;&gt;"",1,0))</f>
        <v>#REF!</v>
      </c>
      <c r="AJ79" s="211" t="e">
        <f>IF('Crisis Indicator Data'!#REF!="No Data",1,IF(#REF!&lt;&gt;"",1,0))</f>
        <v>#REF!</v>
      </c>
      <c r="AK79" s="211" t="e">
        <f>IF('Crisis Indicator Data'!#REF!="No Data",1,IF(#REF!&lt;&gt;"",1,0))</f>
        <v>#REF!</v>
      </c>
      <c r="AL79" s="211" t="e">
        <f>IF('Crisis Indicator Data'!#REF!="No Data",1,IF(#REF!&lt;&gt;"",1,0))</f>
        <v>#REF!</v>
      </c>
      <c r="AM79" s="211" t="e">
        <f>IF('Crisis Indicator Data'!#REF!="No Data",1,IF(#REF!&lt;&gt;"",1,0))</f>
        <v>#REF!</v>
      </c>
      <c r="AN79" s="211" t="e">
        <f>IF('Crisis Indicator Data'!#REF!="No Data",1,IF(#REF!&lt;&gt;"",1,0))</f>
        <v>#REF!</v>
      </c>
      <c r="AO79" s="211" t="e">
        <f>IF('Crisis Indicator Data'!#REF!="No Data",1,IF(#REF!&lt;&gt;"",1,0))</f>
        <v>#REF!</v>
      </c>
      <c r="AP79" s="211" t="e">
        <f>IF('Crisis Indicator Data'!#REF!="No Data",1,IF(#REF!&lt;&gt;"",1,0))</f>
        <v>#REF!</v>
      </c>
      <c r="AQ79" s="211" t="e">
        <f>IF('Crisis Indicator Data'!#REF!="No Data",1,IF(#REF!&lt;&gt;"",1,0))</f>
        <v>#REF!</v>
      </c>
      <c r="AR79" s="211" t="e">
        <f>IF('Crisis Indicator Data'!#REF!="No Data",1,IF(#REF!&lt;&gt;"",1,0))</f>
        <v>#REF!</v>
      </c>
      <c r="AS79" s="211" t="e">
        <f>IF('Crisis Indicator Data'!#REF!="No Data",1,IF(#REF!&lt;&gt;"",1,0))</f>
        <v>#REF!</v>
      </c>
      <c r="AT79" s="211" t="e">
        <f>IF('Crisis Indicator Data'!#REF!="No Data",1,IF(#REF!&lt;&gt;"",1,0))</f>
        <v>#REF!</v>
      </c>
      <c r="AU79" s="211" t="e">
        <f>IF('Crisis Indicator Data'!#REF!="No Data",1,IF(#REF!&lt;&gt;"",1,0))</f>
        <v>#REF!</v>
      </c>
      <c r="AV79" s="211" t="e">
        <f>IF('Crisis Indicator Data'!#REF!="No Data",1,IF(#REF!&lt;&gt;"",1,0))</f>
        <v>#REF!</v>
      </c>
      <c r="AW79" s="211" t="e">
        <f>IF('Crisis Indicator Data'!#REF!="No Data",1,IF(#REF!&lt;&gt;"",1,0))</f>
        <v>#REF!</v>
      </c>
      <c r="AX79" s="211" t="e">
        <f>IF('Crisis Indicator Data'!#REF!="No Data",1,IF(#REF!&lt;&gt;"",1,0))</f>
        <v>#REF!</v>
      </c>
      <c r="AY79" s="211" t="e">
        <f>IF('Crisis Indicator Data'!#REF!="No Data",1,IF(#REF!&lt;&gt;"",1,0))</f>
        <v>#REF!</v>
      </c>
      <c r="AZ79" s="211" t="e">
        <f>IF('Crisis Indicator Data'!#REF!="No Data",1,IF(#REF!&lt;&gt;"",1,0))</f>
        <v>#REF!</v>
      </c>
      <c r="BA79" t="e">
        <f t="shared" si="4"/>
        <v>#REF!</v>
      </c>
      <c r="BB79" s="22" t="e">
        <f t="shared" si="5"/>
        <v>#REF!</v>
      </c>
    </row>
    <row r="80" spans="1:54" x14ac:dyDescent="0.25">
      <c r="A80" t="s">
        <v>8900</v>
      </c>
      <c r="B80" s="211" t="e">
        <f>IF('Crisis Indicator Data'!#REF!="No Data",1,IF(#REF!&lt;&gt;"",1,0))</f>
        <v>#REF!</v>
      </c>
      <c r="C80" s="211" t="e">
        <f>IF('Crisis Indicator Data'!#REF!="No Data",1,IF(#REF!&lt;&gt;"",1,0))</f>
        <v>#REF!</v>
      </c>
      <c r="D80" s="211" t="e">
        <f>IF('Crisis Indicator Data'!#REF!="No Data",1,IF(#REF!&lt;&gt;"",1,0))</f>
        <v>#REF!</v>
      </c>
      <c r="E80" s="211" t="e">
        <f>IF('Crisis Indicator Data'!#REF!="No Data",1,IF(#REF!&lt;&gt;"",1,0))</f>
        <v>#REF!</v>
      </c>
      <c r="F80" s="211" t="e">
        <f>IF('Crisis Indicator Data'!#REF!="No Data",1,IF(#REF!&lt;&gt;"",1,0))</f>
        <v>#REF!</v>
      </c>
      <c r="G80" s="211" t="e">
        <f>IF('Crisis Indicator Data'!#REF!="No Data",1,IF(#REF!&lt;&gt;"",1,0))</f>
        <v>#REF!</v>
      </c>
      <c r="H80" s="211" t="e">
        <f>IF('Crisis Indicator Data'!#REF!="No Data",1,IF(#REF!&lt;&gt;"",1,0))</f>
        <v>#REF!</v>
      </c>
      <c r="I80" s="211" t="e">
        <f>IF('Crisis Indicator Data'!#REF!="No Data",1,IF(#REF!&lt;&gt;"",1,0))</f>
        <v>#REF!</v>
      </c>
      <c r="J80" s="211" t="e">
        <f>IF('Crisis Indicator Data'!#REF!="No Data",1,IF(#REF!&lt;&gt;"",1,0))</f>
        <v>#REF!</v>
      </c>
      <c r="K80" s="211" t="e">
        <f>IF('Crisis Indicator Data'!#REF!="No Data",1,IF(#REF!&lt;&gt;"",1,0))</f>
        <v>#REF!</v>
      </c>
      <c r="L80" s="211" t="e">
        <f>IF('Crisis Indicator Data'!#REF!="No Data",1,IF(#REF!&lt;&gt;"",1,0))</f>
        <v>#REF!</v>
      </c>
      <c r="M80" s="211" t="e">
        <f>IF('Crisis Indicator Data'!#REF!="No Data",1,IF(#REF!&lt;&gt;"",1,0))</f>
        <v>#REF!</v>
      </c>
      <c r="N80" s="211" t="e">
        <f>IF('Crisis Indicator Data'!#REF!="No Data",1,IF(#REF!&lt;&gt;"",1,0))</f>
        <v>#REF!</v>
      </c>
      <c r="O80" s="211" t="e">
        <f>IF('Crisis Indicator Data'!#REF!="No Data",1,IF(#REF!&lt;&gt;"",1,0))</f>
        <v>#REF!</v>
      </c>
      <c r="P80" s="211" t="e">
        <f>IF('Crisis Indicator Data'!#REF!="No Data",1,IF(#REF!&lt;&gt;"",1,0))</f>
        <v>#REF!</v>
      </c>
      <c r="Q80" s="211" t="e">
        <f>IF('Crisis Indicator Data'!#REF!="No Data",1,IF(#REF!&lt;&gt;"",1,0))</f>
        <v>#REF!</v>
      </c>
      <c r="R80" s="211" t="e">
        <f>IF('Crisis Indicator Data'!#REF!="No Data",1,IF(#REF!&lt;&gt;"",1,0))</f>
        <v>#REF!</v>
      </c>
      <c r="S80" s="211" t="e">
        <f>IF('Crisis Indicator Data'!#REF!="No Data",1,IF(#REF!&lt;&gt;"",1,0))</f>
        <v>#REF!</v>
      </c>
      <c r="T80" s="211" t="e">
        <f>IF('Crisis Indicator Data'!#REF!="No Data",1,IF(#REF!&lt;&gt;"",1,0))</f>
        <v>#REF!</v>
      </c>
      <c r="U80" s="211" t="e">
        <f>IF('Crisis Indicator Data'!#REF!="No Data",1,IF(#REF!&lt;&gt;"",1,0))</f>
        <v>#REF!</v>
      </c>
      <c r="V80" s="211" t="e">
        <f>IF('Crisis Indicator Data'!#REF!="No Data",1,IF(#REF!&lt;&gt;"",1,0))</f>
        <v>#REF!</v>
      </c>
      <c r="W80" s="211" t="e">
        <f>IF('Crisis Indicator Data'!#REF!="No Data",1,IF(#REF!&lt;&gt;"",1,0))</f>
        <v>#REF!</v>
      </c>
      <c r="X80" s="211" t="e">
        <f>IF('Crisis Indicator Data'!#REF!="No Data",1,IF(#REF!&lt;&gt;"",1,0))</f>
        <v>#REF!</v>
      </c>
      <c r="Y80" s="211" t="e">
        <f>IF('Crisis Indicator Data'!#REF!="No Data",1,IF(#REF!&lt;&gt;"",1,0))</f>
        <v>#REF!</v>
      </c>
      <c r="Z80" s="211" t="e">
        <f>IF('Crisis Indicator Data'!#REF!="No Data",1,IF(#REF!&lt;&gt;"",1,0))</f>
        <v>#REF!</v>
      </c>
      <c r="AA80" s="211" t="e">
        <f>IF('Crisis Indicator Data'!#REF!="No Data",1,IF(#REF!&lt;&gt;"",1,0))</f>
        <v>#REF!</v>
      </c>
      <c r="AB80" s="211" t="e">
        <f>IF('Crisis Indicator Data'!#REF!="No Data",1,IF(#REF!&lt;&gt;"",1,0))</f>
        <v>#REF!</v>
      </c>
      <c r="AC80" s="211" t="e">
        <f>IF('Crisis Indicator Data'!#REF!="No Data",1,IF(#REF!&lt;&gt;"",1,0))</f>
        <v>#REF!</v>
      </c>
      <c r="AD80" s="211" t="e">
        <f>IF('Crisis Indicator Data'!#REF!="No Data",1,IF(#REF!&lt;&gt;"",1,0))</f>
        <v>#REF!</v>
      </c>
      <c r="AE80" s="211" t="e">
        <f>IF('Crisis Indicator Data'!#REF!="No Data",1,IF(#REF!&lt;&gt;"",1,0))</f>
        <v>#REF!</v>
      </c>
      <c r="AF80" s="211" t="e">
        <f>IF('Crisis Indicator Data'!#REF!="No Data",1,IF(#REF!&lt;&gt;"",1,0))</f>
        <v>#REF!</v>
      </c>
      <c r="AG80" s="211" t="e">
        <f>IF('Crisis Indicator Data'!#REF!="No Data",1,IF(#REF!&lt;&gt;"",1,0))</f>
        <v>#REF!</v>
      </c>
      <c r="AH80" s="211" t="e">
        <f>IF('Crisis Indicator Data'!#REF!="No Data",1,IF(#REF!&lt;&gt;"",1,0))</f>
        <v>#REF!</v>
      </c>
      <c r="AI80" s="211" t="e">
        <f>IF('Crisis Indicator Data'!#REF!="No Data",1,IF(#REF!&lt;&gt;"",1,0))</f>
        <v>#REF!</v>
      </c>
      <c r="AJ80" s="211" t="e">
        <f>IF('Crisis Indicator Data'!#REF!="No Data",1,IF(#REF!&lt;&gt;"",1,0))</f>
        <v>#REF!</v>
      </c>
      <c r="AK80" s="211" t="e">
        <f>IF('Crisis Indicator Data'!#REF!="No Data",1,IF(#REF!&lt;&gt;"",1,0))</f>
        <v>#REF!</v>
      </c>
      <c r="AL80" s="211" t="e">
        <f>IF('Crisis Indicator Data'!#REF!="No Data",1,IF(#REF!&lt;&gt;"",1,0))</f>
        <v>#REF!</v>
      </c>
      <c r="AM80" s="211" t="e">
        <f>IF('Crisis Indicator Data'!#REF!="No Data",1,IF(#REF!&lt;&gt;"",1,0))</f>
        <v>#REF!</v>
      </c>
      <c r="AN80" s="211" t="e">
        <f>IF('Crisis Indicator Data'!#REF!="No Data",1,IF(#REF!&lt;&gt;"",1,0))</f>
        <v>#REF!</v>
      </c>
      <c r="AO80" s="211" t="e">
        <f>IF('Crisis Indicator Data'!#REF!="No Data",1,IF(#REF!&lt;&gt;"",1,0))</f>
        <v>#REF!</v>
      </c>
      <c r="AP80" s="211" t="e">
        <f>IF('Crisis Indicator Data'!#REF!="No Data",1,IF(#REF!&lt;&gt;"",1,0))</f>
        <v>#REF!</v>
      </c>
      <c r="AQ80" s="211" t="e">
        <f>IF('Crisis Indicator Data'!#REF!="No Data",1,IF(#REF!&lt;&gt;"",1,0))</f>
        <v>#REF!</v>
      </c>
      <c r="AR80" s="211" t="e">
        <f>IF('Crisis Indicator Data'!#REF!="No Data",1,IF(#REF!&lt;&gt;"",1,0))</f>
        <v>#REF!</v>
      </c>
      <c r="AS80" s="211" t="e">
        <f>IF('Crisis Indicator Data'!#REF!="No Data",1,IF(#REF!&lt;&gt;"",1,0))</f>
        <v>#REF!</v>
      </c>
      <c r="AT80" s="211" t="e">
        <f>IF('Crisis Indicator Data'!#REF!="No Data",1,IF(#REF!&lt;&gt;"",1,0))</f>
        <v>#REF!</v>
      </c>
      <c r="AU80" s="211" t="e">
        <f>IF('Crisis Indicator Data'!#REF!="No Data",1,IF(#REF!&lt;&gt;"",1,0))</f>
        <v>#REF!</v>
      </c>
      <c r="AV80" s="211" t="e">
        <f>IF('Crisis Indicator Data'!#REF!="No Data",1,IF(#REF!&lt;&gt;"",1,0))</f>
        <v>#REF!</v>
      </c>
      <c r="AW80" s="211" t="e">
        <f>IF('Crisis Indicator Data'!#REF!="No Data",1,IF(#REF!&lt;&gt;"",1,0))</f>
        <v>#REF!</v>
      </c>
      <c r="AX80" s="211" t="e">
        <f>IF('Crisis Indicator Data'!#REF!="No Data",1,IF(#REF!&lt;&gt;"",1,0))</f>
        <v>#REF!</v>
      </c>
      <c r="AY80" s="211" t="e">
        <f>IF('Crisis Indicator Data'!#REF!="No Data",1,IF(#REF!&lt;&gt;"",1,0))</f>
        <v>#REF!</v>
      </c>
      <c r="AZ80" s="211" t="e">
        <f>IF('Crisis Indicator Data'!#REF!="No Data",1,IF(#REF!&lt;&gt;"",1,0))</f>
        <v>#REF!</v>
      </c>
      <c r="BA80" t="e">
        <f t="shared" si="4"/>
        <v>#REF!</v>
      </c>
      <c r="BB80" s="22" t="e">
        <f t="shared" si="5"/>
        <v>#REF!</v>
      </c>
    </row>
    <row r="81" spans="1:54" x14ac:dyDescent="0.25">
      <c r="A81" t="s">
        <v>8906</v>
      </c>
      <c r="B81" s="211" t="e">
        <f>IF('Crisis Indicator Data'!#REF!="No Data",1,IF(#REF!&lt;&gt;"",1,0))</f>
        <v>#REF!</v>
      </c>
      <c r="C81" s="211" t="e">
        <f>IF('Crisis Indicator Data'!#REF!="No Data",1,IF(#REF!&lt;&gt;"",1,0))</f>
        <v>#REF!</v>
      </c>
      <c r="D81" s="211" t="e">
        <f>IF('Crisis Indicator Data'!#REF!="No Data",1,IF(#REF!&lt;&gt;"",1,0))</f>
        <v>#REF!</v>
      </c>
      <c r="E81" s="211" t="e">
        <f>IF('Crisis Indicator Data'!#REF!="No Data",1,IF(#REF!&lt;&gt;"",1,0))</f>
        <v>#REF!</v>
      </c>
      <c r="F81" s="211" t="e">
        <f>IF('Crisis Indicator Data'!#REF!="No Data",1,IF(#REF!&lt;&gt;"",1,0))</f>
        <v>#REF!</v>
      </c>
      <c r="G81" s="211" t="e">
        <f>IF('Crisis Indicator Data'!#REF!="No Data",1,IF(#REF!&lt;&gt;"",1,0))</f>
        <v>#REF!</v>
      </c>
      <c r="H81" s="211" t="e">
        <f>IF('Crisis Indicator Data'!#REF!="No Data",1,IF(#REF!&lt;&gt;"",1,0))</f>
        <v>#REF!</v>
      </c>
      <c r="I81" s="211" t="e">
        <f>IF('Crisis Indicator Data'!#REF!="No Data",1,IF(#REF!&lt;&gt;"",1,0))</f>
        <v>#REF!</v>
      </c>
      <c r="J81" s="211" t="e">
        <f>IF('Crisis Indicator Data'!#REF!="No Data",1,IF(#REF!&lt;&gt;"",1,0))</f>
        <v>#REF!</v>
      </c>
      <c r="K81" s="211" t="e">
        <f>IF('Crisis Indicator Data'!#REF!="No Data",1,IF(#REF!&lt;&gt;"",1,0))</f>
        <v>#REF!</v>
      </c>
      <c r="L81" s="211" t="e">
        <f>IF('Crisis Indicator Data'!#REF!="No Data",1,IF(#REF!&lt;&gt;"",1,0))</f>
        <v>#REF!</v>
      </c>
      <c r="M81" s="211" t="e">
        <f>IF('Crisis Indicator Data'!#REF!="No Data",1,IF(#REF!&lt;&gt;"",1,0))</f>
        <v>#REF!</v>
      </c>
      <c r="N81" s="211" t="e">
        <f>IF('Crisis Indicator Data'!#REF!="No Data",1,IF(#REF!&lt;&gt;"",1,0))</f>
        <v>#REF!</v>
      </c>
      <c r="O81" s="211" t="e">
        <f>IF('Crisis Indicator Data'!#REF!="No Data",1,IF(#REF!&lt;&gt;"",1,0))</f>
        <v>#REF!</v>
      </c>
      <c r="P81" s="211" t="e">
        <f>IF('Crisis Indicator Data'!#REF!="No Data",1,IF(#REF!&lt;&gt;"",1,0))</f>
        <v>#REF!</v>
      </c>
      <c r="Q81" s="211" t="e">
        <f>IF('Crisis Indicator Data'!#REF!="No Data",1,IF(#REF!&lt;&gt;"",1,0))</f>
        <v>#REF!</v>
      </c>
      <c r="R81" s="211" t="e">
        <f>IF('Crisis Indicator Data'!#REF!="No Data",1,IF(#REF!&lt;&gt;"",1,0))</f>
        <v>#REF!</v>
      </c>
      <c r="S81" s="211" t="e">
        <f>IF('Crisis Indicator Data'!#REF!="No Data",1,IF(#REF!&lt;&gt;"",1,0))</f>
        <v>#REF!</v>
      </c>
      <c r="T81" s="211" t="e">
        <f>IF('Crisis Indicator Data'!#REF!="No Data",1,IF(#REF!&lt;&gt;"",1,0))</f>
        <v>#REF!</v>
      </c>
      <c r="U81" s="211" t="e">
        <f>IF('Crisis Indicator Data'!#REF!="No Data",1,IF(#REF!&lt;&gt;"",1,0))</f>
        <v>#REF!</v>
      </c>
      <c r="V81" s="211" t="e">
        <f>IF('Crisis Indicator Data'!#REF!="No Data",1,IF(#REF!&lt;&gt;"",1,0))</f>
        <v>#REF!</v>
      </c>
      <c r="W81" s="211" t="e">
        <f>IF('Crisis Indicator Data'!#REF!="No Data",1,IF(#REF!&lt;&gt;"",1,0))</f>
        <v>#REF!</v>
      </c>
      <c r="X81" s="211" t="e">
        <f>IF('Crisis Indicator Data'!#REF!="No Data",1,IF(#REF!&lt;&gt;"",1,0))</f>
        <v>#REF!</v>
      </c>
      <c r="Y81" s="211" t="e">
        <f>IF('Crisis Indicator Data'!#REF!="No Data",1,IF(#REF!&lt;&gt;"",1,0))</f>
        <v>#REF!</v>
      </c>
      <c r="Z81" s="211" t="e">
        <f>IF('Crisis Indicator Data'!#REF!="No Data",1,IF(#REF!&lt;&gt;"",1,0))</f>
        <v>#REF!</v>
      </c>
      <c r="AA81" s="211" t="e">
        <f>IF('Crisis Indicator Data'!#REF!="No Data",1,IF(#REF!&lt;&gt;"",1,0))</f>
        <v>#REF!</v>
      </c>
      <c r="AB81" s="211" t="e">
        <f>IF('Crisis Indicator Data'!#REF!="No Data",1,IF(#REF!&lt;&gt;"",1,0))</f>
        <v>#REF!</v>
      </c>
      <c r="AC81" s="211" t="e">
        <f>IF('Crisis Indicator Data'!#REF!="No Data",1,IF(#REF!&lt;&gt;"",1,0))</f>
        <v>#REF!</v>
      </c>
      <c r="AD81" s="211" t="e">
        <f>IF('Crisis Indicator Data'!#REF!="No Data",1,IF(#REF!&lt;&gt;"",1,0))</f>
        <v>#REF!</v>
      </c>
      <c r="AE81" s="211" t="e">
        <f>IF('Crisis Indicator Data'!#REF!="No Data",1,IF(#REF!&lt;&gt;"",1,0))</f>
        <v>#REF!</v>
      </c>
      <c r="AF81" s="211" t="e">
        <f>IF('Crisis Indicator Data'!#REF!="No Data",1,IF(#REF!&lt;&gt;"",1,0))</f>
        <v>#REF!</v>
      </c>
      <c r="AG81" s="211" t="e">
        <f>IF('Crisis Indicator Data'!#REF!="No Data",1,IF(#REF!&lt;&gt;"",1,0))</f>
        <v>#REF!</v>
      </c>
      <c r="AH81" s="211" t="e">
        <f>IF('Crisis Indicator Data'!#REF!="No Data",1,IF(#REF!&lt;&gt;"",1,0))</f>
        <v>#REF!</v>
      </c>
      <c r="AI81" s="211" t="e">
        <f>IF('Crisis Indicator Data'!#REF!="No Data",1,IF(#REF!&lt;&gt;"",1,0))</f>
        <v>#REF!</v>
      </c>
      <c r="AJ81" s="211" t="e">
        <f>IF('Crisis Indicator Data'!#REF!="No Data",1,IF(#REF!&lt;&gt;"",1,0))</f>
        <v>#REF!</v>
      </c>
      <c r="AK81" s="211" t="e">
        <f>IF('Crisis Indicator Data'!#REF!="No Data",1,IF(#REF!&lt;&gt;"",1,0))</f>
        <v>#REF!</v>
      </c>
      <c r="AL81" s="211" t="e">
        <f>IF('Crisis Indicator Data'!#REF!="No Data",1,IF(#REF!&lt;&gt;"",1,0))</f>
        <v>#REF!</v>
      </c>
      <c r="AM81" s="211" t="e">
        <f>IF('Crisis Indicator Data'!#REF!="No Data",1,IF(#REF!&lt;&gt;"",1,0))</f>
        <v>#REF!</v>
      </c>
      <c r="AN81" s="211" t="e">
        <f>IF('Crisis Indicator Data'!#REF!="No Data",1,IF(#REF!&lt;&gt;"",1,0))</f>
        <v>#REF!</v>
      </c>
      <c r="AO81" s="211" t="e">
        <f>IF('Crisis Indicator Data'!#REF!="No Data",1,IF(#REF!&lt;&gt;"",1,0))</f>
        <v>#REF!</v>
      </c>
      <c r="AP81" s="211" t="e">
        <f>IF('Crisis Indicator Data'!#REF!="No Data",1,IF(#REF!&lt;&gt;"",1,0))</f>
        <v>#REF!</v>
      </c>
      <c r="AQ81" s="211" t="e">
        <f>IF('Crisis Indicator Data'!#REF!="No Data",1,IF(#REF!&lt;&gt;"",1,0))</f>
        <v>#REF!</v>
      </c>
      <c r="AR81" s="211" t="e">
        <f>IF('Crisis Indicator Data'!#REF!="No Data",1,IF(#REF!&lt;&gt;"",1,0))</f>
        <v>#REF!</v>
      </c>
      <c r="AS81" s="211" t="e">
        <f>IF('Crisis Indicator Data'!#REF!="No Data",1,IF(#REF!&lt;&gt;"",1,0))</f>
        <v>#REF!</v>
      </c>
      <c r="AT81" s="211" t="e">
        <f>IF('Crisis Indicator Data'!#REF!="No Data",1,IF(#REF!&lt;&gt;"",1,0))</f>
        <v>#REF!</v>
      </c>
      <c r="AU81" s="211" t="e">
        <f>IF('Crisis Indicator Data'!#REF!="No Data",1,IF(#REF!&lt;&gt;"",1,0))</f>
        <v>#REF!</v>
      </c>
      <c r="AV81" s="211" t="e">
        <f>IF('Crisis Indicator Data'!#REF!="No Data",1,IF(#REF!&lt;&gt;"",1,0))</f>
        <v>#REF!</v>
      </c>
      <c r="AW81" s="211" t="e">
        <f>IF('Crisis Indicator Data'!#REF!="No Data",1,IF(#REF!&lt;&gt;"",1,0))</f>
        <v>#REF!</v>
      </c>
      <c r="AX81" s="211" t="e">
        <f>IF('Crisis Indicator Data'!#REF!="No Data",1,IF(#REF!&lt;&gt;"",1,0))</f>
        <v>#REF!</v>
      </c>
      <c r="AY81" s="211" t="e">
        <f>IF('Crisis Indicator Data'!#REF!="No Data",1,IF(#REF!&lt;&gt;"",1,0))</f>
        <v>#REF!</v>
      </c>
      <c r="AZ81" s="211" t="e">
        <f>IF('Crisis Indicator Data'!#REF!="No Data",1,IF(#REF!&lt;&gt;"",1,0))</f>
        <v>#REF!</v>
      </c>
      <c r="BA81" t="e">
        <f t="shared" si="4"/>
        <v>#REF!</v>
      </c>
      <c r="BB81" s="22" t="e">
        <f t="shared" si="5"/>
        <v>#REF!</v>
      </c>
    </row>
    <row r="82" spans="1:54" x14ac:dyDescent="0.25">
      <c r="A82" t="s">
        <v>8907</v>
      </c>
      <c r="B82" s="211" t="e">
        <f>IF('Crisis Indicator Data'!#REF!="No Data",1,IF(#REF!&lt;&gt;"",1,0))</f>
        <v>#REF!</v>
      </c>
      <c r="C82" s="211" t="e">
        <f>IF('Crisis Indicator Data'!#REF!="No Data",1,IF(#REF!&lt;&gt;"",1,0))</f>
        <v>#REF!</v>
      </c>
      <c r="D82" s="211" t="e">
        <f>IF('Crisis Indicator Data'!#REF!="No Data",1,IF(#REF!&lt;&gt;"",1,0))</f>
        <v>#REF!</v>
      </c>
      <c r="E82" s="211" t="e">
        <f>IF('Crisis Indicator Data'!#REF!="No Data",1,IF(#REF!&lt;&gt;"",1,0))</f>
        <v>#REF!</v>
      </c>
      <c r="F82" s="211" t="e">
        <f>IF('Crisis Indicator Data'!#REF!="No Data",1,IF(#REF!&lt;&gt;"",1,0))</f>
        <v>#REF!</v>
      </c>
      <c r="G82" s="211" t="e">
        <f>IF('Crisis Indicator Data'!#REF!="No Data",1,IF(#REF!&lt;&gt;"",1,0))</f>
        <v>#REF!</v>
      </c>
      <c r="H82" s="211" t="e">
        <f>IF('Crisis Indicator Data'!#REF!="No Data",1,IF(#REF!&lt;&gt;"",1,0))</f>
        <v>#REF!</v>
      </c>
      <c r="I82" s="211" t="e">
        <f>IF('Crisis Indicator Data'!#REF!="No Data",1,IF(#REF!&lt;&gt;"",1,0))</f>
        <v>#REF!</v>
      </c>
      <c r="J82" s="211" t="e">
        <f>IF('Crisis Indicator Data'!#REF!="No Data",1,IF(#REF!&lt;&gt;"",1,0))</f>
        <v>#REF!</v>
      </c>
      <c r="K82" s="211" t="e">
        <f>IF('Crisis Indicator Data'!#REF!="No Data",1,IF(#REF!&lt;&gt;"",1,0))</f>
        <v>#REF!</v>
      </c>
      <c r="L82" s="211" t="e">
        <f>IF('Crisis Indicator Data'!#REF!="No Data",1,IF(#REF!&lt;&gt;"",1,0))</f>
        <v>#REF!</v>
      </c>
      <c r="M82" s="211" t="e">
        <f>IF('Crisis Indicator Data'!#REF!="No Data",1,IF(#REF!&lt;&gt;"",1,0))</f>
        <v>#REF!</v>
      </c>
      <c r="N82" s="211" t="e">
        <f>IF('Crisis Indicator Data'!#REF!="No Data",1,IF(#REF!&lt;&gt;"",1,0))</f>
        <v>#REF!</v>
      </c>
      <c r="O82" s="211" t="e">
        <f>IF('Crisis Indicator Data'!#REF!="No Data",1,IF(#REF!&lt;&gt;"",1,0))</f>
        <v>#REF!</v>
      </c>
      <c r="P82" s="211" t="e">
        <f>IF('Crisis Indicator Data'!#REF!="No Data",1,IF(#REF!&lt;&gt;"",1,0))</f>
        <v>#REF!</v>
      </c>
      <c r="Q82" s="211" t="e">
        <f>IF('Crisis Indicator Data'!#REF!="No Data",1,IF(#REF!&lt;&gt;"",1,0))</f>
        <v>#REF!</v>
      </c>
      <c r="R82" s="211" t="e">
        <f>IF('Crisis Indicator Data'!#REF!="No Data",1,IF(#REF!&lt;&gt;"",1,0))</f>
        <v>#REF!</v>
      </c>
      <c r="S82" s="211" t="e">
        <f>IF('Crisis Indicator Data'!#REF!="No Data",1,IF(#REF!&lt;&gt;"",1,0))</f>
        <v>#REF!</v>
      </c>
      <c r="T82" s="211" t="e">
        <f>IF('Crisis Indicator Data'!#REF!="No Data",1,IF(#REF!&lt;&gt;"",1,0))</f>
        <v>#REF!</v>
      </c>
      <c r="U82" s="211" t="e">
        <f>IF('Crisis Indicator Data'!#REF!="No Data",1,IF(#REF!&lt;&gt;"",1,0))</f>
        <v>#REF!</v>
      </c>
      <c r="V82" s="211" t="e">
        <f>IF('Crisis Indicator Data'!#REF!="No Data",1,IF(#REF!&lt;&gt;"",1,0))</f>
        <v>#REF!</v>
      </c>
      <c r="W82" s="211" t="e">
        <f>IF('Crisis Indicator Data'!#REF!="No Data",1,IF(#REF!&lt;&gt;"",1,0))</f>
        <v>#REF!</v>
      </c>
      <c r="X82" s="211" t="e">
        <f>IF('Crisis Indicator Data'!#REF!="No Data",1,IF(#REF!&lt;&gt;"",1,0))</f>
        <v>#REF!</v>
      </c>
      <c r="Y82" s="211" t="e">
        <f>IF('Crisis Indicator Data'!#REF!="No Data",1,IF(#REF!&lt;&gt;"",1,0))</f>
        <v>#REF!</v>
      </c>
      <c r="Z82" s="211" t="e">
        <f>IF('Crisis Indicator Data'!#REF!="No Data",1,IF(#REF!&lt;&gt;"",1,0))</f>
        <v>#REF!</v>
      </c>
      <c r="AA82" s="211" t="e">
        <f>IF('Crisis Indicator Data'!#REF!="No Data",1,IF(#REF!&lt;&gt;"",1,0))</f>
        <v>#REF!</v>
      </c>
      <c r="AB82" s="211" t="e">
        <f>IF('Crisis Indicator Data'!#REF!="No Data",1,IF(#REF!&lt;&gt;"",1,0))</f>
        <v>#REF!</v>
      </c>
      <c r="AC82" s="211" t="e">
        <f>IF('Crisis Indicator Data'!#REF!="No Data",1,IF(#REF!&lt;&gt;"",1,0))</f>
        <v>#REF!</v>
      </c>
      <c r="AD82" s="211" t="e">
        <f>IF('Crisis Indicator Data'!#REF!="No Data",1,IF(#REF!&lt;&gt;"",1,0))</f>
        <v>#REF!</v>
      </c>
      <c r="AE82" s="211" t="e">
        <f>IF('Crisis Indicator Data'!#REF!="No Data",1,IF(#REF!&lt;&gt;"",1,0))</f>
        <v>#REF!</v>
      </c>
      <c r="AF82" s="211" t="e">
        <f>IF('Crisis Indicator Data'!#REF!="No Data",1,IF(#REF!&lt;&gt;"",1,0))</f>
        <v>#REF!</v>
      </c>
      <c r="AG82" s="211" t="e">
        <f>IF('Crisis Indicator Data'!#REF!="No Data",1,IF(#REF!&lt;&gt;"",1,0))</f>
        <v>#REF!</v>
      </c>
      <c r="AH82" s="211" t="e">
        <f>IF('Crisis Indicator Data'!#REF!="No Data",1,IF(#REF!&lt;&gt;"",1,0))</f>
        <v>#REF!</v>
      </c>
      <c r="AI82" s="211" t="e">
        <f>IF('Crisis Indicator Data'!#REF!="No Data",1,IF(#REF!&lt;&gt;"",1,0))</f>
        <v>#REF!</v>
      </c>
      <c r="AJ82" s="211" t="e">
        <f>IF('Crisis Indicator Data'!#REF!="No Data",1,IF(#REF!&lt;&gt;"",1,0))</f>
        <v>#REF!</v>
      </c>
      <c r="AK82" s="211" t="e">
        <f>IF('Crisis Indicator Data'!#REF!="No Data",1,IF(#REF!&lt;&gt;"",1,0))</f>
        <v>#REF!</v>
      </c>
      <c r="AL82" s="211" t="e">
        <f>IF('Crisis Indicator Data'!#REF!="No Data",1,IF(#REF!&lt;&gt;"",1,0))</f>
        <v>#REF!</v>
      </c>
      <c r="AM82" s="211" t="e">
        <f>IF('Crisis Indicator Data'!#REF!="No Data",1,IF(#REF!&lt;&gt;"",1,0))</f>
        <v>#REF!</v>
      </c>
      <c r="AN82" s="211" t="e">
        <f>IF('Crisis Indicator Data'!#REF!="No Data",1,IF(#REF!&lt;&gt;"",1,0))</f>
        <v>#REF!</v>
      </c>
      <c r="AO82" s="211" t="e">
        <f>IF('Crisis Indicator Data'!#REF!="No Data",1,IF(#REF!&lt;&gt;"",1,0))</f>
        <v>#REF!</v>
      </c>
      <c r="AP82" s="211" t="e">
        <f>IF('Crisis Indicator Data'!#REF!="No Data",1,IF(#REF!&lt;&gt;"",1,0))</f>
        <v>#REF!</v>
      </c>
      <c r="AQ82" s="211" t="e">
        <f>IF('Crisis Indicator Data'!#REF!="No Data",1,IF(#REF!&lt;&gt;"",1,0))</f>
        <v>#REF!</v>
      </c>
      <c r="AR82" s="211" t="e">
        <f>IF('Crisis Indicator Data'!#REF!="No Data",1,IF(#REF!&lt;&gt;"",1,0))</f>
        <v>#REF!</v>
      </c>
      <c r="AS82" s="211" t="e">
        <f>IF('Crisis Indicator Data'!#REF!="No Data",1,IF(#REF!&lt;&gt;"",1,0))</f>
        <v>#REF!</v>
      </c>
      <c r="AT82" s="211" t="e">
        <f>IF('Crisis Indicator Data'!#REF!="No Data",1,IF(#REF!&lt;&gt;"",1,0))</f>
        <v>#REF!</v>
      </c>
      <c r="AU82" s="211" t="e">
        <f>IF('Crisis Indicator Data'!#REF!="No Data",1,IF(#REF!&lt;&gt;"",1,0))</f>
        <v>#REF!</v>
      </c>
      <c r="AV82" s="211" t="e">
        <f>IF('Crisis Indicator Data'!#REF!="No Data",1,IF(#REF!&lt;&gt;"",1,0))</f>
        <v>#REF!</v>
      </c>
      <c r="AW82" s="211" t="e">
        <f>IF('Crisis Indicator Data'!#REF!="No Data",1,IF(#REF!&lt;&gt;"",1,0))</f>
        <v>#REF!</v>
      </c>
      <c r="AX82" s="211" t="e">
        <f>IF('Crisis Indicator Data'!#REF!="No Data",1,IF(#REF!&lt;&gt;"",1,0))</f>
        <v>#REF!</v>
      </c>
      <c r="AY82" s="211" t="e">
        <f>IF('Crisis Indicator Data'!#REF!="No Data",1,IF(#REF!&lt;&gt;"",1,0))</f>
        <v>#REF!</v>
      </c>
      <c r="AZ82" s="211" t="e">
        <f>IF('Crisis Indicator Data'!#REF!="No Data",1,IF(#REF!&lt;&gt;"",1,0))</f>
        <v>#REF!</v>
      </c>
      <c r="BA82" t="e">
        <f t="shared" si="4"/>
        <v>#REF!</v>
      </c>
      <c r="BB82" s="22" t="e">
        <f t="shared" si="5"/>
        <v>#REF!</v>
      </c>
    </row>
    <row r="83" spans="1:54" x14ac:dyDescent="0.25">
      <c r="A83" t="s">
        <v>8909</v>
      </c>
      <c r="B83" s="211" t="e">
        <f>IF('Crisis Indicator Data'!#REF!="No Data",1,IF(#REF!&lt;&gt;"",1,0))</f>
        <v>#REF!</v>
      </c>
      <c r="C83" s="211" t="e">
        <f>IF('Crisis Indicator Data'!#REF!="No Data",1,IF(#REF!&lt;&gt;"",1,0))</f>
        <v>#REF!</v>
      </c>
      <c r="D83" s="211" t="e">
        <f>IF('Crisis Indicator Data'!#REF!="No Data",1,IF(#REF!&lt;&gt;"",1,0))</f>
        <v>#REF!</v>
      </c>
      <c r="E83" s="211" t="e">
        <f>IF('Crisis Indicator Data'!#REF!="No Data",1,IF(#REF!&lt;&gt;"",1,0))</f>
        <v>#REF!</v>
      </c>
      <c r="F83" s="211" t="e">
        <f>IF('Crisis Indicator Data'!#REF!="No Data",1,IF(#REF!&lt;&gt;"",1,0))</f>
        <v>#REF!</v>
      </c>
      <c r="G83" s="211" t="e">
        <f>IF('Crisis Indicator Data'!#REF!="No Data",1,IF(#REF!&lt;&gt;"",1,0))</f>
        <v>#REF!</v>
      </c>
      <c r="H83" s="211" t="e">
        <f>IF('Crisis Indicator Data'!#REF!="No Data",1,IF(#REF!&lt;&gt;"",1,0))</f>
        <v>#REF!</v>
      </c>
      <c r="I83" s="211" t="e">
        <f>IF('Crisis Indicator Data'!#REF!="No Data",1,IF(#REF!&lt;&gt;"",1,0))</f>
        <v>#REF!</v>
      </c>
      <c r="J83" s="211" t="e">
        <f>IF('Crisis Indicator Data'!#REF!="No Data",1,IF(#REF!&lt;&gt;"",1,0))</f>
        <v>#REF!</v>
      </c>
      <c r="K83" s="211" t="e">
        <f>IF('Crisis Indicator Data'!#REF!="No Data",1,IF(#REF!&lt;&gt;"",1,0))</f>
        <v>#REF!</v>
      </c>
      <c r="L83" s="211" t="e">
        <f>IF('Crisis Indicator Data'!#REF!="No Data",1,IF(#REF!&lt;&gt;"",1,0))</f>
        <v>#REF!</v>
      </c>
      <c r="M83" s="211" t="e">
        <f>IF('Crisis Indicator Data'!#REF!="No Data",1,IF(#REF!&lt;&gt;"",1,0))</f>
        <v>#REF!</v>
      </c>
      <c r="N83" s="211" t="e">
        <f>IF('Crisis Indicator Data'!#REF!="No Data",1,IF(#REF!&lt;&gt;"",1,0))</f>
        <v>#REF!</v>
      </c>
      <c r="O83" s="211" t="e">
        <f>IF('Crisis Indicator Data'!#REF!="No Data",1,IF(#REF!&lt;&gt;"",1,0))</f>
        <v>#REF!</v>
      </c>
      <c r="P83" s="211" t="e">
        <f>IF('Crisis Indicator Data'!#REF!="No Data",1,IF(#REF!&lt;&gt;"",1,0))</f>
        <v>#REF!</v>
      </c>
      <c r="Q83" s="211" t="e">
        <f>IF('Crisis Indicator Data'!#REF!="No Data",1,IF(#REF!&lt;&gt;"",1,0))</f>
        <v>#REF!</v>
      </c>
      <c r="R83" s="211" t="e">
        <f>IF('Crisis Indicator Data'!#REF!="No Data",1,IF(#REF!&lt;&gt;"",1,0))</f>
        <v>#REF!</v>
      </c>
      <c r="S83" s="211" t="e">
        <f>IF('Crisis Indicator Data'!#REF!="No Data",1,IF(#REF!&lt;&gt;"",1,0))</f>
        <v>#REF!</v>
      </c>
      <c r="T83" s="211" t="e">
        <f>IF('Crisis Indicator Data'!#REF!="No Data",1,IF(#REF!&lt;&gt;"",1,0))</f>
        <v>#REF!</v>
      </c>
      <c r="U83" s="211" t="e">
        <f>IF('Crisis Indicator Data'!#REF!="No Data",1,IF(#REF!&lt;&gt;"",1,0))</f>
        <v>#REF!</v>
      </c>
      <c r="V83" s="211" t="e">
        <f>IF('Crisis Indicator Data'!#REF!="No Data",1,IF(#REF!&lt;&gt;"",1,0))</f>
        <v>#REF!</v>
      </c>
      <c r="W83" s="211" t="e">
        <f>IF('Crisis Indicator Data'!#REF!="No Data",1,IF(#REF!&lt;&gt;"",1,0))</f>
        <v>#REF!</v>
      </c>
      <c r="X83" s="211" t="e">
        <f>IF('Crisis Indicator Data'!#REF!="No Data",1,IF(#REF!&lt;&gt;"",1,0))</f>
        <v>#REF!</v>
      </c>
      <c r="Y83" s="211" t="e">
        <f>IF('Crisis Indicator Data'!#REF!="No Data",1,IF(#REF!&lt;&gt;"",1,0))</f>
        <v>#REF!</v>
      </c>
      <c r="Z83" s="211" t="e">
        <f>IF('Crisis Indicator Data'!#REF!="No Data",1,IF(#REF!&lt;&gt;"",1,0))</f>
        <v>#REF!</v>
      </c>
      <c r="AA83" s="211" t="e">
        <f>IF('Crisis Indicator Data'!#REF!="No Data",1,IF(#REF!&lt;&gt;"",1,0))</f>
        <v>#REF!</v>
      </c>
      <c r="AB83" s="211" t="e">
        <f>IF('Crisis Indicator Data'!#REF!="No Data",1,IF(#REF!&lt;&gt;"",1,0))</f>
        <v>#REF!</v>
      </c>
      <c r="AC83" s="211" t="e">
        <f>IF('Crisis Indicator Data'!#REF!="No Data",1,IF(#REF!&lt;&gt;"",1,0))</f>
        <v>#REF!</v>
      </c>
      <c r="AD83" s="211" t="e">
        <f>IF('Crisis Indicator Data'!#REF!="No Data",1,IF(#REF!&lt;&gt;"",1,0))</f>
        <v>#REF!</v>
      </c>
      <c r="AE83" s="211" t="e">
        <f>IF('Crisis Indicator Data'!#REF!="No Data",1,IF(#REF!&lt;&gt;"",1,0))</f>
        <v>#REF!</v>
      </c>
      <c r="AF83" s="211" t="e">
        <f>IF('Crisis Indicator Data'!#REF!="No Data",1,IF(#REF!&lt;&gt;"",1,0))</f>
        <v>#REF!</v>
      </c>
      <c r="AG83" s="211" t="e">
        <f>IF('Crisis Indicator Data'!#REF!="No Data",1,IF(#REF!&lt;&gt;"",1,0))</f>
        <v>#REF!</v>
      </c>
      <c r="AH83" s="211" t="e">
        <f>IF('Crisis Indicator Data'!#REF!="No Data",1,IF(#REF!&lt;&gt;"",1,0))</f>
        <v>#REF!</v>
      </c>
      <c r="AI83" s="211" t="e">
        <f>IF('Crisis Indicator Data'!#REF!="No Data",1,IF(#REF!&lt;&gt;"",1,0))</f>
        <v>#REF!</v>
      </c>
      <c r="AJ83" s="211" t="e">
        <f>IF('Crisis Indicator Data'!#REF!="No Data",1,IF(#REF!&lt;&gt;"",1,0))</f>
        <v>#REF!</v>
      </c>
      <c r="AK83" s="211" t="e">
        <f>IF('Crisis Indicator Data'!#REF!="No Data",1,IF(#REF!&lt;&gt;"",1,0))</f>
        <v>#REF!</v>
      </c>
      <c r="AL83" s="211" t="e">
        <f>IF('Crisis Indicator Data'!#REF!="No Data",1,IF(#REF!&lt;&gt;"",1,0))</f>
        <v>#REF!</v>
      </c>
      <c r="AM83" s="211" t="e">
        <f>IF('Crisis Indicator Data'!#REF!="No Data",1,IF(#REF!&lt;&gt;"",1,0))</f>
        <v>#REF!</v>
      </c>
      <c r="AN83" s="211" t="e">
        <f>IF('Crisis Indicator Data'!#REF!="No Data",1,IF(#REF!&lt;&gt;"",1,0))</f>
        <v>#REF!</v>
      </c>
      <c r="AO83" s="211" t="e">
        <f>IF('Crisis Indicator Data'!#REF!="No Data",1,IF(#REF!&lt;&gt;"",1,0))</f>
        <v>#REF!</v>
      </c>
      <c r="AP83" s="211" t="e">
        <f>IF('Crisis Indicator Data'!#REF!="No Data",1,IF(#REF!&lt;&gt;"",1,0))</f>
        <v>#REF!</v>
      </c>
      <c r="AQ83" s="211" t="e">
        <f>IF('Crisis Indicator Data'!#REF!="No Data",1,IF(#REF!&lt;&gt;"",1,0))</f>
        <v>#REF!</v>
      </c>
      <c r="AR83" s="211" t="e">
        <f>IF('Crisis Indicator Data'!#REF!="No Data",1,IF(#REF!&lt;&gt;"",1,0))</f>
        <v>#REF!</v>
      </c>
      <c r="AS83" s="211" t="e">
        <f>IF('Crisis Indicator Data'!#REF!="No Data",1,IF(#REF!&lt;&gt;"",1,0))</f>
        <v>#REF!</v>
      </c>
      <c r="AT83" s="211" t="e">
        <f>IF('Crisis Indicator Data'!#REF!="No Data",1,IF(#REF!&lt;&gt;"",1,0))</f>
        <v>#REF!</v>
      </c>
      <c r="AU83" s="211" t="e">
        <f>IF('Crisis Indicator Data'!#REF!="No Data",1,IF(#REF!&lt;&gt;"",1,0))</f>
        <v>#REF!</v>
      </c>
      <c r="AV83" s="211" t="e">
        <f>IF('Crisis Indicator Data'!#REF!="No Data",1,IF(#REF!&lt;&gt;"",1,0))</f>
        <v>#REF!</v>
      </c>
      <c r="AW83" s="211" t="e">
        <f>IF('Crisis Indicator Data'!#REF!="No Data",1,IF(#REF!&lt;&gt;"",1,0))</f>
        <v>#REF!</v>
      </c>
      <c r="AX83" s="211" t="e">
        <f>IF('Crisis Indicator Data'!#REF!="No Data",1,IF(#REF!&lt;&gt;"",1,0))</f>
        <v>#REF!</v>
      </c>
      <c r="AY83" s="211" t="e">
        <f>IF('Crisis Indicator Data'!#REF!="No Data",1,IF(#REF!&lt;&gt;"",1,0))</f>
        <v>#REF!</v>
      </c>
      <c r="AZ83" s="211" t="e">
        <f>IF('Crisis Indicator Data'!#REF!="No Data",1,IF(#REF!&lt;&gt;"",1,0))</f>
        <v>#REF!</v>
      </c>
      <c r="BA83" t="e">
        <f t="shared" si="4"/>
        <v>#REF!</v>
      </c>
      <c r="BB83" s="22" t="e">
        <f t="shared" si="5"/>
        <v>#REF!</v>
      </c>
    </row>
    <row r="84" spans="1:54" x14ac:dyDescent="0.25">
      <c r="A84" t="s">
        <v>8912</v>
      </c>
      <c r="B84" s="211" t="e">
        <f>IF('Crisis Indicator Data'!#REF!="No Data",1,IF(#REF!&lt;&gt;"",1,0))</f>
        <v>#REF!</v>
      </c>
      <c r="C84" s="211" t="e">
        <f>IF('Crisis Indicator Data'!#REF!="No Data",1,IF(#REF!&lt;&gt;"",1,0))</f>
        <v>#REF!</v>
      </c>
      <c r="D84" s="211" t="e">
        <f>IF('Crisis Indicator Data'!#REF!="No Data",1,IF(#REF!&lt;&gt;"",1,0))</f>
        <v>#REF!</v>
      </c>
      <c r="E84" s="211" t="e">
        <f>IF('Crisis Indicator Data'!#REF!="No Data",1,IF(#REF!&lt;&gt;"",1,0))</f>
        <v>#REF!</v>
      </c>
      <c r="F84" s="211" t="e">
        <f>IF('Crisis Indicator Data'!#REF!="No Data",1,IF(#REF!&lt;&gt;"",1,0))</f>
        <v>#REF!</v>
      </c>
      <c r="G84" s="211" t="e">
        <f>IF('Crisis Indicator Data'!#REF!="No Data",1,IF(#REF!&lt;&gt;"",1,0))</f>
        <v>#REF!</v>
      </c>
      <c r="H84" s="211" t="e">
        <f>IF('Crisis Indicator Data'!#REF!="No Data",1,IF(#REF!&lt;&gt;"",1,0))</f>
        <v>#REF!</v>
      </c>
      <c r="I84" s="211" t="e">
        <f>IF('Crisis Indicator Data'!#REF!="No Data",1,IF(#REF!&lt;&gt;"",1,0))</f>
        <v>#REF!</v>
      </c>
      <c r="J84" s="211" t="e">
        <f>IF('Crisis Indicator Data'!#REF!="No Data",1,IF(#REF!&lt;&gt;"",1,0))</f>
        <v>#REF!</v>
      </c>
      <c r="K84" s="211" t="e">
        <f>IF('Crisis Indicator Data'!#REF!="No Data",1,IF(#REF!&lt;&gt;"",1,0))</f>
        <v>#REF!</v>
      </c>
      <c r="L84" s="211" t="e">
        <f>IF('Crisis Indicator Data'!#REF!="No Data",1,IF(#REF!&lt;&gt;"",1,0))</f>
        <v>#REF!</v>
      </c>
      <c r="M84" s="211" t="e">
        <f>IF('Crisis Indicator Data'!#REF!="No Data",1,IF(#REF!&lt;&gt;"",1,0))</f>
        <v>#REF!</v>
      </c>
      <c r="N84" s="211" t="e">
        <f>IF('Crisis Indicator Data'!#REF!="No Data",1,IF(#REF!&lt;&gt;"",1,0))</f>
        <v>#REF!</v>
      </c>
      <c r="O84" s="211" t="e">
        <f>IF('Crisis Indicator Data'!#REF!="No Data",1,IF(#REF!&lt;&gt;"",1,0))</f>
        <v>#REF!</v>
      </c>
      <c r="P84" s="211" t="e">
        <f>IF('Crisis Indicator Data'!#REF!="No Data",1,IF(#REF!&lt;&gt;"",1,0))</f>
        <v>#REF!</v>
      </c>
      <c r="Q84" s="211" t="e">
        <f>IF('Crisis Indicator Data'!#REF!="No Data",1,IF(#REF!&lt;&gt;"",1,0))</f>
        <v>#REF!</v>
      </c>
      <c r="R84" s="211" t="e">
        <f>IF('Crisis Indicator Data'!#REF!="No Data",1,IF(#REF!&lt;&gt;"",1,0))</f>
        <v>#REF!</v>
      </c>
      <c r="S84" s="211" t="e">
        <f>IF('Crisis Indicator Data'!#REF!="No Data",1,IF(#REF!&lt;&gt;"",1,0))</f>
        <v>#REF!</v>
      </c>
      <c r="T84" s="211" t="e">
        <f>IF('Crisis Indicator Data'!#REF!="No Data",1,IF(#REF!&lt;&gt;"",1,0))</f>
        <v>#REF!</v>
      </c>
      <c r="U84" s="211" t="e">
        <f>IF('Crisis Indicator Data'!#REF!="No Data",1,IF(#REF!&lt;&gt;"",1,0))</f>
        <v>#REF!</v>
      </c>
      <c r="V84" s="211" t="e">
        <f>IF('Crisis Indicator Data'!#REF!="No Data",1,IF(#REF!&lt;&gt;"",1,0))</f>
        <v>#REF!</v>
      </c>
      <c r="W84" s="211" t="e">
        <f>IF('Crisis Indicator Data'!#REF!="No Data",1,IF(#REF!&lt;&gt;"",1,0))</f>
        <v>#REF!</v>
      </c>
      <c r="X84" s="211" t="e">
        <f>IF('Crisis Indicator Data'!#REF!="No Data",1,IF(#REF!&lt;&gt;"",1,0))</f>
        <v>#REF!</v>
      </c>
      <c r="Y84" s="211" t="e">
        <f>IF('Crisis Indicator Data'!#REF!="No Data",1,IF(#REF!&lt;&gt;"",1,0))</f>
        <v>#REF!</v>
      </c>
      <c r="Z84" s="211" t="e">
        <f>IF('Crisis Indicator Data'!#REF!="No Data",1,IF(#REF!&lt;&gt;"",1,0))</f>
        <v>#REF!</v>
      </c>
      <c r="AA84" s="211" t="e">
        <f>IF('Crisis Indicator Data'!#REF!="No Data",1,IF(#REF!&lt;&gt;"",1,0))</f>
        <v>#REF!</v>
      </c>
      <c r="AB84" s="211" t="e">
        <f>IF('Crisis Indicator Data'!#REF!="No Data",1,IF(#REF!&lt;&gt;"",1,0))</f>
        <v>#REF!</v>
      </c>
      <c r="AC84" s="211" t="e">
        <f>IF('Crisis Indicator Data'!#REF!="No Data",1,IF(#REF!&lt;&gt;"",1,0))</f>
        <v>#REF!</v>
      </c>
      <c r="AD84" s="211" t="e">
        <f>IF('Crisis Indicator Data'!#REF!="No Data",1,IF(#REF!&lt;&gt;"",1,0))</f>
        <v>#REF!</v>
      </c>
      <c r="AE84" s="211" t="e">
        <f>IF('Crisis Indicator Data'!#REF!="No Data",1,IF(#REF!&lt;&gt;"",1,0))</f>
        <v>#REF!</v>
      </c>
      <c r="AF84" s="211" t="e">
        <f>IF('Crisis Indicator Data'!#REF!="No Data",1,IF(#REF!&lt;&gt;"",1,0))</f>
        <v>#REF!</v>
      </c>
      <c r="AG84" s="211" t="e">
        <f>IF('Crisis Indicator Data'!#REF!="No Data",1,IF(#REF!&lt;&gt;"",1,0))</f>
        <v>#REF!</v>
      </c>
      <c r="AH84" s="211" t="e">
        <f>IF('Crisis Indicator Data'!#REF!="No Data",1,IF(#REF!&lt;&gt;"",1,0))</f>
        <v>#REF!</v>
      </c>
      <c r="AI84" s="211" t="e">
        <f>IF('Crisis Indicator Data'!#REF!="No Data",1,IF(#REF!&lt;&gt;"",1,0))</f>
        <v>#REF!</v>
      </c>
      <c r="AJ84" s="211" t="e">
        <f>IF('Crisis Indicator Data'!#REF!="No Data",1,IF(#REF!&lt;&gt;"",1,0))</f>
        <v>#REF!</v>
      </c>
      <c r="AK84" s="211" t="e">
        <f>IF('Crisis Indicator Data'!#REF!="No Data",1,IF(#REF!&lt;&gt;"",1,0))</f>
        <v>#REF!</v>
      </c>
      <c r="AL84" s="211" t="e">
        <f>IF('Crisis Indicator Data'!#REF!="No Data",1,IF(#REF!&lt;&gt;"",1,0))</f>
        <v>#REF!</v>
      </c>
      <c r="AM84" s="211" t="e">
        <f>IF('Crisis Indicator Data'!#REF!="No Data",1,IF(#REF!&lt;&gt;"",1,0))</f>
        <v>#REF!</v>
      </c>
      <c r="AN84" s="211" t="e">
        <f>IF('Crisis Indicator Data'!#REF!="No Data",1,IF(#REF!&lt;&gt;"",1,0))</f>
        <v>#REF!</v>
      </c>
      <c r="AO84" s="211" t="e">
        <f>IF('Crisis Indicator Data'!#REF!="No Data",1,IF(#REF!&lt;&gt;"",1,0))</f>
        <v>#REF!</v>
      </c>
      <c r="AP84" s="211" t="e">
        <f>IF('Crisis Indicator Data'!#REF!="No Data",1,IF(#REF!&lt;&gt;"",1,0))</f>
        <v>#REF!</v>
      </c>
      <c r="AQ84" s="211" t="e">
        <f>IF('Crisis Indicator Data'!#REF!="No Data",1,IF(#REF!&lt;&gt;"",1,0))</f>
        <v>#REF!</v>
      </c>
      <c r="AR84" s="211" t="e">
        <f>IF('Crisis Indicator Data'!#REF!="No Data",1,IF(#REF!&lt;&gt;"",1,0))</f>
        <v>#REF!</v>
      </c>
      <c r="AS84" s="211" t="e">
        <f>IF('Crisis Indicator Data'!#REF!="No Data",1,IF(#REF!&lt;&gt;"",1,0))</f>
        <v>#REF!</v>
      </c>
      <c r="AT84" s="211" t="e">
        <f>IF('Crisis Indicator Data'!#REF!="No Data",1,IF(#REF!&lt;&gt;"",1,0))</f>
        <v>#REF!</v>
      </c>
      <c r="AU84" s="211" t="e">
        <f>IF('Crisis Indicator Data'!#REF!="No Data",1,IF(#REF!&lt;&gt;"",1,0))</f>
        <v>#REF!</v>
      </c>
      <c r="AV84" s="211" t="e">
        <f>IF('Crisis Indicator Data'!#REF!="No Data",1,IF(#REF!&lt;&gt;"",1,0))</f>
        <v>#REF!</v>
      </c>
      <c r="AW84" s="211" t="e">
        <f>IF('Crisis Indicator Data'!#REF!="No Data",1,IF(#REF!&lt;&gt;"",1,0))</f>
        <v>#REF!</v>
      </c>
      <c r="AX84" s="211" t="e">
        <f>IF('Crisis Indicator Data'!#REF!="No Data",1,IF(#REF!&lt;&gt;"",1,0))</f>
        <v>#REF!</v>
      </c>
      <c r="AY84" s="211" t="e">
        <f>IF('Crisis Indicator Data'!#REF!="No Data",1,IF(#REF!&lt;&gt;"",1,0))</f>
        <v>#REF!</v>
      </c>
      <c r="AZ84" s="211" t="e">
        <f>IF('Crisis Indicator Data'!#REF!="No Data",1,IF(#REF!&lt;&gt;"",1,0))</f>
        <v>#REF!</v>
      </c>
      <c r="BA84" t="e">
        <f t="shared" si="4"/>
        <v>#REF!</v>
      </c>
      <c r="BB84" s="22" t="e">
        <f t="shared" si="5"/>
        <v>#REF!</v>
      </c>
    </row>
    <row r="85" spans="1:54" x14ac:dyDescent="0.25">
      <c r="A85" t="s">
        <v>8910</v>
      </c>
      <c r="B85" s="211" t="e">
        <f>IF('Crisis Indicator Data'!#REF!="No Data",1,IF(#REF!&lt;&gt;"",1,0))</f>
        <v>#REF!</v>
      </c>
      <c r="C85" s="211" t="e">
        <f>IF('Crisis Indicator Data'!#REF!="No Data",1,IF(#REF!&lt;&gt;"",1,0))</f>
        <v>#REF!</v>
      </c>
      <c r="D85" s="211" t="e">
        <f>IF('Crisis Indicator Data'!#REF!="No Data",1,IF(#REF!&lt;&gt;"",1,0))</f>
        <v>#REF!</v>
      </c>
      <c r="E85" s="211" t="e">
        <f>IF('Crisis Indicator Data'!#REF!="No Data",1,IF(#REF!&lt;&gt;"",1,0))</f>
        <v>#REF!</v>
      </c>
      <c r="F85" s="211" t="e">
        <f>IF('Crisis Indicator Data'!#REF!="No Data",1,IF(#REF!&lt;&gt;"",1,0))</f>
        <v>#REF!</v>
      </c>
      <c r="G85" s="211" t="e">
        <f>IF('Crisis Indicator Data'!#REF!="No Data",1,IF(#REF!&lt;&gt;"",1,0))</f>
        <v>#REF!</v>
      </c>
      <c r="H85" s="211" t="e">
        <f>IF('Crisis Indicator Data'!#REF!="No Data",1,IF(#REF!&lt;&gt;"",1,0))</f>
        <v>#REF!</v>
      </c>
      <c r="I85" s="211" t="e">
        <f>IF('Crisis Indicator Data'!#REF!="No Data",1,IF(#REF!&lt;&gt;"",1,0))</f>
        <v>#REF!</v>
      </c>
      <c r="J85" s="211" t="e">
        <f>IF('Crisis Indicator Data'!#REF!="No Data",1,IF(#REF!&lt;&gt;"",1,0))</f>
        <v>#REF!</v>
      </c>
      <c r="K85" s="211" t="e">
        <f>IF('Crisis Indicator Data'!#REF!="No Data",1,IF(#REF!&lt;&gt;"",1,0))</f>
        <v>#REF!</v>
      </c>
      <c r="L85" s="211" t="e">
        <f>IF('Crisis Indicator Data'!#REF!="No Data",1,IF(#REF!&lt;&gt;"",1,0))</f>
        <v>#REF!</v>
      </c>
      <c r="M85" s="211" t="e">
        <f>IF('Crisis Indicator Data'!#REF!="No Data",1,IF(#REF!&lt;&gt;"",1,0))</f>
        <v>#REF!</v>
      </c>
      <c r="N85" s="211" t="e">
        <f>IF('Crisis Indicator Data'!#REF!="No Data",1,IF(#REF!&lt;&gt;"",1,0))</f>
        <v>#REF!</v>
      </c>
      <c r="O85" s="211" t="e">
        <f>IF('Crisis Indicator Data'!#REF!="No Data",1,IF(#REF!&lt;&gt;"",1,0))</f>
        <v>#REF!</v>
      </c>
      <c r="P85" s="211" t="e">
        <f>IF('Crisis Indicator Data'!#REF!="No Data",1,IF(#REF!&lt;&gt;"",1,0))</f>
        <v>#REF!</v>
      </c>
      <c r="Q85" s="211" t="e">
        <f>IF('Crisis Indicator Data'!#REF!="No Data",1,IF(#REF!&lt;&gt;"",1,0))</f>
        <v>#REF!</v>
      </c>
      <c r="R85" s="211" t="e">
        <f>IF('Crisis Indicator Data'!#REF!="No Data",1,IF(#REF!&lt;&gt;"",1,0))</f>
        <v>#REF!</v>
      </c>
      <c r="S85" s="211" t="e">
        <f>IF('Crisis Indicator Data'!#REF!="No Data",1,IF(#REF!&lt;&gt;"",1,0))</f>
        <v>#REF!</v>
      </c>
      <c r="T85" s="211" t="e">
        <f>IF('Crisis Indicator Data'!#REF!="No Data",1,IF(#REF!&lt;&gt;"",1,0))</f>
        <v>#REF!</v>
      </c>
      <c r="U85" s="211" t="e">
        <f>IF('Crisis Indicator Data'!#REF!="No Data",1,IF(#REF!&lt;&gt;"",1,0))</f>
        <v>#REF!</v>
      </c>
      <c r="V85" s="211" t="e">
        <f>IF('Crisis Indicator Data'!#REF!="No Data",1,IF(#REF!&lt;&gt;"",1,0))</f>
        <v>#REF!</v>
      </c>
      <c r="W85" s="211" t="e">
        <f>IF('Crisis Indicator Data'!#REF!="No Data",1,IF(#REF!&lt;&gt;"",1,0))</f>
        <v>#REF!</v>
      </c>
      <c r="X85" s="211" t="e">
        <f>IF('Crisis Indicator Data'!#REF!="No Data",1,IF(#REF!&lt;&gt;"",1,0))</f>
        <v>#REF!</v>
      </c>
      <c r="Y85" s="211" t="e">
        <f>IF('Crisis Indicator Data'!#REF!="No Data",1,IF(#REF!&lt;&gt;"",1,0))</f>
        <v>#REF!</v>
      </c>
      <c r="Z85" s="211" t="e">
        <f>IF('Crisis Indicator Data'!#REF!="No Data",1,IF(#REF!&lt;&gt;"",1,0))</f>
        <v>#REF!</v>
      </c>
      <c r="AA85" s="211" t="e">
        <f>IF('Crisis Indicator Data'!#REF!="No Data",1,IF(#REF!&lt;&gt;"",1,0))</f>
        <v>#REF!</v>
      </c>
      <c r="AB85" s="211" t="e">
        <f>IF('Crisis Indicator Data'!#REF!="No Data",1,IF(#REF!&lt;&gt;"",1,0))</f>
        <v>#REF!</v>
      </c>
      <c r="AC85" s="211" t="e">
        <f>IF('Crisis Indicator Data'!#REF!="No Data",1,IF(#REF!&lt;&gt;"",1,0))</f>
        <v>#REF!</v>
      </c>
      <c r="AD85" s="211" t="e">
        <f>IF('Crisis Indicator Data'!#REF!="No Data",1,IF(#REF!&lt;&gt;"",1,0))</f>
        <v>#REF!</v>
      </c>
      <c r="AE85" s="211" t="e">
        <f>IF('Crisis Indicator Data'!#REF!="No Data",1,IF(#REF!&lt;&gt;"",1,0))</f>
        <v>#REF!</v>
      </c>
      <c r="AF85" s="211" t="e">
        <f>IF('Crisis Indicator Data'!#REF!="No Data",1,IF(#REF!&lt;&gt;"",1,0))</f>
        <v>#REF!</v>
      </c>
      <c r="AG85" s="211" t="e">
        <f>IF('Crisis Indicator Data'!#REF!="No Data",1,IF(#REF!&lt;&gt;"",1,0))</f>
        <v>#REF!</v>
      </c>
      <c r="AH85" s="211" t="e">
        <f>IF('Crisis Indicator Data'!#REF!="No Data",1,IF(#REF!&lt;&gt;"",1,0))</f>
        <v>#REF!</v>
      </c>
      <c r="AI85" s="211" t="e">
        <f>IF('Crisis Indicator Data'!#REF!="No Data",1,IF(#REF!&lt;&gt;"",1,0))</f>
        <v>#REF!</v>
      </c>
      <c r="AJ85" s="211" t="e">
        <f>IF('Crisis Indicator Data'!#REF!="No Data",1,IF(#REF!&lt;&gt;"",1,0))</f>
        <v>#REF!</v>
      </c>
      <c r="AK85" s="211" t="e">
        <f>IF('Crisis Indicator Data'!#REF!="No Data",1,IF(#REF!&lt;&gt;"",1,0))</f>
        <v>#REF!</v>
      </c>
      <c r="AL85" s="211" t="e">
        <f>IF('Crisis Indicator Data'!#REF!="No Data",1,IF(#REF!&lt;&gt;"",1,0))</f>
        <v>#REF!</v>
      </c>
      <c r="AM85" s="211" t="e">
        <f>IF('Crisis Indicator Data'!#REF!="No Data",1,IF(#REF!&lt;&gt;"",1,0))</f>
        <v>#REF!</v>
      </c>
      <c r="AN85" s="211" t="e">
        <f>IF('Crisis Indicator Data'!#REF!="No Data",1,IF(#REF!&lt;&gt;"",1,0))</f>
        <v>#REF!</v>
      </c>
      <c r="AO85" s="211" t="e">
        <f>IF('Crisis Indicator Data'!#REF!="No Data",1,IF(#REF!&lt;&gt;"",1,0))</f>
        <v>#REF!</v>
      </c>
      <c r="AP85" s="211" t="e">
        <f>IF('Crisis Indicator Data'!#REF!="No Data",1,IF(#REF!&lt;&gt;"",1,0))</f>
        <v>#REF!</v>
      </c>
      <c r="AQ85" s="211" t="e">
        <f>IF('Crisis Indicator Data'!#REF!="No Data",1,IF(#REF!&lt;&gt;"",1,0))</f>
        <v>#REF!</v>
      </c>
      <c r="AR85" s="211" t="e">
        <f>IF('Crisis Indicator Data'!#REF!="No Data",1,IF(#REF!&lt;&gt;"",1,0))</f>
        <v>#REF!</v>
      </c>
      <c r="AS85" s="211" t="e">
        <f>IF('Crisis Indicator Data'!#REF!="No Data",1,IF(#REF!&lt;&gt;"",1,0))</f>
        <v>#REF!</v>
      </c>
      <c r="AT85" s="211" t="e">
        <f>IF('Crisis Indicator Data'!#REF!="No Data",1,IF(#REF!&lt;&gt;"",1,0))</f>
        <v>#REF!</v>
      </c>
      <c r="AU85" s="211" t="e">
        <f>IF('Crisis Indicator Data'!#REF!="No Data",1,IF(#REF!&lt;&gt;"",1,0))</f>
        <v>#REF!</v>
      </c>
      <c r="AV85" s="211" t="e">
        <f>IF('Crisis Indicator Data'!#REF!="No Data",1,IF(#REF!&lt;&gt;"",1,0))</f>
        <v>#REF!</v>
      </c>
      <c r="AW85" s="211" t="e">
        <f>IF('Crisis Indicator Data'!#REF!="No Data",1,IF(#REF!&lt;&gt;"",1,0))</f>
        <v>#REF!</v>
      </c>
      <c r="AX85" s="211" t="e">
        <f>IF('Crisis Indicator Data'!#REF!="No Data",1,IF(#REF!&lt;&gt;"",1,0))</f>
        <v>#REF!</v>
      </c>
      <c r="AY85" s="211" t="e">
        <f>IF('Crisis Indicator Data'!#REF!="No Data",1,IF(#REF!&lt;&gt;"",1,0))</f>
        <v>#REF!</v>
      </c>
      <c r="AZ85" s="211" t="e">
        <f>IF('Crisis Indicator Data'!#REF!="No Data",1,IF(#REF!&lt;&gt;"",1,0))</f>
        <v>#REF!</v>
      </c>
      <c r="BA85" t="e">
        <f t="shared" si="4"/>
        <v>#REF!</v>
      </c>
      <c r="BB85" s="22" t="e">
        <f t="shared" si="5"/>
        <v>#REF!</v>
      </c>
    </row>
    <row r="86" spans="1:54" x14ac:dyDescent="0.25">
      <c r="A86" t="s">
        <v>8914</v>
      </c>
      <c r="B86" s="211" t="e">
        <f>IF('Crisis Indicator Data'!#REF!="No Data",1,IF(#REF!&lt;&gt;"",1,0))</f>
        <v>#REF!</v>
      </c>
      <c r="C86" s="211" t="e">
        <f>IF('Crisis Indicator Data'!#REF!="No Data",1,IF(#REF!&lt;&gt;"",1,0))</f>
        <v>#REF!</v>
      </c>
      <c r="D86" s="211" t="e">
        <f>IF('Crisis Indicator Data'!#REF!="No Data",1,IF(#REF!&lt;&gt;"",1,0))</f>
        <v>#REF!</v>
      </c>
      <c r="E86" s="211" t="e">
        <f>IF('Crisis Indicator Data'!#REF!="No Data",1,IF(#REF!&lt;&gt;"",1,0))</f>
        <v>#REF!</v>
      </c>
      <c r="F86" s="211" t="e">
        <f>IF('Crisis Indicator Data'!#REF!="No Data",1,IF(#REF!&lt;&gt;"",1,0))</f>
        <v>#REF!</v>
      </c>
      <c r="G86" s="211" t="e">
        <f>IF('Crisis Indicator Data'!#REF!="No Data",1,IF(#REF!&lt;&gt;"",1,0))</f>
        <v>#REF!</v>
      </c>
      <c r="H86" s="211" t="e">
        <f>IF('Crisis Indicator Data'!#REF!="No Data",1,IF(#REF!&lt;&gt;"",1,0))</f>
        <v>#REF!</v>
      </c>
      <c r="I86" s="211" t="e">
        <f>IF('Crisis Indicator Data'!#REF!="No Data",1,IF(#REF!&lt;&gt;"",1,0))</f>
        <v>#REF!</v>
      </c>
      <c r="J86" s="211" t="e">
        <f>IF('Crisis Indicator Data'!#REF!="No Data",1,IF(#REF!&lt;&gt;"",1,0))</f>
        <v>#REF!</v>
      </c>
      <c r="K86" s="211" t="e">
        <f>IF('Crisis Indicator Data'!#REF!="No Data",1,IF(#REF!&lt;&gt;"",1,0))</f>
        <v>#REF!</v>
      </c>
      <c r="L86" s="211" t="e">
        <f>IF('Crisis Indicator Data'!#REF!="No Data",1,IF(#REF!&lt;&gt;"",1,0))</f>
        <v>#REF!</v>
      </c>
      <c r="M86" s="211" t="e">
        <f>IF('Crisis Indicator Data'!#REF!="No Data",1,IF(#REF!&lt;&gt;"",1,0))</f>
        <v>#REF!</v>
      </c>
      <c r="N86" s="211" t="e">
        <f>IF('Crisis Indicator Data'!#REF!="No Data",1,IF(#REF!&lt;&gt;"",1,0))</f>
        <v>#REF!</v>
      </c>
      <c r="O86" s="211" t="e">
        <f>IF('Crisis Indicator Data'!#REF!="No Data",1,IF(#REF!&lt;&gt;"",1,0))</f>
        <v>#REF!</v>
      </c>
      <c r="P86" s="211" t="e">
        <f>IF('Crisis Indicator Data'!#REF!="No Data",1,IF(#REF!&lt;&gt;"",1,0))</f>
        <v>#REF!</v>
      </c>
      <c r="Q86" s="211" t="e">
        <f>IF('Crisis Indicator Data'!#REF!="No Data",1,IF(#REF!&lt;&gt;"",1,0))</f>
        <v>#REF!</v>
      </c>
      <c r="R86" s="211" t="e">
        <f>IF('Crisis Indicator Data'!#REF!="No Data",1,IF(#REF!&lt;&gt;"",1,0))</f>
        <v>#REF!</v>
      </c>
      <c r="S86" s="211" t="e">
        <f>IF('Crisis Indicator Data'!#REF!="No Data",1,IF(#REF!&lt;&gt;"",1,0))</f>
        <v>#REF!</v>
      </c>
      <c r="T86" s="211" t="e">
        <f>IF('Crisis Indicator Data'!#REF!="No Data",1,IF(#REF!&lt;&gt;"",1,0))</f>
        <v>#REF!</v>
      </c>
      <c r="U86" s="211" t="e">
        <f>IF('Crisis Indicator Data'!#REF!="No Data",1,IF(#REF!&lt;&gt;"",1,0))</f>
        <v>#REF!</v>
      </c>
      <c r="V86" s="211" t="e">
        <f>IF('Crisis Indicator Data'!#REF!="No Data",1,IF(#REF!&lt;&gt;"",1,0))</f>
        <v>#REF!</v>
      </c>
      <c r="W86" s="211" t="e">
        <f>IF('Crisis Indicator Data'!#REF!="No Data",1,IF(#REF!&lt;&gt;"",1,0))</f>
        <v>#REF!</v>
      </c>
      <c r="X86" s="211" t="e">
        <f>IF('Crisis Indicator Data'!#REF!="No Data",1,IF(#REF!&lt;&gt;"",1,0))</f>
        <v>#REF!</v>
      </c>
      <c r="Y86" s="211" t="e">
        <f>IF('Crisis Indicator Data'!#REF!="No Data",1,IF(#REF!&lt;&gt;"",1,0))</f>
        <v>#REF!</v>
      </c>
      <c r="Z86" s="211" t="e">
        <f>IF('Crisis Indicator Data'!#REF!="No Data",1,IF(#REF!&lt;&gt;"",1,0))</f>
        <v>#REF!</v>
      </c>
      <c r="AA86" s="211" t="e">
        <f>IF('Crisis Indicator Data'!#REF!="No Data",1,IF(#REF!&lt;&gt;"",1,0))</f>
        <v>#REF!</v>
      </c>
      <c r="AB86" s="211" t="e">
        <f>IF('Crisis Indicator Data'!#REF!="No Data",1,IF(#REF!&lt;&gt;"",1,0))</f>
        <v>#REF!</v>
      </c>
      <c r="AC86" s="211" t="e">
        <f>IF('Crisis Indicator Data'!#REF!="No Data",1,IF(#REF!&lt;&gt;"",1,0))</f>
        <v>#REF!</v>
      </c>
      <c r="AD86" s="211" t="e">
        <f>IF('Crisis Indicator Data'!#REF!="No Data",1,IF(#REF!&lt;&gt;"",1,0))</f>
        <v>#REF!</v>
      </c>
      <c r="AE86" s="211" t="e">
        <f>IF('Crisis Indicator Data'!#REF!="No Data",1,IF(#REF!&lt;&gt;"",1,0))</f>
        <v>#REF!</v>
      </c>
      <c r="AF86" s="211" t="e">
        <f>IF('Crisis Indicator Data'!#REF!="No Data",1,IF(#REF!&lt;&gt;"",1,0))</f>
        <v>#REF!</v>
      </c>
      <c r="AG86" s="211" t="e">
        <f>IF('Crisis Indicator Data'!#REF!="No Data",1,IF(#REF!&lt;&gt;"",1,0))</f>
        <v>#REF!</v>
      </c>
      <c r="AH86" s="211" t="e">
        <f>IF('Crisis Indicator Data'!#REF!="No Data",1,IF(#REF!&lt;&gt;"",1,0))</f>
        <v>#REF!</v>
      </c>
      <c r="AI86" s="211" t="e">
        <f>IF('Crisis Indicator Data'!#REF!="No Data",1,IF(#REF!&lt;&gt;"",1,0))</f>
        <v>#REF!</v>
      </c>
      <c r="AJ86" s="211" t="e">
        <f>IF('Crisis Indicator Data'!#REF!="No Data",1,IF(#REF!&lt;&gt;"",1,0))</f>
        <v>#REF!</v>
      </c>
      <c r="AK86" s="211" t="e">
        <f>IF('Crisis Indicator Data'!#REF!="No Data",1,IF(#REF!&lt;&gt;"",1,0))</f>
        <v>#REF!</v>
      </c>
      <c r="AL86" s="211" t="e">
        <f>IF('Crisis Indicator Data'!#REF!="No Data",1,IF(#REF!&lt;&gt;"",1,0))</f>
        <v>#REF!</v>
      </c>
      <c r="AM86" s="211" t="e">
        <f>IF('Crisis Indicator Data'!#REF!="No Data",1,IF(#REF!&lt;&gt;"",1,0))</f>
        <v>#REF!</v>
      </c>
      <c r="AN86" s="211" t="e">
        <f>IF('Crisis Indicator Data'!#REF!="No Data",1,IF(#REF!&lt;&gt;"",1,0))</f>
        <v>#REF!</v>
      </c>
      <c r="AO86" s="211" t="e">
        <f>IF('Crisis Indicator Data'!#REF!="No Data",1,IF(#REF!&lt;&gt;"",1,0))</f>
        <v>#REF!</v>
      </c>
      <c r="AP86" s="211" t="e">
        <f>IF('Crisis Indicator Data'!#REF!="No Data",1,IF(#REF!&lt;&gt;"",1,0))</f>
        <v>#REF!</v>
      </c>
      <c r="AQ86" s="211" t="e">
        <f>IF('Crisis Indicator Data'!#REF!="No Data",1,IF(#REF!&lt;&gt;"",1,0))</f>
        <v>#REF!</v>
      </c>
      <c r="AR86" s="211" t="e">
        <f>IF('Crisis Indicator Data'!#REF!="No Data",1,IF(#REF!&lt;&gt;"",1,0))</f>
        <v>#REF!</v>
      </c>
      <c r="AS86" s="211" t="e">
        <f>IF('Crisis Indicator Data'!#REF!="No Data",1,IF(#REF!&lt;&gt;"",1,0))</f>
        <v>#REF!</v>
      </c>
      <c r="AT86" s="211" t="e">
        <f>IF('Crisis Indicator Data'!#REF!="No Data",1,IF(#REF!&lt;&gt;"",1,0))</f>
        <v>#REF!</v>
      </c>
      <c r="AU86" s="211" t="e">
        <f>IF('Crisis Indicator Data'!#REF!="No Data",1,IF(#REF!&lt;&gt;"",1,0))</f>
        <v>#REF!</v>
      </c>
      <c r="AV86" s="211" t="e">
        <f>IF('Crisis Indicator Data'!#REF!="No Data",1,IF(#REF!&lt;&gt;"",1,0))</f>
        <v>#REF!</v>
      </c>
      <c r="AW86" s="211" t="e">
        <f>IF('Crisis Indicator Data'!#REF!="No Data",1,IF(#REF!&lt;&gt;"",1,0))</f>
        <v>#REF!</v>
      </c>
      <c r="AX86" s="211" t="e">
        <f>IF('Crisis Indicator Data'!#REF!="No Data",1,IF(#REF!&lt;&gt;"",1,0))</f>
        <v>#REF!</v>
      </c>
      <c r="AY86" s="211" t="e">
        <f>IF('Crisis Indicator Data'!#REF!="No Data",1,IF(#REF!&lt;&gt;"",1,0))</f>
        <v>#REF!</v>
      </c>
      <c r="AZ86" s="211" t="e">
        <f>IF('Crisis Indicator Data'!#REF!="No Data",1,IF(#REF!&lt;&gt;"",1,0))</f>
        <v>#REF!</v>
      </c>
      <c r="BA86" t="e">
        <f t="shared" si="4"/>
        <v>#REF!</v>
      </c>
      <c r="BB86" s="22" t="e">
        <f t="shared" si="5"/>
        <v>#REF!</v>
      </c>
    </row>
    <row r="87" spans="1:54" x14ac:dyDescent="0.25">
      <c r="A87" t="s">
        <v>8915</v>
      </c>
      <c r="B87" s="211" t="e">
        <f>IF('Crisis Indicator Data'!#REF!="No Data",1,IF(#REF!&lt;&gt;"",1,0))</f>
        <v>#REF!</v>
      </c>
      <c r="C87" s="211" t="e">
        <f>IF('Crisis Indicator Data'!#REF!="No Data",1,IF(#REF!&lt;&gt;"",1,0))</f>
        <v>#REF!</v>
      </c>
      <c r="D87" s="211" t="e">
        <f>IF('Crisis Indicator Data'!#REF!="No Data",1,IF(#REF!&lt;&gt;"",1,0))</f>
        <v>#REF!</v>
      </c>
      <c r="E87" s="211" t="e">
        <f>IF('Crisis Indicator Data'!#REF!="No Data",1,IF(#REF!&lt;&gt;"",1,0))</f>
        <v>#REF!</v>
      </c>
      <c r="F87" s="211" t="e">
        <f>IF('Crisis Indicator Data'!#REF!="No Data",1,IF(#REF!&lt;&gt;"",1,0))</f>
        <v>#REF!</v>
      </c>
      <c r="G87" s="211" t="e">
        <f>IF('Crisis Indicator Data'!#REF!="No Data",1,IF(#REF!&lt;&gt;"",1,0))</f>
        <v>#REF!</v>
      </c>
      <c r="H87" s="211" t="e">
        <f>IF('Crisis Indicator Data'!#REF!="No Data",1,IF(#REF!&lt;&gt;"",1,0))</f>
        <v>#REF!</v>
      </c>
      <c r="I87" s="211" t="e">
        <f>IF('Crisis Indicator Data'!#REF!="No Data",1,IF(#REF!&lt;&gt;"",1,0))</f>
        <v>#REF!</v>
      </c>
      <c r="J87" s="211" t="e">
        <f>IF('Crisis Indicator Data'!#REF!="No Data",1,IF(#REF!&lt;&gt;"",1,0))</f>
        <v>#REF!</v>
      </c>
      <c r="K87" s="211" t="e">
        <f>IF('Crisis Indicator Data'!#REF!="No Data",1,IF(#REF!&lt;&gt;"",1,0))</f>
        <v>#REF!</v>
      </c>
      <c r="L87" s="211" t="e">
        <f>IF('Crisis Indicator Data'!#REF!="No Data",1,IF(#REF!&lt;&gt;"",1,0))</f>
        <v>#REF!</v>
      </c>
      <c r="M87" s="211" t="e">
        <f>IF('Crisis Indicator Data'!#REF!="No Data",1,IF(#REF!&lt;&gt;"",1,0))</f>
        <v>#REF!</v>
      </c>
      <c r="N87" s="211" t="e">
        <f>IF('Crisis Indicator Data'!#REF!="No Data",1,IF(#REF!&lt;&gt;"",1,0))</f>
        <v>#REF!</v>
      </c>
      <c r="O87" s="211" t="e">
        <f>IF('Crisis Indicator Data'!#REF!="No Data",1,IF(#REF!&lt;&gt;"",1,0))</f>
        <v>#REF!</v>
      </c>
      <c r="P87" s="211" t="e">
        <f>IF('Crisis Indicator Data'!#REF!="No Data",1,IF(#REF!&lt;&gt;"",1,0))</f>
        <v>#REF!</v>
      </c>
      <c r="Q87" s="211" t="e">
        <f>IF('Crisis Indicator Data'!#REF!="No Data",1,IF(#REF!&lt;&gt;"",1,0))</f>
        <v>#REF!</v>
      </c>
      <c r="R87" s="211" t="e">
        <f>IF('Crisis Indicator Data'!#REF!="No Data",1,IF(#REF!&lt;&gt;"",1,0))</f>
        <v>#REF!</v>
      </c>
      <c r="S87" s="211" t="e">
        <f>IF('Crisis Indicator Data'!#REF!="No Data",1,IF(#REF!&lt;&gt;"",1,0))</f>
        <v>#REF!</v>
      </c>
      <c r="T87" s="211" t="e">
        <f>IF('Crisis Indicator Data'!#REF!="No Data",1,IF(#REF!&lt;&gt;"",1,0))</f>
        <v>#REF!</v>
      </c>
      <c r="U87" s="211" t="e">
        <f>IF('Crisis Indicator Data'!#REF!="No Data",1,IF(#REF!&lt;&gt;"",1,0))</f>
        <v>#REF!</v>
      </c>
      <c r="V87" s="211" t="e">
        <f>IF('Crisis Indicator Data'!#REF!="No Data",1,IF(#REF!&lt;&gt;"",1,0))</f>
        <v>#REF!</v>
      </c>
      <c r="W87" s="211" t="e">
        <f>IF('Crisis Indicator Data'!#REF!="No Data",1,IF(#REF!&lt;&gt;"",1,0))</f>
        <v>#REF!</v>
      </c>
      <c r="X87" s="211" t="e">
        <f>IF('Crisis Indicator Data'!#REF!="No Data",1,IF(#REF!&lt;&gt;"",1,0))</f>
        <v>#REF!</v>
      </c>
      <c r="Y87" s="211" t="e">
        <f>IF('Crisis Indicator Data'!#REF!="No Data",1,IF(#REF!&lt;&gt;"",1,0))</f>
        <v>#REF!</v>
      </c>
      <c r="Z87" s="211" t="e">
        <f>IF('Crisis Indicator Data'!#REF!="No Data",1,IF(#REF!&lt;&gt;"",1,0))</f>
        <v>#REF!</v>
      </c>
      <c r="AA87" s="211" t="e">
        <f>IF('Crisis Indicator Data'!#REF!="No Data",1,IF(#REF!&lt;&gt;"",1,0))</f>
        <v>#REF!</v>
      </c>
      <c r="AB87" s="211" t="e">
        <f>IF('Crisis Indicator Data'!#REF!="No Data",1,IF(#REF!&lt;&gt;"",1,0))</f>
        <v>#REF!</v>
      </c>
      <c r="AC87" s="211" t="e">
        <f>IF('Crisis Indicator Data'!#REF!="No Data",1,IF(#REF!&lt;&gt;"",1,0))</f>
        <v>#REF!</v>
      </c>
      <c r="AD87" s="211" t="e">
        <f>IF('Crisis Indicator Data'!#REF!="No Data",1,IF(#REF!&lt;&gt;"",1,0))</f>
        <v>#REF!</v>
      </c>
      <c r="AE87" s="211" t="e">
        <f>IF('Crisis Indicator Data'!#REF!="No Data",1,IF(#REF!&lt;&gt;"",1,0))</f>
        <v>#REF!</v>
      </c>
      <c r="AF87" s="211" t="e">
        <f>IF('Crisis Indicator Data'!#REF!="No Data",1,IF(#REF!&lt;&gt;"",1,0))</f>
        <v>#REF!</v>
      </c>
      <c r="AG87" s="211" t="e">
        <f>IF('Crisis Indicator Data'!#REF!="No Data",1,IF(#REF!&lt;&gt;"",1,0))</f>
        <v>#REF!</v>
      </c>
      <c r="AH87" s="211" t="e">
        <f>IF('Crisis Indicator Data'!#REF!="No Data",1,IF(#REF!&lt;&gt;"",1,0))</f>
        <v>#REF!</v>
      </c>
      <c r="AI87" s="211" t="e">
        <f>IF('Crisis Indicator Data'!#REF!="No Data",1,IF(#REF!&lt;&gt;"",1,0))</f>
        <v>#REF!</v>
      </c>
      <c r="AJ87" s="211" t="e">
        <f>IF('Crisis Indicator Data'!#REF!="No Data",1,IF(#REF!&lt;&gt;"",1,0))</f>
        <v>#REF!</v>
      </c>
      <c r="AK87" s="211" t="e">
        <f>IF('Crisis Indicator Data'!#REF!="No Data",1,IF(#REF!&lt;&gt;"",1,0))</f>
        <v>#REF!</v>
      </c>
      <c r="AL87" s="211" t="e">
        <f>IF('Crisis Indicator Data'!#REF!="No Data",1,IF(#REF!&lt;&gt;"",1,0))</f>
        <v>#REF!</v>
      </c>
      <c r="AM87" s="211" t="e">
        <f>IF('Crisis Indicator Data'!#REF!="No Data",1,IF(#REF!&lt;&gt;"",1,0))</f>
        <v>#REF!</v>
      </c>
      <c r="AN87" s="211" t="e">
        <f>IF('Crisis Indicator Data'!#REF!="No Data",1,IF(#REF!&lt;&gt;"",1,0))</f>
        <v>#REF!</v>
      </c>
      <c r="AO87" s="211" t="e">
        <f>IF('Crisis Indicator Data'!#REF!="No Data",1,IF(#REF!&lt;&gt;"",1,0))</f>
        <v>#REF!</v>
      </c>
      <c r="AP87" s="211" t="e">
        <f>IF('Crisis Indicator Data'!#REF!="No Data",1,IF(#REF!&lt;&gt;"",1,0))</f>
        <v>#REF!</v>
      </c>
      <c r="AQ87" s="211" t="e">
        <f>IF('Crisis Indicator Data'!#REF!="No Data",1,IF(#REF!&lt;&gt;"",1,0))</f>
        <v>#REF!</v>
      </c>
      <c r="AR87" s="211" t="e">
        <f>IF('Crisis Indicator Data'!#REF!="No Data",1,IF(#REF!&lt;&gt;"",1,0))</f>
        <v>#REF!</v>
      </c>
      <c r="AS87" s="211" t="e">
        <f>IF('Crisis Indicator Data'!#REF!="No Data",1,IF(#REF!&lt;&gt;"",1,0))</f>
        <v>#REF!</v>
      </c>
      <c r="AT87" s="211" t="e">
        <f>IF('Crisis Indicator Data'!#REF!="No Data",1,IF(#REF!&lt;&gt;"",1,0))</f>
        <v>#REF!</v>
      </c>
      <c r="AU87" s="211" t="e">
        <f>IF('Crisis Indicator Data'!#REF!="No Data",1,IF(#REF!&lt;&gt;"",1,0))</f>
        <v>#REF!</v>
      </c>
      <c r="AV87" s="211" t="e">
        <f>IF('Crisis Indicator Data'!#REF!="No Data",1,IF(#REF!&lt;&gt;"",1,0))</f>
        <v>#REF!</v>
      </c>
      <c r="AW87" s="211" t="e">
        <f>IF('Crisis Indicator Data'!#REF!="No Data",1,IF(#REF!&lt;&gt;"",1,0))</f>
        <v>#REF!</v>
      </c>
      <c r="AX87" s="211" t="e">
        <f>IF('Crisis Indicator Data'!#REF!="No Data",1,IF(#REF!&lt;&gt;"",1,0))</f>
        <v>#REF!</v>
      </c>
      <c r="AY87" s="211" t="e">
        <f>IF('Crisis Indicator Data'!#REF!="No Data",1,IF(#REF!&lt;&gt;"",1,0))</f>
        <v>#REF!</v>
      </c>
      <c r="AZ87" s="211" t="e">
        <f>IF('Crisis Indicator Data'!#REF!="No Data",1,IF(#REF!&lt;&gt;"",1,0))</f>
        <v>#REF!</v>
      </c>
      <c r="BA87" t="e">
        <f t="shared" si="4"/>
        <v>#REF!</v>
      </c>
      <c r="BB87" s="22" t="e">
        <f t="shared" si="5"/>
        <v>#REF!</v>
      </c>
    </row>
    <row r="88" spans="1:54" x14ac:dyDescent="0.25">
      <c r="A88" t="s">
        <v>8921</v>
      </c>
      <c r="B88" s="211" t="e">
        <f>IF('Crisis Indicator Data'!#REF!="No Data",1,IF(#REF!&lt;&gt;"",1,0))</f>
        <v>#REF!</v>
      </c>
      <c r="C88" s="211" t="e">
        <f>IF('Crisis Indicator Data'!#REF!="No Data",1,IF(#REF!&lt;&gt;"",1,0))</f>
        <v>#REF!</v>
      </c>
      <c r="D88" s="211" t="e">
        <f>IF('Crisis Indicator Data'!#REF!="No Data",1,IF(#REF!&lt;&gt;"",1,0))</f>
        <v>#REF!</v>
      </c>
      <c r="E88" s="211" t="e">
        <f>IF('Crisis Indicator Data'!#REF!="No Data",1,IF(#REF!&lt;&gt;"",1,0))</f>
        <v>#REF!</v>
      </c>
      <c r="F88" s="211" t="e">
        <f>IF('Crisis Indicator Data'!#REF!="No Data",1,IF(#REF!&lt;&gt;"",1,0))</f>
        <v>#REF!</v>
      </c>
      <c r="G88" s="211" t="e">
        <f>IF('Crisis Indicator Data'!#REF!="No Data",1,IF(#REF!&lt;&gt;"",1,0))</f>
        <v>#REF!</v>
      </c>
      <c r="H88" s="211" t="e">
        <f>IF('Crisis Indicator Data'!#REF!="No Data",1,IF(#REF!&lt;&gt;"",1,0))</f>
        <v>#REF!</v>
      </c>
      <c r="I88" s="211" t="e">
        <f>IF('Crisis Indicator Data'!#REF!="No Data",1,IF(#REF!&lt;&gt;"",1,0))</f>
        <v>#REF!</v>
      </c>
      <c r="J88" s="211" t="e">
        <f>IF('Crisis Indicator Data'!#REF!="No Data",1,IF(#REF!&lt;&gt;"",1,0))</f>
        <v>#REF!</v>
      </c>
      <c r="K88" s="211" t="e">
        <f>IF('Crisis Indicator Data'!#REF!="No Data",1,IF(#REF!&lt;&gt;"",1,0))</f>
        <v>#REF!</v>
      </c>
      <c r="L88" s="211" t="e">
        <f>IF('Crisis Indicator Data'!#REF!="No Data",1,IF(#REF!&lt;&gt;"",1,0))</f>
        <v>#REF!</v>
      </c>
      <c r="M88" s="211" t="e">
        <f>IF('Crisis Indicator Data'!#REF!="No Data",1,IF(#REF!&lt;&gt;"",1,0))</f>
        <v>#REF!</v>
      </c>
      <c r="N88" s="211" t="e">
        <f>IF('Crisis Indicator Data'!#REF!="No Data",1,IF(#REF!&lt;&gt;"",1,0))</f>
        <v>#REF!</v>
      </c>
      <c r="O88" s="211" t="e">
        <f>IF('Crisis Indicator Data'!#REF!="No Data",1,IF(#REF!&lt;&gt;"",1,0))</f>
        <v>#REF!</v>
      </c>
      <c r="P88" s="211" t="e">
        <f>IF('Crisis Indicator Data'!#REF!="No Data",1,IF(#REF!&lt;&gt;"",1,0))</f>
        <v>#REF!</v>
      </c>
      <c r="Q88" s="211" t="e">
        <f>IF('Crisis Indicator Data'!#REF!="No Data",1,IF(#REF!&lt;&gt;"",1,0))</f>
        <v>#REF!</v>
      </c>
      <c r="R88" s="211" t="e">
        <f>IF('Crisis Indicator Data'!#REF!="No Data",1,IF(#REF!&lt;&gt;"",1,0))</f>
        <v>#REF!</v>
      </c>
      <c r="S88" s="211" t="e">
        <f>IF('Crisis Indicator Data'!#REF!="No Data",1,IF(#REF!&lt;&gt;"",1,0))</f>
        <v>#REF!</v>
      </c>
      <c r="T88" s="211" t="e">
        <f>IF('Crisis Indicator Data'!#REF!="No Data",1,IF(#REF!&lt;&gt;"",1,0))</f>
        <v>#REF!</v>
      </c>
      <c r="U88" s="211" t="e">
        <f>IF('Crisis Indicator Data'!#REF!="No Data",1,IF(#REF!&lt;&gt;"",1,0))</f>
        <v>#REF!</v>
      </c>
      <c r="V88" s="211" t="e">
        <f>IF('Crisis Indicator Data'!#REF!="No Data",1,IF(#REF!&lt;&gt;"",1,0))</f>
        <v>#REF!</v>
      </c>
      <c r="W88" s="211" t="e">
        <f>IF('Crisis Indicator Data'!#REF!="No Data",1,IF(#REF!&lt;&gt;"",1,0))</f>
        <v>#REF!</v>
      </c>
      <c r="X88" s="211" t="e">
        <f>IF('Crisis Indicator Data'!#REF!="No Data",1,IF(#REF!&lt;&gt;"",1,0))</f>
        <v>#REF!</v>
      </c>
      <c r="Y88" s="211" t="e">
        <f>IF('Crisis Indicator Data'!#REF!="No Data",1,IF(#REF!&lt;&gt;"",1,0))</f>
        <v>#REF!</v>
      </c>
      <c r="Z88" s="211" t="e">
        <f>IF('Crisis Indicator Data'!#REF!="No Data",1,IF(#REF!&lt;&gt;"",1,0))</f>
        <v>#REF!</v>
      </c>
      <c r="AA88" s="211" t="e">
        <f>IF('Crisis Indicator Data'!#REF!="No Data",1,IF(#REF!&lt;&gt;"",1,0))</f>
        <v>#REF!</v>
      </c>
      <c r="AB88" s="211" t="e">
        <f>IF('Crisis Indicator Data'!#REF!="No Data",1,IF(#REF!&lt;&gt;"",1,0))</f>
        <v>#REF!</v>
      </c>
      <c r="AC88" s="211" t="e">
        <f>IF('Crisis Indicator Data'!#REF!="No Data",1,IF(#REF!&lt;&gt;"",1,0))</f>
        <v>#REF!</v>
      </c>
      <c r="AD88" s="211" t="e">
        <f>IF('Crisis Indicator Data'!#REF!="No Data",1,IF(#REF!&lt;&gt;"",1,0))</f>
        <v>#REF!</v>
      </c>
      <c r="AE88" s="211" t="e">
        <f>IF('Crisis Indicator Data'!#REF!="No Data",1,IF(#REF!&lt;&gt;"",1,0))</f>
        <v>#REF!</v>
      </c>
      <c r="AF88" s="211" t="e">
        <f>IF('Crisis Indicator Data'!#REF!="No Data",1,IF(#REF!&lt;&gt;"",1,0))</f>
        <v>#REF!</v>
      </c>
      <c r="AG88" s="211" t="e">
        <f>IF('Crisis Indicator Data'!#REF!="No Data",1,IF(#REF!&lt;&gt;"",1,0))</f>
        <v>#REF!</v>
      </c>
      <c r="AH88" s="211" t="e">
        <f>IF('Crisis Indicator Data'!#REF!="No Data",1,IF(#REF!&lt;&gt;"",1,0))</f>
        <v>#REF!</v>
      </c>
      <c r="AI88" s="211" t="e">
        <f>IF('Crisis Indicator Data'!#REF!="No Data",1,IF(#REF!&lt;&gt;"",1,0))</f>
        <v>#REF!</v>
      </c>
      <c r="AJ88" s="211" t="e">
        <f>IF('Crisis Indicator Data'!#REF!="No Data",1,IF(#REF!&lt;&gt;"",1,0))</f>
        <v>#REF!</v>
      </c>
      <c r="AK88" s="211" t="e">
        <f>IF('Crisis Indicator Data'!#REF!="No Data",1,IF(#REF!&lt;&gt;"",1,0))</f>
        <v>#REF!</v>
      </c>
      <c r="AL88" s="211" t="e">
        <f>IF('Crisis Indicator Data'!#REF!="No Data",1,IF(#REF!&lt;&gt;"",1,0))</f>
        <v>#REF!</v>
      </c>
      <c r="AM88" s="211" t="e">
        <f>IF('Crisis Indicator Data'!#REF!="No Data",1,IF(#REF!&lt;&gt;"",1,0))</f>
        <v>#REF!</v>
      </c>
      <c r="AN88" s="211" t="e">
        <f>IF('Crisis Indicator Data'!#REF!="No Data",1,IF(#REF!&lt;&gt;"",1,0))</f>
        <v>#REF!</v>
      </c>
      <c r="AO88" s="211" t="e">
        <f>IF('Crisis Indicator Data'!#REF!="No Data",1,IF(#REF!&lt;&gt;"",1,0))</f>
        <v>#REF!</v>
      </c>
      <c r="AP88" s="211" t="e">
        <f>IF('Crisis Indicator Data'!#REF!="No Data",1,IF(#REF!&lt;&gt;"",1,0))</f>
        <v>#REF!</v>
      </c>
      <c r="AQ88" s="211" t="e">
        <f>IF('Crisis Indicator Data'!#REF!="No Data",1,IF(#REF!&lt;&gt;"",1,0))</f>
        <v>#REF!</v>
      </c>
      <c r="AR88" s="211" t="e">
        <f>IF('Crisis Indicator Data'!#REF!="No Data",1,IF(#REF!&lt;&gt;"",1,0))</f>
        <v>#REF!</v>
      </c>
      <c r="AS88" s="211" t="e">
        <f>IF('Crisis Indicator Data'!#REF!="No Data",1,IF(#REF!&lt;&gt;"",1,0))</f>
        <v>#REF!</v>
      </c>
      <c r="AT88" s="211" t="e">
        <f>IF('Crisis Indicator Data'!#REF!="No Data",1,IF(#REF!&lt;&gt;"",1,0))</f>
        <v>#REF!</v>
      </c>
      <c r="AU88" s="211" t="e">
        <f>IF('Crisis Indicator Data'!#REF!="No Data",1,IF(#REF!&lt;&gt;"",1,0))</f>
        <v>#REF!</v>
      </c>
      <c r="AV88" s="211" t="e">
        <f>IF('Crisis Indicator Data'!#REF!="No Data",1,IF(#REF!&lt;&gt;"",1,0))</f>
        <v>#REF!</v>
      </c>
      <c r="AW88" s="211" t="e">
        <f>IF('Crisis Indicator Data'!#REF!="No Data",1,IF(#REF!&lt;&gt;"",1,0))</f>
        <v>#REF!</v>
      </c>
      <c r="AX88" s="211" t="e">
        <f>IF('Crisis Indicator Data'!#REF!="No Data",1,IF(#REF!&lt;&gt;"",1,0))</f>
        <v>#REF!</v>
      </c>
      <c r="AY88" s="211" t="e">
        <f>IF('Crisis Indicator Data'!#REF!="No Data",1,IF(#REF!&lt;&gt;"",1,0))</f>
        <v>#REF!</v>
      </c>
      <c r="AZ88" s="211" t="e">
        <f>IF('Crisis Indicator Data'!#REF!="No Data",1,IF(#REF!&lt;&gt;"",1,0))</f>
        <v>#REF!</v>
      </c>
      <c r="BA88" t="e">
        <f t="shared" si="4"/>
        <v>#REF!</v>
      </c>
      <c r="BB88" s="22" t="e">
        <f t="shared" si="5"/>
        <v>#REF!</v>
      </c>
    </row>
    <row r="89" spans="1:54" x14ac:dyDescent="0.25">
      <c r="A89" t="s">
        <v>8994</v>
      </c>
      <c r="B89" s="211" t="e">
        <f>IF('Crisis Indicator Data'!#REF!="No Data",1,IF(#REF!&lt;&gt;"",1,0))</f>
        <v>#REF!</v>
      </c>
      <c r="C89" s="211" t="e">
        <f>IF('Crisis Indicator Data'!#REF!="No Data",1,IF(#REF!&lt;&gt;"",1,0))</f>
        <v>#REF!</v>
      </c>
      <c r="D89" s="211" t="e">
        <f>IF('Crisis Indicator Data'!#REF!="No Data",1,IF(#REF!&lt;&gt;"",1,0))</f>
        <v>#REF!</v>
      </c>
      <c r="E89" s="211" t="e">
        <f>IF('Crisis Indicator Data'!#REF!="No Data",1,IF(#REF!&lt;&gt;"",1,0))</f>
        <v>#REF!</v>
      </c>
      <c r="F89" s="211" t="e">
        <f>IF('Crisis Indicator Data'!#REF!="No Data",1,IF(#REF!&lt;&gt;"",1,0))</f>
        <v>#REF!</v>
      </c>
      <c r="G89" s="211" t="e">
        <f>IF('Crisis Indicator Data'!#REF!="No Data",1,IF(#REF!&lt;&gt;"",1,0))</f>
        <v>#REF!</v>
      </c>
      <c r="H89" s="211" t="e">
        <f>IF('Crisis Indicator Data'!#REF!="No Data",1,IF(#REF!&lt;&gt;"",1,0))</f>
        <v>#REF!</v>
      </c>
      <c r="I89" s="211" t="e">
        <f>IF('Crisis Indicator Data'!#REF!="No Data",1,IF(#REF!&lt;&gt;"",1,0))</f>
        <v>#REF!</v>
      </c>
      <c r="J89" s="211" t="e">
        <f>IF('Crisis Indicator Data'!#REF!="No Data",1,IF(#REF!&lt;&gt;"",1,0))</f>
        <v>#REF!</v>
      </c>
      <c r="K89" s="211" t="e">
        <f>IF('Crisis Indicator Data'!#REF!="No Data",1,IF(#REF!&lt;&gt;"",1,0))</f>
        <v>#REF!</v>
      </c>
      <c r="L89" s="211" t="e">
        <f>IF('Crisis Indicator Data'!#REF!="No Data",1,IF(#REF!&lt;&gt;"",1,0))</f>
        <v>#REF!</v>
      </c>
      <c r="M89" s="211" t="e">
        <f>IF('Crisis Indicator Data'!#REF!="No Data",1,IF(#REF!&lt;&gt;"",1,0))</f>
        <v>#REF!</v>
      </c>
      <c r="N89" s="211" t="e">
        <f>IF('Crisis Indicator Data'!#REF!="No Data",1,IF(#REF!&lt;&gt;"",1,0))</f>
        <v>#REF!</v>
      </c>
      <c r="O89" s="211" t="e">
        <f>IF('Crisis Indicator Data'!#REF!="No Data",1,IF(#REF!&lt;&gt;"",1,0))</f>
        <v>#REF!</v>
      </c>
      <c r="P89" s="211" t="e">
        <f>IF('Crisis Indicator Data'!#REF!="No Data",1,IF(#REF!&lt;&gt;"",1,0))</f>
        <v>#REF!</v>
      </c>
      <c r="Q89" s="211" t="e">
        <f>IF('Crisis Indicator Data'!#REF!="No Data",1,IF(#REF!&lt;&gt;"",1,0))</f>
        <v>#REF!</v>
      </c>
      <c r="R89" s="211" t="e">
        <f>IF('Crisis Indicator Data'!#REF!="No Data",1,IF(#REF!&lt;&gt;"",1,0))</f>
        <v>#REF!</v>
      </c>
      <c r="S89" s="211" t="e">
        <f>IF('Crisis Indicator Data'!#REF!="No Data",1,IF(#REF!&lt;&gt;"",1,0))</f>
        <v>#REF!</v>
      </c>
      <c r="T89" s="211" t="e">
        <f>IF('Crisis Indicator Data'!#REF!="No Data",1,IF(#REF!&lt;&gt;"",1,0))</f>
        <v>#REF!</v>
      </c>
      <c r="U89" s="211" t="e">
        <f>IF('Crisis Indicator Data'!#REF!="No Data",1,IF(#REF!&lt;&gt;"",1,0))</f>
        <v>#REF!</v>
      </c>
      <c r="V89" s="211" t="e">
        <f>IF('Crisis Indicator Data'!#REF!="No Data",1,IF(#REF!&lt;&gt;"",1,0))</f>
        <v>#REF!</v>
      </c>
      <c r="W89" s="211" t="e">
        <f>IF('Crisis Indicator Data'!#REF!="No Data",1,IF(#REF!&lt;&gt;"",1,0))</f>
        <v>#REF!</v>
      </c>
      <c r="X89" s="211" t="e">
        <f>IF('Crisis Indicator Data'!#REF!="No Data",1,IF(#REF!&lt;&gt;"",1,0))</f>
        <v>#REF!</v>
      </c>
      <c r="Y89" s="211" t="e">
        <f>IF('Crisis Indicator Data'!#REF!="No Data",1,IF(#REF!&lt;&gt;"",1,0))</f>
        <v>#REF!</v>
      </c>
      <c r="Z89" s="211" t="e">
        <f>IF('Crisis Indicator Data'!#REF!="No Data",1,IF(#REF!&lt;&gt;"",1,0))</f>
        <v>#REF!</v>
      </c>
      <c r="AA89" s="211" t="e">
        <f>IF('Crisis Indicator Data'!#REF!="No Data",1,IF(#REF!&lt;&gt;"",1,0))</f>
        <v>#REF!</v>
      </c>
      <c r="AB89" s="211" t="e">
        <f>IF('Crisis Indicator Data'!#REF!="No Data",1,IF(#REF!&lt;&gt;"",1,0))</f>
        <v>#REF!</v>
      </c>
      <c r="AC89" s="211" t="e">
        <f>IF('Crisis Indicator Data'!#REF!="No Data",1,IF(#REF!&lt;&gt;"",1,0))</f>
        <v>#REF!</v>
      </c>
      <c r="AD89" s="211" t="e">
        <f>IF('Crisis Indicator Data'!#REF!="No Data",1,IF(#REF!&lt;&gt;"",1,0))</f>
        <v>#REF!</v>
      </c>
      <c r="AE89" s="211" t="e">
        <f>IF('Crisis Indicator Data'!#REF!="No Data",1,IF(#REF!&lt;&gt;"",1,0))</f>
        <v>#REF!</v>
      </c>
      <c r="AF89" s="211" t="e">
        <f>IF('Crisis Indicator Data'!#REF!="No Data",1,IF(#REF!&lt;&gt;"",1,0))</f>
        <v>#REF!</v>
      </c>
      <c r="AG89" s="211" t="e">
        <f>IF('Crisis Indicator Data'!#REF!="No Data",1,IF(#REF!&lt;&gt;"",1,0))</f>
        <v>#REF!</v>
      </c>
      <c r="AH89" s="211" t="e">
        <f>IF('Crisis Indicator Data'!#REF!="No Data",1,IF(#REF!&lt;&gt;"",1,0))</f>
        <v>#REF!</v>
      </c>
      <c r="AI89" s="211" t="e">
        <f>IF('Crisis Indicator Data'!#REF!="No Data",1,IF(#REF!&lt;&gt;"",1,0))</f>
        <v>#REF!</v>
      </c>
      <c r="AJ89" s="211" t="e">
        <f>IF('Crisis Indicator Data'!#REF!="No Data",1,IF(#REF!&lt;&gt;"",1,0))</f>
        <v>#REF!</v>
      </c>
      <c r="AK89" s="211" t="e">
        <f>IF('Crisis Indicator Data'!#REF!="No Data",1,IF(#REF!&lt;&gt;"",1,0))</f>
        <v>#REF!</v>
      </c>
      <c r="AL89" s="211" t="e">
        <f>IF('Crisis Indicator Data'!#REF!="No Data",1,IF(#REF!&lt;&gt;"",1,0))</f>
        <v>#REF!</v>
      </c>
      <c r="AM89" s="211" t="e">
        <f>IF('Crisis Indicator Data'!#REF!="No Data",1,IF(#REF!&lt;&gt;"",1,0))</f>
        <v>#REF!</v>
      </c>
      <c r="AN89" s="211" t="e">
        <f>IF('Crisis Indicator Data'!#REF!="No Data",1,IF(#REF!&lt;&gt;"",1,0))</f>
        <v>#REF!</v>
      </c>
      <c r="AO89" s="211" t="e">
        <f>IF('Crisis Indicator Data'!#REF!="No Data",1,IF(#REF!&lt;&gt;"",1,0))</f>
        <v>#REF!</v>
      </c>
      <c r="AP89" s="211" t="e">
        <f>IF('Crisis Indicator Data'!#REF!="No Data",1,IF(#REF!&lt;&gt;"",1,0))</f>
        <v>#REF!</v>
      </c>
      <c r="AQ89" s="211" t="e">
        <f>IF('Crisis Indicator Data'!#REF!="No Data",1,IF(#REF!&lt;&gt;"",1,0))</f>
        <v>#REF!</v>
      </c>
      <c r="AR89" s="211" t="e">
        <f>IF('Crisis Indicator Data'!#REF!="No Data",1,IF(#REF!&lt;&gt;"",1,0))</f>
        <v>#REF!</v>
      </c>
      <c r="AS89" s="211" t="e">
        <f>IF('Crisis Indicator Data'!#REF!="No Data",1,IF(#REF!&lt;&gt;"",1,0))</f>
        <v>#REF!</v>
      </c>
      <c r="AT89" s="211" t="e">
        <f>IF('Crisis Indicator Data'!#REF!="No Data",1,IF(#REF!&lt;&gt;"",1,0))</f>
        <v>#REF!</v>
      </c>
      <c r="AU89" s="211" t="e">
        <f>IF('Crisis Indicator Data'!#REF!="No Data",1,IF(#REF!&lt;&gt;"",1,0))</f>
        <v>#REF!</v>
      </c>
      <c r="AV89" s="211" t="e">
        <f>IF('Crisis Indicator Data'!#REF!="No Data",1,IF(#REF!&lt;&gt;"",1,0))</f>
        <v>#REF!</v>
      </c>
      <c r="AW89" s="211" t="e">
        <f>IF('Crisis Indicator Data'!#REF!="No Data",1,IF(#REF!&lt;&gt;"",1,0))</f>
        <v>#REF!</v>
      </c>
      <c r="AX89" s="211" t="e">
        <f>IF('Crisis Indicator Data'!#REF!="No Data",1,IF(#REF!&lt;&gt;"",1,0))</f>
        <v>#REF!</v>
      </c>
      <c r="AY89" s="211" t="e">
        <f>IF('Crisis Indicator Data'!#REF!="No Data",1,IF(#REF!&lt;&gt;"",1,0))</f>
        <v>#REF!</v>
      </c>
      <c r="AZ89" s="211" t="e">
        <f>IF('Crisis Indicator Data'!#REF!="No Data",1,IF(#REF!&lt;&gt;"",1,0))</f>
        <v>#REF!</v>
      </c>
      <c r="BA89" t="e">
        <f t="shared" si="4"/>
        <v>#REF!</v>
      </c>
      <c r="BB89" s="22" t="e">
        <f t="shared" si="5"/>
        <v>#REF!</v>
      </c>
    </row>
    <row r="90" spans="1:54" x14ac:dyDescent="0.25">
      <c r="A90" t="s">
        <v>8925</v>
      </c>
      <c r="B90" s="211" t="e">
        <f>IF('Crisis Indicator Data'!#REF!="No Data",1,IF(#REF!&lt;&gt;"",1,0))</f>
        <v>#REF!</v>
      </c>
      <c r="C90" s="211" t="e">
        <f>IF('Crisis Indicator Data'!#REF!="No Data",1,IF(#REF!&lt;&gt;"",1,0))</f>
        <v>#REF!</v>
      </c>
      <c r="D90" s="211" t="e">
        <f>IF('Crisis Indicator Data'!#REF!="No Data",1,IF(#REF!&lt;&gt;"",1,0))</f>
        <v>#REF!</v>
      </c>
      <c r="E90" s="211" t="e">
        <f>IF('Crisis Indicator Data'!#REF!="No Data",1,IF(#REF!&lt;&gt;"",1,0))</f>
        <v>#REF!</v>
      </c>
      <c r="F90" s="211" t="e">
        <f>IF('Crisis Indicator Data'!#REF!="No Data",1,IF(#REF!&lt;&gt;"",1,0))</f>
        <v>#REF!</v>
      </c>
      <c r="G90" s="211" t="e">
        <f>IF('Crisis Indicator Data'!#REF!="No Data",1,IF(#REF!&lt;&gt;"",1,0))</f>
        <v>#REF!</v>
      </c>
      <c r="H90" s="211" t="e">
        <f>IF('Crisis Indicator Data'!#REF!="No Data",1,IF(#REF!&lt;&gt;"",1,0))</f>
        <v>#REF!</v>
      </c>
      <c r="I90" s="211" t="e">
        <f>IF('Crisis Indicator Data'!#REF!="No Data",1,IF(#REF!&lt;&gt;"",1,0))</f>
        <v>#REF!</v>
      </c>
      <c r="J90" s="211" t="e">
        <f>IF('Crisis Indicator Data'!#REF!="No Data",1,IF(#REF!&lt;&gt;"",1,0))</f>
        <v>#REF!</v>
      </c>
      <c r="K90" s="211" t="e">
        <f>IF('Crisis Indicator Data'!#REF!="No Data",1,IF(#REF!&lt;&gt;"",1,0))</f>
        <v>#REF!</v>
      </c>
      <c r="L90" s="211" t="e">
        <f>IF('Crisis Indicator Data'!#REF!="No Data",1,IF(#REF!&lt;&gt;"",1,0))</f>
        <v>#REF!</v>
      </c>
      <c r="M90" s="211" t="e">
        <f>IF('Crisis Indicator Data'!#REF!="No Data",1,IF(#REF!&lt;&gt;"",1,0))</f>
        <v>#REF!</v>
      </c>
      <c r="N90" s="211" t="e">
        <f>IF('Crisis Indicator Data'!#REF!="No Data",1,IF(#REF!&lt;&gt;"",1,0))</f>
        <v>#REF!</v>
      </c>
      <c r="O90" s="211" t="e">
        <f>IF('Crisis Indicator Data'!#REF!="No Data",1,IF(#REF!&lt;&gt;"",1,0))</f>
        <v>#REF!</v>
      </c>
      <c r="P90" s="211" t="e">
        <f>IF('Crisis Indicator Data'!#REF!="No Data",1,IF(#REF!&lt;&gt;"",1,0))</f>
        <v>#REF!</v>
      </c>
      <c r="Q90" s="211" t="e">
        <f>IF('Crisis Indicator Data'!#REF!="No Data",1,IF(#REF!&lt;&gt;"",1,0))</f>
        <v>#REF!</v>
      </c>
      <c r="R90" s="211" t="e">
        <f>IF('Crisis Indicator Data'!#REF!="No Data",1,IF(#REF!&lt;&gt;"",1,0))</f>
        <v>#REF!</v>
      </c>
      <c r="S90" s="211" t="e">
        <f>IF('Crisis Indicator Data'!#REF!="No Data",1,IF(#REF!&lt;&gt;"",1,0))</f>
        <v>#REF!</v>
      </c>
      <c r="T90" s="211" t="e">
        <f>IF('Crisis Indicator Data'!#REF!="No Data",1,IF(#REF!&lt;&gt;"",1,0))</f>
        <v>#REF!</v>
      </c>
      <c r="U90" s="211" t="e">
        <f>IF('Crisis Indicator Data'!#REF!="No Data",1,IF(#REF!&lt;&gt;"",1,0))</f>
        <v>#REF!</v>
      </c>
      <c r="V90" s="211" t="e">
        <f>IF('Crisis Indicator Data'!#REF!="No Data",1,IF(#REF!&lt;&gt;"",1,0))</f>
        <v>#REF!</v>
      </c>
      <c r="W90" s="211" t="e">
        <f>IF('Crisis Indicator Data'!#REF!="No Data",1,IF(#REF!&lt;&gt;"",1,0))</f>
        <v>#REF!</v>
      </c>
      <c r="X90" s="211" t="e">
        <f>IF('Crisis Indicator Data'!#REF!="No Data",1,IF(#REF!&lt;&gt;"",1,0))</f>
        <v>#REF!</v>
      </c>
      <c r="Y90" s="211" t="e">
        <f>IF('Crisis Indicator Data'!#REF!="No Data",1,IF(#REF!&lt;&gt;"",1,0))</f>
        <v>#REF!</v>
      </c>
      <c r="Z90" s="211" t="e">
        <f>IF('Crisis Indicator Data'!#REF!="No Data",1,IF(#REF!&lt;&gt;"",1,0))</f>
        <v>#REF!</v>
      </c>
      <c r="AA90" s="211" t="e">
        <f>IF('Crisis Indicator Data'!#REF!="No Data",1,IF(#REF!&lt;&gt;"",1,0))</f>
        <v>#REF!</v>
      </c>
      <c r="AB90" s="211" t="e">
        <f>IF('Crisis Indicator Data'!#REF!="No Data",1,IF(#REF!&lt;&gt;"",1,0))</f>
        <v>#REF!</v>
      </c>
      <c r="AC90" s="211" t="e">
        <f>IF('Crisis Indicator Data'!#REF!="No Data",1,IF(#REF!&lt;&gt;"",1,0))</f>
        <v>#REF!</v>
      </c>
      <c r="AD90" s="211" t="e">
        <f>IF('Crisis Indicator Data'!#REF!="No Data",1,IF(#REF!&lt;&gt;"",1,0))</f>
        <v>#REF!</v>
      </c>
      <c r="AE90" s="211" t="e">
        <f>IF('Crisis Indicator Data'!#REF!="No Data",1,IF(#REF!&lt;&gt;"",1,0))</f>
        <v>#REF!</v>
      </c>
      <c r="AF90" s="211" t="e">
        <f>IF('Crisis Indicator Data'!#REF!="No Data",1,IF(#REF!&lt;&gt;"",1,0))</f>
        <v>#REF!</v>
      </c>
      <c r="AG90" s="211" t="e">
        <f>IF('Crisis Indicator Data'!#REF!="No Data",1,IF(#REF!&lt;&gt;"",1,0))</f>
        <v>#REF!</v>
      </c>
      <c r="AH90" s="211" t="e">
        <f>IF('Crisis Indicator Data'!#REF!="No Data",1,IF(#REF!&lt;&gt;"",1,0))</f>
        <v>#REF!</v>
      </c>
      <c r="AI90" s="211" t="e">
        <f>IF('Crisis Indicator Data'!#REF!="No Data",1,IF(#REF!&lt;&gt;"",1,0))</f>
        <v>#REF!</v>
      </c>
      <c r="AJ90" s="211" t="e">
        <f>IF('Crisis Indicator Data'!#REF!="No Data",1,IF(#REF!&lt;&gt;"",1,0))</f>
        <v>#REF!</v>
      </c>
      <c r="AK90" s="211" t="e">
        <f>IF('Crisis Indicator Data'!#REF!="No Data",1,IF(#REF!&lt;&gt;"",1,0))</f>
        <v>#REF!</v>
      </c>
      <c r="AL90" s="211" t="e">
        <f>IF('Crisis Indicator Data'!#REF!="No Data",1,IF(#REF!&lt;&gt;"",1,0))</f>
        <v>#REF!</v>
      </c>
      <c r="AM90" s="211" t="e">
        <f>IF('Crisis Indicator Data'!#REF!="No Data",1,IF(#REF!&lt;&gt;"",1,0))</f>
        <v>#REF!</v>
      </c>
      <c r="AN90" s="211" t="e">
        <f>IF('Crisis Indicator Data'!#REF!="No Data",1,IF(#REF!&lt;&gt;"",1,0))</f>
        <v>#REF!</v>
      </c>
      <c r="AO90" s="211" t="e">
        <f>IF('Crisis Indicator Data'!#REF!="No Data",1,IF(#REF!&lt;&gt;"",1,0))</f>
        <v>#REF!</v>
      </c>
      <c r="AP90" s="211" t="e">
        <f>IF('Crisis Indicator Data'!#REF!="No Data",1,IF(#REF!&lt;&gt;"",1,0))</f>
        <v>#REF!</v>
      </c>
      <c r="AQ90" s="211" t="e">
        <f>IF('Crisis Indicator Data'!#REF!="No Data",1,IF(#REF!&lt;&gt;"",1,0))</f>
        <v>#REF!</v>
      </c>
      <c r="AR90" s="211" t="e">
        <f>IF('Crisis Indicator Data'!#REF!="No Data",1,IF(#REF!&lt;&gt;"",1,0))</f>
        <v>#REF!</v>
      </c>
      <c r="AS90" s="211" t="e">
        <f>IF('Crisis Indicator Data'!#REF!="No Data",1,IF(#REF!&lt;&gt;"",1,0))</f>
        <v>#REF!</v>
      </c>
      <c r="AT90" s="211" t="e">
        <f>IF('Crisis Indicator Data'!#REF!="No Data",1,IF(#REF!&lt;&gt;"",1,0))</f>
        <v>#REF!</v>
      </c>
      <c r="AU90" s="211" t="e">
        <f>IF('Crisis Indicator Data'!#REF!="No Data",1,IF(#REF!&lt;&gt;"",1,0))</f>
        <v>#REF!</v>
      </c>
      <c r="AV90" s="211" t="e">
        <f>IF('Crisis Indicator Data'!#REF!="No Data",1,IF(#REF!&lt;&gt;"",1,0))</f>
        <v>#REF!</v>
      </c>
      <c r="AW90" s="211" t="e">
        <f>IF('Crisis Indicator Data'!#REF!="No Data",1,IF(#REF!&lt;&gt;"",1,0))</f>
        <v>#REF!</v>
      </c>
      <c r="AX90" s="211" t="e">
        <f>IF('Crisis Indicator Data'!#REF!="No Data",1,IF(#REF!&lt;&gt;"",1,0))</f>
        <v>#REF!</v>
      </c>
      <c r="AY90" s="211" t="e">
        <f>IF('Crisis Indicator Data'!#REF!="No Data",1,IF(#REF!&lt;&gt;"",1,0))</f>
        <v>#REF!</v>
      </c>
      <c r="AZ90" s="211" t="e">
        <f>IF('Crisis Indicator Data'!#REF!="No Data",1,IF(#REF!&lt;&gt;"",1,0))</f>
        <v>#REF!</v>
      </c>
      <c r="BA90" t="e">
        <f t="shared" si="4"/>
        <v>#REF!</v>
      </c>
      <c r="BB90" s="22" t="e">
        <f t="shared" si="5"/>
        <v>#REF!</v>
      </c>
    </row>
    <row r="91" spans="1:54" x14ac:dyDescent="0.25">
      <c r="A91" t="s">
        <v>8927</v>
      </c>
      <c r="B91" s="211" t="e">
        <f>IF('Crisis Indicator Data'!#REF!="No Data",1,IF(#REF!&lt;&gt;"",1,0))</f>
        <v>#REF!</v>
      </c>
      <c r="C91" s="211" t="e">
        <f>IF('Crisis Indicator Data'!#REF!="No Data",1,IF(#REF!&lt;&gt;"",1,0))</f>
        <v>#REF!</v>
      </c>
      <c r="D91" s="211" t="e">
        <f>IF('Crisis Indicator Data'!#REF!="No Data",1,IF(#REF!&lt;&gt;"",1,0))</f>
        <v>#REF!</v>
      </c>
      <c r="E91" s="211" t="e">
        <f>IF('Crisis Indicator Data'!#REF!="No Data",1,IF(#REF!&lt;&gt;"",1,0))</f>
        <v>#REF!</v>
      </c>
      <c r="F91" s="211" t="e">
        <f>IF('Crisis Indicator Data'!#REF!="No Data",1,IF(#REF!&lt;&gt;"",1,0))</f>
        <v>#REF!</v>
      </c>
      <c r="G91" s="211" t="e">
        <f>IF('Crisis Indicator Data'!#REF!="No Data",1,IF(#REF!&lt;&gt;"",1,0))</f>
        <v>#REF!</v>
      </c>
      <c r="H91" s="211" t="e">
        <f>IF('Crisis Indicator Data'!#REF!="No Data",1,IF(#REF!&lt;&gt;"",1,0))</f>
        <v>#REF!</v>
      </c>
      <c r="I91" s="211" t="e">
        <f>IF('Crisis Indicator Data'!#REF!="No Data",1,IF(#REF!&lt;&gt;"",1,0))</f>
        <v>#REF!</v>
      </c>
      <c r="J91" s="211" t="e">
        <f>IF('Crisis Indicator Data'!#REF!="No Data",1,IF(#REF!&lt;&gt;"",1,0))</f>
        <v>#REF!</v>
      </c>
      <c r="K91" s="211" t="e">
        <f>IF('Crisis Indicator Data'!#REF!="No Data",1,IF(#REF!&lt;&gt;"",1,0))</f>
        <v>#REF!</v>
      </c>
      <c r="L91" s="211" t="e">
        <f>IF('Crisis Indicator Data'!#REF!="No Data",1,IF(#REF!&lt;&gt;"",1,0))</f>
        <v>#REF!</v>
      </c>
      <c r="M91" s="211" t="e">
        <f>IF('Crisis Indicator Data'!#REF!="No Data",1,IF(#REF!&lt;&gt;"",1,0))</f>
        <v>#REF!</v>
      </c>
      <c r="N91" s="211" t="e">
        <f>IF('Crisis Indicator Data'!#REF!="No Data",1,IF(#REF!&lt;&gt;"",1,0))</f>
        <v>#REF!</v>
      </c>
      <c r="O91" s="211" t="e">
        <f>IF('Crisis Indicator Data'!#REF!="No Data",1,IF(#REF!&lt;&gt;"",1,0))</f>
        <v>#REF!</v>
      </c>
      <c r="P91" s="211" t="e">
        <f>IF('Crisis Indicator Data'!#REF!="No Data",1,IF(#REF!&lt;&gt;"",1,0))</f>
        <v>#REF!</v>
      </c>
      <c r="Q91" s="211" t="e">
        <f>IF('Crisis Indicator Data'!#REF!="No Data",1,IF(#REF!&lt;&gt;"",1,0))</f>
        <v>#REF!</v>
      </c>
      <c r="R91" s="211" t="e">
        <f>IF('Crisis Indicator Data'!#REF!="No Data",1,IF(#REF!&lt;&gt;"",1,0))</f>
        <v>#REF!</v>
      </c>
      <c r="S91" s="211" t="e">
        <f>IF('Crisis Indicator Data'!#REF!="No Data",1,IF(#REF!&lt;&gt;"",1,0))</f>
        <v>#REF!</v>
      </c>
      <c r="T91" s="211" t="e">
        <f>IF('Crisis Indicator Data'!#REF!="No Data",1,IF(#REF!&lt;&gt;"",1,0))</f>
        <v>#REF!</v>
      </c>
      <c r="U91" s="211" t="e">
        <f>IF('Crisis Indicator Data'!#REF!="No Data",1,IF(#REF!&lt;&gt;"",1,0))</f>
        <v>#REF!</v>
      </c>
      <c r="V91" s="211" t="e">
        <f>IF('Crisis Indicator Data'!#REF!="No Data",1,IF(#REF!&lt;&gt;"",1,0))</f>
        <v>#REF!</v>
      </c>
      <c r="W91" s="211" t="e">
        <f>IF('Crisis Indicator Data'!#REF!="No Data",1,IF(#REF!&lt;&gt;"",1,0))</f>
        <v>#REF!</v>
      </c>
      <c r="X91" s="211" t="e">
        <f>IF('Crisis Indicator Data'!#REF!="No Data",1,IF(#REF!&lt;&gt;"",1,0))</f>
        <v>#REF!</v>
      </c>
      <c r="Y91" s="211" t="e">
        <f>IF('Crisis Indicator Data'!#REF!="No Data",1,IF(#REF!&lt;&gt;"",1,0))</f>
        <v>#REF!</v>
      </c>
      <c r="Z91" s="211" t="e">
        <f>IF('Crisis Indicator Data'!#REF!="No Data",1,IF(#REF!&lt;&gt;"",1,0))</f>
        <v>#REF!</v>
      </c>
      <c r="AA91" s="211" t="e">
        <f>IF('Crisis Indicator Data'!#REF!="No Data",1,IF(#REF!&lt;&gt;"",1,0))</f>
        <v>#REF!</v>
      </c>
      <c r="AB91" s="211" t="e">
        <f>IF('Crisis Indicator Data'!#REF!="No Data",1,IF(#REF!&lt;&gt;"",1,0))</f>
        <v>#REF!</v>
      </c>
      <c r="AC91" s="211" t="e">
        <f>IF('Crisis Indicator Data'!#REF!="No Data",1,IF(#REF!&lt;&gt;"",1,0))</f>
        <v>#REF!</v>
      </c>
      <c r="AD91" s="211" t="e">
        <f>IF('Crisis Indicator Data'!#REF!="No Data",1,IF(#REF!&lt;&gt;"",1,0))</f>
        <v>#REF!</v>
      </c>
      <c r="AE91" s="211" t="e">
        <f>IF('Crisis Indicator Data'!#REF!="No Data",1,IF(#REF!&lt;&gt;"",1,0))</f>
        <v>#REF!</v>
      </c>
      <c r="AF91" s="211" t="e">
        <f>IF('Crisis Indicator Data'!#REF!="No Data",1,IF(#REF!&lt;&gt;"",1,0))</f>
        <v>#REF!</v>
      </c>
      <c r="AG91" s="211" t="e">
        <f>IF('Crisis Indicator Data'!#REF!="No Data",1,IF(#REF!&lt;&gt;"",1,0))</f>
        <v>#REF!</v>
      </c>
      <c r="AH91" s="211" t="e">
        <f>IF('Crisis Indicator Data'!#REF!="No Data",1,IF(#REF!&lt;&gt;"",1,0))</f>
        <v>#REF!</v>
      </c>
      <c r="AI91" s="211" t="e">
        <f>IF('Crisis Indicator Data'!#REF!="No Data",1,IF(#REF!&lt;&gt;"",1,0))</f>
        <v>#REF!</v>
      </c>
      <c r="AJ91" s="211" t="e">
        <f>IF('Crisis Indicator Data'!#REF!="No Data",1,IF(#REF!&lt;&gt;"",1,0))</f>
        <v>#REF!</v>
      </c>
      <c r="AK91" s="211" t="e">
        <f>IF('Crisis Indicator Data'!#REF!="No Data",1,IF(#REF!&lt;&gt;"",1,0))</f>
        <v>#REF!</v>
      </c>
      <c r="AL91" s="211" t="e">
        <f>IF('Crisis Indicator Data'!#REF!="No Data",1,IF(#REF!&lt;&gt;"",1,0))</f>
        <v>#REF!</v>
      </c>
      <c r="AM91" s="211" t="e">
        <f>IF('Crisis Indicator Data'!#REF!="No Data",1,IF(#REF!&lt;&gt;"",1,0))</f>
        <v>#REF!</v>
      </c>
      <c r="AN91" s="211" t="e">
        <f>IF('Crisis Indicator Data'!#REF!="No Data",1,IF(#REF!&lt;&gt;"",1,0))</f>
        <v>#REF!</v>
      </c>
      <c r="AO91" s="211" t="e">
        <f>IF('Crisis Indicator Data'!#REF!="No Data",1,IF(#REF!&lt;&gt;"",1,0))</f>
        <v>#REF!</v>
      </c>
      <c r="AP91" s="211" t="e">
        <f>IF('Crisis Indicator Data'!#REF!="No Data",1,IF(#REF!&lt;&gt;"",1,0))</f>
        <v>#REF!</v>
      </c>
      <c r="AQ91" s="211" t="e">
        <f>IF('Crisis Indicator Data'!#REF!="No Data",1,IF(#REF!&lt;&gt;"",1,0))</f>
        <v>#REF!</v>
      </c>
      <c r="AR91" s="211" t="e">
        <f>IF('Crisis Indicator Data'!#REF!="No Data",1,IF(#REF!&lt;&gt;"",1,0))</f>
        <v>#REF!</v>
      </c>
      <c r="AS91" s="211" t="e">
        <f>IF('Crisis Indicator Data'!#REF!="No Data",1,IF(#REF!&lt;&gt;"",1,0))</f>
        <v>#REF!</v>
      </c>
      <c r="AT91" s="211" t="e">
        <f>IF('Crisis Indicator Data'!#REF!="No Data",1,IF(#REF!&lt;&gt;"",1,0))</f>
        <v>#REF!</v>
      </c>
      <c r="AU91" s="211" t="e">
        <f>IF('Crisis Indicator Data'!#REF!="No Data",1,IF(#REF!&lt;&gt;"",1,0))</f>
        <v>#REF!</v>
      </c>
      <c r="AV91" s="211" t="e">
        <f>IF('Crisis Indicator Data'!#REF!="No Data",1,IF(#REF!&lt;&gt;"",1,0))</f>
        <v>#REF!</v>
      </c>
      <c r="AW91" s="211" t="e">
        <f>IF('Crisis Indicator Data'!#REF!="No Data",1,IF(#REF!&lt;&gt;"",1,0))</f>
        <v>#REF!</v>
      </c>
      <c r="AX91" s="211" t="e">
        <f>IF('Crisis Indicator Data'!#REF!="No Data",1,IF(#REF!&lt;&gt;"",1,0))</f>
        <v>#REF!</v>
      </c>
      <c r="AY91" s="211" t="e">
        <f>IF('Crisis Indicator Data'!#REF!="No Data",1,IF(#REF!&lt;&gt;"",1,0))</f>
        <v>#REF!</v>
      </c>
      <c r="AZ91" s="211" t="e">
        <f>IF('Crisis Indicator Data'!#REF!="No Data",1,IF(#REF!&lt;&gt;"",1,0))</f>
        <v>#REF!</v>
      </c>
      <c r="BA91" t="e">
        <f t="shared" si="4"/>
        <v>#REF!</v>
      </c>
      <c r="BB91" s="22" t="e">
        <f t="shared" si="5"/>
        <v>#REF!</v>
      </c>
    </row>
    <row r="92" spans="1:54" x14ac:dyDescent="0.25">
      <c r="A92" t="s">
        <v>8917</v>
      </c>
      <c r="B92" s="211" t="e">
        <f>IF('Crisis Indicator Data'!#REF!="No Data",1,IF(#REF!&lt;&gt;"",1,0))</f>
        <v>#REF!</v>
      </c>
      <c r="C92" s="211" t="e">
        <f>IF('Crisis Indicator Data'!#REF!="No Data",1,IF(#REF!&lt;&gt;"",1,0))</f>
        <v>#REF!</v>
      </c>
      <c r="D92" s="211" t="e">
        <f>IF('Crisis Indicator Data'!#REF!="No Data",1,IF(#REF!&lt;&gt;"",1,0))</f>
        <v>#REF!</v>
      </c>
      <c r="E92" s="211" t="e">
        <f>IF('Crisis Indicator Data'!#REF!="No Data",1,IF(#REF!&lt;&gt;"",1,0))</f>
        <v>#REF!</v>
      </c>
      <c r="F92" s="211" t="e">
        <f>IF('Crisis Indicator Data'!#REF!="No Data",1,IF(#REF!&lt;&gt;"",1,0))</f>
        <v>#REF!</v>
      </c>
      <c r="G92" s="211" t="e">
        <f>IF('Crisis Indicator Data'!#REF!="No Data",1,IF(#REF!&lt;&gt;"",1,0))</f>
        <v>#REF!</v>
      </c>
      <c r="H92" s="211" t="e">
        <f>IF('Crisis Indicator Data'!#REF!="No Data",1,IF(#REF!&lt;&gt;"",1,0))</f>
        <v>#REF!</v>
      </c>
      <c r="I92" s="211" t="e">
        <f>IF('Crisis Indicator Data'!#REF!="No Data",1,IF(#REF!&lt;&gt;"",1,0))</f>
        <v>#REF!</v>
      </c>
      <c r="J92" s="211" t="e">
        <f>IF('Crisis Indicator Data'!#REF!="No Data",1,IF(#REF!&lt;&gt;"",1,0))</f>
        <v>#REF!</v>
      </c>
      <c r="K92" s="211" t="e">
        <f>IF('Crisis Indicator Data'!#REF!="No Data",1,IF(#REF!&lt;&gt;"",1,0))</f>
        <v>#REF!</v>
      </c>
      <c r="L92" s="211" t="e">
        <f>IF('Crisis Indicator Data'!#REF!="No Data",1,IF(#REF!&lt;&gt;"",1,0))</f>
        <v>#REF!</v>
      </c>
      <c r="M92" s="211" t="e">
        <f>IF('Crisis Indicator Data'!#REF!="No Data",1,IF(#REF!&lt;&gt;"",1,0))</f>
        <v>#REF!</v>
      </c>
      <c r="N92" s="211" t="e">
        <f>IF('Crisis Indicator Data'!#REF!="No Data",1,IF(#REF!&lt;&gt;"",1,0))</f>
        <v>#REF!</v>
      </c>
      <c r="O92" s="211" t="e">
        <f>IF('Crisis Indicator Data'!#REF!="No Data",1,IF(#REF!&lt;&gt;"",1,0))</f>
        <v>#REF!</v>
      </c>
      <c r="P92" s="211" t="e">
        <f>IF('Crisis Indicator Data'!#REF!="No Data",1,IF(#REF!&lt;&gt;"",1,0))</f>
        <v>#REF!</v>
      </c>
      <c r="Q92" s="211" t="e">
        <f>IF('Crisis Indicator Data'!#REF!="No Data",1,IF(#REF!&lt;&gt;"",1,0))</f>
        <v>#REF!</v>
      </c>
      <c r="R92" s="211" t="e">
        <f>IF('Crisis Indicator Data'!#REF!="No Data",1,IF(#REF!&lt;&gt;"",1,0))</f>
        <v>#REF!</v>
      </c>
      <c r="S92" s="211" t="e">
        <f>IF('Crisis Indicator Data'!#REF!="No Data",1,IF(#REF!&lt;&gt;"",1,0))</f>
        <v>#REF!</v>
      </c>
      <c r="T92" s="211" t="e">
        <f>IF('Crisis Indicator Data'!#REF!="No Data",1,IF(#REF!&lt;&gt;"",1,0))</f>
        <v>#REF!</v>
      </c>
      <c r="U92" s="211" t="e">
        <f>IF('Crisis Indicator Data'!#REF!="No Data",1,IF(#REF!&lt;&gt;"",1,0))</f>
        <v>#REF!</v>
      </c>
      <c r="V92" s="211" t="e">
        <f>IF('Crisis Indicator Data'!#REF!="No Data",1,IF(#REF!&lt;&gt;"",1,0))</f>
        <v>#REF!</v>
      </c>
      <c r="W92" s="211" t="e">
        <f>IF('Crisis Indicator Data'!#REF!="No Data",1,IF(#REF!&lt;&gt;"",1,0))</f>
        <v>#REF!</v>
      </c>
      <c r="X92" s="211" t="e">
        <f>IF('Crisis Indicator Data'!#REF!="No Data",1,IF(#REF!&lt;&gt;"",1,0))</f>
        <v>#REF!</v>
      </c>
      <c r="Y92" s="211" t="e">
        <f>IF('Crisis Indicator Data'!#REF!="No Data",1,IF(#REF!&lt;&gt;"",1,0))</f>
        <v>#REF!</v>
      </c>
      <c r="Z92" s="211" t="e">
        <f>IF('Crisis Indicator Data'!#REF!="No Data",1,IF(#REF!&lt;&gt;"",1,0))</f>
        <v>#REF!</v>
      </c>
      <c r="AA92" s="211" t="e">
        <f>IF('Crisis Indicator Data'!#REF!="No Data",1,IF(#REF!&lt;&gt;"",1,0))</f>
        <v>#REF!</v>
      </c>
      <c r="AB92" s="211" t="e">
        <f>IF('Crisis Indicator Data'!#REF!="No Data",1,IF(#REF!&lt;&gt;"",1,0))</f>
        <v>#REF!</v>
      </c>
      <c r="AC92" s="211" t="e">
        <f>IF('Crisis Indicator Data'!#REF!="No Data",1,IF(#REF!&lt;&gt;"",1,0))</f>
        <v>#REF!</v>
      </c>
      <c r="AD92" s="211" t="e">
        <f>IF('Crisis Indicator Data'!#REF!="No Data",1,IF(#REF!&lt;&gt;"",1,0))</f>
        <v>#REF!</v>
      </c>
      <c r="AE92" s="211" t="e">
        <f>IF('Crisis Indicator Data'!#REF!="No Data",1,IF(#REF!&lt;&gt;"",1,0))</f>
        <v>#REF!</v>
      </c>
      <c r="AF92" s="211" t="e">
        <f>IF('Crisis Indicator Data'!#REF!="No Data",1,IF(#REF!&lt;&gt;"",1,0))</f>
        <v>#REF!</v>
      </c>
      <c r="AG92" s="211" t="e">
        <f>IF('Crisis Indicator Data'!#REF!="No Data",1,IF(#REF!&lt;&gt;"",1,0))</f>
        <v>#REF!</v>
      </c>
      <c r="AH92" s="211" t="e">
        <f>IF('Crisis Indicator Data'!#REF!="No Data",1,IF(#REF!&lt;&gt;"",1,0))</f>
        <v>#REF!</v>
      </c>
      <c r="AI92" s="211" t="e">
        <f>IF('Crisis Indicator Data'!#REF!="No Data",1,IF(#REF!&lt;&gt;"",1,0))</f>
        <v>#REF!</v>
      </c>
      <c r="AJ92" s="211" t="e">
        <f>IF('Crisis Indicator Data'!#REF!="No Data",1,IF(#REF!&lt;&gt;"",1,0))</f>
        <v>#REF!</v>
      </c>
      <c r="AK92" s="211" t="e">
        <f>IF('Crisis Indicator Data'!#REF!="No Data",1,IF(#REF!&lt;&gt;"",1,0))</f>
        <v>#REF!</v>
      </c>
      <c r="AL92" s="211" t="e">
        <f>IF('Crisis Indicator Data'!#REF!="No Data",1,IF(#REF!&lt;&gt;"",1,0))</f>
        <v>#REF!</v>
      </c>
      <c r="AM92" s="211" t="e">
        <f>IF('Crisis Indicator Data'!#REF!="No Data",1,IF(#REF!&lt;&gt;"",1,0))</f>
        <v>#REF!</v>
      </c>
      <c r="AN92" s="211" t="e">
        <f>IF('Crisis Indicator Data'!#REF!="No Data",1,IF(#REF!&lt;&gt;"",1,0))</f>
        <v>#REF!</v>
      </c>
      <c r="AO92" s="211" t="e">
        <f>IF('Crisis Indicator Data'!#REF!="No Data",1,IF(#REF!&lt;&gt;"",1,0))</f>
        <v>#REF!</v>
      </c>
      <c r="AP92" s="211" t="e">
        <f>IF('Crisis Indicator Data'!#REF!="No Data",1,IF(#REF!&lt;&gt;"",1,0))</f>
        <v>#REF!</v>
      </c>
      <c r="AQ92" s="211" t="e">
        <f>IF('Crisis Indicator Data'!#REF!="No Data",1,IF(#REF!&lt;&gt;"",1,0))</f>
        <v>#REF!</v>
      </c>
      <c r="AR92" s="211" t="e">
        <f>IF('Crisis Indicator Data'!#REF!="No Data",1,IF(#REF!&lt;&gt;"",1,0))</f>
        <v>#REF!</v>
      </c>
      <c r="AS92" s="211" t="e">
        <f>IF('Crisis Indicator Data'!#REF!="No Data",1,IF(#REF!&lt;&gt;"",1,0))</f>
        <v>#REF!</v>
      </c>
      <c r="AT92" s="211" t="e">
        <f>IF('Crisis Indicator Data'!#REF!="No Data",1,IF(#REF!&lt;&gt;"",1,0))</f>
        <v>#REF!</v>
      </c>
      <c r="AU92" s="211" t="e">
        <f>IF('Crisis Indicator Data'!#REF!="No Data",1,IF(#REF!&lt;&gt;"",1,0))</f>
        <v>#REF!</v>
      </c>
      <c r="AV92" s="211" t="e">
        <f>IF('Crisis Indicator Data'!#REF!="No Data",1,IF(#REF!&lt;&gt;"",1,0))</f>
        <v>#REF!</v>
      </c>
      <c r="AW92" s="211" t="e">
        <f>IF('Crisis Indicator Data'!#REF!="No Data",1,IF(#REF!&lt;&gt;"",1,0))</f>
        <v>#REF!</v>
      </c>
      <c r="AX92" s="211" t="e">
        <f>IF('Crisis Indicator Data'!#REF!="No Data",1,IF(#REF!&lt;&gt;"",1,0))</f>
        <v>#REF!</v>
      </c>
      <c r="AY92" s="211" t="e">
        <f>IF('Crisis Indicator Data'!#REF!="No Data",1,IF(#REF!&lt;&gt;"",1,0))</f>
        <v>#REF!</v>
      </c>
      <c r="AZ92" s="211" t="e">
        <f>IF('Crisis Indicator Data'!#REF!="No Data",1,IF(#REF!&lt;&gt;"",1,0))</f>
        <v>#REF!</v>
      </c>
      <c r="BA92" t="e">
        <f t="shared" si="4"/>
        <v>#REF!</v>
      </c>
      <c r="BB92" s="22" t="e">
        <f t="shared" si="5"/>
        <v>#REF!</v>
      </c>
    </row>
    <row r="93" spans="1:54" x14ac:dyDescent="0.25">
      <c r="A93" t="s">
        <v>8929</v>
      </c>
      <c r="B93" s="211" t="e">
        <f>IF('Crisis Indicator Data'!#REF!="No Data",1,IF(#REF!&lt;&gt;"",1,0))</f>
        <v>#REF!</v>
      </c>
      <c r="C93" s="211" t="e">
        <f>IF('Crisis Indicator Data'!#REF!="No Data",1,IF(#REF!&lt;&gt;"",1,0))</f>
        <v>#REF!</v>
      </c>
      <c r="D93" s="211" t="e">
        <f>IF('Crisis Indicator Data'!#REF!="No Data",1,IF(#REF!&lt;&gt;"",1,0))</f>
        <v>#REF!</v>
      </c>
      <c r="E93" s="211" t="e">
        <f>IF('Crisis Indicator Data'!#REF!="No Data",1,IF(#REF!&lt;&gt;"",1,0))</f>
        <v>#REF!</v>
      </c>
      <c r="F93" s="211" t="e">
        <f>IF('Crisis Indicator Data'!#REF!="No Data",1,IF(#REF!&lt;&gt;"",1,0))</f>
        <v>#REF!</v>
      </c>
      <c r="G93" s="211" t="e">
        <f>IF('Crisis Indicator Data'!#REF!="No Data",1,IF(#REF!&lt;&gt;"",1,0))</f>
        <v>#REF!</v>
      </c>
      <c r="H93" s="211" t="e">
        <f>IF('Crisis Indicator Data'!#REF!="No Data",1,IF(#REF!&lt;&gt;"",1,0))</f>
        <v>#REF!</v>
      </c>
      <c r="I93" s="211" t="e">
        <f>IF('Crisis Indicator Data'!#REF!="No Data",1,IF(#REF!&lt;&gt;"",1,0))</f>
        <v>#REF!</v>
      </c>
      <c r="J93" s="211" t="e">
        <f>IF('Crisis Indicator Data'!#REF!="No Data",1,IF(#REF!&lt;&gt;"",1,0))</f>
        <v>#REF!</v>
      </c>
      <c r="K93" s="211" t="e">
        <f>IF('Crisis Indicator Data'!#REF!="No Data",1,IF(#REF!&lt;&gt;"",1,0))</f>
        <v>#REF!</v>
      </c>
      <c r="L93" s="211" t="e">
        <f>IF('Crisis Indicator Data'!#REF!="No Data",1,IF(#REF!&lt;&gt;"",1,0))</f>
        <v>#REF!</v>
      </c>
      <c r="M93" s="211" t="e">
        <f>IF('Crisis Indicator Data'!#REF!="No Data",1,IF(#REF!&lt;&gt;"",1,0))</f>
        <v>#REF!</v>
      </c>
      <c r="N93" s="211" t="e">
        <f>IF('Crisis Indicator Data'!#REF!="No Data",1,IF(#REF!&lt;&gt;"",1,0))</f>
        <v>#REF!</v>
      </c>
      <c r="O93" s="211" t="e">
        <f>IF('Crisis Indicator Data'!#REF!="No Data",1,IF(#REF!&lt;&gt;"",1,0))</f>
        <v>#REF!</v>
      </c>
      <c r="P93" s="211" t="e">
        <f>IF('Crisis Indicator Data'!#REF!="No Data",1,IF(#REF!&lt;&gt;"",1,0))</f>
        <v>#REF!</v>
      </c>
      <c r="Q93" s="211" t="e">
        <f>IF('Crisis Indicator Data'!#REF!="No Data",1,IF(#REF!&lt;&gt;"",1,0))</f>
        <v>#REF!</v>
      </c>
      <c r="R93" s="211" t="e">
        <f>IF('Crisis Indicator Data'!#REF!="No Data",1,IF(#REF!&lt;&gt;"",1,0))</f>
        <v>#REF!</v>
      </c>
      <c r="S93" s="211" t="e">
        <f>IF('Crisis Indicator Data'!#REF!="No Data",1,IF(#REF!&lt;&gt;"",1,0))</f>
        <v>#REF!</v>
      </c>
      <c r="T93" s="211" t="e">
        <f>IF('Crisis Indicator Data'!#REF!="No Data",1,IF(#REF!&lt;&gt;"",1,0))</f>
        <v>#REF!</v>
      </c>
      <c r="U93" s="211" t="e">
        <f>IF('Crisis Indicator Data'!#REF!="No Data",1,IF(#REF!&lt;&gt;"",1,0))</f>
        <v>#REF!</v>
      </c>
      <c r="V93" s="211" t="e">
        <f>IF('Crisis Indicator Data'!#REF!="No Data",1,IF(#REF!&lt;&gt;"",1,0))</f>
        <v>#REF!</v>
      </c>
      <c r="W93" s="211" t="e">
        <f>IF('Crisis Indicator Data'!#REF!="No Data",1,IF(#REF!&lt;&gt;"",1,0))</f>
        <v>#REF!</v>
      </c>
      <c r="X93" s="211" t="e">
        <f>IF('Crisis Indicator Data'!#REF!="No Data",1,IF(#REF!&lt;&gt;"",1,0))</f>
        <v>#REF!</v>
      </c>
      <c r="Y93" s="211" t="e">
        <f>IF('Crisis Indicator Data'!#REF!="No Data",1,IF(#REF!&lt;&gt;"",1,0))</f>
        <v>#REF!</v>
      </c>
      <c r="Z93" s="211" t="e">
        <f>IF('Crisis Indicator Data'!#REF!="No Data",1,IF(#REF!&lt;&gt;"",1,0))</f>
        <v>#REF!</v>
      </c>
      <c r="AA93" s="211" t="e">
        <f>IF('Crisis Indicator Data'!#REF!="No Data",1,IF(#REF!&lt;&gt;"",1,0))</f>
        <v>#REF!</v>
      </c>
      <c r="AB93" s="211" t="e">
        <f>IF('Crisis Indicator Data'!#REF!="No Data",1,IF(#REF!&lt;&gt;"",1,0))</f>
        <v>#REF!</v>
      </c>
      <c r="AC93" s="211" t="e">
        <f>IF('Crisis Indicator Data'!#REF!="No Data",1,IF(#REF!&lt;&gt;"",1,0))</f>
        <v>#REF!</v>
      </c>
      <c r="AD93" s="211" t="e">
        <f>IF('Crisis Indicator Data'!#REF!="No Data",1,IF(#REF!&lt;&gt;"",1,0))</f>
        <v>#REF!</v>
      </c>
      <c r="AE93" s="211" t="e">
        <f>IF('Crisis Indicator Data'!#REF!="No Data",1,IF(#REF!&lt;&gt;"",1,0))</f>
        <v>#REF!</v>
      </c>
      <c r="AF93" s="211" t="e">
        <f>IF('Crisis Indicator Data'!#REF!="No Data",1,IF(#REF!&lt;&gt;"",1,0))</f>
        <v>#REF!</v>
      </c>
      <c r="AG93" s="211" t="e">
        <f>IF('Crisis Indicator Data'!#REF!="No Data",1,IF(#REF!&lt;&gt;"",1,0))</f>
        <v>#REF!</v>
      </c>
      <c r="AH93" s="211" t="e">
        <f>IF('Crisis Indicator Data'!#REF!="No Data",1,IF(#REF!&lt;&gt;"",1,0))</f>
        <v>#REF!</v>
      </c>
      <c r="AI93" s="211" t="e">
        <f>IF('Crisis Indicator Data'!#REF!="No Data",1,IF(#REF!&lt;&gt;"",1,0))</f>
        <v>#REF!</v>
      </c>
      <c r="AJ93" s="211" t="e">
        <f>IF('Crisis Indicator Data'!#REF!="No Data",1,IF(#REF!&lt;&gt;"",1,0))</f>
        <v>#REF!</v>
      </c>
      <c r="AK93" s="211" t="e">
        <f>IF('Crisis Indicator Data'!#REF!="No Data",1,IF(#REF!&lt;&gt;"",1,0))</f>
        <v>#REF!</v>
      </c>
      <c r="AL93" s="211" t="e">
        <f>IF('Crisis Indicator Data'!#REF!="No Data",1,IF(#REF!&lt;&gt;"",1,0))</f>
        <v>#REF!</v>
      </c>
      <c r="AM93" s="211" t="e">
        <f>IF('Crisis Indicator Data'!#REF!="No Data",1,IF(#REF!&lt;&gt;"",1,0))</f>
        <v>#REF!</v>
      </c>
      <c r="AN93" s="211" t="e">
        <f>IF('Crisis Indicator Data'!#REF!="No Data",1,IF(#REF!&lt;&gt;"",1,0))</f>
        <v>#REF!</v>
      </c>
      <c r="AO93" s="211" t="e">
        <f>IF('Crisis Indicator Data'!#REF!="No Data",1,IF(#REF!&lt;&gt;"",1,0))</f>
        <v>#REF!</v>
      </c>
      <c r="AP93" s="211" t="e">
        <f>IF('Crisis Indicator Data'!#REF!="No Data",1,IF(#REF!&lt;&gt;"",1,0))</f>
        <v>#REF!</v>
      </c>
      <c r="AQ93" s="211" t="e">
        <f>IF('Crisis Indicator Data'!#REF!="No Data",1,IF(#REF!&lt;&gt;"",1,0))</f>
        <v>#REF!</v>
      </c>
      <c r="AR93" s="211" t="e">
        <f>IF('Crisis Indicator Data'!#REF!="No Data",1,IF(#REF!&lt;&gt;"",1,0))</f>
        <v>#REF!</v>
      </c>
      <c r="AS93" s="211" t="e">
        <f>IF('Crisis Indicator Data'!#REF!="No Data",1,IF(#REF!&lt;&gt;"",1,0))</f>
        <v>#REF!</v>
      </c>
      <c r="AT93" s="211" t="e">
        <f>IF('Crisis Indicator Data'!#REF!="No Data",1,IF(#REF!&lt;&gt;"",1,0))</f>
        <v>#REF!</v>
      </c>
      <c r="AU93" s="211" t="e">
        <f>IF('Crisis Indicator Data'!#REF!="No Data",1,IF(#REF!&lt;&gt;"",1,0))</f>
        <v>#REF!</v>
      </c>
      <c r="AV93" s="211" t="e">
        <f>IF('Crisis Indicator Data'!#REF!="No Data",1,IF(#REF!&lt;&gt;"",1,0))</f>
        <v>#REF!</v>
      </c>
      <c r="AW93" s="211" t="e">
        <f>IF('Crisis Indicator Data'!#REF!="No Data",1,IF(#REF!&lt;&gt;"",1,0))</f>
        <v>#REF!</v>
      </c>
      <c r="AX93" s="211" t="e">
        <f>IF('Crisis Indicator Data'!#REF!="No Data",1,IF(#REF!&lt;&gt;"",1,0))</f>
        <v>#REF!</v>
      </c>
      <c r="AY93" s="211" t="e">
        <f>IF('Crisis Indicator Data'!#REF!="No Data",1,IF(#REF!&lt;&gt;"",1,0))</f>
        <v>#REF!</v>
      </c>
      <c r="AZ93" s="211" t="e">
        <f>IF('Crisis Indicator Data'!#REF!="No Data",1,IF(#REF!&lt;&gt;"",1,0))</f>
        <v>#REF!</v>
      </c>
      <c r="BA93" t="e">
        <f t="shared" si="4"/>
        <v>#REF!</v>
      </c>
      <c r="BB93" s="22" t="e">
        <f t="shared" si="5"/>
        <v>#REF!</v>
      </c>
    </row>
    <row r="94" spans="1:54" x14ac:dyDescent="0.25">
      <c r="A94" t="s">
        <v>8945</v>
      </c>
      <c r="B94" s="211" t="e">
        <f>IF('Crisis Indicator Data'!#REF!="No Data",1,IF(#REF!&lt;&gt;"",1,0))</f>
        <v>#REF!</v>
      </c>
      <c r="C94" s="211" t="e">
        <f>IF('Crisis Indicator Data'!#REF!="No Data",1,IF(#REF!&lt;&gt;"",1,0))</f>
        <v>#REF!</v>
      </c>
      <c r="D94" s="211" t="e">
        <f>IF('Crisis Indicator Data'!#REF!="No Data",1,IF(#REF!&lt;&gt;"",1,0))</f>
        <v>#REF!</v>
      </c>
      <c r="E94" s="211" t="e">
        <f>IF('Crisis Indicator Data'!#REF!="No Data",1,IF(#REF!&lt;&gt;"",1,0))</f>
        <v>#REF!</v>
      </c>
      <c r="F94" s="211" t="e">
        <f>IF('Crisis Indicator Data'!#REF!="No Data",1,IF(#REF!&lt;&gt;"",1,0))</f>
        <v>#REF!</v>
      </c>
      <c r="G94" s="211" t="e">
        <f>IF('Crisis Indicator Data'!#REF!="No Data",1,IF(#REF!&lt;&gt;"",1,0))</f>
        <v>#REF!</v>
      </c>
      <c r="H94" s="211" t="e">
        <f>IF('Crisis Indicator Data'!#REF!="No Data",1,IF(#REF!&lt;&gt;"",1,0))</f>
        <v>#REF!</v>
      </c>
      <c r="I94" s="211" t="e">
        <f>IF('Crisis Indicator Data'!#REF!="No Data",1,IF(#REF!&lt;&gt;"",1,0))</f>
        <v>#REF!</v>
      </c>
      <c r="J94" s="211" t="e">
        <f>IF('Crisis Indicator Data'!#REF!="No Data",1,IF(#REF!&lt;&gt;"",1,0))</f>
        <v>#REF!</v>
      </c>
      <c r="K94" s="211" t="e">
        <f>IF('Crisis Indicator Data'!#REF!="No Data",1,IF(#REF!&lt;&gt;"",1,0))</f>
        <v>#REF!</v>
      </c>
      <c r="L94" s="211" t="e">
        <f>IF('Crisis Indicator Data'!#REF!="No Data",1,IF(#REF!&lt;&gt;"",1,0))</f>
        <v>#REF!</v>
      </c>
      <c r="M94" s="211" t="e">
        <f>IF('Crisis Indicator Data'!#REF!="No Data",1,IF(#REF!&lt;&gt;"",1,0))</f>
        <v>#REF!</v>
      </c>
      <c r="N94" s="211" t="e">
        <f>IF('Crisis Indicator Data'!#REF!="No Data",1,IF(#REF!&lt;&gt;"",1,0))</f>
        <v>#REF!</v>
      </c>
      <c r="O94" s="211" t="e">
        <f>IF('Crisis Indicator Data'!#REF!="No Data",1,IF(#REF!&lt;&gt;"",1,0))</f>
        <v>#REF!</v>
      </c>
      <c r="P94" s="211" t="e">
        <f>IF('Crisis Indicator Data'!#REF!="No Data",1,IF(#REF!&lt;&gt;"",1,0))</f>
        <v>#REF!</v>
      </c>
      <c r="Q94" s="211" t="e">
        <f>IF('Crisis Indicator Data'!#REF!="No Data",1,IF(#REF!&lt;&gt;"",1,0))</f>
        <v>#REF!</v>
      </c>
      <c r="R94" s="211" t="e">
        <f>IF('Crisis Indicator Data'!#REF!="No Data",1,IF(#REF!&lt;&gt;"",1,0))</f>
        <v>#REF!</v>
      </c>
      <c r="S94" s="211" t="e">
        <f>IF('Crisis Indicator Data'!#REF!="No Data",1,IF(#REF!&lt;&gt;"",1,0))</f>
        <v>#REF!</v>
      </c>
      <c r="T94" s="211" t="e">
        <f>IF('Crisis Indicator Data'!#REF!="No Data",1,IF(#REF!&lt;&gt;"",1,0))</f>
        <v>#REF!</v>
      </c>
      <c r="U94" s="211" t="e">
        <f>IF('Crisis Indicator Data'!#REF!="No Data",1,IF(#REF!&lt;&gt;"",1,0))</f>
        <v>#REF!</v>
      </c>
      <c r="V94" s="211" t="e">
        <f>IF('Crisis Indicator Data'!#REF!="No Data",1,IF(#REF!&lt;&gt;"",1,0))</f>
        <v>#REF!</v>
      </c>
      <c r="W94" s="211" t="e">
        <f>IF('Crisis Indicator Data'!#REF!="No Data",1,IF(#REF!&lt;&gt;"",1,0))</f>
        <v>#REF!</v>
      </c>
      <c r="X94" s="211" t="e">
        <f>IF('Crisis Indicator Data'!#REF!="No Data",1,IF(#REF!&lt;&gt;"",1,0))</f>
        <v>#REF!</v>
      </c>
      <c r="Y94" s="211" t="e">
        <f>IF('Crisis Indicator Data'!#REF!="No Data",1,IF(#REF!&lt;&gt;"",1,0))</f>
        <v>#REF!</v>
      </c>
      <c r="Z94" s="211" t="e">
        <f>IF('Crisis Indicator Data'!#REF!="No Data",1,IF(#REF!&lt;&gt;"",1,0))</f>
        <v>#REF!</v>
      </c>
      <c r="AA94" s="211" t="e">
        <f>IF('Crisis Indicator Data'!#REF!="No Data",1,IF(#REF!&lt;&gt;"",1,0))</f>
        <v>#REF!</v>
      </c>
      <c r="AB94" s="211" t="e">
        <f>IF('Crisis Indicator Data'!#REF!="No Data",1,IF(#REF!&lt;&gt;"",1,0))</f>
        <v>#REF!</v>
      </c>
      <c r="AC94" s="211" t="e">
        <f>IF('Crisis Indicator Data'!#REF!="No Data",1,IF(#REF!&lt;&gt;"",1,0))</f>
        <v>#REF!</v>
      </c>
      <c r="AD94" s="211" t="e">
        <f>IF('Crisis Indicator Data'!#REF!="No Data",1,IF(#REF!&lt;&gt;"",1,0))</f>
        <v>#REF!</v>
      </c>
      <c r="AE94" s="211" t="e">
        <f>IF('Crisis Indicator Data'!#REF!="No Data",1,IF(#REF!&lt;&gt;"",1,0))</f>
        <v>#REF!</v>
      </c>
      <c r="AF94" s="211" t="e">
        <f>IF('Crisis Indicator Data'!#REF!="No Data",1,IF(#REF!&lt;&gt;"",1,0))</f>
        <v>#REF!</v>
      </c>
      <c r="AG94" s="211" t="e">
        <f>IF('Crisis Indicator Data'!#REF!="No Data",1,IF(#REF!&lt;&gt;"",1,0))</f>
        <v>#REF!</v>
      </c>
      <c r="AH94" s="211" t="e">
        <f>IF('Crisis Indicator Data'!#REF!="No Data",1,IF(#REF!&lt;&gt;"",1,0))</f>
        <v>#REF!</v>
      </c>
      <c r="AI94" s="211" t="e">
        <f>IF('Crisis Indicator Data'!#REF!="No Data",1,IF(#REF!&lt;&gt;"",1,0))</f>
        <v>#REF!</v>
      </c>
      <c r="AJ94" s="211" t="e">
        <f>IF('Crisis Indicator Data'!#REF!="No Data",1,IF(#REF!&lt;&gt;"",1,0))</f>
        <v>#REF!</v>
      </c>
      <c r="AK94" s="211" t="e">
        <f>IF('Crisis Indicator Data'!#REF!="No Data",1,IF(#REF!&lt;&gt;"",1,0))</f>
        <v>#REF!</v>
      </c>
      <c r="AL94" s="211" t="e">
        <f>IF('Crisis Indicator Data'!#REF!="No Data",1,IF(#REF!&lt;&gt;"",1,0))</f>
        <v>#REF!</v>
      </c>
      <c r="AM94" s="211" t="e">
        <f>IF('Crisis Indicator Data'!#REF!="No Data",1,IF(#REF!&lt;&gt;"",1,0))</f>
        <v>#REF!</v>
      </c>
      <c r="AN94" s="211" t="e">
        <f>IF('Crisis Indicator Data'!#REF!="No Data",1,IF(#REF!&lt;&gt;"",1,0))</f>
        <v>#REF!</v>
      </c>
      <c r="AO94" s="211" t="e">
        <f>IF('Crisis Indicator Data'!#REF!="No Data",1,IF(#REF!&lt;&gt;"",1,0))</f>
        <v>#REF!</v>
      </c>
      <c r="AP94" s="211" t="e">
        <f>IF('Crisis Indicator Data'!#REF!="No Data",1,IF(#REF!&lt;&gt;"",1,0))</f>
        <v>#REF!</v>
      </c>
      <c r="AQ94" s="211" t="e">
        <f>IF('Crisis Indicator Data'!#REF!="No Data",1,IF(#REF!&lt;&gt;"",1,0))</f>
        <v>#REF!</v>
      </c>
      <c r="AR94" s="211" t="e">
        <f>IF('Crisis Indicator Data'!#REF!="No Data",1,IF(#REF!&lt;&gt;"",1,0))</f>
        <v>#REF!</v>
      </c>
      <c r="AS94" s="211" t="e">
        <f>IF('Crisis Indicator Data'!#REF!="No Data",1,IF(#REF!&lt;&gt;"",1,0))</f>
        <v>#REF!</v>
      </c>
      <c r="AT94" s="211" t="e">
        <f>IF('Crisis Indicator Data'!#REF!="No Data",1,IF(#REF!&lt;&gt;"",1,0))</f>
        <v>#REF!</v>
      </c>
      <c r="AU94" s="211" t="e">
        <f>IF('Crisis Indicator Data'!#REF!="No Data",1,IF(#REF!&lt;&gt;"",1,0))</f>
        <v>#REF!</v>
      </c>
      <c r="AV94" s="211" t="e">
        <f>IF('Crisis Indicator Data'!#REF!="No Data",1,IF(#REF!&lt;&gt;"",1,0))</f>
        <v>#REF!</v>
      </c>
      <c r="AW94" s="211" t="e">
        <f>IF('Crisis Indicator Data'!#REF!="No Data",1,IF(#REF!&lt;&gt;"",1,0))</f>
        <v>#REF!</v>
      </c>
      <c r="AX94" s="211" t="e">
        <f>IF('Crisis Indicator Data'!#REF!="No Data",1,IF(#REF!&lt;&gt;"",1,0))</f>
        <v>#REF!</v>
      </c>
      <c r="AY94" s="211" t="e">
        <f>IF('Crisis Indicator Data'!#REF!="No Data",1,IF(#REF!&lt;&gt;"",1,0))</f>
        <v>#REF!</v>
      </c>
      <c r="AZ94" s="211" t="e">
        <f>IF('Crisis Indicator Data'!#REF!="No Data",1,IF(#REF!&lt;&gt;"",1,0))</f>
        <v>#REF!</v>
      </c>
      <c r="BA94" t="e">
        <f t="shared" si="4"/>
        <v>#REF!</v>
      </c>
      <c r="BB94" s="22" t="e">
        <f t="shared" si="5"/>
        <v>#REF!</v>
      </c>
    </row>
    <row r="95" spans="1:54" x14ac:dyDescent="0.25">
      <c r="A95" t="s">
        <v>8930</v>
      </c>
      <c r="B95" s="211" t="e">
        <f>IF('Crisis Indicator Data'!#REF!="No Data",1,IF(#REF!&lt;&gt;"",1,0))</f>
        <v>#REF!</v>
      </c>
      <c r="C95" s="211" t="e">
        <f>IF('Crisis Indicator Data'!#REF!="No Data",1,IF(#REF!&lt;&gt;"",1,0))</f>
        <v>#REF!</v>
      </c>
      <c r="D95" s="211" t="e">
        <f>IF('Crisis Indicator Data'!#REF!="No Data",1,IF(#REF!&lt;&gt;"",1,0))</f>
        <v>#REF!</v>
      </c>
      <c r="E95" s="211" t="e">
        <f>IF('Crisis Indicator Data'!#REF!="No Data",1,IF(#REF!&lt;&gt;"",1,0))</f>
        <v>#REF!</v>
      </c>
      <c r="F95" s="211" t="e">
        <f>IF('Crisis Indicator Data'!#REF!="No Data",1,IF(#REF!&lt;&gt;"",1,0))</f>
        <v>#REF!</v>
      </c>
      <c r="G95" s="211" t="e">
        <f>IF('Crisis Indicator Data'!#REF!="No Data",1,IF(#REF!&lt;&gt;"",1,0))</f>
        <v>#REF!</v>
      </c>
      <c r="H95" s="211" t="e">
        <f>IF('Crisis Indicator Data'!#REF!="No Data",1,IF(#REF!&lt;&gt;"",1,0))</f>
        <v>#REF!</v>
      </c>
      <c r="I95" s="211" t="e">
        <f>IF('Crisis Indicator Data'!#REF!="No Data",1,IF(#REF!&lt;&gt;"",1,0))</f>
        <v>#REF!</v>
      </c>
      <c r="J95" s="211" t="e">
        <f>IF('Crisis Indicator Data'!#REF!="No Data",1,IF(#REF!&lt;&gt;"",1,0))</f>
        <v>#REF!</v>
      </c>
      <c r="K95" s="211" t="e">
        <f>IF('Crisis Indicator Data'!#REF!="No Data",1,IF(#REF!&lt;&gt;"",1,0))</f>
        <v>#REF!</v>
      </c>
      <c r="L95" s="211" t="e">
        <f>IF('Crisis Indicator Data'!#REF!="No Data",1,IF(#REF!&lt;&gt;"",1,0))</f>
        <v>#REF!</v>
      </c>
      <c r="M95" s="211" t="e">
        <f>IF('Crisis Indicator Data'!#REF!="No Data",1,IF(#REF!&lt;&gt;"",1,0))</f>
        <v>#REF!</v>
      </c>
      <c r="N95" s="211" t="e">
        <f>IF('Crisis Indicator Data'!#REF!="No Data",1,IF(#REF!&lt;&gt;"",1,0))</f>
        <v>#REF!</v>
      </c>
      <c r="O95" s="211" t="e">
        <f>IF('Crisis Indicator Data'!#REF!="No Data",1,IF(#REF!&lt;&gt;"",1,0))</f>
        <v>#REF!</v>
      </c>
      <c r="P95" s="211" t="e">
        <f>IF('Crisis Indicator Data'!#REF!="No Data",1,IF(#REF!&lt;&gt;"",1,0))</f>
        <v>#REF!</v>
      </c>
      <c r="Q95" s="211" t="e">
        <f>IF('Crisis Indicator Data'!#REF!="No Data",1,IF(#REF!&lt;&gt;"",1,0))</f>
        <v>#REF!</v>
      </c>
      <c r="R95" s="211" t="e">
        <f>IF('Crisis Indicator Data'!#REF!="No Data",1,IF(#REF!&lt;&gt;"",1,0))</f>
        <v>#REF!</v>
      </c>
      <c r="S95" s="211" t="e">
        <f>IF('Crisis Indicator Data'!#REF!="No Data",1,IF(#REF!&lt;&gt;"",1,0))</f>
        <v>#REF!</v>
      </c>
      <c r="T95" s="211" t="e">
        <f>IF('Crisis Indicator Data'!#REF!="No Data",1,IF(#REF!&lt;&gt;"",1,0))</f>
        <v>#REF!</v>
      </c>
      <c r="U95" s="211" t="e">
        <f>IF('Crisis Indicator Data'!#REF!="No Data",1,IF(#REF!&lt;&gt;"",1,0))</f>
        <v>#REF!</v>
      </c>
      <c r="V95" s="211" t="e">
        <f>IF('Crisis Indicator Data'!#REF!="No Data",1,IF(#REF!&lt;&gt;"",1,0))</f>
        <v>#REF!</v>
      </c>
      <c r="W95" s="211" t="e">
        <f>IF('Crisis Indicator Data'!#REF!="No Data",1,IF(#REF!&lt;&gt;"",1,0))</f>
        <v>#REF!</v>
      </c>
      <c r="X95" s="211" t="e">
        <f>IF('Crisis Indicator Data'!#REF!="No Data",1,IF(#REF!&lt;&gt;"",1,0))</f>
        <v>#REF!</v>
      </c>
      <c r="Y95" s="211" t="e">
        <f>IF('Crisis Indicator Data'!#REF!="No Data",1,IF(#REF!&lt;&gt;"",1,0))</f>
        <v>#REF!</v>
      </c>
      <c r="Z95" s="211" t="e">
        <f>IF('Crisis Indicator Data'!#REF!="No Data",1,IF(#REF!&lt;&gt;"",1,0))</f>
        <v>#REF!</v>
      </c>
      <c r="AA95" s="211" t="e">
        <f>IF('Crisis Indicator Data'!#REF!="No Data",1,IF(#REF!&lt;&gt;"",1,0))</f>
        <v>#REF!</v>
      </c>
      <c r="AB95" s="211" t="e">
        <f>IF('Crisis Indicator Data'!#REF!="No Data",1,IF(#REF!&lt;&gt;"",1,0))</f>
        <v>#REF!</v>
      </c>
      <c r="AC95" s="211" t="e">
        <f>IF('Crisis Indicator Data'!#REF!="No Data",1,IF(#REF!&lt;&gt;"",1,0))</f>
        <v>#REF!</v>
      </c>
      <c r="AD95" s="211" t="e">
        <f>IF('Crisis Indicator Data'!#REF!="No Data",1,IF(#REF!&lt;&gt;"",1,0))</f>
        <v>#REF!</v>
      </c>
      <c r="AE95" s="211" t="e">
        <f>IF('Crisis Indicator Data'!#REF!="No Data",1,IF(#REF!&lt;&gt;"",1,0))</f>
        <v>#REF!</v>
      </c>
      <c r="AF95" s="211" t="e">
        <f>IF('Crisis Indicator Data'!#REF!="No Data",1,IF(#REF!&lt;&gt;"",1,0))</f>
        <v>#REF!</v>
      </c>
      <c r="AG95" s="211" t="e">
        <f>IF('Crisis Indicator Data'!#REF!="No Data",1,IF(#REF!&lt;&gt;"",1,0))</f>
        <v>#REF!</v>
      </c>
      <c r="AH95" s="211" t="e">
        <f>IF('Crisis Indicator Data'!#REF!="No Data",1,IF(#REF!&lt;&gt;"",1,0))</f>
        <v>#REF!</v>
      </c>
      <c r="AI95" s="211" t="e">
        <f>IF('Crisis Indicator Data'!#REF!="No Data",1,IF(#REF!&lt;&gt;"",1,0))</f>
        <v>#REF!</v>
      </c>
      <c r="AJ95" s="211" t="e">
        <f>IF('Crisis Indicator Data'!#REF!="No Data",1,IF(#REF!&lt;&gt;"",1,0))</f>
        <v>#REF!</v>
      </c>
      <c r="AK95" s="211" t="e">
        <f>IF('Crisis Indicator Data'!#REF!="No Data",1,IF(#REF!&lt;&gt;"",1,0))</f>
        <v>#REF!</v>
      </c>
      <c r="AL95" s="211" t="e">
        <f>IF('Crisis Indicator Data'!#REF!="No Data",1,IF(#REF!&lt;&gt;"",1,0))</f>
        <v>#REF!</v>
      </c>
      <c r="AM95" s="211" t="e">
        <f>IF('Crisis Indicator Data'!#REF!="No Data",1,IF(#REF!&lt;&gt;"",1,0))</f>
        <v>#REF!</v>
      </c>
      <c r="AN95" s="211" t="e">
        <f>IF('Crisis Indicator Data'!#REF!="No Data",1,IF(#REF!&lt;&gt;"",1,0))</f>
        <v>#REF!</v>
      </c>
      <c r="AO95" s="211" t="e">
        <f>IF('Crisis Indicator Data'!#REF!="No Data",1,IF(#REF!&lt;&gt;"",1,0))</f>
        <v>#REF!</v>
      </c>
      <c r="AP95" s="211" t="e">
        <f>IF('Crisis Indicator Data'!#REF!="No Data",1,IF(#REF!&lt;&gt;"",1,0))</f>
        <v>#REF!</v>
      </c>
      <c r="AQ95" s="211" t="e">
        <f>IF('Crisis Indicator Data'!#REF!="No Data",1,IF(#REF!&lt;&gt;"",1,0))</f>
        <v>#REF!</v>
      </c>
      <c r="AR95" s="211" t="e">
        <f>IF('Crisis Indicator Data'!#REF!="No Data",1,IF(#REF!&lt;&gt;"",1,0))</f>
        <v>#REF!</v>
      </c>
      <c r="AS95" s="211" t="e">
        <f>IF('Crisis Indicator Data'!#REF!="No Data",1,IF(#REF!&lt;&gt;"",1,0))</f>
        <v>#REF!</v>
      </c>
      <c r="AT95" s="211" t="e">
        <f>IF('Crisis Indicator Data'!#REF!="No Data",1,IF(#REF!&lt;&gt;"",1,0))</f>
        <v>#REF!</v>
      </c>
      <c r="AU95" s="211" t="e">
        <f>IF('Crisis Indicator Data'!#REF!="No Data",1,IF(#REF!&lt;&gt;"",1,0))</f>
        <v>#REF!</v>
      </c>
      <c r="AV95" s="211" t="e">
        <f>IF('Crisis Indicator Data'!#REF!="No Data",1,IF(#REF!&lt;&gt;"",1,0))</f>
        <v>#REF!</v>
      </c>
      <c r="AW95" s="211" t="e">
        <f>IF('Crisis Indicator Data'!#REF!="No Data",1,IF(#REF!&lt;&gt;"",1,0))</f>
        <v>#REF!</v>
      </c>
      <c r="AX95" s="211" t="e">
        <f>IF('Crisis Indicator Data'!#REF!="No Data",1,IF(#REF!&lt;&gt;"",1,0))</f>
        <v>#REF!</v>
      </c>
      <c r="AY95" s="211" t="e">
        <f>IF('Crisis Indicator Data'!#REF!="No Data",1,IF(#REF!&lt;&gt;"",1,0))</f>
        <v>#REF!</v>
      </c>
      <c r="AZ95" s="211" t="e">
        <f>IF('Crisis Indicator Data'!#REF!="No Data",1,IF(#REF!&lt;&gt;"",1,0))</f>
        <v>#REF!</v>
      </c>
      <c r="BA95" t="e">
        <f t="shared" si="4"/>
        <v>#REF!</v>
      </c>
      <c r="BB95" s="22" t="e">
        <f t="shared" si="5"/>
        <v>#REF!</v>
      </c>
    </row>
    <row r="96" spans="1:54" x14ac:dyDescent="0.25">
      <c r="A96" t="s">
        <v>8939</v>
      </c>
      <c r="B96" s="211" t="e">
        <f>IF('Crisis Indicator Data'!#REF!="No Data",1,IF(#REF!&lt;&gt;"",1,0))</f>
        <v>#REF!</v>
      </c>
      <c r="C96" s="211" t="e">
        <f>IF('Crisis Indicator Data'!#REF!="No Data",1,IF(#REF!&lt;&gt;"",1,0))</f>
        <v>#REF!</v>
      </c>
      <c r="D96" s="211" t="e">
        <f>IF('Crisis Indicator Data'!#REF!="No Data",1,IF(#REF!&lt;&gt;"",1,0))</f>
        <v>#REF!</v>
      </c>
      <c r="E96" s="211" t="e">
        <f>IF('Crisis Indicator Data'!#REF!="No Data",1,IF(#REF!&lt;&gt;"",1,0))</f>
        <v>#REF!</v>
      </c>
      <c r="F96" s="211" t="e">
        <f>IF('Crisis Indicator Data'!#REF!="No Data",1,IF(#REF!&lt;&gt;"",1,0))</f>
        <v>#REF!</v>
      </c>
      <c r="G96" s="211" t="e">
        <f>IF('Crisis Indicator Data'!#REF!="No Data",1,IF(#REF!&lt;&gt;"",1,0))</f>
        <v>#REF!</v>
      </c>
      <c r="H96" s="211" t="e">
        <f>IF('Crisis Indicator Data'!#REF!="No Data",1,IF(#REF!&lt;&gt;"",1,0))</f>
        <v>#REF!</v>
      </c>
      <c r="I96" s="211" t="e">
        <f>IF('Crisis Indicator Data'!#REF!="No Data",1,IF(#REF!&lt;&gt;"",1,0))</f>
        <v>#REF!</v>
      </c>
      <c r="J96" s="211" t="e">
        <f>IF('Crisis Indicator Data'!#REF!="No Data",1,IF(#REF!&lt;&gt;"",1,0))</f>
        <v>#REF!</v>
      </c>
      <c r="K96" s="211" t="e">
        <f>IF('Crisis Indicator Data'!#REF!="No Data",1,IF(#REF!&lt;&gt;"",1,0))</f>
        <v>#REF!</v>
      </c>
      <c r="L96" s="211" t="e">
        <f>IF('Crisis Indicator Data'!#REF!="No Data",1,IF(#REF!&lt;&gt;"",1,0))</f>
        <v>#REF!</v>
      </c>
      <c r="M96" s="211" t="e">
        <f>IF('Crisis Indicator Data'!#REF!="No Data",1,IF(#REF!&lt;&gt;"",1,0))</f>
        <v>#REF!</v>
      </c>
      <c r="N96" s="211" t="e">
        <f>IF('Crisis Indicator Data'!#REF!="No Data",1,IF(#REF!&lt;&gt;"",1,0))</f>
        <v>#REF!</v>
      </c>
      <c r="O96" s="211" t="e">
        <f>IF('Crisis Indicator Data'!#REF!="No Data",1,IF(#REF!&lt;&gt;"",1,0))</f>
        <v>#REF!</v>
      </c>
      <c r="P96" s="211" t="e">
        <f>IF('Crisis Indicator Data'!#REF!="No Data",1,IF(#REF!&lt;&gt;"",1,0))</f>
        <v>#REF!</v>
      </c>
      <c r="Q96" s="211" t="e">
        <f>IF('Crisis Indicator Data'!#REF!="No Data",1,IF(#REF!&lt;&gt;"",1,0))</f>
        <v>#REF!</v>
      </c>
      <c r="R96" s="211" t="e">
        <f>IF('Crisis Indicator Data'!#REF!="No Data",1,IF(#REF!&lt;&gt;"",1,0))</f>
        <v>#REF!</v>
      </c>
      <c r="S96" s="211" t="e">
        <f>IF('Crisis Indicator Data'!#REF!="No Data",1,IF(#REF!&lt;&gt;"",1,0))</f>
        <v>#REF!</v>
      </c>
      <c r="T96" s="211" t="e">
        <f>IF('Crisis Indicator Data'!#REF!="No Data",1,IF(#REF!&lt;&gt;"",1,0))</f>
        <v>#REF!</v>
      </c>
      <c r="U96" s="211" t="e">
        <f>IF('Crisis Indicator Data'!#REF!="No Data",1,IF(#REF!&lt;&gt;"",1,0))</f>
        <v>#REF!</v>
      </c>
      <c r="V96" s="211" t="e">
        <f>IF('Crisis Indicator Data'!#REF!="No Data",1,IF(#REF!&lt;&gt;"",1,0))</f>
        <v>#REF!</v>
      </c>
      <c r="W96" s="211" t="e">
        <f>IF('Crisis Indicator Data'!#REF!="No Data",1,IF(#REF!&lt;&gt;"",1,0))</f>
        <v>#REF!</v>
      </c>
      <c r="X96" s="211" t="e">
        <f>IF('Crisis Indicator Data'!#REF!="No Data",1,IF(#REF!&lt;&gt;"",1,0))</f>
        <v>#REF!</v>
      </c>
      <c r="Y96" s="211" t="e">
        <f>IF('Crisis Indicator Data'!#REF!="No Data",1,IF(#REF!&lt;&gt;"",1,0))</f>
        <v>#REF!</v>
      </c>
      <c r="Z96" s="211" t="e">
        <f>IF('Crisis Indicator Data'!#REF!="No Data",1,IF(#REF!&lt;&gt;"",1,0))</f>
        <v>#REF!</v>
      </c>
      <c r="AA96" s="211" t="e">
        <f>IF('Crisis Indicator Data'!#REF!="No Data",1,IF(#REF!&lt;&gt;"",1,0))</f>
        <v>#REF!</v>
      </c>
      <c r="AB96" s="211" t="e">
        <f>IF('Crisis Indicator Data'!#REF!="No Data",1,IF(#REF!&lt;&gt;"",1,0))</f>
        <v>#REF!</v>
      </c>
      <c r="AC96" s="211" t="e">
        <f>IF('Crisis Indicator Data'!#REF!="No Data",1,IF(#REF!&lt;&gt;"",1,0))</f>
        <v>#REF!</v>
      </c>
      <c r="AD96" s="211" t="e">
        <f>IF('Crisis Indicator Data'!#REF!="No Data",1,IF(#REF!&lt;&gt;"",1,0))</f>
        <v>#REF!</v>
      </c>
      <c r="AE96" s="211" t="e">
        <f>IF('Crisis Indicator Data'!#REF!="No Data",1,IF(#REF!&lt;&gt;"",1,0))</f>
        <v>#REF!</v>
      </c>
      <c r="AF96" s="211" t="e">
        <f>IF('Crisis Indicator Data'!#REF!="No Data",1,IF(#REF!&lt;&gt;"",1,0))</f>
        <v>#REF!</v>
      </c>
      <c r="AG96" s="211" t="e">
        <f>IF('Crisis Indicator Data'!#REF!="No Data",1,IF(#REF!&lt;&gt;"",1,0))</f>
        <v>#REF!</v>
      </c>
      <c r="AH96" s="211" t="e">
        <f>IF('Crisis Indicator Data'!#REF!="No Data",1,IF(#REF!&lt;&gt;"",1,0))</f>
        <v>#REF!</v>
      </c>
      <c r="AI96" s="211" t="e">
        <f>IF('Crisis Indicator Data'!#REF!="No Data",1,IF(#REF!&lt;&gt;"",1,0))</f>
        <v>#REF!</v>
      </c>
      <c r="AJ96" s="211" t="e">
        <f>IF('Crisis Indicator Data'!#REF!="No Data",1,IF(#REF!&lt;&gt;"",1,0))</f>
        <v>#REF!</v>
      </c>
      <c r="AK96" s="211" t="e">
        <f>IF('Crisis Indicator Data'!#REF!="No Data",1,IF(#REF!&lt;&gt;"",1,0))</f>
        <v>#REF!</v>
      </c>
      <c r="AL96" s="211" t="e">
        <f>IF('Crisis Indicator Data'!#REF!="No Data",1,IF(#REF!&lt;&gt;"",1,0))</f>
        <v>#REF!</v>
      </c>
      <c r="AM96" s="211" t="e">
        <f>IF('Crisis Indicator Data'!#REF!="No Data",1,IF(#REF!&lt;&gt;"",1,0))</f>
        <v>#REF!</v>
      </c>
      <c r="AN96" s="211" t="e">
        <f>IF('Crisis Indicator Data'!#REF!="No Data",1,IF(#REF!&lt;&gt;"",1,0))</f>
        <v>#REF!</v>
      </c>
      <c r="AO96" s="211" t="e">
        <f>IF('Crisis Indicator Data'!#REF!="No Data",1,IF(#REF!&lt;&gt;"",1,0))</f>
        <v>#REF!</v>
      </c>
      <c r="AP96" s="211" t="e">
        <f>IF('Crisis Indicator Data'!#REF!="No Data",1,IF(#REF!&lt;&gt;"",1,0))</f>
        <v>#REF!</v>
      </c>
      <c r="AQ96" s="211" t="e">
        <f>IF('Crisis Indicator Data'!#REF!="No Data",1,IF(#REF!&lt;&gt;"",1,0))</f>
        <v>#REF!</v>
      </c>
      <c r="AR96" s="211" t="e">
        <f>IF('Crisis Indicator Data'!#REF!="No Data",1,IF(#REF!&lt;&gt;"",1,0))</f>
        <v>#REF!</v>
      </c>
      <c r="AS96" s="211" t="e">
        <f>IF('Crisis Indicator Data'!#REF!="No Data",1,IF(#REF!&lt;&gt;"",1,0))</f>
        <v>#REF!</v>
      </c>
      <c r="AT96" s="211" t="e">
        <f>IF('Crisis Indicator Data'!#REF!="No Data",1,IF(#REF!&lt;&gt;"",1,0))</f>
        <v>#REF!</v>
      </c>
      <c r="AU96" s="211" t="e">
        <f>IF('Crisis Indicator Data'!#REF!="No Data",1,IF(#REF!&lt;&gt;"",1,0))</f>
        <v>#REF!</v>
      </c>
      <c r="AV96" s="211" t="e">
        <f>IF('Crisis Indicator Data'!#REF!="No Data",1,IF(#REF!&lt;&gt;"",1,0))</f>
        <v>#REF!</v>
      </c>
      <c r="AW96" s="211" t="e">
        <f>IF('Crisis Indicator Data'!#REF!="No Data",1,IF(#REF!&lt;&gt;"",1,0))</f>
        <v>#REF!</v>
      </c>
      <c r="AX96" s="211" t="e">
        <f>IF('Crisis Indicator Data'!#REF!="No Data",1,IF(#REF!&lt;&gt;"",1,0))</f>
        <v>#REF!</v>
      </c>
      <c r="AY96" s="211" t="e">
        <f>IF('Crisis Indicator Data'!#REF!="No Data",1,IF(#REF!&lt;&gt;"",1,0))</f>
        <v>#REF!</v>
      </c>
      <c r="AZ96" s="211" t="e">
        <f>IF('Crisis Indicator Data'!#REF!="No Data",1,IF(#REF!&lt;&gt;"",1,0))</f>
        <v>#REF!</v>
      </c>
      <c r="BA96" t="e">
        <f t="shared" si="4"/>
        <v>#REF!</v>
      </c>
      <c r="BB96" s="22" t="e">
        <f t="shared" si="5"/>
        <v>#REF!</v>
      </c>
    </row>
    <row r="97" spans="1:54" x14ac:dyDescent="0.25">
      <c r="A97" t="s">
        <v>8932</v>
      </c>
      <c r="B97" s="211" t="e">
        <f>IF('Crisis Indicator Data'!#REF!="No Data",1,IF(#REF!&lt;&gt;"",1,0))</f>
        <v>#REF!</v>
      </c>
      <c r="C97" s="211" t="e">
        <f>IF('Crisis Indicator Data'!#REF!="No Data",1,IF(#REF!&lt;&gt;"",1,0))</f>
        <v>#REF!</v>
      </c>
      <c r="D97" s="211" t="e">
        <f>IF('Crisis Indicator Data'!#REF!="No Data",1,IF(#REF!&lt;&gt;"",1,0))</f>
        <v>#REF!</v>
      </c>
      <c r="E97" s="211" t="e">
        <f>IF('Crisis Indicator Data'!#REF!="No Data",1,IF(#REF!&lt;&gt;"",1,0))</f>
        <v>#REF!</v>
      </c>
      <c r="F97" s="211" t="e">
        <f>IF('Crisis Indicator Data'!#REF!="No Data",1,IF(#REF!&lt;&gt;"",1,0))</f>
        <v>#REF!</v>
      </c>
      <c r="G97" s="211" t="e">
        <f>IF('Crisis Indicator Data'!#REF!="No Data",1,IF(#REF!&lt;&gt;"",1,0))</f>
        <v>#REF!</v>
      </c>
      <c r="H97" s="211" t="e">
        <f>IF('Crisis Indicator Data'!#REF!="No Data",1,IF(#REF!&lt;&gt;"",1,0))</f>
        <v>#REF!</v>
      </c>
      <c r="I97" s="211" t="e">
        <f>IF('Crisis Indicator Data'!#REF!="No Data",1,IF(#REF!&lt;&gt;"",1,0))</f>
        <v>#REF!</v>
      </c>
      <c r="J97" s="211" t="e">
        <f>IF('Crisis Indicator Data'!#REF!="No Data",1,IF(#REF!&lt;&gt;"",1,0))</f>
        <v>#REF!</v>
      </c>
      <c r="K97" s="211" t="e">
        <f>IF('Crisis Indicator Data'!#REF!="No Data",1,IF(#REF!&lt;&gt;"",1,0))</f>
        <v>#REF!</v>
      </c>
      <c r="L97" s="211" t="e">
        <f>IF('Crisis Indicator Data'!#REF!="No Data",1,IF(#REF!&lt;&gt;"",1,0))</f>
        <v>#REF!</v>
      </c>
      <c r="M97" s="211" t="e">
        <f>IF('Crisis Indicator Data'!#REF!="No Data",1,IF(#REF!&lt;&gt;"",1,0))</f>
        <v>#REF!</v>
      </c>
      <c r="N97" s="211" t="e">
        <f>IF('Crisis Indicator Data'!#REF!="No Data",1,IF(#REF!&lt;&gt;"",1,0))</f>
        <v>#REF!</v>
      </c>
      <c r="O97" s="211" t="e">
        <f>IF('Crisis Indicator Data'!#REF!="No Data",1,IF(#REF!&lt;&gt;"",1,0))</f>
        <v>#REF!</v>
      </c>
      <c r="P97" s="211" t="e">
        <f>IF('Crisis Indicator Data'!#REF!="No Data",1,IF(#REF!&lt;&gt;"",1,0))</f>
        <v>#REF!</v>
      </c>
      <c r="Q97" s="211" t="e">
        <f>IF('Crisis Indicator Data'!#REF!="No Data",1,IF(#REF!&lt;&gt;"",1,0))</f>
        <v>#REF!</v>
      </c>
      <c r="R97" s="211" t="e">
        <f>IF('Crisis Indicator Data'!#REF!="No Data",1,IF(#REF!&lt;&gt;"",1,0))</f>
        <v>#REF!</v>
      </c>
      <c r="S97" s="211" t="e">
        <f>IF('Crisis Indicator Data'!#REF!="No Data",1,IF(#REF!&lt;&gt;"",1,0))</f>
        <v>#REF!</v>
      </c>
      <c r="T97" s="211" t="e">
        <f>IF('Crisis Indicator Data'!#REF!="No Data",1,IF(#REF!&lt;&gt;"",1,0))</f>
        <v>#REF!</v>
      </c>
      <c r="U97" s="211" t="e">
        <f>IF('Crisis Indicator Data'!#REF!="No Data",1,IF(#REF!&lt;&gt;"",1,0))</f>
        <v>#REF!</v>
      </c>
      <c r="V97" s="211" t="e">
        <f>IF('Crisis Indicator Data'!#REF!="No Data",1,IF(#REF!&lt;&gt;"",1,0))</f>
        <v>#REF!</v>
      </c>
      <c r="W97" s="211" t="e">
        <f>IF('Crisis Indicator Data'!#REF!="No Data",1,IF(#REF!&lt;&gt;"",1,0))</f>
        <v>#REF!</v>
      </c>
      <c r="X97" s="211" t="e">
        <f>IF('Crisis Indicator Data'!#REF!="No Data",1,IF(#REF!&lt;&gt;"",1,0))</f>
        <v>#REF!</v>
      </c>
      <c r="Y97" s="211" t="e">
        <f>IF('Crisis Indicator Data'!#REF!="No Data",1,IF(#REF!&lt;&gt;"",1,0))</f>
        <v>#REF!</v>
      </c>
      <c r="Z97" s="211" t="e">
        <f>IF('Crisis Indicator Data'!#REF!="No Data",1,IF(#REF!&lt;&gt;"",1,0))</f>
        <v>#REF!</v>
      </c>
      <c r="AA97" s="211" t="e">
        <f>IF('Crisis Indicator Data'!#REF!="No Data",1,IF(#REF!&lt;&gt;"",1,0))</f>
        <v>#REF!</v>
      </c>
      <c r="AB97" s="211" t="e">
        <f>IF('Crisis Indicator Data'!#REF!="No Data",1,IF(#REF!&lt;&gt;"",1,0))</f>
        <v>#REF!</v>
      </c>
      <c r="AC97" s="211" t="e">
        <f>IF('Crisis Indicator Data'!#REF!="No Data",1,IF(#REF!&lt;&gt;"",1,0))</f>
        <v>#REF!</v>
      </c>
      <c r="AD97" s="211" t="e">
        <f>IF('Crisis Indicator Data'!#REF!="No Data",1,IF(#REF!&lt;&gt;"",1,0))</f>
        <v>#REF!</v>
      </c>
      <c r="AE97" s="211" t="e">
        <f>IF('Crisis Indicator Data'!#REF!="No Data",1,IF(#REF!&lt;&gt;"",1,0))</f>
        <v>#REF!</v>
      </c>
      <c r="AF97" s="211" t="e">
        <f>IF('Crisis Indicator Data'!#REF!="No Data",1,IF(#REF!&lt;&gt;"",1,0))</f>
        <v>#REF!</v>
      </c>
      <c r="AG97" s="211" t="e">
        <f>IF('Crisis Indicator Data'!#REF!="No Data",1,IF(#REF!&lt;&gt;"",1,0))</f>
        <v>#REF!</v>
      </c>
      <c r="AH97" s="211" t="e">
        <f>IF('Crisis Indicator Data'!#REF!="No Data",1,IF(#REF!&lt;&gt;"",1,0))</f>
        <v>#REF!</v>
      </c>
      <c r="AI97" s="211" t="e">
        <f>IF('Crisis Indicator Data'!#REF!="No Data",1,IF(#REF!&lt;&gt;"",1,0))</f>
        <v>#REF!</v>
      </c>
      <c r="AJ97" s="211" t="e">
        <f>IF('Crisis Indicator Data'!#REF!="No Data",1,IF(#REF!&lt;&gt;"",1,0))</f>
        <v>#REF!</v>
      </c>
      <c r="AK97" s="211" t="e">
        <f>IF('Crisis Indicator Data'!#REF!="No Data",1,IF(#REF!&lt;&gt;"",1,0))</f>
        <v>#REF!</v>
      </c>
      <c r="AL97" s="211" t="e">
        <f>IF('Crisis Indicator Data'!#REF!="No Data",1,IF(#REF!&lt;&gt;"",1,0))</f>
        <v>#REF!</v>
      </c>
      <c r="AM97" s="211" t="e">
        <f>IF('Crisis Indicator Data'!#REF!="No Data",1,IF(#REF!&lt;&gt;"",1,0))</f>
        <v>#REF!</v>
      </c>
      <c r="AN97" s="211" t="e">
        <f>IF('Crisis Indicator Data'!#REF!="No Data",1,IF(#REF!&lt;&gt;"",1,0))</f>
        <v>#REF!</v>
      </c>
      <c r="AO97" s="211" t="e">
        <f>IF('Crisis Indicator Data'!#REF!="No Data",1,IF(#REF!&lt;&gt;"",1,0))</f>
        <v>#REF!</v>
      </c>
      <c r="AP97" s="211" t="e">
        <f>IF('Crisis Indicator Data'!#REF!="No Data",1,IF(#REF!&lt;&gt;"",1,0))</f>
        <v>#REF!</v>
      </c>
      <c r="AQ97" s="211" t="e">
        <f>IF('Crisis Indicator Data'!#REF!="No Data",1,IF(#REF!&lt;&gt;"",1,0))</f>
        <v>#REF!</v>
      </c>
      <c r="AR97" s="211" t="e">
        <f>IF('Crisis Indicator Data'!#REF!="No Data",1,IF(#REF!&lt;&gt;"",1,0))</f>
        <v>#REF!</v>
      </c>
      <c r="AS97" s="211" t="e">
        <f>IF('Crisis Indicator Data'!#REF!="No Data",1,IF(#REF!&lt;&gt;"",1,0))</f>
        <v>#REF!</v>
      </c>
      <c r="AT97" s="211" t="e">
        <f>IF('Crisis Indicator Data'!#REF!="No Data",1,IF(#REF!&lt;&gt;"",1,0))</f>
        <v>#REF!</v>
      </c>
      <c r="AU97" s="211" t="e">
        <f>IF('Crisis Indicator Data'!#REF!="No Data",1,IF(#REF!&lt;&gt;"",1,0))</f>
        <v>#REF!</v>
      </c>
      <c r="AV97" s="211" t="e">
        <f>IF('Crisis Indicator Data'!#REF!="No Data",1,IF(#REF!&lt;&gt;"",1,0))</f>
        <v>#REF!</v>
      </c>
      <c r="AW97" s="211" t="e">
        <f>IF('Crisis Indicator Data'!#REF!="No Data",1,IF(#REF!&lt;&gt;"",1,0))</f>
        <v>#REF!</v>
      </c>
      <c r="AX97" s="211" t="e">
        <f>IF('Crisis Indicator Data'!#REF!="No Data",1,IF(#REF!&lt;&gt;"",1,0))</f>
        <v>#REF!</v>
      </c>
      <c r="AY97" s="211" t="e">
        <f>IF('Crisis Indicator Data'!#REF!="No Data",1,IF(#REF!&lt;&gt;"",1,0))</f>
        <v>#REF!</v>
      </c>
      <c r="AZ97" s="211" t="e">
        <f>IF('Crisis Indicator Data'!#REF!="No Data",1,IF(#REF!&lt;&gt;"",1,0))</f>
        <v>#REF!</v>
      </c>
      <c r="BA97" t="e">
        <f t="shared" si="4"/>
        <v>#REF!</v>
      </c>
      <c r="BB97" s="22" t="e">
        <f t="shared" si="5"/>
        <v>#REF!</v>
      </c>
    </row>
    <row r="98" spans="1:54" x14ac:dyDescent="0.25">
      <c r="A98" t="s">
        <v>8933</v>
      </c>
      <c r="B98" s="211" t="e">
        <f>IF('Crisis Indicator Data'!#REF!="No Data",1,IF(#REF!&lt;&gt;"",1,0))</f>
        <v>#REF!</v>
      </c>
      <c r="C98" s="211" t="e">
        <f>IF('Crisis Indicator Data'!#REF!="No Data",1,IF(#REF!&lt;&gt;"",1,0))</f>
        <v>#REF!</v>
      </c>
      <c r="D98" s="211" t="e">
        <f>IF('Crisis Indicator Data'!#REF!="No Data",1,IF(#REF!&lt;&gt;"",1,0))</f>
        <v>#REF!</v>
      </c>
      <c r="E98" s="211" t="e">
        <f>IF('Crisis Indicator Data'!#REF!="No Data",1,IF(#REF!&lt;&gt;"",1,0))</f>
        <v>#REF!</v>
      </c>
      <c r="F98" s="211" t="e">
        <f>IF('Crisis Indicator Data'!#REF!="No Data",1,IF(#REF!&lt;&gt;"",1,0))</f>
        <v>#REF!</v>
      </c>
      <c r="G98" s="211" t="e">
        <f>IF('Crisis Indicator Data'!#REF!="No Data",1,IF(#REF!&lt;&gt;"",1,0))</f>
        <v>#REF!</v>
      </c>
      <c r="H98" s="211" t="e">
        <f>IF('Crisis Indicator Data'!#REF!="No Data",1,IF(#REF!&lt;&gt;"",1,0))</f>
        <v>#REF!</v>
      </c>
      <c r="I98" s="211" t="e">
        <f>IF('Crisis Indicator Data'!#REF!="No Data",1,IF(#REF!&lt;&gt;"",1,0))</f>
        <v>#REF!</v>
      </c>
      <c r="J98" s="211" t="e">
        <f>IF('Crisis Indicator Data'!#REF!="No Data",1,IF(#REF!&lt;&gt;"",1,0))</f>
        <v>#REF!</v>
      </c>
      <c r="K98" s="211" t="e">
        <f>IF('Crisis Indicator Data'!#REF!="No Data",1,IF(#REF!&lt;&gt;"",1,0))</f>
        <v>#REF!</v>
      </c>
      <c r="L98" s="211" t="e">
        <f>IF('Crisis Indicator Data'!#REF!="No Data",1,IF(#REF!&lt;&gt;"",1,0))</f>
        <v>#REF!</v>
      </c>
      <c r="M98" s="211" t="e">
        <f>IF('Crisis Indicator Data'!#REF!="No Data",1,IF(#REF!&lt;&gt;"",1,0))</f>
        <v>#REF!</v>
      </c>
      <c r="N98" s="211" t="e">
        <f>IF('Crisis Indicator Data'!#REF!="No Data",1,IF(#REF!&lt;&gt;"",1,0))</f>
        <v>#REF!</v>
      </c>
      <c r="O98" s="211" t="e">
        <f>IF('Crisis Indicator Data'!#REF!="No Data",1,IF(#REF!&lt;&gt;"",1,0))</f>
        <v>#REF!</v>
      </c>
      <c r="P98" s="211" t="e">
        <f>IF('Crisis Indicator Data'!#REF!="No Data",1,IF(#REF!&lt;&gt;"",1,0))</f>
        <v>#REF!</v>
      </c>
      <c r="Q98" s="211" t="e">
        <f>IF('Crisis Indicator Data'!#REF!="No Data",1,IF(#REF!&lt;&gt;"",1,0))</f>
        <v>#REF!</v>
      </c>
      <c r="R98" s="211" t="e">
        <f>IF('Crisis Indicator Data'!#REF!="No Data",1,IF(#REF!&lt;&gt;"",1,0))</f>
        <v>#REF!</v>
      </c>
      <c r="S98" s="211" t="e">
        <f>IF('Crisis Indicator Data'!#REF!="No Data",1,IF(#REF!&lt;&gt;"",1,0))</f>
        <v>#REF!</v>
      </c>
      <c r="T98" s="211" t="e">
        <f>IF('Crisis Indicator Data'!#REF!="No Data",1,IF(#REF!&lt;&gt;"",1,0))</f>
        <v>#REF!</v>
      </c>
      <c r="U98" s="211" t="e">
        <f>IF('Crisis Indicator Data'!#REF!="No Data",1,IF(#REF!&lt;&gt;"",1,0))</f>
        <v>#REF!</v>
      </c>
      <c r="V98" s="211" t="e">
        <f>IF('Crisis Indicator Data'!#REF!="No Data",1,IF(#REF!&lt;&gt;"",1,0))</f>
        <v>#REF!</v>
      </c>
      <c r="W98" s="211" t="e">
        <f>IF('Crisis Indicator Data'!#REF!="No Data",1,IF(#REF!&lt;&gt;"",1,0))</f>
        <v>#REF!</v>
      </c>
      <c r="X98" s="211" t="e">
        <f>IF('Crisis Indicator Data'!#REF!="No Data",1,IF(#REF!&lt;&gt;"",1,0))</f>
        <v>#REF!</v>
      </c>
      <c r="Y98" s="211" t="e">
        <f>IF('Crisis Indicator Data'!#REF!="No Data",1,IF(#REF!&lt;&gt;"",1,0))</f>
        <v>#REF!</v>
      </c>
      <c r="Z98" s="211" t="e">
        <f>IF('Crisis Indicator Data'!#REF!="No Data",1,IF(#REF!&lt;&gt;"",1,0))</f>
        <v>#REF!</v>
      </c>
      <c r="AA98" s="211" t="e">
        <f>IF('Crisis Indicator Data'!#REF!="No Data",1,IF(#REF!&lt;&gt;"",1,0))</f>
        <v>#REF!</v>
      </c>
      <c r="AB98" s="211" t="e">
        <f>IF('Crisis Indicator Data'!#REF!="No Data",1,IF(#REF!&lt;&gt;"",1,0))</f>
        <v>#REF!</v>
      </c>
      <c r="AC98" s="211" t="e">
        <f>IF('Crisis Indicator Data'!#REF!="No Data",1,IF(#REF!&lt;&gt;"",1,0))</f>
        <v>#REF!</v>
      </c>
      <c r="AD98" s="211" t="e">
        <f>IF('Crisis Indicator Data'!#REF!="No Data",1,IF(#REF!&lt;&gt;"",1,0))</f>
        <v>#REF!</v>
      </c>
      <c r="AE98" s="211" t="e">
        <f>IF('Crisis Indicator Data'!#REF!="No Data",1,IF(#REF!&lt;&gt;"",1,0))</f>
        <v>#REF!</v>
      </c>
      <c r="AF98" s="211" t="e">
        <f>IF('Crisis Indicator Data'!#REF!="No Data",1,IF(#REF!&lt;&gt;"",1,0))</f>
        <v>#REF!</v>
      </c>
      <c r="AG98" s="211" t="e">
        <f>IF('Crisis Indicator Data'!#REF!="No Data",1,IF(#REF!&lt;&gt;"",1,0))</f>
        <v>#REF!</v>
      </c>
      <c r="AH98" s="211" t="e">
        <f>IF('Crisis Indicator Data'!#REF!="No Data",1,IF(#REF!&lt;&gt;"",1,0))</f>
        <v>#REF!</v>
      </c>
      <c r="AI98" s="211" t="e">
        <f>IF('Crisis Indicator Data'!#REF!="No Data",1,IF(#REF!&lt;&gt;"",1,0))</f>
        <v>#REF!</v>
      </c>
      <c r="AJ98" s="211" t="e">
        <f>IF('Crisis Indicator Data'!#REF!="No Data",1,IF(#REF!&lt;&gt;"",1,0))</f>
        <v>#REF!</v>
      </c>
      <c r="AK98" s="211" t="e">
        <f>IF('Crisis Indicator Data'!#REF!="No Data",1,IF(#REF!&lt;&gt;"",1,0))</f>
        <v>#REF!</v>
      </c>
      <c r="AL98" s="211" t="e">
        <f>IF('Crisis Indicator Data'!#REF!="No Data",1,IF(#REF!&lt;&gt;"",1,0))</f>
        <v>#REF!</v>
      </c>
      <c r="AM98" s="211" t="e">
        <f>IF('Crisis Indicator Data'!#REF!="No Data",1,IF(#REF!&lt;&gt;"",1,0))</f>
        <v>#REF!</v>
      </c>
      <c r="AN98" s="211" t="e">
        <f>IF('Crisis Indicator Data'!#REF!="No Data",1,IF(#REF!&lt;&gt;"",1,0))</f>
        <v>#REF!</v>
      </c>
      <c r="AO98" s="211" t="e">
        <f>IF('Crisis Indicator Data'!#REF!="No Data",1,IF(#REF!&lt;&gt;"",1,0))</f>
        <v>#REF!</v>
      </c>
      <c r="AP98" s="211" t="e">
        <f>IF('Crisis Indicator Data'!#REF!="No Data",1,IF(#REF!&lt;&gt;"",1,0))</f>
        <v>#REF!</v>
      </c>
      <c r="AQ98" s="211" t="e">
        <f>IF('Crisis Indicator Data'!#REF!="No Data",1,IF(#REF!&lt;&gt;"",1,0))</f>
        <v>#REF!</v>
      </c>
      <c r="AR98" s="211" t="e">
        <f>IF('Crisis Indicator Data'!#REF!="No Data",1,IF(#REF!&lt;&gt;"",1,0))</f>
        <v>#REF!</v>
      </c>
      <c r="AS98" s="211" t="e">
        <f>IF('Crisis Indicator Data'!#REF!="No Data",1,IF(#REF!&lt;&gt;"",1,0))</f>
        <v>#REF!</v>
      </c>
      <c r="AT98" s="211" t="e">
        <f>IF('Crisis Indicator Data'!#REF!="No Data",1,IF(#REF!&lt;&gt;"",1,0))</f>
        <v>#REF!</v>
      </c>
      <c r="AU98" s="211" t="e">
        <f>IF('Crisis Indicator Data'!#REF!="No Data",1,IF(#REF!&lt;&gt;"",1,0))</f>
        <v>#REF!</v>
      </c>
      <c r="AV98" s="211" t="e">
        <f>IF('Crisis Indicator Data'!#REF!="No Data",1,IF(#REF!&lt;&gt;"",1,0))</f>
        <v>#REF!</v>
      </c>
      <c r="AW98" s="211" t="e">
        <f>IF('Crisis Indicator Data'!#REF!="No Data",1,IF(#REF!&lt;&gt;"",1,0))</f>
        <v>#REF!</v>
      </c>
      <c r="AX98" s="211" t="e">
        <f>IF('Crisis Indicator Data'!#REF!="No Data",1,IF(#REF!&lt;&gt;"",1,0))</f>
        <v>#REF!</v>
      </c>
      <c r="AY98" s="211" t="e">
        <f>IF('Crisis Indicator Data'!#REF!="No Data",1,IF(#REF!&lt;&gt;"",1,0))</f>
        <v>#REF!</v>
      </c>
      <c r="AZ98" s="211" t="e">
        <f>IF('Crisis Indicator Data'!#REF!="No Data",1,IF(#REF!&lt;&gt;"",1,0))</f>
        <v>#REF!</v>
      </c>
      <c r="BA98" t="e">
        <f t="shared" ref="BA98:BA129" si="6">SUM(B98:AZ98)</f>
        <v>#REF!</v>
      </c>
      <c r="BB98" s="22" t="e">
        <f t="shared" ref="BB98:BB129" si="7">BA98/51</f>
        <v>#REF!</v>
      </c>
    </row>
    <row r="99" spans="1:54" x14ac:dyDescent="0.25">
      <c r="A99" t="s">
        <v>8937</v>
      </c>
      <c r="B99" s="211" t="e">
        <f>IF('Crisis Indicator Data'!#REF!="No Data",1,IF(#REF!&lt;&gt;"",1,0))</f>
        <v>#REF!</v>
      </c>
      <c r="C99" s="211" t="e">
        <f>IF('Crisis Indicator Data'!#REF!="No Data",1,IF(#REF!&lt;&gt;"",1,0))</f>
        <v>#REF!</v>
      </c>
      <c r="D99" s="211" t="e">
        <f>IF('Crisis Indicator Data'!#REF!="No Data",1,IF(#REF!&lt;&gt;"",1,0))</f>
        <v>#REF!</v>
      </c>
      <c r="E99" s="211" t="e">
        <f>IF('Crisis Indicator Data'!#REF!="No Data",1,IF(#REF!&lt;&gt;"",1,0))</f>
        <v>#REF!</v>
      </c>
      <c r="F99" s="211" t="e">
        <f>IF('Crisis Indicator Data'!#REF!="No Data",1,IF(#REF!&lt;&gt;"",1,0))</f>
        <v>#REF!</v>
      </c>
      <c r="G99" s="211" t="e">
        <f>IF('Crisis Indicator Data'!#REF!="No Data",1,IF(#REF!&lt;&gt;"",1,0))</f>
        <v>#REF!</v>
      </c>
      <c r="H99" s="211" t="e">
        <f>IF('Crisis Indicator Data'!#REF!="No Data",1,IF(#REF!&lt;&gt;"",1,0))</f>
        <v>#REF!</v>
      </c>
      <c r="I99" s="211" t="e">
        <f>IF('Crisis Indicator Data'!#REF!="No Data",1,IF(#REF!&lt;&gt;"",1,0))</f>
        <v>#REF!</v>
      </c>
      <c r="J99" s="211" t="e">
        <f>IF('Crisis Indicator Data'!#REF!="No Data",1,IF(#REF!&lt;&gt;"",1,0))</f>
        <v>#REF!</v>
      </c>
      <c r="K99" s="211" t="e">
        <f>IF('Crisis Indicator Data'!#REF!="No Data",1,IF(#REF!&lt;&gt;"",1,0))</f>
        <v>#REF!</v>
      </c>
      <c r="L99" s="211" t="e">
        <f>IF('Crisis Indicator Data'!#REF!="No Data",1,IF(#REF!&lt;&gt;"",1,0))</f>
        <v>#REF!</v>
      </c>
      <c r="M99" s="211" t="e">
        <f>IF('Crisis Indicator Data'!#REF!="No Data",1,IF(#REF!&lt;&gt;"",1,0))</f>
        <v>#REF!</v>
      </c>
      <c r="N99" s="211" t="e">
        <f>IF('Crisis Indicator Data'!#REF!="No Data",1,IF(#REF!&lt;&gt;"",1,0))</f>
        <v>#REF!</v>
      </c>
      <c r="O99" s="211" t="e">
        <f>IF('Crisis Indicator Data'!#REF!="No Data",1,IF(#REF!&lt;&gt;"",1,0))</f>
        <v>#REF!</v>
      </c>
      <c r="P99" s="211" t="e">
        <f>IF('Crisis Indicator Data'!#REF!="No Data",1,IF(#REF!&lt;&gt;"",1,0))</f>
        <v>#REF!</v>
      </c>
      <c r="Q99" s="211" t="e">
        <f>IF('Crisis Indicator Data'!#REF!="No Data",1,IF(#REF!&lt;&gt;"",1,0))</f>
        <v>#REF!</v>
      </c>
      <c r="R99" s="211" t="e">
        <f>IF('Crisis Indicator Data'!#REF!="No Data",1,IF(#REF!&lt;&gt;"",1,0))</f>
        <v>#REF!</v>
      </c>
      <c r="S99" s="211" t="e">
        <f>IF('Crisis Indicator Data'!#REF!="No Data",1,IF(#REF!&lt;&gt;"",1,0))</f>
        <v>#REF!</v>
      </c>
      <c r="T99" s="211" t="e">
        <f>IF('Crisis Indicator Data'!#REF!="No Data",1,IF(#REF!&lt;&gt;"",1,0))</f>
        <v>#REF!</v>
      </c>
      <c r="U99" s="211" t="e">
        <f>IF('Crisis Indicator Data'!#REF!="No Data",1,IF(#REF!&lt;&gt;"",1,0))</f>
        <v>#REF!</v>
      </c>
      <c r="V99" s="211" t="e">
        <f>IF('Crisis Indicator Data'!#REF!="No Data",1,IF(#REF!&lt;&gt;"",1,0))</f>
        <v>#REF!</v>
      </c>
      <c r="W99" s="211" t="e">
        <f>IF('Crisis Indicator Data'!#REF!="No Data",1,IF(#REF!&lt;&gt;"",1,0))</f>
        <v>#REF!</v>
      </c>
      <c r="X99" s="211" t="e">
        <f>IF('Crisis Indicator Data'!#REF!="No Data",1,IF(#REF!&lt;&gt;"",1,0))</f>
        <v>#REF!</v>
      </c>
      <c r="Y99" s="211" t="e">
        <f>IF('Crisis Indicator Data'!#REF!="No Data",1,IF(#REF!&lt;&gt;"",1,0))</f>
        <v>#REF!</v>
      </c>
      <c r="Z99" s="211" t="e">
        <f>IF('Crisis Indicator Data'!#REF!="No Data",1,IF(#REF!&lt;&gt;"",1,0))</f>
        <v>#REF!</v>
      </c>
      <c r="AA99" s="211" t="e">
        <f>IF('Crisis Indicator Data'!#REF!="No Data",1,IF(#REF!&lt;&gt;"",1,0))</f>
        <v>#REF!</v>
      </c>
      <c r="AB99" s="211" t="e">
        <f>IF('Crisis Indicator Data'!#REF!="No Data",1,IF(#REF!&lt;&gt;"",1,0))</f>
        <v>#REF!</v>
      </c>
      <c r="AC99" s="211" t="e">
        <f>IF('Crisis Indicator Data'!#REF!="No Data",1,IF(#REF!&lt;&gt;"",1,0))</f>
        <v>#REF!</v>
      </c>
      <c r="AD99" s="211" t="e">
        <f>IF('Crisis Indicator Data'!#REF!="No Data",1,IF(#REF!&lt;&gt;"",1,0))</f>
        <v>#REF!</v>
      </c>
      <c r="AE99" s="211" t="e">
        <f>IF('Crisis Indicator Data'!#REF!="No Data",1,IF(#REF!&lt;&gt;"",1,0))</f>
        <v>#REF!</v>
      </c>
      <c r="AF99" s="211" t="e">
        <f>IF('Crisis Indicator Data'!#REF!="No Data",1,IF(#REF!&lt;&gt;"",1,0))</f>
        <v>#REF!</v>
      </c>
      <c r="AG99" s="211" t="e">
        <f>IF('Crisis Indicator Data'!#REF!="No Data",1,IF(#REF!&lt;&gt;"",1,0))</f>
        <v>#REF!</v>
      </c>
      <c r="AH99" s="211" t="e">
        <f>IF('Crisis Indicator Data'!#REF!="No Data",1,IF(#REF!&lt;&gt;"",1,0))</f>
        <v>#REF!</v>
      </c>
      <c r="AI99" s="211" t="e">
        <f>IF('Crisis Indicator Data'!#REF!="No Data",1,IF(#REF!&lt;&gt;"",1,0))</f>
        <v>#REF!</v>
      </c>
      <c r="AJ99" s="211" t="e">
        <f>IF('Crisis Indicator Data'!#REF!="No Data",1,IF(#REF!&lt;&gt;"",1,0))</f>
        <v>#REF!</v>
      </c>
      <c r="AK99" s="211" t="e">
        <f>IF('Crisis Indicator Data'!#REF!="No Data",1,IF(#REF!&lt;&gt;"",1,0))</f>
        <v>#REF!</v>
      </c>
      <c r="AL99" s="211" t="e">
        <f>IF('Crisis Indicator Data'!#REF!="No Data",1,IF(#REF!&lt;&gt;"",1,0))</f>
        <v>#REF!</v>
      </c>
      <c r="AM99" s="211" t="e">
        <f>IF('Crisis Indicator Data'!#REF!="No Data",1,IF(#REF!&lt;&gt;"",1,0))</f>
        <v>#REF!</v>
      </c>
      <c r="AN99" s="211" t="e">
        <f>IF('Crisis Indicator Data'!#REF!="No Data",1,IF(#REF!&lt;&gt;"",1,0))</f>
        <v>#REF!</v>
      </c>
      <c r="AO99" s="211" t="e">
        <f>IF('Crisis Indicator Data'!#REF!="No Data",1,IF(#REF!&lt;&gt;"",1,0))</f>
        <v>#REF!</v>
      </c>
      <c r="AP99" s="211" t="e">
        <f>IF('Crisis Indicator Data'!#REF!="No Data",1,IF(#REF!&lt;&gt;"",1,0))</f>
        <v>#REF!</v>
      </c>
      <c r="AQ99" s="211" t="e">
        <f>IF('Crisis Indicator Data'!#REF!="No Data",1,IF(#REF!&lt;&gt;"",1,0))</f>
        <v>#REF!</v>
      </c>
      <c r="AR99" s="211" t="e">
        <f>IF('Crisis Indicator Data'!#REF!="No Data",1,IF(#REF!&lt;&gt;"",1,0))</f>
        <v>#REF!</v>
      </c>
      <c r="AS99" s="211" t="e">
        <f>IF('Crisis Indicator Data'!#REF!="No Data",1,IF(#REF!&lt;&gt;"",1,0))</f>
        <v>#REF!</v>
      </c>
      <c r="AT99" s="211" t="e">
        <f>IF('Crisis Indicator Data'!#REF!="No Data",1,IF(#REF!&lt;&gt;"",1,0))</f>
        <v>#REF!</v>
      </c>
      <c r="AU99" s="211" t="e">
        <f>IF('Crisis Indicator Data'!#REF!="No Data",1,IF(#REF!&lt;&gt;"",1,0))</f>
        <v>#REF!</v>
      </c>
      <c r="AV99" s="211" t="e">
        <f>IF('Crisis Indicator Data'!#REF!="No Data",1,IF(#REF!&lt;&gt;"",1,0))</f>
        <v>#REF!</v>
      </c>
      <c r="AW99" s="211" t="e">
        <f>IF('Crisis Indicator Data'!#REF!="No Data",1,IF(#REF!&lt;&gt;"",1,0))</f>
        <v>#REF!</v>
      </c>
      <c r="AX99" s="211" t="e">
        <f>IF('Crisis Indicator Data'!#REF!="No Data",1,IF(#REF!&lt;&gt;"",1,0))</f>
        <v>#REF!</v>
      </c>
      <c r="AY99" s="211" t="e">
        <f>IF('Crisis Indicator Data'!#REF!="No Data",1,IF(#REF!&lt;&gt;"",1,0))</f>
        <v>#REF!</v>
      </c>
      <c r="AZ99" s="211" t="e">
        <f>IF('Crisis Indicator Data'!#REF!="No Data",1,IF(#REF!&lt;&gt;"",1,0))</f>
        <v>#REF!</v>
      </c>
      <c r="BA99" t="e">
        <f t="shared" si="6"/>
        <v>#REF!</v>
      </c>
      <c r="BB99" s="22" t="e">
        <f t="shared" si="7"/>
        <v>#REF!</v>
      </c>
    </row>
    <row r="100" spans="1:54" x14ac:dyDescent="0.25">
      <c r="A100" t="s">
        <v>8941</v>
      </c>
      <c r="B100" s="211" t="e">
        <f>IF('Crisis Indicator Data'!#REF!="No Data",1,IF(#REF!&lt;&gt;"",1,0))</f>
        <v>#REF!</v>
      </c>
      <c r="C100" s="211" t="e">
        <f>IF('Crisis Indicator Data'!#REF!="No Data",1,IF(#REF!&lt;&gt;"",1,0))</f>
        <v>#REF!</v>
      </c>
      <c r="D100" s="211" t="e">
        <f>IF('Crisis Indicator Data'!#REF!="No Data",1,IF(#REF!&lt;&gt;"",1,0))</f>
        <v>#REF!</v>
      </c>
      <c r="E100" s="211" t="e">
        <f>IF('Crisis Indicator Data'!#REF!="No Data",1,IF(#REF!&lt;&gt;"",1,0))</f>
        <v>#REF!</v>
      </c>
      <c r="F100" s="211" t="e">
        <f>IF('Crisis Indicator Data'!#REF!="No Data",1,IF(#REF!&lt;&gt;"",1,0))</f>
        <v>#REF!</v>
      </c>
      <c r="G100" s="211" t="e">
        <f>IF('Crisis Indicator Data'!#REF!="No Data",1,IF(#REF!&lt;&gt;"",1,0))</f>
        <v>#REF!</v>
      </c>
      <c r="H100" s="211" t="e">
        <f>IF('Crisis Indicator Data'!#REF!="No Data",1,IF(#REF!&lt;&gt;"",1,0))</f>
        <v>#REF!</v>
      </c>
      <c r="I100" s="211" t="e">
        <f>IF('Crisis Indicator Data'!#REF!="No Data",1,IF(#REF!&lt;&gt;"",1,0))</f>
        <v>#REF!</v>
      </c>
      <c r="J100" s="211" t="e">
        <f>IF('Crisis Indicator Data'!#REF!="No Data",1,IF(#REF!&lt;&gt;"",1,0))</f>
        <v>#REF!</v>
      </c>
      <c r="K100" s="211" t="e">
        <f>IF('Crisis Indicator Data'!#REF!="No Data",1,IF(#REF!&lt;&gt;"",1,0))</f>
        <v>#REF!</v>
      </c>
      <c r="L100" s="211" t="e">
        <f>IF('Crisis Indicator Data'!#REF!="No Data",1,IF(#REF!&lt;&gt;"",1,0))</f>
        <v>#REF!</v>
      </c>
      <c r="M100" s="211" t="e">
        <f>IF('Crisis Indicator Data'!#REF!="No Data",1,IF(#REF!&lt;&gt;"",1,0))</f>
        <v>#REF!</v>
      </c>
      <c r="N100" s="211" t="e">
        <f>IF('Crisis Indicator Data'!#REF!="No Data",1,IF(#REF!&lt;&gt;"",1,0))</f>
        <v>#REF!</v>
      </c>
      <c r="O100" s="211" t="e">
        <f>IF('Crisis Indicator Data'!#REF!="No Data",1,IF(#REF!&lt;&gt;"",1,0))</f>
        <v>#REF!</v>
      </c>
      <c r="P100" s="211" t="e">
        <f>IF('Crisis Indicator Data'!#REF!="No Data",1,IF(#REF!&lt;&gt;"",1,0))</f>
        <v>#REF!</v>
      </c>
      <c r="Q100" s="211" t="e">
        <f>IF('Crisis Indicator Data'!#REF!="No Data",1,IF(#REF!&lt;&gt;"",1,0))</f>
        <v>#REF!</v>
      </c>
      <c r="R100" s="211" t="e">
        <f>IF('Crisis Indicator Data'!#REF!="No Data",1,IF(#REF!&lt;&gt;"",1,0))</f>
        <v>#REF!</v>
      </c>
      <c r="S100" s="211" t="e">
        <f>IF('Crisis Indicator Data'!#REF!="No Data",1,IF(#REF!&lt;&gt;"",1,0))</f>
        <v>#REF!</v>
      </c>
      <c r="T100" s="211" t="e">
        <f>IF('Crisis Indicator Data'!#REF!="No Data",1,IF(#REF!&lt;&gt;"",1,0))</f>
        <v>#REF!</v>
      </c>
      <c r="U100" s="211" t="e">
        <f>IF('Crisis Indicator Data'!#REF!="No Data",1,IF(#REF!&lt;&gt;"",1,0))</f>
        <v>#REF!</v>
      </c>
      <c r="V100" s="211" t="e">
        <f>IF('Crisis Indicator Data'!#REF!="No Data",1,IF(#REF!&lt;&gt;"",1,0))</f>
        <v>#REF!</v>
      </c>
      <c r="W100" s="211" t="e">
        <f>IF('Crisis Indicator Data'!#REF!="No Data",1,IF(#REF!&lt;&gt;"",1,0))</f>
        <v>#REF!</v>
      </c>
      <c r="X100" s="211" t="e">
        <f>IF('Crisis Indicator Data'!#REF!="No Data",1,IF(#REF!&lt;&gt;"",1,0))</f>
        <v>#REF!</v>
      </c>
      <c r="Y100" s="211" t="e">
        <f>IF('Crisis Indicator Data'!#REF!="No Data",1,IF(#REF!&lt;&gt;"",1,0))</f>
        <v>#REF!</v>
      </c>
      <c r="Z100" s="211" t="e">
        <f>IF('Crisis Indicator Data'!#REF!="No Data",1,IF(#REF!&lt;&gt;"",1,0))</f>
        <v>#REF!</v>
      </c>
      <c r="AA100" s="211" t="e">
        <f>IF('Crisis Indicator Data'!#REF!="No Data",1,IF(#REF!&lt;&gt;"",1,0))</f>
        <v>#REF!</v>
      </c>
      <c r="AB100" s="211" t="e">
        <f>IF('Crisis Indicator Data'!#REF!="No Data",1,IF(#REF!&lt;&gt;"",1,0))</f>
        <v>#REF!</v>
      </c>
      <c r="AC100" s="211" t="e">
        <f>IF('Crisis Indicator Data'!#REF!="No Data",1,IF(#REF!&lt;&gt;"",1,0))</f>
        <v>#REF!</v>
      </c>
      <c r="AD100" s="211" t="e">
        <f>IF('Crisis Indicator Data'!#REF!="No Data",1,IF(#REF!&lt;&gt;"",1,0))</f>
        <v>#REF!</v>
      </c>
      <c r="AE100" s="211" t="e">
        <f>IF('Crisis Indicator Data'!#REF!="No Data",1,IF(#REF!&lt;&gt;"",1,0))</f>
        <v>#REF!</v>
      </c>
      <c r="AF100" s="211" t="e">
        <f>IF('Crisis Indicator Data'!#REF!="No Data",1,IF(#REF!&lt;&gt;"",1,0))</f>
        <v>#REF!</v>
      </c>
      <c r="AG100" s="211" t="e">
        <f>IF('Crisis Indicator Data'!#REF!="No Data",1,IF(#REF!&lt;&gt;"",1,0))</f>
        <v>#REF!</v>
      </c>
      <c r="AH100" s="211" t="e">
        <f>IF('Crisis Indicator Data'!#REF!="No Data",1,IF(#REF!&lt;&gt;"",1,0))</f>
        <v>#REF!</v>
      </c>
      <c r="AI100" s="211" t="e">
        <f>IF('Crisis Indicator Data'!#REF!="No Data",1,IF(#REF!&lt;&gt;"",1,0))</f>
        <v>#REF!</v>
      </c>
      <c r="AJ100" s="211" t="e">
        <f>IF('Crisis Indicator Data'!#REF!="No Data",1,IF(#REF!&lt;&gt;"",1,0))</f>
        <v>#REF!</v>
      </c>
      <c r="AK100" s="211" t="e">
        <f>IF('Crisis Indicator Data'!#REF!="No Data",1,IF(#REF!&lt;&gt;"",1,0))</f>
        <v>#REF!</v>
      </c>
      <c r="AL100" s="211" t="e">
        <f>IF('Crisis Indicator Data'!#REF!="No Data",1,IF(#REF!&lt;&gt;"",1,0))</f>
        <v>#REF!</v>
      </c>
      <c r="AM100" s="211" t="e">
        <f>IF('Crisis Indicator Data'!#REF!="No Data",1,IF(#REF!&lt;&gt;"",1,0))</f>
        <v>#REF!</v>
      </c>
      <c r="AN100" s="211" t="e">
        <f>IF('Crisis Indicator Data'!#REF!="No Data",1,IF(#REF!&lt;&gt;"",1,0))</f>
        <v>#REF!</v>
      </c>
      <c r="AO100" s="211" t="e">
        <f>IF('Crisis Indicator Data'!#REF!="No Data",1,IF(#REF!&lt;&gt;"",1,0))</f>
        <v>#REF!</v>
      </c>
      <c r="AP100" s="211" t="e">
        <f>IF('Crisis Indicator Data'!#REF!="No Data",1,IF(#REF!&lt;&gt;"",1,0))</f>
        <v>#REF!</v>
      </c>
      <c r="AQ100" s="211" t="e">
        <f>IF('Crisis Indicator Data'!#REF!="No Data",1,IF(#REF!&lt;&gt;"",1,0))</f>
        <v>#REF!</v>
      </c>
      <c r="AR100" s="211" t="e">
        <f>IF('Crisis Indicator Data'!#REF!="No Data",1,IF(#REF!&lt;&gt;"",1,0))</f>
        <v>#REF!</v>
      </c>
      <c r="AS100" s="211" t="e">
        <f>IF('Crisis Indicator Data'!#REF!="No Data",1,IF(#REF!&lt;&gt;"",1,0))</f>
        <v>#REF!</v>
      </c>
      <c r="AT100" s="211" t="e">
        <f>IF('Crisis Indicator Data'!#REF!="No Data",1,IF(#REF!&lt;&gt;"",1,0))</f>
        <v>#REF!</v>
      </c>
      <c r="AU100" s="211" t="e">
        <f>IF('Crisis Indicator Data'!#REF!="No Data",1,IF(#REF!&lt;&gt;"",1,0))</f>
        <v>#REF!</v>
      </c>
      <c r="AV100" s="211" t="e">
        <f>IF('Crisis Indicator Data'!#REF!="No Data",1,IF(#REF!&lt;&gt;"",1,0))</f>
        <v>#REF!</v>
      </c>
      <c r="AW100" s="211" t="e">
        <f>IF('Crisis Indicator Data'!#REF!="No Data",1,IF(#REF!&lt;&gt;"",1,0))</f>
        <v>#REF!</v>
      </c>
      <c r="AX100" s="211" t="e">
        <f>IF('Crisis Indicator Data'!#REF!="No Data",1,IF(#REF!&lt;&gt;"",1,0))</f>
        <v>#REF!</v>
      </c>
      <c r="AY100" s="211" t="e">
        <f>IF('Crisis Indicator Data'!#REF!="No Data",1,IF(#REF!&lt;&gt;"",1,0))</f>
        <v>#REF!</v>
      </c>
      <c r="AZ100" s="211" t="e">
        <f>IF('Crisis Indicator Data'!#REF!="No Data",1,IF(#REF!&lt;&gt;"",1,0))</f>
        <v>#REF!</v>
      </c>
      <c r="BA100" t="e">
        <f t="shared" si="6"/>
        <v>#REF!</v>
      </c>
      <c r="BB100" s="22" t="e">
        <f t="shared" si="7"/>
        <v>#REF!</v>
      </c>
    </row>
    <row r="101" spans="1:54" x14ac:dyDescent="0.25">
      <c r="A101" t="s">
        <v>8943</v>
      </c>
      <c r="B101" s="211" t="e">
        <f>IF('Crisis Indicator Data'!#REF!="No Data",1,IF(#REF!&lt;&gt;"",1,0))</f>
        <v>#REF!</v>
      </c>
      <c r="C101" s="211" t="e">
        <f>IF('Crisis Indicator Data'!#REF!="No Data",1,IF(#REF!&lt;&gt;"",1,0))</f>
        <v>#REF!</v>
      </c>
      <c r="D101" s="211" t="e">
        <f>IF('Crisis Indicator Data'!#REF!="No Data",1,IF(#REF!&lt;&gt;"",1,0))</f>
        <v>#REF!</v>
      </c>
      <c r="E101" s="211" t="e">
        <f>IF('Crisis Indicator Data'!#REF!="No Data",1,IF(#REF!&lt;&gt;"",1,0))</f>
        <v>#REF!</v>
      </c>
      <c r="F101" s="211" t="e">
        <f>IF('Crisis Indicator Data'!#REF!="No Data",1,IF(#REF!&lt;&gt;"",1,0))</f>
        <v>#REF!</v>
      </c>
      <c r="G101" s="211" t="e">
        <f>IF('Crisis Indicator Data'!#REF!="No Data",1,IF(#REF!&lt;&gt;"",1,0))</f>
        <v>#REF!</v>
      </c>
      <c r="H101" s="211" t="e">
        <f>IF('Crisis Indicator Data'!#REF!="No Data",1,IF(#REF!&lt;&gt;"",1,0))</f>
        <v>#REF!</v>
      </c>
      <c r="I101" s="211" t="e">
        <f>IF('Crisis Indicator Data'!#REF!="No Data",1,IF(#REF!&lt;&gt;"",1,0))</f>
        <v>#REF!</v>
      </c>
      <c r="J101" s="211" t="e">
        <f>IF('Crisis Indicator Data'!#REF!="No Data",1,IF(#REF!&lt;&gt;"",1,0))</f>
        <v>#REF!</v>
      </c>
      <c r="K101" s="211" t="e">
        <f>IF('Crisis Indicator Data'!#REF!="No Data",1,IF(#REF!&lt;&gt;"",1,0))</f>
        <v>#REF!</v>
      </c>
      <c r="L101" s="211" t="e">
        <f>IF('Crisis Indicator Data'!#REF!="No Data",1,IF(#REF!&lt;&gt;"",1,0))</f>
        <v>#REF!</v>
      </c>
      <c r="M101" s="211" t="e">
        <f>IF('Crisis Indicator Data'!#REF!="No Data",1,IF(#REF!&lt;&gt;"",1,0))</f>
        <v>#REF!</v>
      </c>
      <c r="N101" s="211" t="e">
        <f>IF('Crisis Indicator Data'!#REF!="No Data",1,IF(#REF!&lt;&gt;"",1,0))</f>
        <v>#REF!</v>
      </c>
      <c r="O101" s="211" t="e">
        <f>IF('Crisis Indicator Data'!#REF!="No Data",1,IF(#REF!&lt;&gt;"",1,0))</f>
        <v>#REF!</v>
      </c>
      <c r="P101" s="211" t="e">
        <f>IF('Crisis Indicator Data'!#REF!="No Data",1,IF(#REF!&lt;&gt;"",1,0))</f>
        <v>#REF!</v>
      </c>
      <c r="Q101" s="211" t="e">
        <f>IF('Crisis Indicator Data'!#REF!="No Data",1,IF(#REF!&lt;&gt;"",1,0))</f>
        <v>#REF!</v>
      </c>
      <c r="R101" s="211" t="e">
        <f>IF('Crisis Indicator Data'!#REF!="No Data",1,IF(#REF!&lt;&gt;"",1,0))</f>
        <v>#REF!</v>
      </c>
      <c r="S101" s="211" t="e">
        <f>IF('Crisis Indicator Data'!#REF!="No Data",1,IF(#REF!&lt;&gt;"",1,0))</f>
        <v>#REF!</v>
      </c>
      <c r="T101" s="211" t="e">
        <f>IF('Crisis Indicator Data'!#REF!="No Data",1,IF(#REF!&lt;&gt;"",1,0))</f>
        <v>#REF!</v>
      </c>
      <c r="U101" s="211" t="e">
        <f>IF('Crisis Indicator Data'!#REF!="No Data",1,IF(#REF!&lt;&gt;"",1,0))</f>
        <v>#REF!</v>
      </c>
      <c r="V101" s="211" t="e">
        <f>IF('Crisis Indicator Data'!#REF!="No Data",1,IF(#REF!&lt;&gt;"",1,0))</f>
        <v>#REF!</v>
      </c>
      <c r="W101" s="211" t="e">
        <f>IF('Crisis Indicator Data'!#REF!="No Data",1,IF(#REF!&lt;&gt;"",1,0))</f>
        <v>#REF!</v>
      </c>
      <c r="X101" s="211" t="e">
        <f>IF('Crisis Indicator Data'!#REF!="No Data",1,IF(#REF!&lt;&gt;"",1,0))</f>
        <v>#REF!</v>
      </c>
      <c r="Y101" s="211" t="e">
        <f>IF('Crisis Indicator Data'!#REF!="No Data",1,IF(#REF!&lt;&gt;"",1,0))</f>
        <v>#REF!</v>
      </c>
      <c r="Z101" s="211" t="e">
        <f>IF('Crisis Indicator Data'!#REF!="No Data",1,IF(#REF!&lt;&gt;"",1,0))</f>
        <v>#REF!</v>
      </c>
      <c r="AA101" s="211" t="e">
        <f>IF('Crisis Indicator Data'!#REF!="No Data",1,IF(#REF!&lt;&gt;"",1,0))</f>
        <v>#REF!</v>
      </c>
      <c r="AB101" s="211" t="e">
        <f>IF('Crisis Indicator Data'!#REF!="No Data",1,IF(#REF!&lt;&gt;"",1,0))</f>
        <v>#REF!</v>
      </c>
      <c r="AC101" s="211" t="e">
        <f>IF('Crisis Indicator Data'!#REF!="No Data",1,IF(#REF!&lt;&gt;"",1,0))</f>
        <v>#REF!</v>
      </c>
      <c r="AD101" s="211" t="e">
        <f>IF('Crisis Indicator Data'!#REF!="No Data",1,IF(#REF!&lt;&gt;"",1,0))</f>
        <v>#REF!</v>
      </c>
      <c r="AE101" s="211" t="e">
        <f>IF('Crisis Indicator Data'!#REF!="No Data",1,IF(#REF!&lt;&gt;"",1,0))</f>
        <v>#REF!</v>
      </c>
      <c r="AF101" s="211" t="e">
        <f>IF('Crisis Indicator Data'!#REF!="No Data",1,IF(#REF!&lt;&gt;"",1,0))</f>
        <v>#REF!</v>
      </c>
      <c r="AG101" s="211" t="e">
        <f>IF('Crisis Indicator Data'!#REF!="No Data",1,IF(#REF!&lt;&gt;"",1,0))</f>
        <v>#REF!</v>
      </c>
      <c r="AH101" s="211" t="e">
        <f>IF('Crisis Indicator Data'!#REF!="No Data",1,IF(#REF!&lt;&gt;"",1,0))</f>
        <v>#REF!</v>
      </c>
      <c r="AI101" s="211" t="e">
        <f>IF('Crisis Indicator Data'!#REF!="No Data",1,IF(#REF!&lt;&gt;"",1,0))</f>
        <v>#REF!</v>
      </c>
      <c r="AJ101" s="211" t="e">
        <f>IF('Crisis Indicator Data'!#REF!="No Data",1,IF(#REF!&lt;&gt;"",1,0))</f>
        <v>#REF!</v>
      </c>
      <c r="AK101" s="211" t="e">
        <f>IF('Crisis Indicator Data'!#REF!="No Data",1,IF(#REF!&lt;&gt;"",1,0))</f>
        <v>#REF!</v>
      </c>
      <c r="AL101" s="211" t="e">
        <f>IF('Crisis Indicator Data'!#REF!="No Data",1,IF(#REF!&lt;&gt;"",1,0))</f>
        <v>#REF!</v>
      </c>
      <c r="AM101" s="211" t="e">
        <f>IF('Crisis Indicator Data'!#REF!="No Data",1,IF(#REF!&lt;&gt;"",1,0))</f>
        <v>#REF!</v>
      </c>
      <c r="AN101" s="211" t="e">
        <f>IF('Crisis Indicator Data'!#REF!="No Data",1,IF(#REF!&lt;&gt;"",1,0))</f>
        <v>#REF!</v>
      </c>
      <c r="AO101" s="211" t="e">
        <f>IF('Crisis Indicator Data'!#REF!="No Data",1,IF(#REF!&lt;&gt;"",1,0))</f>
        <v>#REF!</v>
      </c>
      <c r="AP101" s="211" t="e">
        <f>IF('Crisis Indicator Data'!#REF!="No Data",1,IF(#REF!&lt;&gt;"",1,0))</f>
        <v>#REF!</v>
      </c>
      <c r="AQ101" s="211" t="e">
        <f>IF('Crisis Indicator Data'!#REF!="No Data",1,IF(#REF!&lt;&gt;"",1,0))</f>
        <v>#REF!</v>
      </c>
      <c r="AR101" s="211" t="e">
        <f>IF('Crisis Indicator Data'!#REF!="No Data",1,IF(#REF!&lt;&gt;"",1,0))</f>
        <v>#REF!</v>
      </c>
      <c r="AS101" s="211" t="e">
        <f>IF('Crisis Indicator Data'!#REF!="No Data",1,IF(#REF!&lt;&gt;"",1,0))</f>
        <v>#REF!</v>
      </c>
      <c r="AT101" s="211" t="e">
        <f>IF('Crisis Indicator Data'!#REF!="No Data",1,IF(#REF!&lt;&gt;"",1,0))</f>
        <v>#REF!</v>
      </c>
      <c r="AU101" s="211" t="e">
        <f>IF('Crisis Indicator Data'!#REF!="No Data",1,IF(#REF!&lt;&gt;"",1,0))</f>
        <v>#REF!</v>
      </c>
      <c r="AV101" s="211" t="e">
        <f>IF('Crisis Indicator Data'!#REF!="No Data",1,IF(#REF!&lt;&gt;"",1,0))</f>
        <v>#REF!</v>
      </c>
      <c r="AW101" s="211" t="e">
        <f>IF('Crisis Indicator Data'!#REF!="No Data",1,IF(#REF!&lt;&gt;"",1,0))</f>
        <v>#REF!</v>
      </c>
      <c r="AX101" s="211" t="e">
        <f>IF('Crisis Indicator Data'!#REF!="No Data",1,IF(#REF!&lt;&gt;"",1,0))</f>
        <v>#REF!</v>
      </c>
      <c r="AY101" s="211" t="e">
        <f>IF('Crisis Indicator Data'!#REF!="No Data",1,IF(#REF!&lt;&gt;"",1,0))</f>
        <v>#REF!</v>
      </c>
      <c r="AZ101" s="211" t="e">
        <f>IF('Crisis Indicator Data'!#REF!="No Data",1,IF(#REF!&lt;&gt;"",1,0))</f>
        <v>#REF!</v>
      </c>
      <c r="BA101" t="e">
        <f t="shared" si="6"/>
        <v>#REF!</v>
      </c>
      <c r="BB101" s="22" t="e">
        <f t="shared" si="7"/>
        <v>#REF!</v>
      </c>
    </row>
    <row r="102" spans="1:54" x14ac:dyDescent="0.25">
      <c r="A102" t="s">
        <v>8948</v>
      </c>
      <c r="B102" s="211" t="e">
        <f>IF('Crisis Indicator Data'!#REF!="No Data",1,IF(#REF!&lt;&gt;"",1,0))</f>
        <v>#REF!</v>
      </c>
      <c r="C102" s="211" t="e">
        <f>IF('Crisis Indicator Data'!#REF!="No Data",1,IF(#REF!&lt;&gt;"",1,0))</f>
        <v>#REF!</v>
      </c>
      <c r="D102" s="211" t="e">
        <f>IF('Crisis Indicator Data'!#REF!="No Data",1,IF(#REF!&lt;&gt;"",1,0))</f>
        <v>#REF!</v>
      </c>
      <c r="E102" s="211" t="e">
        <f>IF('Crisis Indicator Data'!#REF!="No Data",1,IF(#REF!&lt;&gt;"",1,0))</f>
        <v>#REF!</v>
      </c>
      <c r="F102" s="211" t="e">
        <f>IF('Crisis Indicator Data'!#REF!="No Data",1,IF(#REF!&lt;&gt;"",1,0))</f>
        <v>#REF!</v>
      </c>
      <c r="G102" s="211" t="e">
        <f>IF('Crisis Indicator Data'!#REF!="No Data",1,IF(#REF!&lt;&gt;"",1,0))</f>
        <v>#REF!</v>
      </c>
      <c r="H102" s="211" t="e">
        <f>IF('Crisis Indicator Data'!#REF!="No Data",1,IF(#REF!&lt;&gt;"",1,0))</f>
        <v>#REF!</v>
      </c>
      <c r="I102" s="211" t="e">
        <f>IF('Crisis Indicator Data'!#REF!="No Data",1,IF(#REF!&lt;&gt;"",1,0))</f>
        <v>#REF!</v>
      </c>
      <c r="J102" s="211" t="e">
        <f>IF('Crisis Indicator Data'!#REF!="No Data",1,IF(#REF!&lt;&gt;"",1,0))</f>
        <v>#REF!</v>
      </c>
      <c r="K102" s="211" t="e">
        <f>IF('Crisis Indicator Data'!#REF!="No Data",1,IF(#REF!&lt;&gt;"",1,0))</f>
        <v>#REF!</v>
      </c>
      <c r="L102" s="211" t="e">
        <f>IF('Crisis Indicator Data'!#REF!="No Data",1,IF(#REF!&lt;&gt;"",1,0))</f>
        <v>#REF!</v>
      </c>
      <c r="M102" s="211" t="e">
        <f>IF('Crisis Indicator Data'!#REF!="No Data",1,IF(#REF!&lt;&gt;"",1,0))</f>
        <v>#REF!</v>
      </c>
      <c r="N102" s="211" t="e">
        <f>IF('Crisis Indicator Data'!#REF!="No Data",1,IF(#REF!&lt;&gt;"",1,0))</f>
        <v>#REF!</v>
      </c>
      <c r="O102" s="211" t="e">
        <f>IF('Crisis Indicator Data'!#REF!="No Data",1,IF(#REF!&lt;&gt;"",1,0))</f>
        <v>#REF!</v>
      </c>
      <c r="P102" s="211" t="e">
        <f>IF('Crisis Indicator Data'!#REF!="No Data",1,IF(#REF!&lt;&gt;"",1,0))</f>
        <v>#REF!</v>
      </c>
      <c r="Q102" s="211" t="e">
        <f>IF('Crisis Indicator Data'!#REF!="No Data",1,IF(#REF!&lt;&gt;"",1,0))</f>
        <v>#REF!</v>
      </c>
      <c r="R102" s="211" t="e">
        <f>IF('Crisis Indicator Data'!#REF!="No Data",1,IF(#REF!&lt;&gt;"",1,0))</f>
        <v>#REF!</v>
      </c>
      <c r="S102" s="211" t="e">
        <f>IF('Crisis Indicator Data'!#REF!="No Data",1,IF(#REF!&lt;&gt;"",1,0))</f>
        <v>#REF!</v>
      </c>
      <c r="T102" s="211" t="e">
        <f>IF('Crisis Indicator Data'!#REF!="No Data",1,IF(#REF!&lt;&gt;"",1,0))</f>
        <v>#REF!</v>
      </c>
      <c r="U102" s="211" t="e">
        <f>IF('Crisis Indicator Data'!#REF!="No Data",1,IF(#REF!&lt;&gt;"",1,0))</f>
        <v>#REF!</v>
      </c>
      <c r="V102" s="211" t="e">
        <f>IF('Crisis Indicator Data'!#REF!="No Data",1,IF(#REF!&lt;&gt;"",1,0))</f>
        <v>#REF!</v>
      </c>
      <c r="W102" s="211" t="e">
        <f>IF('Crisis Indicator Data'!#REF!="No Data",1,IF(#REF!&lt;&gt;"",1,0))</f>
        <v>#REF!</v>
      </c>
      <c r="X102" s="211" t="e">
        <f>IF('Crisis Indicator Data'!#REF!="No Data",1,IF(#REF!&lt;&gt;"",1,0))</f>
        <v>#REF!</v>
      </c>
      <c r="Y102" s="211" t="e">
        <f>IF('Crisis Indicator Data'!#REF!="No Data",1,IF(#REF!&lt;&gt;"",1,0))</f>
        <v>#REF!</v>
      </c>
      <c r="Z102" s="211" t="e">
        <f>IF('Crisis Indicator Data'!#REF!="No Data",1,IF(#REF!&lt;&gt;"",1,0))</f>
        <v>#REF!</v>
      </c>
      <c r="AA102" s="211" t="e">
        <f>IF('Crisis Indicator Data'!#REF!="No Data",1,IF(#REF!&lt;&gt;"",1,0))</f>
        <v>#REF!</v>
      </c>
      <c r="AB102" s="211" t="e">
        <f>IF('Crisis Indicator Data'!#REF!="No Data",1,IF(#REF!&lt;&gt;"",1,0))</f>
        <v>#REF!</v>
      </c>
      <c r="AC102" s="211" t="e">
        <f>IF('Crisis Indicator Data'!#REF!="No Data",1,IF(#REF!&lt;&gt;"",1,0))</f>
        <v>#REF!</v>
      </c>
      <c r="AD102" s="211" t="e">
        <f>IF('Crisis Indicator Data'!#REF!="No Data",1,IF(#REF!&lt;&gt;"",1,0))</f>
        <v>#REF!</v>
      </c>
      <c r="AE102" s="211" t="e">
        <f>IF('Crisis Indicator Data'!#REF!="No Data",1,IF(#REF!&lt;&gt;"",1,0))</f>
        <v>#REF!</v>
      </c>
      <c r="AF102" s="211" t="e">
        <f>IF('Crisis Indicator Data'!#REF!="No Data",1,IF(#REF!&lt;&gt;"",1,0))</f>
        <v>#REF!</v>
      </c>
      <c r="AG102" s="211" t="e">
        <f>IF('Crisis Indicator Data'!#REF!="No Data",1,IF(#REF!&lt;&gt;"",1,0))</f>
        <v>#REF!</v>
      </c>
      <c r="AH102" s="211" t="e">
        <f>IF('Crisis Indicator Data'!#REF!="No Data",1,IF(#REF!&lt;&gt;"",1,0))</f>
        <v>#REF!</v>
      </c>
      <c r="AI102" s="211" t="e">
        <f>IF('Crisis Indicator Data'!#REF!="No Data",1,IF(#REF!&lt;&gt;"",1,0))</f>
        <v>#REF!</v>
      </c>
      <c r="AJ102" s="211" t="e">
        <f>IF('Crisis Indicator Data'!#REF!="No Data",1,IF(#REF!&lt;&gt;"",1,0))</f>
        <v>#REF!</v>
      </c>
      <c r="AK102" s="211" t="e">
        <f>IF('Crisis Indicator Data'!#REF!="No Data",1,IF(#REF!&lt;&gt;"",1,0))</f>
        <v>#REF!</v>
      </c>
      <c r="AL102" s="211" t="e">
        <f>IF('Crisis Indicator Data'!#REF!="No Data",1,IF(#REF!&lt;&gt;"",1,0))</f>
        <v>#REF!</v>
      </c>
      <c r="AM102" s="211" t="e">
        <f>IF('Crisis Indicator Data'!#REF!="No Data",1,IF(#REF!&lt;&gt;"",1,0))</f>
        <v>#REF!</v>
      </c>
      <c r="AN102" s="211" t="e">
        <f>IF('Crisis Indicator Data'!#REF!="No Data",1,IF(#REF!&lt;&gt;"",1,0))</f>
        <v>#REF!</v>
      </c>
      <c r="AO102" s="211" t="e">
        <f>IF('Crisis Indicator Data'!#REF!="No Data",1,IF(#REF!&lt;&gt;"",1,0))</f>
        <v>#REF!</v>
      </c>
      <c r="AP102" s="211" t="e">
        <f>IF('Crisis Indicator Data'!#REF!="No Data",1,IF(#REF!&lt;&gt;"",1,0))</f>
        <v>#REF!</v>
      </c>
      <c r="AQ102" s="211" t="e">
        <f>IF('Crisis Indicator Data'!#REF!="No Data",1,IF(#REF!&lt;&gt;"",1,0))</f>
        <v>#REF!</v>
      </c>
      <c r="AR102" s="211" t="e">
        <f>IF('Crisis Indicator Data'!#REF!="No Data",1,IF(#REF!&lt;&gt;"",1,0))</f>
        <v>#REF!</v>
      </c>
      <c r="AS102" s="211" t="e">
        <f>IF('Crisis Indicator Data'!#REF!="No Data",1,IF(#REF!&lt;&gt;"",1,0))</f>
        <v>#REF!</v>
      </c>
      <c r="AT102" s="211" t="e">
        <f>IF('Crisis Indicator Data'!#REF!="No Data",1,IF(#REF!&lt;&gt;"",1,0))</f>
        <v>#REF!</v>
      </c>
      <c r="AU102" s="211" t="e">
        <f>IF('Crisis Indicator Data'!#REF!="No Data",1,IF(#REF!&lt;&gt;"",1,0))</f>
        <v>#REF!</v>
      </c>
      <c r="AV102" s="211" t="e">
        <f>IF('Crisis Indicator Data'!#REF!="No Data",1,IF(#REF!&lt;&gt;"",1,0))</f>
        <v>#REF!</v>
      </c>
      <c r="AW102" s="211" t="e">
        <f>IF('Crisis Indicator Data'!#REF!="No Data",1,IF(#REF!&lt;&gt;"",1,0))</f>
        <v>#REF!</v>
      </c>
      <c r="AX102" s="211" t="e">
        <f>IF('Crisis Indicator Data'!#REF!="No Data",1,IF(#REF!&lt;&gt;"",1,0))</f>
        <v>#REF!</v>
      </c>
      <c r="AY102" s="211" t="e">
        <f>IF('Crisis Indicator Data'!#REF!="No Data",1,IF(#REF!&lt;&gt;"",1,0))</f>
        <v>#REF!</v>
      </c>
      <c r="AZ102" s="211" t="e">
        <f>IF('Crisis Indicator Data'!#REF!="No Data",1,IF(#REF!&lt;&gt;"",1,0))</f>
        <v>#REF!</v>
      </c>
      <c r="BA102" t="e">
        <f t="shared" si="6"/>
        <v>#REF!</v>
      </c>
      <c r="BB102" s="22" t="e">
        <f t="shared" si="7"/>
        <v>#REF!</v>
      </c>
    </row>
    <row r="103" spans="1:54" x14ac:dyDescent="0.25">
      <c r="A103" t="s">
        <v>8968</v>
      </c>
      <c r="B103" s="211" t="e">
        <f>IF('Crisis Indicator Data'!#REF!="No Data",1,IF(#REF!&lt;&gt;"",1,0))</f>
        <v>#REF!</v>
      </c>
      <c r="C103" s="211" t="e">
        <f>IF('Crisis Indicator Data'!#REF!="No Data",1,IF(#REF!&lt;&gt;"",1,0))</f>
        <v>#REF!</v>
      </c>
      <c r="D103" s="211" t="e">
        <f>IF('Crisis Indicator Data'!#REF!="No Data",1,IF(#REF!&lt;&gt;"",1,0))</f>
        <v>#REF!</v>
      </c>
      <c r="E103" s="211" t="e">
        <f>IF('Crisis Indicator Data'!#REF!="No Data",1,IF(#REF!&lt;&gt;"",1,0))</f>
        <v>#REF!</v>
      </c>
      <c r="F103" s="211" t="e">
        <f>IF('Crisis Indicator Data'!#REF!="No Data",1,IF(#REF!&lt;&gt;"",1,0))</f>
        <v>#REF!</v>
      </c>
      <c r="G103" s="211" t="e">
        <f>IF('Crisis Indicator Data'!#REF!="No Data",1,IF(#REF!&lt;&gt;"",1,0))</f>
        <v>#REF!</v>
      </c>
      <c r="H103" s="211" t="e">
        <f>IF('Crisis Indicator Data'!#REF!="No Data",1,IF(#REF!&lt;&gt;"",1,0))</f>
        <v>#REF!</v>
      </c>
      <c r="I103" s="211" t="e">
        <f>IF('Crisis Indicator Data'!#REF!="No Data",1,IF(#REF!&lt;&gt;"",1,0))</f>
        <v>#REF!</v>
      </c>
      <c r="J103" s="211" t="e">
        <f>IF('Crisis Indicator Data'!#REF!="No Data",1,IF(#REF!&lt;&gt;"",1,0))</f>
        <v>#REF!</v>
      </c>
      <c r="K103" s="211" t="e">
        <f>IF('Crisis Indicator Data'!#REF!="No Data",1,IF(#REF!&lt;&gt;"",1,0))</f>
        <v>#REF!</v>
      </c>
      <c r="L103" s="211" t="e">
        <f>IF('Crisis Indicator Data'!#REF!="No Data",1,IF(#REF!&lt;&gt;"",1,0))</f>
        <v>#REF!</v>
      </c>
      <c r="M103" s="211" t="e">
        <f>IF('Crisis Indicator Data'!#REF!="No Data",1,IF(#REF!&lt;&gt;"",1,0))</f>
        <v>#REF!</v>
      </c>
      <c r="N103" s="211" t="e">
        <f>IF('Crisis Indicator Data'!#REF!="No Data",1,IF(#REF!&lt;&gt;"",1,0))</f>
        <v>#REF!</v>
      </c>
      <c r="O103" s="211" t="e">
        <f>IF('Crisis Indicator Data'!#REF!="No Data",1,IF(#REF!&lt;&gt;"",1,0))</f>
        <v>#REF!</v>
      </c>
      <c r="P103" s="211" t="e">
        <f>IF('Crisis Indicator Data'!#REF!="No Data",1,IF(#REF!&lt;&gt;"",1,0))</f>
        <v>#REF!</v>
      </c>
      <c r="Q103" s="211" t="e">
        <f>IF('Crisis Indicator Data'!#REF!="No Data",1,IF(#REF!&lt;&gt;"",1,0))</f>
        <v>#REF!</v>
      </c>
      <c r="R103" s="211" t="e">
        <f>IF('Crisis Indicator Data'!#REF!="No Data",1,IF(#REF!&lt;&gt;"",1,0))</f>
        <v>#REF!</v>
      </c>
      <c r="S103" s="211" t="e">
        <f>IF('Crisis Indicator Data'!#REF!="No Data",1,IF(#REF!&lt;&gt;"",1,0))</f>
        <v>#REF!</v>
      </c>
      <c r="T103" s="211" t="e">
        <f>IF('Crisis Indicator Data'!#REF!="No Data",1,IF(#REF!&lt;&gt;"",1,0))</f>
        <v>#REF!</v>
      </c>
      <c r="U103" s="211" t="e">
        <f>IF('Crisis Indicator Data'!#REF!="No Data",1,IF(#REF!&lt;&gt;"",1,0))</f>
        <v>#REF!</v>
      </c>
      <c r="V103" s="211" t="e">
        <f>IF('Crisis Indicator Data'!#REF!="No Data",1,IF(#REF!&lt;&gt;"",1,0))</f>
        <v>#REF!</v>
      </c>
      <c r="W103" s="211" t="e">
        <f>IF('Crisis Indicator Data'!#REF!="No Data",1,IF(#REF!&lt;&gt;"",1,0))</f>
        <v>#REF!</v>
      </c>
      <c r="X103" s="211" t="e">
        <f>IF('Crisis Indicator Data'!#REF!="No Data",1,IF(#REF!&lt;&gt;"",1,0))</f>
        <v>#REF!</v>
      </c>
      <c r="Y103" s="211" t="e">
        <f>IF('Crisis Indicator Data'!#REF!="No Data",1,IF(#REF!&lt;&gt;"",1,0))</f>
        <v>#REF!</v>
      </c>
      <c r="Z103" s="211" t="e">
        <f>IF('Crisis Indicator Data'!#REF!="No Data",1,IF(#REF!&lt;&gt;"",1,0))</f>
        <v>#REF!</v>
      </c>
      <c r="AA103" s="211" t="e">
        <f>IF('Crisis Indicator Data'!#REF!="No Data",1,IF(#REF!&lt;&gt;"",1,0))</f>
        <v>#REF!</v>
      </c>
      <c r="AB103" s="211" t="e">
        <f>IF('Crisis Indicator Data'!#REF!="No Data",1,IF(#REF!&lt;&gt;"",1,0))</f>
        <v>#REF!</v>
      </c>
      <c r="AC103" s="211" t="e">
        <f>IF('Crisis Indicator Data'!#REF!="No Data",1,IF(#REF!&lt;&gt;"",1,0))</f>
        <v>#REF!</v>
      </c>
      <c r="AD103" s="211" t="e">
        <f>IF('Crisis Indicator Data'!#REF!="No Data",1,IF(#REF!&lt;&gt;"",1,0))</f>
        <v>#REF!</v>
      </c>
      <c r="AE103" s="211" t="e">
        <f>IF('Crisis Indicator Data'!#REF!="No Data",1,IF(#REF!&lt;&gt;"",1,0))</f>
        <v>#REF!</v>
      </c>
      <c r="AF103" s="211" t="e">
        <f>IF('Crisis Indicator Data'!#REF!="No Data",1,IF(#REF!&lt;&gt;"",1,0))</f>
        <v>#REF!</v>
      </c>
      <c r="AG103" s="211" t="e">
        <f>IF('Crisis Indicator Data'!#REF!="No Data",1,IF(#REF!&lt;&gt;"",1,0))</f>
        <v>#REF!</v>
      </c>
      <c r="AH103" s="211" t="e">
        <f>IF('Crisis Indicator Data'!#REF!="No Data",1,IF(#REF!&lt;&gt;"",1,0))</f>
        <v>#REF!</v>
      </c>
      <c r="AI103" s="211" t="e">
        <f>IF('Crisis Indicator Data'!#REF!="No Data",1,IF(#REF!&lt;&gt;"",1,0))</f>
        <v>#REF!</v>
      </c>
      <c r="AJ103" s="211" t="e">
        <f>IF('Crisis Indicator Data'!#REF!="No Data",1,IF(#REF!&lt;&gt;"",1,0))</f>
        <v>#REF!</v>
      </c>
      <c r="AK103" s="211" t="e">
        <f>IF('Crisis Indicator Data'!#REF!="No Data",1,IF(#REF!&lt;&gt;"",1,0))</f>
        <v>#REF!</v>
      </c>
      <c r="AL103" s="211" t="e">
        <f>IF('Crisis Indicator Data'!#REF!="No Data",1,IF(#REF!&lt;&gt;"",1,0))</f>
        <v>#REF!</v>
      </c>
      <c r="AM103" s="211" t="e">
        <f>IF('Crisis Indicator Data'!#REF!="No Data",1,IF(#REF!&lt;&gt;"",1,0))</f>
        <v>#REF!</v>
      </c>
      <c r="AN103" s="211" t="e">
        <f>IF('Crisis Indicator Data'!#REF!="No Data",1,IF(#REF!&lt;&gt;"",1,0))</f>
        <v>#REF!</v>
      </c>
      <c r="AO103" s="211" t="e">
        <f>IF('Crisis Indicator Data'!#REF!="No Data",1,IF(#REF!&lt;&gt;"",1,0))</f>
        <v>#REF!</v>
      </c>
      <c r="AP103" s="211" t="e">
        <f>IF('Crisis Indicator Data'!#REF!="No Data",1,IF(#REF!&lt;&gt;"",1,0))</f>
        <v>#REF!</v>
      </c>
      <c r="AQ103" s="211" t="e">
        <f>IF('Crisis Indicator Data'!#REF!="No Data",1,IF(#REF!&lt;&gt;"",1,0))</f>
        <v>#REF!</v>
      </c>
      <c r="AR103" s="211" t="e">
        <f>IF('Crisis Indicator Data'!#REF!="No Data",1,IF(#REF!&lt;&gt;"",1,0))</f>
        <v>#REF!</v>
      </c>
      <c r="AS103" s="211" t="e">
        <f>IF('Crisis Indicator Data'!#REF!="No Data",1,IF(#REF!&lt;&gt;"",1,0))</f>
        <v>#REF!</v>
      </c>
      <c r="AT103" s="211" t="e">
        <f>IF('Crisis Indicator Data'!#REF!="No Data",1,IF(#REF!&lt;&gt;"",1,0))</f>
        <v>#REF!</v>
      </c>
      <c r="AU103" s="211" t="e">
        <f>IF('Crisis Indicator Data'!#REF!="No Data",1,IF(#REF!&lt;&gt;"",1,0))</f>
        <v>#REF!</v>
      </c>
      <c r="AV103" s="211" t="e">
        <f>IF('Crisis Indicator Data'!#REF!="No Data",1,IF(#REF!&lt;&gt;"",1,0))</f>
        <v>#REF!</v>
      </c>
      <c r="AW103" s="211" t="e">
        <f>IF('Crisis Indicator Data'!#REF!="No Data",1,IF(#REF!&lt;&gt;"",1,0))</f>
        <v>#REF!</v>
      </c>
      <c r="AX103" s="211" t="e">
        <f>IF('Crisis Indicator Data'!#REF!="No Data",1,IF(#REF!&lt;&gt;"",1,0))</f>
        <v>#REF!</v>
      </c>
      <c r="AY103" s="211" t="e">
        <f>IF('Crisis Indicator Data'!#REF!="No Data",1,IF(#REF!&lt;&gt;"",1,0))</f>
        <v>#REF!</v>
      </c>
      <c r="AZ103" s="211" t="e">
        <f>IF('Crisis Indicator Data'!#REF!="No Data",1,IF(#REF!&lt;&gt;"",1,0))</f>
        <v>#REF!</v>
      </c>
      <c r="BA103" t="e">
        <f t="shared" si="6"/>
        <v>#REF!</v>
      </c>
      <c r="BB103" s="22" t="e">
        <f t="shared" si="7"/>
        <v>#REF!</v>
      </c>
    </row>
    <row r="104" spans="1:54" x14ac:dyDescent="0.25">
      <c r="A104" t="s">
        <v>8969</v>
      </c>
      <c r="B104" s="211" t="e">
        <f>IF('Crisis Indicator Data'!#REF!="No Data",1,IF(#REF!&lt;&gt;"",1,0))</f>
        <v>#REF!</v>
      </c>
      <c r="C104" s="211" t="e">
        <f>IF('Crisis Indicator Data'!#REF!="No Data",1,IF(#REF!&lt;&gt;"",1,0))</f>
        <v>#REF!</v>
      </c>
      <c r="D104" s="211" t="e">
        <f>IF('Crisis Indicator Data'!#REF!="No Data",1,IF(#REF!&lt;&gt;"",1,0))</f>
        <v>#REF!</v>
      </c>
      <c r="E104" s="211" t="e">
        <f>IF('Crisis Indicator Data'!#REF!="No Data",1,IF(#REF!&lt;&gt;"",1,0))</f>
        <v>#REF!</v>
      </c>
      <c r="F104" s="211" t="e">
        <f>IF('Crisis Indicator Data'!#REF!="No Data",1,IF(#REF!&lt;&gt;"",1,0))</f>
        <v>#REF!</v>
      </c>
      <c r="G104" s="211" t="e">
        <f>IF('Crisis Indicator Data'!#REF!="No Data",1,IF(#REF!&lt;&gt;"",1,0))</f>
        <v>#REF!</v>
      </c>
      <c r="H104" s="211" t="e">
        <f>IF('Crisis Indicator Data'!#REF!="No Data",1,IF(#REF!&lt;&gt;"",1,0))</f>
        <v>#REF!</v>
      </c>
      <c r="I104" s="211" t="e">
        <f>IF('Crisis Indicator Data'!#REF!="No Data",1,IF(#REF!&lt;&gt;"",1,0))</f>
        <v>#REF!</v>
      </c>
      <c r="J104" s="211" t="e">
        <f>IF('Crisis Indicator Data'!#REF!="No Data",1,IF(#REF!&lt;&gt;"",1,0))</f>
        <v>#REF!</v>
      </c>
      <c r="K104" s="211" t="e">
        <f>IF('Crisis Indicator Data'!#REF!="No Data",1,IF(#REF!&lt;&gt;"",1,0))</f>
        <v>#REF!</v>
      </c>
      <c r="L104" s="211" t="e">
        <f>IF('Crisis Indicator Data'!#REF!="No Data",1,IF(#REF!&lt;&gt;"",1,0))</f>
        <v>#REF!</v>
      </c>
      <c r="M104" s="211" t="e">
        <f>IF('Crisis Indicator Data'!#REF!="No Data",1,IF(#REF!&lt;&gt;"",1,0))</f>
        <v>#REF!</v>
      </c>
      <c r="N104" s="211" t="e">
        <f>IF('Crisis Indicator Data'!#REF!="No Data",1,IF(#REF!&lt;&gt;"",1,0))</f>
        <v>#REF!</v>
      </c>
      <c r="O104" s="211" t="e">
        <f>IF('Crisis Indicator Data'!#REF!="No Data",1,IF(#REF!&lt;&gt;"",1,0))</f>
        <v>#REF!</v>
      </c>
      <c r="P104" s="211" t="e">
        <f>IF('Crisis Indicator Data'!#REF!="No Data",1,IF(#REF!&lt;&gt;"",1,0))</f>
        <v>#REF!</v>
      </c>
      <c r="Q104" s="211" t="e">
        <f>IF('Crisis Indicator Data'!#REF!="No Data",1,IF(#REF!&lt;&gt;"",1,0))</f>
        <v>#REF!</v>
      </c>
      <c r="R104" s="211" t="e">
        <f>IF('Crisis Indicator Data'!#REF!="No Data",1,IF(#REF!&lt;&gt;"",1,0))</f>
        <v>#REF!</v>
      </c>
      <c r="S104" s="211" t="e">
        <f>IF('Crisis Indicator Data'!#REF!="No Data",1,IF(#REF!&lt;&gt;"",1,0))</f>
        <v>#REF!</v>
      </c>
      <c r="T104" s="211" t="e">
        <f>IF('Crisis Indicator Data'!#REF!="No Data",1,IF(#REF!&lt;&gt;"",1,0))</f>
        <v>#REF!</v>
      </c>
      <c r="U104" s="211" t="e">
        <f>IF('Crisis Indicator Data'!#REF!="No Data",1,IF(#REF!&lt;&gt;"",1,0))</f>
        <v>#REF!</v>
      </c>
      <c r="V104" s="211" t="e">
        <f>IF('Crisis Indicator Data'!#REF!="No Data",1,IF(#REF!&lt;&gt;"",1,0))</f>
        <v>#REF!</v>
      </c>
      <c r="W104" s="211" t="e">
        <f>IF('Crisis Indicator Data'!#REF!="No Data",1,IF(#REF!&lt;&gt;"",1,0))</f>
        <v>#REF!</v>
      </c>
      <c r="X104" s="211" t="e">
        <f>IF('Crisis Indicator Data'!#REF!="No Data",1,IF(#REF!&lt;&gt;"",1,0))</f>
        <v>#REF!</v>
      </c>
      <c r="Y104" s="211" t="e">
        <f>IF('Crisis Indicator Data'!#REF!="No Data",1,IF(#REF!&lt;&gt;"",1,0))</f>
        <v>#REF!</v>
      </c>
      <c r="Z104" s="211" t="e">
        <f>IF('Crisis Indicator Data'!#REF!="No Data",1,IF(#REF!&lt;&gt;"",1,0))</f>
        <v>#REF!</v>
      </c>
      <c r="AA104" s="211" t="e">
        <f>IF('Crisis Indicator Data'!#REF!="No Data",1,IF(#REF!&lt;&gt;"",1,0))</f>
        <v>#REF!</v>
      </c>
      <c r="AB104" s="211" t="e">
        <f>IF('Crisis Indicator Data'!#REF!="No Data",1,IF(#REF!&lt;&gt;"",1,0))</f>
        <v>#REF!</v>
      </c>
      <c r="AC104" s="211" t="e">
        <f>IF('Crisis Indicator Data'!#REF!="No Data",1,IF(#REF!&lt;&gt;"",1,0))</f>
        <v>#REF!</v>
      </c>
      <c r="AD104" s="211" t="e">
        <f>IF('Crisis Indicator Data'!#REF!="No Data",1,IF(#REF!&lt;&gt;"",1,0))</f>
        <v>#REF!</v>
      </c>
      <c r="AE104" s="211" t="e">
        <f>IF('Crisis Indicator Data'!#REF!="No Data",1,IF(#REF!&lt;&gt;"",1,0))</f>
        <v>#REF!</v>
      </c>
      <c r="AF104" s="211" t="e">
        <f>IF('Crisis Indicator Data'!#REF!="No Data",1,IF(#REF!&lt;&gt;"",1,0))</f>
        <v>#REF!</v>
      </c>
      <c r="AG104" s="211" t="e">
        <f>IF('Crisis Indicator Data'!#REF!="No Data",1,IF(#REF!&lt;&gt;"",1,0))</f>
        <v>#REF!</v>
      </c>
      <c r="AH104" s="211" t="e">
        <f>IF('Crisis Indicator Data'!#REF!="No Data",1,IF(#REF!&lt;&gt;"",1,0))</f>
        <v>#REF!</v>
      </c>
      <c r="AI104" s="211" t="e">
        <f>IF('Crisis Indicator Data'!#REF!="No Data",1,IF(#REF!&lt;&gt;"",1,0))</f>
        <v>#REF!</v>
      </c>
      <c r="AJ104" s="211" t="e">
        <f>IF('Crisis Indicator Data'!#REF!="No Data",1,IF(#REF!&lt;&gt;"",1,0))</f>
        <v>#REF!</v>
      </c>
      <c r="AK104" s="211" t="e">
        <f>IF('Crisis Indicator Data'!#REF!="No Data",1,IF(#REF!&lt;&gt;"",1,0))</f>
        <v>#REF!</v>
      </c>
      <c r="AL104" s="211" t="e">
        <f>IF('Crisis Indicator Data'!#REF!="No Data",1,IF(#REF!&lt;&gt;"",1,0))</f>
        <v>#REF!</v>
      </c>
      <c r="AM104" s="211" t="e">
        <f>IF('Crisis Indicator Data'!#REF!="No Data",1,IF(#REF!&lt;&gt;"",1,0))</f>
        <v>#REF!</v>
      </c>
      <c r="AN104" s="211" t="e">
        <f>IF('Crisis Indicator Data'!#REF!="No Data",1,IF(#REF!&lt;&gt;"",1,0))</f>
        <v>#REF!</v>
      </c>
      <c r="AO104" s="211" t="e">
        <f>IF('Crisis Indicator Data'!#REF!="No Data",1,IF(#REF!&lt;&gt;"",1,0))</f>
        <v>#REF!</v>
      </c>
      <c r="AP104" s="211" t="e">
        <f>IF('Crisis Indicator Data'!#REF!="No Data",1,IF(#REF!&lt;&gt;"",1,0))</f>
        <v>#REF!</v>
      </c>
      <c r="AQ104" s="211" t="e">
        <f>IF('Crisis Indicator Data'!#REF!="No Data",1,IF(#REF!&lt;&gt;"",1,0))</f>
        <v>#REF!</v>
      </c>
      <c r="AR104" s="211" t="e">
        <f>IF('Crisis Indicator Data'!#REF!="No Data",1,IF(#REF!&lt;&gt;"",1,0))</f>
        <v>#REF!</v>
      </c>
      <c r="AS104" s="211" t="e">
        <f>IF('Crisis Indicator Data'!#REF!="No Data",1,IF(#REF!&lt;&gt;"",1,0))</f>
        <v>#REF!</v>
      </c>
      <c r="AT104" s="211" t="e">
        <f>IF('Crisis Indicator Data'!#REF!="No Data",1,IF(#REF!&lt;&gt;"",1,0))</f>
        <v>#REF!</v>
      </c>
      <c r="AU104" s="211" t="e">
        <f>IF('Crisis Indicator Data'!#REF!="No Data",1,IF(#REF!&lt;&gt;"",1,0))</f>
        <v>#REF!</v>
      </c>
      <c r="AV104" s="211" t="e">
        <f>IF('Crisis Indicator Data'!#REF!="No Data",1,IF(#REF!&lt;&gt;"",1,0))</f>
        <v>#REF!</v>
      </c>
      <c r="AW104" s="211" t="e">
        <f>IF('Crisis Indicator Data'!#REF!="No Data",1,IF(#REF!&lt;&gt;"",1,0))</f>
        <v>#REF!</v>
      </c>
      <c r="AX104" s="211" t="e">
        <f>IF('Crisis Indicator Data'!#REF!="No Data",1,IF(#REF!&lt;&gt;"",1,0))</f>
        <v>#REF!</v>
      </c>
      <c r="AY104" s="211" t="e">
        <f>IF('Crisis Indicator Data'!#REF!="No Data",1,IF(#REF!&lt;&gt;"",1,0))</f>
        <v>#REF!</v>
      </c>
      <c r="AZ104" s="211" t="e">
        <f>IF('Crisis Indicator Data'!#REF!="No Data",1,IF(#REF!&lt;&gt;"",1,0))</f>
        <v>#REF!</v>
      </c>
      <c r="BA104" t="e">
        <f t="shared" si="6"/>
        <v>#REF!</v>
      </c>
      <c r="BB104" s="22" t="e">
        <f t="shared" si="7"/>
        <v>#REF!</v>
      </c>
    </row>
    <row r="105" spans="1:54" x14ac:dyDescent="0.25">
      <c r="A105" t="s">
        <v>8950</v>
      </c>
      <c r="B105" s="211" t="e">
        <f>IF('Crisis Indicator Data'!#REF!="No Data",1,IF(#REF!&lt;&gt;"",1,0))</f>
        <v>#REF!</v>
      </c>
      <c r="C105" s="211" t="e">
        <f>IF('Crisis Indicator Data'!#REF!="No Data",1,IF(#REF!&lt;&gt;"",1,0))</f>
        <v>#REF!</v>
      </c>
      <c r="D105" s="211" t="e">
        <f>IF('Crisis Indicator Data'!#REF!="No Data",1,IF(#REF!&lt;&gt;"",1,0))</f>
        <v>#REF!</v>
      </c>
      <c r="E105" s="211" t="e">
        <f>IF('Crisis Indicator Data'!#REF!="No Data",1,IF(#REF!&lt;&gt;"",1,0))</f>
        <v>#REF!</v>
      </c>
      <c r="F105" s="211" t="e">
        <f>IF('Crisis Indicator Data'!#REF!="No Data",1,IF(#REF!&lt;&gt;"",1,0))</f>
        <v>#REF!</v>
      </c>
      <c r="G105" s="211" t="e">
        <f>IF('Crisis Indicator Data'!#REF!="No Data",1,IF(#REF!&lt;&gt;"",1,0))</f>
        <v>#REF!</v>
      </c>
      <c r="H105" s="211" t="e">
        <f>IF('Crisis Indicator Data'!#REF!="No Data",1,IF(#REF!&lt;&gt;"",1,0))</f>
        <v>#REF!</v>
      </c>
      <c r="I105" s="211" t="e">
        <f>IF('Crisis Indicator Data'!#REF!="No Data",1,IF(#REF!&lt;&gt;"",1,0))</f>
        <v>#REF!</v>
      </c>
      <c r="J105" s="211" t="e">
        <f>IF('Crisis Indicator Data'!#REF!="No Data",1,IF(#REF!&lt;&gt;"",1,0))</f>
        <v>#REF!</v>
      </c>
      <c r="K105" s="211" t="e">
        <f>IF('Crisis Indicator Data'!#REF!="No Data",1,IF(#REF!&lt;&gt;"",1,0))</f>
        <v>#REF!</v>
      </c>
      <c r="L105" s="211" t="e">
        <f>IF('Crisis Indicator Data'!#REF!="No Data",1,IF(#REF!&lt;&gt;"",1,0))</f>
        <v>#REF!</v>
      </c>
      <c r="M105" s="211" t="e">
        <f>IF('Crisis Indicator Data'!#REF!="No Data",1,IF(#REF!&lt;&gt;"",1,0))</f>
        <v>#REF!</v>
      </c>
      <c r="N105" s="211" t="e">
        <f>IF('Crisis Indicator Data'!#REF!="No Data",1,IF(#REF!&lt;&gt;"",1,0))</f>
        <v>#REF!</v>
      </c>
      <c r="O105" s="211" t="e">
        <f>IF('Crisis Indicator Data'!#REF!="No Data",1,IF(#REF!&lt;&gt;"",1,0))</f>
        <v>#REF!</v>
      </c>
      <c r="P105" s="211" t="e">
        <f>IF('Crisis Indicator Data'!#REF!="No Data",1,IF(#REF!&lt;&gt;"",1,0))</f>
        <v>#REF!</v>
      </c>
      <c r="Q105" s="211" t="e">
        <f>IF('Crisis Indicator Data'!#REF!="No Data",1,IF(#REF!&lt;&gt;"",1,0))</f>
        <v>#REF!</v>
      </c>
      <c r="R105" s="211" t="e">
        <f>IF('Crisis Indicator Data'!#REF!="No Data",1,IF(#REF!&lt;&gt;"",1,0))</f>
        <v>#REF!</v>
      </c>
      <c r="S105" s="211" t="e">
        <f>IF('Crisis Indicator Data'!#REF!="No Data",1,IF(#REF!&lt;&gt;"",1,0))</f>
        <v>#REF!</v>
      </c>
      <c r="T105" s="211" t="e">
        <f>IF('Crisis Indicator Data'!#REF!="No Data",1,IF(#REF!&lt;&gt;"",1,0))</f>
        <v>#REF!</v>
      </c>
      <c r="U105" s="211" t="e">
        <f>IF('Crisis Indicator Data'!#REF!="No Data",1,IF(#REF!&lt;&gt;"",1,0))</f>
        <v>#REF!</v>
      </c>
      <c r="V105" s="211" t="e">
        <f>IF('Crisis Indicator Data'!#REF!="No Data",1,IF(#REF!&lt;&gt;"",1,0))</f>
        <v>#REF!</v>
      </c>
      <c r="W105" s="211" t="e">
        <f>IF('Crisis Indicator Data'!#REF!="No Data",1,IF(#REF!&lt;&gt;"",1,0))</f>
        <v>#REF!</v>
      </c>
      <c r="X105" s="211" t="e">
        <f>IF('Crisis Indicator Data'!#REF!="No Data",1,IF(#REF!&lt;&gt;"",1,0))</f>
        <v>#REF!</v>
      </c>
      <c r="Y105" s="211" t="e">
        <f>IF('Crisis Indicator Data'!#REF!="No Data",1,IF(#REF!&lt;&gt;"",1,0))</f>
        <v>#REF!</v>
      </c>
      <c r="Z105" s="211" t="e">
        <f>IF('Crisis Indicator Data'!#REF!="No Data",1,IF(#REF!&lt;&gt;"",1,0))</f>
        <v>#REF!</v>
      </c>
      <c r="AA105" s="211" t="e">
        <f>IF('Crisis Indicator Data'!#REF!="No Data",1,IF(#REF!&lt;&gt;"",1,0))</f>
        <v>#REF!</v>
      </c>
      <c r="AB105" s="211" t="e">
        <f>IF('Crisis Indicator Data'!#REF!="No Data",1,IF(#REF!&lt;&gt;"",1,0))</f>
        <v>#REF!</v>
      </c>
      <c r="AC105" s="211" t="e">
        <f>IF('Crisis Indicator Data'!#REF!="No Data",1,IF(#REF!&lt;&gt;"",1,0))</f>
        <v>#REF!</v>
      </c>
      <c r="AD105" s="211" t="e">
        <f>IF('Crisis Indicator Data'!#REF!="No Data",1,IF(#REF!&lt;&gt;"",1,0))</f>
        <v>#REF!</v>
      </c>
      <c r="AE105" s="211" t="e">
        <f>IF('Crisis Indicator Data'!#REF!="No Data",1,IF(#REF!&lt;&gt;"",1,0))</f>
        <v>#REF!</v>
      </c>
      <c r="AF105" s="211" t="e">
        <f>IF('Crisis Indicator Data'!#REF!="No Data",1,IF(#REF!&lt;&gt;"",1,0))</f>
        <v>#REF!</v>
      </c>
      <c r="AG105" s="211" t="e">
        <f>IF('Crisis Indicator Data'!#REF!="No Data",1,IF(#REF!&lt;&gt;"",1,0))</f>
        <v>#REF!</v>
      </c>
      <c r="AH105" s="211" t="e">
        <f>IF('Crisis Indicator Data'!#REF!="No Data",1,IF(#REF!&lt;&gt;"",1,0))</f>
        <v>#REF!</v>
      </c>
      <c r="AI105" s="211" t="e">
        <f>IF('Crisis Indicator Data'!#REF!="No Data",1,IF(#REF!&lt;&gt;"",1,0))</f>
        <v>#REF!</v>
      </c>
      <c r="AJ105" s="211" t="e">
        <f>IF('Crisis Indicator Data'!#REF!="No Data",1,IF(#REF!&lt;&gt;"",1,0))</f>
        <v>#REF!</v>
      </c>
      <c r="AK105" s="211" t="e">
        <f>IF('Crisis Indicator Data'!#REF!="No Data",1,IF(#REF!&lt;&gt;"",1,0))</f>
        <v>#REF!</v>
      </c>
      <c r="AL105" s="211" t="e">
        <f>IF('Crisis Indicator Data'!#REF!="No Data",1,IF(#REF!&lt;&gt;"",1,0))</f>
        <v>#REF!</v>
      </c>
      <c r="AM105" s="211" t="e">
        <f>IF('Crisis Indicator Data'!#REF!="No Data",1,IF(#REF!&lt;&gt;"",1,0))</f>
        <v>#REF!</v>
      </c>
      <c r="AN105" s="211" t="e">
        <f>IF('Crisis Indicator Data'!#REF!="No Data",1,IF(#REF!&lt;&gt;"",1,0))</f>
        <v>#REF!</v>
      </c>
      <c r="AO105" s="211" t="e">
        <f>IF('Crisis Indicator Data'!#REF!="No Data",1,IF(#REF!&lt;&gt;"",1,0))</f>
        <v>#REF!</v>
      </c>
      <c r="AP105" s="211" t="e">
        <f>IF('Crisis Indicator Data'!#REF!="No Data",1,IF(#REF!&lt;&gt;"",1,0))</f>
        <v>#REF!</v>
      </c>
      <c r="AQ105" s="211" t="e">
        <f>IF('Crisis Indicator Data'!#REF!="No Data",1,IF(#REF!&lt;&gt;"",1,0))</f>
        <v>#REF!</v>
      </c>
      <c r="AR105" s="211" t="e">
        <f>IF('Crisis Indicator Data'!#REF!="No Data",1,IF(#REF!&lt;&gt;"",1,0))</f>
        <v>#REF!</v>
      </c>
      <c r="AS105" s="211" t="e">
        <f>IF('Crisis Indicator Data'!#REF!="No Data",1,IF(#REF!&lt;&gt;"",1,0))</f>
        <v>#REF!</v>
      </c>
      <c r="AT105" s="211" t="e">
        <f>IF('Crisis Indicator Data'!#REF!="No Data",1,IF(#REF!&lt;&gt;"",1,0))</f>
        <v>#REF!</v>
      </c>
      <c r="AU105" s="211" t="e">
        <f>IF('Crisis Indicator Data'!#REF!="No Data",1,IF(#REF!&lt;&gt;"",1,0))</f>
        <v>#REF!</v>
      </c>
      <c r="AV105" s="211" t="e">
        <f>IF('Crisis Indicator Data'!#REF!="No Data",1,IF(#REF!&lt;&gt;"",1,0))</f>
        <v>#REF!</v>
      </c>
      <c r="AW105" s="211" t="e">
        <f>IF('Crisis Indicator Data'!#REF!="No Data",1,IF(#REF!&lt;&gt;"",1,0))</f>
        <v>#REF!</v>
      </c>
      <c r="AX105" s="211" t="e">
        <f>IF('Crisis Indicator Data'!#REF!="No Data",1,IF(#REF!&lt;&gt;"",1,0))</f>
        <v>#REF!</v>
      </c>
      <c r="AY105" s="211" t="e">
        <f>IF('Crisis Indicator Data'!#REF!="No Data",1,IF(#REF!&lt;&gt;"",1,0))</f>
        <v>#REF!</v>
      </c>
      <c r="AZ105" s="211" t="e">
        <f>IF('Crisis Indicator Data'!#REF!="No Data",1,IF(#REF!&lt;&gt;"",1,0))</f>
        <v>#REF!</v>
      </c>
      <c r="BA105" t="e">
        <f t="shared" si="6"/>
        <v>#REF!</v>
      </c>
      <c r="BB105" s="22" t="e">
        <f t="shared" si="7"/>
        <v>#REF!</v>
      </c>
    </row>
    <row r="106" spans="1:54" x14ac:dyDescent="0.25">
      <c r="A106" t="s">
        <v>8956</v>
      </c>
      <c r="B106" s="211" t="e">
        <f>IF('Crisis Indicator Data'!#REF!="No Data",1,IF(#REF!&lt;&gt;"",1,0))</f>
        <v>#REF!</v>
      </c>
      <c r="C106" s="211" t="e">
        <f>IF('Crisis Indicator Data'!#REF!="No Data",1,IF(#REF!&lt;&gt;"",1,0))</f>
        <v>#REF!</v>
      </c>
      <c r="D106" s="211" t="e">
        <f>IF('Crisis Indicator Data'!#REF!="No Data",1,IF(#REF!&lt;&gt;"",1,0))</f>
        <v>#REF!</v>
      </c>
      <c r="E106" s="211" t="e">
        <f>IF('Crisis Indicator Data'!#REF!="No Data",1,IF(#REF!&lt;&gt;"",1,0))</f>
        <v>#REF!</v>
      </c>
      <c r="F106" s="211" t="e">
        <f>IF('Crisis Indicator Data'!#REF!="No Data",1,IF(#REF!&lt;&gt;"",1,0))</f>
        <v>#REF!</v>
      </c>
      <c r="G106" s="211" t="e">
        <f>IF('Crisis Indicator Data'!#REF!="No Data",1,IF(#REF!&lt;&gt;"",1,0))</f>
        <v>#REF!</v>
      </c>
      <c r="H106" s="211" t="e">
        <f>IF('Crisis Indicator Data'!#REF!="No Data",1,IF(#REF!&lt;&gt;"",1,0))</f>
        <v>#REF!</v>
      </c>
      <c r="I106" s="211" t="e">
        <f>IF('Crisis Indicator Data'!#REF!="No Data",1,IF(#REF!&lt;&gt;"",1,0))</f>
        <v>#REF!</v>
      </c>
      <c r="J106" s="211" t="e">
        <f>IF('Crisis Indicator Data'!#REF!="No Data",1,IF(#REF!&lt;&gt;"",1,0))</f>
        <v>#REF!</v>
      </c>
      <c r="K106" s="211" t="e">
        <f>IF('Crisis Indicator Data'!#REF!="No Data",1,IF(#REF!&lt;&gt;"",1,0))</f>
        <v>#REF!</v>
      </c>
      <c r="L106" s="211" t="e">
        <f>IF('Crisis Indicator Data'!#REF!="No Data",1,IF(#REF!&lt;&gt;"",1,0))</f>
        <v>#REF!</v>
      </c>
      <c r="M106" s="211" t="e">
        <f>IF('Crisis Indicator Data'!#REF!="No Data",1,IF(#REF!&lt;&gt;"",1,0))</f>
        <v>#REF!</v>
      </c>
      <c r="N106" s="211" t="e">
        <f>IF('Crisis Indicator Data'!#REF!="No Data",1,IF(#REF!&lt;&gt;"",1,0))</f>
        <v>#REF!</v>
      </c>
      <c r="O106" s="211" t="e">
        <f>IF('Crisis Indicator Data'!#REF!="No Data",1,IF(#REF!&lt;&gt;"",1,0))</f>
        <v>#REF!</v>
      </c>
      <c r="P106" s="211" t="e">
        <f>IF('Crisis Indicator Data'!#REF!="No Data",1,IF(#REF!&lt;&gt;"",1,0))</f>
        <v>#REF!</v>
      </c>
      <c r="Q106" s="211" t="e">
        <f>IF('Crisis Indicator Data'!#REF!="No Data",1,IF(#REF!&lt;&gt;"",1,0))</f>
        <v>#REF!</v>
      </c>
      <c r="R106" s="211" t="e">
        <f>IF('Crisis Indicator Data'!#REF!="No Data",1,IF(#REF!&lt;&gt;"",1,0))</f>
        <v>#REF!</v>
      </c>
      <c r="S106" s="211" t="e">
        <f>IF('Crisis Indicator Data'!#REF!="No Data",1,IF(#REF!&lt;&gt;"",1,0))</f>
        <v>#REF!</v>
      </c>
      <c r="T106" s="211" t="e">
        <f>IF('Crisis Indicator Data'!#REF!="No Data",1,IF(#REF!&lt;&gt;"",1,0))</f>
        <v>#REF!</v>
      </c>
      <c r="U106" s="211" t="e">
        <f>IF('Crisis Indicator Data'!#REF!="No Data",1,IF(#REF!&lt;&gt;"",1,0))</f>
        <v>#REF!</v>
      </c>
      <c r="V106" s="211" t="e">
        <f>IF('Crisis Indicator Data'!#REF!="No Data",1,IF(#REF!&lt;&gt;"",1,0))</f>
        <v>#REF!</v>
      </c>
      <c r="W106" s="211" t="e">
        <f>IF('Crisis Indicator Data'!#REF!="No Data",1,IF(#REF!&lt;&gt;"",1,0))</f>
        <v>#REF!</v>
      </c>
      <c r="X106" s="211" t="e">
        <f>IF('Crisis Indicator Data'!#REF!="No Data",1,IF(#REF!&lt;&gt;"",1,0))</f>
        <v>#REF!</v>
      </c>
      <c r="Y106" s="211" t="e">
        <f>IF('Crisis Indicator Data'!#REF!="No Data",1,IF(#REF!&lt;&gt;"",1,0))</f>
        <v>#REF!</v>
      </c>
      <c r="Z106" s="211" t="e">
        <f>IF('Crisis Indicator Data'!#REF!="No Data",1,IF(#REF!&lt;&gt;"",1,0))</f>
        <v>#REF!</v>
      </c>
      <c r="AA106" s="211" t="e">
        <f>IF('Crisis Indicator Data'!#REF!="No Data",1,IF(#REF!&lt;&gt;"",1,0))</f>
        <v>#REF!</v>
      </c>
      <c r="AB106" s="211" t="e">
        <f>IF('Crisis Indicator Data'!#REF!="No Data",1,IF(#REF!&lt;&gt;"",1,0))</f>
        <v>#REF!</v>
      </c>
      <c r="AC106" s="211" t="e">
        <f>IF('Crisis Indicator Data'!#REF!="No Data",1,IF(#REF!&lt;&gt;"",1,0))</f>
        <v>#REF!</v>
      </c>
      <c r="AD106" s="211" t="e">
        <f>IF('Crisis Indicator Data'!#REF!="No Data",1,IF(#REF!&lt;&gt;"",1,0))</f>
        <v>#REF!</v>
      </c>
      <c r="AE106" s="211" t="e">
        <f>IF('Crisis Indicator Data'!#REF!="No Data",1,IF(#REF!&lt;&gt;"",1,0))</f>
        <v>#REF!</v>
      </c>
      <c r="AF106" s="211" t="e">
        <f>IF('Crisis Indicator Data'!#REF!="No Data",1,IF(#REF!&lt;&gt;"",1,0))</f>
        <v>#REF!</v>
      </c>
      <c r="AG106" s="211" t="e">
        <f>IF('Crisis Indicator Data'!#REF!="No Data",1,IF(#REF!&lt;&gt;"",1,0))</f>
        <v>#REF!</v>
      </c>
      <c r="AH106" s="211" t="e">
        <f>IF('Crisis Indicator Data'!#REF!="No Data",1,IF(#REF!&lt;&gt;"",1,0))</f>
        <v>#REF!</v>
      </c>
      <c r="AI106" s="211" t="e">
        <f>IF('Crisis Indicator Data'!#REF!="No Data",1,IF(#REF!&lt;&gt;"",1,0))</f>
        <v>#REF!</v>
      </c>
      <c r="AJ106" s="211" t="e">
        <f>IF('Crisis Indicator Data'!#REF!="No Data",1,IF(#REF!&lt;&gt;"",1,0))</f>
        <v>#REF!</v>
      </c>
      <c r="AK106" s="211" t="e">
        <f>IF('Crisis Indicator Data'!#REF!="No Data",1,IF(#REF!&lt;&gt;"",1,0))</f>
        <v>#REF!</v>
      </c>
      <c r="AL106" s="211" t="e">
        <f>IF('Crisis Indicator Data'!#REF!="No Data",1,IF(#REF!&lt;&gt;"",1,0))</f>
        <v>#REF!</v>
      </c>
      <c r="AM106" s="211" t="e">
        <f>IF('Crisis Indicator Data'!#REF!="No Data",1,IF(#REF!&lt;&gt;"",1,0))</f>
        <v>#REF!</v>
      </c>
      <c r="AN106" s="211" t="e">
        <f>IF('Crisis Indicator Data'!#REF!="No Data",1,IF(#REF!&lt;&gt;"",1,0))</f>
        <v>#REF!</v>
      </c>
      <c r="AO106" s="211" t="e">
        <f>IF('Crisis Indicator Data'!#REF!="No Data",1,IF(#REF!&lt;&gt;"",1,0))</f>
        <v>#REF!</v>
      </c>
      <c r="AP106" s="211" t="e">
        <f>IF('Crisis Indicator Data'!#REF!="No Data",1,IF(#REF!&lt;&gt;"",1,0))</f>
        <v>#REF!</v>
      </c>
      <c r="AQ106" s="211" t="e">
        <f>IF('Crisis Indicator Data'!#REF!="No Data",1,IF(#REF!&lt;&gt;"",1,0))</f>
        <v>#REF!</v>
      </c>
      <c r="AR106" s="211" t="e">
        <f>IF('Crisis Indicator Data'!#REF!="No Data",1,IF(#REF!&lt;&gt;"",1,0))</f>
        <v>#REF!</v>
      </c>
      <c r="AS106" s="211" t="e">
        <f>IF('Crisis Indicator Data'!#REF!="No Data",1,IF(#REF!&lt;&gt;"",1,0))</f>
        <v>#REF!</v>
      </c>
      <c r="AT106" s="211" t="e">
        <f>IF('Crisis Indicator Data'!#REF!="No Data",1,IF(#REF!&lt;&gt;"",1,0))</f>
        <v>#REF!</v>
      </c>
      <c r="AU106" s="211" t="e">
        <f>IF('Crisis Indicator Data'!#REF!="No Data",1,IF(#REF!&lt;&gt;"",1,0))</f>
        <v>#REF!</v>
      </c>
      <c r="AV106" s="211" t="e">
        <f>IF('Crisis Indicator Data'!#REF!="No Data",1,IF(#REF!&lt;&gt;"",1,0))</f>
        <v>#REF!</v>
      </c>
      <c r="AW106" s="211" t="e">
        <f>IF('Crisis Indicator Data'!#REF!="No Data",1,IF(#REF!&lt;&gt;"",1,0))</f>
        <v>#REF!</v>
      </c>
      <c r="AX106" s="211" t="e">
        <f>IF('Crisis Indicator Data'!#REF!="No Data",1,IF(#REF!&lt;&gt;"",1,0))</f>
        <v>#REF!</v>
      </c>
      <c r="AY106" s="211" t="e">
        <f>IF('Crisis Indicator Data'!#REF!="No Data",1,IF(#REF!&lt;&gt;"",1,0))</f>
        <v>#REF!</v>
      </c>
      <c r="AZ106" s="211" t="e">
        <f>IF('Crisis Indicator Data'!#REF!="No Data",1,IF(#REF!&lt;&gt;"",1,0))</f>
        <v>#REF!</v>
      </c>
      <c r="BA106" t="e">
        <f t="shared" si="6"/>
        <v>#REF!</v>
      </c>
      <c r="BB106" s="22" t="e">
        <f t="shared" si="7"/>
        <v>#REF!</v>
      </c>
    </row>
    <row r="107" spans="1:54" x14ac:dyDescent="0.25">
      <c r="A107" t="s">
        <v>8958</v>
      </c>
      <c r="B107" s="211" t="e">
        <f>IF('Crisis Indicator Data'!#REF!="No Data",1,IF(#REF!&lt;&gt;"",1,0))</f>
        <v>#REF!</v>
      </c>
      <c r="C107" s="211" t="e">
        <f>IF('Crisis Indicator Data'!#REF!="No Data",1,IF(#REF!&lt;&gt;"",1,0))</f>
        <v>#REF!</v>
      </c>
      <c r="D107" s="211" t="e">
        <f>IF('Crisis Indicator Data'!#REF!="No Data",1,IF(#REF!&lt;&gt;"",1,0))</f>
        <v>#REF!</v>
      </c>
      <c r="E107" s="211" t="e">
        <f>IF('Crisis Indicator Data'!#REF!="No Data",1,IF(#REF!&lt;&gt;"",1,0))</f>
        <v>#REF!</v>
      </c>
      <c r="F107" s="211" t="e">
        <f>IF('Crisis Indicator Data'!#REF!="No Data",1,IF(#REF!&lt;&gt;"",1,0))</f>
        <v>#REF!</v>
      </c>
      <c r="G107" s="211" t="e">
        <f>IF('Crisis Indicator Data'!#REF!="No Data",1,IF(#REF!&lt;&gt;"",1,0))</f>
        <v>#REF!</v>
      </c>
      <c r="H107" s="211" t="e">
        <f>IF('Crisis Indicator Data'!#REF!="No Data",1,IF(#REF!&lt;&gt;"",1,0))</f>
        <v>#REF!</v>
      </c>
      <c r="I107" s="211" t="e">
        <f>IF('Crisis Indicator Data'!#REF!="No Data",1,IF(#REF!&lt;&gt;"",1,0))</f>
        <v>#REF!</v>
      </c>
      <c r="J107" s="211" t="e">
        <f>IF('Crisis Indicator Data'!#REF!="No Data",1,IF(#REF!&lt;&gt;"",1,0))</f>
        <v>#REF!</v>
      </c>
      <c r="K107" s="211" t="e">
        <f>IF('Crisis Indicator Data'!#REF!="No Data",1,IF(#REF!&lt;&gt;"",1,0))</f>
        <v>#REF!</v>
      </c>
      <c r="L107" s="211" t="e">
        <f>IF('Crisis Indicator Data'!#REF!="No Data",1,IF(#REF!&lt;&gt;"",1,0))</f>
        <v>#REF!</v>
      </c>
      <c r="M107" s="211" t="e">
        <f>IF('Crisis Indicator Data'!#REF!="No Data",1,IF(#REF!&lt;&gt;"",1,0))</f>
        <v>#REF!</v>
      </c>
      <c r="N107" s="211" t="e">
        <f>IF('Crisis Indicator Data'!#REF!="No Data",1,IF(#REF!&lt;&gt;"",1,0))</f>
        <v>#REF!</v>
      </c>
      <c r="O107" s="211" t="e">
        <f>IF('Crisis Indicator Data'!#REF!="No Data",1,IF(#REF!&lt;&gt;"",1,0))</f>
        <v>#REF!</v>
      </c>
      <c r="P107" s="211" t="e">
        <f>IF('Crisis Indicator Data'!#REF!="No Data",1,IF(#REF!&lt;&gt;"",1,0))</f>
        <v>#REF!</v>
      </c>
      <c r="Q107" s="211" t="e">
        <f>IF('Crisis Indicator Data'!#REF!="No Data",1,IF(#REF!&lt;&gt;"",1,0))</f>
        <v>#REF!</v>
      </c>
      <c r="R107" s="211" t="e">
        <f>IF('Crisis Indicator Data'!#REF!="No Data",1,IF(#REF!&lt;&gt;"",1,0))</f>
        <v>#REF!</v>
      </c>
      <c r="S107" s="211" t="e">
        <f>IF('Crisis Indicator Data'!#REF!="No Data",1,IF(#REF!&lt;&gt;"",1,0))</f>
        <v>#REF!</v>
      </c>
      <c r="T107" s="211" t="e">
        <f>IF('Crisis Indicator Data'!#REF!="No Data",1,IF(#REF!&lt;&gt;"",1,0))</f>
        <v>#REF!</v>
      </c>
      <c r="U107" s="211" t="e">
        <f>IF('Crisis Indicator Data'!#REF!="No Data",1,IF(#REF!&lt;&gt;"",1,0))</f>
        <v>#REF!</v>
      </c>
      <c r="V107" s="211" t="e">
        <f>IF('Crisis Indicator Data'!#REF!="No Data",1,IF(#REF!&lt;&gt;"",1,0))</f>
        <v>#REF!</v>
      </c>
      <c r="W107" s="211" t="e">
        <f>IF('Crisis Indicator Data'!#REF!="No Data",1,IF(#REF!&lt;&gt;"",1,0))</f>
        <v>#REF!</v>
      </c>
      <c r="X107" s="211" t="e">
        <f>IF('Crisis Indicator Data'!#REF!="No Data",1,IF(#REF!&lt;&gt;"",1,0))</f>
        <v>#REF!</v>
      </c>
      <c r="Y107" s="211" t="e">
        <f>IF('Crisis Indicator Data'!#REF!="No Data",1,IF(#REF!&lt;&gt;"",1,0))</f>
        <v>#REF!</v>
      </c>
      <c r="Z107" s="211" t="e">
        <f>IF('Crisis Indicator Data'!#REF!="No Data",1,IF(#REF!&lt;&gt;"",1,0))</f>
        <v>#REF!</v>
      </c>
      <c r="AA107" s="211" t="e">
        <f>IF('Crisis Indicator Data'!#REF!="No Data",1,IF(#REF!&lt;&gt;"",1,0))</f>
        <v>#REF!</v>
      </c>
      <c r="AB107" s="211" t="e">
        <f>IF('Crisis Indicator Data'!#REF!="No Data",1,IF(#REF!&lt;&gt;"",1,0))</f>
        <v>#REF!</v>
      </c>
      <c r="AC107" s="211" t="e">
        <f>IF('Crisis Indicator Data'!#REF!="No Data",1,IF(#REF!&lt;&gt;"",1,0))</f>
        <v>#REF!</v>
      </c>
      <c r="AD107" s="211" t="e">
        <f>IF('Crisis Indicator Data'!#REF!="No Data",1,IF(#REF!&lt;&gt;"",1,0))</f>
        <v>#REF!</v>
      </c>
      <c r="AE107" s="211" t="e">
        <f>IF('Crisis Indicator Data'!#REF!="No Data",1,IF(#REF!&lt;&gt;"",1,0))</f>
        <v>#REF!</v>
      </c>
      <c r="AF107" s="211" t="e">
        <f>IF('Crisis Indicator Data'!#REF!="No Data",1,IF(#REF!&lt;&gt;"",1,0))</f>
        <v>#REF!</v>
      </c>
      <c r="AG107" s="211" t="e">
        <f>IF('Crisis Indicator Data'!#REF!="No Data",1,IF(#REF!&lt;&gt;"",1,0))</f>
        <v>#REF!</v>
      </c>
      <c r="AH107" s="211" t="e">
        <f>IF('Crisis Indicator Data'!#REF!="No Data",1,IF(#REF!&lt;&gt;"",1,0))</f>
        <v>#REF!</v>
      </c>
      <c r="AI107" s="211" t="e">
        <f>IF('Crisis Indicator Data'!#REF!="No Data",1,IF(#REF!&lt;&gt;"",1,0))</f>
        <v>#REF!</v>
      </c>
      <c r="AJ107" s="211" t="e">
        <f>IF('Crisis Indicator Data'!#REF!="No Data",1,IF(#REF!&lt;&gt;"",1,0))</f>
        <v>#REF!</v>
      </c>
      <c r="AK107" s="211" t="e">
        <f>IF('Crisis Indicator Data'!#REF!="No Data",1,IF(#REF!&lt;&gt;"",1,0))</f>
        <v>#REF!</v>
      </c>
      <c r="AL107" s="211" t="e">
        <f>IF('Crisis Indicator Data'!#REF!="No Data",1,IF(#REF!&lt;&gt;"",1,0))</f>
        <v>#REF!</v>
      </c>
      <c r="AM107" s="211" t="e">
        <f>IF('Crisis Indicator Data'!#REF!="No Data",1,IF(#REF!&lt;&gt;"",1,0))</f>
        <v>#REF!</v>
      </c>
      <c r="AN107" s="211" t="e">
        <f>IF('Crisis Indicator Data'!#REF!="No Data",1,IF(#REF!&lt;&gt;"",1,0))</f>
        <v>#REF!</v>
      </c>
      <c r="AO107" s="211" t="e">
        <f>IF('Crisis Indicator Data'!#REF!="No Data",1,IF(#REF!&lt;&gt;"",1,0))</f>
        <v>#REF!</v>
      </c>
      <c r="AP107" s="211" t="e">
        <f>IF('Crisis Indicator Data'!#REF!="No Data",1,IF(#REF!&lt;&gt;"",1,0))</f>
        <v>#REF!</v>
      </c>
      <c r="AQ107" s="211" t="e">
        <f>IF('Crisis Indicator Data'!#REF!="No Data",1,IF(#REF!&lt;&gt;"",1,0))</f>
        <v>#REF!</v>
      </c>
      <c r="AR107" s="211" t="e">
        <f>IF('Crisis Indicator Data'!#REF!="No Data",1,IF(#REF!&lt;&gt;"",1,0))</f>
        <v>#REF!</v>
      </c>
      <c r="AS107" s="211" t="e">
        <f>IF('Crisis Indicator Data'!#REF!="No Data",1,IF(#REF!&lt;&gt;"",1,0))</f>
        <v>#REF!</v>
      </c>
      <c r="AT107" s="211" t="e">
        <f>IF('Crisis Indicator Data'!#REF!="No Data",1,IF(#REF!&lt;&gt;"",1,0))</f>
        <v>#REF!</v>
      </c>
      <c r="AU107" s="211" t="e">
        <f>IF('Crisis Indicator Data'!#REF!="No Data",1,IF(#REF!&lt;&gt;"",1,0))</f>
        <v>#REF!</v>
      </c>
      <c r="AV107" s="211" t="e">
        <f>IF('Crisis Indicator Data'!#REF!="No Data",1,IF(#REF!&lt;&gt;"",1,0))</f>
        <v>#REF!</v>
      </c>
      <c r="AW107" s="211" t="e">
        <f>IF('Crisis Indicator Data'!#REF!="No Data",1,IF(#REF!&lt;&gt;"",1,0))</f>
        <v>#REF!</v>
      </c>
      <c r="AX107" s="211" t="e">
        <f>IF('Crisis Indicator Data'!#REF!="No Data",1,IF(#REF!&lt;&gt;"",1,0))</f>
        <v>#REF!</v>
      </c>
      <c r="AY107" s="211" t="e">
        <f>IF('Crisis Indicator Data'!#REF!="No Data",1,IF(#REF!&lt;&gt;"",1,0))</f>
        <v>#REF!</v>
      </c>
      <c r="AZ107" s="211" t="e">
        <f>IF('Crisis Indicator Data'!#REF!="No Data",1,IF(#REF!&lt;&gt;"",1,0))</f>
        <v>#REF!</v>
      </c>
      <c r="BA107" t="e">
        <f t="shared" si="6"/>
        <v>#REF!</v>
      </c>
      <c r="BB107" s="22" t="e">
        <f t="shared" si="7"/>
        <v>#REF!</v>
      </c>
    </row>
    <row r="108" spans="1:54" x14ac:dyDescent="0.25">
      <c r="A108" t="s">
        <v>8953</v>
      </c>
      <c r="B108" s="211" t="e">
        <f>IF('Crisis Indicator Data'!#REF!="No Data",1,IF(#REF!&lt;&gt;"",1,0))</f>
        <v>#REF!</v>
      </c>
      <c r="C108" s="211" t="e">
        <f>IF('Crisis Indicator Data'!#REF!="No Data",1,IF(#REF!&lt;&gt;"",1,0))</f>
        <v>#REF!</v>
      </c>
      <c r="D108" s="211" t="e">
        <f>IF('Crisis Indicator Data'!#REF!="No Data",1,IF(#REF!&lt;&gt;"",1,0))</f>
        <v>#REF!</v>
      </c>
      <c r="E108" s="211" t="e">
        <f>IF('Crisis Indicator Data'!#REF!="No Data",1,IF(#REF!&lt;&gt;"",1,0))</f>
        <v>#REF!</v>
      </c>
      <c r="F108" s="211" t="e">
        <f>IF('Crisis Indicator Data'!#REF!="No Data",1,IF(#REF!&lt;&gt;"",1,0))</f>
        <v>#REF!</v>
      </c>
      <c r="G108" s="211" t="e">
        <f>IF('Crisis Indicator Data'!#REF!="No Data",1,IF(#REF!&lt;&gt;"",1,0))</f>
        <v>#REF!</v>
      </c>
      <c r="H108" s="211" t="e">
        <f>IF('Crisis Indicator Data'!#REF!="No Data",1,IF(#REF!&lt;&gt;"",1,0))</f>
        <v>#REF!</v>
      </c>
      <c r="I108" s="211" t="e">
        <f>IF('Crisis Indicator Data'!#REF!="No Data",1,IF(#REF!&lt;&gt;"",1,0))</f>
        <v>#REF!</v>
      </c>
      <c r="J108" s="211" t="e">
        <f>IF('Crisis Indicator Data'!#REF!="No Data",1,IF(#REF!&lt;&gt;"",1,0))</f>
        <v>#REF!</v>
      </c>
      <c r="K108" s="211" t="e">
        <f>IF('Crisis Indicator Data'!#REF!="No Data",1,IF(#REF!&lt;&gt;"",1,0))</f>
        <v>#REF!</v>
      </c>
      <c r="L108" s="211" t="e">
        <f>IF('Crisis Indicator Data'!#REF!="No Data",1,IF(#REF!&lt;&gt;"",1,0))</f>
        <v>#REF!</v>
      </c>
      <c r="M108" s="211" t="e">
        <f>IF('Crisis Indicator Data'!#REF!="No Data",1,IF(#REF!&lt;&gt;"",1,0))</f>
        <v>#REF!</v>
      </c>
      <c r="N108" s="211" t="e">
        <f>IF('Crisis Indicator Data'!#REF!="No Data",1,IF(#REF!&lt;&gt;"",1,0))</f>
        <v>#REF!</v>
      </c>
      <c r="O108" s="211" t="e">
        <f>IF('Crisis Indicator Data'!#REF!="No Data",1,IF(#REF!&lt;&gt;"",1,0))</f>
        <v>#REF!</v>
      </c>
      <c r="P108" s="211" t="e">
        <f>IF('Crisis Indicator Data'!#REF!="No Data",1,IF(#REF!&lt;&gt;"",1,0))</f>
        <v>#REF!</v>
      </c>
      <c r="Q108" s="211" t="e">
        <f>IF('Crisis Indicator Data'!#REF!="No Data",1,IF(#REF!&lt;&gt;"",1,0))</f>
        <v>#REF!</v>
      </c>
      <c r="R108" s="211" t="e">
        <f>IF('Crisis Indicator Data'!#REF!="No Data",1,IF(#REF!&lt;&gt;"",1,0))</f>
        <v>#REF!</v>
      </c>
      <c r="S108" s="211" t="e">
        <f>IF('Crisis Indicator Data'!#REF!="No Data",1,IF(#REF!&lt;&gt;"",1,0))</f>
        <v>#REF!</v>
      </c>
      <c r="T108" s="211" t="e">
        <f>IF('Crisis Indicator Data'!#REF!="No Data",1,IF(#REF!&lt;&gt;"",1,0))</f>
        <v>#REF!</v>
      </c>
      <c r="U108" s="211" t="e">
        <f>IF('Crisis Indicator Data'!#REF!="No Data",1,IF(#REF!&lt;&gt;"",1,0))</f>
        <v>#REF!</v>
      </c>
      <c r="V108" s="211" t="e">
        <f>IF('Crisis Indicator Data'!#REF!="No Data",1,IF(#REF!&lt;&gt;"",1,0))</f>
        <v>#REF!</v>
      </c>
      <c r="W108" s="211" t="e">
        <f>IF('Crisis Indicator Data'!#REF!="No Data",1,IF(#REF!&lt;&gt;"",1,0))</f>
        <v>#REF!</v>
      </c>
      <c r="X108" s="211" t="e">
        <f>IF('Crisis Indicator Data'!#REF!="No Data",1,IF(#REF!&lt;&gt;"",1,0))</f>
        <v>#REF!</v>
      </c>
      <c r="Y108" s="211" t="e">
        <f>IF('Crisis Indicator Data'!#REF!="No Data",1,IF(#REF!&lt;&gt;"",1,0))</f>
        <v>#REF!</v>
      </c>
      <c r="Z108" s="211" t="e">
        <f>IF('Crisis Indicator Data'!#REF!="No Data",1,IF(#REF!&lt;&gt;"",1,0))</f>
        <v>#REF!</v>
      </c>
      <c r="AA108" s="211" t="e">
        <f>IF('Crisis Indicator Data'!#REF!="No Data",1,IF(#REF!&lt;&gt;"",1,0))</f>
        <v>#REF!</v>
      </c>
      <c r="AB108" s="211" t="e">
        <f>IF('Crisis Indicator Data'!#REF!="No Data",1,IF(#REF!&lt;&gt;"",1,0))</f>
        <v>#REF!</v>
      </c>
      <c r="AC108" s="211" t="e">
        <f>IF('Crisis Indicator Data'!#REF!="No Data",1,IF(#REF!&lt;&gt;"",1,0))</f>
        <v>#REF!</v>
      </c>
      <c r="AD108" s="211" t="e">
        <f>IF('Crisis Indicator Data'!#REF!="No Data",1,IF(#REF!&lt;&gt;"",1,0))</f>
        <v>#REF!</v>
      </c>
      <c r="AE108" s="211" t="e">
        <f>IF('Crisis Indicator Data'!#REF!="No Data",1,IF(#REF!&lt;&gt;"",1,0))</f>
        <v>#REF!</v>
      </c>
      <c r="AF108" s="211" t="e">
        <f>IF('Crisis Indicator Data'!#REF!="No Data",1,IF(#REF!&lt;&gt;"",1,0))</f>
        <v>#REF!</v>
      </c>
      <c r="AG108" s="211" t="e">
        <f>IF('Crisis Indicator Data'!#REF!="No Data",1,IF(#REF!&lt;&gt;"",1,0))</f>
        <v>#REF!</v>
      </c>
      <c r="AH108" s="211" t="e">
        <f>IF('Crisis Indicator Data'!#REF!="No Data",1,IF(#REF!&lt;&gt;"",1,0))</f>
        <v>#REF!</v>
      </c>
      <c r="AI108" s="211" t="e">
        <f>IF('Crisis Indicator Data'!#REF!="No Data",1,IF(#REF!&lt;&gt;"",1,0))</f>
        <v>#REF!</v>
      </c>
      <c r="AJ108" s="211" t="e">
        <f>IF('Crisis Indicator Data'!#REF!="No Data",1,IF(#REF!&lt;&gt;"",1,0))</f>
        <v>#REF!</v>
      </c>
      <c r="AK108" s="211" t="e">
        <f>IF('Crisis Indicator Data'!#REF!="No Data",1,IF(#REF!&lt;&gt;"",1,0))</f>
        <v>#REF!</v>
      </c>
      <c r="AL108" s="211" t="e">
        <f>IF('Crisis Indicator Data'!#REF!="No Data",1,IF(#REF!&lt;&gt;"",1,0))</f>
        <v>#REF!</v>
      </c>
      <c r="AM108" s="211" t="e">
        <f>IF('Crisis Indicator Data'!#REF!="No Data",1,IF(#REF!&lt;&gt;"",1,0))</f>
        <v>#REF!</v>
      </c>
      <c r="AN108" s="211" t="e">
        <f>IF('Crisis Indicator Data'!#REF!="No Data",1,IF(#REF!&lt;&gt;"",1,0))</f>
        <v>#REF!</v>
      </c>
      <c r="AO108" s="211" t="e">
        <f>IF('Crisis Indicator Data'!#REF!="No Data",1,IF(#REF!&lt;&gt;"",1,0))</f>
        <v>#REF!</v>
      </c>
      <c r="AP108" s="211" t="e">
        <f>IF('Crisis Indicator Data'!#REF!="No Data",1,IF(#REF!&lt;&gt;"",1,0))</f>
        <v>#REF!</v>
      </c>
      <c r="AQ108" s="211" t="e">
        <f>IF('Crisis Indicator Data'!#REF!="No Data",1,IF(#REF!&lt;&gt;"",1,0))</f>
        <v>#REF!</v>
      </c>
      <c r="AR108" s="211" t="e">
        <f>IF('Crisis Indicator Data'!#REF!="No Data",1,IF(#REF!&lt;&gt;"",1,0))</f>
        <v>#REF!</v>
      </c>
      <c r="AS108" s="211" t="e">
        <f>IF('Crisis Indicator Data'!#REF!="No Data",1,IF(#REF!&lt;&gt;"",1,0))</f>
        <v>#REF!</v>
      </c>
      <c r="AT108" s="211" t="e">
        <f>IF('Crisis Indicator Data'!#REF!="No Data",1,IF(#REF!&lt;&gt;"",1,0))</f>
        <v>#REF!</v>
      </c>
      <c r="AU108" s="211" t="e">
        <f>IF('Crisis Indicator Data'!#REF!="No Data",1,IF(#REF!&lt;&gt;"",1,0))</f>
        <v>#REF!</v>
      </c>
      <c r="AV108" s="211" t="e">
        <f>IF('Crisis Indicator Data'!#REF!="No Data",1,IF(#REF!&lt;&gt;"",1,0))</f>
        <v>#REF!</v>
      </c>
      <c r="AW108" s="211" t="e">
        <f>IF('Crisis Indicator Data'!#REF!="No Data",1,IF(#REF!&lt;&gt;"",1,0))</f>
        <v>#REF!</v>
      </c>
      <c r="AX108" s="211" t="e">
        <f>IF('Crisis Indicator Data'!#REF!="No Data",1,IF(#REF!&lt;&gt;"",1,0))</f>
        <v>#REF!</v>
      </c>
      <c r="AY108" s="211" t="e">
        <f>IF('Crisis Indicator Data'!#REF!="No Data",1,IF(#REF!&lt;&gt;"",1,0))</f>
        <v>#REF!</v>
      </c>
      <c r="AZ108" s="211" t="e">
        <f>IF('Crisis Indicator Data'!#REF!="No Data",1,IF(#REF!&lt;&gt;"",1,0))</f>
        <v>#REF!</v>
      </c>
      <c r="BA108" t="e">
        <f t="shared" si="6"/>
        <v>#REF!</v>
      </c>
      <c r="BB108" s="22" t="e">
        <f t="shared" si="7"/>
        <v>#REF!</v>
      </c>
    </row>
    <row r="109" spans="1:54" x14ac:dyDescent="0.25">
      <c r="A109" t="s">
        <v>8965</v>
      </c>
      <c r="B109" s="211" t="e">
        <f>IF('Crisis Indicator Data'!#REF!="No Data",1,IF(#REF!&lt;&gt;"",1,0))</f>
        <v>#REF!</v>
      </c>
      <c r="C109" s="211" t="e">
        <f>IF('Crisis Indicator Data'!#REF!="No Data",1,IF(#REF!&lt;&gt;"",1,0))</f>
        <v>#REF!</v>
      </c>
      <c r="D109" s="211" t="e">
        <f>IF('Crisis Indicator Data'!#REF!="No Data",1,IF(#REF!&lt;&gt;"",1,0))</f>
        <v>#REF!</v>
      </c>
      <c r="E109" s="211" t="e">
        <f>IF('Crisis Indicator Data'!#REF!="No Data",1,IF(#REF!&lt;&gt;"",1,0))</f>
        <v>#REF!</v>
      </c>
      <c r="F109" s="211" t="e">
        <f>IF('Crisis Indicator Data'!#REF!="No Data",1,IF(#REF!&lt;&gt;"",1,0))</f>
        <v>#REF!</v>
      </c>
      <c r="G109" s="211" t="e">
        <f>IF('Crisis Indicator Data'!#REF!="No Data",1,IF(#REF!&lt;&gt;"",1,0))</f>
        <v>#REF!</v>
      </c>
      <c r="H109" s="211" t="e">
        <f>IF('Crisis Indicator Data'!#REF!="No Data",1,IF(#REF!&lt;&gt;"",1,0))</f>
        <v>#REF!</v>
      </c>
      <c r="I109" s="211" t="e">
        <f>IF('Crisis Indicator Data'!#REF!="No Data",1,IF(#REF!&lt;&gt;"",1,0))</f>
        <v>#REF!</v>
      </c>
      <c r="J109" s="211" t="e">
        <f>IF('Crisis Indicator Data'!#REF!="No Data",1,IF(#REF!&lt;&gt;"",1,0))</f>
        <v>#REF!</v>
      </c>
      <c r="K109" s="211" t="e">
        <f>IF('Crisis Indicator Data'!#REF!="No Data",1,IF(#REF!&lt;&gt;"",1,0))</f>
        <v>#REF!</v>
      </c>
      <c r="L109" s="211" t="e">
        <f>IF('Crisis Indicator Data'!#REF!="No Data",1,IF(#REF!&lt;&gt;"",1,0))</f>
        <v>#REF!</v>
      </c>
      <c r="M109" s="211" t="e">
        <f>IF('Crisis Indicator Data'!#REF!="No Data",1,IF(#REF!&lt;&gt;"",1,0))</f>
        <v>#REF!</v>
      </c>
      <c r="N109" s="211" t="e">
        <f>IF('Crisis Indicator Data'!#REF!="No Data",1,IF(#REF!&lt;&gt;"",1,0))</f>
        <v>#REF!</v>
      </c>
      <c r="O109" s="211" t="e">
        <f>IF('Crisis Indicator Data'!#REF!="No Data",1,IF(#REF!&lt;&gt;"",1,0))</f>
        <v>#REF!</v>
      </c>
      <c r="P109" s="211" t="e">
        <f>IF('Crisis Indicator Data'!#REF!="No Data",1,IF(#REF!&lt;&gt;"",1,0))</f>
        <v>#REF!</v>
      </c>
      <c r="Q109" s="211" t="e">
        <f>IF('Crisis Indicator Data'!#REF!="No Data",1,IF(#REF!&lt;&gt;"",1,0))</f>
        <v>#REF!</v>
      </c>
      <c r="R109" s="211" t="e">
        <f>IF('Crisis Indicator Data'!#REF!="No Data",1,IF(#REF!&lt;&gt;"",1,0))</f>
        <v>#REF!</v>
      </c>
      <c r="S109" s="211" t="e">
        <f>IF('Crisis Indicator Data'!#REF!="No Data",1,IF(#REF!&lt;&gt;"",1,0))</f>
        <v>#REF!</v>
      </c>
      <c r="T109" s="211" t="e">
        <f>IF('Crisis Indicator Data'!#REF!="No Data",1,IF(#REF!&lt;&gt;"",1,0))</f>
        <v>#REF!</v>
      </c>
      <c r="U109" s="211" t="e">
        <f>IF('Crisis Indicator Data'!#REF!="No Data",1,IF(#REF!&lt;&gt;"",1,0))</f>
        <v>#REF!</v>
      </c>
      <c r="V109" s="211" t="e">
        <f>IF('Crisis Indicator Data'!#REF!="No Data",1,IF(#REF!&lt;&gt;"",1,0))</f>
        <v>#REF!</v>
      </c>
      <c r="W109" s="211" t="e">
        <f>IF('Crisis Indicator Data'!#REF!="No Data",1,IF(#REF!&lt;&gt;"",1,0))</f>
        <v>#REF!</v>
      </c>
      <c r="X109" s="211" t="e">
        <f>IF('Crisis Indicator Data'!#REF!="No Data",1,IF(#REF!&lt;&gt;"",1,0))</f>
        <v>#REF!</v>
      </c>
      <c r="Y109" s="211" t="e">
        <f>IF('Crisis Indicator Data'!#REF!="No Data",1,IF(#REF!&lt;&gt;"",1,0))</f>
        <v>#REF!</v>
      </c>
      <c r="Z109" s="211" t="e">
        <f>IF('Crisis Indicator Data'!#REF!="No Data",1,IF(#REF!&lt;&gt;"",1,0))</f>
        <v>#REF!</v>
      </c>
      <c r="AA109" s="211" t="e">
        <f>IF('Crisis Indicator Data'!#REF!="No Data",1,IF(#REF!&lt;&gt;"",1,0))</f>
        <v>#REF!</v>
      </c>
      <c r="AB109" s="211" t="e">
        <f>IF('Crisis Indicator Data'!#REF!="No Data",1,IF(#REF!&lt;&gt;"",1,0))</f>
        <v>#REF!</v>
      </c>
      <c r="AC109" s="211" t="e">
        <f>IF('Crisis Indicator Data'!#REF!="No Data",1,IF(#REF!&lt;&gt;"",1,0))</f>
        <v>#REF!</v>
      </c>
      <c r="AD109" s="211" t="e">
        <f>IF('Crisis Indicator Data'!#REF!="No Data",1,IF(#REF!&lt;&gt;"",1,0))</f>
        <v>#REF!</v>
      </c>
      <c r="AE109" s="211" t="e">
        <f>IF('Crisis Indicator Data'!#REF!="No Data",1,IF(#REF!&lt;&gt;"",1,0))</f>
        <v>#REF!</v>
      </c>
      <c r="AF109" s="211" t="e">
        <f>IF('Crisis Indicator Data'!#REF!="No Data",1,IF(#REF!&lt;&gt;"",1,0))</f>
        <v>#REF!</v>
      </c>
      <c r="AG109" s="211" t="e">
        <f>IF('Crisis Indicator Data'!#REF!="No Data",1,IF(#REF!&lt;&gt;"",1,0))</f>
        <v>#REF!</v>
      </c>
      <c r="AH109" s="211" t="e">
        <f>IF('Crisis Indicator Data'!#REF!="No Data",1,IF(#REF!&lt;&gt;"",1,0))</f>
        <v>#REF!</v>
      </c>
      <c r="AI109" s="211" t="e">
        <f>IF('Crisis Indicator Data'!#REF!="No Data",1,IF(#REF!&lt;&gt;"",1,0))</f>
        <v>#REF!</v>
      </c>
      <c r="AJ109" s="211" t="e">
        <f>IF('Crisis Indicator Data'!#REF!="No Data",1,IF(#REF!&lt;&gt;"",1,0))</f>
        <v>#REF!</v>
      </c>
      <c r="AK109" s="211" t="e">
        <f>IF('Crisis Indicator Data'!#REF!="No Data",1,IF(#REF!&lt;&gt;"",1,0))</f>
        <v>#REF!</v>
      </c>
      <c r="AL109" s="211" t="e">
        <f>IF('Crisis Indicator Data'!#REF!="No Data",1,IF(#REF!&lt;&gt;"",1,0))</f>
        <v>#REF!</v>
      </c>
      <c r="AM109" s="211" t="e">
        <f>IF('Crisis Indicator Data'!#REF!="No Data",1,IF(#REF!&lt;&gt;"",1,0))</f>
        <v>#REF!</v>
      </c>
      <c r="AN109" s="211" t="e">
        <f>IF('Crisis Indicator Data'!#REF!="No Data",1,IF(#REF!&lt;&gt;"",1,0))</f>
        <v>#REF!</v>
      </c>
      <c r="AO109" s="211" t="e">
        <f>IF('Crisis Indicator Data'!#REF!="No Data",1,IF(#REF!&lt;&gt;"",1,0))</f>
        <v>#REF!</v>
      </c>
      <c r="AP109" s="211" t="e">
        <f>IF('Crisis Indicator Data'!#REF!="No Data",1,IF(#REF!&lt;&gt;"",1,0))</f>
        <v>#REF!</v>
      </c>
      <c r="AQ109" s="211" t="e">
        <f>IF('Crisis Indicator Data'!#REF!="No Data",1,IF(#REF!&lt;&gt;"",1,0))</f>
        <v>#REF!</v>
      </c>
      <c r="AR109" s="211" t="e">
        <f>IF('Crisis Indicator Data'!#REF!="No Data",1,IF(#REF!&lt;&gt;"",1,0))</f>
        <v>#REF!</v>
      </c>
      <c r="AS109" s="211" t="e">
        <f>IF('Crisis Indicator Data'!#REF!="No Data",1,IF(#REF!&lt;&gt;"",1,0))</f>
        <v>#REF!</v>
      </c>
      <c r="AT109" s="211" t="e">
        <f>IF('Crisis Indicator Data'!#REF!="No Data",1,IF(#REF!&lt;&gt;"",1,0))</f>
        <v>#REF!</v>
      </c>
      <c r="AU109" s="211" t="e">
        <f>IF('Crisis Indicator Data'!#REF!="No Data",1,IF(#REF!&lt;&gt;"",1,0))</f>
        <v>#REF!</v>
      </c>
      <c r="AV109" s="211" t="e">
        <f>IF('Crisis Indicator Data'!#REF!="No Data",1,IF(#REF!&lt;&gt;"",1,0))</f>
        <v>#REF!</v>
      </c>
      <c r="AW109" s="211" t="e">
        <f>IF('Crisis Indicator Data'!#REF!="No Data",1,IF(#REF!&lt;&gt;"",1,0))</f>
        <v>#REF!</v>
      </c>
      <c r="AX109" s="211" t="e">
        <f>IF('Crisis Indicator Data'!#REF!="No Data",1,IF(#REF!&lt;&gt;"",1,0))</f>
        <v>#REF!</v>
      </c>
      <c r="AY109" s="211" t="e">
        <f>IF('Crisis Indicator Data'!#REF!="No Data",1,IF(#REF!&lt;&gt;"",1,0))</f>
        <v>#REF!</v>
      </c>
      <c r="AZ109" s="211" t="e">
        <f>IF('Crisis Indicator Data'!#REF!="No Data",1,IF(#REF!&lt;&gt;"",1,0))</f>
        <v>#REF!</v>
      </c>
      <c r="BA109" t="e">
        <f t="shared" si="6"/>
        <v>#REF!</v>
      </c>
      <c r="BB109" s="22" t="e">
        <f t="shared" si="7"/>
        <v>#REF!</v>
      </c>
    </row>
    <row r="110" spans="1:54" x14ac:dyDescent="0.25">
      <c r="A110" t="s">
        <v>8967</v>
      </c>
      <c r="B110" s="211" t="e">
        <f>IF('Crisis Indicator Data'!#REF!="No Data",1,IF(#REF!&lt;&gt;"",1,0))</f>
        <v>#REF!</v>
      </c>
      <c r="C110" s="211" t="e">
        <f>IF('Crisis Indicator Data'!#REF!="No Data",1,IF(#REF!&lt;&gt;"",1,0))</f>
        <v>#REF!</v>
      </c>
      <c r="D110" s="211" t="e">
        <f>IF('Crisis Indicator Data'!#REF!="No Data",1,IF(#REF!&lt;&gt;"",1,0))</f>
        <v>#REF!</v>
      </c>
      <c r="E110" s="211" t="e">
        <f>IF('Crisis Indicator Data'!#REF!="No Data",1,IF(#REF!&lt;&gt;"",1,0))</f>
        <v>#REF!</v>
      </c>
      <c r="F110" s="211" t="e">
        <f>IF('Crisis Indicator Data'!#REF!="No Data",1,IF(#REF!&lt;&gt;"",1,0))</f>
        <v>#REF!</v>
      </c>
      <c r="G110" s="211" t="e">
        <f>IF('Crisis Indicator Data'!#REF!="No Data",1,IF(#REF!&lt;&gt;"",1,0))</f>
        <v>#REF!</v>
      </c>
      <c r="H110" s="211" t="e">
        <f>IF('Crisis Indicator Data'!#REF!="No Data",1,IF(#REF!&lt;&gt;"",1,0))</f>
        <v>#REF!</v>
      </c>
      <c r="I110" s="211" t="e">
        <f>IF('Crisis Indicator Data'!#REF!="No Data",1,IF(#REF!&lt;&gt;"",1,0))</f>
        <v>#REF!</v>
      </c>
      <c r="J110" s="211" t="e">
        <f>IF('Crisis Indicator Data'!#REF!="No Data",1,IF(#REF!&lt;&gt;"",1,0))</f>
        <v>#REF!</v>
      </c>
      <c r="K110" s="211" t="e">
        <f>IF('Crisis Indicator Data'!#REF!="No Data",1,IF(#REF!&lt;&gt;"",1,0))</f>
        <v>#REF!</v>
      </c>
      <c r="L110" s="211" t="e">
        <f>IF('Crisis Indicator Data'!#REF!="No Data",1,IF(#REF!&lt;&gt;"",1,0))</f>
        <v>#REF!</v>
      </c>
      <c r="M110" s="211" t="e">
        <f>IF('Crisis Indicator Data'!#REF!="No Data",1,IF(#REF!&lt;&gt;"",1,0))</f>
        <v>#REF!</v>
      </c>
      <c r="N110" s="211" t="e">
        <f>IF('Crisis Indicator Data'!#REF!="No Data",1,IF(#REF!&lt;&gt;"",1,0))</f>
        <v>#REF!</v>
      </c>
      <c r="O110" s="211" t="e">
        <f>IF('Crisis Indicator Data'!#REF!="No Data",1,IF(#REF!&lt;&gt;"",1,0))</f>
        <v>#REF!</v>
      </c>
      <c r="P110" s="211" t="e">
        <f>IF('Crisis Indicator Data'!#REF!="No Data",1,IF(#REF!&lt;&gt;"",1,0))</f>
        <v>#REF!</v>
      </c>
      <c r="Q110" s="211" t="e">
        <f>IF('Crisis Indicator Data'!#REF!="No Data",1,IF(#REF!&lt;&gt;"",1,0))</f>
        <v>#REF!</v>
      </c>
      <c r="R110" s="211" t="e">
        <f>IF('Crisis Indicator Data'!#REF!="No Data",1,IF(#REF!&lt;&gt;"",1,0))</f>
        <v>#REF!</v>
      </c>
      <c r="S110" s="211" t="e">
        <f>IF('Crisis Indicator Data'!#REF!="No Data",1,IF(#REF!&lt;&gt;"",1,0))</f>
        <v>#REF!</v>
      </c>
      <c r="T110" s="211" t="e">
        <f>IF('Crisis Indicator Data'!#REF!="No Data",1,IF(#REF!&lt;&gt;"",1,0))</f>
        <v>#REF!</v>
      </c>
      <c r="U110" s="211" t="e">
        <f>IF('Crisis Indicator Data'!#REF!="No Data",1,IF(#REF!&lt;&gt;"",1,0))</f>
        <v>#REF!</v>
      </c>
      <c r="V110" s="211" t="e">
        <f>IF('Crisis Indicator Data'!#REF!="No Data",1,IF(#REF!&lt;&gt;"",1,0))</f>
        <v>#REF!</v>
      </c>
      <c r="W110" s="211" t="e">
        <f>IF('Crisis Indicator Data'!#REF!="No Data",1,IF(#REF!&lt;&gt;"",1,0))</f>
        <v>#REF!</v>
      </c>
      <c r="X110" s="211" t="e">
        <f>IF('Crisis Indicator Data'!#REF!="No Data",1,IF(#REF!&lt;&gt;"",1,0))</f>
        <v>#REF!</v>
      </c>
      <c r="Y110" s="211" t="e">
        <f>IF('Crisis Indicator Data'!#REF!="No Data",1,IF(#REF!&lt;&gt;"",1,0))</f>
        <v>#REF!</v>
      </c>
      <c r="Z110" s="211" t="e">
        <f>IF('Crisis Indicator Data'!#REF!="No Data",1,IF(#REF!&lt;&gt;"",1,0))</f>
        <v>#REF!</v>
      </c>
      <c r="AA110" s="211" t="e">
        <f>IF('Crisis Indicator Data'!#REF!="No Data",1,IF(#REF!&lt;&gt;"",1,0))</f>
        <v>#REF!</v>
      </c>
      <c r="AB110" s="211" t="e">
        <f>IF('Crisis Indicator Data'!#REF!="No Data",1,IF(#REF!&lt;&gt;"",1,0))</f>
        <v>#REF!</v>
      </c>
      <c r="AC110" s="211" t="e">
        <f>IF('Crisis Indicator Data'!#REF!="No Data",1,IF(#REF!&lt;&gt;"",1,0))</f>
        <v>#REF!</v>
      </c>
      <c r="AD110" s="211" t="e">
        <f>IF('Crisis Indicator Data'!#REF!="No Data",1,IF(#REF!&lt;&gt;"",1,0))</f>
        <v>#REF!</v>
      </c>
      <c r="AE110" s="211" t="e">
        <f>IF('Crisis Indicator Data'!#REF!="No Data",1,IF(#REF!&lt;&gt;"",1,0))</f>
        <v>#REF!</v>
      </c>
      <c r="AF110" s="211" t="e">
        <f>IF('Crisis Indicator Data'!#REF!="No Data",1,IF(#REF!&lt;&gt;"",1,0))</f>
        <v>#REF!</v>
      </c>
      <c r="AG110" s="211" t="e">
        <f>IF('Crisis Indicator Data'!#REF!="No Data",1,IF(#REF!&lt;&gt;"",1,0))</f>
        <v>#REF!</v>
      </c>
      <c r="AH110" s="211" t="e">
        <f>IF('Crisis Indicator Data'!#REF!="No Data",1,IF(#REF!&lt;&gt;"",1,0))</f>
        <v>#REF!</v>
      </c>
      <c r="AI110" s="211" t="e">
        <f>IF('Crisis Indicator Data'!#REF!="No Data",1,IF(#REF!&lt;&gt;"",1,0))</f>
        <v>#REF!</v>
      </c>
      <c r="AJ110" s="211" t="e">
        <f>IF('Crisis Indicator Data'!#REF!="No Data",1,IF(#REF!&lt;&gt;"",1,0))</f>
        <v>#REF!</v>
      </c>
      <c r="AK110" s="211" t="e">
        <f>IF('Crisis Indicator Data'!#REF!="No Data",1,IF(#REF!&lt;&gt;"",1,0))</f>
        <v>#REF!</v>
      </c>
      <c r="AL110" s="211" t="e">
        <f>IF('Crisis Indicator Data'!#REF!="No Data",1,IF(#REF!&lt;&gt;"",1,0))</f>
        <v>#REF!</v>
      </c>
      <c r="AM110" s="211" t="e">
        <f>IF('Crisis Indicator Data'!#REF!="No Data",1,IF(#REF!&lt;&gt;"",1,0))</f>
        <v>#REF!</v>
      </c>
      <c r="AN110" s="211" t="e">
        <f>IF('Crisis Indicator Data'!#REF!="No Data",1,IF(#REF!&lt;&gt;"",1,0))</f>
        <v>#REF!</v>
      </c>
      <c r="AO110" s="211" t="e">
        <f>IF('Crisis Indicator Data'!#REF!="No Data",1,IF(#REF!&lt;&gt;"",1,0))</f>
        <v>#REF!</v>
      </c>
      <c r="AP110" s="211" t="e">
        <f>IF('Crisis Indicator Data'!#REF!="No Data",1,IF(#REF!&lt;&gt;"",1,0))</f>
        <v>#REF!</v>
      </c>
      <c r="AQ110" s="211" t="e">
        <f>IF('Crisis Indicator Data'!#REF!="No Data",1,IF(#REF!&lt;&gt;"",1,0))</f>
        <v>#REF!</v>
      </c>
      <c r="AR110" s="211" t="e">
        <f>IF('Crisis Indicator Data'!#REF!="No Data",1,IF(#REF!&lt;&gt;"",1,0))</f>
        <v>#REF!</v>
      </c>
      <c r="AS110" s="211" t="e">
        <f>IF('Crisis Indicator Data'!#REF!="No Data",1,IF(#REF!&lt;&gt;"",1,0))</f>
        <v>#REF!</v>
      </c>
      <c r="AT110" s="211" t="e">
        <f>IF('Crisis Indicator Data'!#REF!="No Data",1,IF(#REF!&lt;&gt;"",1,0))</f>
        <v>#REF!</v>
      </c>
      <c r="AU110" s="211" t="e">
        <f>IF('Crisis Indicator Data'!#REF!="No Data",1,IF(#REF!&lt;&gt;"",1,0))</f>
        <v>#REF!</v>
      </c>
      <c r="AV110" s="211" t="e">
        <f>IF('Crisis Indicator Data'!#REF!="No Data",1,IF(#REF!&lt;&gt;"",1,0))</f>
        <v>#REF!</v>
      </c>
      <c r="AW110" s="211" t="e">
        <f>IF('Crisis Indicator Data'!#REF!="No Data",1,IF(#REF!&lt;&gt;"",1,0))</f>
        <v>#REF!</v>
      </c>
      <c r="AX110" s="211" t="e">
        <f>IF('Crisis Indicator Data'!#REF!="No Data",1,IF(#REF!&lt;&gt;"",1,0))</f>
        <v>#REF!</v>
      </c>
      <c r="AY110" s="211" t="e">
        <f>IF('Crisis Indicator Data'!#REF!="No Data",1,IF(#REF!&lt;&gt;"",1,0))</f>
        <v>#REF!</v>
      </c>
      <c r="AZ110" s="211" t="e">
        <f>IF('Crisis Indicator Data'!#REF!="No Data",1,IF(#REF!&lt;&gt;"",1,0))</f>
        <v>#REF!</v>
      </c>
      <c r="BA110" t="e">
        <f t="shared" si="6"/>
        <v>#REF!</v>
      </c>
      <c r="BB110" s="22" t="e">
        <f t="shared" si="7"/>
        <v>#REF!</v>
      </c>
    </row>
    <row r="111" spans="1:54" x14ac:dyDescent="0.25">
      <c r="A111" t="s">
        <v>8951</v>
      </c>
      <c r="B111" s="211" t="e">
        <f>IF('Crisis Indicator Data'!#REF!="No Data",1,IF(#REF!&lt;&gt;"",1,0))</f>
        <v>#REF!</v>
      </c>
      <c r="C111" s="211" t="e">
        <f>IF('Crisis Indicator Data'!#REF!="No Data",1,IF(#REF!&lt;&gt;"",1,0))</f>
        <v>#REF!</v>
      </c>
      <c r="D111" s="211" t="e">
        <f>IF('Crisis Indicator Data'!#REF!="No Data",1,IF(#REF!&lt;&gt;"",1,0))</f>
        <v>#REF!</v>
      </c>
      <c r="E111" s="211" t="e">
        <f>IF('Crisis Indicator Data'!#REF!="No Data",1,IF(#REF!&lt;&gt;"",1,0))</f>
        <v>#REF!</v>
      </c>
      <c r="F111" s="211" t="e">
        <f>IF('Crisis Indicator Data'!#REF!="No Data",1,IF(#REF!&lt;&gt;"",1,0))</f>
        <v>#REF!</v>
      </c>
      <c r="G111" s="211" t="e">
        <f>IF('Crisis Indicator Data'!#REF!="No Data",1,IF(#REF!&lt;&gt;"",1,0))</f>
        <v>#REF!</v>
      </c>
      <c r="H111" s="211" t="e">
        <f>IF('Crisis Indicator Data'!#REF!="No Data",1,IF(#REF!&lt;&gt;"",1,0))</f>
        <v>#REF!</v>
      </c>
      <c r="I111" s="211" t="e">
        <f>IF('Crisis Indicator Data'!#REF!="No Data",1,IF(#REF!&lt;&gt;"",1,0))</f>
        <v>#REF!</v>
      </c>
      <c r="J111" s="211" t="e">
        <f>IF('Crisis Indicator Data'!#REF!="No Data",1,IF(#REF!&lt;&gt;"",1,0))</f>
        <v>#REF!</v>
      </c>
      <c r="K111" s="211" t="e">
        <f>IF('Crisis Indicator Data'!#REF!="No Data",1,IF(#REF!&lt;&gt;"",1,0))</f>
        <v>#REF!</v>
      </c>
      <c r="L111" s="211" t="e">
        <f>IF('Crisis Indicator Data'!#REF!="No Data",1,IF(#REF!&lt;&gt;"",1,0))</f>
        <v>#REF!</v>
      </c>
      <c r="M111" s="211" t="e">
        <f>IF('Crisis Indicator Data'!#REF!="No Data",1,IF(#REF!&lt;&gt;"",1,0))</f>
        <v>#REF!</v>
      </c>
      <c r="N111" s="211" t="e">
        <f>IF('Crisis Indicator Data'!#REF!="No Data",1,IF(#REF!&lt;&gt;"",1,0))</f>
        <v>#REF!</v>
      </c>
      <c r="O111" s="211" t="e">
        <f>IF('Crisis Indicator Data'!#REF!="No Data",1,IF(#REF!&lt;&gt;"",1,0))</f>
        <v>#REF!</v>
      </c>
      <c r="P111" s="211" t="e">
        <f>IF('Crisis Indicator Data'!#REF!="No Data",1,IF(#REF!&lt;&gt;"",1,0))</f>
        <v>#REF!</v>
      </c>
      <c r="Q111" s="211" t="e">
        <f>IF('Crisis Indicator Data'!#REF!="No Data",1,IF(#REF!&lt;&gt;"",1,0))</f>
        <v>#REF!</v>
      </c>
      <c r="R111" s="211" t="e">
        <f>IF('Crisis Indicator Data'!#REF!="No Data",1,IF(#REF!&lt;&gt;"",1,0))</f>
        <v>#REF!</v>
      </c>
      <c r="S111" s="211" t="e">
        <f>IF('Crisis Indicator Data'!#REF!="No Data",1,IF(#REF!&lt;&gt;"",1,0))</f>
        <v>#REF!</v>
      </c>
      <c r="T111" s="211" t="e">
        <f>IF('Crisis Indicator Data'!#REF!="No Data",1,IF(#REF!&lt;&gt;"",1,0))</f>
        <v>#REF!</v>
      </c>
      <c r="U111" s="211" t="e">
        <f>IF('Crisis Indicator Data'!#REF!="No Data",1,IF(#REF!&lt;&gt;"",1,0))</f>
        <v>#REF!</v>
      </c>
      <c r="V111" s="211" t="e">
        <f>IF('Crisis Indicator Data'!#REF!="No Data",1,IF(#REF!&lt;&gt;"",1,0))</f>
        <v>#REF!</v>
      </c>
      <c r="W111" s="211" t="e">
        <f>IF('Crisis Indicator Data'!#REF!="No Data",1,IF(#REF!&lt;&gt;"",1,0))</f>
        <v>#REF!</v>
      </c>
      <c r="X111" s="211" t="e">
        <f>IF('Crisis Indicator Data'!#REF!="No Data",1,IF(#REF!&lt;&gt;"",1,0))</f>
        <v>#REF!</v>
      </c>
      <c r="Y111" s="211" t="e">
        <f>IF('Crisis Indicator Data'!#REF!="No Data",1,IF(#REF!&lt;&gt;"",1,0))</f>
        <v>#REF!</v>
      </c>
      <c r="Z111" s="211" t="e">
        <f>IF('Crisis Indicator Data'!#REF!="No Data",1,IF(#REF!&lt;&gt;"",1,0))</f>
        <v>#REF!</v>
      </c>
      <c r="AA111" s="211" t="e">
        <f>IF('Crisis Indicator Data'!#REF!="No Data",1,IF(#REF!&lt;&gt;"",1,0))</f>
        <v>#REF!</v>
      </c>
      <c r="AB111" s="211" t="e">
        <f>IF('Crisis Indicator Data'!#REF!="No Data",1,IF(#REF!&lt;&gt;"",1,0))</f>
        <v>#REF!</v>
      </c>
      <c r="AC111" s="211" t="e">
        <f>IF('Crisis Indicator Data'!#REF!="No Data",1,IF(#REF!&lt;&gt;"",1,0))</f>
        <v>#REF!</v>
      </c>
      <c r="AD111" s="211" t="e">
        <f>IF('Crisis Indicator Data'!#REF!="No Data",1,IF(#REF!&lt;&gt;"",1,0))</f>
        <v>#REF!</v>
      </c>
      <c r="AE111" s="211" t="e">
        <f>IF('Crisis Indicator Data'!#REF!="No Data",1,IF(#REF!&lt;&gt;"",1,0))</f>
        <v>#REF!</v>
      </c>
      <c r="AF111" s="211" t="e">
        <f>IF('Crisis Indicator Data'!#REF!="No Data",1,IF(#REF!&lt;&gt;"",1,0))</f>
        <v>#REF!</v>
      </c>
      <c r="AG111" s="211" t="e">
        <f>IF('Crisis Indicator Data'!#REF!="No Data",1,IF(#REF!&lt;&gt;"",1,0))</f>
        <v>#REF!</v>
      </c>
      <c r="AH111" s="211" t="e">
        <f>IF('Crisis Indicator Data'!#REF!="No Data",1,IF(#REF!&lt;&gt;"",1,0))</f>
        <v>#REF!</v>
      </c>
      <c r="AI111" s="211" t="e">
        <f>IF('Crisis Indicator Data'!#REF!="No Data",1,IF(#REF!&lt;&gt;"",1,0))</f>
        <v>#REF!</v>
      </c>
      <c r="AJ111" s="211" t="e">
        <f>IF('Crisis Indicator Data'!#REF!="No Data",1,IF(#REF!&lt;&gt;"",1,0))</f>
        <v>#REF!</v>
      </c>
      <c r="AK111" s="211" t="e">
        <f>IF('Crisis Indicator Data'!#REF!="No Data",1,IF(#REF!&lt;&gt;"",1,0))</f>
        <v>#REF!</v>
      </c>
      <c r="AL111" s="211" t="e">
        <f>IF('Crisis Indicator Data'!#REF!="No Data",1,IF(#REF!&lt;&gt;"",1,0))</f>
        <v>#REF!</v>
      </c>
      <c r="AM111" s="211" t="e">
        <f>IF('Crisis Indicator Data'!#REF!="No Data",1,IF(#REF!&lt;&gt;"",1,0))</f>
        <v>#REF!</v>
      </c>
      <c r="AN111" s="211" t="e">
        <f>IF('Crisis Indicator Data'!#REF!="No Data",1,IF(#REF!&lt;&gt;"",1,0))</f>
        <v>#REF!</v>
      </c>
      <c r="AO111" s="211" t="e">
        <f>IF('Crisis Indicator Data'!#REF!="No Data",1,IF(#REF!&lt;&gt;"",1,0))</f>
        <v>#REF!</v>
      </c>
      <c r="AP111" s="211" t="e">
        <f>IF('Crisis Indicator Data'!#REF!="No Data",1,IF(#REF!&lt;&gt;"",1,0))</f>
        <v>#REF!</v>
      </c>
      <c r="AQ111" s="211" t="e">
        <f>IF('Crisis Indicator Data'!#REF!="No Data",1,IF(#REF!&lt;&gt;"",1,0))</f>
        <v>#REF!</v>
      </c>
      <c r="AR111" s="211" t="e">
        <f>IF('Crisis Indicator Data'!#REF!="No Data",1,IF(#REF!&lt;&gt;"",1,0))</f>
        <v>#REF!</v>
      </c>
      <c r="AS111" s="211" t="e">
        <f>IF('Crisis Indicator Data'!#REF!="No Data",1,IF(#REF!&lt;&gt;"",1,0))</f>
        <v>#REF!</v>
      </c>
      <c r="AT111" s="211" t="e">
        <f>IF('Crisis Indicator Data'!#REF!="No Data",1,IF(#REF!&lt;&gt;"",1,0))</f>
        <v>#REF!</v>
      </c>
      <c r="AU111" s="211" t="e">
        <f>IF('Crisis Indicator Data'!#REF!="No Data",1,IF(#REF!&lt;&gt;"",1,0))</f>
        <v>#REF!</v>
      </c>
      <c r="AV111" s="211" t="e">
        <f>IF('Crisis Indicator Data'!#REF!="No Data",1,IF(#REF!&lt;&gt;"",1,0))</f>
        <v>#REF!</v>
      </c>
      <c r="AW111" s="211" t="e">
        <f>IF('Crisis Indicator Data'!#REF!="No Data",1,IF(#REF!&lt;&gt;"",1,0))</f>
        <v>#REF!</v>
      </c>
      <c r="AX111" s="211" t="e">
        <f>IF('Crisis Indicator Data'!#REF!="No Data",1,IF(#REF!&lt;&gt;"",1,0))</f>
        <v>#REF!</v>
      </c>
      <c r="AY111" s="211" t="e">
        <f>IF('Crisis Indicator Data'!#REF!="No Data",1,IF(#REF!&lt;&gt;"",1,0))</f>
        <v>#REF!</v>
      </c>
      <c r="AZ111" s="211" t="e">
        <f>IF('Crisis Indicator Data'!#REF!="No Data",1,IF(#REF!&lt;&gt;"",1,0))</f>
        <v>#REF!</v>
      </c>
      <c r="BA111" t="e">
        <f t="shared" si="6"/>
        <v>#REF!</v>
      </c>
      <c r="BB111" s="22" t="e">
        <f t="shared" si="7"/>
        <v>#REF!</v>
      </c>
    </row>
    <row r="112" spans="1:54" x14ac:dyDescent="0.25">
      <c r="A112" t="s">
        <v>8870</v>
      </c>
      <c r="B112" s="211" t="e">
        <f>IF('Crisis Indicator Data'!#REF!="No Data",1,IF(#REF!&lt;&gt;"",1,0))</f>
        <v>#REF!</v>
      </c>
      <c r="C112" s="211" t="e">
        <f>IF('Crisis Indicator Data'!#REF!="No Data",1,IF(#REF!&lt;&gt;"",1,0))</f>
        <v>#REF!</v>
      </c>
      <c r="D112" s="211" t="e">
        <f>IF('Crisis Indicator Data'!#REF!="No Data",1,IF(#REF!&lt;&gt;"",1,0))</f>
        <v>#REF!</v>
      </c>
      <c r="E112" s="211" t="e">
        <f>IF('Crisis Indicator Data'!#REF!="No Data",1,IF(#REF!&lt;&gt;"",1,0))</f>
        <v>#REF!</v>
      </c>
      <c r="F112" s="211" t="e">
        <f>IF('Crisis Indicator Data'!#REF!="No Data",1,IF(#REF!&lt;&gt;"",1,0))</f>
        <v>#REF!</v>
      </c>
      <c r="G112" s="211" t="e">
        <f>IF('Crisis Indicator Data'!#REF!="No Data",1,IF(#REF!&lt;&gt;"",1,0))</f>
        <v>#REF!</v>
      </c>
      <c r="H112" s="211" t="e">
        <f>IF('Crisis Indicator Data'!#REF!="No Data",1,IF(#REF!&lt;&gt;"",1,0))</f>
        <v>#REF!</v>
      </c>
      <c r="I112" s="211" t="e">
        <f>IF('Crisis Indicator Data'!#REF!="No Data",1,IF(#REF!&lt;&gt;"",1,0))</f>
        <v>#REF!</v>
      </c>
      <c r="J112" s="211" t="e">
        <f>IF('Crisis Indicator Data'!#REF!="No Data",1,IF(#REF!&lt;&gt;"",1,0))</f>
        <v>#REF!</v>
      </c>
      <c r="K112" s="211" t="e">
        <f>IF('Crisis Indicator Data'!#REF!="No Data",1,IF(#REF!&lt;&gt;"",1,0))</f>
        <v>#REF!</v>
      </c>
      <c r="L112" s="211" t="e">
        <f>IF('Crisis Indicator Data'!#REF!="No Data",1,IF(#REF!&lt;&gt;"",1,0))</f>
        <v>#REF!</v>
      </c>
      <c r="M112" s="211" t="e">
        <f>IF('Crisis Indicator Data'!#REF!="No Data",1,IF(#REF!&lt;&gt;"",1,0))</f>
        <v>#REF!</v>
      </c>
      <c r="N112" s="211" t="e">
        <f>IF('Crisis Indicator Data'!#REF!="No Data",1,IF(#REF!&lt;&gt;"",1,0))</f>
        <v>#REF!</v>
      </c>
      <c r="O112" s="211" t="e">
        <f>IF('Crisis Indicator Data'!#REF!="No Data",1,IF(#REF!&lt;&gt;"",1,0))</f>
        <v>#REF!</v>
      </c>
      <c r="P112" s="211" t="e">
        <f>IF('Crisis Indicator Data'!#REF!="No Data",1,IF(#REF!&lt;&gt;"",1,0))</f>
        <v>#REF!</v>
      </c>
      <c r="Q112" s="211" t="e">
        <f>IF('Crisis Indicator Data'!#REF!="No Data",1,IF(#REF!&lt;&gt;"",1,0))</f>
        <v>#REF!</v>
      </c>
      <c r="R112" s="211" t="e">
        <f>IF('Crisis Indicator Data'!#REF!="No Data",1,IF(#REF!&lt;&gt;"",1,0))</f>
        <v>#REF!</v>
      </c>
      <c r="S112" s="211" t="e">
        <f>IF('Crisis Indicator Data'!#REF!="No Data",1,IF(#REF!&lt;&gt;"",1,0))</f>
        <v>#REF!</v>
      </c>
      <c r="T112" s="211" t="e">
        <f>IF('Crisis Indicator Data'!#REF!="No Data",1,IF(#REF!&lt;&gt;"",1,0))</f>
        <v>#REF!</v>
      </c>
      <c r="U112" s="211" t="e">
        <f>IF('Crisis Indicator Data'!#REF!="No Data",1,IF(#REF!&lt;&gt;"",1,0))</f>
        <v>#REF!</v>
      </c>
      <c r="V112" s="211" t="e">
        <f>IF('Crisis Indicator Data'!#REF!="No Data",1,IF(#REF!&lt;&gt;"",1,0))</f>
        <v>#REF!</v>
      </c>
      <c r="W112" s="211" t="e">
        <f>IF('Crisis Indicator Data'!#REF!="No Data",1,IF(#REF!&lt;&gt;"",1,0))</f>
        <v>#REF!</v>
      </c>
      <c r="X112" s="211" t="e">
        <f>IF('Crisis Indicator Data'!#REF!="No Data",1,IF(#REF!&lt;&gt;"",1,0))</f>
        <v>#REF!</v>
      </c>
      <c r="Y112" s="211" t="e">
        <f>IF('Crisis Indicator Data'!#REF!="No Data",1,IF(#REF!&lt;&gt;"",1,0))</f>
        <v>#REF!</v>
      </c>
      <c r="Z112" s="211" t="e">
        <f>IF('Crisis Indicator Data'!#REF!="No Data",1,IF(#REF!&lt;&gt;"",1,0))</f>
        <v>#REF!</v>
      </c>
      <c r="AA112" s="211" t="e">
        <f>IF('Crisis Indicator Data'!#REF!="No Data",1,IF(#REF!&lt;&gt;"",1,0))</f>
        <v>#REF!</v>
      </c>
      <c r="AB112" s="211" t="e">
        <f>IF('Crisis Indicator Data'!#REF!="No Data",1,IF(#REF!&lt;&gt;"",1,0))</f>
        <v>#REF!</v>
      </c>
      <c r="AC112" s="211" t="e">
        <f>IF('Crisis Indicator Data'!#REF!="No Data",1,IF(#REF!&lt;&gt;"",1,0))</f>
        <v>#REF!</v>
      </c>
      <c r="AD112" s="211" t="e">
        <f>IF('Crisis Indicator Data'!#REF!="No Data",1,IF(#REF!&lt;&gt;"",1,0))</f>
        <v>#REF!</v>
      </c>
      <c r="AE112" s="211" t="e">
        <f>IF('Crisis Indicator Data'!#REF!="No Data",1,IF(#REF!&lt;&gt;"",1,0))</f>
        <v>#REF!</v>
      </c>
      <c r="AF112" s="211" t="e">
        <f>IF('Crisis Indicator Data'!#REF!="No Data",1,IF(#REF!&lt;&gt;"",1,0))</f>
        <v>#REF!</v>
      </c>
      <c r="AG112" s="211" t="e">
        <f>IF('Crisis Indicator Data'!#REF!="No Data",1,IF(#REF!&lt;&gt;"",1,0))</f>
        <v>#REF!</v>
      </c>
      <c r="AH112" s="211" t="e">
        <f>IF('Crisis Indicator Data'!#REF!="No Data",1,IF(#REF!&lt;&gt;"",1,0))</f>
        <v>#REF!</v>
      </c>
      <c r="AI112" s="211" t="e">
        <f>IF('Crisis Indicator Data'!#REF!="No Data",1,IF(#REF!&lt;&gt;"",1,0))</f>
        <v>#REF!</v>
      </c>
      <c r="AJ112" s="211" t="e">
        <f>IF('Crisis Indicator Data'!#REF!="No Data",1,IF(#REF!&lt;&gt;"",1,0))</f>
        <v>#REF!</v>
      </c>
      <c r="AK112" s="211" t="e">
        <f>IF('Crisis Indicator Data'!#REF!="No Data",1,IF(#REF!&lt;&gt;"",1,0))</f>
        <v>#REF!</v>
      </c>
      <c r="AL112" s="211" t="e">
        <f>IF('Crisis Indicator Data'!#REF!="No Data",1,IF(#REF!&lt;&gt;"",1,0))</f>
        <v>#REF!</v>
      </c>
      <c r="AM112" s="211" t="e">
        <f>IF('Crisis Indicator Data'!#REF!="No Data",1,IF(#REF!&lt;&gt;"",1,0))</f>
        <v>#REF!</v>
      </c>
      <c r="AN112" s="211" t="e">
        <f>IF('Crisis Indicator Data'!#REF!="No Data",1,IF(#REF!&lt;&gt;"",1,0))</f>
        <v>#REF!</v>
      </c>
      <c r="AO112" s="211" t="e">
        <f>IF('Crisis Indicator Data'!#REF!="No Data",1,IF(#REF!&lt;&gt;"",1,0))</f>
        <v>#REF!</v>
      </c>
      <c r="AP112" s="211" t="e">
        <f>IF('Crisis Indicator Data'!#REF!="No Data",1,IF(#REF!&lt;&gt;"",1,0))</f>
        <v>#REF!</v>
      </c>
      <c r="AQ112" s="211" t="e">
        <f>IF('Crisis Indicator Data'!#REF!="No Data",1,IF(#REF!&lt;&gt;"",1,0))</f>
        <v>#REF!</v>
      </c>
      <c r="AR112" s="211" t="e">
        <f>IF('Crisis Indicator Data'!#REF!="No Data",1,IF(#REF!&lt;&gt;"",1,0))</f>
        <v>#REF!</v>
      </c>
      <c r="AS112" s="211" t="e">
        <f>IF('Crisis Indicator Data'!#REF!="No Data",1,IF(#REF!&lt;&gt;"",1,0))</f>
        <v>#REF!</v>
      </c>
      <c r="AT112" s="211" t="e">
        <f>IF('Crisis Indicator Data'!#REF!="No Data",1,IF(#REF!&lt;&gt;"",1,0))</f>
        <v>#REF!</v>
      </c>
      <c r="AU112" s="211" t="e">
        <f>IF('Crisis Indicator Data'!#REF!="No Data",1,IF(#REF!&lt;&gt;"",1,0))</f>
        <v>#REF!</v>
      </c>
      <c r="AV112" s="211" t="e">
        <f>IF('Crisis Indicator Data'!#REF!="No Data",1,IF(#REF!&lt;&gt;"",1,0))</f>
        <v>#REF!</v>
      </c>
      <c r="AW112" s="211" t="e">
        <f>IF('Crisis Indicator Data'!#REF!="No Data",1,IF(#REF!&lt;&gt;"",1,0))</f>
        <v>#REF!</v>
      </c>
      <c r="AX112" s="211" t="e">
        <f>IF('Crisis Indicator Data'!#REF!="No Data",1,IF(#REF!&lt;&gt;"",1,0))</f>
        <v>#REF!</v>
      </c>
      <c r="AY112" s="211" t="e">
        <f>IF('Crisis Indicator Data'!#REF!="No Data",1,IF(#REF!&lt;&gt;"",1,0))</f>
        <v>#REF!</v>
      </c>
      <c r="AZ112" s="211" t="e">
        <f>IF('Crisis Indicator Data'!#REF!="No Data",1,IF(#REF!&lt;&gt;"",1,0))</f>
        <v>#REF!</v>
      </c>
      <c r="BA112" t="e">
        <f t="shared" si="6"/>
        <v>#REF!</v>
      </c>
      <c r="BB112" s="22" t="e">
        <f t="shared" si="7"/>
        <v>#REF!</v>
      </c>
    </row>
    <row r="113" spans="1:54" x14ac:dyDescent="0.25">
      <c r="A113" t="s">
        <v>8947</v>
      </c>
      <c r="B113" s="211" t="e">
        <f>IF('Crisis Indicator Data'!#REF!="No Data",1,IF(#REF!&lt;&gt;"",1,0))</f>
        <v>#REF!</v>
      </c>
      <c r="C113" s="211" t="e">
        <f>IF('Crisis Indicator Data'!#REF!="No Data",1,IF(#REF!&lt;&gt;"",1,0))</f>
        <v>#REF!</v>
      </c>
      <c r="D113" s="211" t="e">
        <f>IF('Crisis Indicator Data'!#REF!="No Data",1,IF(#REF!&lt;&gt;"",1,0))</f>
        <v>#REF!</v>
      </c>
      <c r="E113" s="211" t="e">
        <f>IF('Crisis Indicator Data'!#REF!="No Data",1,IF(#REF!&lt;&gt;"",1,0))</f>
        <v>#REF!</v>
      </c>
      <c r="F113" s="211" t="e">
        <f>IF('Crisis Indicator Data'!#REF!="No Data",1,IF(#REF!&lt;&gt;"",1,0))</f>
        <v>#REF!</v>
      </c>
      <c r="G113" s="211" t="e">
        <f>IF('Crisis Indicator Data'!#REF!="No Data",1,IF(#REF!&lt;&gt;"",1,0))</f>
        <v>#REF!</v>
      </c>
      <c r="H113" s="211" t="e">
        <f>IF('Crisis Indicator Data'!#REF!="No Data",1,IF(#REF!&lt;&gt;"",1,0))</f>
        <v>#REF!</v>
      </c>
      <c r="I113" s="211" t="e">
        <f>IF('Crisis Indicator Data'!#REF!="No Data",1,IF(#REF!&lt;&gt;"",1,0))</f>
        <v>#REF!</v>
      </c>
      <c r="J113" s="211" t="e">
        <f>IF('Crisis Indicator Data'!#REF!="No Data",1,IF(#REF!&lt;&gt;"",1,0))</f>
        <v>#REF!</v>
      </c>
      <c r="K113" s="211" t="e">
        <f>IF('Crisis Indicator Data'!#REF!="No Data",1,IF(#REF!&lt;&gt;"",1,0))</f>
        <v>#REF!</v>
      </c>
      <c r="L113" s="211" t="e">
        <f>IF('Crisis Indicator Data'!#REF!="No Data",1,IF(#REF!&lt;&gt;"",1,0))</f>
        <v>#REF!</v>
      </c>
      <c r="M113" s="211" t="e">
        <f>IF('Crisis Indicator Data'!#REF!="No Data",1,IF(#REF!&lt;&gt;"",1,0))</f>
        <v>#REF!</v>
      </c>
      <c r="N113" s="211" t="e">
        <f>IF('Crisis Indicator Data'!#REF!="No Data",1,IF(#REF!&lt;&gt;"",1,0))</f>
        <v>#REF!</v>
      </c>
      <c r="O113" s="211" t="e">
        <f>IF('Crisis Indicator Data'!#REF!="No Data",1,IF(#REF!&lt;&gt;"",1,0))</f>
        <v>#REF!</v>
      </c>
      <c r="P113" s="211" t="e">
        <f>IF('Crisis Indicator Data'!#REF!="No Data",1,IF(#REF!&lt;&gt;"",1,0))</f>
        <v>#REF!</v>
      </c>
      <c r="Q113" s="211" t="e">
        <f>IF('Crisis Indicator Data'!#REF!="No Data",1,IF(#REF!&lt;&gt;"",1,0))</f>
        <v>#REF!</v>
      </c>
      <c r="R113" s="211" t="e">
        <f>IF('Crisis Indicator Data'!#REF!="No Data",1,IF(#REF!&lt;&gt;"",1,0))</f>
        <v>#REF!</v>
      </c>
      <c r="S113" s="211" t="e">
        <f>IF('Crisis Indicator Data'!#REF!="No Data",1,IF(#REF!&lt;&gt;"",1,0))</f>
        <v>#REF!</v>
      </c>
      <c r="T113" s="211" t="e">
        <f>IF('Crisis Indicator Data'!#REF!="No Data",1,IF(#REF!&lt;&gt;"",1,0))</f>
        <v>#REF!</v>
      </c>
      <c r="U113" s="211" t="e">
        <f>IF('Crisis Indicator Data'!#REF!="No Data",1,IF(#REF!&lt;&gt;"",1,0))</f>
        <v>#REF!</v>
      </c>
      <c r="V113" s="211" t="e">
        <f>IF('Crisis Indicator Data'!#REF!="No Data",1,IF(#REF!&lt;&gt;"",1,0))</f>
        <v>#REF!</v>
      </c>
      <c r="W113" s="211" t="e">
        <f>IF('Crisis Indicator Data'!#REF!="No Data",1,IF(#REF!&lt;&gt;"",1,0))</f>
        <v>#REF!</v>
      </c>
      <c r="X113" s="211" t="e">
        <f>IF('Crisis Indicator Data'!#REF!="No Data",1,IF(#REF!&lt;&gt;"",1,0))</f>
        <v>#REF!</v>
      </c>
      <c r="Y113" s="211" t="e">
        <f>IF('Crisis Indicator Data'!#REF!="No Data",1,IF(#REF!&lt;&gt;"",1,0))</f>
        <v>#REF!</v>
      </c>
      <c r="Z113" s="211" t="e">
        <f>IF('Crisis Indicator Data'!#REF!="No Data",1,IF(#REF!&lt;&gt;"",1,0))</f>
        <v>#REF!</v>
      </c>
      <c r="AA113" s="211" t="e">
        <f>IF('Crisis Indicator Data'!#REF!="No Data",1,IF(#REF!&lt;&gt;"",1,0))</f>
        <v>#REF!</v>
      </c>
      <c r="AB113" s="211" t="e">
        <f>IF('Crisis Indicator Data'!#REF!="No Data",1,IF(#REF!&lt;&gt;"",1,0))</f>
        <v>#REF!</v>
      </c>
      <c r="AC113" s="211" t="e">
        <f>IF('Crisis Indicator Data'!#REF!="No Data",1,IF(#REF!&lt;&gt;"",1,0))</f>
        <v>#REF!</v>
      </c>
      <c r="AD113" s="211" t="e">
        <f>IF('Crisis Indicator Data'!#REF!="No Data",1,IF(#REF!&lt;&gt;"",1,0))</f>
        <v>#REF!</v>
      </c>
      <c r="AE113" s="211" t="e">
        <f>IF('Crisis Indicator Data'!#REF!="No Data",1,IF(#REF!&lt;&gt;"",1,0))</f>
        <v>#REF!</v>
      </c>
      <c r="AF113" s="211" t="e">
        <f>IF('Crisis Indicator Data'!#REF!="No Data",1,IF(#REF!&lt;&gt;"",1,0))</f>
        <v>#REF!</v>
      </c>
      <c r="AG113" s="211" t="e">
        <f>IF('Crisis Indicator Data'!#REF!="No Data",1,IF(#REF!&lt;&gt;"",1,0))</f>
        <v>#REF!</v>
      </c>
      <c r="AH113" s="211" t="e">
        <f>IF('Crisis Indicator Data'!#REF!="No Data",1,IF(#REF!&lt;&gt;"",1,0))</f>
        <v>#REF!</v>
      </c>
      <c r="AI113" s="211" t="e">
        <f>IF('Crisis Indicator Data'!#REF!="No Data",1,IF(#REF!&lt;&gt;"",1,0))</f>
        <v>#REF!</v>
      </c>
      <c r="AJ113" s="211" t="e">
        <f>IF('Crisis Indicator Data'!#REF!="No Data",1,IF(#REF!&lt;&gt;"",1,0))</f>
        <v>#REF!</v>
      </c>
      <c r="AK113" s="211" t="e">
        <f>IF('Crisis Indicator Data'!#REF!="No Data",1,IF(#REF!&lt;&gt;"",1,0))</f>
        <v>#REF!</v>
      </c>
      <c r="AL113" s="211" t="e">
        <f>IF('Crisis Indicator Data'!#REF!="No Data",1,IF(#REF!&lt;&gt;"",1,0))</f>
        <v>#REF!</v>
      </c>
      <c r="AM113" s="211" t="e">
        <f>IF('Crisis Indicator Data'!#REF!="No Data",1,IF(#REF!&lt;&gt;"",1,0))</f>
        <v>#REF!</v>
      </c>
      <c r="AN113" s="211" t="e">
        <f>IF('Crisis Indicator Data'!#REF!="No Data",1,IF(#REF!&lt;&gt;"",1,0))</f>
        <v>#REF!</v>
      </c>
      <c r="AO113" s="211" t="e">
        <f>IF('Crisis Indicator Data'!#REF!="No Data",1,IF(#REF!&lt;&gt;"",1,0))</f>
        <v>#REF!</v>
      </c>
      <c r="AP113" s="211" t="e">
        <f>IF('Crisis Indicator Data'!#REF!="No Data",1,IF(#REF!&lt;&gt;"",1,0))</f>
        <v>#REF!</v>
      </c>
      <c r="AQ113" s="211" t="e">
        <f>IF('Crisis Indicator Data'!#REF!="No Data",1,IF(#REF!&lt;&gt;"",1,0))</f>
        <v>#REF!</v>
      </c>
      <c r="AR113" s="211" t="e">
        <f>IF('Crisis Indicator Data'!#REF!="No Data",1,IF(#REF!&lt;&gt;"",1,0))</f>
        <v>#REF!</v>
      </c>
      <c r="AS113" s="211" t="e">
        <f>IF('Crisis Indicator Data'!#REF!="No Data",1,IF(#REF!&lt;&gt;"",1,0))</f>
        <v>#REF!</v>
      </c>
      <c r="AT113" s="211" t="e">
        <f>IF('Crisis Indicator Data'!#REF!="No Data",1,IF(#REF!&lt;&gt;"",1,0))</f>
        <v>#REF!</v>
      </c>
      <c r="AU113" s="211" t="e">
        <f>IF('Crisis Indicator Data'!#REF!="No Data",1,IF(#REF!&lt;&gt;"",1,0))</f>
        <v>#REF!</v>
      </c>
      <c r="AV113" s="211" t="e">
        <f>IF('Crisis Indicator Data'!#REF!="No Data",1,IF(#REF!&lt;&gt;"",1,0))</f>
        <v>#REF!</v>
      </c>
      <c r="AW113" s="211" t="e">
        <f>IF('Crisis Indicator Data'!#REF!="No Data",1,IF(#REF!&lt;&gt;"",1,0))</f>
        <v>#REF!</v>
      </c>
      <c r="AX113" s="211" t="e">
        <f>IF('Crisis Indicator Data'!#REF!="No Data",1,IF(#REF!&lt;&gt;"",1,0))</f>
        <v>#REF!</v>
      </c>
      <c r="AY113" s="211" t="e">
        <f>IF('Crisis Indicator Data'!#REF!="No Data",1,IF(#REF!&lt;&gt;"",1,0))</f>
        <v>#REF!</v>
      </c>
      <c r="AZ113" s="211" t="e">
        <f>IF('Crisis Indicator Data'!#REF!="No Data",1,IF(#REF!&lt;&gt;"",1,0))</f>
        <v>#REF!</v>
      </c>
      <c r="BA113" t="e">
        <f t="shared" si="6"/>
        <v>#REF!</v>
      </c>
      <c r="BB113" s="22" t="e">
        <f t="shared" si="7"/>
        <v>#REF!</v>
      </c>
    </row>
    <row r="114" spans="1:54" x14ac:dyDescent="0.25">
      <c r="A114" t="s">
        <v>8963</v>
      </c>
      <c r="B114" s="211" t="e">
        <f>IF('Crisis Indicator Data'!#REF!="No Data",1,IF(#REF!&lt;&gt;"",1,0))</f>
        <v>#REF!</v>
      </c>
      <c r="C114" s="211" t="e">
        <f>IF('Crisis Indicator Data'!#REF!="No Data",1,IF(#REF!&lt;&gt;"",1,0))</f>
        <v>#REF!</v>
      </c>
      <c r="D114" s="211" t="e">
        <f>IF('Crisis Indicator Data'!#REF!="No Data",1,IF(#REF!&lt;&gt;"",1,0))</f>
        <v>#REF!</v>
      </c>
      <c r="E114" s="211" t="e">
        <f>IF('Crisis Indicator Data'!#REF!="No Data",1,IF(#REF!&lt;&gt;"",1,0))</f>
        <v>#REF!</v>
      </c>
      <c r="F114" s="211" t="e">
        <f>IF('Crisis Indicator Data'!#REF!="No Data",1,IF(#REF!&lt;&gt;"",1,0))</f>
        <v>#REF!</v>
      </c>
      <c r="G114" s="211" t="e">
        <f>IF('Crisis Indicator Data'!#REF!="No Data",1,IF(#REF!&lt;&gt;"",1,0))</f>
        <v>#REF!</v>
      </c>
      <c r="H114" s="211" t="e">
        <f>IF('Crisis Indicator Data'!#REF!="No Data",1,IF(#REF!&lt;&gt;"",1,0))</f>
        <v>#REF!</v>
      </c>
      <c r="I114" s="211" t="e">
        <f>IF('Crisis Indicator Data'!#REF!="No Data",1,IF(#REF!&lt;&gt;"",1,0))</f>
        <v>#REF!</v>
      </c>
      <c r="J114" s="211" t="e">
        <f>IF('Crisis Indicator Data'!#REF!="No Data",1,IF(#REF!&lt;&gt;"",1,0))</f>
        <v>#REF!</v>
      </c>
      <c r="K114" s="211" t="e">
        <f>IF('Crisis Indicator Data'!#REF!="No Data",1,IF(#REF!&lt;&gt;"",1,0))</f>
        <v>#REF!</v>
      </c>
      <c r="L114" s="211" t="e">
        <f>IF('Crisis Indicator Data'!#REF!="No Data",1,IF(#REF!&lt;&gt;"",1,0))</f>
        <v>#REF!</v>
      </c>
      <c r="M114" s="211" t="e">
        <f>IF('Crisis Indicator Data'!#REF!="No Data",1,IF(#REF!&lt;&gt;"",1,0))</f>
        <v>#REF!</v>
      </c>
      <c r="N114" s="211" t="e">
        <f>IF('Crisis Indicator Data'!#REF!="No Data",1,IF(#REF!&lt;&gt;"",1,0))</f>
        <v>#REF!</v>
      </c>
      <c r="O114" s="211" t="e">
        <f>IF('Crisis Indicator Data'!#REF!="No Data",1,IF(#REF!&lt;&gt;"",1,0))</f>
        <v>#REF!</v>
      </c>
      <c r="P114" s="211" t="e">
        <f>IF('Crisis Indicator Data'!#REF!="No Data",1,IF(#REF!&lt;&gt;"",1,0))</f>
        <v>#REF!</v>
      </c>
      <c r="Q114" s="211" t="e">
        <f>IF('Crisis Indicator Data'!#REF!="No Data",1,IF(#REF!&lt;&gt;"",1,0))</f>
        <v>#REF!</v>
      </c>
      <c r="R114" s="211" t="e">
        <f>IF('Crisis Indicator Data'!#REF!="No Data",1,IF(#REF!&lt;&gt;"",1,0))</f>
        <v>#REF!</v>
      </c>
      <c r="S114" s="211" t="e">
        <f>IF('Crisis Indicator Data'!#REF!="No Data",1,IF(#REF!&lt;&gt;"",1,0))</f>
        <v>#REF!</v>
      </c>
      <c r="T114" s="211" t="e">
        <f>IF('Crisis Indicator Data'!#REF!="No Data",1,IF(#REF!&lt;&gt;"",1,0))</f>
        <v>#REF!</v>
      </c>
      <c r="U114" s="211" t="e">
        <f>IF('Crisis Indicator Data'!#REF!="No Data",1,IF(#REF!&lt;&gt;"",1,0))</f>
        <v>#REF!</v>
      </c>
      <c r="V114" s="211" t="e">
        <f>IF('Crisis Indicator Data'!#REF!="No Data",1,IF(#REF!&lt;&gt;"",1,0))</f>
        <v>#REF!</v>
      </c>
      <c r="W114" s="211" t="e">
        <f>IF('Crisis Indicator Data'!#REF!="No Data",1,IF(#REF!&lt;&gt;"",1,0))</f>
        <v>#REF!</v>
      </c>
      <c r="X114" s="211" t="e">
        <f>IF('Crisis Indicator Data'!#REF!="No Data",1,IF(#REF!&lt;&gt;"",1,0))</f>
        <v>#REF!</v>
      </c>
      <c r="Y114" s="211" t="e">
        <f>IF('Crisis Indicator Data'!#REF!="No Data",1,IF(#REF!&lt;&gt;"",1,0))</f>
        <v>#REF!</v>
      </c>
      <c r="Z114" s="211" t="e">
        <f>IF('Crisis Indicator Data'!#REF!="No Data",1,IF(#REF!&lt;&gt;"",1,0))</f>
        <v>#REF!</v>
      </c>
      <c r="AA114" s="211" t="e">
        <f>IF('Crisis Indicator Data'!#REF!="No Data",1,IF(#REF!&lt;&gt;"",1,0))</f>
        <v>#REF!</v>
      </c>
      <c r="AB114" s="211" t="e">
        <f>IF('Crisis Indicator Data'!#REF!="No Data",1,IF(#REF!&lt;&gt;"",1,0))</f>
        <v>#REF!</v>
      </c>
      <c r="AC114" s="211" t="e">
        <f>IF('Crisis Indicator Data'!#REF!="No Data",1,IF(#REF!&lt;&gt;"",1,0))</f>
        <v>#REF!</v>
      </c>
      <c r="AD114" s="211" t="e">
        <f>IF('Crisis Indicator Data'!#REF!="No Data",1,IF(#REF!&lt;&gt;"",1,0))</f>
        <v>#REF!</v>
      </c>
      <c r="AE114" s="211" t="e">
        <f>IF('Crisis Indicator Data'!#REF!="No Data",1,IF(#REF!&lt;&gt;"",1,0))</f>
        <v>#REF!</v>
      </c>
      <c r="AF114" s="211" t="e">
        <f>IF('Crisis Indicator Data'!#REF!="No Data",1,IF(#REF!&lt;&gt;"",1,0))</f>
        <v>#REF!</v>
      </c>
      <c r="AG114" s="211" t="e">
        <f>IF('Crisis Indicator Data'!#REF!="No Data",1,IF(#REF!&lt;&gt;"",1,0))</f>
        <v>#REF!</v>
      </c>
      <c r="AH114" s="211" t="e">
        <f>IF('Crisis Indicator Data'!#REF!="No Data",1,IF(#REF!&lt;&gt;"",1,0))</f>
        <v>#REF!</v>
      </c>
      <c r="AI114" s="211" t="e">
        <f>IF('Crisis Indicator Data'!#REF!="No Data",1,IF(#REF!&lt;&gt;"",1,0))</f>
        <v>#REF!</v>
      </c>
      <c r="AJ114" s="211" t="e">
        <f>IF('Crisis Indicator Data'!#REF!="No Data",1,IF(#REF!&lt;&gt;"",1,0))</f>
        <v>#REF!</v>
      </c>
      <c r="AK114" s="211" t="e">
        <f>IF('Crisis Indicator Data'!#REF!="No Data",1,IF(#REF!&lt;&gt;"",1,0))</f>
        <v>#REF!</v>
      </c>
      <c r="AL114" s="211" t="e">
        <f>IF('Crisis Indicator Data'!#REF!="No Data",1,IF(#REF!&lt;&gt;"",1,0))</f>
        <v>#REF!</v>
      </c>
      <c r="AM114" s="211" t="e">
        <f>IF('Crisis Indicator Data'!#REF!="No Data",1,IF(#REF!&lt;&gt;"",1,0))</f>
        <v>#REF!</v>
      </c>
      <c r="AN114" s="211" t="e">
        <f>IF('Crisis Indicator Data'!#REF!="No Data",1,IF(#REF!&lt;&gt;"",1,0))</f>
        <v>#REF!</v>
      </c>
      <c r="AO114" s="211" t="e">
        <f>IF('Crisis Indicator Data'!#REF!="No Data",1,IF(#REF!&lt;&gt;"",1,0))</f>
        <v>#REF!</v>
      </c>
      <c r="AP114" s="211" t="e">
        <f>IF('Crisis Indicator Data'!#REF!="No Data",1,IF(#REF!&lt;&gt;"",1,0))</f>
        <v>#REF!</v>
      </c>
      <c r="AQ114" s="211" t="e">
        <f>IF('Crisis Indicator Data'!#REF!="No Data",1,IF(#REF!&lt;&gt;"",1,0))</f>
        <v>#REF!</v>
      </c>
      <c r="AR114" s="211" t="e">
        <f>IF('Crisis Indicator Data'!#REF!="No Data",1,IF(#REF!&lt;&gt;"",1,0))</f>
        <v>#REF!</v>
      </c>
      <c r="AS114" s="211" t="e">
        <f>IF('Crisis Indicator Data'!#REF!="No Data",1,IF(#REF!&lt;&gt;"",1,0))</f>
        <v>#REF!</v>
      </c>
      <c r="AT114" s="211" t="e">
        <f>IF('Crisis Indicator Data'!#REF!="No Data",1,IF(#REF!&lt;&gt;"",1,0))</f>
        <v>#REF!</v>
      </c>
      <c r="AU114" s="211" t="e">
        <f>IF('Crisis Indicator Data'!#REF!="No Data",1,IF(#REF!&lt;&gt;"",1,0))</f>
        <v>#REF!</v>
      </c>
      <c r="AV114" s="211" t="e">
        <f>IF('Crisis Indicator Data'!#REF!="No Data",1,IF(#REF!&lt;&gt;"",1,0))</f>
        <v>#REF!</v>
      </c>
      <c r="AW114" s="211" t="e">
        <f>IF('Crisis Indicator Data'!#REF!="No Data",1,IF(#REF!&lt;&gt;"",1,0))</f>
        <v>#REF!</v>
      </c>
      <c r="AX114" s="211" t="e">
        <f>IF('Crisis Indicator Data'!#REF!="No Data",1,IF(#REF!&lt;&gt;"",1,0))</f>
        <v>#REF!</v>
      </c>
      <c r="AY114" s="211" t="e">
        <f>IF('Crisis Indicator Data'!#REF!="No Data",1,IF(#REF!&lt;&gt;"",1,0))</f>
        <v>#REF!</v>
      </c>
      <c r="AZ114" s="211" t="e">
        <f>IF('Crisis Indicator Data'!#REF!="No Data",1,IF(#REF!&lt;&gt;"",1,0))</f>
        <v>#REF!</v>
      </c>
      <c r="BA114" t="e">
        <f t="shared" si="6"/>
        <v>#REF!</v>
      </c>
      <c r="BB114" s="22" t="e">
        <f t="shared" si="7"/>
        <v>#REF!</v>
      </c>
    </row>
    <row r="115" spans="1:54" x14ac:dyDescent="0.25">
      <c r="A115" t="s">
        <v>8961</v>
      </c>
      <c r="B115" s="211" t="e">
        <f>IF('Crisis Indicator Data'!#REF!="No Data",1,IF(#REF!&lt;&gt;"",1,0))</f>
        <v>#REF!</v>
      </c>
      <c r="C115" s="211" t="e">
        <f>IF('Crisis Indicator Data'!#REF!="No Data",1,IF(#REF!&lt;&gt;"",1,0))</f>
        <v>#REF!</v>
      </c>
      <c r="D115" s="211" t="e">
        <f>IF('Crisis Indicator Data'!#REF!="No Data",1,IF(#REF!&lt;&gt;"",1,0))</f>
        <v>#REF!</v>
      </c>
      <c r="E115" s="211" t="e">
        <f>IF('Crisis Indicator Data'!#REF!="No Data",1,IF(#REF!&lt;&gt;"",1,0))</f>
        <v>#REF!</v>
      </c>
      <c r="F115" s="211" t="e">
        <f>IF('Crisis Indicator Data'!#REF!="No Data",1,IF(#REF!&lt;&gt;"",1,0))</f>
        <v>#REF!</v>
      </c>
      <c r="G115" s="211" t="e">
        <f>IF('Crisis Indicator Data'!#REF!="No Data",1,IF(#REF!&lt;&gt;"",1,0))</f>
        <v>#REF!</v>
      </c>
      <c r="H115" s="211" t="e">
        <f>IF('Crisis Indicator Data'!#REF!="No Data",1,IF(#REF!&lt;&gt;"",1,0))</f>
        <v>#REF!</v>
      </c>
      <c r="I115" s="211" t="e">
        <f>IF('Crisis Indicator Data'!#REF!="No Data",1,IF(#REF!&lt;&gt;"",1,0))</f>
        <v>#REF!</v>
      </c>
      <c r="J115" s="211" t="e">
        <f>IF('Crisis Indicator Data'!#REF!="No Data",1,IF(#REF!&lt;&gt;"",1,0))</f>
        <v>#REF!</v>
      </c>
      <c r="K115" s="211" t="e">
        <f>IF('Crisis Indicator Data'!#REF!="No Data",1,IF(#REF!&lt;&gt;"",1,0))</f>
        <v>#REF!</v>
      </c>
      <c r="L115" s="211" t="e">
        <f>IF('Crisis Indicator Data'!#REF!="No Data",1,IF(#REF!&lt;&gt;"",1,0))</f>
        <v>#REF!</v>
      </c>
      <c r="M115" s="211" t="e">
        <f>IF('Crisis Indicator Data'!#REF!="No Data",1,IF(#REF!&lt;&gt;"",1,0))</f>
        <v>#REF!</v>
      </c>
      <c r="N115" s="211" t="e">
        <f>IF('Crisis Indicator Data'!#REF!="No Data",1,IF(#REF!&lt;&gt;"",1,0))</f>
        <v>#REF!</v>
      </c>
      <c r="O115" s="211" t="e">
        <f>IF('Crisis Indicator Data'!#REF!="No Data",1,IF(#REF!&lt;&gt;"",1,0))</f>
        <v>#REF!</v>
      </c>
      <c r="P115" s="211" t="e">
        <f>IF('Crisis Indicator Data'!#REF!="No Data",1,IF(#REF!&lt;&gt;"",1,0))</f>
        <v>#REF!</v>
      </c>
      <c r="Q115" s="211" t="e">
        <f>IF('Crisis Indicator Data'!#REF!="No Data",1,IF(#REF!&lt;&gt;"",1,0))</f>
        <v>#REF!</v>
      </c>
      <c r="R115" s="211" t="e">
        <f>IF('Crisis Indicator Data'!#REF!="No Data",1,IF(#REF!&lt;&gt;"",1,0))</f>
        <v>#REF!</v>
      </c>
      <c r="S115" s="211" t="e">
        <f>IF('Crisis Indicator Data'!#REF!="No Data",1,IF(#REF!&lt;&gt;"",1,0))</f>
        <v>#REF!</v>
      </c>
      <c r="T115" s="211" t="e">
        <f>IF('Crisis Indicator Data'!#REF!="No Data",1,IF(#REF!&lt;&gt;"",1,0))</f>
        <v>#REF!</v>
      </c>
      <c r="U115" s="211" t="e">
        <f>IF('Crisis Indicator Data'!#REF!="No Data",1,IF(#REF!&lt;&gt;"",1,0))</f>
        <v>#REF!</v>
      </c>
      <c r="V115" s="211" t="e">
        <f>IF('Crisis Indicator Data'!#REF!="No Data",1,IF(#REF!&lt;&gt;"",1,0))</f>
        <v>#REF!</v>
      </c>
      <c r="W115" s="211" t="e">
        <f>IF('Crisis Indicator Data'!#REF!="No Data",1,IF(#REF!&lt;&gt;"",1,0))</f>
        <v>#REF!</v>
      </c>
      <c r="X115" s="211" t="e">
        <f>IF('Crisis Indicator Data'!#REF!="No Data",1,IF(#REF!&lt;&gt;"",1,0))</f>
        <v>#REF!</v>
      </c>
      <c r="Y115" s="211" t="e">
        <f>IF('Crisis Indicator Data'!#REF!="No Data",1,IF(#REF!&lt;&gt;"",1,0))</f>
        <v>#REF!</v>
      </c>
      <c r="Z115" s="211" t="e">
        <f>IF('Crisis Indicator Data'!#REF!="No Data",1,IF(#REF!&lt;&gt;"",1,0))</f>
        <v>#REF!</v>
      </c>
      <c r="AA115" s="211" t="e">
        <f>IF('Crisis Indicator Data'!#REF!="No Data",1,IF(#REF!&lt;&gt;"",1,0))</f>
        <v>#REF!</v>
      </c>
      <c r="AB115" s="211" t="e">
        <f>IF('Crisis Indicator Data'!#REF!="No Data",1,IF(#REF!&lt;&gt;"",1,0))</f>
        <v>#REF!</v>
      </c>
      <c r="AC115" s="211" t="e">
        <f>IF('Crisis Indicator Data'!#REF!="No Data",1,IF(#REF!&lt;&gt;"",1,0))</f>
        <v>#REF!</v>
      </c>
      <c r="AD115" s="211" t="e">
        <f>IF('Crisis Indicator Data'!#REF!="No Data",1,IF(#REF!&lt;&gt;"",1,0))</f>
        <v>#REF!</v>
      </c>
      <c r="AE115" s="211" t="e">
        <f>IF('Crisis Indicator Data'!#REF!="No Data",1,IF(#REF!&lt;&gt;"",1,0))</f>
        <v>#REF!</v>
      </c>
      <c r="AF115" s="211" t="e">
        <f>IF('Crisis Indicator Data'!#REF!="No Data",1,IF(#REF!&lt;&gt;"",1,0))</f>
        <v>#REF!</v>
      </c>
      <c r="AG115" s="211" t="e">
        <f>IF('Crisis Indicator Data'!#REF!="No Data",1,IF(#REF!&lt;&gt;"",1,0))</f>
        <v>#REF!</v>
      </c>
      <c r="AH115" s="211" t="e">
        <f>IF('Crisis Indicator Data'!#REF!="No Data",1,IF(#REF!&lt;&gt;"",1,0))</f>
        <v>#REF!</v>
      </c>
      <c r="AI115" s="211" t="e">
        <f>IF('Crisis Indicator Data'!#REF!="No Data",1,IF(#REF!&lt;&gt;"",1,0))</f>
        <v>#REF!</v>
      </c>
      <c r="AJ115" s="211" t="e">
        <f>IF('Crisis Indicator Data'!#REF!="No Data",1,IF(#REF!&lt;&gt;"",1,0))</f>
        <v>#REF!</v>
      </c>
      <c r="AK115" s="211" t="e">
        <f>IF('Crisis Indicator Data'!#REF!="No Data",1,IF(#REF!&lt;&gt;"",1,0))</f>
        <v>#REF!</v>
      </c>
      <c r="AL115" s="211" t="e">
        <f>IF('Crisis Indicator Data'!#REF!="No Data",1,IF(#REF!&lt;&gt;"",1,0))</f>
        <v>#REF!</v>
      </c>
      <c r="AM115" s="211" t="e">
        <f>IF('Crisis Indicator Data'!#REF!="No Data",1,IF(#REF!&lt;&gt;"",1,0))</f>
        <v>#REF!</v>
      </c>
      <c r="AN115" s="211" t="e">
        <f>IF('Crisis Indicator Data'!#REF!="No Data",1,IF(#REF!&lt;&gt;"",1,0))</f>
        <v>#REF!</v>
      </c>
      <c r="AO115" s="211" t="e">
        <f>IF('Crisis Indicator Data'!#REF!="No Data",1,IF(#REF!&lt;&gt;"",1,0))</f>
        <v>#REF!</v>
      </c>
      <c r="AP115" s="211" t="e">
        <f>IF('Crisis Indicator Data'!#REF!="No Data",1,IF(#REF!&lt;&gt;"",1,0))</f>
        <v>#REF!</v>
      </c>
      <c r="AQ115" s="211" t="e">
        <f>IF('Crisis Indicator Data'!#REF!="No Data",1,IF(#REF!&lt;&gt;"",1,0))</f>
        <v>#REF!</v>
      </c>
      <c r="AR115" s="211" t="e">
        <f>IF('Crisis Indicator Data'!#REF!="No Data",1,IF(#REF!&lt;&gt;"",1,0))</f>
        <v>#REF!</v>
      </c>
      <c r="AS115" s="211" t="e">
        <f>IF('Crisis Indicator Data'!#REF!="No Data",1,IF(#REF!&lt;&gt;"",1,0))</f>
        <v>#REF!</v>
      </c>
      <c r="AT115" s="211" t="e">
        <f>IF('Crisis Indicator Data'!#REF!="No Data",1,IF(#REF!&lt;&gt;"",1,0))</f>
        <v>#REF!</v>
      </c>
      <c r="AU115" s="211" t="e">
        <f>IF('Crisis Indicator Data'!#REF!="No Data",1,IF(#REF!&lt;&gt;"",1,0))</f>
        <v>#REF!</v>
      </c>
      <c r="AV115" s="211" t="e">
        <f>IF('Crisis Indicator Data'!#REF!="No Data",1,IF(#REF!&lt;&gt;"",1,0))</f>
        <v>#REF!</v>
      </c>
      <c r="AW115" s="211" t="e">
        <f>IF('Crisis Indicator Data'!#REF!="No Data",1,IF(#REF!&lt;&gt;"",1,0))</f>
        <v>#REF!</v>
      </c>
      <c r="AX115" s="211" t="e">
        <f>IF('Crisis Indicator Data'!#REF!="No Data",1,IF(#REF!&lt;&gt;"",1,0))</f>
        <v>#REF!</v>
      </c>
      <c r="AY115" s="211" t="e">
        <f>IF('Crisis Indicator Data'!#REF!="No Data",1,IF(#REF!&lt;&gt;"",1,0))</f>
        <v>#REF!</v>
      </c>
      <c r="AZ115" s="211" t="e">
        <f>IF('Crisis Indicator Data'!#REF!="No Data",1,IF(#REF!&lt;&gt;"",1,0))</f>
        <v>#REF!</v>
      </c>
      <c r="BA115" t="e">
        <f t="shared" si="6"/>
        <v>#REF!</v>
      </c>
      <c r="BB115" s="22" t="e">
        <f t="shared" si="7"/>
        <v>#REF!</v>
      </c>
    </row>
    <row r="116" spans="1:54" x14ac:dyDescent="0.25">
      <c r="A116" t="s">
        <v>8946</v>
      </c>
      <c r="B116" s="211" t="e">
        <f>IF('Crisis Indicator Data'!#REF!="No Data",1,IF(#REF!&lt;&gt;"",1,0))</f>
        <v>#REF!</v>
      </c>
      <c r="C116" s="211" t="e">
        <f>IF('Crisis Indicator Data'!#REF!="No Data",1,IF(#REF!&lt;&gt;"",1,0))</f>
        <v>#REF!</v>
      </c>
      <c r="D116" s="211" t="e">
        <f>IF('Crisis Indicator Data'!#REF!="No Data",1,IF(#REF!&lt;&gt;"",1,0))</f>
        <v>#REF!</v>
      </c>
      <c r="E116" s="211" t="e">
        <f>IF('Crisis Indicator Data'!#REF!="No Data",1,IF(#REF!&lt;&gt;"",1,0))</f>
        <v>#REF!</v>
      </c>
      <c r="F116" s="211" t="e">
        <f>IF('Crisis Indicator Data'!#REF!="No Data",1,IF(#REF!&lt;&gt;"",1,0))</f>
        <v>#REF!</v>
      </c>
      <c r="G116" s="211" t="e">
        <f>IF('Crisis Indicator Data'!#REF!="No Data",1,IF(#REF!&lt;&gt;"",1,0))</f>
        <v>#REF!</v>
      </c>
      <c r="H116" s="211" t="e">
        <f>IF('Crisis Indicator Data'!#REF!="No Data",1,IF(#REF!&lt;&gt;"",1,0))</f>
        <v>#REF!</v>
      </c>
      <c r="I116" s="211" t="e">
        <f>IF('Crisis Indicator Data'!#REF!="No Data",1,IF(#REF!&lt;&gt;"",1,0))</f>
        <v>#REF!</v>
      </c>
      <c r="J116" s="211" t="e">
        <f>IF('Crisis Indicator Data'!#REF!="No Data",1,IF(#REF!&lt;&gt;"",1,0))</f>
        <v>#REF!</v>
      </c>
      <c r="K116" s="211" t="e">
        <f>IF('Crisis Indicator Data'!#REF!="No Data",1,IF(#REF!&lt;&gt;"",1,0))</f>
        <v>#REF!</v>
      </c>
      <c r="L116" s="211" t="e">
        <f>IF('Crisis Indicator Data'!#REF!="No Data",1,IF(#REF!&lt;&gt;"",1,0))</f>
        <v>#REF!</v>
      </c>
      <c r="M116" s="211" t="e">
        <f>IF('Crisis Indicator Data'!#REF!="No Data",1,IF(#REF!&lt;&gt;"",1,0))</f>
        <v>#REF!</v>
      </c>
      <c r="N116" s="211" t="e">
        <f>IF('Crisis Indicator Data'!#REF!="No Data",1,IF(#REF!&lt;&gt;"",1,0))</f>
        <v>#REF!</v>
      </c>
      <c r="O116" s="211" t="e">
        <f>IF('Crisis Indicator Data'!#REF!="No Data",1,IF(#REF!&lt;&gt;"",1,0))</f>
        <v>#REF!</v>
      </c>
      <c r="P116" s="211" t="e">
        <f>IF('Crisis Indicator Data'!#REF!="No Data",1,IF(#REF!&lt;&gt;"",1,0))</f>
        <v>#REF!</v>
      </c>
      <c r="Q116" s="211" t="e">
        <f>IF('Crisis Indicator Data'!#REF!="No Data",1,IF(#REF!&lt;&gt;"",1,0))</f>
        <v>#REF!</v>
      </c>
      <c r="R116" s="211" t="e">
        <f>IF('Crisis Indicator Data'!#REF!="No Data",1,IF(#REF!&lt;&gt;"",1,0))</f>
        <v>#REF!</v>
      </c>
      <c r="S116" s="211" t="e">
        <f>IF('Crisis Indicator Data'!#REF!="No Data",1,IF(#REF!&lt;&gt;"",1,0))</f>
        <v>#REF!</v>
      </c>
      <c r="T116" s="211" t="e">
        <f>IF('Crisis Indicator Data'!#REF!="No Data",1,IF(#REF!&lt;&gt;"",1,0))</f>
        <v>#REF!</v>
      </c>
      <c r="U116" s="211" t="e">
        <f>IF('Crisis Indicator Data'!#REF!="No Data",1,IF(#REF!&lt;&gt;"",1,0))</f>
        <v>#REF!</v>
      </c>
      <c r="V116" s="211" t="e">
        <f>IF('Crisis Indicator Data'!#REF!="No Data",1,IF(#REF!&lt;&gt;"",1,0))</f>
        <v>#REF!</v>
      </c>
      <c r="W116" s="211" t="e">
        <f>IF('Crisis Indicator Data'!#REF!="No Data",1,IF(#REF!&lt;&gt;"",1,0))</f>
        <v>#REF!</v>
      </c>
      <c r="X116" s="211" t="e">
        <f>IF('Crisis Indicator Data'!#REF!="No Data",1,IF(#REF!&lt;&gt;"",1,0))</f>
        <v>#REF!</v>
      </c>
      <c r="Y116" s="211" t="e">
        <f>IF('Crisis Indicator Data'!#REF!="No Data",1,IF(#REF!&lt;&gt;"",1,0))</f>
        <v>#REF!</v>
      </c>
      <c r="Z116" s="211" t="e">
        <f>IF('Crisis Indicator Data'!#REF!="No Data",1,IF(#REF!&lt;&gt;"",1,0))</f>
        <v>#REF!</v>
      </c>
      <c r="AA116" s="211" t="e">
        <f>IF('Crisis Indicator Data'!#REF!="No Data",1,IF(#REF!&lt;&gt;"",1,0))</f>
        <v>#REF!</v>
      </c>
      <c r="AB116" s="211" t="e">
        <f>IF('Crisis Indicator Data'!#REF!="No Data",1,IF(#REF!&lt;&gt;"",1,0))</f>
        <v>#REF!</v>
      </c>
      <c r="AC116" s="211" t="e">
        <f>IF('Crisis Indicator Data'!#REF!="No Data",1,IF(#REF!&lt;&gt;"",1,0))</f>
        <v>#REF!</v>
      </c>
      <c r="AD116" s="211" t="e">
        <f>IF('Crisis Indicator Data'!#REF!="No Data",1,IF(#REF!&lt;&gt;"",1,0))</f>
        <v>#REF!</v>
      </c>
      <c r="AE116" s="211" t="e">
        <f>IF('Crisis Indicator Data'!#REF!="No Data",1,IF(#REF!&lt;&gt;"",1,0))</f>
        <v>#REF!</v>
      </c>
      <c r="AF116" s="211" t="e">
        <f>IF('Crisis Indicator Data'!#REF!="No Data",1,IF(#REF!&lt;&gt;"",1,0))</f>
        <v>#REF!</v>
      </c>
      <c r="AG116" s="211" t="e">
        <f>IF('Crisis Indicator Data'!#REF!="No Data",1,IF(#REF!&lt;&gt;"",1,0))</f>
        <v>#REF!</v>
      </c>
      <c r="AH116" s="211" t="e">
        <f>IF('Crisis Indicator Data'!#REF!="No Data",1,IF(#REF!&lt;&gt;"",1,0))</f>
        <v>#REF!</v>
      </c>
      <c r="AI116" s="211" t="e">
        <f>IF('Crisis Indicator Data'!#REF!="No Data",1,IF(#REF!&lt;&gt;"",1,0))</f>
        <v>#REF!</v>
      </c>
      <c r="AJ116" s="211" t="e">
        <f>IF('Crisis Indicator Data'!#REF!="No Data",1,IF(#REF!&lt;&gt;"",1,0))</f>
        <v>#REF!</v>
      </c>
      <c r="AK116" s="211" t="e">
        <f>IF('Crisis Indicator Data'!#REF!="No Data",1,IF(#REF!&lt;&gt;"",1,0))</f>
        <v>#REF!</v>
      </c>
      <c r="AL116" s="211" t="e">
        <f>IF('Crisis Indicator Data'!#REF!="No Data",1,IF(#REF!&lt;&gt;"",1,0))</f>
        <v>#REF!</v>
      </c>
      <c r="AM116" s="211" t="e">
        <f>IF('Crisis Indicator Data'!#REF!="No Data",1,IF(#REF!&lt;&gt;"",1,0))</f>
        <v>#REF!</v>
      </c>
      <c r="AN116" s="211" t="e">
        <f>IF('Crisis Indicator Data'!#REF!="No Data",1,IF(#REF!&lt;&gt;"",1,0))</f>
        <v>#REF!</v>
      </c>
      <c r="AO116" s="211" t="e">
        <f>IF('Crisis Indicator Data'!#REF!="No Data",1,IF(#REF!&lt;&gt;"",1,0))</f>
        <v>#REF!</v>
      </c>
      <c r="AP116" s="211" t="e">
        <f>IF('Crisis Indicator Data'!#REF!="No Data",1,IF(#REF!&lt;&gt;"",1,0))</f>
        <v>#REF!</v>
      </c>
      <c r="AQ116" s="211" t="e">
        <f>IF('Crisis Indicator Data'!#REF!="No Data",1,IF(#REF!&lt;&gt;"",1,0))</f>
        <v>#REF!</v>
      </c>
      <c r="AR116" s="211" t="e">
        <f>IF('Crisis Indicator Data'!#REF!="No Data",1,IF(#REF!&lt;&gt;"",1,0))</f>
        <v>#REF!</v>
      </c>
      <c r="AS116" s="211" t="e">
        <f>IF('Crisis Indicator Data'!#REF!="No Data",1,IF(#REF!&lt;&gt;"",1,0))</f>
        <v>#REF!</v>
      </c>
      <c r="AT116" s="211" t="e">
        <f>IF('Crisis Indicator Data'!#REF!="No Data",1,IF(#REF!&lt;&gt;"",1,0))</f>
        <v>#REF!</v>
      </c>
      <c r="AU116" s="211" t="e">
        <f>IF('Crisis Indicator Data'!#REF!="No Data",1,IF(#REF!&lt;&gt;"",1,0))</f>
        <v>#REF!</v>
      </c>
      <c r="AV116" s="211" t="e">
        <f>IF('Crisis Indicator Data'!#REF!="No Data",1,IF(#REF!&lt;&gt;"",1,0))</f>
        <v>#REF!</v>
      </c>
      <c r="AW116" s="211" t="e">
        <f>IF('Crisis Indicator Data'!#REF!="No Data",1,IF(#REF!&lt;&gt;"",1,0))</f>
        <v>#REF!</v>
      </c>
      <c r="AX116" s="211" t="e">
        <f>IF('Crisis Indicator Data'!#REF!="No Data",1,IF(#REF!&lt;&gt;"",1,0))</f>
        <v>#REF!</v>
      </c>
      <c r="AY116" s="211" t="e">
        <f>IF('Crisis Indicator Data'!#REF!="No Data",1,IF(#REF!&lt;&gt;"",1,0))</f>
        <v>#REF!</v>
      </c>
      <c r="AZ116" s="211" t="e">
        <f>IF('Crisis Indicator Data'!#REF!="No Data",1,IF(#REF!&lt;&gt;"",1,0))</f>
        <v>#REF!</v>
      </c>
      <c r="BA116" t="e">
        <f t="shared" si="6"/>
        <v>#REF!</v>
      </c>
      <c r="BB116" s="22" t="e">
        <f t="shared" si="7"/>
        <v>#REF!</v>
      </c>
    </row>
    <row r="117" spans="1:54" x14ac:dyDescent="0.25">
      <c r="A117" t="s">
        <v>8964</v>
      </c>
      <c r="B117" s="211" t="e">
        <f>IF('Crisis Indicator Data'!#REF!="No Data",1,IF(#REF!&lt;&gt;"",1,0))</f>
        <v>#REF!</v>
      </c>
      <c r="C117" s="211" t="e">
        <f>IF('Crisis Indicator Data'!#REF!="No Data",1,IF(#REF!&lt;&gt;"",1,0))</f>
        <v>#REF!</v>
      </c>
      <c r="D117" s="211" t="e">
        <f>IF('Crisis Indicator Data'!#REF!="No Data",1,IF(#REF!&lt;&gt;"",1,0))</f>
        <v>#REF!</v>
      </c>
      <c r="E117" s="211" t="e">
        <f>IF('Crisis Indicator Data'!#REF!="No Data",1,IF(#REF!&lt;&gt;"",1,0))</f>
        <v>#REF!</v>
      </c>
      <c r="F117" s="211" t="e">
        <f>IF('Crisis Indicator Data'!#REF!="No Data",1,IF(#REF!&lt;&gt;"",1,0))</f>
        <v>#REF!</v>
      </c>
      <c r="G117" s="211" t="e">
        <f>IF('Crisis Indicator Data'!#REF!="No Data",1,IF(#REF!&lt;&gt;"",1,0))</f>
        <v>#REF!</v>
      </c>
      <c r="H117" s="211" t="e">
        <f>IF('Crisis Indicator Data'!#REF!="No Data",1,IF(#REF!&lt;&gt;"",1,0))</f>
        <v>#REF!</v>
      </c>
      <c r="I117" s="211" t="e">
        <f>IF('Crisis Indicator Data'!#REF!="No Data",1,IF(#REF!&lt;&gt;"",1,0))</f>
        <v>#REF!</v>
      </c>
      <c r="J117" s="211" t="e">
        <f>IF('Crisis Indicator Data'!#REF!="No Data",1,IF(#REF!&lt;&gt;"",1,0))</f>
        <v>#REF!</v>
      </c>
      <c r="K117" s="211" t="e">
        <f>IF('Crisis Indicator Data'!#REF!="No Data",1,IF(#REF!&lt;&gt;"",1,0))</f>
        <v>#REF!</v>
      </c>
      <c r="L117" s="211" t="e">
        <f>IF('Crisis Indicator Data'!#REF!="No Data",1,IF(#REF!&lt;&gt;"",1,0))</f>
        <v>#REF!</v>
      </c>
      <c r="M117" s="211" t="e">
        <f>IF('Crisis Indicator Data'!#REF!="No Data",1,IF(#REF!&lt;&gt;"",1,0))</f>
        <v>#REF!</v>
      </c>
      <c r="N117" s="211" t="e">
        <f>IF('Crisis Indicator Data'!#REF!="No Data",1,IF(#REF!&lt;&gt;"",1,0))</f>
        <v>#REF!</v>
      </c>
      <c r="O117" s="211" t="e">
        <f>IF('Crisis Indicator Data'!#REF!="No Data",1,IF(#REF!&lt;&gt;"",1,0))</f>
        <v>#REF!</v>
      </c>
      <c r="P117" s="211" t="e">
        <f>IF('Crisis Indicator Data'!#REF!="No Data",1,IF(#REF!&lt;&gt;"",1,0))</f>
        <v>#REF!</v>
      </c>
      <c r="Q117" s="211" t="e">
        <f>IF('Crisis Indicator Data'!#REF!="No Data",1,IF(#REF!&lt;&gt;"",1,0))</f>
        <v>#REF!</v>
      </c>
      <c r="R117" s="211" t="e">
        <f>IF('Crisis Indicator Data'!#REF!="No Data",1,IF(#REF!&lt;&gt;"",1,0))</f>
        <v>#REF!</v>
      </c>
      <c r="S117" s="211" t="e">
        <f>IF('Crisis Indicator Data'!#REF!="No Data",1,IF(#REF!&lt;&gt;"",1,0))</f>
        <v>#REF!</v>
      </c>
      <c r="T117" s="211" t="e">
        <f>IF('Crisis Indicator Data'!#REF!="No Data",1,IF(#REF!&lt;&gt;"",1,0))</f>
        <v>#REF!</v>
      </c>
      <c r="U117" s="211" t="e">
        <f>IF('Crisis Indicator Data'!#REF!="No Data",1,IF(#REF!&lt;&gt;"",1,0))</f>
        <v>#REF!</v>
      </c>
      <c r="V117" s="211" t="e">
        <f>IF('Crisis Indicator Data'!#REF!="No Data",1,IF(#REF!&lt;&gt;"",1,0))</f>
        <v>#REF!</v>
      </c>
      <c r="W117" s="211" t="e">
        <f>IF('Crisis Indicator Data'!#REF!="No Data",1,IF(#REF!&lt;&gt;"",1,0))</f>
        <v>#REF!</v>
      </c>
      <c r="X117" s="211" t="e">
        <f>IF('Crisis Indicator Data'!#REF!="No Data",1,IF(#REF!&lt;&gt;"",1,0))</f>
        <v>#REF!</v>
      </c>
      <c r="Y117" s="211" t="e">
        <f>IF('Crisis Indicator Data'!#REF!="No Data",1,IF(#REF!&lt;&gt;"",1,0))</f>
        <v>#REF!</v>
      </c>
      <c r="Z117" s="211" t="e">
        <f>IF('Crisis Indicator Data'!#REF!="No Data",1,IF(#REF!&lt;&gt;"",1,0))</f>
        <v>#REF!</v>
      </c>
      <c r="AA117" s="211" t="e">
        <f>IF('Crisis Indicator Data'!#REF!="No Data",1,IF(#REF!&lt;&gt;"",1,0))</f>
        <v>#REF!</v>
      </c>
      <c r="AB117" s="211" t="e">
        <f>IF('Crisis Indicator Data'!#REF!="No Data",1,IF(#REF!&lt;&gt;"",1,0))</f>
        <v>#REF!</v>
      </c>
      <c r="AC117" s="211" t="e">
        <f>IF('Crisis Indicator Data'!#REF!="No Data",1,IF(#REF!&lt;&gt;"",1,0))</f>
        <v>#REF!</v>
      </c>
      <c r="AD117" s="211" t="e">
        <f>IF('Crisis Indicator Data'!#REF!="No Data",1,IF(#REF!&lt;&gt;"",1,0))</f>
        <v>#REF!</v>
      </c>
      <c r="AE117" s="211" t="e">
        <f>IF('Crisis Indicator Data'!#REF!="No Data",1,IF(#REF!&lt;&gt;"",1,0))</f>
        <v>#REF!</v>
      </c>
      <c r="AF117" s="211" t="e">
        <f>IF('Crisis Indicator Data'!#REF!="No Data",1,IF(#REF!&lt;&gt;"",1,0))</f>
        <v>#REF!</v>
      </c>
      <c r="AG117" s="211" t="e">
        <f>IF('Crisis Indicator Data'!#REF!="No Data",1,IF(#REF!&lt;&gt;"",1,0))</f>
        <v>#REF!</v>
      </c>
      <c r="AH117" s="211" t="e">
        <f>IF('Crisis Indicator Data'!#REF!="No Data",1,IF(#REF!&lt;&gt;"",1,0))</f>
        <v>#REF!</v>
      </c>
      <c r="AI117" s="211" t="e">
        <f>IF('Crisis Indicator Data'!#REF!="No Data",1,IF(#REF!&lt;&gt;"",1,0))</f>
        <v>#REF!</v>
      </c>
      <c r="AJ117" s="211" t="e">
        <f>IF('Crisis Indicator Data'!#REF!="No Data",1,IF(#REF!&lt;&gt;"",1,0))</f>
        <v>#REF!</v>
      </c>
      <c r="AK117" s="211" t="e">
        <f>IF('Crisis Indicator Data'!#REF!="No Data",1,IF(#REF!&lt;&gt;"",1,0))</f>
        <v>#REF!</v>
      </c>
      <c r="AL117" s="211" t="e">
        <f>IF('Crisis Indicator Data'!#REF!="No Data",1,IF(#REF!&lt;&gt;"",1,0))</f>
        <v>#REF!</v>
      </c>
      <c r="AM117" s="211" t="e">
        <f>IF('Crisis Indicator Data'!#REF!="No Data",1,IF(#REF!&lt;&gt;"",1,0))</f>
        <v>#REF!</v>
      </c>
      <c r="AN117" s="211" t="e">
        <f>IF('Crisis Indicator Data'!#REF!="No Data",1,IF(#REF!&lt;&gt;"",1,0))</f>
        <v>#REF!</v>
      </c>
      <c r="AO117" s="211" t="e">
        <f>IF('Crisis Indicator Data'!#REF!="No Data",1,IF(#REF!&lt;&gt;"",1,0))</f>
        <v>#REF!</v>
      </c>
      <c r="AP117" s="211" t="e">
        <f>IF('Crisis Indicator Data'!#REF!="No Data",1,IF(#REF!&lt;&gt;"",1,0))</f>
        <v>#REF!</v>
      </c>
      <c r="AQ117" s="211" t="e">
        <f>IF('Crisis Indicator Data'!#REF!="No Data",1,IF(#REF!&lt;&gt;"",1,0))</f>
        <v>#REF!</v>
      </c>
      <c r="AR117" s="211" t="e">
        <f>IF('Crisis Indicator Data'!#REF!="No Data",1,IF(#REF!&lt;&gt;"",1,0))</f>
        <v>#REF!</v>
      </c>
      <c r="AS117" s="211" t="e">
        <f>IF('Crisis Indicator Data'!#REF!="No Data",1,IF(#REF!&lt;&gt;"",1,0))</f>
        <v>#REF!</v>
      </c>
      <c r="AT117" s="211" t="e">
        <f>IF('Crisis Indicator Data'!#REF!="No Data",1,IF(#REF!&lt;&gt;"",1,0))</f>
        <v>#REF!</v>
      </c>
      <c r="AU117" s="211" t="e">
        <f>IF('Crisis Indicator Data'!#REF!="No Data",1,IF(#REF!&lt;&gt;"",1,0))</f>
        <v>#REF!</v>
      </c>
      <c r="AV117" s="211" t="e">
        <f>IF('Crisis Indicator Data'!#REF!="No Data",1,IF(#REF!&lt;&gt;"",1,0))</f>
        <v>#REF!</v>
      </c>
      <c r="AW117" s="211" t="e">
        <f>IF('Crisis Indicator Data'!#REF!="No Data",1,IF(#REF!&lt;&gt;"",1,0))</f>
        <v>#REF!</v>
      </c>
      <c r="AX117" s="211" t="e">
        <f>IF('Crisis Indicator Data'!#REF!="No Data",1,IF(#REF!&lt;&gt;"",1,0))</f>
        <v>#REF!</v>
      </c>
      <c r="AY117" s="211" t="e">
        <f>IF('Crisis Indicator Data'!#REF!="No Data",1,IF(#REF!&lt;&gt;"",1,0))</f>
        <v>#REF!</v>
      </c>
      <c r="AZ117" s="211" t="e">
        <f>IF('Crisis Indicator Data'!#REF!="No Data",1,IF(#REF!&lt;&gt;"",1,0))</f>
        <v>#REF!</v>
      </c>
      <c r="BA117" t="e">
        <f t="shared" si="6"/>
        <v>#REF!</v>
      </c>
      <c r="BB117" s="22" t="e">
        <f t="shared" si="7"/>
        <v>#REF!</v>
      </c>
    </row>
    <row r="118" spans="1:54" x14ac:dyDescent="0.25">
      <c r="A118" t="s">
        <v>8959</v>
      </c>
      <c r="B118" s="211" t="e">
        <f>IF('Crisis Indicator Data'!#REF!="No Data",1,IF(#REF!&lt;&gt;"",1,0))</f>
        <v>#REF!</v>
      </c>
      <c r="C118" s="211" t="e">
        <f>IF('Crisis Indicator Data'!#REF!="No Data",1,IF(#REF!&lt;&gt;"",1,0))</f>
        <v>#REF!</v>
      </c>
      <c r="D118" s="211" t="e">
        <f>IF('Crisis Indicator Data'!#REF!="No Data",1,IF(#REF!&lt;&gt;"",1,0))</f>
        <v>#REF!</v>
      </c>
      <c r="E118" s="211" t="e">
        <f>IF('Crisis Indicator Data'!#REF!="No Data",1,IF(#REF!&lt;&gt;"",1,0))</f>
        <v>#REF!</v>
      </c>
      <c r="F118" s="211" t="e">
        <f>IF('Crisis Indicator Data'!#REF!="No Data",1,IF(#REF!&lt;&gt;"",1,0))</f>
        <v>#REF!</v>
      </c>
      <c r="G118" s="211" t="e">
        <f>IF('Crisis Indicator Data'!#REF!="No Data",1,IF(#REF!&lt;&gt;"",1,0))</f>
        <v>#REF!</v>
      </c>
      <c r="H118" s="211" t="e">
        <f>IF('Crisis Indicator Data'!#REF!="No Data",1,IF(#REF!&lt;&gt;"",1,0))</f>
        <v>#REF!</v>
      </c>
      <c r="I118" s="211" t="e">
        <f>IF('Crisis Indicator Data'!#REF!="No Data",1,IF(#REF!&lt;&gt;"",1,0))</f>
        <v>#REF!</v>
      </c>
      <c r="J118" s="211" t="e">
        <f>IF('Crisis Indicator Data'!#REF!="No Data",1,IF(#REF!&lt;&gt;"",1,0))</f>
        <v>#REF!</v>
      </c>
      <c r="K118" s="211" t="e">
        <f>IF('Crisis Indicator Data'!#REF!="No Data",1,IF(#REF!&lt;&gt;"",1,0))</f>
        <v>#REF!</v>
      </c>
      <c r="L118" s="211" t="e">
        <f>IF('Crisis Indicator Data'!#REF!="No Data",1,IF(#REF!&lt;&gt;"",1,0))</f>
        <v>#REF!</v>
      </c>
      <c r="M118" s="211" t="e">
        <f>IF('Crisis Indicator Data'!#REF!="No Data",1,IF(#REF!&lt;&gt;"",1,0))</f>
        <v>#REF!</v>
      </c>
      <c r="N118" s="211" t="e">
        <f>IF('Crisis Indicator Data'!#REF!="No Data",1,IF(#REF!&lt;&gt;"",1,0))</f>
        <v>#REF!</v>
      </c>
      <c r="O118" s="211" t="e">
        <f>IF('Crisis Indicator Data'!#REF!="No Data",1,IF(#REF!&lt;&gt;"",1,0))</f>
        <v>#REF!</v>
      </c>
      <c r="P118" s="211" t="e">
        <f>IF('Crisis Indicator Data'!#REF!="No Data",1,IF(#REF!&lt;&gt;"",1,0))</f>
        <v>#REF!</v>
      </c>
      <c r="Q118" s="211" t="e">
        <f>IF('Crisis Indicator Data'!#REF!="No Data",1,IF(#REF!&lt;&gt;"",1,0))</f>
        <v>#REF!</v>
      </c>
      <c r="R118" s="211" t="e">
        <f>IF('Crisis Indicator Data'!#REF!="No Data",1,IF(#REF!&lt;&gt;"",1,0))</f>
        <v>#REF!</v>
      </c>
      <c r="S118" s="211" t="e">
        <f>IF('Crisis Indicator Data'!#REF!="No Data",1,IF(#REF!&lt;&gt;"",1,0))</f>
        <v>#REF!</v>
      </c>
      <c r="T118" s="211" t="e">
        <f>IF('Crisis Indicator Data'!#REF!="No Data",1,IF(#REF!&lt;&gt;"",1,0))</f>
        <v>#REF!</v>
      </c>
      <c r="U118" s="211" t="e">
        <f>IF('Crisis Indicator Data'!#REF!="No Data",1,IF(#REF!&lt;&gt;"",1,0))</f>
        <v>#REF!</v>
      </c>
      <c r="V118" s="211" t="e">
        <f>IF('Crisis Indicator Data'!#REF!="No Data",1,IF(#REF!&lt;&gt;"",1,0))</f>
        <v>#REF!</v>
      </c>
      <c r="W118" s="211" t="e">
        <f>IF('Crisis Indicator Data'!#REF!="No Data",1,IF(#REF!&lt;&gt;"",1,0))</f>
        <v>#REF!</v>
      </c>
      <c r="X118" s="211" t="e">
        <f>IF('Crisis Indicator Data'!#REF!="No Data",1,IF(#REF!&lt;&gt;"",1,0))</f>
        <v>#REF!</v>
      </c>
      <c r="Y118" s="211" t="e">
        <f>IF('Crisis Indicator Data'!#REF!="No Data",1,IF(#REF!&lt;&gt;"",1,0))</f>
        <v>#REF!</v>
      </c>
      <c r="Z118" s="211" t="e">
        <f>IF('Crisis Indicator Data'!#REF!="No Data",1,IF(#REF!&lt;&gt;"",1,0))</f>
        <v>#REF!</v>
      </c>
      <c r="AA118" s="211" t="e">
        <f>IF('Crisis Indicator Data'!#REF!="No Data",1,IF(#REF!&lt;&gt;"",1,0))</f>
        <v>#REF!</v>
      </c>
      <c r="AB118" s="211" t="e">
        <f>IF('Crisis Indicator Data'!#REF!="No Data",1,IF(#REF!&lt;&gt;"",1,0))</f>
        <v>#REF!</v>
      </c>
      <c r="AC118" s="211" t="e">
        <f>IF('Crisis Indicator Data'!#REF!="No Data",1,IF(#REF!&lt;&gt;"",1,0))</f>
        <v>#REF!</v>
      </c>
      <c r="AD118" s="211" t="e">
        <f>IF('Crisis Indicator Data'!#REF!="No Data",1,IF(#REF!&lt;&gt;"",1,0))</f>
        <v>#REF!</v>
      </c>
      <c r="AE118" s="211" t="e">
        <f>IF('Crisis Indicator Data'!#REF!="No Data",1,IF(#REF!&lt;&gt;"",1,0))</f>
        <v>#REF!</v>
      </c>
      <c r="AF118" s="211" t="e">
        <f>IF('Crisis Indicator Data'!#REF!="No Data",1,IF(#REF!&lt;&gt;"",1,0))</f>
        <v>#REF!</v>
      </c>
      <c r="AG118" s="211" t="e">
        <f>IF('Crisis Indicator Data'!#REF!="No Data",1,IF(#REF!&lt;&gt;"",1,0))</f>
        <v>#REF!</v>
      </c>
      <c r="AH118" s="211" t="e">
        <f>IF('Crisis Indicator Data'!#REF!="No Data",1,IF(#REF!&lt;&gt;"",1,0))</f>
        <v>#REF!</v>
      </c>
      <c r="AI118" s="211" t="e">
        <f>IF('Crisis Indicator Data'!#REF!="No Data",1,IF(#REF!&lt;&gt;"",1,0))</f>
        <v>#REF!</v>
      </c>
      <c r="AJ118" s="211" t="e">
        <f>IF('Crisis Indicator Data'!#REF!="No Data",1,IF(#REF!&lt;&gt;"",1,0))</f>
        <v>#REF!</v>
      </c>
      <c r="AK118" s="211" t="e">
        <f>IF('Crisis Indicator Data'!#REF!="No Data",1,IF(#REF!&lt;&gt;"",1,0))</f>
        <v>#REF!</v>
      </c>
      <c r="AL118" s="211" t="e">
        <f>IF('Crisis Indicator Data'!#REF!="No Data",1,IF(#REF!&lt;&gt;"",1,0))</f>
        <v>#REF!</v>
      </c>
      <c r="AM118" s="211" t="e">
        <f>IF('Crisis Indicator Data'!#REF!="No Data",1,IF(#REF!&lt;&gt;"",1,0))</f>
        <v>#REF!</v>
      </c>
      <c r="AN118" s="211" t="e">
        <f>IF('Crisis Indicator Data'!#REF!="No Data",1,IF(#REF!&lt;&gt;"",1,0))</f>
        <v>#REF!</v>
      </c>
      <c r="AO118" s="211" t="e">
        <f>IF('Crisis Indicator Data'!#REF!="No Data",1,IF(#REF!&lt;&gt;"",1,0))</f>
        <v>#REF!</v>
      </c>
      <c r="AP118" s="211" t="e">
        <f>IF('Crisis Indicator Data'!#REF!="No Data",1,IF(#REF!&lt;&gt;"",1,0))</f>
        <v>#REF!</v>
      </c>
      <c r="AQ118" s="211" t="e">
        <f>IF('Crisis Indicator Data'!#REF!="No Data",1,IF(#REF!&lt;&gt;"",1,0))</f>
        <v>#REF!</v>
      </c>
      <c r="AR118" s="211" t="e">
        <f>IF('Crisis Indicator Data'!#REF!="No Data",1,IF(#REF!&lt;&gt;"",1,0))</f>
        <v>#REF!</v>
      </c>
      <c r="AS118" s="211" t="e">
        <f>IF('Crisis Indicator Data'!#REF!="No Data",1,IF(#REF!&lt;&gt;"",1,0))</f>
        <v>#REF!</v>
      </c>
      <c r="AT118" s="211" t="e">
        <f>IF('Crisis Indicator Data'!#REF!="No Data",1,IF(#REF!&lt;&gt;"",1,0))</f>
        <v>#REF!</v>
      </c>
      <c r="AU118" s="211" t="e">
        <f>IF('Crisis Indicator Data'!#REF!="No Data",1,IF(#REF!&lt;&gt;"",1,0))</f>
        <v>#REF!</v>
      </c>
      <c r="AV118" s="211" t="e">
        <f>IF('Crisis Indicator Data'!#REF!="No Data",1,IF(#REF!&lt;&gt;"",1,0))</f>
        <v>#REF!</v>
      </c>
      <c r="AW118" s="211" t="e">
        <f>IF('Crisis Indicator Data'!#REF!="No Data",1,IF(#REF!&lt;&gt;"",1,0))</f>
        <v>#REF!</v>
      </c>
      <c r="AX118" s="211" t="e">
        <f>IF('Crisis Indicator Data'!#REF!="No Data",1,IF(#REF!&lt;&gt;"",1,0))</f>
        <v>#REF!</v>
      </c>
      <c r="AY118" s="211" t="e">
        <f>IF('Crisis Indicator Data'!#REF!="No Data",1,IF(#REF!&lt;&gt;"",1,0))</f>
        <v>#REF!</v>
      </c>
      <c r="AZ118" s="211" t="e">
        <f>IF('Crisis Indicator Data'!#REF!="No Data",1,IF(#REF!&lt;&gt;"",1,0))</f>
        <v>#REF!</v>
      </c>
      <c r="BA118" t="e">
        <f t="shared" si="6"/>
        <v>#REF!</v>
      </c>
      <c r="BB118" s="22" t="e">
        <f t="shared" si="7"/>
        <v>#REF!</v>
      </c>
    </row>
    <row r="119" spans="1:54" x14ac:dyDescent="0.25">
      <c r="A119" t="s">
        <v>8970</v>
      </c>
      <c r="B119" s="211" t="e">
        <f>IF('Crisis Indicator Data'!#REF!="No Data",1,IF(#REF!&lt;&gt;"",1,0))</f>
        <v>#REF!</v>
      </c>
      <c r="C119" s="211" t="e">
        <f>IF('Crisis Indicator Data'!#REF!="No Data",1,IF(#REF!&lt;&gt;"",1,0))</f>
        <v>#REF!</v>
      </c>
      <c r="D119" s="211" t="e">
        <f>IF('Crisis Indicator Data'!#REF!="No Data",1,IF(#REF!&lt;&gt;"",1,0))</f>
        <v>#REF!</v>
      </c>
      <c r="E119" s="211" t="e">
        <f>IF('Crisis Indicator Data'!#REF!="No Data",1,IF(#REF!&lt;&gt;"",1,0))</f>
        <v>#REF!</v>
      </c>
      <c r="F119" s="211" t="e">
        <f>IF('Crisis Indicator Data'!#REF!="No Data",1,IF(#REF!&lt;&gt;"",1,0))</f>
        <v>#REF!</v>
      </c>
      <c r="G119" s="211" t="e">
        <f>IF('Crisis Indicator Data'!#REF!="No Data",1,IF(#REF!&lt;&gt;"",1,0))</f>
        <v>#REF!</v>
      </c>
      <c r="H119" s="211" t="e">
        <f>IF('Crisis Indicator Data'!#REF!="No Data",1,IF(#REF!&lt;&gt;"",1,0))</f>
        <v>#REF!</v>
      </c>
      <c r="I119" s="211" t="e">
        <f>IF('Crisis Indicator Data'!#REF!="No Data",1,IF(#REF!&lt;&gt;"",1,0))</f>
        <v>#REF!</v>
      </c>
      <c r="J119" s="211" t="e">
        <f>IF('Crisis Indicator Data'!#REF!="No Data",1,IF(#REF!&lt;&gt;"",1,0))</f>
        <v>#REF!</v>
      </c>
      <c r="K119" s="211" t="e">
        <f>IF('Crisis Indicator Data'!#REF!="No Data",1,IF(#REF!&lt;&gt;"",1,0))</f>
        <v>#REF!</v>
      </c>
      <c r="L119" s="211" t="e">
        <f>IF('Crisis Indicator Data'!#REF!="No Data",1,IF(#REF!&lt;&gt;"",1,0))</f>
        <v>#REF!</v>
      </c>
      <c r="M119" s="211" t="e">
        <f>IF('Crisis Indicator Data'!#REF!="No Data",1,IF(#REF!&lt;&gt;"",1,0))</f>
        <v>#REF!</v>
      </c>
      <c r="N119" s="211" t="e">
        <f>IF('Crisis Indicator Data'!#REF!="No Data",1,IF(#REF!&lt;&gt;"",1,0))</f>
        <v>#REF!</v>
      </c>
      <c r="O119" s="211" t="e">
        <f>IF('Crisis Indicator Data'!#REF!="No Data",1,IF(#REF!&lt;&gt;"",1,0))</f>
        <v>#REF!</v>
      </c>
      <c r="P119" s="211" t="e">
        <f>IF('Crisis Indicator Data'!#REF!="No Data",1,IF(#REF!&lt;&gt;"",1,0))</f>
        <v>#REF!</v>
      </c>
      <c r="Q119" s="211" t="e">
        <f>IF('Crisis Indicator Data'!#REF!="No Data",1,IF(#REF!&lt;&gt;"",1,0))</f>
        <v>#REF!</v>
      </c>
      <c r="R119" s="211" t="e">
        <f>IF('Crisis Indicator Data'!#REF!="No Data",1,IF(#REF!&lt;&gt;"",1,0))</f>
        <v>#REF!</v>
      </c>
      <c r="S119" s="211" t="e">
        <f>IF('Crisis Indicator Data'!#REF!="No Data",1,IF(#REF!&lt;&gt;"",1,0))</f>
        <v>#REF!</v>
      </c>
      <c r="T119" s="211" t="e">
        <f>IF('Crisis Indicator Data'!#REF!="No Data",1,IF(#REF!&lt;&gt;"",1,0))</f>
        <v>#REF!</v>
      </c>
      <c r="U119" s="211" t="e">
        <f>IF('Crisis Indicator Data'!#REF!="No Data",1,IF(#REF!&lt;&gt;"",1,0))</f>
        <v>#REF!</v>
      </c>
      <c r="V119" s="211" t="e">
        <f>IF('Crisis Indicator Data'!#REF!="No Data",1,IF(#REF!&lt;&gt;"",1,0))</f>
        <v>#REF!</v>
      </c>
      <c r="W119" s="211" t="e">
        <f>IF('Crisis Indicator Data'!#REF!="No Data",1,IF(#REF!&lt;&gt;"",1,0))</f>
        <v>#REF!</v>
      </c>
      <c r="X119" s="211" t="e">
        <f>IF('Crisis Indicator Data'!#REF!="No Data",1,IF(#REF!&lt;&gt;"",1,0))</f>
        <v>#REF!</v>
      </c>
      <c r="Y119" s="211" t="e">
        <f>IF('Crisis Indicator Data'!#REF!="No Data",1,IF(#REF!&lt;&gt;"",1,0))</f>
        <v>#REF!</v>
      </c>
      <c r="Z119" s="211" t="e">
        <f>IF('Crisis Indicator Data'!#REF!="No Data",1,IF(#REF!&lt;&gt;"",1,0))</f>
        <v>#REF!</v>
      </c>
      <c r="AA119" s="211" t="e">
        <f>IF('Crisis Indicator Data'!#REF!="No Data",1,IF(#REF!&lt;&gt;"",1,0))</f>
        <v>#REF!</v>
      </c>
      <c r="AB119" s="211" t="e">
        <f>IF('Crisis Indicator Data'!#REF!="No Data",1,IF(#REF!&lt;&gt;"",1,0))</f>
        <v>#REF!</v>
      </c>
      <c r="AC119" s="211" t="e">
        <f>IF('Crisis Indicator Data'!#REF!="No Data",1,IF(#REF!&lt;&gt;"",1,0))</f>
        <v>#REF!</v>
      </c>
      <c r="AD119" s="211" t="e">
        <f>IF('Crisis Indicator Data'!#REF!="No Data",1,IF(#REF!&lt;&gt;"",1,0))</f>
        <v>#REF!</v>
      </c>
      <c r="AE119" s="211" t="e">
        <f>IF('Crisis Indicator Data'!#REF!="No Data",1,IF(#REF!&lt;&gt;"",1,0))</f>
        <v>#REF!</v>
      </c>
      <c r="AF119" s="211" t="e">
        <f>IF('Crisis Indicator Data'!#REF!="No Data",1,IF(#REF!&lt;&gt;"",1,0))</f>
        <v>#REF!</v>
      </c>
      <c r="AG119" s="211" t="e">
        <f>IF('Crisis Indicator Data'!#REF!="No Data",1,IF(#REF!&lt;&gt;"",1,0))</f>
        <v>#REF!</v>
      </c>
      <c r="AH119" s="211" t="e">
        <f>IF('Crisis Indicator Data'!#REF!="No Data",1,IF(#REF!&lt;&gt;"",1,0))</f>
        <v>#REF!</v>
      </c>
      <c r="AI119" s="211" t="e">
        <f>IF('Crisis Indicator Data'!#REF!="No Data",1,IF(#REF!&lt;&gt;"",1,0))</f>
        <v>#REF!</v>
      </c>
      <c r="AJ119" s="211" t="e">
        <f>IF('Crisis Indicator Data'!#REF!="No Data",1,IF(#REF!&lt;&gt;"",1,0))</f>
        <v>#REF!</v>
      </c>
      <c r="AK119" s="211" t="e">
        <f>IF('Crisis Indicator Data'!#REF!="No Data",1,IF(#REF!&lt;&gt;"",1,0))</f>
        <v>#REF!</v>
      </c>
      <c r="AL119" s="211" t="e">
        <f>IF('Crisis Indicator Data'!#REF!="No Data",1,IF(#REF!&lt;&gt;"",1,0))</f>
        <v>#REF!</v>
      </c>
      <c r="AM119" s="211" t="e">
        <f>IF('Crisis Indicator Data'!#REF!="No Data",1,IF(#REF!&lt;&gt;"",1,0))</f>
        <v>#REF!</v>
      </c>
      <c r="AN119" s="211" t="e">
        <f>IF('Crisis Indicator Data'!#REF!="No Data",1,IF(#REF!&lt;&gt;"",1,0))</f>
        <v>#REF!</v>
      </c>
      <c r="AO119" s="211" t="e">
        <f>IF('Crisis Indicator Data'!#REF!="No Data",1,IF(#REF!&lt;&gt;"",1,0))</f>
        <v>#REF!</v>
      </c>
      <c r="AP119" s="211" t="e">
        <f>IF('Crisis Indicator Data'!#REF!="No Data",1,IF(#REF!&lt;&gt;"",1,0))</f>
        <v>#REF!</v>
      </c>
      <c r="AQ119" s="211" t="e">
        <f>IF('Crisis Indicator Data'!#REF!="No Data",1,IF(#REF!&lt;&gt;"",1,0))</f>
        <v>#REF!</v>
      </c>
      <c r="AR119" s="211" t="e">
        <f>IF('Crisis Indicator Data'!#REF!="No Data",1,IF(#REF!&lt;&gt;"",1,0))</f>
        <v>#REF!</v>
      </c>
      <c r="AS119" s="211" t="e">
        <f>IF('Crisis Indicator Data'!#REF!="No Data",1,IF(#REF!&lt;&gt;"",1,0))</f>
        <v>#REF!</v>
      </c>
      <c r="AT119" s="211" t="e">
        <f>IF('Crisis Indicator Data'!#REF!="No Data",1,IF(#REF!&lt;&gt;"",1,0))</f>
        <v>#REF!</v>
      </c>
      <c r="AU119" s="211" t="e">
        <f>IF('Crisis Indicator Data'!#REF!="No Data",1,IF(#REF!&lt;&gt;"",1,0))</f>
        <v>#REF!</v>
      </c>
      <c r="AV119" s="211" t="e">
        <f>IF('Crisis Indicator Data'!#REF!="No Data",1,IF(#REF!&lt;&gt;"",1,0))</f>
        <v>#REF!</v>
      </c>
      <c r="AW119" s="211" t="e">
        <f>IF('Crisis Indicator Data'!#REF!="No Data",1,IF(#REF!&lt;&gt;"",1,0))</f>
        <v>#REF!</v>
      </c>
      <c r="AX119" s="211" t="e">
        <f>IF('Crisis Indicator Data'!#REF!="No Data",1,IF(#REF!&lt;&gt;"",1,0))</f>
        <v>#REF!</v>
      </c>
      <c r="AY119" s="211" t="e">
        <f>IF('Crisis Indicator Data'!#REF!="No Data",1,IF(#REF!&lt;&gt;"",1,0))</f>
        <v>#REF!</v>
      </c>
      <c r="AZ119" s="211" t="e">
        <f>IF('Crisis Indicator Data'!#REF!="No Data",1,IF(#REF!&lt;&gt;"",1,0))</f>
        <v>#REF!</v>
      </c>
      <c r="BA119" t="e">
        <f t="shared" si="6"/>
        <v>#REF!</v>
      </c>
      <c r="BB119" s="22" t="e">
        <f t="shared" si="7"/>
        <v>#REF!</v>
      </c>
    </row>
    <row r="120" spans="1:54" x14ac:dyDescent="0.25">
      <c r="A120" t="s">
        <v>8981</v>
      </c>
      <c r="B120" s="211" t="e">
        <f>IF('Crisis Indicator Data'!#REF!="No Data",1,IF(#REF!&lt;&gt;"",1,0))</f>
        <v>#REF!</v>
      </c>
      <c r="C120" s="211" t="e">
        <f>IF('Crisis Indicator Data'!#REF!="No Data",1,IF(#REF!&lt;&gt;"",1,0))</f>
        <v>#REF!</v>
      </c>
      <c r="D120" s="211" t="e">
        <f>IF('Crisis Indicator Data'!#REF!="No Data",1,IF(#REF!&lt;&gt;"",1,0))</f>
        <v>#REF!</v>
      </c>
      <c r="E120" s="211" t="e">
        <f>IF('Crisis Indicator Data'!#REF!="No Data",1,IF(#REF!&lt;&gt;"",1,0))</f>
        <v>#REF!</v>
      </c>
      <c r="F120" s="211" t="e">
        <f>IF('Crisis Indicator Data'!#REF!="No Data",1,IF(#REF!&lt;&gt;"",1,0))</f>
        <v>#REF!</v>
      </c>
      <c r="G120" s="211" t="e">
        <f>IF('Crisis Indicator Data'!#REF!="No Data",1,IF(#REF!&lt;&gt;"",1,0))</f>
        <v>#REF!</v>
      </c>
      <c r="H120" s="211" t="e">
        <f>IF('Crisis Indicator Data'!#REF!="No Data",1,IF(#REF!&lt;&gt;"",1,0))</f>
        <v>#REF!</v>
      </c>
      <c r="I120" s="211" t="e">
        <f>IF('Crisis Indicator Data'!#REF!="No Data",1,IF(#REF!&lt;&gt;"",1,0))</f>
        <v>#REF!</v>
      </c>
      <c r="J120" s="211" t="e">
        <f>IF('Crisis Indicator Data'!#REF!="No Data",1,IF(#REF!&lt;&gt;"",1,0))</f>
        <v>#REF!</v>
      </c>
      <c r="K120" s="211" t="e">
        <f>IF('Crisis Indicator Data'!#REF!="No Data",1,IF(#REF!&lt;&gt;"",1,0))</f>
        <v>#REF!</v>
      </c>
      <c r="L120" s="211" t="e">
        <f>IF('Crisis Indicator Data'!#REF!="No Data",1,IF(#REF!&lt;&gt;"",1,0))</f>
        <v>#REF!</v>
      </c>
      <c r="M120" s="211" t="e">
        <f>IF('Crisis Indicator Data'!#REF!="No Data",1,IF(#REF!&lt;&gt;"",1,0))</f>
        <v>#REF!</v>
      </c>
      <c r="N120" s="211" t="e">
        <f>IF('Crisis Indicator Data'!#REF!="No Data",1,IF(#REF!&lt;&gt;"",1,0))</f>
        <v>#REF!</v>
      </c>
      <c r="O120" s="211" t="e">
        <f>IF('Crisis Indicator Data'!#REF!="No Data",1,IF(#REF!&lt;&gt;"",1,0))</f>
        <v>#REF!</v>
      </c>
      <c r="P120" s="211" t="e">
        <f>IF('Crisis Indicator Data'!#REF!="No Data",1,IF(#REF!&lt;&gt;"",1,0))</f>
        <v>#REF!</v>
      </c>
      <c r="Q120" s="211" t="e">
        <f>IF('Crisis Indicator Data'!#REF!="No Data",1,IF(#REF!&lt;&gt;"",1,0))</f>
        <v>#REF!</v>
      </c>
      <c r="R120" s="211" t="e">
        <f>IF('Crisis Indicator Data'!#REF!="No Data",1,IF(#REF!&lt;&gt;"",1,0))</f>
        <v>#REF!</v>
      </c>
      <c r="S120" s="211" t="e">
        <f>IF('Crisis Indicator Data'!#REF!="No Data",1,IF(#REF!&lt;&gt;"",1,0))</f>
        <v>#REF!</v>
      </c>
      <c r="T120" s="211" t="e">
        <f>IF('Crisis Indicator Data'!#REF!="No Data",1,IF(#REF!&lt;&gt;"",1,0))</f>
        <v>#REF!</v>
      </c>
      <c r="U120" s="211" t="e">
        <f>IF('Crisis Indicator Data'!#REF!="No Data",1,IF(#REF!&lt;&gt;"",1,0))</f>
        <v>#REF!</v>
      </c>
      <c r="V120" s="211" t="e">
        <f>IF('Crisis Indicator Data'!#REF!="No Data",1,IF(#REF!&lt;&gt;"",1,0))</f>
        <v>#REF!</v>
      </c>
      <c r="W120" s="211" t="e">
        <f>IF('Crisis Indicator Data'!#REF!="No Data",1,IF(#REF!&lt;&gt;"",1,0))</f>
        <v>#REF!</v>
      </c>
      <c r="X120" s="211" t="e">
        <f>IF('Crisis Indicator Data'!#REF!="No Data",1,IF(#REF!&lt;&gt;"",1,0))</f>
        <v>#REF!</v>
      </c>
      <c r="Y120" s="211" t="e">
        <f>IF('Crisis Indicator Data'!#REF!="No Data",1,IF(#REF!&lt;&gt;"",1,0))</f>
        <v>#REF!</v>
      </c>
      <c r="Z120" s="211" t="e">
        <f>IF('Crisis Indicator Data'!#REF!="No Data",1,IF(#REF!&lt;&gt;"",1,0))</f>
        <v>#REF!</v>
      </c>
      <c r="AA120" s="211" t="e">
        <f>IF('Crisis Indicator Data'!#REF!="No Data",1,IF(#REF!&lt;&gt;"",1,0))</f>
        <v>#REF!</v>
      </c>
      <c r="AB120" s="211" t="e">
        <f>IF('Crisis Indicator Data'!#REF!="No Data",1,IF(#REF!&lt;&gt;"",1,0))</f>
        <v>#REF!</v>
      </c>
      <c r="AC120" s="211" t="e">
        <f>IF('Crisis Indicator Data'!#REF!="No Data",1,IF(#REF!&lt;&gt;"",1,0))</f>
        <v>#REF!</v>
      </c>
      <c r="AD120" s="211" t="e">
        <f>IF('Crisis Indicator Data'!#REF!="No Data",1,IF(#REF!&lt;&gt;"",1,0))</f>
        <v>#REF!</v>
      </c>
      <c r="AE120" s="211" t="e">
        <f>IF('Crisis Indicator Data'!#REF!="No Data",1,IF(#REF!&lt;&gt;"",1,0))</f>
        <v>#REF!</v>
      </c>
      <c r="AF120" s="211" t="e">
        <f>IF('Crisis Indicator Data'!#REF!="No Data",1,IF(#REF!&lt;&gt;"",1,0))</f>
        <v>#REF!</v>
      </c>
      <c r="AG120" s="211" t="e">
        <f>IF('Crisis Indicator Data'!#REF!="No Data",1,IF(#REF!&lt;&gt;"",1,0))</f>
        <v>#REF!</v>
      </c>
      <c r="AH120" s="211" t="e">
        <f>IF('Crisis Indicator Data'!#REF!="No Data",1,IF(#REF!&lt;&gt;"",1,0))</f>
        <v>#REF!</v>
      </c>
      <c r="AI120" s="211" t="e">
        <f>IF('Crisis Indicator Data'!#REF!="No Data",1,IF(#REF!&lt;&gt;"",1,0))</f>
        <v>#REF!</v>
      </c>
      <c r="AJ120" s="211" t="e">
        <f>IF('Crisis Indicator Data'!#REF!="No Data",1,IF(#REF!&lt;&gt;"",1,0))</f>
        <v>#REF!</v>
      </c>
      <c r="AK120" s="211" t="e">
        <f>IF('Crisis Indicator Data'!#REF!="No Data",1,IF(#REF!&lt;&gt;"",1,0))</f>
        <v>#REF!</v>
      </c>
      <c r="AL120" s="211" t="e">
        <f>IF('Crisis Indicator Data'!#REF!="No Data",1,IF(#REF!&lt;&gt;"",1,0))</f>
        <v>#REF!</v>
      </c>
      <c r="AM120" s="211" t="e">
        <f>IF('Crisis Indicator Data'!#REF!="No Data",1,IF(#REF!&lt;&gt;"",1,0))</f>
        <v>#REF!</v>
      </c>
      <c r="AN120" s="211" t="e">
        <f>IF('Crisis Indicator Data'!#REF!="No Data",1,IF(#REF!&lt;&gt;"",1,0))</f>
        <v>#REF!</v>
      </c>
      <c r="AO120" s="211" t="e">
        <f>IF('Crisis Indicator Data'!#REF!="No Data",1,IF(#REF!&lt;&gt;"",1,0))</f>
        <v>#REF!</v>
      </c>
      <c r="AP120" s="211" t="e">
        <f>IF('Crisis Indicator Data'!#REF!="No Data",1,IF(#REF!&lt;&gt;"",1,0))</f>
        <v>#REF!</v>
      </c>
      <c r="AQ120" s="211" t="e">
        <f>IF('Crisis Indicator Data'!#REF!="No Data",1,IF(#REF!&lt;&gt;"",1,0))</f>
        <v>#REF!</v>
      </c>
      <c r="AR120" s="211" t="e">
        <f>IF('Crisis Indicator Data'!#REF!="No Data",1,IF(#REF!&lt;&gt;"",1,0))</f>
        <v>#REF!</v>
      </c>
      <c r="AS120" s="211" t="e">
        <f>IF('Crisis Indicator Data'!#REF!="No Data",1,IF(#REF!&lt;&gt;"",1,0))</f>
        <v>#REF!</v>
      </c>
      <c r="AT120" s="211" t="e">
        <f>IF('Crisis Indicator Data'!#REF!="No Data",1,IF(#REF!&lt;&gt;"",1,0))</f>
        <v>#REF!</v>
      </c>
      <c r="AU120" s="211" t="e">
        <f>IF('Crisis Indicator Data'!#REF!="No Data",1,IF(#REF!&lt;&gt;"",1,0))</f>
        <v>#REF!</v>
      </c>
      <c r="AV120" s="211" t="e">
        <f>IF('Crisis Indicator Data'!#REF!="No Data",1,IF(#REF!&lt;&gt;"",1,0))</f>
        <v>#REF!</v>
      </c>
      <c r="AW120" s="211" t="e">
        <f>IF('Crisis Indicator Data'!#REF!="No Data",1,IF(#REF!&lt;&gt;"",1,0))</f>
        <v>#REF!</v>
      </c>
      <c r="AX120" s="211" t="e">
        <f>IF('Crisis Indicator Data'!#REF!="No Data",1,IF(#REF!&lt;&gt;"",1,0))</f>
        <v>#REF!</v>
      </c>
      <c r="AY120" s="211" t="e">
        <f>IF('Crisis Indicator Data'!#REF!="No Data",1,IF(#REF!&lt;&gt;"",1,0))</f>
        <v>#REF!</v>
      </c>
      <c r="AZ120" s="211" t="e">
        <f>IF('Crisis Indicator Data'!#REF!="No Data",1,IF(#REF!&lt;&gt;"",1,0))</f>
        <v>#REF!</v>
      </c>
      <c r="BA120" t="e">
        <f t="shared" si="6"/>
        <v>#REF!</v>
      </c>
      <c r="BB120" s="22" t="e">
        <f t="shared" si="7"/>
        <v>#REF!</v>
      </c>
    </row>
    <row r="121" spans="1:54" x14ac:dyDescent="0.25">
      <c r="A121" t="s">
        <v>8979</v>
      </c>
      <c r="B121" s="211" t="e">
        <f>IF('Crisis Indicator Data'!#REF!="No Data",1,IF(#REF!&lt;&gt;"",1,0))</f>
        <v>#REF!</v>
      </c>
      <c r="C121" s="211" t="e">
        <f>IF('Crisis Indicator Data'!#REF!="No Data",1,IF(#REF!&lt;&gt;"",1,0))</f>
        <v>#REF!</v>
      </c>
      <c r="D121" s="211" t="e">
        <f>IF('Crisis Indicator Data'!#REF!="No Data",1,IF(#REF!&lt;&gt;"",1,0))</f>
        <v>#REF!</v>
      </c>
      <c r="E121" s="211" t="e">
        <f>IF('Crisis Indicator Data'!#REF!="No Data",1,IF(#REF!&lt;&gt;"",1,0))</f>
        <v>#REF!</v>
      </c>
      <c r="F121" s="211" t="e">
        <f>IF('Crisis Indicator Data'!#REF!="No Data",1,IF(#REF!&lt;&gt;"",1,0))</f>
        <v>#REF!</v>
      </c>
      <c r="G121" s="211" t="e">
        <f>IF('Crisis Indicator Data'!#REF!="No Data",1,IF(#REF!&lt;&gt;"",1,0))</f>
        <v>#REF!</v>
      </c>
      <c r="H121" s="211" t="e">
        <f>IF('Crisis Indicator Data'!#REF!="No Data",1,IF(#REF!&lt;&gt;"",1,0))</f>
        <v>#REF!</v>
      </c>
      <c r="I121" s="211" t="e">
        <f>IF('Crisis Indicator Data'!#REF!="No Data",1,IF(#REF!&lt;&gt;"",1,0))</f>
        <v>#REF!</v>
      </c>
      <c r="J121" s="211" t="e">
        <f>IF('Crisis Indicator Data'!#REF!="No Data",1,IF(#REF!&lt;&gt;"",1,0))</f>
        <v>#REF!</v>
      </c>
      <c r="K121" s="211" t="e">
        <f>IF('Crisis Indicator Data'!#REF!="No Data",1,IF(#REF!&lt;&gt;"",1,0))</f>
        <v>#REF!</v>
      </c>
      <c r="L121" s="211" t="e">
        <f>IF('Crisis Indicator Data'!#REF!="No Data",1,IF(#REF!&lt;&gt;"",1,0))</f>
        <v>#REF!</v>
      </c>
      <c r="M121" s="211" t="e">
        <f>IF('Crisis Indicator Data'!#REF!="No Data",1,IF(#REF!&lt;&gt;"",1,0))</f>
        <v>#REF!</v>
      </c>
      <c r="N121" s="211" t="e">
        <f>IF('Crisis Indicator Data'!#REF!="No Data",1,IF(#REF!&lt;&gt;"",1,0))</f>
        <v>#REF!</v>
      </c>
      <c r="O121" s="211" t="e">
        <f>IF('Crisis Indicator Data'!#REF!="No Data",1,IF(#REF!&lt;&gt;"",1,0))</f>
        <v>#REF!</v>
      </c>
      <c r="P121" s="211" t="e">
        <f>IF('Crisis Indicator Data'!#REF!="No Data",1,IF(#REF!&lt;&gt;"",1,0))</f>
        <v>#REF!</v>
      </c>
      <c r="Q121" s="211" t="e">
        <f>IF('Crisis Indicator Data'!#REF!="No Data",1,IF(#REF!&lt;&gt;"",1,0))</f>
        <v>#REF!</v>
      </c>
      <c r="R121" s="211" t="e">
        <f>IF('Crisis Indicator Data'!#REF!="No Data",1,IF(#REF!&lt;&gt;"",1,0))</f>
        <v>#REF!</v>
      </c>
      <c r="S121" s="211" t="e">
        <f>IF('Crisis Indicator Data'!#REF!="No Data",1,IF(#REF!&lt;&gt;"",1,0))</f>
        <v>#REF!</v>
      </c>
      <c r="T121" s="211" t="e">
        <f>IF('Crisis Indicator Data'!#REF!="No Data",1,IF(#REF!&lt;&gt;"",1,0))</f>
        <v>#REF!</v>
      </c>
      <c r="U121" s="211" t="e">
        <f>IF('Crisis Indicator Data'!#REF!="No Data",1,IF(#REF!&lt;&gt;"",1,0))</f>
        <v>#REF!</v>
      </c>
      <c r="V121" s="211" t="e">
        <f>IF('Crisis Indicator Data'!#REF!="No Data",1,IF(#REF!&lt;&gt;"",1,0))</f>
        <v>#REF!</v>
      </c>
      <c r="W121" s="211" t="e">
        <f>IF('Crisis Indicator Data'!#REF!="No Data",1,IF(#REF!&lt;&gt;"",1,0))</f>
        <v>#REF!</v>
      </c>
      <c r="X121" s="211" t="e">
        <f>IF('Crisis Indicator Data'!#REF!="No Data",1,IF(#REF!&lt;&gt;"",1,0))</f>
        <v>#REF!</v>
      </c>
      <c r="Y121" s="211" t="e">
        <f>IF('Crisis Indicator Data'!#REF!="No Data",1,IF(#REF!&lt;&gt;"",1,0))</f>
        <v>#REF!</v>
      </c>
      <c r="Z121" s="211" t="e">
        <f>IF('Crisis Indicator Data'!#REF!="No Data",1,IF(#REF!&lt;&gt;"",1,0))</f>
        <v>#REF!</v>
      </c>
      <c r="AA121" s="211" t="e">
        <f>IF('Crisis Indicator Data'!#REF!="No Data",1,IF(#REF!&lt;&gt;"",1,0))</f>
        <v>#REF!</v>
      </c>
      <c r="AB121" s="211" t="e">
        <f>IF('Crisis Indicator Data'!#REF!="No Data",1,IF(#REF!&lt;&gt;"",1,0))</f>
        <v>#REF!</v>
      </c>
      <c r="AC121" s="211" t="e">
        <f>IF('Crisis Indicator Data'!#REF!="No Data",1,IF(#REF!&lt;&gt;"",1,0))</f>
        <v>#REF!</v>
      </c>
      <c r="AD121" s="211" t="e">
        <f>IF('Crisis Indicator Data'!#REF!="No Data",1,IF(#REF!&lt;&gt;"",1,0))</f>
        <v>#REF!</v>
      </c>
      <c r="AE121" s="211" t="e">
        <f>IF('Crisis Indicator Data'!#REF!="No Data",1,IF(#REF!&lt;&gt;"",1,0))</f>
        <v>#REF!</v>
      </c>
      <c r="AF121" s="211" t="e">
        <f>IF('Crisis Indicator Data'!#REF!="No Data",1,IF(#REF!&lt;&gt;"",1,0))</f>
        <v>#REF!</v>
      </c>
      <c r="AG121" s="211" t="e">
        <f>IF('Crisis Indicator Data'!#REF!="No Data",1,IF(#REF!&lt;&gt;"",1,0))</f>
        <v>#REF!</v>
      </c>
      <c r="AH121" s="211" t="e">
        <f>IF('Crisis Indicator Data'!#REF!="No Data",1,IF(#REF!&lt;&gt;"",1,0))</f>
        <v>#REF!</v>
      </c>
      <c r="AI121" s="211" t="e">
        <f>IF('Crisis Indicator Data'!#REF!="No Data",1,IF(#REF!&lt;&gt;"",1,0))</f>
        <v>#REF!</v>
      </c>
      <c r="AJ121" s="211" t="e">
        <f>IF('Crisis Indicator Data'!#REF!="No Data",1,IF(#REF!&lt;&gt;"",1,0))</f>
        <v>#REF!</v>
      </c>
      <c r="AK121" s="211" t="e">
        <f>IF('Crisis Indicator Data'!#REF!="No Data",1,IF(#REF!&lt;&gt;"",1,0))</f>
        <v>#REF!</v>
      </c>
      <c r="AL121" s="211" t="e">
        <f>IF('Crisis Indicator Data'!#REF!="No Data",1,IF(#REF!&lt;&gt;"",1,0))</f>
        <v>#REF!</v>
      </c>
      <c r="AM121" s="211" t="e">
        <f>IF('Crisis Indicator Data'!#REF!="No Data",1,IF(#REF!&lt;&gt;"",1,0))</f>
        <v>#REF!</v>
      </c>
      <c r="AN121" s="211" t="e">
        <f>IF('Crisis Indicator Data'!#REF!="No Data",1,IF(#REF!&lt;&gt;"",1,0))</f>
        <v>#REF!</v>
      </c>
      <c r="AO121" s="211" t="e">
        <f>IF('Crisis Indicator Data'!#REF!="No Data",1,IF(#REF!&lt;&gt;"",1,0))</f>
        <v>#REF!</v>
      </c>
      <c r="AP121" s="211" t="e">
        <f>IF('Crisis Indicator Data'!#REF!="No Data",1,IF(#REF!&lt;&gt;"",1,0))</f>
        <v>#REF!</v>
      </c>
      <c r="AQ121" s="211" t="e">
        <f>IF('Crisis Indicator Data'!#REF!="No Data",1,IF(#REF!&lt;&gt;"",1,0))</f>
        <v>#REF!</v>
      </c>
      <c r="AR121" s="211" t="e">
        <f>IF('Crisis Indicator Data'!#REF!="No Data",1,IF(#REF!&lt;&gt;"",1,0))</f>
        <v>#REF!</v>
      </c>
      <c r="AS121" s="211" t="e">
        <f>IF('Crisis Indicator Data'!#REF!="No Data",1,IF(#REF!&lt;&gt;"",1,0))</f>
        <v>#REF!</v>
      </c>
      <c r="AT121" s="211" t="e">
        <f>IF('Crisis Indicator Data'!#REF!="No Data",1,IF(#REF!&lt;&gt;"",1,0))</f>
        <v>#REF!</v>
      </c>
      <c r="AU121" s="211" t="e">
        <f>IF('Crisis Indicator Data'!#REF!="No Data",1,IF(#REF!&lt;&gt;"",1,0))</f>
        <v>#REF!</v>
      </c>
      <c r="AV121" s="211" t="e">
        <f>IF('Crisis Indicator Data'!#REF!="No Data",1,IF(#REF!&lt;&gt;"",1,0))</f>
        <v>#REF!</v>
      </c>
      <c r="AW121" s="211" t="e">
        <f>IF('Crisis Indicator Data'!#REF!="No Data",1,IF(#REF!&lt;&gt;"",1,0))</f>
        <v>#REF!</v>
      </c>
      <c r="AX121" s="211" t="e">
        <f>IF('Crisis Indicator Data'!#REF!="No Data",1,IF(#REF!&lt;&gt;"",1,0))</f>
        <v>#REF!</v>
      </c>
      <c r="AY121" s="211" t="e">
        <f>IF('Crisis Indicator Data'!#REF!="No Data",1,IF(#REF!&lt;&gt;"",1,0))</f>
        <v>#REF!</v>
      </c>
      <c r="AZ121" s="211" t="e">
        <f>IF('Crisis Indicator Data'!#REF!="No Data",1,IF(#REF!&lt;&gt;"",1,0))</f>
        <v>#REF!</v>
      </c>
      <c r="BA121" t="e">
        <f t="shared" si="6"/>
        <v>#REF!</v>
      </c>
      <c r="BB121" s="22" t="e">
        <f t="shared" si="7"/>
        <v>#REF!</v>
      </c>
    </row>
    <row r="122" spans="1:54" x14ac:dyDescent="0.25">
      <c r="A122" t="s">
        <v>8975</v>
      </c>
      <c r="B122" s="211" t="e">
        <f>IF('Crisis Indicator Data'!#REF!="No Data",1,IF(#REF!&lt;&gt;"",1,0))</f>
        <v>#REF!</v>
      </c>
      <c r="C122" s="211" t="e">
        <f>IF('Crisis Indicator Data'!#REF!="No Data",1,IF(#REF!&lt;&gt;"",1,0))</f>
        <v>#REF!</v>
      </c>
      <c r="D122" s="211" t="e">
        <f>IF('Crisis Indicator Data'!#REF!="No Data",1,IF(#REF!&lt;&gt;"",1,0))</f>
        <v>#REF!</v>
      </c>
      <c r="E122" s="211" t="e">
        <f>IF('Crisis Indicator Data'!#REF!="No Data",1,IF(#REF!&lt;&gt;"",1,0))</f>
        <v>#REF!</v>
      </c>
      <c r="F122" s="211" t="e">
        <f>IF('Crisis Indicator Data'!#REF!="No Data",1,IF(#REF!&lt;&gt;"",1,0))</f>
        <v>#REF!</v>
      </c>
      <c r="G122" s="211" t="e">
        <f>IF('Crisis Indicator Data'!#REF!="No Data",1,IF(#REF!&lt;&gt;"",1,0))</f>
        <v>#REF!</v>
      </c>
      <c r="H122" s="211" t="e">
        <f>IF('Crisis Indicator Data'!#REF!="No Data",1,IF(#REF!&lt;&gt;"",1,0))</f>
        <v>#REF!</v>
      </c>
      <c r="I122" s="211" t="e">
        <f>IF('Crisis Indicator Data'!#REF!="No Data",1,IF(#REF!&lt;&gt;"",1,0))</f>
        <v>#REF!</v>
      </c>
      <c r="J122" s="211" t="e">
        <f>IF('Crisis Indicator Data'!#REF!="No Data",1,IF(#REF!&lt;&gt;"",1,0))</f>
        <v>#REF!</v>
      </c>
      <c r="K122" s="211" t="e">
        <f>IF('Crisis Indicator Data'!#REF!="No Data",1,IF(#REF!&lt;&gt;"",1,0))</f>
        <v>#REF!</v>
      </c>
      <c r="L122" s="211" t="e">
        <f>IF('Crisis Indicator Data'!#REF!="No Data",1,IF(#REF!&lt;&gt;"",1,0))</f>
        <v>#REF!</v>
      </c>
      <c r="M122" s="211" t="e">
        <f>IF('Crisis Indicator Data'!#REF!="No Data",1,IF(#REF!&lt;&gt;"",1,0))</f>
        <v>#REF!</v>
      </c>
      <c r="N122" s="211" t="e">
        <f>IF('Crisis Indicator Data'!#REF!="No Data",1,IF(#REF!&lt;&gt;"",1,0))</f>
        <v>#REF!</v>
      </c>
      <c r="O122" s="211" t="e">
        <f>IF('Crisis Indicator Data'!#REF!="No Data",1,IF(#REF!&lt;&gt;"",1,0))</f>
        <v>#REF!</v>
      </c>
      <c r="P122" s="211" t="e">
        <f>IF('Crisis Indicator Data'!#REF!="No Data",1,IF(#REF!&lt;&gt;"",1,0))</f>
        <v>#REF!</v>
      </c>
      <c r="Q122" s="211" t="e">
        <f>IF('Crisis Indicator Data'!#REF!="No Data",1,IF(#REF!&lt;&gt;"",1,0))</f>
        <v>#REF!</v>
      </c>
      <c r="R122" s="211" t="e">
        <f>IF('Crisis Indicator Data'!#REF!="No Data",1,IF(#REF!&lt;&gt;"",1,0))</f>
        <v>#REF!</v>
      </c>
      <c r="S122" s="211" t="e">
        <f>IF('Crisis Indicator Data'!#REF!="No Data",1,IF(#REF!&lt;&gt;"",1,0))</f>
        <v>#REF!</v>
      </c>
      <c r="T122" s="211" t="e">
        <f>IF('Crisis Indicator Data'!#REF!="No Data",1,IF(#REF!&lt;&gt;"",1,0))</f>
        <v>#REF!</v>
      </c>
      <c r="U122" s="211" t="e">
        <f>IF('Crisis Indicator Data'!#REF!="No Data",1,IF(#REF!&lt;&gt;"",1,0))</f>
        <v>#REF!</v>
      </c>
      <c r="V122" s="211" t="e">
        <f>IF('Crisis Indicator Data'!#REF!="No Data",1,IF(#REF!&lt;&gt;"",1,0))</f>
        <v>#REF!</v>
      </c>
      <c r="W122" s="211" t="e">
        <f>IF('Crisis Indicator Data'!#REF!="No Data",1,IF(#REF!&lt;&gt;"",1,0))</f>
        <v>#REF!</v>
      </c>
      <c r="X122" s="211" t="e">
        <f>IF('Crisis Indicator Data'!#REF!="No Data",1,IF(#REF!&lt;&gt;"",1,0))</f>
        <v>#REF!</v>
      </c>
      <c r="Y122" s="211" t="e">
        <f>IF('Crisis Indicator Data'!#REF!="No Data",1,IF(#REF!&lt;&gt;"",1,0))</f>
        <v>#REF!</v>
      </c>
      <c r="Z122" s="211" t="e">
        <f>IF('Crisis Indicator Data'!#REF!="No Data",1,IF(#REF!&lt;&gt;"",1,0))</f>
        <v>#REF!</v>
      </c>
      <c r="AA122" s="211" t="e">
        <f>IF('Crisis Indicator Data'!#REF!="No Data",1,IF(#REF!&lt;&gt;"",1,0))</f>
        <v>#REF!</v>
      </c>
      <c r="AB122" s="211" t="e">
        <f>IF('Crisis Indicator Data'!#REF!="No Data",1,IF(#REF!&lt;&gt;"",1,0))</f>
        <v>#REF!</v>
      </c>
      <c r="AC122" s="211" t="e">
        <f>IF('Crisis Indicator Data'!#REF!="No Data",1,IF(#REF!&lt;&gt;"",1,0))</f>
        <v>#REF!</v>
      </c>
      <c r="AD122" s="211" t="e">
        <f>IF('Crisis Indicator Data'!#REF!="No Data",1,IF(#REF!&lt;&gt;"",1,0))</f>
        <v>#REF!</v>
      </c>
      <c r="AE122" s="211" t="e">
        <f>IF('Crisis Indicator Data'!#REF!="No Data",1,IF(#REF!&lt;&gt;"",1,0))</f>
        <v>#REF!</v>
      </c>
      <c r="AF122" s="211" t="e">
        <f>IF('Crisis Indicator Data'!#REF!="No Data",1,IF(#REF!&lt;&gt;"",1,0))</f>
        <v>#REF!</v>
      </c>
      <c r="AG122" s="211" t="e">
        <f>IF('Crisis Indicator Data'!#REF!="No Data",1,IF(#REF!&lt;&gt;"",1,0))</f>
        <v>#REF!</v>
      </c>
      <c r="AH122" s="211" t="e">
        <f>IF('Crisis Indicator Data'!#REF!="No Data",1,IF(#REF!&lt;&gt;"",1,0))</f>
        <v>#REF!</v>
      </c>
      <c r="AI122" s="211" t="e">
        <f>IF('Crisis Indicator Data'!#REF!="No Data",1,IF(#REF!&lt;&gt;"",1,0))</f>
        <v>#REF!</v>
      </c>
      <c r="AJ122" s="211" t="e">
        <f>IF('Crisis Indicator Data'!#REF!="No Data",1,IF(#REF!&lt;&gt;"",1,0))</f>
        <v>#REF!</v>
      </c>
      <c r="AK122" s="211" t="e">
        <f>IF('Crisis Indicator Data'!#REF!="No Data",1,IF(#REF!&lt;&gt;"",1,0))</f>
        <v>#REF!</v>
      </c>
      <c r="AL122" s="211" t="e">
        <f>IF('Crisis Indicator Data'!#REF!="No Data",1,IF(#REF!&lt;&gt;"",1,0))</f>
        <v>#REF!</v>
      </c>
      <c r="AM122" s="211" t="e">
        <f>IF('Crisis Indicator Data'!#REF!="No Data",1,IF(#REF!&lt;&gt;"",1,0))</f>
        <v>#REF!</v>
      </c>
      <c r="AN122" s="211" t="e">
        <f>IF('Crisis Indicator Data'!#REF!="No Data",1,IF(#REF!&lt;&gt;"",1,0))</f>
        <v>#REF!</v>
      </c>
      <c r="AO122" s="211" t="e">
        <f>IF('Crisis Indicator Data'!#REF!="No Data",1,IF(#REF!&lt;&gt;"",1,0))</f>
        <v>#REF!</v>
      </c>
      <c r="AP122" s="211" t="e">
        <f>IF('Crisis Indicator Data'!#REF!="No Data",1,IF(#REF!&lt;&gt;"",1,0))</f>
        <v>#REF!</v>
      </c>
      <c r="AQ122" s="211" t="e">
        <f>IF('Crisis Indicator Data'!#REF!="No Data",1,IF(#REF!&lt;&gt;"",1,0))</f>
        <v>#REF!</v>
      </c>
      <c r="AR122" s="211" t="e">
        <f>IF('Crisis Indicator Data'!#REF!="No Data",1,IF(#REF!&lt;&gt;"",1,0))</f>
        <v>#REF!</v>
      </c>
      <c r="AS122" s="211" t="e">
        <f>IF('Crisis Indicator Data'!#REF!="No Data",1,IF(#REF!&lt;&gt;"",1,0))</f>
        <v>#REF!</v>
      </c>
      <c r="AT122" s="211" t="e">
        <f>IF('Crisis Indicator Data'!#REF!="No Data",1,IF(#REF!&lt;&gt;"",1,0))</f>
        <v>#REF!</v>
      </c>
      <c r="AU122" s="211" t="e">
        <f>IF('Crisis Indicator Data'!#REF!="No Data",1,IF(#REF!&lt;&gt;"",1,0))</f>
        <v>#REF!</v>
      </c>
      <c r="AV122" s="211" t="e">
        <f>IF('Crisis Indicator Data'!#REF!="No Data",1,IF(#REF!&lt;&gt;"",1,0))</f>
        <v>#REF!</v>
      </c>
      <c r="AW122" s="211" t="e">
        <f>IF('Crisis Indicator Data'!#REF!="No Data",1,IF(#REF!&lt;&gt;"",1,0))</f>
        <v>#REF!</v>
      </c>
      <c r="AX122" s="211" t="e">
        <f>IF('Crisis Indicator Data'!#REF!="No Data",1,IF(#REF!&lt;&gt;"",1,0))</f>
        <v>#REF!</v>
      </c>
      <c r="AY122" s="211" t="e">
        <f>IF('Crisis Indicator Data'!#REF!="No Data",1,IF(#REF!&lt;&gt;"",1,0))</f>
        <v>#REF!</v>
      </c>
      <c r="AZ122" s="211" t="e">
        <f>IF('Crisis Indicator Data'!#REF!="No Data",1,IF(#REF!&lt;&gt;"",1,0))</f>
        <v>#REF!</v>
      </c>
      <c r="BA122" t="e">
        <f t="shared" si="6"/>
        <v>#REF!</v>
      </c>
      <c r="BB122" s="22" t="e">
        <f t="shared" si="7"/>
        <v>#REF!</v>
      </c>
    </row>
    <row r="123" spans="1:54" x14ac:dyDescent="0.25">
      <c r="A123" t="s">
        <v>8983</v>
      </c>
      <c r="B123" s="211" t="e">
        <f>IF('Crisis Indicator Data'!#REF!="No Data",1,IF(#REF!&lt;&gt;"",1,0))</f>
        <v>#REF!</v>
      </c>
      <c r="C123" s="211" t="e">
        <f>IF('Crisis Indicator Data'!#REF!="No Data",1,IF(#REF!&lt;&gt;"",1,0))</f>
        <v>#REF!</v>
      </c>
      <c r="D123" s="211" t="e">
        <f>IF('Crisis Indicator Data'!#REF!="No Data",1,IF(#REF!&lt;&gt;"",1,0))</f>
        <v>#REF!</v>
      </c>
      <c r="E123" s="211" t="e">
        <f>IF('Crisis Indicator Data'!#REF!="No Data",1,IF(#REF!&lt;&gt;"",1,0))</f>
        <v>#REF!</v>
      </c>
      <c r="F123" s="211" t="e">
        <f>IF('Crisis Indicator Data'!#REF!="No Data",1,IF(#REF!&lt;&gt;"",1,0))</f>
        <v>#REF!</v>
      </c>
      <c r="G123" s="211" t="e">
        <f>IF('Crisis Indicator Data'!#REF!="No Data",1,IF(#REF!&lt;&gt;"",1,0))</f>
        <v>#REF!</v>
      </c>
      <c r="H123" s="211" t="e">
        <f>IF('Crisis Indicator Data'!#REF!="No Data",1,IF(#REF!&lt;&gt;"",1,0))</f>
        <v>#REF!</v>
      </c>
      <c r="I123" s="211" t="e">
        <f>IF('Crisis Indicator Data'!#REF!="No Data",1,IF(#REF!&lt;&gt;"",1,0))</f>
        <v>#REF!</v>
      </c>
      <c r="J123" s="211" t="e">
        <f>IF('Crisis Indicator Data'!#REF!="No Data",1,IF(#REF!&lt;&gt;"",1,0))</f>
        <v>#REF!</v>
      </c>
      <c r="K123" s="211" t="e">
        <f>IF('Crisis Indicator Data'!#REF!="No Data",1,IF(#REF!&lt;&gt;"",1,0))</f>
        <v>#REF!</v>
      </c>
      <c r="L123" s="211" t="e">
        <f>IF('Crisis Indicator Data'!#REF!="No Data",1,IF(#REF!&lt;&gt;"",1,0))</f>
        <v>#REF!</v>
      </c>
      <c r="M123" s="211" t="e">
        <f>IF('Crisis Indicator Data'!#REF!="No Data",1,IF(#REF!&lt;&gt;"",1,0))</f>
        <v>#REF!</v>
      </c>
      <c r="N123" s="211" t="e">
        <f>IF('Crisis Indicator Data'!#REF!="No Data",1,IF(#REF!&lt;&gt;"",1,0))</f>
        <v>#REF!</v>
      </c>
      <c r="O123" s="211" t="e">
        <f>IF('Crisis Indicator Data'!#REF!="No Data",1,IF(#REF!&lt;&gt;"",1,0))</f>
        <v>#REF!</v>
      </c>
      <c r="P123" s="211" t="e">
        <f>IF('Crisis Indicator Data'!#REF!="No Data",1,IF(#REF!&lt;&gt;"",1,0))</f>
        <v>#REF!</v>
      </c>
      <c r="Q123" s="211" t="e">
        <f>IF('Crisis Indicator Data'!#REF!="No Data",1,IF(#REF!&lt;&gt;"",1,0))</f>
        <v>#REF!</v>
      </c>
      <c r="R123" s="211" t="e">
        <f>IF('Crisis Indicator Data'!#REF!="No Data",1,IF(#REF!&lt;&gt;"",1,0))</f>
        <v>#REF!</v>
      </c>
      <c r="S123" s="211" t="e">
        <f>IF('Crisis Indicator Data'!#REF!="No Data",1,IF(#REF!&lt;&gt;"",1,0))</f>
        <v>#REF!</v>
      </c>
      <c r="T123" s="211" t="e">
        <f>IF('Crisis Indicator Data'!#REF!="No Data",1,IF(#REF!&lt;&gt;"",1,0))</f>
        <v>#REF!</v>
      </c>
      <c r="U123" s="211" t="e">
        <f>IF('Crisis Indicator Data'!#REF!="No Data",1,IF(#REF!&lt;&gt;"",1,0))</f>
        <v>#REF!</v>
      </c>
      <c r="V123" s="211" t="e">
        <f>IF('Crisis Indicator Data'!#REF!="No Data",1,IF(#REF!&lt;&gt;"",1,0))</f>
        <v>#REF!</v>
      </c>
      <c r="W123" s="211" t="e">
        <f>IF('Crisis Indicator Data'!#REF!="No Data",1,IF(#REF!&lt;&gt;"",1,0))</f>
        <v>#REF!</v>
      </c>
      <c r="X123" s="211" t="e">
        <f>IF('Crisis Indicator Data'!#REF!="No Data",1,IF(#REF!&lt;&gt;"",1,0))</f>
        <v>#REF!</v>
      </c>
      <c r="Y123" s="211" t="e">
        <f>IF('Crisis Indicator Data'!#REF!="No Data",1,IF(#REF!&lt;&gt;"",1,0))</f>
        <v>#REF!</v>
      </c>
      <c r="Z123" s="211" t="e">
        <f>IF('Crisis Indicator Data'!#REF!="No Data",1,IF(#REF!&lt;&gt;"",1,0))</f>
        <v>#REF!</v>
      </c>
      <c r="AA123" s="211" t="e">
        <f>IF('Crisis Indicator Data'!#REF!="No Data",1,IF(#REF!&lt;&gt;"",1,0))</f>
        <v>#REF!</v>
      </c>
      <c r="AB123" s="211" t="e">
        <f>IF('Crisis Indicator Data'!#REF!="No Data",1,IF(#REF!&lt;&gt;"",1,0))</f>
        <v>#REF!</v>
      </c>
      <c r="AC123" s="211" t="e">
        <f>IF('Crisis Indicator Data'!#REF!="No Data",1,IF(#REF!&lt;&gt;"",1,0))</f>
        <v>#REF!</v>
      </c>
      <c r="AD123" s="211" t="e">
        <f>IF('Crisis Indicator Data'!#REF!="No Data",1,IF(#REF!&lt;&gt;"",1,0))</f>
        <v>#REF!</v>
      </c>
      <c r="AE123" s="211" t="e">
        <f>IF('Crisis Indicator Data'!#REF!="No Data",1,IF(#REF!&lt;&gt;"",1,0))</f>
        <v>#REF!</v>
      </c>
      <c r="AF123" s="211" t="e">
        <f>IF('Crisis Indicator Data'!#REF!="No Data",1,IF(#REF!&lt;&gt;"",1,0))</f>
        <v>#REF!</v>
      </c>
      <c r="AG123" s="211" t="e">
        <f>IF('Crisis Indicator Data'!#REF!="No Data",1,IF(#REF!&lt;&gt;"",1,0))</f>
        <v>#REF!</v>
      </c>
      <c r="AH123" s="211" t="e">
        <f>IF('Crisis Indicator Data'!#REF!="No Data",1,IF(#REF!&lt;&gt;"",1,0))</f>
        <v>#REF!</v>
      </c>
      <c r="AI123" s="211" t="e">
        <f>IF('Crisis Indicator Data'!#REF!="No Data",1,IF(#REF!&lt;&gt;"",1,0))</f>
        <v>#REF!</v>
      </c>
      <c r="AJ123" s="211" t="e">
        <f>IF('Crisis Indicator Data'!#REF!="No Data",1,IF(#REF!&lt;&gt;"",1,0))</f>
        <v>#REF!</v>
      </c>
      <c r="AK123" s="211" t="e">
        <f>IF('Crisis Indicator Data'!#REF!="No Data",1,IF(#REF!&lt;&gt;"",1,0))</f>
        <v>#REF!</v>
      </c>
      <c r="AL123" s="211" t="e">
        <f>IF('Crisis Indicator Data'!#REF!="No Data",1,IF(#REF!&lt;&gt;"",1,0))</f>
        <v>#REF!</v>
      </c>
      <c r="AM123" s="211" t="e">
        <f>IF('Crisis Indicator Data'!#REF!="No Data",1,IF(#REF!&lt;&gt;"",1,0))</f>
        <v>#REF!</v>
      </c>
      <c r="AN123" s="211" t="e">
        <f>IF('Crisis Indicator Data'!#REF!="No Data",1,IF(#REF!&lt;&gt;"",1,0))</f>
        <v>#REF!</v>
      </c>
      <c r="AO123" s="211" t="e">
        <f>IF('Crisis Indicator Data'!#REF!="No Data",1,IF(#REF!&lt;&gt;"",1,0))</f>
        <v>#REF!</v>
      </c>
      <c r="AP123" s="211" t="e">
        <f>IF('Crisis Indicator Data'!#REF!="No Data",1,IF(#REF!&lt;&gt;"",1,0))</f>
        <v>#REF!</v>
      </c>
      <c r="AQ123" s="211" t="e">
        <f>IF('Crisis Indicator Data'!#REF!="No Data",1,IF(#REF!&lt;&gt;"",1,0))</f>
        <v>#REF!</v>
      </c>
      <c r="AR123" s="211" t="e">
        <f>IF('Crisis Indicator Data'!#REF!="No Data",1,IF(#REF!&lt;&gt;"",1,0))</f>
        <v>#REF!</v>
      </c>
      <c r="AS123" s="211" t="e">
        <f>IF('Crisis Indicator Data'!#REF!="No Data",1,IF(#REF!&lt;&gt;"",1,0))</f>
        <v>#REF!</v>
      </c>
      <c r="AT123" s="211" t="e">
        <f>IF('Crisis Indicator Data'!#REF!="No Data",1,IF(#REF!&lt;&gt;"",1,0))</f>
        <v>#REF!</v>
      </c>
      <c r="AU123" s="211" t="e">
        <f>IF('Crisis Indicator Data'!#REF!="No Data",1,IF(#REF!&lt;&gt;"",1,0))</f>
        <v>#REF!</v>
      </c>
      <c r="AV123" s="211" t="e">
        <f>IF('Crisis Indicator Data'!#REF!="No Data",1,IF(#REF!&lt;&gt;"",1,0))</f>
        <v>#REF!</v>
      </c>
      <c r="AW123" s="211" t="e">
        <f>IF('Crisis Indicator Data'!#REF!="No Data",1,IF(#REF!&lt;&gt;"",1,0))</f>
        <v>#REF!</v>
      </c>
      <c r="AX123" s="211" t="e">
        <f>IF('Crisis Indicator Data'!#REF!="No Data",1,IF(#REF!&lt;&gt;"",1,0))</f>
        <v>#REF!</v>
      </c>
      <c r="AY123" s="211" t="e">
        <f>IF('Crisis Indicator Data'!#REF!="No Data",1,IF(#REF!&lt;&gt;"",1,0))</f>
        <v>#REF!</v>
      </c>
      <c r="AZ123" s="211" t="e">
        <f>IF('Crisis Indicator Data'!#REF!="No Data",1,IF(#REF!&lt;&gt;"",1,0))</f>
        <v>#REF!</v>
      </c>
      <c r="BA123" t="e">
        <f t="shared" si="6"/>
        <v>#REF!</v>
      </c>
      <c r="BB123" s="22" t="e">
        <f t="shared" si="7"/>
        <v>#REF!</v>
      </c>
    </row>
    <row r="124" spans="1:54" x14ac:dyDescent="0.25">
      <c r="A124" t="s">
        <v>8973</v>
      </c>
      <c r="B124" s="211" t="e">
        <f>IF('Crisis Indicator Data'!#REF!="No Data",1,IF(#REF!&lt;&gt;"",1,0))</f>
        <v>#REF!</v>
      </c>
      <c r="C124" s="211" t="e">
        <f>IF('Crisis Indicator Data'!#REF!="No Data",1,IF(#REF!&lt;&gt;"",1,0))</f>
        <v>#REF!</v>
      </c>
      <c r="D124" s="211" t="e">
        <f>IF('Crisis Indicator Data'!#REF!="No Data",1,IF(#REF!&lt;&gt;"",1,0))</f>
        <v>#REF!</v>
      </c>
      <c r="E124" s="211" t="e">
        <f>IF('Crisis Indicator Data'!#REF!="No Data",1,IF(#REF!&lt;&gt;"",1,0))</f>
        <v>#REF!</v>
      </c>
      <c r="F124" s="211" t="e">
        <f>IF('Crisis Indicator Data'!#REF!="No Data",1,IF(#REF!&lt;&gt;"",1,0))</f>
        <v>#REF!</v>
      </c>
      <c r="G124" s="211" t="e">
        <f>IF('Crisis Indicator Data'!#REF!="No Data",1,IF(#REF!&lt;&gt;"",1,0))</f>
        <v>#REF!</v>
      </c>
      <c r="H124" s="211" t="e">
        <f>IF('Crisis Indicator Data'!#REF!="No Data",1,IF(#REF!&lt;&gt;"",1,0))</f>
        <v>#REF!</v>
      </c>
      <c r="I124" s="211" t="e">
        <f>IF('Crisis Indicator Data'!#REF!="No Data",1,IF(#REF!&lt;&gt;"",1,0))</f>
        <v>#REF!</v>
      </c>
      <c r="J124" s="211" t="e">
        <f>IF('Crisis Indicator Data'!#REF!="No Data",1,IF(#REF!&lt;&gt;"",1,0))</f>
        <v>#REF!</v>
      </c>
      <c r="K124" s="211" t="e">
        <f>IF('Crisis Indicator Data'!#REF!="No Data",1,IF(#REF!&lt;&gt;"",1,0))</f>
        <v>#REF!</v>
      </c>
      <c r="L124" s="211" t="e">
        <f>IF('Crisis Indicator Data'!#REF!="No Data",1,IF(#REF!&lt;&gt;"",1,0))</f>
        <v>#REF!</v>
      </c>
      <c r="M124" s="211" t="e">
        <f>IF('Crisis Indicator Data'!#REF!="No Data",1,IF(#REF!&lt;&gt;"",1,0))</f>
        <v>#REF!</v>
      </c>
      <c r="N124" s="211" t="e">
        <f>IF('Crisis Indicator Data'!#REF!="No Data",1,IF(#REF!&lt;&gt;"",1,0))</f>
        <v>#REF!</v>
      </c>
      <c r="O124" s="211" t="e">
        <f>IF('Crisis Indicator Data'!#REF!="No Data",1,IF(#REF!&lt;&gt;"",1,0))</f>
        <v>#REF!</v>
      </c>
      <c r="P124" s="211" t="e">
        <f>IF('Crisis Indicator Data'!#REF!="No Data",1,IF(#REF!&lt;&gt;"",1,0))</f>
        <v>#REF!</v>
      </c>
      <c r="Q124" s="211" t="e">
        <f>IF('Crisis Indicator Data'!#REF!="No Data",1,IF(#REF!&lt;&gt;"",1,0))</f>
        <v>#REF!</v>
      </c>
      <c r="R124" s="211" t="e">
        <f>IF('Crisis Indicator Data'!#REF!="No Data",1,IF(#REF!&lt;&gt;"",1,0))</f>
        <v>#REF!</v>
      </c>
      <c r="S124" s="211" t="e">
        <f>IF('Crisis Indicator Data'!#REF!="No Data",1,IF(#REF!&lt;&gt;"",1,0))</f>
        <v>#REF!</v>
      </c>
      <c r="T124" s="211" t="e">
        <f>IF('Crisis Indicator Data'!#REF!="No Data",1,IF(#REF!&lt;&gt;"",1,0))</f>
        <v>#REF!</v>
      </c>
      <c r="U124" s="211" t="e">
        <f>IF('Crisis Indicator Data'!#REF!="No Data",1,IF(#REF!&lt;&gt;"",1,0))</f>
        <v>#REF!</v>
      </c>
      <c r="V124" s="211" t="e">
        <f>IF('Crisis Indicator Data'!#REF!="No Data",1,IF(#REF!&lt;&gt;"",1,0))</f>
        <v>#REF!</v>
      </c>
      <c r="W124" s="211" t="e">
        <f>IF('Crisis Indicator Data'!#REF!="No Data",1,IF(#REF!&lt;&gt;"",1,0))</f>
        <v>#REF!</v>
      </c>
      <c r="X124" s="211" t="e">
        <f>IF('Crisis Indicator Data'!#REF!="No Data",1,IF(#REF!&lt;&gt;"",1,0))</f>
        <v>#REF!</v>
      </c>
      <c r="Y124" s="211" t="e">
        <f>IF('Crisis Indicator Data'!#REF!="No Data",1,IF(#REF!&lt;&gt;"",1,0))</f>
        <v>#REF!</v>
      </c>
      <c r="Z124" s="211" t="e">
        <f>IF('Crisis Indicator Data'!#REF!="No Data",1,IF(#REF!&lt;&gt;"",1,0))</f>
        <v>#REF!</v>
      </c>
      <c r="AA124" s="211" t="e">
        <f>IF('Crisis Indicator Data'!#REF!="No Data",1,IF(#REF!&lt;&gt;"",1,0))</f>
        <v>#REF!</v>
      </c>
      <c r="AB124" s="211" t="e">
        <f>IF('Crisis Indicator Data'!#REF!="No Data",1,IF(#REF!&lt;&gt;"",1,0))</f>
        <v>#REF!</v>
      </c>
      <c r="AC124" s="211" t="e">
        <f>IF('Crisis Indicator Data'!#REF!="No Data",1,IF(#REF!&lt;&gt;"",1,0))</f>
        <v>#REF!</v>
      </c>
      <c r="AD124" s="211" t="e">
        <f>IF('Crisis Indicator Data'!#REF!="No Data",1,IF(#REF!&lt;&gt;"",1,0))</f>
        <v>#REF!</v>
      </c>
      <c r="AE124" s="211" t="e">
        <f>IF('Crisis Indicator Data'!#REF!="No Data",1,IF(#REF!&lt;&gt;"",1,0))</f>
        <v>#REF!</v>
      </c>
      <c r="AF124" s="211" t="e">
        <f>IF('Crisis Indicator Data'!#REF!="No Data",1,IF(#REF!&lt;&gt;"",1,0))</f>
        <v>#REF!</v>
      </c>
      <c r="AG124" s="211" t="e">
        <f>IF('Crisis Indicator Data'!#REF!="No Data",1,IF(#REF!&lt;&gt;"",1,0))</f>
        <v>#REF!</v>
      </c>
      <c r="AH124" s="211" t="e">
        <f>IF('Crisis Indicator Data'!#REF!="No Data",1,IF(#REF!&lt;&gt;"",1,0))</f>
        <v>#REF!</v>
      </c>
      <c r="AI124" s="211" t="e">
        <f>IF('Crisis Indicator Data'!#REF!="No Data",1,IF(#REF!&lt;&gt;"",1,0))</f>
        <v>#REF!</v>
      </c>
      <c r="AJ124" s="211" t="e">
        <f>IF('Crisis Indicator Data'!#REF!="No Data",1,IF(#REF!&lt;&gt;"",1,0))</f>
        <v>#REF!</v>
      </c>
      <c r="AK124" s="211" t="e">
        <f>IF('Crisis Indicator Data'!#REF!="No Data",1,IF(#REF!&lt;&gt;"",1,0))</f>
        <v>#REF!</v>
      </c>
      <c r="AL124" s="211" t="e">
        <f>IF('Crisis Indicator Data'!#REF!="No Data",1,IF(#REF!&lt;&gt;"",1,0))</f>
        <v>#REF!</v>
      </c>
      <c r="AM124" s="211" t="e">
        <f>IF('Crisis Indicator Data'!#REF!="No Data",1,IF(#REF!&lt;&gt;"",1,0))</f>
        <v>#REF!</v>
      </c>
      <c r="AN124" s="211" t="e">
        <f>IF('Crisis Indicator Data'!#REF!="No Data",1,IF(#REF!&lt;&gt;"",1,0))</f>
        <v>#REF!</v>
      </c>
      <c r="AO124" s="211" t="e">
        <f>IF('Crisis Indicator Data'!#REF!="No Data",1,IF(#REF!&lt;&gt;"",1,0))</f>
        <v>#REF!</v>
      </c>
      <c r="AP124" s="211" t="e">
        <f>IF('Crisis Indicator Data'!#REF!="No Data",1,IF(#REF!&lt;&gt;"",1,0))</f>
        <v>#REF!</v>
      </c>
      <c r="AQ124" s="211" t="e">
        <f>IF('Crisis Indicator Data'!#REF!="No Data",1,IF(#REF!&lt;&gt;"",1,0))</f>
        <v>#REF!</v>
      </c>
      <c r="AR124" s="211" t="e">
        <f>IF('Crisis Indicator Data'!#REF!="No Data",1,IF(#REF!&lt;&gt;"",1,0))</f>
        <v>#REF!</v>
      </c>
      <c r="AS124" s="211" t="e">
        <f>IF('Crisis Indicator Data'!#REF!="No Data",1,IF(#REF!&lt;&gt;"",1,0))</f>
        <v>#REF!</v>
      </c>
      <c r="AT124" s="211" t="e">
        <f>IF('Crisis Indicator Data'!#REF!="No Data",1,IF(#REF!&lt;&gt;"",1,0))</f>
        <v>#REF!</v>
      </c>
      <c r="AU124" s="211" t="e">
        <f>IF('Crisis Indicator Data'!#REF!="No Data",1,IF(#REF!&lt;&gt;"",1,0))</f>
        <v>#REF!</v>
      </c>
      <c r="AV124" s="211" t="e">
        <f>IF('Crisis Indicator Data'!#REF!="No Data",1,IF(#REF!&lt;&gt;"",1,0))</f>
        <v>#REF!</v>
      </c>
      <c r="AW124" s="211" t="e">
        <f>IF('Crisis Indicator Data'!#REF!="No Data",1,IF(#REF!&lt;&gt;"",1,0))</f>
        <v>#REF!</v>
      </c>
      <c r="AX124" s="211" t="e">
        <f>IF('Crisis Indicator Data'!#REF!="No Data",1,IF(#REF!&lt;&gt;"",1,0))</f>
        <v>#REF!</v>
      </c>
      <c r="AY124" s="211" t="e">
        <f>IF('Crisis Indicator Data'!#REF!="No Data",1,IF(#REF!&lt;&gt;"",1,0))</f>
        <v>#REF!</v>
      </c>
      <c r="AZ124" s="211" t="e">
        <f>IF('Crisis Indicator Data'!#REF!="No Data",1,IF(#REF!&lt;&gt;"",1,0))</f>
        <v>#REF!</v>
      </c>
      <c r="BA124" t="e">
        <f t="shared" si="6"/>
        <v>#REF!</v>
      </c>
      <c r="BB124" s="22" t="e">
        <f t="shared" si="7"/>
        <v>#REF!</v>
      </c>
    </row>
    <row r="125" spans="1:54" x14ac:dyDescent="0.25">
      <c r="A125" t="s">
        <v>8971</v>
      </c>
      <c r="B125" s="211" t="e">
        <f>IF('Crisis Indicator Data'!#REF!="No Data",1,IF(#REF!&lt;&gt;"",1,0))</f>
        <v>#REF!</v>
      </c>
      <c r="C125" s="211" t="e">
        <f>IF('Crisis Indicator Data'!#REF!="No Data",1,IF(#REF!&lt;&gt;"",1,0))</f>
        <v>#REF!</v>
      </c>
      <c r="D125" s="211" t="e">
        <f>IF('Crisis Indicator Data'!#REF!="No Data",1,IF(#REF!&lt;&gt;"",1,0))</f>
        <v>#REF!</v>
      </c>
      <c r="E125" s="211" t="e">
        <f>IF('Crisis Indicator Data'!#REF!="No Data",1,IF(#REF!&lt;&gt;"",1,0))</f>
        <v>#REF!</v>
      </c>
      <c r="F125" s="211" t="e">
        <f>IF('Crisis Indicator Data'!#REF!="No Data",1,IF(#REF!&lt;&gt;"",1,0))</f>
        <v>#REF!</v>
      </c>
      <c r="G125" s="211" t="e">
        <f>IF('Crisis Indicator Data'!#REF!="No Data",1,IF(#REF!&lt;&gt;"",1,0))</f>
        <v>#REF!</v>
      </c>
      <c r="H125" s="211" t="e">
        <f>IF('Crisis Indicator Data'!#REF!="No Data",1,IF(#REF!&lt;&gt;"",1,0))</f>
        <v>#REF!</v>
      </c>
      <c r="I125" s="211" t="e">
        <f>IF('Crisis Indicator Data'!#REF!="No Data",1,IF(#REF!&lt;&gt;"",1,0))</f>
        <v>#REF!</v>
      </c>
      <c r="J125" s="211" t="e">
        <f>IF('Crisis Indicator Data'!#REF!="No Data",1,IF(#REF!&lt;&gt;"",1,0))</f>
        <v>#REF!</v>
      </c>
      <c r="K125" s="211" t="e">
        <f>IF('Crisis Indicator Data'!#REF!="No Data",1,IF(#REF!&lt;&gt;"",1,0))</f>
        <v>#REF!</v>
      </c>
      <c r="L125" s="211" t="e">
        <f>IF('Crisis Indicator Data'!#REF!="No Data",1,IF(#REF!&lt;&gt;"",1,0))</f>
        <v>#REF!</v>
      </c>
      <c r="M125" s="211" t="e">
        <f>IF('Crisis Indicator Data'!#REF!="No Data",1,IF(#REF!&lt;&gt;"",1,0))</f>
        <v>#REF!</v>
      </c>
      <c r="N125" s="211" t="e">
        <f>IF('Crisis Indicator Data'!#REF!="No Data",1,IF(#REF!&lt;&gt;"",1,0))</f>
        <v>#REF!</v>
      </c>
      <c r="O125" s="211" t="e">
        <f>IF('Crisis Indicator Data'!#REF!="No Data",1,IF(#REF!&lt;&gt;"",1,0))</f>
        <v>#REF!</v>
      </c>
      <c r="P125" s="211" t="e">
        <f>IF('Crisis Indicator Data'!#REF!="No Data",1,IF(#REF!&lt;&gt;"",1,0))</f>
        <v>#REF!</v>
      </c>
      <c r="Q125" s="211" t="e">
        <f>IF('Crisis Indicator Data'!#REF!="No Data",1,IF(#REF!&lt;&gt;"",1,0))</f>
        <v>#REF!</v>
      </c>
      <c r="R125" s="211" t="e">
        <f>IF('Crisis Indicator Data'!#REF!="No Data",1,IF(#REF!&lt;&gt;"",1,0))</f>
        <v>#REF!</v>
      </c>
      <c r="S125" s="211" t="e">
        <f>IF('Crisis Indicator Data'!#REF!="No Data",1,IF(#REF!&lt;&gt;"",1,0))</f>
        <v>#REF!</v>
      </c>
      <c r="T125" s="211" t="e">
        <f>IF('Crisis Indicator Data'!#REF!="No Data",1,IF(#REF!&lt;&gt;"",1,0))</f>
        <v>#REF!</v>
      </c>
      <c r="U125" s="211" t="e">
        <f>IF('Crisis Indicator Data'!#REF!="No Data",1,IF(#REF!&lt;&gt;"",1,0))</f>
        <v>#REF!</v>
      </c>
      <c r="V125" s="211" t="e">
        <f>IF('Crisis Indicator Data'!#REF!="No Data",1,IF(#REF!&lt;&gt;"",1,0))</f>
        <v>#REF!</v>
      </c>
      <c r="W125" s="211" t="e">
        <f>IF('Crisis Indicator Data'!#REF!="No Data",1,IF(#REF!&lt;&gt;"",1,0))</f>
        <v>#REF!</v>
      </c>
      <c r="X125" s="211" t="e">
        <f>IF('Crisis Indicator Data'!#REF!="No Data",1,IF(#REF!&lt;&gt;"",1,0))</f>
        <v>#REF!</v>
      </c>
      <c r="Y125" s="211" t="e">
        <f>IF('Crisis Indicator Data'!#REF!="No Data",1,IF(#REF!&lt;&gt;"",1,0))</f>
        <v>#REF!</v>
      </c>
      <c r="Z125" s="211" t="e">
        <f>IF('Crisis Indicator Data'!#REF!="No Data",1,IF(#REF!&lt;&gt;"",1,0))</f>
        <v>#REF!</v>
      </c>
      <c r="AA125" s="211" t="e">
        <f>IF('Crisis Indicator Data'!#REF!="No Data",1,IF(#REF!&lt;&gt;"",1,0))</f>
        <v>#REF!</v>
      </c>
      <c r="AB125" s="211" t="e">
        <f>IF('Crisis Indicator Data'!#REF!="No Data",1,IF(#REF!&lt;&gt;"",1,0))</f>
        <v>#REF!</v>
      </c>
      <c r="AC125" s="211" t="e">
        <f>IF('Crisis Indicator Data'!#REF!="No Data",1,IF(#REF!&lt;&gt;"",1,0))</f>
        <v>#REF!</v>
      </c>
      <c r="AD125" s="211" t="e">
        <f>IF('Crisis Indicator Data'!#REF!="No Data",1,IF(#REF!&lt;&gt;"",1,0))</f>
        <v>#REF!</v>
      </c>
      <c r="AE125" s="211" t="e">
        <f>IF('Crisis Indicator Data'!#REF!="No Data",1,IF(#REF!&lt;&gt;"",1,0))</f>
        <v>#REF!</v>
      </c>
      <c r="AF125" s="211" t="e">
        <f>IF('Crisis Indicator Data'!#REF!="No Data",1,IF(#REF!&lt;&gt;"",1,0))</f>
        <v>#REF!</v>
      </c>
      <c r="AG125" s="211" t="e">
        <f>IF('Crisis Indicator Data'!#REF!="No Data",1,IF(#REF!&lt;&gt;"",1,0))</f>
        <v>#REF!</v>
      </c>
      <c r="AH125" s="211" t="e">
        <f>IF('Crisis Indicator Data'!#REF!="No Data",1,IF(#REF!&lt;&gt;"",1,0))</f>
        <v>#REF!</v>
      </c>
      <c r="AI125" s="211" t="e">
        <f>IF('Crisis Indicator Data'!#REF!="No Data",1,IF(#REF!&lt;&gt;"",1,0))</f>
        <v>#REF!</v>
      </c>
      <c r="AJ125" s="211" t="e">
        <f>IF('Crisis Indicator Data'!#REF!="No Data",1,IF(#REF!&lt;&gt;"",1,0))</f>
        <v>#REF!</v>
      </c>
      <c r="AK125" s="211" t="e">
        <f>IF('Crisis Indicator Data'!#REF!="No Data",1,IF(#REF!&lt;&gt;"",1,0))</f>
        <v>#REF!</v>
      </c>
      <c r="AL125" s="211" t="e">
        <f>IF('Crisis Indicator Data'!#REF!="No Data",1,IF(#REF!&lt;&gt;"",1,0))</f>
        <v>#REF!</v>
      </c>
      <c r="AM125" s="211" t="e">
        <f>IF('Crisis Indicator Data'!#REF!="No Data",1,IF(#REF!&lt;&gt;"",1,0))</f>
        <v>#REF!</v>
      </c>
      <c r="AN125" s="211" t="e">
        <f>IF('Crisis Indicator Data'!#REF!="No Data",1,IF(#REF!&lt;&gt;"",1,0))</f>
        <v>#REF!</v>
      </c>
      <c r="AO125" s="211" t="e">
        <f>IF('Crisis Indicator Data'!#REF!="No Data",1,IF(#REF!&lt;&gt;"",1,0))</f>
        <v>#REF!</v>
      </c>
      <c r="AP125" s="211" t="e">
        <f>IF('Crisis Indicator Data'!#REF!="No Data",1,IF(#REF!&lt;&gt;"",1,0))</f>
        <v>#REF!</v>
      </c>
      <c r="AQ125" s="211" t="e">
        <f>IF('Crisis Indicator Data'!#REF!="No Data",1,IF(#REF!&lt;&gt;"",1,0))</f>
        <v>#REF!</v>
      </c>
      <c r="AR125" s="211" t="e">
        <f>IF('Crisis Indicator Data'!#REF!="No Data",1,IF(#REF!&lt;&gt;"",1,0))</f>
        <v>#REF!</v>
      </c>
      <c r="AS125" s="211" t="e">
        <f>IF('Crisis Indicator Data'!#REF!="No Data",1,IF(#REF!&lt;&gt;"",1,0))</f>
        <v>#REF!</v>
      </c>
      <c r="AT125" s="211" t="e">
        <f>IF('Crisis Indicator Data'!#REF!="No Data",1,IF(#REF!&lt;&gt;"",1,0))</f>
        <v>#REF!</v>
      </c>
      <c r="AU125" s="211" t="e">
        <f>IF('Crisis Indicator Data'!#REF!="No Data",1,IF(#REF!&lt;&gt;"",1,0))</f>
        <v>#REF!</v>
      </c>
      <c r="AV125" s="211" t="e">
        <f>IF('Crisis Indicator Data'!#REF!="No Data",1,IF(#REF!&lt;&gt;"",1,0))</f>
        <v>#REF!</v>
      </c>
      <c r="AW125" s="211" t="e">
        <f>IF('Crisis Indicator Data'!#REF!="No Data",1,IF(#REF!&lt;&gt;"",1,0))</f>
        <v>#REF!</v>
      </c>
      <c r="AX125" s="211" t="e">
        <f>IF('Crisis Indicator Data'!#REF!="No Data",1,IF(#REF!&lt;&gt;"",1,0))</f>
        <v>#REF!</v>
      </c>
      <c r="AY125" s="211" t="e">
        <f>IF('Crisis Indicator Data'!#REF!="No Data",1,IF(#REF!&lt;&gt;"",1,0))</f>
        <v>#REF!</v>
      </c>
      <c r="AZ125" s="211" t="e">
        <f>IF('Crisis Indicator Data'!#REF!="No Data",1,IF(#REF!&lt;&gt;"",1,0))</f>
        <v>#REF!</v>
      </c>
      <c r="BA125" t="e">
        <f t="shared" si="6"/>
        <v>#REF!</v>
      </c>
      <c r="BB125" s="22" t="e">
        <f t="shared" si="7"/>
        <v>#REF!</v>
      </c>
    </row>
    <row r="126" spans="1:54" x14ac:dyDescent="0.25">
      <c r="A126" t="s">
        <v>8972</v>
      </c>
      <c r="B126" s="211" t="e">
        <f>IF('Crisis Indicator Data'!#REF!="No Data",1,IF(#REF!&lt;&gt;"",1,0))</f>
        <v>#REF!</v>
      </c>
      <c r="C126" s="211" t="e">
        <f>IF('Crisis Indicator Data'!#REF!="No Data",1,IF(#REF!&lt;&gt;"",1,0))</f>
        <v>#REF!</v>
      </c>
      <c r="D126" s="211" t="e">
        <f>IF('Crisis Indicator Data'!#REF!="No Data",1,IF(#REF!&lt;&gt;"",1,0))</f>
        <v>#REF!</v>
      </c>
      <c r="E126" s="211" t="e">
        <f>IF('Crisis Indicator Data'!#REF!="No Data",1,IF(#REF!&lt;&gt;"",1,0))</f>
        <v>#REF!</v>
      </c>
      <c r="F126" s="211" t="e">
        <f>IF('Crisis Indicator Data'!#REF!="No Data",1,IF(#REF!&lt;&gt;"",1,0))</f>
        <v>#REF!</v>
      </c>
      <c r="G126" s="211" t="e">
        <f>IF('Crisis Indicator Data'!#REF!="No Data",1,IF(#REF!&lt;&gt;"",1,0))</f>
        <v>#REF!</v>
      </c>
      <c r="H126" s="211" t="e">
        <f>IF('Crisis Indicator Data'!#REF!="No Data",1,IF(#REF!&lt;&gt;"",1,0))</f>
        <v>#REF!</v>
      </c>
      <c r="I126" s="211" t="e">
        <f>IF('Crisis Indicator Data'!#REF!="No Data",1,IF(#REF!&lt;&gt;"",1,0))</f>
        <v>#REF!</v>
      </c>
      <c r="J126" s="211" t="e">
        <f>IF('Crisis Indicator Data'!#REF!="No Data",1,IF(#REF!&lt;&gt;"",1,0))</f>
        <v>#REF!</v>
      </c>
      <c r="K126" s="211" t="e">
        <f>IF('Crisis Indicator Data'!#REF!="No Data",1,IF(#REF!&lt;&gt;"",1,0))</f>
        <v>#REF!</v>
      </c>
      <c r="L126" s="211" t="e">
        <f>IF('Crisis Indicator Data'!#REF!="No Data",1,IF(#REF!&lt;&gt;"",1,0))</f>
        <v>#REF!</v>
      </c>
      <c r="M126" s="211" t="e">
        <f>IF('Crisis Indicator Data'!#REF!="No Data",1,IF(#REF!&lt;&gt;"",1,0))</f>
        <v>#REF!</v>
      </c>
      <c r="N126" s="211" t="e">
        <f>IF('Crisis Indicator Data'!#REF!="No Data",1,IF(#REF!&lt;&gt;"",1,0))</f>
        <v>#REF!</v>
      </c>
      <c r="O126" s="211" t="e">
        <f>IF('Crisis Indicator Data'!#REF!="No Data",1,IF(#REF!&lt;&gt;"",1,0))</f>
        <v>#REF!</v>
      </c>
      <c r="P126" s="211" t="e">
        <f>IF('Crisis Indicator Data'!#REF!="No Data",1,IF(#REF!&lt;&gt;"",1,0))</f>
        <v>#REF!</v>
      </c>
      <c r="Q126" s="211" t="e">
        <f>IF('Crisis Indicator Data'!#REF!="No Data",1,IF(#REF!&lt;&gt;"",1,0))</f>
        <v>#REF!</v>
      </c>
      <c r="R126" s="211" t="e">
        <f>IF('Crisis Indicator Data'!#REF!="No Data",1,IF(#REF!&lt;&gt;"",1,0))</f>
        <v>#REF!</v>
      </c>
      <c r="S126" s="211" t="e">
        <f>IF('Crisis Indicator Data'!#REF!="No Data",1,IF(#REF!&lt;&gt;"",1,0))</f>
        <v>#REF!</v>
      </c>
      <c r="T126" s="211" t="e">
        <f>IF('Crisis Indicator Data'!#REF!="No Data",1,IF(#REF!&lt;&gt;"",1,0))</f>
        <v>#REF!</v>
      </c>
      <c r="U126" s="211" t="e">
        <f>IF('Crisis Indicator Data'!#REF!="No Data",1,IF(#REF!&lt;&gt;"",1,0))</f>
        <v>#REF!</v>
      </c>
      <c r="V126" s="211" t="e">
        <f>IF('Crisis Indicator Data'!#REF!="No Data",1,IF(#REF!&lt;&gt;"",1,0))</f>
        <v>#REF!</v>
      </c>
      <c r="W126" s="211" t="e">
        <f>IF('Crisis Indicator Data'!#REF!="No Data",1,IF(#REF!&lt;&gt;"",1,0))</f>
        <v>#REF!</v>
      </c>
      <c r="X126" s="211" t="e">
        <f>IF('Crisis Indicator Data'!#REF!="No Data",1,IF(#REF!&lt;&gt;"",1,0))</f>
        <v>#REF!</v>
      </c>
      <c r="Y126" s="211" t="e">
        <f>IF('Crisis Indicator Data'!#REF!="No Data",1,IF(#REF!&lt;&gt;"",1,0))</f>
        <v>#REF!</v>
      </c>
      <c r="Z126" s="211" t="e">
        <f>IF('Crisis Indicator Data'!#REF!="No Data",1,IF(#REF!&lt;&gt;"",1,0))</f>
        <v>#REF!</v>
      </c>
      <c r="AA126" s="211" t="e">
        <f>IF('Crisis Indicator Data'!#REF!="No Data",1,IF(#REF!&lt;&gt;"",1,0))</f>
        <v>#REF!</v>
      </c>
      <c r="AB126" s="211" t="e">
        <f>IF('Crisis Indicator Data'!#REF!="No Data",1,IF(#REF!&lt;&gt;"",1,0))</f>
        <v>#REF!</v>
      </c>
      <c r="AC126" s="211" t="e">
        <f>IF('Crisis Indicator Data'!#REF!="No Data",1,IF(#REF!&lt;&gt;"",1,0))</f>
        <v>#REF!</v>
      </c>
      <c r="AD126" s="211" t="e">
        <f>IF('Crisis Indicator Data'!#REF!="No Data",1,IF(#REF!&lt;&gt;"",1,0))</f>
        <v>#REF!</v>
      </c>
      <c r="AE126" s="211" t="e">
        <f>IF('Crisis Indicator Data'!#REF!="No Data",1,IF(#REF!&lt;&gt;"",1,0))</f>
        <v>#REF!</v>
      </c>
      <c r="AF126" s="211" t="e">
        <f>IF('Crisis Indicator Data'!#REF!="No Data",1,IF(#REF!&lt;&gt;"",1,0))</f>
        <v>#REF!</v>
      </c>
      <c r="AG126" s="211" t="e">
        <f>IF('Crisis Indicator Data'!#REF!="No Data",1,IF(#REF!&lt;&gt;"",1,0))</f>
        <v>#REF!</v>
      </c>
      <c r="AH126" s="211" t="e">
        <f>IF('Crisis Indicator Data'!#REF!="No Data",1,IF(#REF!&lt;&gt;"",1,0))</f>
        <v>#REF!</v>
      </c>
      <c r="AI126" s="211" t="e">
        <f>IF('Crisis Indicator Data'!#REF!="No Data",1,IF(#REF!&lt;&gt;"",1,0))</f>
        <v>#REF!</v>
      </c>
      <c r="AJ126" s="211" t="e">
        <f>IF('Crisis Indicator Data'!#REF!="No Data",1,IF(#REF!&lt;&gt;"",1,0))</f>
        <v>#REF!</v>
      </c>
      <c r="AK126" s="211" t="e">
        <f>IF('Crisis Indicator Data'!#REF!="No Data",1,IF(#REF!&lt;&gt;"",1,0))</f>
        <v>#REF!</v>
      </c>
      <c r="AL126" s="211" t="e">
        <f>IF('Crisis Indicator Data'!#REF!="No Data",1,IF(#REF!&lt;&gt;"",1,0))</f>
        <v>#REF!</v>
      </c>
      <c r="AM126" s="211" t="e">
        <f>IF('Crisis Indicator Data'!#REF!="No Data",1,IF(#REF!&lt;&gt;"",1,0))</f>
        <v>#REF!</v>
      </c>
      <c r="AN126" s="211" t="e">
        <f>IF('Crisis Indicator Data'!#REF!="No Data",1,IF(#REF!&lt;&gt;"",1,0))</f>
        <v>#REF!</v>
      </c>
      <c r="AO126" s="211" t="e">
        <f>IF('Crisis Indicator Data'!#REF!="No Data",1,IF(#REF!&lt;&gt;"",1,0))</f>
        <v>#REF!</v>
      </c>
      <c r="AP126" s="211" t="e">
        <f>IF('Crisis Indicator Data'!#REF!="No Data",1,IF(#REF!&lt;&gt;"",1,0))</f>
        <v>#REF!</v>
      </c>
      <c r="AQ126" s="211" t="e">
        <f>IF('Crisis Indicator Data'!#REF!="No Data",1,IF(#REF!&lt;&gt;"",1,0))</f>
        <v>#REF!</v>
      </c>
      <c r="AR126" s="211" t="e">
        <f>IF('Crisis Indicator Data'!#REF!="No Data",1,IF(#REF!&lt;&gt;"",1,0))</f>
        <v>#REF!</v>
      </c>
      <c r="AS126" s="211" t="e">
        <f>IF('Crisis Indicator Data'!#REF!="No Data",1,IF(#REF!&lt;&gt;"",1,0))</f>
        <v>#REF!</v>
      </c>
      <c r="AT126" s="211" t="e">
        <f>IF('Crisis Indicator Data'!#REF!="No Data",1,IF(#REF!&lt;&gt;"",1,0))</f>
        <v>#REF!</v>
      </c>
      <c r="AU126" s="211" t="e">
        <f>IF('Crisis Indicator Data'!#REF!="No Data",1,IF(#REF!&lt;&gt;"",1,0))</f>
        <v>#REF!</v>
      </c>
      <c r="AV126" s="211" t="e">
        <f>IF('Crisis Indicator Data'!#REF!="No Data",1,IF(#REF!&lt;&gt;"",1,0))</f>
        <v>#REF!</v>
      </c>
      <c r="AW126" s="211" t="e">
        <f>IF('Crisis Indicator Data'!#REF!="No Data",1,IF(#REF!&lt;&gt;"",1,0))</f>
        <v>#REF!</v>
      </c>
      <c r="AX126" s="211" t="e">
        <f>IF('Crisis Indicator Data'!#REF!="No Data",1,IF(#REF!&lt;&gt;"",1,0))</f>
        <v>#REF!</v>
      </c>
      <c r="AY126" s="211" t="e">
        <f>IF('Crisis Indicator Data'!#REF!="No Data",1,IF(#REF!&lt;&gt;"",1,0))</f>
        <v>#REF!</v>
      </c>
      <c r="AZ126" s="211" t="e">
        <f>IF('Crisis Indicator Data'!#REF!="No Data",1,IF(#REF!&lt;&gt;"",1,0))</f>
        <v>#REF!</v>
      </c>
      <c r="BA126" t="e">
        <f t="shared" si="6"/>
        <v>#REF!</v>
      </c>
      <c r="BB126" s="22" t="e">
        <f t="shared" si="7"/>
        <v>#REF!</v>
      </c>
    </row>
    <row r="127" spans="1:54" x14ac:dyDescent="0.25">
      <c r="A127" t="s">
        <v>8977</v>
      </c>
      <c r="B127" s="211" t="e">
        <f>IF('Crisis Indicator Data'!#REF!="No Data",1,IF(#REF!&lt;&gt;"",1,0))</f>
        <v>#REF!</v>
      </c>
      <c r="C127" s="211" t="e">
        <f>IF('Crisis Indicator Data'!#REF!="No Data",1,IF(#REF!&lt;&gt;"",1,0))</f>
        <v>#REF!</v>
      </c>
      <c r="D127" s="211" t="e">
        <f>IF('Crisis Indicator Data'!#REF!="No Data",1,IF(#REF!&lt;&gt;"",1,0))</f>
        <v>#REF!</v>
      </c>
      <c r="E127" s="211" t="e">
        <f>IF('Crisis Indicator Data'!#REF!="No Data",1,IF(#REF!&lt;&gt;"",1,0))</f>
        <v>#REF!</v>
      </c>
      <c r="F127" s="211" t="e">
        <f>IF('Crisis Indicator Data'!#REF!="No Data",1,IF(#REF!&lt;&gt;"",1,0))</f>
        <v>#REF!</v>
      </c>
      <c r="G127" s="211" t="e">
        <f>IF('Crisis Indicator Data'!#REF!="No Data",1,IF(#REF!&lt;&gt;"",1,0))</f>
        <v>#REF!</v>
      </c>
      <c r="H127" s="211" t="e">
        <f>IF('Crisis Indicator Data'!#REF!="No Data",1,IF(#REF!&lt;&gt;"",1,0))</f>
        <v>#REF!</v>
      </c>
      <c r="I127" s="211" t="e">
        <f>IF('Crisis Indicator Data'!#REF!="No Data",1,IF(#REF!&lt;&gt;"",1,0))</f>
        <v>#REF!</v>
      </c>
      <c r="J127" s="211" t="e">
        <f>IF('Crisis Indicator Data'!#REF!="No Data",1,IF(#REF!&lt;&gt;"",1,0))</f>
        <v>#REF!</v>
      </c>
      <c r="K127" s="211" t="e">
        <f>IF('Crisis Indicator Data'!#REF!="No Data",1,IF(#REF!&lt;&gt;"",1,0))</f>
        <v>#REF!</v>
      </c>
      <c r="L127" s="211" t="e">
        <f>IF('Crisis Indicator Data'!#REF!="No Data",1,IF(#REF!&lt;&gt;"",1,0))</f>
        <v>#REF!</v>
      </c>
      <c r="M127" s="211" t="e">
        <f>IF('Crisis Indicator Data'!#REF!="No Data",1,IF(#REF!&lt;&gt;"",1,0))</f>
        <v>#REF!</v>
      </c>
      <c r="N127" s="211" t="e">
        <f>IF('Crisis Indicator Data'!#REF!="No Data",1,IF(#REF!&lt;&gt;"",1,0))</f>
        <v>#REF!</v>
      </c>
      <c r="O127" s="211" t="e">
        <f>IF('Crisis Indicator Data'!#REF!="No Data",1,IF(#REF!&lt;&gt;"",1,0))</f>
        <v>#REF!</v>
      </c>
      <c r="P127" s="211" t="e">
        <f>IF('Crisis Indicator Data'!#REF!="No Data",1,IF(#REF!&lt;&gt;"",1,0))</f>
        <v>#REF!</v>
      </c>
      <c r="Q127" s="211" t="e">
        <f>IF('Crisis Indicator Data'!#REF!="No Data",1,IF(#REF!&lt;&gt;"",1,0))</f>
        <v>#REF!</v>
      </c>
      <c r="R127" s="211" t="e">
        <f>IF('Crisis Indicator Data'!#REF!="No Data",1,IF(#REF!&lt;&gt;"",1,0))</f>
        <v>#REF!</v>
      </c>
      <c r="S127" s="211" t="e">
        <f>IF('Crisis Indicator Data'!#REF!="No Data",1,IF(#REF!&lt;&gt;"",1,0))</f>
        <v>#REF!</v>
      </c>
      <c r="T127" s="211" t="e">
        <f>IF('Crisis Indicator Data'!#REF!="No Data",1,IF(#REF!&lt;&gt;"",1,0))</f>
        <v>#REF!</v>
      </c>
      <c r="U127" s="211" t="e">
        <f>IF('Crisis Indicator Data'!#REF!="No Data",1,IF(#REF!&lt;&gt;"",1,0))</f>
        <v>#REF!</v>
      </c>
      <c r="V127" s="211" t="e">
        <f>IF('Crisis Indicator Data'!#REF!="No Data",1,IF(#REF!&lt;&gt;"",1,0))</f>
        <v>#REF!</v>
      </c>
      <c r="W127" s="211" t="e">
        <f>IF('Crisis Indicator Data'!#REF!="No Data",1,IF(#REF!&lt;&gt;"",1,0))</f>
        <v>#REF!</v>
      </c>
      <c r="X127" s="211" t="e">
        <f>IF('Crisis Indicator Data'!#REF!="No Data",1,IF(#REF!&lt;&gt;"",1,0))</f>
        <v>#REF!</v>
      </c>
      <c r="Y127" s="211" t="e">
        <f>IF('Crisis Indicator Data'!#REF!="No Data",1,IF(#REF!&lt;&gt;"",1,0))</f>
        <v>#REF!</v>
      </c>
      <c r="Z127" s="211" t="e">
        <f>IF('Crisis Indicator Data'!#REF!="No Data",1,IF(#REF!&lt;&gt;"",1,0))</f>
        <v>#REF!</v>
      </c>
      <c r="AA127" s="211" t="e">
        <f>IF('Crisis Indicator Data'!#REF!="No Data",1,IF(#REF!&lt;&gt;"",1,0))</f>
        <v>#REF!</v>
      </c>
      <c r="AB127" s="211" t="e">
        <f>IF('Crisis Indicator Data'!#REF!="No Data",1,IF(#REF!&lt;&gt;"",1,0))</f>
        <v>#REF!</v>
      </c>
      <c r="AC127" s="211" t="e">
        <f>IF('Crisis Indicator Data'!#REF!="No Data",1,IF(#REF!&lt;&gt;"",1,0))</f>
        <v>#REF!</v>
      </c>
      <c r="AD127" s="211" t="e">
        <f>IF('Crisis Indicator Data'!#REF!="No Data",1,IF(#REF!&lt;&gt;"",1,0))</f>
        <v>#REF!</v>
      </c>
      <c r="AE127" s="211" t="e">
        <f>IF('Crisis Indicator Data'!#REF!="No Data",1,IF(#REF!&lt;&gt;"",1,0))</f>
        <v>#REF!</v>
      </c>
      <c r="AF127" s="211" t="e">
        <f>IF('Crisis Indicator Data'!#REF!="No Data",1,IF(#REF!&lt;&gt;"",1,0))</f>
        <v>#REF!</v>
      </c>
      <c r="AG127" s="211" t="e">
        <f>IF('Crisis Indicator Data'!#REF!="No Data",1,IF(#REF!&lt;&gt;"",1,0))</f>
        <v>#REF!</v>
      </c>
      <c r="AH127" s="211" t="e">
        <f>IF('Crisis Indicator Data'!#REF!="No Data",1,IF(#REF!&lt;&gt;"",1,0))</f>
        <v>#REF!</v>
      </c>
      <c r="AI127" s="211" t="e">
        <f>IF('Crisis Indicator Data'!#REF!="No Data",1,IF(#REF!&lt;&gt;"",1,0))</f>
        <v>#REF!</v>
      </c>
      <c r="AJ127" s="211" t="e">
        <f>IF('Crisis Indicator Data'!#REF!="No Data",1,IF(#REF!&lt;&gt;"",1,0))</f>
        <v>#REF!</v>
      </c>
      <c r="AK127" s="211" t="e">
        <f>IF('Crisis Indicator Data'!#REF!="No Data",1,IF(#REF!&lt;&gt;"",1,0))</f>
        <v>#REF!</v>
      </c>
      <c r="AL127" s="211" t="e">
        <f>IF('Crisis Indicator Data'!#REF!="No Data",1,IF(#REF!&lt;&gt;"",1,0))</f>
        <v>#REF!</v>
      </c>
      <c r="AM127" s="211" t="e">
        <f>IF('Crisis Indicator Data'!#REF!="No Data",1,IF(#REF!&lt;&gt;"",1,0))</f>
        <v>#REF!</v>
      </c>
      <c r="AN127" s="211" t="e">
        <f>IF('Crisis Indicator Data'!#REF!="No Data",1,IF(#REF!&lt;&gt;"",1,0))</f>
        <v>#REF!</v>
      </c>
      <c r="AO127" s="211" t="e">
        <f>IF('Crisis Indicator Data'!#REF!="No Data",1,IF(#REF!&lt;&gt;"",1,0))</f>
        <v>#REF!</v>
      </c>
      <c r="AP127" s="211" t="e">
        <f>IF('Crisis Indicator Data'!#REF!="No Data",1,IF(#REF!&lt;&gt;"",1,0))</f>
        <v>#REF!</v>
      </c>
      <c r="AQ127" s="211" t="e">
        <f>IF('Crisis Indicator Data'!#REF!="No Data",1,IF(#REF!&lt;&gt;"",1,0))</f>
        <v>#REF!</v>
      </c>
      <c r="AR127" s="211" t="e">
        <f>IF('Crisis Indicator Data'!#REF!="No Data",1,IF(#REF!&lt;&gt;"",1,0))</f>
        <v>#REF!</v>
      </c>
      <c r="AS127" s="211" t="e">
        <f>IF('Crisis Indicator Data'!#REF!="No Data",1,IF(#REF!&lt;&gt;"",1,0))</f>
        <v>#REF!</v>
      </c>
      <c r="AT127" s="211" t="e">
        <f>IF('Crisis Indicator Data'!#REF!="No Data",1,IF(#REF!&lt;&gt;"",1,0))</f>
        <v>#REF!</v>
      </c>
      <c r="AU127" s="211" t="e">
        <f>IF('Crisis Indicator Data'!#REF!="No Data",1,IF(#REF!&lt;&gt;"",1,0))</f>
        <v>#REF!</v>
      </c>
      <c r="AV127" s="211" t="e">
        <f>IF('Crisis Indicator Data'!#REF!="No Data",1,IF(#REF!&lt;&gt;"",1,0))</f>
        <v>#REF!</v>
      </c>
      <c r="AW127" s="211" t="e">
        <f>IF('Crisis Indicator Data'!#REF!="No Data",1,IF(#REF!&lt;&gt;"",1,0))</f>
        <v>#REF!</v>
      </c>
      <c r="AX127" s="211" t="e">
        <f>IF('Crisis Indicator Data'!#REF!="No Data",1,IF(#REF!&lt;&gt;"",1,0))</f>
        <v>#REF!</v>
      </c>
      <c r="AY127" s="211" t="e">
        <f>IF('Crisis Indicator Data'!#REF!="No Data",1,IF(#REF!&lt;&gt;"",1,0))</f>
        <v>#REF!</v>
      </c>
      <c r="AZ127" s="211" t="e">
        <f>IF('Crisis Indicator Data'!#REF!="No Data",1,IF(#REF!&lt;&gt;"",1,0))</f>
        <v>#REF!</v>
      </c>
      <c r="BA127" t="e">
        <f t="shared" si="6"/>
        <v>#REF!</v>
      </c>
      <c r="BB127" s="22" t="e">
        <f t="shared" si="7"/>
        <v>#REF!</v>
      </c>
    </row>
    <row r="128" spans="1:54" x14ac:dyDescent="0.25">
      <c r="A128" t="s">
        <v>8985</v>
      </c>
      <c r="B128" s="211" t="e">
        <f>IF('Crisis Indicator Data'!#REF!="No Data",1,IF(#REF!&lt;&gt;"",1,0))</f>
        <v>#REF!</v>
      </c>
      <c r="C128" s="211" t="e">
        <f>IF('Crisis Indicator Data'!#REF!="No Data",1,IF(#REF!&lt;&gt;"",1,0))</f>
        <v>#REF!</v>
      </c>
      <c r="D128" s="211" t="e">
        <f>IF('Crisis Indicator Data'!#REF!="No Data",1,IF(#REF!&lt;&gt;"",1,0))</f>
        <v>#REF!</v>
      </c>
      <c r="E128" s="211" t="e">
        <f>IF('Crisis Indicator Data'!#REF!="No Data",1,IF(#REF!&lt;&gt;"",1,0))</f>
        <v>#REF!</v>
      </c>
      <c r="F128" s="211" t="e">
        <f>IF('Crisis Indicator Data'!#REF!="No Data",1,IF(#REF!&lt;&gt;"",1,0))</f>
        <v>#REF!</v>
      </c>
      <c r="G128" s="211" t="e">
        <f>IF('Crisis Indicator Data'!#REF!="No Data",1,IF(#REF!&lt;&gt;"",1,0))</f>
        <v>#REF!</v>
      </c>
      <c r="H128" s="211" t="e">
        <f>IF('Crisis Indicator Data'!#REF!="No Data",1,IF(#REF!&lt;&gt;"",1,0))</f>
        <v>#REF!</v>
      </c>
      <c r="I128" s="211" t="e">
        <f>IF('Crisis Indicator Data'!#REF!="No Data",1,IF(#REF!&lt;&gt;"",1,0))</f>
        <v>#REF!</v>
      </c>
      <c r="J128" s="211" t="e">
        <f>IF('Crisis Indicator Data'!#REF!="No Data",1,IF(#REF!&lt;&gt;"",1,0))</f>
        <v>#REF!</v>
      </c>
      <c r="K128" s="211" t="e">
        <f>IF('Crisis Indicator Data'!#REF!="No Data",1,IF(#REF!&lt;&gt;"",1,0))</f>
        <v>#REF!</v>
      </c>
      <c r="L128" s="211" t="e">
        <f>IF('Crisis Indicator Data'!#REF!="No Data",1,IF(#REF!&lt;&gt;"",1,0))</f>
        <v>#REF!</v>
      </c>
      <c r="M128" s="211" t="e">
        <f>IF('Crisis Indicator Data'!#REF!="No Data",1,IF(#REF!&lt;&gt;"",1,0))</f>
        <v>#REF!</v>
      </c>
      <c r="N128" s="211" t="e">
        <f>IF('Crisis Indicator Data'!#REF!="No Data",1,IF(#REF!&lt;&gt;"",1,0))</f>
        <v>#REF!</v>
      </c>
      <c r="O128" s="211" t="e">
        <f>IF('Crisis Indicator Data'!#REF!="No Data",1,IF(#REF!&lt;&gt;"",1,0))</f>
        <v>#REF!</v>
      </c>
      <c r="P128" s="211" t="e">
        <f>IF('Crisis Indicator Data'!#REF!="No Data",1,IF(#REF!&lt;&gt;"",1,0))</f>
        <v>#REF!</v>
      </c>
      <c r="Q128" s="211" t="e">
        <f>IF('Crisis Indicator Data'!#REF!="No Data",1,IF(#REF!&lt;&gt;"",1,0))</f>
        <v>#REF!</v>
      </c>
      <c r="R128" s="211" t="e">
        <f>IF('Crisis Indicator Data'!#REF!="No Data",1,IF(#REF!&lt;&gt;"",1,0))</f>
        <v>#REF!</v>
      </c>
      <c r="S128" s="211" t="e">
        <f>IF('Crisis Indicator Data'!#REF!="No Data",1,IF(#REF!&lt;&gt;"",1,0))</f>
        <v>#REF!</v>
      </c>
      <c r="T128" s="211" t="e">
        <f>IF('Crisis Indicator Data'!#REF!="No Data",1,IF(#REF!&lt;&gt;"",1,0))</f>
        <v>#REF!</v>
      </c>
      <c r="U128" s="211" t="e">
        <f>IF('Crisis Indicator Data'!#REF!="No Data",1,IF(#REF!&lt;&gt;"",1,0))</f>
        <v>#REF!</v>
      </c>
      <c r="V128" s="211" t="e">
        <f>IF('Crisis Indicator Data'!#REF!="No Data",1,IF(#REF!&lt;&gt;"",1,0))</f>
        <v>#REF!</v>
      </c>
      <c r="W128" s="211" t="e">
        <f>IF('Crisis Indicator Data'!#REF!="No Data",1,IF(#REF!&lt;&gt;"",1,0))</f>
        <v>#REF!</v>
      </c>
      <c r="X128" s="211" t="e">
        <f>IF('Crisis Indicator Data'!#REF!="No Data",1,IF(#REF!&lt;&gt;"",1,0))</f>
        <v>#REF!</v>
      </c>
      <c r="Y128" s="211" t="e">
        <f>IF('Crisis Indicator Data'!#REF!="No Data",1,IF(#REF!&lt;&gt;"",1,0))</f>
        <v>#REF!</v>
      </c>
      <c r="Z128" s="211" t="e">
        <f>IF('Crisis Indicator Data'!#REF!="No Data",1,IF(#REF!&lt;&gt;"",1,0))</f>
        <v>#REF!</v>
      </c>
      <c r="AA128" s="211" t="e">
        <f>IF('Crisis Indicator Data'!#REF!="No Data",1,IF(#REF!&lt;&gt;"",1,0))</f>
        <v>#REF!</v>
      </c>
      <c r="AB128" s="211" t="e">
        <f>IF('Crisis Indicator Data'!#REF!="No Data",1,IF(#REF!&lt;&gt;"",1,0))</f>
        <v>#REF!</v>
      </c>
      <c r="AC128" s="211" t="e">
        <f>IF('Crisis Indicator Data'!#REF!="No Data",1,IF(#REF!&lt;&gt;"",1,0))</f>
        <v>#REF!</v>
      </c>
      <c r="AD128" s="211" t="e">
        <f>IF('Crisis Indicator Data'!#REF!="No Data",1,IF(#REF!&lt;&gt;"",1,0))</f>
        <v>#REF!</v>
      </c>
      <c r="AE128" s="211" t="e">
        <f>IF('Crisis Indicator Data'!#REF!="No Data",1,IF(#REF!&lt;&gt;"",1,0))</f>
        <v>#REF!</v>
      </c>
      <c r="AF128" s="211" t="e">
        <f>IF('Crisis Indicator Data'!#REF!="No Data",1,IF(#REF!&lt;&gt;"",1,0))</f>
        <v>#REF!</v>
      </c>
      <c r="AG128" s="211" t="e">
        <f>IF('Crisis Indicator Data'!#REF!="No Data",1,IF(#REF!&lt;&gt;"",1,0))</f>
        <v>#REF!</v>
      </c>
      <c r="AH128" s="211" t="e">
        <f>IF('Crisis Indicator Data'!#REF!="No Data",1,IF(#REF!&lt;&gt;"",1,0))</f>
        <v>#REF!</v>
      </c>
      <c r="AI128" s="211" t="e">
        <f>IF('Crisis Indicator Data'!#REF!="No Data",1,IF(#REF!&lt;&gt;"",1,0))</f>
        <v>#REF!</v>
      </c>
      <c r="AJ128" s="211" t="e">
        <f>IF('Crisis Indicator Data'!#REF!="No Data",1,IF(#REF!&lt;&gt;"",1,0))</f>
        <v>#REF!</v>
      </c>
      <c r="AK128" s="211" t="e">
        <f>IF('Crisis Indicator Data'!#REF!="No Data",1,IF(#REF!&lt;&gt;"",1,0))</f>
        <v>#REF!</v>
      </c>
      <c r="AL128" s="211" t="e">
        <f>IF('Crisis Indicator Data'!#REF!="No Data",1,IF(#REF!&lt;&gt;"",1,0))</f>
        <v>#REF!</v>
      </c>
      <c r="AM128" s="211" t="e">
        <f>IF('Crisis Indicator Data'!#REF!="No Data",1,IF(#REF!&lt;&gt;"",1,0))</f>
        <v>#REF!</v>
      </c>
      <c r="AN128" s="211" t="e">
        <f>IF('Crisis Indicator Data'!#REF!="No Data",1,IF(#REF!&lt;&gt;"",1,0))</f>
        <v>#REF!</v>
      </c>
      <c r="AO128" s="211" t="e">
        <f>IF('Crisis Indicator Data'!#REF!="No Data",1,IF(#REF!&lt;&gt;"",1,0))</f>
        <v>#REF!</v>
      </c>
      <c r="AP128" s="211" t="e">
        <f>IF('Crisis Indicator Data'!#REF!="No Data",1,IF(#REF!&lt;&gt;"",1,0))</f>
        <v>#REF!</v>
      </c>
      <c r="AQ128" s="211" t="e">
        <f>IF('Crisis Indicator Data'!#REF!="No Data",1,IF(#REF!&lt;&gt;"",1,0))</f>
        <v>#REF!</v>
      </c>
      <c r="AR128" s="211" t="e">
        <f>IF('Crisis Indicator Data'!#REF!="No Data",1,IF(#REF!&lt;&gt;"",1,0))</f>
        <v>#REF!</v>
      </c>
      <c r="AS128" s="211" t="e">
        <f>IF('Crisis Indicator Data'!#REF!="No Data",1,IF(#REF!&lt;&gt;"",1,0))</f>
        <v>#REF!</v>
      </c>
      <c r="AT128" s="211" t="e">
        <f>IF('Crisis Indicator Data'!#REF!="No Data",1,IF(#REF!&lt;&gt;"",1,0))</f>
        <v>#REF!</v>
      </c>
      <c r="AU128" s="211" t="e">
        <f>IF('Crisis Indicator Data'!#REF!="No Data",1,IF(#REF!&lt;&gt;"",1,0))</f>
        <v>#REF!</v>
      </c>
      <c r="AV128" s="211" t="e">
        <f>IF('Crisis Indicator Data'!#REF!="No Data",1,IF(#REF!&lt;&gt;"",1,0))</f>
        <v>#REF!</v>
      </c>
      <c r="AW128" s="211" t="e">
        <f>IF('Crisis Indicator Data'!#REF!="No Data",1,IF(#REF!&lt;&gt;"",1,0))</f>
        <v>#REF!</v>
      </c>
      <c r="AX128" s="211" t="e">
        <f>IF('Crisis Indicator Data'!#REF!="No Data",1,IF(#REF!&lt;&gt;"",1,0))</f>
        <v>#REF!</v>
      </c>
      <c r="AY128" s="211" t="e">
        <f>IF('Crisis Indicator Data'!#REF!="No Data",1,IF(#REF!&lt;&gt;"",1,0))</f>
        <v>#REF!</v>
      </c>
      <c r="AZ128" s="211" t="e">
        <f>IF('Crisis Indicator Data'!#REF!="No Data",1,IF(#REF!&lt;&gt;"",1,0))</f>
        <v>#REF!</v>
      </c>
      <c r="BA128" t="e">
        <f t="shared" si="6"/>
        <v>#REF!</v>
      </c>
      <c r="BB128" s="22" t="e">
        <f t="shared" si="7"/>
        <v>#REF!</v>
      </c>
    </row>
    <row r="129" spans="1:54" x14ac:dyDescent="0.25">
      <c r="A129" t="s">
        <v>8986</v>
      </c>
      <c r="B129" s="211" t="e">
        <f>IF('Crisis Indicator Data'!#REF!="No Data",1,IF(#REF!&lt;&gt;"",1,0))</f>
        <v>#REF!</v>
      </c>
      <c r="C129" s="211" t="e">
        <f>IF('Crisis Indicator Data'!#REF!="No Data",1,IF(#REF!&lt;&gt;"",1,0))</f>
        <v>#REF!</v>
      </c>
      <c r="D129" s="211" t="e">
        <f>IF('Crisis Indicator Data'!#REF!="No Data",1,IF(#REF!&lt;&gt;"",1,0))</f>
        <v>#REF!</v>
      </c>
      <c r="E129" s="211" t="e">
        <f>IF('Crisis Indicator Data'!#REF!="No Data",1,IF(#REF!&lt;&gt;"",1,0))</f>
        <v>#REF!</v>
      </c>
      <c r="F129" s="211" t="e">
        <f>IF('Crisis Indicator Data'!#REF!="No Data",1,IF(#REF!&lt;&gt;"",1,0))</f>
        <v>#REF!</v>
      </c>
      <c r="G129" s="211" t="e">
        <f>IF('Crisis Indicator Data'!#REF!="No Data",1,IF(#REF!&lt;&gt;"",1,0))</f>
        <v>#REF!</v>
      </c>
      <c r="H129" s="211" t="e">
        <f>IF('Crisis Indicator Data'!#REF!="No Data",1,IF(#REF!&lt;&gt;"",1,0))</f>
        <v>#REF!</v>
      </c>
      <c r="I129" s="211" t="e">
        <f>IF('Crisis Indicator Data'!#REF!="No Data",1,IF(#REF!&lt;&gt;"",1,0))</f>
        <v>#REF!</v>
      </c>
      <c r="J129" s="211" t="e">
        <f>IF('Crisis Indicator Data'!#REF!="No Data",1,IF(#REF!&lt;&gt;"",1,0))</f>
        <v>#REF!</v>
      </c>
      <c r="K129" s="211" t="e">
        <f>IF('Crisis Indicator Data'!#REF!="No Data",1,IF(#REF!&lt;&gt;"",1,0))</f>
        <v>#REF!</v>
      </c>
      <c r="L129" s="211" t="e">
        <f>IF('Crisis Indicator Data'!#REF!="No Data",1,IF(#REF!&lt;&gt;"",1,0))</f>
        <v>#REF!</v>
      </c>
      <c r="M129" s="211" t="e">
        <f>IF('Crisis Indicator Data'!#REF!="No Data",1,IF(#REF!&lt;&gt;"",1,0))</f>
        <v>#REF!</v>
      </c>
      <c r="N129" s="211" t="e">
        <f>IF('Crisis Indicator Data'!#REF!="No Data",1,IF(#REF!&lt;&gt;"",1,0))</f>
        <v>#REF!</v>
      </c>
      <c r="O129" s="211" t="e">
        <f>IF('Crisis Indicator Data'!#REF!="No Data",1,IF(#REF!&lt;&gt;"",1,0))</f>
        <v>#REF!</v>
      </c>
      <c r="P129" s="211" t="e">
        <f>IF('Crisis Indicator Data'!#REF!="No Data",1,IF(#REF!&lt;&gt;"",1,0))</f>
        <v>#REF!</v>
      </c>
      <c r="Q129" s="211" t="e">
        <f>IF('Crisis Indicator Data'!#REF!="No Data",1,IF(#REF!&lt;&gt;"",1,0))</f>
        <v>#REF!</v>
      </c>
      <c r="R129" s="211" t="e">
        <f>IF('Crisis Indicator Data'!#REF!="No Data",1,IF(#REF!&lt;&gt;"",1,0))</f>
        <v>#REF!</v>
      </c>
      <c r="S129" s="211" t="e">
        <f>IF('Crisis Indicator Data'!#REF!="No Data",1,IF(#REF!&lt;&gt;"",1,0))</f>
        <v>#REF!</v>
      </c>
      <c r="T129" s="211" t="e">
        <f>IF('Crisis Indicator Data'!#REF!="No Data",1,IF(#REF!&lt;&gt;"",1,0))</f>
        <v>#REF!</v>
      </c>
      <c r="U129" s="211" t="e">
        <f>IF('Crisis Indicator Data'!#REF!="No Data",1,IF(#REF!&lt;&gt;"",1,0))</f>
        <v>#REF!</v>
      </c>
      <c r="V129" s="211" t="e">
        <f>IF('Crisis Indicator Data'!#REF!="No Data",1,IF(#REF!&lt;&gt;"",1,0))</f>
        <v>#REF!</v>
      </c>
      <c r="W129" s="211" t="e">
        <f>IF('Crisis Indicator Data'!#REF!="No Data",1,IF(#REF!&lt;&gt;"",1,0))</f>
        <v>#REF!</v>
      </c>
      <c r="X129" s="211" t="e">
        <f>IF('Crisis Indicator Data'!#REF!="No Data",1,IF(#REF!&lt;&gt;"",1,0))</f>
        <v>#REF!</v>
      </c>
      <c r="Y129" s="211" t="e">
        <f>IF('Crisis Indicator Data'!#REF!="No Data",1,IF(#REF!&lt;&gt;"",1,0))</f>
        <v>#REF!</v>
      </c>
      <c r="Z129" s="211" t="e">
        <f>IF('Crisis Indicator Data'!#REF!="No Data",1,IF(#REF!&lt;&gt;"",1,0))</f>
        <v>#REF!</v>
      </c>
      <c r="AA129" s="211" t="e">
        <f>IF('Crisis Indicator Data'!#REF!="No Data",1,IF(#REF!&lt;&gt;"",1,0))</f>
        <v>#REF!</v>
      </c>
      <c r="AB129" s="211" t="e">
        <f>IF('Crisis Indicator Data'!#REF!="No Data",1,IF(#REF!&lt;&gt;"",1,0))</f>
        <v>#REF!</v>
      </c>
      <c r="AC129" s="211" t="e">
        <f>IF('Crisis Indicator Data'!#REF!="No Data",1,IF(#REF!&lt;&gt;"",1,0))</f>
        <v>#REF!</v>
      </c>
      <c r="AD129" s="211" t="e">
        <f>IF('Crisis Indicator Data'!#REF!="No Data",1,IF(#REF!&lt;&gt;"",1,0))</f>
        <v>#REF!</v>
      </c>
      <c r="AE129" s="211" t="e">
        <f>IF('Crisis Indicator Data'!#REF!="No Data",1,IF(#REF!&lt;&gt;"",1,0))</f>
        <v>#REF!</v>
      </c>
      <c r="AF129" s="211" t="e">
        <f>IF('Crisis Indicator Data'!#REF!="No Data",1,IF(#REF!&lt;&gt;"",1,0))</f>
        <v>#REF!</v>
      </c>
      <c r="AG129" s="211" t="e">
        <f>IF('Crisis Indicator Data'!#REF!="No Data",1,IF(#REF!&lt;&gt;"",1,0))</f>
        <v>#REF!</v>
      </c>
      <c r="AH129" s="211" t="e">
        <f>IF('Crisis Indicator Data'!#REF!="No Data",1,IF(#REF!&lt;&gt;"",1,0))</f>
        <v>#REF!</v>
      </c>
      <c r="AI129" s="211" t="e">
        <f>IF('Crisis Indicator Data'!#REF!="No Data",1,IF(#REF!&lt;&gt;"",1,0))</f>
        <v>#REF!</v>
      </c>
      <c r="AJ129" s="211" t="e">
        <f>IF('Crisis Indicator Data'!#REF!="No Data",1,IF(#REF!&lt;&gt;"",1,0))</f>
        <v>#REF!</v>
      </c>
      <c r="AK129" s="211" t="e">
        <f>IF('Crisis Indicator Data'!#REF!="No Data",1,IF(#REF!&lt;&gt;"",1,0))</f>
        <v>#REF!</v>
      </c>
      <c r="AL129" s="211" t="e">
        <f>IF('Crisis Indicator Data'!#REF!="No Data",1,IF(#REF!&lt;&gt;"",1,0))</f>
        <v>#REF!</v>
      </c>
      <c r="AM129" s="211" t="e">
        <f>IF('Crisis Indicator Data'!#REF!="No Data",1,IF(#REF!&lt;&gt;"",1,0))</f>
        <v>#REF!</v>
      </c>
      <c r="AN129" s="211" t="e">
        <f>IF('Crisis Indicator Data'!#REF!="No Data",1,IF(#REF!&lt;&gt;"",1,0))</f>
        <v>#REF!</v>
      </c>
      <c r="AO129" s="211" t="e">
        <f>IF('Crisis Indicator Data'!#REF!="No Data",1,IF(#REF!&lt;&gt;"",1,0))</f>
        <v>#REF!</v>
      </c>
      <c r="AP129" s="211" t="e">
        <f>IF('Crisis Indicator Data'!#REF!="No Data",1,IF(#REF!&lt;&gt;"",1,0))</f>
        <v>#REF!</v>
      </c>
      <c r="AQ129" s="211" t="e">
        <f>IF('Crisis Indicator Data'!#REF!="No Data",1,IF(#REF!&lt;&gt;"",1,0))</f>
        <v>#REF!</v>
      </c>
      <c r="AR129" s="211" t="e">
        <f>IF('Crisis Indicator Data'!#REF!="No Data",1,IF(#REF!&lt;&gt;"",1,0))</f>
        <v>#REF!</v>
      </c>
      <c r="AS129" s="211" t="e">
        <f>IF('Crisis Indicator Data'!#REF!="No Data",1,IF(#REF!&lt;&gt;"",1,0))</f>
        <v>#REF!</v>
      </c>
      <c r="AT129" s="211" t="e">
        <f>IF('Crisis Indicator Data'!#REF!="No Data",1,IF(#REF!&lt;&gt;"",1,0))</f>
        <v>#REF!</v>
      </c>
      <c r="AU129" s="211" t="e">
        <f>IF('Crisis Indicator Data'!#REF!="No Data",1,IF(#REF!&lt;&gt;"",1,0))</f>
        <v>#REF!</v>
      </c>
      <c r="AV129" s="211" t="e">
        <f>IF('Crisis Indicator Data'!#REF!="No Data",1,IF(#REF!&lt;&gt;"",1,0))</f>
        <v>#REF!</v>
      </c>
      <c r="AW129" s="211" t="e">
        <f>IF('Crisis Indicator Data'!#REF!="No Data",1,IF(#REF!&lt;&gt;"",1,0))</f>
        <v>#REF!</v>
      </c>
      <c r="AX129" s="211" t="e">
        <f>IF('Crisis Indicator Data'!#REF!="No Data",1,IF(#REF!&lt;&gt;"",1,0))</f>
        <v>#REF!</v>
      </c>
      <c r="AY129" s="211" t="e">
        <f>IF('Crisis Indicator Data'!#REF!="No Data",1,IF(#REF!&lt;&gt;"",1,0))</f>
        <v>#REF!</v>
      </c>
      <c r="AZ129" s="211" t="e">
        <f>IF('Crisis Indicator Data'!#REF!="No Data",1,IF(#REF!&lt;&gt;"",1,0))</f>
        <v>#REF!</v>
      </c>
      <c r="BA129" t="e">
        <f t="shared" si="6"/>
        <v>#REF!</v>
      </c>
      <c r="BB129" s="22" t="e">
        <f t="shared" si="7"/>
        <v>#REF!</v>
      </c>
    </row>
    <row r="130" spans="1:54" x14ac:dyDescent="0.25">
      <c r="A130" t="s">
        <v>8991</v>
      </c>
      <c r="B130" s="211" t="e">
        <f>IF('Crisis Indicator Data'!#REF!="No Data",1,IF(#REF!&lt;&gt;"",1,0))</f>
        <v>#REF!</v>
      </c>
      <c r="C130" s="211" t="e">
        <f>IF('Crisis Indicator Data'!#REF!="No Data",1,IF(#REF!&lt;&gt;"",1,0))</f>
        <v>#REF!</v>
      </c>
      <c r="D130" s="211" t="e">
        <f>IF('Crisis Indicator Data'!#REF!="No Data",1,IF(#REF!&lt;&gt;"",1,0))</f>
        <v>#REF!</v>
      </c>
      <c r="E130" s="211" t="e">
        <f>IF('Crisis Indicator Data'!#REF!="No Data",1,IF(#REF!&lt;&gt;"",1,0))</f>
        <v>#REF!</v>
      </c>
      <c r="F130" s="211" t="e">
        <f>IF('Crisis Indicator Data'!#REF!="No Data",1,IF(#REF!&lt;&gt;"",1,0))</f>
        <v>#REF!</v>
      </c>
      <c r="G130" s="211" t="e">
        <f>IF('Crisis Indicator Data'!#REF!="No Data",1,IF(#REF!&lt;&gt;"",1,0))</f>
        <v>#REF!</v>
      </c>
      <c r="H130" s="211" t="e">
        <f>IF('Crisis Indicator Data'!#REF!="No Data",1,IF(#REF!&lt;&gt;"",1,0))</f>
        <v>#REF!</v>
      </c>
      <c r="I130" s="211" t="e">
        <f>IF('Crisis Indicator Data'!#REF!="No Data",1,IF(#REF!&lt;&gt;"",1,0))</f>
        <v>#REF!</v>
      </c>
      <c r="J130" s="211" t="e">
        <f>IF('Crisis Indicator Data'!#REF!="No Data",1,IF(#REF!&lt;&gt;"",1,0))</f>
        <v>#REF!</v>
      </c>
      <c r="K130" s="211" t="e">
        <f>IF('Crisis Indicator Data'!#REF!="No Data",1,IF(#REF!&lt;&gt;"",1,0))</f>
        <v>#REF!</v>
      </c>
      <c r="L130" s="211" t="e">
        <f>IF('Crisis Indicator Data'!#REF!="No Data",1,IF(#REF!&lt;&gt;"",1,0))</f>
        <v>#REF!</v>
      </c>
      <c r="M130" s="211" t="e">
        <f>IF('Crisis Indicator Data'!#REF!="No Data",1,IF(#REF!&lt;&gt;"",1,0))</f>
        <v>#REF!</v>
      </c>
      <c r="N130" s="211" t="e">
        <f>IF('Crisis Indicator Data'!#REF!="No Data",1,IF(#REF!&lt;&gt;"",1,0))</f>
        <v>#REF!</v>
      </c>
      <c r="O130" s="211" t="e">
        <f>IF('Crisis Indicator Data'!#REF!="No Data",1,IF(#REF!&lt;&gt;"",1,0))</f>
        <v>#REF!</v>
      </c>
      <c r="P130" s="211" t="e">
        <f>IF('Crisis Indicator Data'!#REF!="No Data",1,IF(#REF!&lt;&gt;"",1,0))</f>
        <v>#REF!</v>
      </c>
      <c r="Q130" s="211" t="e">
        <f>IF('Crisis Indicator Data'!#REF!="No Data",1,IF(#REF!&lt;&gt;"",1,0))</f>
        <v>#REF!</v>
      </c>
      <c r="R130" s="211" t="e">
        <f>IF('Crisis Indicator Data'!#REF!="No Data",1,IF(#REF!&lt;&gt;"",1,0))</f>
        <v>#REF!</v>
      </c>
      <c r="S130" s="211" t="e">
        <f>IF('Crisis Indicator Data'!#REF!="No Data",1,IF(#REF!&lt;&gt;"",1,0))</f>
        <v>#REF!</v>
      </c>
      <c r="T130" s="211" t="e">
        <f>IF('Crisis Indicator Data'!#REF!="No Data",1,IF(#REF!&lt;&gt;"",1,0))</f>
        <v>#REF!</v>
      </c>
      <c r="U130" s="211" t="e">
        <f>IF('Crisis Indicator Data'!#REF!="No Data",1,IF(#REF!&lt;&gt;"",1,0))</f>
        <v>#REF!</v>
      </c>
      <c r="V130" s="211" t="e">
        <f>IF('Crisis Indicator Data'!#REF!="No Data",1,IF(#REF!&lt;&gt;"",1,0))</f>
        <v>#REF!</v>
      </c>
      <c r="W130" s="211" t="e">
        <f>IF('Crisis Indicator Data'!#REF!="No Data",1,IF(#REF!&lt;&gt;"",1,0))</f>
        <v>#REF!</v>
      </c>
      <c r="X130" s="211" t="e">
        <f>IF('Crisis Indicator Data'!#REF!="No Data",1,IF(#REF!&lt;&gt;"",1,0))</f>
        <v>#REF!</v>
      </c>
      <c r="Y130" s="211" t="e">
        <f>IF('Crisis Indicator Data'!#REF!="No Data",1,IF(#REF!&lt;&gt;"",1,0))</f>
        <v>#REF!</v>
      </c>
      <c r="Z130" s="211" t="e">
        <f>IF('Crisis Indicator Data'!#REF!="No Data",1,IF(#REF!&lt;&gt;"",1,0))</f>
        <v>#REF!</v>
      </c>
      <c r="AA130" s="211" t="e">
        <f>IF('Crisis Indicator Data'!#REF!="No Data",1,IF(#REF!&lt;&gt;"",1,0))</f>
        <v>#REF!</v>
      </c>
      <c r="AB130" s="211" t="e">
        <f>IF('Crisis Indicator Data'!#REF!="No Data",1,IF(#REF!&lt;&gt;"",1,0))</f>
        <v>#REF!</v>
      </c>
      <c r="AC130" s="211" t="e">
        <f>IF('Crisis Indicator Data'!#REF!="No Data",1,IF(#REF!&lt;&gt;"",1,0))</f>
        <v>#REF!</v>
      </c>
      <c r="AD130" s="211" t="e">
        <f>IF('Crisis Indicator Data'!#REF!="No Data",1,IF(#REF!&lt;&gt;"",1,0))</f>
        <v>#REF!</v>
      </c>
      <c r="AE130" s="211" t="e">
        <f>IF('Crisis Indicator Data'!#REF!="No Data",1,IF(#REF!&lt;&gt;"",1,0))</f>
        <v>#REF!</v>
      </c>
      <c r="AF130" s="211" t="e">
        <f>IF('Crisis Indicator Data'!#REF!="No Data",1,IF(#REF!&lt;&gt;"",1,0))</f>
        <v>#REF!</v>
      </c>
      <c r="AG130" s="211" t="e">
        <f>IF('Crisis Indicator Data'!#REF!="No Data",1,IF(#REF!&lt;&gt;"",1,0))</f>
        <v>#REF!</v>
      </c>
      <c r="AH130" s="211" t="e">
        <f>IF('Crisis Indicator Data'!#REF!="No Data",1,IF(#REF!&lt;&gt;"",1,0))</f>
        <v>#REF!</v>
      </c>
      <c r="AI130" s="211" t="e">
        <f>IF('Crisis Indicator Data'!#REF!="No Data",1,IF(#REF!&lt;&gt;"",1,0))</f>
        <v>#REF!</v>
      </c>
      <c r="AJ130" s="211" t="e">
        <f>IF('Crisis Indicator Data'!#REF!="No Data",1,IF(#REF!&lt;&gt;"",1,0))</f>
        <v>#REF!</v>
      </c>
      <c r="AK130" s="211" t="e">
        <f>IF('Crisis Indicator Data'!#REF!="No Data",1,IF(#REF!&lt;&gt;"",1,0))</f>
        <v>#REF!</v>
      </c>
      <c r="AL130" s="211" t="e">
        <f>IF('Crisis Indicator Data'!#REF!="No Data",1,IF(#REF!&lt;&gt;"",1,0))</f>
        <v>#REF!</v>
      </c>
      <c r="AM130" s="211" t="e">
        <f>IF('Crisis Indicator Data'!#REF!="No Data",1,IF(#REF!&lt;&gt;"",1,0))</f>
        <v>#REF!</v>
      </c>
      <c r="AN130" s="211" t="e">
        <f>IF('Crisis Indicator Data'!#REF!="No Data",1,IF(#REF!&lt;&gt;"",1,0))</f>
        <v>#REF!</v>
      </c>
      <c r="AO130" s="211" t="e">
        <f>IF('Crisis Indicator Data'!#REF!="No Data",1,IF(#REF!&lt;&gt;"",1,0))</f>
        <v>#REF!</v>
      </c>
      <c r="AP130" s="211" t="e">
        <f>IF('Crisis Indicator Data'!#REF!="No Data",1,IF(#REF!&lt;&gt;"",1,0))</f>
        <v>#REF!</v>
      </c>
      <c r="AQ130" s="211" t="e">
        <f>IF('Crisis Indicator Data'!#REF!="No Data",1,IF(#REF!&lt;&gt;"",1,0))</f>
        <v>#REF!</v>
      </c>
      <c r="AR130" s="211" t="e">
        <f>IF('Crisis Indicator Data'!#REF!="No Data",1,IF(#REF!&lt;&gt;"",1,0))</f>
        <v>#REF!</v>
      </c>
      <c r="AS130" s="211" t="e">
        <f>IF('Crisis Indicator Data'!#REF!="No Data",1,IF(#REF!&lt;&gt;"",1,0))</f>
        <v>#REF!</v>
      </c>
      <c r="AT130" s="211" t="e">
        <f>IF('Crisis Indicator Data'!#REF!="No Data",1,IF(#REF!&lt;&gt;"",1,0))</f>
        <v>#REF!</v>
      </c>
      <c r="AU130" s="211" t="e">
        <f>IF('Crisis Indicator Data'!#REF!="No Data",1,IF(#REF!&lt;&gt;"",1,0))</f>
        <v>#REF!</v>
      </c>
      <c r="AV130" s="211" t="e">
        <f>IF('Crisis Indicator Data'!#REF!="No Data",1,IF(#REF!&lt;&gt;"",1,0))</f>
        <v>#REF!</v>
      </c>
      <c r="AW130" s="211" t="e">
        <f>IF('Crisis Indicator Data'!#REF!="No Data",1,IF(#REF!&lt;&gt;"",1,0))</f>
        <v>#REF!</v>
      </c>
      <c r="AX130" s="211" t="e">
        <f>IF('Crisis Indicator Data'!#REF!="No Data",1,IF(#REF!&lt;&gt;"",1,0))</f>
        <v>#REF!</v>
      </c>
      <c r="AY130" s="211" t="e">
        <f>IF('Crisis Indicator Data'!#REF!="No Data",1,IF(#REF!&lt;&gt;"",1,0))</f>
        <v>#REF!</v>
      </c>
      <c r="AZ130" s="211" t="e">
        <f>IF('Crisis Indicator Data'!#REF!="No Data",1,IF(#REF!&lt;&gt;"",1,0))</f>
        <v>#REF!</v>
      </c>
      <c r="BA130" t="e">
        <f t="shared" ref="BA130:BA161" si="8">SUM(B130:AZ130)</f>
        <v>#REF!</v>
      </c>
      <c r="BB130" s="22" t="e">
        <f t="shared" ref="BB130:BB161" si="9">BA130/51</f>
        <v>#REF!</v>
      </c>
    </row>
    <row r="131" spans="1:54" x14ac:dyDescent="0.25">
      <c r="A131" t="s">
        <v>8999</v>
      </c>
      <c r="B131" s="211" t="e">
        <f>IF('Crisis Indicator Data'!#REF!="No Data",1,IF(#REF!&lt;&gt;"",1,0))</f>
        <v>#REF!</v>
      </c>
      <c r="C131" s="211" t="e">
        <f>IF('Crisis Indicator Data'!#REF!="No Data",1,IF(#REF!&lt;&gt;"",1,0))</f>
        <v>#REF!</v>
      </c>
      <c r="D131" s="211" t="e">
        <f>IF('Crisis Indicator Data'!#REF!="No Data",1,IF(#REF!&lt;&gt;"",1,0))</f>
        <v>#REF!</v>
      </c>
      <c r="E131" s="211" t="e">
        <f>IF('Crisis Indicator Data'!#REF!="No Data",1,IF(#REF!&lt;&gt;"",1,0))</f>
        <v>#REF!</v>
      </c>
      <c r="F131" s="211" t="e">
        <f>IF('Crisis Indicator Data'!#REF!="No Data",1,IF(#REF!&lt;&gt;"",1,0))</f>
        <v>#REF!</v>
      </c>
      <c r="G131" s="211" t="e">
        <f>IF('Crisis Indicator Data'!#REF!="No Data",1,IF(#REF!&lt;&gt;"",1,0))</f>
        <v>#REF!</v>
      </c>
      <c r="H131" s="211" t="e">
        <f>IF('Crisis Indicator Data'!#REF!="No Data",1,IF(#REF!&lt;&gt;"",1,0))</f>
        <v>#REF!</v>
      </c>
      <c r="I131" s="211" t="e">
        <f>IF('Crisis Indicator Data'!#REF!="No Data",1,IF(#REF!&lt;&gt;"",1,0))</f>
        <v>#REF!</v>
      </c>
      <c r="J131" s="211" t="e">
        <f>IF('Crisis Indicator Data'!#REF!="No Data",1,IF(#REF!&lt;&gt;"",1,0))</f>
        <v>#REF!</v>
      </c>
      <c r="K131" s="211" t="e">
        <f>IF('Crisis Indicator Data'!#REF!="No Data",1,IF(#REF!&lt;&gt;"",1,0))</f>
        <v>#REF!</v>
      </c>
      <c r="L131" s="211" t="e">
        <f>IF('Crisis Indicator Data'!#REF!="No Data",1,IF(#REF!&lt;&gt;"",1,0))</f>
        <v>#REF!</v>
      </c>
      <c r="M131" s="211" t="e">
        <f>IF('Crisis Indicator Data'!#REF!="No Data",1,IF(#REF!&lt;&gt;"",1,0))</f>
        <v>#REF!</v>
      </c>
      <c r="N131" s="211" t="e">
        <f>IF('Crisis Indicator Data'!#REF!="No Data",1,IF(#REF!&lt;&gt;"",1,0))</f>
        <v>#REF!</v>
      </c>
      <c r="O131" s="211" t="e">
        <f>IF('Crisis Indicator Data'!#REF!="No Data",1,IF(#REF!&lt;&gt;"",1,0))</f>
        <v>#REF!</v>
      </c>
      <c r="P131" s="211" t="e">
        <f>IF('Crisis Indicator Data'!#REF!="No Data",1,IF(#REF!&lt;&gt;"",1,0))</f>
        <v>#REF!</v>
      </c>
      <c r="Q131" s="211" t="e">
        <f>IF('Crisis Indicator Data'!#REF!="No Data",1,IF(#REF!&lt;&gt;"",1,0))</f>
        <v>#REF!</v>
      </c>
      <c r="R131" s="211" t="e">
        <f>IF('Crisis Indicator Data'!#REF!="No Data",1,IF(#REF!&lt;&gt;"",1,0))</f>
        <v>#REF!</v>
      </c>
      <c r="S131" s="211" t="e">
        <f>IF('Crisis Indicator Data'!#REF!="No Data",1,IF(#REF!&lt;&gt;"",1,0))</f>
        <v>#REF!</v>
      </c>
      <c r="T131" s="211" t="e">
        <f>IF('Crisis Indicator Data'!#REF!="No Data",1,IF(#REF!&lt;&gt;"",1,0))</f>
        <v>#REF!</v>
      </c>
      <c r="U131" s="211" t="e">
        <f>IF('Crisis Indicator Data'!#REF!="No Data",1,IF(#REF!&lt;&gt;"",1,0))</f>
        <v>#REF!</v>
      </c>
      <c r="V131" s="211" t="e">
        <f>IF('Crisis Indicator Data'!#REF!="No Data",1,IF(#REF!&lt;&gt;"",1,0))</f>
        <v>#REF!</v>
      </c>
      <c r="W131" s="211" t="e">
        <f>IF('Crisis Indicator Data'!#REF!="No Data",1,IF(#REF!&lt;&gt;"",1,0))</f>
        <v>#REF!</v>
      </c>
      <c r="X131" s="211" t="e">
        <f>IF('Crisis Indicator Data'!#REF!="No Data",1,IF(#REF!&lt;&gt;"",1,0))</f>
        <v>#REF!</v>
      </c>
      <c r="Y131" s="211" t="e">
        <f>IF('Crisis Indicator Data'!#REF!="No Data",1,IF(#REF!&lt;&gt;"",1,0))</f>
        <v>#REF!</v>
      </c>
      <c r="Z131" s="211" t="e">
        <f>IF('Crisis Indicator Data'!#REF!="No Data",1,IF(#REF!&lt;&gt;"",1,0))</f>
        <v>#REF!</v>
      </c>
      <c r="AA131" s="211" t="e">
        <f>IF('Crisis Indicator Data'!#REF!="No Data",1,IF(#REF!&lt;&gt;"",1,0))</f>
        <v>#REF!</v>
      </c>
      <c r="AB131" s="211" t="e">
        <f>IF('Crisis Indicator Data'!#REF!="No Data",1,IF(#REF!&lt;&gt;"",1,0))</f>
        <v>#REF!</v>
      </c>
      <c r="AC131" s="211" t="e">
        <f>IF('Crisis Indicator Data'!#REF!="No Data",1,IF(#REF!&lt;&gt;"",1,0))</f>
        <v>#REF!</v>
      </c>
      <c r="AD131" s="211" t="e">
        <f>IF('Crisis Indicator Data'!#REF!="No Data",1,IF(#REF!&lt;&gt;"",1,0))</f>
        <v>#REF!</v>
      </c>
      <c r="AE131" s="211" t="e">
        <f>IF('Crisis Indicator Data'!#REF!="No Data",1,IF(#REF!&lt;&gt;"",1,0))</f>
        <v>#REF!</v>
      </c>
      <c r="AF131" s="211" t="e">
        <f>IF('Crisis Indicator Data'!#REF!="No Data",1,IF(#REF!&lt;&gt;"",1,0))</f>
        <v>#REF!</v>
      </c>
      <c r="AG131" s="211" t="e">
        <f>IF('Crisis Indicator Data'!#REF!="No Data",1,IF(#REF!&lt;&gt;"",1,0))</f>
        <v>#REF!</v>
      </c>
      <c r="AH131" s="211" t="e">
        <f>IF('Crisis Indicator Data'!#REF!="No Data",1,IF(#REF!&lt;&gt;"",1,0))</f>
        <v>#REF!</v>
      </c>
      <c r="AI131" s="211" t="e">
        <f>IF('Crisis Indicator Data'!#REF!="No Data",1,IF(#REF!&lt;&gt;"",1,0))</f>
        <v>#REF!</v>
      </c>
      <c r="AJ131" s="211" t="e">
        <f>IF('Crisis Indicator Data'!#REF!="No Data",1,IF(#REF!&lt;&gt;"",1,0))</f>
        <v>#REF!</v>
      </c>
      <c r="AK131" s="211" t="e">
        <f>IF('Crisis Indicator Data'!#REF!="No Data",1,IF(#REF!&lt;&gt;"",1,0))</f>
        <v>#REF!</v>
      </c>
      <c r="AL131" s="211" t="e">
        <f>IF('Crisis Indicator Data'!#REF!="No Data",1,IF(#REF!&lt;&gt;"",1,0))</f>
        <v>#REF!</v>
      </c>
      <c r="AM131" s="211" t="e">
        <f>IF('Crisis Indicator Data'!#REF!="No Data",1,IF(#REF!&lt;&gt;"",1,0))</f>
        <v>#REF!</v>
      </c>
      <c r="AN131" s="211" t="e">
        <f>IF('Crisis Indicator Data'!#REF!="No Data",1,IF(#REF!&lt;&gt;"",1,0))</f>
        <v>#REF!</v>
      </c>
      <c r="AO131" s="211" t="e">
        <f>IF('Crisis Indicator Data'!#REF!="No Data",1,IF(#REF!&lt;&gt;"",1,0))</f>
        <v>#REF!</v>
      </c>
      <c r="AP131" s="211" t="e">
        <f>IF('Crisis Indicator Data'!#REF!="No Data",1,IF(#REF!&lt;&gt;"",1,0))</f>
        <v>#REF!</v>
      </c>
      <c r="AQ131" s="211" t="e">
        <f>IF('Crisis Indicator Data'!#REF!="No Data",1,IF(#REF!&lt;&gt;"",1,0))</f>
        <v>#REF!</v>
      </c>
      <c r="AR131" s="211" t="e">
        <f>IF('Crisis Indicator Data'!#REF!="No Data",1,IF(#REF!&lt;&gt;"",1,0))</f>
        <v>#REF!</v>
      </c>
      <c r="AS131" s="211" t="e">
        <f>IF('Crisis Indicator Data'!#REF!="No Data",1,IF(#REF!&lt;&gt;"",1,0))</f>
        <v>#REF!</v>
      </c>
      <c r="AT131" s="211" t="e">
        <f>IF('Crisis Indicator Data'!#REF!="No Data",1,IF(#REF!&lt;&gt;"",1,0))</f>
        <v>#REF!</v>
      </c>
      <c r="AU131" s="211" t="e">
        <f>IF('Crisis Indicator Data'!#REF!="No Data",1,IF(#REF!&lt;&gt;"",1,0))</f>
        <v>#REF!</v>
      </c>
      <c r="AV131" s="211" t="e">
        <f>IF('Crisis Indicator Data'!#REF!="No Data",1,IF(#REF!&lt;&gt;"",1,0))</f>
        <v>#REF!</v>
      </c>
      <c r="AW131" s="211" t="e">
        <f>IF('Crisis Indicator Data'!#REF!="No Data",1,IF(#REF!&lt;&gt;"",1,0))</f>
        <v>#REF!</v>
      </c>
      <c r="AX131" s="211" t="e">
        <f>IF('Crisis Indicator Data'!#REF!="No Data",1,IF(#REF!&lt;&gt;"",1,0))</f>
        <v>#REF!</v>
      </c>
      <c r="AY131" s="211" t="e">
        <f>IF('Crisis Indicator Data'!#REF!="No Data",1,IF(#REF!&lt;&gt;"",1,0))</f>
        <v>#REF!</v>
      </c>
      <c r="AZ131" s="211" t="e">
        <f>IF('Crisis Indicator Data'!#REF!="No Data",1,IF(#REF!&lt;&gt;"",1,0))</f>
        <v>#REF!</v>
      </c>
      <c r="BA131" t="e">
        <f t="shared" si="8"/>
        <v>#REF!</v>
      </c>
      <c r="BB131" s="22" t="e">
        <f t="shared" si="9"/>
        <v>#REF!</v>
      </c>
    </row>
    <row r="132" spans="1:54" x14ac:dyDescent="0.25">
      <c r="A132" t="s">
        <v>8987</v>
      </c>
      <c r="B132" s="211" t="e">
        <f>IF('Crisis Indicator Data'!#REF!="No Data",1,IF(#REF!&lt;&gt;"",1,0))</f>
        <v>#REF!</v>
      </c>
      <c r="C132" s="211" t="e">
        <f>IF('Crisis Indicator Data'!#REF!="No Data",1,IF(#REF!&lt;&gt;"",1,0))</f>
        <v>#REF!</v>
      </c>
      <c r="D132" s="211" t="e">
        <f>IF('Crisis Indicator Data'!#REF!="No Data",1,IF(#REF!&lt;&gt;"",1,0))</f>
        <v>#REF!</v>
      </c>
      <c r="E132" s="211" t="e">
        <f>IF('Crisis Indicator Data'!#REF!="No Data",1,IF(#REF!&lt;&gt;"",1,0))</f>
        <v>#REF!</v>
      </c>
      <c r="F132" s="211" t="e">
        <f>IF('Crisis Indicator Data'!#REF!="No Data",1,IF(#REF!&lt;&gt;"",1,0))</f>
        <v>#REF!</v>
      </c>
      <c r="G132" s="211" t="e">
        <f>IF('Crisis Indicator Data'!#REF!="No Data",1,IF(#REF!&lt;&gt;"",1,0))</f>
        <v>#REF!</v>
      </c>
      <c r="H132" s="211" t="e">
        <f>IF('Crisis Indicator Data'!#REF!="No Data",1,IF(#REF!&lt;&gt;"",1,0))</f>
        <v>#REF!</v>
      </c>
      <c r="I132" s="211" t="e">
        <f>IF('Crisis Indicator Data'!#REF!="No Data",1,IF(#REF!&lt;&gt;"",1,0))</f>
        <v>#REF!</v>
      </c>
      <c r="J132" s="211" t="e">
        <f>IF('Crisis Indicator Data'!#REF!="No Data",1,IF(#REF!&lt;&gt;"",1,0))</f>
        <v>#REF!</v>
      </c>
      <c r="K132" s="211" t="e">
        <f>IF('Crisis Indicator Data'!#REF!="No Data",1,IF(#REF!&lt;&gt;"",1,0))</f>
        <v>#REF!</v>
      </c>
      <c r="L132" s="211" t="e">
        <f>IF('Crisis Indicator Data'!#REF!="No Data",1,IF(#REF!&lt;&gt;"",1,0))</f>
        <v>#REF!</v>
      </c>
      <c r="M132" s="211" t="e">
        <f>IF('Crisis Indicator Data'!#REF!="No Data",1,IF(#REF!&lt;&gt;"",1,0))</f>
        <v>#REF!</v>
      </c>
      <c r="N132" s="211" t="e">
        <f>IF('Crisis Indicator Data'!#REF!="No Data",1,IF(#REF!&lt;&gt;"",1,0))</f>
        <v>#REF!</v>
      </c>
      <c r="O132" s="211" t="e">
        <f>IF('Crisis Indicator Data'!#REF!="No Data",1,IF(#REF!&lt;&gt;"",1,0))</f>
        <v>#REF!</v>
      </c>
      <c r="P132" s="211" t="e">
        <f>IF('Crisis Indicator Data'!#REF!="No Data",1,IF(#REF!&lt;&gt;"",1,0))</f>
        <v>#REF!</v>
      </c>
      <c r="Q132" s="211" t="e">
        <f>IF('Crisis Indicator Data'!#REF!="No Data",1,IF(#REF!&lt;&gt;"",1,0))</f>
        <v>#REF!</v>
      </c>
      <c r="R132" s="211" t="e">
        <f>IF('Crisis Indicator Data'!#REF!="No Data",1,IF(#REF!&lt;&gt;"",1,0))</f>
        <v>#REF!</v>
      </c>
      <c r="S132" s="211" t="e">
        <f>IF('Crisis Indicator Data'!#REF!="No Data",1,IF(#REF!&lt;&gt;"",1,0))</f>
        <v>#REF!</v>
      </c>
      <c r="T132" s="211" t="e">
        <f>IF('Crisis Indicator Data'!#REF!="No Data",1,IF(#REF!&lt;&gt;"",1,0))</f>
        <v>#REF!</v>
      </c>
      <c r="U132" s="211" t="e">
        <f>IF('Crisis Indicator Data'!#REF!="No Data",1,IF(#REF!&lt;&gt;"",1,0))</f>
        <v>#REF!</v>
      </c>
      <c r="V132" s="211" t="e">
        <f>IF('Crisis Indicator Data'!#REF!="No Data",1,IF(#REF!&lt;&gt;"",1,0))</f>
        <v>#REF!</v>
      </c>
      <c r="W132" s="211" t="e">
        <f>IF('Crisis Indicator Data'!#REF!="No Data",1,IF(#REF!&lt;&gt;"",1,0))</f>
        <v>#REF!</v>
      </c>
      <c r="X132" s="211" t="e">
        <f>IF('Crisis Indicator Data'!#REF!="No Data",1,IF(#REF!&lt;&gt;"",1,0))</f>
        <v>#REF!</v>
      </c>
      <c r="Y132" s="211" t="e">
        <f>IF('Crisis Indicator Data'!#REF!="No Data",1,IF(#REF!&lt;&gt;"",1,0))</f>
        <v>#REF!</v>
      </c>
      <c r="Z132" s="211" t="e">
        <f>IF('Crisis Indicator Data'!#REF!="No Data",1,IF(#REF!&lt;&gt;"",1,0))</f>
        <v>#REF!</v>
      </c>
      <c r="AA132" s="211" t="e">
        <f>IF('Crisis Indicator Data'!#REF!="No Data",1,IF(#REF!&lt;&gt;"",1,0))</f>
        <v>#REF!</v>
      </c>
      <c r="AB132" s="211" t="e">
        <f>IF('Crisis Indicator Data'!#REF!="No Data",1,IF(#REF!&lt;&gt;"",1,0))</f>
        <v>#REF!</v>
      </c>
      <c r="AC132" s="211" t="e">
        <f>IF('Crisis Indicator Data'!#REF!="No Data",1,IF(#REF!&lt;&gt;"",1,0))</f>
        <v>#REF!</v>
      </c>
      <c r="AD132" s="211" t="e">
        <f>IF('Crisis Indicator Data'!#REF!="No Data",1,IF(#REF!&lt;&gt;"",1,0))</f>
        <v>#REF!</v>
      </c>
      <c r="AE132" s="211" t="e">
        <f>IF('Crisis Indicator Data'!#REF!="No Data",1,IF(#REF!&lt;&gt;"",1,0))</f>
        <v>#REF!</v>
      </c>
      <c r="AF132" s="211" t="e">
        <f>IF('Crisis Indicator Data'!#REF!="No Data",1,IF(#REF!&lt;&gt;"",1,0))</f>
        <v>#REF!</v>
      </c>
      <c r="AG132" s="211" t="e">
        <f>IF('Crisis Indicator Data'!#REF!="No Data",1,IF(#REF!&lt;&gt;"",1,0))</f>
        <v>#REF!</v>
      </c>
      <c r="AH132" s="211" t="e">
        <f>IF('Crisis Indicator Data'!#REF!="No Data",1,IF(#REF!&lt;&gt;"",1,0))</f>
        <v>#REF!</v>
      </c>
      <c r="AI132" s="211" t="e">
        <f>IF('Crisis Indicator Data'!#REF!="No Data",1,IF(#REF!&lt;&gt;"",1,0))</f>
        <v>#REF!</v>
      </c>
      <c r="AJ132" s="211" t="e">
        <f>IF('Crisis Indicator Data'!#REF!="No Data",1,IF(#REF!&lt;&gt;"",1,0))</f>
        <v>#REF!</v>
      </c>
      <c r="AK132" s="211" t="e">
        <f>IF('Crisis Indicator Data'!#REF!="No Data",1,IF(#REF!&lt;&gt;"",1,0))</f>
        <v>#REF!</v>
      </c>
      <c r="AL132" s="211" t="e">
        <f>IF('Crisis Indicator Data'!#REF!="No Data",1,IF(#REF!&lt;&gt;"",1,0))</f>
        <v>#REF!</v>
      </c>
      <c r="AM132" s="211" t="e">
        <f>IF('Crisis Indicator Data'!#REF!="No Data",1,IF(#REF!&lt;&gt;"",1,0))</f>
        <v>#REF!</v>
      </c>
      <c r="AN132" s="211" t="e">
        <f>IF('Crisis Indicator Data'!#REF!="No Data",1,IF(#REF!&lt;&gt;"",1,0))</f>
        <v>#REF!</v>
      </c>
      <c r="AO132" s="211" t="e">
        <f>IF('Crisis Indicator Data'!#REF!="No Data",1,IF(#REF!&lt;&gt;"",1,0))</f>
        <v>#REF!</v>
      </c>
      <c r="AP132" s="211" t="e">
        <f>IF('Crisis Indicator Data'!#REF!="No Data",1,IF(#REF!&lt;&gt;"",1,0))</f>
        <v>#REF!</v>
      </c>
      <c r="AQ132" s="211" t="e">
        <f>IF('Crisis Indicator Data'!#REF!="No Data",1,IF(#REF!&lt;&gt;"",1,0))</f>
        <v>#REF!</v>
      </c>
      <c r="AR132" s="211" t="e">
        <f>IF('Crisis Indicator Data'!#REF!="No Data",1,IF(#REF!&lt;&gt;"",1,0))</f>
        <v>#REF!</v>
      </c>
      <c r="AS132" s="211" t="e">
        <f>IF('Crisis Indicator Data'!#REF!="No Data",1,IF(#REF!&lt;&gt;"",1,0))</f>
        <v>#REF!</v>
      </c>
      <c r="AT132" s="211" t="e">
        <f>IF('Crisis Indicator Data'!#REF!="No Data",1,IF(#REF!&lt;&gt;"",1,0))</f>
        <v>#REF!</v>
      </c>
      <c r="AU132" s="211" t="e">
        <f>IF('Crisis Indicator Data'!#REF!="No Data",1,IF(#REF!&lt;&gt;"",1,0))</f>
        <v>#REF!</v>
      </c>
      <c r="AV132" s="211" t="e">
        <f>IF('Crisis Indicator Data'!#REF!="No Data",1,IF(#REF!&lt;&gt;"",1,0))</f>
        <v>#REF!</v>
      </c>
      <c r="AW132" s="211" t="e">
        <f>IF('Crisis Indicator Data'!#REF!="No Data",1,IF(#REF!&lt;&gt;"",1,0))</f>
        <v>#REF!</v>
      </c>
      <c r="AX132" s="211" t="e">
        <f>IF('Crisis Indicator Data'!#REF!="No Data",1,IF(#REF!&lt;&gt;"",1,0))</f>
        <v>#REF!</v>
      </c>
      <c r="AY132" s="211" t="e">
        <f>IF('Crisis Indicator Data'!#REF!="No Data",1,IF(#REF!&lt;&gt;"",1,0))</f>
        <v>#REF!</v>
      </c>
      <c r="AZ132" s="211" t="e">
        <f>IF('Crisis Indicator Data'!#REF!="No Data",1,IF(#REF!&lt;&gt;"",1,0))</f>
        <v>#REF!</v>
      </c>
      <c r="BA132" t="e">
        <f t="shared" si="8"/>
        <v>#REF!</v>
      </c>
      <c r="BB132" s="22" t="e">
        <f t="shared" si="9"/>
        <v>#REF!</v>
      </c>
    </row>
    <row r="133" spans="1:54" x14ac:dyDescent="0.25">
      <c r="A133" t="s">
        <v>8992</v>
      </c>
      <c r="B133" s="211" t="e">
        <f>IF('Crisis Indicator Data'!#REF!="No Data",1,IF(#REF!&lt;&gt;"",1,0))</f>
        <v>#REF!</v>
      </c>
      <c r="C133" s="211" t="e">
        <f>IF('Crisis Indicator Data'!#REF!="No Data",1,IF(#REF!&lt;&gt;"",1,0))</f>
        <v>#REF!</v>
      </c>
      <c r="D133" s="211" t="e">
        <f>IF('Crisis Indicator Data'!#REF!="No Data",1,IF(#REF!&lt;&gt;"",1,0))</f>
        <v>#REF!</v>
      </c>
      <c r="E133" s="211" t="e">
        <f>IF('Crisis Indicator Data'!#REF!="No Data",1,IF(#REF!&lt;&gt;"",1,0))</f>
        <v>#REF!</v>
      </c>
      <c r="F133" s="211" t="e">
        <f>IF('Crisis Indicator Data'!#REF!="No Data",1,IF(#REF!&lt;&gt;"",1,0))</f>
        <v>#REF!</v>
      </c>
      <c r="G133" s="211" t="e">
        <f>IF('Crisis Indicator Data'!#REF!="No Data",1,IF(#REF!&lt;&gt;"",1,0))</f>
        <v>#REF!</v>
      </c>
      <c r="H133" s="211" t="e">
        <f>IF('Crisis Indicator Data'!#REF!="No Data",1,IF(#REF!&lt;&gt;"",1,0))</f>
        <v>#REF!</v>
      </c>
      <c r="I133" s="211" t="e">
        <f>IF('Crisis Indicator Data'!#REF!="No Data",1,IF(#REF!&lt;&gt;"",1,0))</f>
        <v>#REF!</v>
      </c>
      <c r="J133" s="211" t="e">
        <f>IF('Crisis Indicator Data'!#REF!="No Data",1,IF(#REF!&lt;&gt;"",1,0))</f>
        <v>#REF!</v>
      </c>
      <c r="K133" s="211" t="e">
        <f>IF('Crisis Indicator Data'!#REF!="No Data",1,IF(#REF!&lt;&gt;"",1,0))</f>
        <v>#REF!</v>
      </c>
      <c r="L133" s="211" t="e">
        <f>IF('Crisis Indicator Data'!#REF!="No Data",1,IF(#REF!&lt;&gt;"",1,0))</f>
        <v>#REF!</v>
      </c>
      <c r="M133" s="211" t="e">
        <f>IF('Crisis Indicator Data'!#REF!="No Data",1,IF(#REF!&lt;&gt;"",1,0))</f>
        <v>#REF!</v>
      </c>
      <c r="N133" s="211" t="e">
        <f>IF('Crisis Indicator Data'!#REF!="No Data",1,IF(#REF!&lt;&gt;"",1,0))</f>
        <v>#REF!</v>
      </c>
      <c r="O133" s="211" t="e">
        <f>IF('Crisis Indicator Data'!#REF!="No Data",1,IF(#REF!&lt;&gt;"",1,0))</f>
        <v>#REF!</v>
      </c>
      <c r="P133" s="211" t="e">
        <f>IF('Crisis Indicator Data'!#REF!="No Data",1,IF(#REF!&lt;&gt;"",1,0))</f>
        <v>#REF!</v>
      </c>
      <c r="Q133" s="211" t="e">
        <f>IF('Crisis Indicator Data'!#REF!="No Data",1,IF(#REF!&lt;&gt;"",1,0))</f>
        <v>#REF!</v>
      </c>
      <c r="R133" s="211" t="e">
        <f>IF('Crisis Indicator Data'!#REF!="No Data",1,IF(#REF!&lt;&gt;"",1,0))</f>
        <v>#REF!</v>
      </c>
      <c r="S133" s="211" t="e">
        <f>IF('Crisis Indicator Data'!#REF!="No Data",1,IF(#REF!&lt;&gt;"",1,0))</f>
        <v>#REF!</v>
      </c>
      <c r="T133" s="211" t="e">
        <f>IF('Crisis Indicator Data'!#REF!="No Data",1,IF(#REF!&lt;&gt;"",1,0))</f>
        <v>#REF!</v>
      </c>
      <c r="U133" s="211" t="e">
        <f>IF('Crisis Indicator Data'!#REF!="No Data",1,IF(#REF!&lt;&gt;"",1,0))</f>
        <v>#REF!</v>
      </c>
      <c r="V133" s="211" t="e">
        <f>IF('Crisis Indicator Data'!#REF!="No Data",1,IF(#REF!&lt;&gt;"",1,0))</f>
        <v>#REF!</v>
      </c>
      <c r="W133" s="211" t="e">
        <f>IF('Crisis Indicator Data'!#REF!="No Data",1,IF(#REF!&lt;&gt;"",1,0))</f>
        <v>#REF!</v>
      </c>
      <c r="X133" s="211" t="e">
        <f>IF('Crisis Indicator Data'!#REF!="No Data",1,IF(#REF!&lt;&gt;"",1,0))</f>
        <v>#REF!</v>
      </c>
      <c r="Y133" s="211" t="e">
        <f>IF('Crisis Indicator Data'!#REF!="No Data",1,IF(#REF!&lt;&gt;"",1,0))</f>
        <v>#REF!</v>
      </c>
      <c r="Z133" s="211" t="e">
        <f>IF('Crisis Indicator Data'!#REF!="No Data",1,IF(#REF!&lt;&gt;"",1,0))</f>
        <v>#REF!</v>
      </c>
      <c r="AA133" s="211" t="e">
        <f>IF('Crisis Indicator Data'!#REF!="No Data",1,IF(#REF!&lt;&gt;"",1,0))</f>
        <v>#REF!</v>
      </c>
      <c r="AB133" s="211" t="e">
        <f>IF('Crisis Indicator Data'!#REF!="No Data",1,IF(#REF!&lt;&gt;"",1,0))</f>
        <v>#REF!</v>
      </c>
      <c r="AC133" s="211" t="e">
        <f>IF('Crisis Indicator Data'!#REF!="No Data",1,IF(#REF!&lt;&gt;"",1,0))</f>
        <v>#REF!</v>
      </c>
      <c r="AD133" s="211" t="e">
        <f>IF('Crisis Indicator Data'!#REF!="No Data",1,IF(#REF!&lt;&gt;"",1,0))</f>
        <v>#REF!</v>
      </c>
      <c r="AE133" s="211" t="e">
        <f>IF('Crisis Indicator Data'!#REF!="No Data",1,IF(#REF!&lt;&gt;"",1,0))</f>
        <v>#REF!</v>
      </c>
      <c r="AF133" s="211" t="e">
        <f>IF('Crisis Indicator Data'!#REF!="No Data",1,IF(#REF!&lt;&gt;"",1,0))</f>
        <v>#REF!</v>
      </c>
      <c r="AG133" s="211" t="e">
        <f>IF('Crisis Indicator Data'!#REF!="No Data",1,IF(#REF!&lt;&gt;"",1,0))</f>
        <v>#REF!</v>
      </c>
      <c r="AH133" s="211" t="e">
        <f>IF('Crisis Indicator Data'!#REF!="No Data",1,IF(#REF!&lt;&gt;"",1,0))</f>
        <v>#REF!</v>
      </c>
      <c r="AI133" s="211" t="e">
        <f>IF('Crisis Indicator Data'!#REF!="No Data",1,IF(#REF!&lt;&gt;"",1,0))</f>
        <v>#REF!</v>
      </c>
      <c r="AJ133" s="211" t="e">
        <f>IF('Crisis Indicator Data'!#REF!="No Data",1,IF(#REF!&lt;&gt;"",1,0))</f>
        <v>#REF!</v>
      </c>
      <c r="AK133" s="211" t="e">
        <f>IF('Crisis Indicator Data'!#REF!="No Data",1,IF(#REF!&lt;&gt;"",1,0))</f>
        <v>#REF!</v>
      </c>
      <c r="AL133" s="211" t="e">
        <f>IF('Crisis Indicator Data'!#REF!="No Data",1,IF(#REF!&lt;&gt;"",1,0))</f>
        <v>#REF!</v>
      </c>
      <c r="AM133" s="211" t="e">
        <f>IF('Crisis Indicator Data'!#REF!="No Data",1,IF(#REF!&lt;&gt;"",1,0))</f>
        <v>#REF!</v>
      </c>
      <c r="AN133" s="211" t="e">
        <f>IF('Crisis Indicator Data'!#REF!="No Data",1,IF(#REF!&lt;&gt;"",1,0))</f>
        <v>#REF!</v>
      </c>
      <c r="AO133" s="211" t="e">
        <f>IF('Crisis Indicator Data'!#REF!="No Data",1,IF(#REF!&lt;&gt;"",1,0))</f>
        <v>#REF!</v>
      </c>
      <c r="AP133" s="211" t="e">
        <f>IF('Crisis Indicator Data'!#REF!="No Data",1,IF(#REF!&lt;&gt;"",1,0))</f>
        <v>#REF!</v>
      </c>
      <c r="AQ133" s="211" t="e">
        <f>IF('Crisis Indicator Data'!#REF!="No Data",1,IF(#REF!&lt;&gt;"",1,0))</f>
        <v>#REF!</v>
      </c>
      <c r="AR133" s="211" t="e">
        <f>IF('Crisis Indicator Data'!#REF!="No Data",1,IF(#REF!&lt;&gt;"",1,0))</f>
        <v>#REF!</v>
      </c>
      <c r="AS133" s="211" t="e">
        <f>IF('Crisis Indicator Data'!#REF!="No Data",1,IF(#REF!&lt;&gt;"",1,0))</f>
        <v>#REF!</v>
      </c>
      <c r="AT133" s="211" t="e">
        <f>IF('Crisis Indicator Data'!#REF!="No Data",1,IF(#REF!&lt;&gt;"",1,0))</f>
        <v>#REF!</v>
      </c>
      <c r="AU133" s="211" t="e">
        <f>IF('Crisis Indicator Data'!#REF!="No Data",1,IF(#REF!&lt;&gt;"",1,0))</f>
        <v>#REF!</v>
      </c>
      <c r="AV133" s="211" t="e">
        <f>IF('Crisis Indicator Data'!#REF!="No Data",1,IF(#REF!&lt;&gt;"",1,0))</f>
        <v>#REF!</v>
      </c>
      <c r="AW133" s="211" t="e">
        <f>IF('Crisis Indicator Data'!#REF!="No Data",1,IF(#REF!&lt;&gt;"",1,0))</f>
        <v>#REF!</v>
      </c>
      <c r="AX133" s="211" t="e">
        <f>IF('Crisis Indicator Data'!#REF!="No Data",1,IF(#REF!&lt;&gt;"",1,0))</f>
        <v>#REF!</v>
      </c>
      <c r="AY133" s="211" t="e">
        <f>IF('Crisis Indicator Data'!#REF!="No Data",1,IF(#REF!&lt;&gt;"",1,0))</f>
        <v>#REF!</v>
      </c>
      <c r="AZ133" s="211" t="e">
        <f>IF('Crisis Indicator Data'!#REF!="No Data",1,IF(#REF!&lt;&gt;"",1,0))</f>
        <v>#REF!</v>
      </c>
      <c r="BA133" t="e">
        <f t="shared" si="8"/>
        <v>#REF!</v>
      </c>
      <c r="BB133" s="22" t="e">
        <f t="shared" si="9"/>
        <v>#REF!</v>
      </c>
    </row>
    <row r="134" spans="1:54" x14ac:dyDescent="0.25">
      <c r="A134" t="s">
        <v>8998</v>
      </c>
      <c r="B134" s="211" t="e">
        <f>IF('Crisis Indicator Data'!#REF!="No Data",1,IF(#REF!&lt;&gt;"",1,0))</f>
        <v>#REF!</v>
      </c>
      <c r="C134" s="211" t="e">
        <f>IF('Crisis Indicator Data'!#REF!="No Data",1,IF(#REF!&lt;&gt;"",1,0))</f>
        <v>#REF!</v>
      </c>
      <c r="D134" s="211" t="e">
        <f>IF('Crisis Indicator Data'!#REF!="No Data",1,IF(#REF!&lt;&gt;"",1,0))</f>
        <v>#REF!</v>
      </c>
      <c r="E134" s="211" t="e">
        <f>IF('Crisis Indicator Data'!#REF!="No Data",1,IF(#REF!&lt;&gt;"",1,0))</f>
        <v>#REF!</v>
      </c>
      <c r="F134" s="211" t="e">
        <f>IF('Crisis Indicator Data'!#REF!="No Data",1,IF(#REF!&lt;&gt;"",1,0))</f>
        <v>#REF!</v>
      </c>
      <c r="G134" s="211" t="e">
        <f>IF('Crisis Indicator Data'!#REF!="No Data",1,IF(#REF!&lt;&gt;"",1,0))</f>
        <v>#REF!</v>
      </c>
      <c r="H134" s="211" t="e">
        <f>IF('Crisis Indicator Data'!#REF!="No Data",1,IF(#REF!&lt;&gt;"",1,0))</f>
        <v>#REF!</v>
      </c>
      <c r="I134" s="211" t="e">
        <f>IF('Crisis Indicator Data'!#REF!="No Data",1,IF(#REF!&lt;&gt;"",1,0))</f>
        <v>#REF!</v>
      </c>
      <c r="J134" s="211" t="e">
        <f>IF('Crisis Indicator Data'!#REF!="No Data",1,IF(#REF!&lt;&gt;"",1,0))</f>
        <v>#REF!</v>
      </c>
      <c r="K134" s="211" t="e">
        <f>IF('Crisis Indicator Data'!#REF!="No Data",1,IF(#REF!&lt;&gt;"",1,0))</f>
        <v>#REF!</v>
      </c>
      <c r="L134" s="211" t="e">
        <f>IF('Crisis Indicator Data'!#REF!="No Data",1,IF(#REF!&lt;&gt;"",1,0))</f>
        <v>#REF!</v>
      </c>
      <c r="M134" s="211" t="e">
        <f>IF('Crisis Indicator Data'!#REF!="No Data",1,IF(#REF!&lt;&gt;"",1,0))</f>
        <v>#REF!</v>
      </c>
      <c r="N134" s="211" t="e">
        <f>IF('Crisis Indicator Data'!#REF!="No Data",1,IF(#REF!&lt;&gt;"",1,0))</f>
        <v>#REF!</v>
      </c>
      <c r="O134" s="211" t="e">
        <f>IF('Crisis Indicator Data'!#REF!="No Data",1,IF(#REF!&lt;&gt;"",1,0))</f>
        <v>#REF!</v>
      </c>
      <c r="P134" s="211" t="e">
        <f>IF('Crisis Indicator Data'!#REF!="No Data",1,IF(#REF!&lt;&gt;"",1,0))</f>
        <v>#REF!</v>
      </c>
      <c r="Q134" s="211" t="e">
        <f>IF('Crisis Indicator Data'!#REF!="No Data",1,IF(#REF!&lt;&gt;"",1,0))</f>
        <v>#REF!</v>
      </c>
      <c r="R134" s="211" t="e">
        <f>IF('Crisis Indicator Data'!#REF!="No Data",1,IF(#REF!&lt;&gt;"",1,0))</f>
        <v>#REF!</v>
      </c>
      <c r="S134" s="211" t="e">
        <f>IF('Crisis Indicator Data'!#REF!="No Data",1,IF(#REF!&lt;&gt;"",1,0))</f>
        <v>#REF!</v>
      </c>
      <c r="T134" s="211" t="e">
        <f>IF('Crisis Indicator Data'!#REF!="No Data",1,IF(#REF!&lt;&gt;"",1,0))</f>
        <v>#REF!</v>
      </c>
      <c r="U134" s="211" t="e">
        <f>IF('Crisis Indicator Data'!#REF!="No Data",1,IF(#REF!&lt;&gt;"",1,0))</f>
        <v>#REF!</v>
      </c>
      <c r="V134" s="211" t="e">
        <f>IF('Crisis Indicator Data'!#REF!="No Data",1,IF(#REF!&lt;&gt;"",1,0))</f>
        <v>#REF!</v>
      </c>
      <c r="W134" s="211" t="e">
        <f>IF('Crisis Indicator Data'!#REF!="No Data",1,IF(#REF!&lt;&gt;"",1,0))</f>
        <v>#REF!</v>
      </c>
      <c r="X134" s="211" t="e">
        <f>IF('Crisis Indicator Data'!#REF!="No Data",1,IF(#REF!&lt;&gt;"",1,0))</f>
        <v>#REF!</v>
      </c>
      <c r="Y134" s="211" t="e">
        <f>IF('Crisis Indicator Data'!#REF!="No Data",1,IF(#REF!&lt;&gt;"",1,0))</f>
        <v>#REF!</v>
      </c>
      <c r="Z134" s="211" t="e">
        <f>IF('Crisis Indicator Data'!#REF!="No Data",1,IF(#REF!&lt;&gt;"",1,0))</f>
        <v>#REF!</v>
      </c>
      <c r="AA134" s="211" t="e">
        <f>IF('Crisis Indicator Data'!#REF!="No Data",1,IF(#REF!&lt;&gt;"",1,0))</f>
        <v>#REF!</v>
      </c>
      <c r="AB134" s="211" t="e">
        <f>IF('Crisis Indicator Data'!#REF!="No Data",1,IF(#REF!&lt;&gt;"",1,0))</f>
        <v>#REF!</v>
      </c>
      <c r="AC134" s="211" t="e">
        <f>IF('Crisis Indicator Data'!#REF!="No Data",1,IF(#REF!&lt;&gt;"",1,0))</f>
        <v>#REF!</v>
      </c>
      <c r="AD134" s="211" t="e">
        <f>IF('Crisis Indicator Data'!#REF!="No Data",1,IF(#REF!&lt;&gt;"",1,0))</f>
        <v>#REF!</v>
      </c>
      <c r="AE134" s="211" t="e">
        <f>IF('Crisis Indicator Data'!#REF!="No Data",1,IF(#REF!&lt;&gt;"",1,0))</f>
        <v>#REF!</v>
      </c>
      <c r="AF134" s="211" t="e">
        <f>IF('Crisis Indicator Data'!#REF!="No Data",1,IF(#REF!&lt;&gt;"",1,0))</f>
        <v>#REF!</v>
      </c>
      <c r="AG134" s="211" t="e">
        <f>IF('Crisis Indicator Data'!#REF!="No Data",1,IF(#REF!&lt;&gt;"",1,0))</f>
        <v>#REF!</v>
      </c>
      <c r="AH134" s="211" t="e">
        <f>IF('Crisis Indicator Data'!#REF!="No Data",1,IF(#REF!&lt;&gt;"",1,0))</f>
        <v>#REF!</v>
      </c>
      <c r="AI134" s="211" t="e">
        <f>IF('Crisis Indicator Data'!#REF!="No Data",1,IF(#REF!&lt;&gt;"",1,0))</f>
        <v>#REF!</v>
      </c>
      <c r="AJ134" s="211" t="e">
        <f>IF('Crisis Indicator Data'!#REF!="No Data",1,IF(#REF!&lt;&gt;"",1,0))</f>
        <v>#REF!</v>
      </c>
      <c r="AK134" s="211" t="e">
        <f>IF('Crisis Indicator Data'!#REF!="No Data",1,IF(#REF!&lt;&gt;"",1,0))</f>
        <v>#REF!</v>
      </c>
      <c r="AL134" s="211" t="e">
        <f>IF('Crisis Indicator Data'!#REF!="No Data",1,IF(#REF!&lt;&gt;"",1,0))</f>
        <v>#REF!</v>
      </c>
      <c r="AM134" s="211" t="e">
        <f>IF('Crisis Indicator Data'!#REF!="No Data",1,IF(#REF!&lt;&gt;"",1,0))</f>
        <v>#REF!</v>
      </c>
      <c r="AN134" s="211" t="e">
        <f>IF('Crisis Indicator Data'!#REF!="No Data",1,IF(#REF!&lt;&gt;"",1,0))</f>
        <v>#REF!</v>
      </c>
      <c r="AO134" s="211" t="e">
        <f>IF('Crisis Indicator Data'!#REF!="No Data",1,IF(#REF!&lt;&gt;"",1,0))</f>
        <v>#REF!</v>
      </c>
      <c r="AP134" s="211" t="e">
        <f>IF('Crisis Indicator Data'!#REF!="No Data",1,IF(#REF!&lt;&gt;"",1,0))</f>
        <v>#REF!</v>
      </c>
      <c r="AQ134" s="211" t="e">
        <f>IF('Crisis Indicator Data'!#REF!="No Data",1,IF(#REF!&lt;&gt;"",1,0))</f>
        <v>#REF!</v>
      </c>
      <c r="AR134" s="211" t="e">
        <f>IF('Crisis Indicator Data'!#REF!="No Data",1,IF(#REF!&lt;&gt;"",1,0))</f>
        <v>#REF!</v>
      </c>
      <c r="AS134" s="211" t="e">
        <f>IF('Crisis Indicator Data'!#REF!="No Data",1,IF(#REF!&lt;&gt;"",1,0))</f>
        <v>#REF!</v>
      </c>
      <c r="AT134" s="211" t="e">
        <f>IF('Crisis Indicator Data'!#REF!="No Data",1,IF(#REF!&lt;&gt;"",1,0))</f>
        <v>#REF!</v>
      </c>
      <c r="AU134" s="211" t="e">
        <f>IF('Crisis Indicator Data'!#REF!="No Data",1,IF(#REF!&lt;&gt;"",1,0))</f>
        <v>#REF!</v>
      </c>
      <c r="AV134" s="211" t="e">
        <f>IF('Crisis Indicator Data'!#REF!="No Data",1,IF(#REF!&lt;&gt;"",1,0))</f>
        <v>#REF!</v>
      </c>
      <c r="AW134" s="211" t="e">
        <f>IF('Crisis Indicator Data'!#REF!="No Data",1,IF(#REF!&lt;&gt;"",1,0))</f>
        <v>#REF!</v>
      </c>
      <c r="AX134" s="211" t="e">
        <f>IF('Crisis Indicator Data'!#REF!="No Data",1,IF(#REF!&lt;&gt;"",1,0))</f>
        <v>#REF!</v>
      </c>
      <c r="AY134" s="211" t="e">
        <f>IF('Crisis Indicator Data'!#REF!="No Data",1,IF(#REF!&lt;&gt;"",1,0))</f>
        <v>#REF!</v>
      </c>
      <c r="AZ134" s="211" t="e">
        <f>IF('Crisis Indicator Data'!#REF!="No Data",1,IF(#REF!&lt;&gt;"",1,0))</f>
        <v>#REF!</v>
      </c>
      <c r="BA134" t="e">
        <f t="shared" si="8"/>
        <v>#REF!</v>
      </c>
      <c r="BB134" s="22" t="e">
        <f t="shared" si="9"/>
        <v>#REF!</v>
      </c>
    </row>
    <row r="135" spans="1:54" x14ac:dyDescent="0.25">
      <c r="A135" t="s">
        <v>8988</v>
      </c>
      <c r="B135" s="211" t="e">
        <f>IF('Crisis Indicator Data'!#REF!="No Data",1,IF(#REF!&lt;&gt;"",1,0))</f>
        <v>#REF!</v>
      </c>
      <c r="C135" s="211" t="e">
        <f>IF('Crisis Indicator Data'!#REF!="No Data",1,IF(#REF!&lt;&gt;"",1,0))</f>
        <v>#REF!</v>
      </c>
      <c r="D135" s="211" t="e">
        <f>IF('Crisis Indicator Data'!#REF!="No Data",1,IF(#REF!&lt;&gt;"",1,0))</f>
        <v>#REF!</v>
      </c>
      <c r="E135" s="211" t="e">
        <f>IF('Crisis Indicator Data'!#REF!="No Data",1,IF(#REF!&lt;&gt;"",1,0))</f>
        <v>#REF!</v>
      </c>
      <c r="F135" s="211" t="e">
        <f>IF('Crisis Indicator Data'!#REF!="No Data",1,IF(#REF!&lt;&gt;"",1,0))</f>
        <v>#REF!</v>
      </c>
      <c r="G135" s="211" t="e">
        <f>IF('Crisis Indicator Data'!#REF!="No Data",1,IF(#REF!&lt;&gt;"",1,0))</f>
        <v>#REF!</v>
      </c>
      <c r="H135" s="211" t="e">
        <f>IF('Crisis Indicator Data'!#REF!="No Data",1,IF(#REF!&lt;&gt;"",1,0))</f>
        <v>#REF!</v>
      </c>
      <c r="I135" s="211" t="e">
        <f>IF('Crisis Indicator Data'!#REF!="No Data",1,IF(#REF!&lt;&gt;"",1,0))</f>
        <v>#REF!</v>
      </c>
      <c r="J135" s="211" t="e">
        <f>IF('Crisis Indicator Data'!#REF!="No Data",1,IF(#REF!&lt;&gt;"",1,0))</f>
        <v>#REF!</v>
      </c>
      <c r="K135" s="211" t="e">
        <f>IF('Crisis Indicator Data'!#REF!="No Data",1,IF(#REF!&lt;&gt;"",1,0))</f>
        <v>#REF!</v>
      </c>
      <c r="L135" s="211" t="e">
        <f>IF('Crisis Indicator Data'!#REF!="No Data",1,IF(#REF!&lt;&gt;"",1,0))</f>
        <v>#REF!</v>
      </c>
      <c r="M135" s="211" t="e">
        <f>IF('Crisis Indicator Data'!#REF!="No Data",1,IF(#REF!&lt;&gt;"",1,0))</f>
        <v>#REF!</v>
      </c>
      <c r="N135" s="211" t="e">
        <f>IF('Crisis Indicator Data'!#REF!="No Data",1,IF(#REF!&lt;&gt;"",1,0))</f>
        <v>#REF!</v>
      </c>
      <c r="O135" s="211" t="e">
        <f>IF('Crisis Indicator Data'!#REF!="No Data",1,IF(#REF!&lt;&gt;"",1,0))</f>
        <v>#REF!</v>
      </c>
      <c r="P135" s="211" t="e">
        <f>IF('Crisis Indicator Data'!#REF!="No Data",1,IF(#REF!&lt;&gt;"",1,0))</f>
        <v>#REF!</v>
      </c>
      <c r="Q135" s="211" t="e">
        <f>IF('Crisis Indicator Data'!#REF!="No Data",1,IF(#REF!&lt;&gt;"",1,0))</f>
        <v>#REF!</v>
      </c>
      <c r="R135" s="211" t="e">
        <f>IF('Crisis Indicator Data'!#REF!="No Data",1,IF(#REF!&lt;&gt;"",1,0))</f>
        <v>#REF!</v>
      </c>
      <c r="S135" s="211" t="e">
        <f>IF('Crisis Indicator Data'!#REF!="No Data",1,IF(#REF!&lt;&gt;"",1,0))</f>
        <v>#REF!</v>
      </c>
      <c r="T135" s="211" t="e">
        <f>IF('Crisis Indicator Data'!#REF!="No Data",1,IF(#REF!&lt;&gt;"",1,0))</f>
        <v>#REF!</v>
      </c>
      <c r="U135" s="211" t="e">
        <f>IF('Crisis Indicator Data'!#REF!="No Data",1,IF(#REF!&lt;&gt;"",1,0))</f>
        <v>#REF!</v>
      </c>
      <c r="V135" s="211" t="e">
        <f>IF('Crisis Indicator Data'!#REF!="No Data",1,IF(#REF!&lt;&gt;"",1,0))</f>
        <v>#REF!</v>
      </c>
      <c r="W135" s="211" t="e">
        <f>IF('Crisis Indicator Data'!#REF!="No Data",1,IF(#REF!&lt;&gt;"",1,0))</f>
        <v>#REF!</v>
      </c>
      <c r="X135" s="211" t="e">
        <f>IF('Crisis Indicator Data'!#REF!="No Data",1,IF(#REF!&lt;&gt;"",1,0))</f>
        <v>#REF!</v>
      </c>
      <c r="Y135" s="211" t="e">
        <f>IF('Crisis Indicator Data'!#REF!="No Data",1,IF(#REF!&lt;&gt;"",1,0))</f>
        <v>#REF!</v>
      </c>
      <c r="Z135" s="211" t="e">
        <f>IF('Crisis Indicator Data'!#REF!="No Data",1,IF(#REF!&lt;&gt;"",1,0))</f>
        <v>#REF!</v>
      </c>
      <c r="AA135" s="211" t="e">
        <f>IF('Crisis Indicator Data'!#REF!="No Data",1,IF(#REF!&lt;&gt;"",1,0))</f>
        <v>#REF!</v>
      </c>
      <c r="AB135" s="211" t="e">
        <f>IF('Crisis Indicator Data'!#REF!="No Data",1,IF(#REF!&lt;&gt;"",1,0))</f>
        <v>#REF!</v>
      </c>
      <c r="AC135" s="211" t="e">
        <f>IF('Crisis Indicator Data'!#REF!="No Data",1,IF(#REF!&lt;&gt;"",1,0))</f>
        <v>#REF!</v>
      </c>
      <c r="AD135" s="211" t="e">
        <f>IF('Crisis Indicator Data'!#REF!="No Data",1,IF(#REF!&lt;&gt;"",1,0))</f>
        <v>#REF!</v>
      </c>
      <c r="AE135" s="211" t="e">
        <f>IF('Crisis Indicator Data'!#REF!="No Data",1,IF(#REF!&lt;&gt;"",1,0))</f>
        <v>#REF!</v>
      </c>
      <c r="AF135" s="211" t="e">
        <f>IF('Crisis Indicator Data'!#REF!="No Data",1,IF(#REF!&lt;&gt;"",1,0))</f>
        <v>#REF!</v>
      </c>
      <c r="AG135" s="211" t="e">
        <f>IF('Crisis Indicator Data'!#REF!="No Data",1,IF(#REF!&lt;&gt;"",1,0))</f>
        <v>#REF!</v>
      </c>
      <c r="AH135" s="211" t="e">
        <f>IF('Crisis Indicator Data'!#REF!="No Data",1,IF(#REF!&lt;&gt;"",1,0))</f>
        <v>#REF!</v>
      </c>
      <c r="AI135" s="211" t="e">
        <f>IF('Crisis Indicator Data'!#REF!="No Data",1,IF(#REF!&lt;&gt;"",1,0))</f>
        <v>#REF!</v>
      </c>
      <c r="AJ135" s="211" t="e">
        <f>IF('Crisis Indicator Data'!#REF!="No Data",1,IF(#REF!&lt;&gt;"",1,0))</f>
        <v>#REF!</v>
      </c>
      <c r="AK135" s="211" t="e">
        <f>IF('Crisis Indicator Data'!#REF!="No Data",1,IF(#REF!&lt;&gt;"",1,0))</f>
        <v>#REF!</v>
      </c>
      <c r="AL135" s="211" t="e">
        <f>IF('Crisis Indicator Data'!#REF!="No Data",1,IF(#REF!&lt;&gt;"",1,0))</f>
        <v>#REF!</v>
      </c>
      <c r="AM135" s="211" t="e">
        <f>IF('Crisis Indicator Data'!#REF!="No Data",1,IF(#REF!&lt;&gt;"",1,0))</f>
        <v>#REF!</v>
      </c>
      <c r="AN135" s="211" t="e">
        <f>IF('Crisis Indicator Data'!#REF!="No Data",1,IF(#REF!&lt;&gt;"",1,0))</f>
        <v>#REF!</v>
      </c>
      <c r="AO135" s="211" t="e">
        <f>IF('Crisis Indicator Data'!#REF!="No Data",1,IF(#REF!&lt;&gt;"",1,0))</f>
        <v>#REF!</v>
      </c>
      <c r="AP135" s="211" t="e">
        <f>IF('Crisis Indicator Data'!#REF!="No Data",1,IF(#REF!&lt;&gt;"",1,0))</f>
        <v>#REF!</v>
      </c>
      <c r="AQ135" s="211" t="e">
        <f>IF('Crisis Indicator Data'!#REF!="No Data",1,IF(#REF!&lt;&gt;"",1,0))</f>
        <v>#REF!</v>
      </c>
      <c r="AR135" s="211" t="e">
        <f>IF('Crisis Indicator Data'!#REF!="No Data",1,IF(#REF!&lt;&gt;"",1,0))</f>
        <v>#REF!</v>
      </c>
      <c r="AS135" s="211" t="e">
        <f>IF('Crisis Indicator Data'!#REF!="No Data",1,IF(#REF!&lt;&gt;"",1,0))</f>
        <v>#REF!</v>
      </c>
      <c r="AT135" s="211" t="e">
        <f>IF('Crisis Indicator Data'!#REF!="No Data",1,IF(#REF!&lt;&gt;"",1,0))</f>
        <v>#REF!</v>
      </c>
      <c r="AU135" s="211" t="e">
        <f>IF('Crisis Indicator Data'!#REF!="No Data",1,IF(#REF!&lt;&gt;"",1,0))</f>
        <v>#REF!</v>
      </c>
      <c r="AV135" s="211" t="e">
        <f>IF('Crisis Indicator Data'!#REF!="No Data",1,IF(#REF!&lt;&gt;"",1,0))</f>
        <v>#REF!</v>
      </c>
      <c r="AW135" s="211" t="e">
        <f>IF('Crisis Indicator Data'!#REF!="No Data",1,IF(#REF!&lt;&gt;"",1,0))</f>
        <v>#REF!</v>
      </c>
      <c r="AX135" s="211" t="e">
        <f>IF('Crisis Indicator Data'!#REF!="No Data",1,IF(#REF!&lt;&gt;"",1,0))</f>
        <v>#REF!</v>
      </c>
      <c r="AY135" s="211" t="e">
        <f>IF('Crisis Indicator Data'!#REF!="No Data",1,IF(#REF!&lt;&gt;"",1,0))</f>
        <v>#REF!</v>
      </c>
      <c r="AZ135" s="211" t="e">
        <f>IF('Crisis Indicator Data'!#REF!="No Data",1,IF(#REF!&lt;&gt;"",1,0))</f>
        <v>#REF!</v>
      </c>
      <c r="BA135" t="e">
        <f t="shared" si="8"/>
        <v>#REF!</v>
      </c>
      <c r="BB135" s="22" t="e">
        <f t="shared" si="9"/>
        <v>#REF!</v>
      </c>
    </row>
    <row r="136" spans="1:54" x14ac:dyDescent="0.25">
      <c r="A136" t="s">
        <v>8989</v>
      </c>
      <c r="B136" s="211" t="e">
        <f>IF('Crisis Indicator Data'!#REF!="No Data",1,IF(#REF!&lt;&gt;"",1,0))</f>
        <v>#REF!</v>
      </c>
      <c r="C136" s="211" t="e">
        <f>IF('Crisis Indicator Data'!#REF!="No Data",1,IF(#REF!&lt;&gt;"",1,0))</f>
        <v>#REF!</v>
      </c>
      <c r="D136" s="211" t="e">
        <f>IF('Crisis Indicator Data'!#REF!="No Data",1,IF(#REF!&lt;&gt;"",1,0))</f>
        <v>#REF!</v>
      </c>
      <c r="E136" s="211" t="e">
        <f>IF('Crisis Indicator Data'!#REF!="No Data",1,IF(#REF!&lt;&gt;"",1,0))</f>
        <v>#REF!</v>
      </c>
      <c r="F136" s="211" t="e">
        <f>IF('Crisis Indicator Data'!#REF!="No Data",1,IF(#REF!&lt;&gt;"",1,0))</f>
        <v>#REF!</v>
      </c>
      <c r="G136" s="211" t="e">
        <f>IF('Crisis Indicator Data'!#REF!="No Data",1,IF(#REF!&lt;&gt;"",1,0))</f>
        <v>#REF!</v>
      </c>
      <c r="H136" s="211" t="e">
        <f>IF('Crisis Indicator Data'!#REF!="No Data",1,IF(#REF!&lt;&gt;"",1,0))</f>
        <v>#REF!</v>
      </c>
      <c r="I136" s="211" t="e">
        <f>IF('Crisis Indicator Data'!#REF!="No Data",1,IF(#REF!&lt;&gt;"",1,0))</f>
        <v>#REF!</v>
      </c>
      <c r="J136" s="211" t="e">
        <f>IF('Crisis Indicator Data'!#REF!="No Data",1,IF(#REF!&lt;&gt;"",1,0))</f>
        <v>#REF!</v>
      </c>
      <c r="K136" s="211" t="e">
        <f>IF('Crisis Indicator Data'!#REF!="No Data",1,IF(#REF!&lt;&gt;"",1,0))</f>
        <v>#REF!</v>
      </c>
      <c r="L136" s="211" t="e">
        <f>IF('Crisis Indicator Data'!#REF!="No Data",1,IF(#REF!&lt;&gt;"",1,0))</f>
        <v>#REF!</v>
      </c>
      <c r="M136" s="211" t="e">
        <f>IF('Crisis Indicator Data'!#REF!="No Data",1,IF(#REF!&lt;&gt;"",1,0))</f>
        <v>#REF!</v>
      </c>
      <c r="N136" s="211" t="e">
        <f>IF('Crisis Indicator Data'!#REF!="No Data",1,IF(#REF!&lt;&gt;"",1,0))</f>
        <v>#REF!</v>
      </c>
      <c r="O136" s="211" t="e">
        <f>IF('Crisis Indicator Data'!#REF!="No Data",1,IF(#REF!&lt;&gt;"",1,0))</f>
        <v>#REF!</v>
      </c>
      <c r="P136" s="211" t="e">
        <f>IF('Crisis Indicator Data'!#REF!="No Data",1,IF(#REF!&lt;&gt;"",1,0))</f>
        <v>#REF!</v>
      </c>
      <c r="Q136" s="211" t="e">
        <f>IF('Crisis Indicator Data'!#REF!="No Data",1,IF(#REF!&lt;&gt;"",1,0))</f>
        <v>#REF!</v>
      </c>
      <c r="R136" s="211" t="e">
        <f>IF('Crisis Indicator Data'!#REF!="No Data",1,IF(#REF!&lt;&gt;"",1,0))</f>
        <v>#REF!</v>
      </c>
      <c r="S136" s="211" t="e">
        <f>IF('Crisis Indicator Data'!#REF!="No Data",1,IF(#REF!&lt;&gt;"",1,0))</f>
        <v>#REF!</v>
      </c>
      <c r="T136" s="211" t="e">
        <f>IF('Crisis Indicator Data'!#REF!="No Data",1,IF(#REF!&lt;&gt;"",1,0))</f>
        <v>#REF!</v>
      </c>
      <c r="U136" s="211" t="e">
        <f>IF('Crisis Indicator Data'!#REF!="No Data",1,IF(#REF!&lt;&gt;"",1,0))</f>
        <v>#REF!</v>
      </c>
      <c r="V136" s="211" t="e">
        <f>IF('Crisis Indicator Data'!#REF!="No Data",1,IF(#REF!&lt;&gt;"",1,0))</f>
        <v>#REF!</v>
      </c>
      <c r="W136" s="211" t="e">
        <f>IF('Crisis Indicator Data'!#REF!="No Data",1,IF(#REF!&lt;&gt;"",1,0))</f>
        <v>#REF!</v>
      </c>
      <c r="X136" s="211" t="e">
        <f>IF('Crisis Indicator Data'!#REF!="No Data",1,IF(#REF!&lt;&gt;"",1,0))</f>
        <v>#REF!</v>
      </c>
      <c r="Y136" s="211" t="e">
        <f>IF('Crisis Indicator Data'!#REF!="No Data",1,IF(#REF!&lt;&gt;"",1,0))</f>
        <v>#REF!</v>
      </c>
      <c r="Z136" s="211" t="e">
        <f>IF('Crisis Indicator Data'!#REF!="No Data",1,IF(#REF!&lt;&gt;"",1,0))</f>
        <v>#REF!</v>
      </c>
      <c r="AA136" s="211" t="e">
        <f>IF('Crisis Indicator Data'!#REF!="No Data",1,IF(#REF!&lt;&gt;"",1,0))</f>
        <v>#REF!</v>
      </c>
      <c r="AB136" s="211" t="e">
        <f>IF('Crisis Indicator Data'!#REF!="No Data",1,IF(#REF!&lt;&gt;"",1,0))</f>
        <v>#REF!</v>
      </c>
      <c r="AC136" s="211" t="e">
        <f>IF('Crisis Indicator Data'!#REF!="No Data",1,IF(#REF!&lt;&gt;"",1,0))</f>
        <v>#REF!</v>
      </c>
      <c r="AD136" s="211" t="e">
        <f>IF('Crisis Indicator Data'!#REF!="No Data",1,IF(#REF!&lt;&gt;"",1,0))</f>
        <v>#REF!</v>
      </c>
      <c r="AE136" s="211" t="e">
        <f>IF('Crisis Indicator Data'!#REF!="No Data",1,IF(#REF!&lt;&gt;"",1,0))</f>
        <v>#REF!</v>
      </c>
      <c r="AF136" s="211" t="e">
        <f>IF('Crisis Indicator Data'!#REF!="No Data",1,IF(#REF!&lt;&gt;"",1,0))</f>
        <v>#REF!</v>
      </c>
      <c r="AG136" s="211" t="e">
        <f>IF('Crisis Indicator Data'!#REF!="No Data",1,IF(#REF!&lt;&gt;"",1,0))</f>
        <v>#REF!</v>
      </c>
      <c r="AH136" s="211" t="e">
        <f>IF('Crisis Indicator Data'!#REF!="No Data",1,IF(#REF!&lt;&gt;"",1,0))</f>
        <v>#REF!</v>
      </c>
      <c r="AI136" s="211" t="e">
        <f>IF('Crisis Indicator Data'!#REF!="No Data",1,IF(#REF!&lt;&gt;"",1,0))</f>
        <v>#REF!</v>
      </c>
      <c r="AJ136" s="211" t="e">
        <f>IF('Crisis Indicator Data'!#REF!="No Data",1,IF(#REF!&lt;&gt;"",1,0))</f>
        <v>#REF!</v>
      </c>
      <c r="AK136" s="211" t="e">
        <f>IF('Crisis Indicator Data'!#REF!="No Data",1,IF(#REF!&lt;&gt;"",1,0))</f>
        <v>#REF!</v>
      </c>
      <c r="AL136" s="211" t="e">
        <f>IF('Crisis Indicator Data'!#REF!="No Data",1,IF(#REF!&lt;&gt;"",1,0))</f>
        <v>#REF!</v>
      </c>
      <c r="AM136" s="211" t="e">
        <f>IF('Crisis Indicator Data'!#REF!="No Data",1,IF(#REF!&lt;&gt;"",1,0))</f>
        <v>#REF!</v>
      </c>
      <c r="AN136" s="211" t="e">
        <f>IF('Crisis Indicator Data'!#REF!="No Data",1,IF(#REF!&lt;&gt;"",1,0))</f>
        <v>#REF!</v>
      </c>
      <c r="AO136" s="211" t="e">
        <f>IF('Crisis Indicator Data'!#REF!="No Data",1,IF(#REF!&lt;&gt;"",1,0))</f>
        <v>#REF!</v>
      </c>
      <c r="AP136" s="211" t="e">
        <f>IF('Crisis Indicator Data'!#REF!="No Data",1,IF(#REF!&lt;&gt;"",1,0))</f>
        <v>#REF!</v>
      </c>
      <c r="AQ136" s="211" t="e">
        <f>IF('Crisis Indicator Data'!#REF!="No Data",1,IF(#REF!&lt;&gt;"",1,0))</f>
        <v>#REF!</v>
      </c>
      <c r="AR136" s="211" t="e">
        <f>IF('Crisis Indicator Data'!#REF!="No Data",1,IF(#REF!&lt;&gt;"",1,0))</f>
        <v>#REF!</v>
      </c>
      <c r="AS136" s="211" t="e">
        <f>IF('Crisis Indicator Data'!#REF!="No Data",1,IF(#REF!&lt;&gt;"",1,0))</f>
        <v>#REF!</v>
      </c>
      <c r="AT136" s="211" t="e">
        <f>IF('Crisis Indicator Data'!#REF!="No Data",1,IF(#REF!&lt;&gt;"",1,0))</f>
        <v>#REF!</v>
      </c>
      <c r="AU136" s="211" t="e">
        <f>IF('Crisis Indicator Data'!#REF!="No Data",1,IF(#REF!&lt;&gt;"",1,0))</f>
        <v>#REF!</v>
      </c>
      <c r="AV136" s="211" t="e">
        <f>IF('Crisis Indicator Data'!#REF!="No Data",1,IF(#REF!&lt;&gt;"",1,0))</f>
        <v>#REF!</v>
      </c>
      <c r="AW136" s="211" t="e">
        <f>IF('Crisis Indicator Data'!#REF!="No Data",1,IF(#REF!&lt;&gt;"",1,0))</f>
        <v>#REF!</v>
      </c>
      <c r="AX136" s="211" t="e">
        <f>IF('Crisis Indicator Data'!#REF!="No Data",1,IF(#REF!&lt;&gt;"",1,0))</f>
        <v>#REF!</v>
      </c>
      <c r="AY136" s="211" t="e">
        <f>IF('Crisis Indicator Data'!#REF!="No Data",1,IF(#REF!&lt;&gt;"",1,0))</f>
        <v>#REF!</v>
      </c>
      <c r="AZ136" s="211" t="e">
        <f>IF('Crisis Indicator Data'!#REF!="No Data",1,IF(#REF!&lt;&gt;"",1,0))</f>
        <v>#REF!</v>
      </c>
      <c r="BA136" t="e">
        <f t="shared" si="8"/>
        <v>#REF!</v>
      </c>
      <c r="BB136" s="22" t="e">
        <f t="shared" si="9"/>
        <v>#REF!</v>
      </c>
    </row>
    <row r="137" spans="1:54" x14ac:dyDescent="0.25">
      <c r="A137" t="s">
        <v>8993</v>
      </c>
      <c r="B137" s="211" t="e">
        <f>IF('Crisis Indicator Data'!#REF!="No Data",1,IF(#REF!&lt;&gt;"",1,0))</f>
        <v>#REF!</v>
      </c>
      <c r="C137" s="211" t="e">
        <f>IF('Crisis Indicator Data'!#REF!="No Data",1,IF(#REF!&lt;&gt;"",1,0))</f>
        <v>#REF!</v>
      </c>
      <c r="D137" s="211" t="e">
        <f>IF('Crisis Indicator Data'!#REF!="No Data",1,IF(#REF!&lt;&gt;"",1,0))</f>
        <v>#REF!</v>
      </c>
      <c r="E137" s="211" t="e">
        <f>IF('Crisis Indicator Data'!#REF!="No Data",1,IF(#REF!&lt;&gt;"",1,0))</f>
        <v>#REF!</v>
      </c>
      <c r="F137" s="211" t="e">
        <f>IF('Crisis Indicator Data'!#REF!="No Data",1,IF(#REF!&lt;&gt;"",1,0))</f>
        <v>#REF!</v>
      </c>
      <c r="G137" s="211" t="e">
        <f>IF('Crisis Indicator Data'!#REF!="No Data",1,IF(#REF!&lt;&gt;"",1,0))</f>
        <v>#REF!</v>
      </c>
      <c r="H137" s="211" t="e">
        <f>IF('Crisis Indicator Data'!#REF!="No Data",1,IF(#REF!&lt;&gt;"",1,0))</f>
        <v>#REF!</v>
      </c>
      <c r="I137" s="211" t="e">
        <f>IF('Crisis Indicator Data'!#REF!="No Data",1,IF(#REF!&lt;&gt;"",1,0))</f>
        <v>#REF!</v>
      </c>
      <c r="J137" s="211" t="e">
        <f>IF('Crisis Indicator Data'!#REF!="No Data",1,IF(#REF!&lt;&gt;"",1,0))</f>
        <v>#REF!</v>
      </c>
      <c r="K137" s="211" t="e">
        <f>IF('Crisis Indicator Data'!#REF!="No Data",1,IF(#REF!&lt;&gt;"",1,0))</f>
        <v>#REF!</v>
      </c>
      <c r="L137" s="211" t="e">
        <f>IF('Crisis Indicator Data'!#REF!="No Data",1,IF(#REF!&lt;&gt;"",1,0))</f>
        <v>#REF!</v>
      </c>
      <c r="M137" s="211" t="e">
        <f>IF('Crisis Indicator Data'!#REF!="No Data",1,IF(#REF!&lt;&gt;"",1,0))</f>
        <v>#REF!</v>
      </c>
      <c r="N137" s="211" t="e">
        <f>IF('Crisis Indicator Data'!#REF!="No Data",1,IF(#REF!&lt;&gt;"",1,0))</f>
        <v>#REF!</v>
      </c>
      <c r="O137" s="211" t="e">
        <f>IF('Crisis Indicator Data'!#REF!="No Data",1,IF(#REF!&lt;&gt;"",1,0))</f>
        <v>#REF!</v>
      </c>
      <c r="P137" s="211" t="e">
        <f>IF('Crisis Indicator Data'!#REF!="No Data",1,IF(#REF!&lt;&gt;"",1,0))</f>
        <v>#REF!</v>
      </c>
      <c r="Q137" s="211" t="e">
        <f>IF('Crisis Indicator Data'!#REF!="No Data",1,IF(#REF!&lt;&gt;"",1,0))</f>
        <v>#REF!</v>
      </c>
      <c r="R137" s="211" t="e">
        <f>IF('Crisis Indicator Data'!#REF!="No Data",1,IF(#REF!&lt;&gt;"",1,0))</f>
        <v>#REF!</v>
      </c>
      <c r="S137" s="211" t="e">
        <f>IF('Crisis Indicator Data'!#REF!="No Data",1,IF(#REF!&lt;&gt;"",1,0))</f>
        <v>#REF!</v>
      </c>
      <c r="T137" s="211" t="e">
        <f>IF('Crisis Indicator Data'!#REF!="No Data",1,IF(#REF!&lt;&gt;"",1,0))</f>
        <v>#REF!</v>
      </c>
      <c r="U137" s="211" t="e">
        <f>IF('Crisis Indicator Data'!#REF!="No Data",1,IF(#REF!&lt;&gt;"",1,0))</f>
        <v>#REF!</v>
      </c>
      <c r="V137" s="211" t="e">
        <f>IF('Crisis Indicator Data'!#REF!="No Data",1,IF(#REF!&lt;&gt;"",1,0))</f>
        <v>#REF!</v>
      </c>
      <c r="W137" s="211" t="e">
        <f>IF('Crisis Indicator Data'!#REF!="No Data",1,IF(#REF!&lt;&gt;"",1,0))</f>
        <v>#REF!</v>
      </c>
      <c r="X137" s="211" t="e">
        <f>IF('Crisis Indicator Data'!#REF!="No Data",1,IF(#REF!&lt;&gt;"",1,0))</f>
        <v>#REF!</v>
      </c>
      <c r="Y137" s="211" t="e">
        <f>IF('Crisis Indicator Data'!#REF!="No Data",1,IF(#REF!&lt;&gt;"",1,0))</f>
        <v>#REF!</v>
      </c>
      <c r="Z137" s="211" t="e">
        <f>IF('Crisis Indicator Data'!#REF!="No Data",1,IF(#REF!&lt;&gt;"",1,0))</f>
        <v>#REF!</v>
      </c>
      <c r="AA137" s="211" t="e">
        <f>IF('Crisis Indicator Data'!#REF!="No Data",1,IF(#REF!&lt;&gt;"",1,0))</f>
        <v>#REF!</v>
      </c>
      <c r="AB137" s="211" t="e">
        <f>IF('Crisis Indicator Data'!#REF!="No Data",1,IF(#REF!&lt;&gt;"",1,0))</f>
        <v>#REF!</v>
      </c>
      <c r="AC137" s="211" t="e">
        <f>IF('Crisis Indicator Data'!#REF!="No Data",1,IF(#REF!&lt;&gt;"",1,0))</f>
        <v>#REF!</v>
      </c>
      <c r="AD137" s="211" t="e">
        <f>IF('Crisis Indicator Data'!#REF!="No Data",1,IF(#REF!&lt;&gt;"",1,0))</f>
        <v>#REF!</v>
      </c>
      <c r="AE137" s="211" t="e">
        <f>IF('Crisis Indicator Data'!#REF!="No Data",1,IF(#REF!&lt;&gt;"",1,0))</f>
        <v>#REF!</v>
      </c>
      <c r="AF137" s="211" t="e">
        <f>IF('Crisis Indicator Data'!#REF!="No Data",1,IF(#REF!&lt;&gt;"",1,0))</f>
        <v>#REF!</v>
      </c>
      <c r="AG137" s="211" t="e">
        <f>IF('Crisis Indicator Data'!#REF!="No Data",1,IF(#REF!&lt;&gt;"",1,0))</f>
        <v>#REF!</v>
      </c>
      <c r="AH137" s="211" t="e">
        <f>IF('Crisis Indicator Data'!#REF!="No Data",1,IF(#REF!&lt;&gt;"",1,0))</f>
        <v>#REF!</v>
      </c>
      <c r="AI137" s="211" t="e">
        <f>IF('Crisis Indicator Data'!#REF!="No Data",1,IF(#REF!&lt;&gt;"",1,0))</f>
        <v>#REF!</v>
      </c>
      <c r="AJ137" s="211" t="e">
        <f>IF('Crisis Indicator Data'!#REF!="No Data",1,IF(#REF!&lt;&gt;"",1,0))</f>
        <v>#REF!</v>
      </c>
      <c r="AK137" s="211" t="e">
        <f>IF('Crisis Indicator Data'!#REF!="No Data",1,IF(#REF!&lt;&gt;"",1,0))</f>
        <v>#REF!</v>
      </c>
      <c r="AL137" s="211" t="e">
        <f>IF('Crisis Indicator Data'!#REF!="No Data",1,IF(#REF!&lt;&gt;"",1,0))</f>
        <v>#REF!</v>
      </c>
      <c r="AM137" s="211" t="e">
        <f>IF('Crisis Indicator Data'!#REF!="No Data",1,IF(#REF!&lt;&gt;"",1,0))</f>
        <v>#REF!</v>
      </c>
      <c r="AN137" s="211" t="e">
        <f>IF('Crisis Indicator Data'!#REF!="No Data",1,IF(#REF!&lt;&gt;"",1,0))</f>
        <v>#REF!</v>
      </c>
      <c r="AO137" s="211" t="e">
        <f>IF('Crisis Indicator Data'!#REF!="No Data",1,IF(#REF!&lt;&gt;"",1,0))</f>
        <v>#REF!</v>
      </c>
      <c r="AP137" s="211" t="e">
        <f>IF('Crisis Indicator Data'!#REF!="No Data",1,IF(#REF!&lt;&gt;"",1,0))</f>
        <v>#REF!</v>
      </c>
      <c r="AQ137" s="211" t="e">
        <f>IF('Crisis Indicator Data'!#REF!="No Data",1,IF(#REF!&lt;&gt;"",1,0))</f>
        <v>#REF!</v>
      </c>
      <c r="AR137" s="211" t="e">
        <f>IF('Crisis Indicator Data'!#REF!="No Data",1,IF(#REF!&lt;&gt;"",1,0))</f>
        <v>#REF!</v>
      </c>
      <c r="AS137" s="211" t="e">
        <f>IF('Crisis Indicator Data'!#REF!="No Data",1,IF(#REF!&lt;&gt;"",1,0))</f>
        <v>#REF!</v>
      </c>
      <c r="AT137" s="211" t="e">
        <f>IF('Crisis Indicator Data'!#REF!="No Data",1,IF(#REF!&lt;&gt;"",1,0))</f>
        <v>#REF!</v>
      </c>
      <c r="AU137" s="211" t="e">
        <f>IF('Crisis Indicator Data'!#REF!="No Data",1,IF(#REF!&lt;&gt;"",1,0))</f>
        <v>#REF!</v>
      </c>
      <c r="AV137" s="211" t="e">
        <f>IF('Crisis Indicator Data'!#REF!="No Data",1,IF(#REF!&lt;&gt;"",1,0))</f>
        <v>#REF!</v>
      </c>
      <c r="AW137" s="211" t="e">
        <f>IF('Crisis Indicator Data'!#REF!="No Data",1,IF(#REF!&lt;&gt;"",1,0))</f>
        <v>#REF!</v>
      </c>
      <c r="AX137" s="211" t="e">
        <f>IF('Crisis Indicator Data'!#REF!="No Data",1,IF(#REF!&lt;&gt;"",1,0))</f>
        <v>#REF!</v>
      </c>
      <c r="AY137" s="211" t="e">
        <f>IF('Crisis Indicator Data'!#REF!="No Data",1,IF(#REF!&lt;&gt;"",1,0))</f>
        <v>#REF!</v>
      </c>
      <c r="AZ137" s="211" t="e">
        <f>IF('Crisis Indicator Data'!#REF!="No Data",1,IF(#REF!&lt;&gt;"",1,0))</f>
        <v>#REF!</v>
      </c>
      <c r="BA137" t="e">
        <f t="shared" si="8"/>
        <v>#REF!</v>
      </c>
      <c r="BB137" s="22" t="e">
        <f t="shared" si="9"/>
        <v>#REF!</v>
      </c>
    </row>
    <row r="138" spans="1:54" x14ac:dyDescent="0.25">
      <c r="A138" t="s">
        <v>8996</v>
      </c>
      <c r="B138" s="211" t="e">
        <f>IF('Crisis Indicator Data'!#REF!="No Data",1,IF(#REF!&lt;&gt;"",1,0))</f>
        <v>#REF!</v>
      </c>
      <c r="C138" s="211" t="e">
        <f>IF('Crisis Indicator Data'!#REF!="No Data",1,IF(#REF!&lt;&gt;"",1,0))</f>
        <v>#REF!</v>
      </c>
      <c r="D138" s="211" t="e">
        <f>IF('Crisis Indicator Data'!#REF!="No Data",1,IF(#REF!&lt;&gt;"",1,0))</f>
        <v>#REF!</v>
      </c>
      <c r="E138" s="211" t="e">
        <f>IF('Crisis Indicator Data'!#REF!="No Data",1,IF(#REF!&lt;&gt;"",1,0))</f>
        <v>#REF!</v>
      </c>
      <c r="F138" s="211" t="e">
        <f>IF('Crisis Indicator Data'!#REF!="No Data",1,IF(#REF!&lt;&gt;"",1,0))</f>
        <v>#REF!</v>
      </c>
      <c r="G138" s="211" t="e">
        <f>IF('Crisis Indicator Data'!#REF!="No Data",1,IF(#REF!&lt;&gt;"",1,0))</f>
        <v>#REF!</v>
      </c>
      <c r="H138" s="211" t="e">
        <f>IF('Crisis Indicator Data'!#REF!="No Data",1,IF(#REF!&lt;&gt;"",1,0))</f>
        <v>#REF!</v>
      </c>
      <c r="I138" s="211" t="e">
        <f>IF('Crisis Indicator Data'!#REF!="No Data",1,IF(#REF!&lt;&gt;"",1,0))</f>
        <v>#REF!</v>
      </c>
      <c r="J138" s="211" t="e">
        <f>IF('Crisis Indicator Data'!#REF!="No Data",1,IF(#REF!&lt;&gt;"",1,0))</f>
        <v>#REF!</v>
      </c>
      <c r="K138" s="211" t="e">
        <f>IF('Crisis Indicator Data'!#REF!="No Data",1,IF(#REF!&lt;&gt;"",1,0))</f>
        <v>#REF!</v>
      </c>
      <c r="L138" s="211" t="e">
        <f>IF('Crisis Indicator Data'!#REF!="No Data",1,IF(#REF!&lt;&gt;"",1,0))</f>
        <v>#REF!</v>
      </c>
      <c r="M138" s="211" t="e">
        <f>IF('Crisis Indicator Data'!#REF!="No Data",1,IF(#REF!&lt;&gt;"",1,0))</f>
        <v>#REF!</v>
      </c>
      <c r="N138" s="211" t="e">
        <f>IF('Crisis Indicator Data'!#REF!="No Data",1,IF(#REF!&lt;&gt;"",1,0))</f>
        <v>#REF!</v>
      </c>
      <c r="O138" s="211" t="e">
        <f>IF('Crisis Indicator Data'!#REF!="No Data",1,IF(#REF!&lt;&gt;"",1,0))</f>
        <v>#REF!</v>
      </c>
      <c r="P138" s="211" t="e">
        <f>IF('Crisis Indicator Data'!#REF!="No Data",1,IF(#REF!&lt;&gt;"",1,0))</f>
        <v>#REF!</v>
      </c>
      <c r="Q138" s="211" t="e">
        <f>IF('Crisis Indicator Data'!#REF!="No Data",1,IF(#REF!&lt;&gt;"",1,0))</f>
        <v>#REF!</v>
      </c>
      <c r="R138" s="211" t="e">
        <f>IF('Crisis Indicator Data'!#REF!="No Data",1,IF(#REF!&lt;&gt;"",1,0))</f>
        <v>#REF!</v>
      </c>
      <c r="S138" s="211" t="e">
        <f>IF('Crisis Indicator Data'!#REF!="No Data",1,IF(#REF!&lt;&gt;"",1,0))</f>
        <v>#REF!</v>
      </c>
      <c r="T138" s="211" t="e">
        <f>IF('Crisis Indicator Data'!#REF!="No Data",1,IF(#REF!&lt;&gt;"",1,0))</f>
        <v>#REF!</v>
      </c>
      <c r="U138" s="211" t="e">
        <f>IF('Crisis Indicator Data'!#REF!="No Data",1,IF(#REF!&lt;&gt;"",1,0))</f>
        <v>#REF!</v>
      </c>
      <c r="V138" s="211" t="e">
        <f>IF('Crisis Indicator Data'!#REF!="No Data",1,IF(#REF!&lt;&gt;"",1,0))</f>
        <v>#REF!</v>
      </c>
      <c r="W138" s="211" t="e">
        <f>IF('Crisis Indicator Data'!#REF!="No Data",1,IF(#REF!&lt;&gt;"",1,0))</f>
        <v>#REF!</v>
      </c>
      <c r="X138" s="211" t="e">
        <f>IF('Crisis Indicator Data'!#REF!="No Data",1,IF(#REF!&lt;&gt;"",1,0))</f>
        <v>#REF!</v>
      </c>
      <c r="Y138" s="211" t="e">
        <f>IF('Crisis Indicator Data'!#REF!="No Data",1,IF(#REF!&lt;&gt;"",1,0))</f>
        <v>#REF!</v>
      </c>
      <c r="Z138" s="211" t="e">
        <f>IF('Crisis Indicator Data'!#REF!="No Data",1,IF(#REF!&lt;&gt;"",1,0))</f>
        <v>#REF!</v>
      </c>
      <c r="AA138" s="211" t="e">
        <f>IF('Crisis Indicator Data'!#REF!="No Data",1,IF(#REF!&lt;&gt;"",1,0))</f>
        <v>#REF!</v>
      </c>
      <c r="AB138" s="211" t="e">
        <f>IF('Crisis Indicator Data'!#REF!="No Data",1,IF(#REF!&lt;&gt;"",1,0))</f>
        <v>#REF!</v>
      </c>
      <c r="AC138" s="211" t="e">
        <f>IF('Crisis Indicator Data'!#REF!="No Data",1,IF(#REF!&lt;&gt;"",1,0))</f>
        <v>#REF!</v>
      </c>
      <c r="AD138" s="211" t="e">
        <f>IF('Crisis Indicator Data'!#REF!="No Data",1,IF(#REF!&lt;&gt;"",1,0))</f>
        <v>#REF!</v>
      </c>
      <c r="AE138" s="211" t="e">
        <f>IF('Crisis Indicator Data'!#REF!="No Data",1,IF(#REF!&lt;&gt;"",1,0))</f>
        <v>#REF!</v>
      </c>
      <c r="AF138" s="211" t="e">
        <f>IF('Crisis Indicator Data'!#REF!="No Data",1,IF(#REF!&lt;&gt;"",1,0))</f>
        <v>#REF!</v>
      </c>
      <c r="AG138" s="211" t="e">
        <f>IF('Crisis Indicator Data'!#REF!="No Data",1,IF(#REF!&lt;&gt;"",1,0))</f>
        <v>#REF!</v>
      </c>
      <c r="AH138" s="211" t="e">
        <f>IF('Crisis Indicator Data'!#REF!="No Data",1,IF(#REF!&lt;&gt;"",1,0))</f>
        <v>#REF!</v>
      </c>
      <c r="AI138" s="211" t="e">
        <f>IF('Crisis Indicator Data'!#REF!="No Data",1,IF(#REF!&lt;&gt;"",1,0))</f>
        <v>#REF!</v>
      </c>
      <c r="AJ138" s="211" t="e">
        <f>IF('Crisis Indicator Data'!#REF!="No Data",1,IF(#REF!&lt;&gt;"",1,0))</f>
        <v>#REF!</v>
      </c>
      <c r="AK138" s="211" t="e">
        <f>IF('Crisis Indicator Data'!#REF!="No Data",1,IF(#REF!&lt;&gt;"",1,0))</f>
        <v>#REF!</v>
      </c>
      <c r="AL138" s="211" t="e">
        <f>IF('Crisis Indicator Data'!#REF!="No Data",1,IF(#REF!&lt;&gt;"",1,0))</f>
        <v>#REF!</v>
      </c>
      <c r="AM138" s="211" t="e">
        <f>IF('Crisis Indicator Data'!#REF!="No Data",1,IF(#REF!&lt;&gt;"",1,0))</f>
        <v>#REF!</v>
      </c>
      <c r="AN138" s="211" t="e">
        <f>IF('Crisis Indicator Data'!#REF!="No Data",1,IF(#REF!&lt;&gt;"",1,0))</f>
        <v>#REF!</v>
      </c>
      <c r="AO138" s="211" t="e">
        <f>IF('Crisis Indicator Data'!#REF!="No Data",1,IF(#REF!&lt;&gt;"",1,0))</f>
        <v>#REF!</v>
      </c>
      <c r="AP138" s="211" t="e">
        <f>IF('Crisis Indicator Data'!#REF!="No Data",1,IF(#REF!&lt;&gt;"",1,0))</f>
        <v>#REF!</v>
      </c>
      <c r="AQ138" s="211" t="e">
        <f>IF('Crisis Indicator Data'!#REF!="No Data",1,IF(#REF!&lt;&gt;"",1,0))</f>
        <v>#REF!</v>
      </c>
      <c r="AR138" s="211" t="e">
        <f>IF('Crisis Indicator Data'!#REF!="No Data",1,IF(#REF!&lt;&gt;"",1,0))</f>
        <v>#REF!</v>
      </c>
      <c r="AS138" s="211" t="e">
        <f>IF('Crisis Indicator Data'!#REF!="No Data",1,IF(#REF!&lt;&gt;"",1,0))</f>
        <v>#REF!</v>
      </c>
      <c r="AT138" s="211" t="e">
        <f>IF('Crisis Indicator Data'!#REF!="No Data",1,IF(#REF!&lt;&gt;"",1,0))</f>
        <v>#REF!</v>
      </c>
      <c r="AU138" s="211" t="e">
        <f>IF('Crisis Indicator Data'!#REF!="No Data",1,IF(#REF!&lt;&gt;"",1,0))</f>
        <v>#REF!</v>
      </c>
      <c r="AV138" s="211" t="e">
        <f>IF('Crisis Indicator Data'!#REF!="No Data",1,IF(#REF!&lt;&gt;"",1,0))</f>
        <v>#REF!</v>
      </c>
      <c r="AW138" s="211" t="e">
        <f>IF('Crisis Indicator Data'!#REF!="No Data",1,IF(#REF!&lt;&gt;"",1,0))</f>
        <v>#REF!</v>
      </c>
      <c r="AX138" s="211" t="e">
        <f>IF('Crisis Indicator Data'!#REF!="No Data",1,IF(#REF!&lt;&gt;"",1,0))</f>
        <v>#REF!</v>
      </c>
      <c r="AY138" s="211" t="e">
        <f>IF('Crisis Indicator Data'!#REF!="No Data",1,IF(#REF!&lt;&gt;"",1,0))</f>
        <v>#REF!</v>
      </c>
      <c r="AZ138" s="211" t="e">
        <f>IF('Crisis Indicator Data'!#REF!="No Data",1,IF(#REF!&lt;&gt;"",1,0))</f>
        <v>#REF!</v>
      </c>
      <c r="BA138" t="e">
        <f t="shared" si="8"/>
        <v>#REF!</v>
      </c>
      <c r="BB138" s="22" t="e">
        <f t="shared" si="9"/>
        <v>#REF!</v>
      </c>
    </row>
    <row r="139" spans="1:54" x14ac:dyDescent="0.25">
      <c r="A139" t="s">
        <v>9001</v>
      </c>
      <c r="B139" s="211" t="e">
        <f>IF('Crisis Indicator Data'!#REF!="No Data",1,IF(#REF!&lt;&gt;"",1,0))</f>
        <v>#REF!</v>
      </c>
      <c r="C139" s="211" t="e">
        <f>IF('Crisis Indicator Data'!#REF!="No Data",1,IF(#REF!&lt;&gt;"",1,0))</f>
        <v>#REF!</v>
      </c>
      <c r="D139" s="211" t="e">
        <f>IF('Crisis Indicator Data'!#REF!="No Data",1,IF(#REF!&lt;&gt;"",1,0))</f>
        <v>#REF!</v>
      </c>
      <c r="E139" s="211" t="e">
        <f>IF('Crisis Indicator Data'!#REF!="No Data",1,IF(#REF!&lt;&gt;"",1,0))</f>
        <v>#REF!</v>
      </c>
      <c r="F139" s="211" t="e">
        <f>IF('Crisis Indicator Data'!#REF!="No Data",1,IF(#REF!&lt;&gt;"",1,0))</f>
        <v>#REF!</v>
      </c>
      <c r="G139" s="211" t="e">
        <f>IF('Crisis Indicator Data'!#REF!="No Data",1,IF(#REF!&lt;&gt;"",1,0))</f>
        <v>#REF!</v>
      </c>
      <c r="H139" s="211" t="e">
        <f>IF('Crisis Indicator Data'!#REF!="No Data",1,IF(#REF!&lt;&gt;"",1,0))</f>
        <v>#REF!</v>
      </c>
      <c r="I139" s="211" t="e">
        <f>IF('Crisis Indicator Data'!#REF!="No Data",1,IF(#REF!&lt;&gt;"",1,0))</f>
        <v>#REF!</v>
      </c>
      <c r="J139" s="211" t="e">
        <f>IF('Crisis Indicator Data'!#REF!="No Data",1,IF(#REF!&lt;&gt;"",1,0))</f>
        <v>#REF!</v>
      </c>
      <c r="K139" s="211" t="e">
        <f>IF('Crisis Indicator Data'!#REF!="No Data",1,IF(#REF!&lt;&gt;"",1,0))</f>
        <v>#REF!</v>
      </c>
      <c r="L139" s="211" t="e">
        <f>IF('Crisis Indicator Data'!#REF!="No Data",1,IF(#REF!&lt;&gt;"",1,0))</f>
        <v>#REF!</v>
      </c>
      <c r="M139" s="211" t="e">
        <f>IF('Crisis Indicator Data'!#REF!="No Data",1,IF(#REF!&lt;&gt;"",1,0))</f>
        <v>#REF!</v>
      </c>
      <c r="N139" s="211" t="e">
        <f>IF('Crisis Indicator Data'!#REF!="No Data",1,IF(#REF!&lt;&gt;"",1,0))</f>
        <v>#REF!</v>
      </c>
      <c r="O139" s="211" t="e">
        <f>IF('Crisis Indicator Data'!#REF!="No Data",1,IF(#REF!&lt;&gt;"",1,0))</f>
        <v>#REF!</v>
      </c>
      <c r="P139" s="211" t="e">
        <f>IF('Crisis Indicator Data'!#REF!="No Data",1,IF(#REF!&lt;&gt;"",1,0))</f>
        <v>#REF!</v>
      </c>
      <c r="Q139" s="211" t="e">
        <f>IF('Crisis Indicator Data'!#REF!="No Data",1,IF(#REF!&lt;&gt;"",1,0))</f>
        <v>#REF!</v>
      </c>
      <c r="R139" s="211" t="e">
        <f>IF('Crisis Indicator Data'!#REF!="No Data",1,IF(#REF!&lt;&gt;"",1,0))</f>
        <v>#REF!</v>
      </c>
      <c r="S139" s="211" t="e">
        <f>IF('Crisis Indicator Data'!#REF!="No Data",1,IF(#REF!&lt;&gt;"",1,0))</f>
        <v>#REF!</v>
      </c>
      <c r="T139" s="211" t="e">
        <f>IF('Crisis Indicator Data'!#REF!="No Data",1,IF(#REF!&lt;&gt;"",1,0))</f>
        <v>#REF!</v>
      </c>
      <c r="U139" s="211" t="e">
        <f>IF('Crisis Indicator Data'!#REF!="No Data",1,IF(#REF!&lt;&gt;"",1,0))</f>
        <v>#REF!</v>
      </c>
      <c r="V139" s="211" t="e">
        <f>IF('Crisis Indicator Data'!#REF!="No Data",1,IF(#REF!&lt;&gt;"",1,0))</f>
        <v>#REF!</v>
      </c>
      <c r="W139" s="211" t="e">
        <f>IF('Crisis Indicator Data'!#REF!="No Data",1,IF(#REF!&lt;&gt;"",1,0))</f>
        <v>#REF!</v>
      </c>
      <c r="X139" s="211" t="e">
        <f>IF('Crisis Indicator Data'!#REF!="No Data",1,IF(#REF!&lt;&gt;"",1,0))</f>
        <v>#REF!</v>
      </c>
      <c r="Y139" s="211" t="e">
        <f>IF('Crisis Indicator Data'!#REF!="No Data",1,IF(#REF!&lt;&gt;"",1,0))</f>
        <v>#REF!</v>
      </c>
      <c r="Z139" s="211" t="e">
        <f>IF('Crisis Indicator Data'!#REF!="No Data",1,IF(#REF!&lt;&gt;"",1,0))</f>
        <v>#REF!</v>
      </c>
      <c r="AA139" s="211" t="e">
        <f>IF('Crisis Indicator Data'!#REF!="No Data",1,IF(#REF!&lt;&gt;"",1,0))</f>
        <v>#REF!</v>
      </c>
      <c r="AB139" s="211" t="e">
        <f>IF('Crisis Indicator Data'!#REF!="No Data",1,IF(#REF!&lt;&gt;"",1,0))</f>
        <v>#REF!</v>
      </c>
      <c r="AC139" s="211" t="e">
        <f>IF('Crisis Indicator Data'!#REF!="No Data",1,IF(#REF!&lt;&gt;"",1,0))</f>
        <v>#REF!</v>
      </c>
      <c r="AD139" s="211" t="e">
        <f>IF('Crisis Indicator Data'!#REF!="No Data",1,IF(#REF!&lt;&gt;"",1,0))</f>
        <v>#REF!</v>
      </c>
      <c r="AE139" s="211" t="e">
        <f>IF('Crisis Indicator Data'!#REF!="No Data",1,IF(#REF!&lt;&gt;"",1,0))</f>
        <v>#REF!</v>
      </c>
      <c r="AF139" s="211" t="e">
        <f>IF('Crisis Indicator Data'!#REF!="No Data",1,IF(#REF!&lt;&gt;"",1,0))</f>
        <v>#REF!</v>
      </c>
      <c r="AG139" s="211" t="e">
        <f>IF('Crisis Indicator Data'!#REF!="No Data",1,IF(#REF!&lt;&gt;"",1,0))</f>
        <v>#REF!</v>
      </c>
      <c r="AH139" s="211" t="e">
        <f>IF('Crisis Indicator Data'!#REF!="No Data",1,IF(#REF!&lt;&gt;"",1,0))</f>
        <v>#REF!</v>
      </c>
      <c r="AI139" s="211" t="e">
        <f>IF('Crisis Indicator Data'!#REF!="No Data",1,IF(#REF!&lt;&gt;"",1,0))</f>
        <v>#REF!</v>
      </c>
      <c r="AJ139" s="211" t="e">
        <f>IF('Crisis Indicator Data'!#REF!="No Data",1,IF(#REF!&lt;&gt;"",1,0))</f>
        <v>#REF!</v>
      </c>
      <c r="AK139" s="211" t="e">
        <f>IF('Crisis Indicator Data'!#REF!="No Data",1,IF(#REF!&lt;&gt;"",1,0))</f>
        <v>#REF!</v>
      </c>
      <c r="AL139" s="211" t="e">
        <f>IF('Crisis Indicator Data'!#REF!="No Data",1,IF(#REF!&lt;&gt;"",1,0))</f>
        <v>#REF!</v>
      </c>
      <c r="AM139" s="211" t="e">
        <f>IF('Crisis Indicator Data'!#REF!="No Data",1,IF(#REF!&lt;&gt;"",1,0))</f>
        <v>#REF!</v>
      </c>
      <c r="AN139" s="211" t="e">
        <f>IF('Crisis Indicator Data'!#REF!="No Data",1,IF(#REF!&lt;&gt;"",1,0))</f>
        <v>#REF!</v>
      </c>
      <c r="AO139" s="211" t="e">
        <f>IF('Crisis Indicator Data'!#REF!="No Data",1,IF(#REF!&lt;&gt;"",1,0))</f>
        <v>#REF!</v>
      </c>
      <c r="AP139" s="211" t="e">
        <f>IF('Crisis Indicator Data'!#REF!="No Data",1,IF(#REF!&lt;&gt;"",1,0))</f>
        <v>#REF!</v>
      </c>
      <c r="AQ139" s="211" t="e">
        <f>IF('Crisis Indicator Data'!#REF!="No Data",1,IF(#REF!&lt;&gt;"",1,0))</f>
        <v>#REF!</v>
      </c>
      <c r="AR139" s="211" t="e">
        <f>IF('Crisis Indicator Data'!#REF!="No Data",1,IF(#REF!&lt;&gt;"",1,0))</f>
        <v>#REF!</v>
      </c>
      <c r="AS139" s="211" t="e">
        <f>IF('Crisis Indicator Data'!#REF!="No Data",1,IF(#REF!&lt;&gt;"",1,0))</f>
        <v>#REF!</v>
      </c>
      <c r="AT139" s="211" t="e">
        <f>IF('Crisis Indicator Data'!#REF!="No Data",1,IF(#REF!&lt;&gt;"",1,0))</f>
        <v>#REF!</v>
      </c>
      <c r="AU139" s="211" t="e">
        <f>IF('Crisis Indicator Data'!#REF!="No Data",1,IF(#REF!&lt;&gt;"",1,0))</f>
        <v>#REF!</v>
      </c>
      <c r="AV139" s="211" t="e">
        <f>IF('Crisis Indicator Data'!#REF!="No Data",1,IF(#REF!&lt;&gt;"",1,0))</f>
        <v>#REF!</v>
      </c>
      <c r="AW139" s="211" t="e">
        <f>IF('Crisis Indicator Data'!#REF!="No Data",1,IF(#REF!&lt;&gt;"",1,0))</f>
        <v>#REF!</v>
      </c>
      <c r="AX139" s="211" t="e">
        <f>IF('Crisis Indicator Data'!#REF!="No Data",1,IF(#REF!&lt;&gt;"",1,0))</f>
        <v>#REF!</v>
      </c>
      <c r="AY139" s="211" t="e">
        <f>IF('Crisis Indicator Data'!#REF!="No Data",1,IF(#REF!&lt;&gt;"",1,0))</f>
        <v>#REF!</v>
      </c>
      <c r="AZ139" s="211" t="e">
        <f>IF('Crisis Indicator Data'!#REF!="No Data",1,IF(#REF!&lt;&gt;"",1,0))</f>
        <v>#REF!</v>
      </c>
      <c r="BA139" t="e">
        <f t="shared" si="8"/>
        <v>#REF!</v>
      </c>
      <c r="BB139" s="22" t="e">
        <f t="shared" si="9"/>
        <v>#REF!</v>
      </c>
    </row>
    <row r="140" spans="1:54" x14ac:dyDescent="0.25">
      <c r="A140" t="s">
        <v>9004</v>
      </c>
      <c r="B140" s="211" t="e">
        <f>IF('Crisis Indicator Data'!#REF!="No Data",1,IF(#REF!&lt;&gt;"",1,0))</f>
        <v>#REF!</v>
      </c>
      <c r="C140" s="211" t="e">
        <f>IF('Crisis Indicator Data'!#REF!="No Data",1,IF(#REF!&lt;&gt;"",1,0))</f>
        <v>#REF!</v>
      </c>
      <c r="D140" s="211" t="e">
        <f>IF('Crisis Indicator Data'!#REF!="No Data",1,IF(#REF!&lt;&gt;"",1,0))</f>
        <v>#REF!</v>
      </c>
      <c r="E140" s="211" t="e">
        <f>IF('Crisis Indicator Data'!#REF!="No Data",1,IF(#REF!&lt;&gt;"",1,0))</f>
        <v>#REF!</v>
      </c>
      <c r="F140" s="211" t="e">
        <f>IF('Crisis Indicator Data'!#REF!="No Data",1,IF(#REF!&lt;&gt;"",1,0))</f>
        <v>#REF!</v>
      </c>
      <c r="G140" s="211" t="e">
        <f>IF('Crisis Indicator Data'!#REF!="No Data",1,IF(#REF!&lt;&gt;"",1,0))</f>
        <v>#REF!</v>
      </c>
      <c r="H140" s="211" t="e">
        <f>IF('Crisis Indicator Data'!#REF!="No Data",1,IF(#REF!&lt;&gt;"",1,0))</f>
        <v>#REF!</v>
      </c>
      <c r="I140" s="211" t="e">
        <f>IF('Crisis Indicator Data'!#REF!="No Data",1,IF(#REF!&lt;&gt;"",1,0))</f>
        <v>#REF!</v>
      </c>
      <c r="J140" s="211" t="e">
        <f>IF('Crisis Indicator Data'!#REF!="No Data",1,IF(#REF!&lt;&gt;"",1,0))</f>
        <v>#REF!</v>
      </c>
      <c r="K140" s="211" t="e">
        <f>IF('Crisis Indicator Data'!#REF!="No Data",1,IF(#REF!&lt;&gt;"",1,0))</f>
        <v>#REF!</v>
      </c>
      <c r="L140" s="211" t="e">
        <f>IF('Crisis Indicator Data'!#REF!="No Data",1,IF(#REF!&lt;&gt;"",1,0))</f>
        <v>#REF!</v>
      </c>
      <c r="M140" s="211" t="e">
        <f>IF('Crisis Indicator Data'!#REF!="No Data",1,IF(#REF!&lt;&gt;"",1,0))</f>
        <v>#REF!</v>
      </c>
      <c r="N140" s="211" t="e">
        <f>IF('Crisis Indicator Data'!#REF!="No Data",1,IF(#REF!&lt;&gt;"",1,0))</f>
        <v>#REF!</v>
      </c>
      <c r="O140" s="211" t="e">
        <f>IF('Crisis Indicator Data'!#REF!="No Data",1,IF(#REF!&lt;&gt;"",1,0))</f>
        <v>#REF!</v>
      </c>
      <c r="P140" s="211" t="e">
        <f>IF('Crisis Indicator Data'!#REF!="No Data",1,IF(#REF!&lt;&gt;"",1,0))</f>
        <v>#REF!</v>
      </c>
      <c r="Q140" s="211" t="e">
        <f>IF('Crisis Indicator Data'!#REF!="No Data",1,IF(#REF!&lt;&gt;"",1,0))</f>
        <v>#REF!</v>
      </c>
      <c r="R140" s="211" t="e">
        <f>IF('Crisis Indicator Data'!#REF!="No Data",1,IF(#REF!&lt;&gt;"",1,0))</f>
        <v>#REF!</v>
      </c>
      <c r="S140" s="211" t="e">
        <f>IF('Crisis Indicator Data'!#REF!="No Data",1,IF(#REF!&lt;&gt;"",1,0))</f>
        <v>#REF!</v>
      </c>
      <c r="T140" s="211" t="e">
        <f>IF('Crisis Indicator Data'!#REF!="No Data",1,IF(#REF!&lt;&gt;"",1,0))</f>
        <v>#REF!</v>
      </c>
      <c r="U140" s="211" t="e">
        <f>IF('Crisis Indicator Data'!#REF!="No Data",1,IF(#REF!&lt;&gt;"",1,0))</f>
        <v>#REF!</v>
      </c>
      <c r="V140" s="211" t="e">
        <f>IF('Crisis Indicator Data'!#REF!="No Data",1,IF(#REF!&lt;&gt;"",1,0))</f>
        <v>#REF!</v>
      </c>
      <c r="W140" s="211" t="e">
        <f>IF('Crisis Indicator Data'!#REF!="No Data",1,IF(#REF!&lt;&gt;"",1,0))</f>
        <v>#REF!</v>
      </c>
      <c r="X140" s="211" t="e">
        <f>IF('Crisis Indicator Data'!#REF!="No Data",1,IF(#REF!&lt;&gt;"",1,0))</f>
        <v>#REF!</v>
      </c>
      <c r="Y140" s="211" t="e">
        <f>IF('Crisis Indicator Data'!#REF!="No Data",1,IF(#REF!&lt;&gt;"",1,0))</f>
        <v>#REF!</v>
      </c>
      <c r="Z140" s="211" t="e">
        <f>IF('Crisis Indicator Data'!#REF!="No Data",1,IF(#REF!&lt;&gt;"",1,0))</f>
        <v>#REF!</v>
      </c>
      <c r="AA140" s="211" t="e">
        <f>IF('Crisis Indicator Data'!#REF!="No Data",1,IF(#REF!&lt;&gt;"",1,0))</f>
        <v>#REF!</v>
      </c>
      <c r="AB140" s="211" t="e">
        <f>IF('Crisis Indicator Data'!#REF!="No Data",1,IF(#REF!&lt;&gt;"",1,0))</f>
        <v>#REF!</v>
      </c>
      <c r="AC140" s="211" t="e">
        <f>IF('Crisis Indicator Data'!#REF!="No Data",1,IF(#REF!&lt;&gt;"",1,0))</f>
        <v>#REF!</v>
      </c>
      <c r="AD140" s="211" t="e">
        <f>IF('Crisis Indicator Data'!#REF!="No Data",1,IF(#REF!&lt;&gt;"",1,0))</f>
        <v>#REF!</v>
      </c>
      <c r="AE140" s="211" t="e">
        <f>IF('Crisis Indicator Data'!#REF!="No Data",1,IF(#REF!&lt;&gt;"",1,0))</f>
        <v>#REF!</v>
      </c>
      <c r="AF140" s="211" t="e">
        <f>IF('Crisis Indicator Data'!#REF!="No Data",1,IF(#REF!&lt;&gt;"",1,0))</f>
        <v>#REF!</v>
      </c>
      <c r="AG140" s="211" t="e">
        <f>IF('Crisis Indicator Data'!#REF!="No Data",1,IF(#REF!&lt;&gt;"",1,0))</f>
        <v>#REF!</v>
      </c>
      <c r="AH140" s="211" t="e">
        <f>IF('Crisis Indicator Data'!#REF!="No Data",1,IF(#REF!&lt;&gt;"",1,0))</f>
        <v>#REF!</v>
      </c>
      <c r="AI140" s="211" t="e">
        <f>IF('Crisis Indicator Data'!#REF!="No Data",1,IF(#REF!&lt;&gt;"",1,0))</f>
        <v>#REF!</v>
      </c>
      <c r="AJ140" s="211" t="e">
        <f>IF('Crisis Indicator Data'!#REF!="No Data",1,IF(#REF!&lt;&gt;"",1,0))</f>
        <v>#REF!</v>
      </c>
      <c r="AK140" s="211" t="e">
        <f>IF('Crisis Indicator Data'!#REF!="No Data",1,IF(#REF!&lt;&gt;"",1,0))</f>
        <v>#REF!</v>
      </c>
      <c r="AL140" s="211" t="e">
        <f>IF('Crisis Indicator Data'!#REF!="No Data",1,IF(#REF!&lt;&gt;"",1,0))</f>
        <v>#REF!</v>
      </c>
      <c r="AM140" s="211" t="e">
        <f>IF('Crisis Indicator Data'!#REF!="No Data",1,IF(#REF!&lt;&gt;"",1,0))</f>
        <v>#REF!</v>
      </c>
      <c r="AN140" s="211" t="e">
        <f>IF('Crisis Indicator Data'!#REF!="No Data",1,IF(#REF!&lt;&gt;"",1,0))</f>
        <v>#REF!</v>
      </c>
      <c r="AO140" s="211" t="e">
        <f>IF('Crisis Indicator Data'!#REF!="No Data",1,IF(#REF!&lt;&gt;"",1,0))</f>
        <v>#REF!</v>
      </c>
      <c r="AP140" s="211" t="e">
        <f>IF('Crisis Indicator Data'!#REF!="No Data",1,IF(#REF!&lt;&gt;"",1,0))</f>
        <v>#REF!</v>
      </c>
      <c r="AQ140" s="211" t="e">
        <f>IF('Crisis Indicator Data'!#REF!="No Data",1,IF(#REF!&lt;&gt;"",1,0))</f>
        <v>#REF!</v>
      </c>
      <c r="AR140" s="211" t="e">
        <f>IF('Crisis Indicator Data'!#REF!="No Data",1,IF(#REF!&lt;&gt;"",1,0))</f>
        <v>#REF!</v>
      </c>
      <c r="AS140" s="211" t="e">
        <f>IF('Crisis Indicator Data'!#REF!="No Data",1,IF(#REF!&lt;&gt;"",1,0))</f>
        <v>#REF!</v>
      </c>
      <c r="AT140" s="211" t="e">
        <f>IF('Crisis Indicator Data'!#REF!="No Data",1,IF(#REF!&lt;&gt;"",1,0))</f>
        <v>#REF!</v>
      </c>
      <c r="AU140" s="211" t="e">
        <f>IF('Crisis Indicator Data'!#REF!="No Data",1,IF(#REF!&lt;&gt;"",1,0))</f>
        <v>#REF!</v>
      </c>
      <c r="AV140" s="211" t="e">
        <f>IF('Crisis Indicator Data'!#REF!="No Data",1,IF(#REF!&lt;&gt;"",1,0))</f>
        <v>#REF!</v>
      </c>
      <c r="AW140" s="211" t="e">
        <f>IF('Crisis Indicator Data'!#REF!="No Data",1,IF(#REF!&lt;&gt;"",1,0))</f>
        <v>#REF!</v>
      </c>
      <c r="AX140" s="211" t="e">
        <f>IF('Crisis Indicator Data'!#REF!="No Data",1,IF(#REF!&lt;&gt;"",1,0))</f>
        <v>#REF!</v>
      </c>
      <c r="AY140" s="211" t="e">
        <f>IF('Crisis Indicator Data'!#REF!="No Data",1,IF(#REF!&lt;&gt;"",1,0))</f>
        <v>#REF!</v>
      </c>
      <c r="AZ140" s="211" t="e">
        <f>IF('Crisis Indicator Data'!#REF!="No Data",1,IF(#REF!&lt;&gt;"",1,0))</f>
        <v>#REF!</v>
      </c>
      <c r="BA140" t="e">
        <f t="shared" si="8"/>
        <v>#REF!</v>
      </c>
      <c r="BB140" s="22" t="e">
        <f t="shared" si="9"/>
        <v>#REF!</v>
      </c>
    </row>
    <row r="141" spans="1:54" x14ac:dyDescent="0.25">
      <c r="A141" t="s">
        <v>9006</v>
      </c>
      <c r="B141" s="211" t="e">
        <f>IF('Crisis Indicator Data'!#REF!="No Data",1,IF(#REF!&lt;&gt;"",1,0))</f>
        <v>#REF!</v>
      </c>
      <c r="C141" s="211" t="e">
        <f>IF('Crisis Indicator Data'!#REF!="No Data",1,IF(#REF!&lt;&gt;"",1,0))</f>
        <v>#REF!</v>
      </c>
      <c r="D141" s="211" t="e">
        <f>IF('Crisis Indicator Data'!#REF!="No Data",1,IF(#REF!&lt;&gt;"",1,0))</f>
        <v>#REF!</v>
      </c>
      <c r="E141" s="211" t="e">
        <f>IF('Crisis Indicator Data'!#REF!="No Data",1,IF(#REF!&lt;&gt;"",1,0))</f>
        <v>#REF!</v>
      </c>
      <c r="F141" s="211" t="e">
        <f>IF('Crisis Indicator Data'!#REF!="No Data",1,IF(#REF!&lt;&gt;"",1,0))</f>
        <v>#REF!</v>
      </c>
      <c r="G141" s="211" t="e">
        <f>IF('Crisis Indicator Data'!#REF!="No Data",1,IF(#REF!&lt;&gt;"",1,0))</f>
        <v>#REF!</v>
      </c>
      <c r="H141" s="211" t="e">
        <f>IF('Crisis Indicator Data'!#REF!="No Data",1,IF(#REF!&lt;&gt;"",1,0))</f>
        <v>#REF!</v>
      </c>
      <c r="I141" s="211" t="e">
        <f>IF('Crisis Indicator Data'!#REF!="No Data",1,IF(#REF!&lt;&gt;"",1,0))</f>
        <v>#REF!</v>
      </c>
      <c r="J141" s="211" t="e">
        <f>IF('Crisis Indicator Data'!#REF!="No Data",1,IF(#REF!&lt;&gt;"",1,0))</f>
        <v>#REF!</v>
      </c>
      <c r="K141" s="211" t="e">
        <f>IF('Crisis Indicator Data'!#REF!="No Data",1,IF(#REF!&lt;&gt;"",1,0))</f>
        <v>#REF!</v>
      </c>
      <c r="L141" s="211" t="e">
        <f>IF('Crisis Indicator Data'!#REF!="No Data",1,IF(#REF!&lt;&gt;"",1,0))</f>
        <v>#REF!</v>
      </c>
      <c r="M141" s="211" t="e">
        <f>IF('Crisis Indicator Data'!#REF!="No Data",1,IF(#REF!&lt;&gt;"",1,0))</f>
        <v>#REF!</v>
      </c>
      <c r="N141" s="211" t="e">
        <f>IF('Crisis Indicator Data'!#REF!="No Data",1,IF(#REF!&lt;&gt;"",1,0))</f>
        <v>#REF!</v>
      </c>
      <c r="O141" s="211" t="e">
        <f>IF('Crisis Indicator Data'!#REF!="No Data",1,IF(#REF!&lt;&gt;"",1,0))</f>
        <v>#REF!</v>
      </c>
      <c r="P141" s="211" t="e">
        <f>IF('Crisis Indicator Data'!#REF!="No Data",1,IF(#REF!&lt;&gt;"",1,0))</f>
        <v>#REF!</v>
      </c>
      <c r="Q141" s="211" t="e">
        <f>IF('Crisis Indicator Data'!#REF!="No Data",1,IF(#REF!&lt;&gt;"",1,0))</f>
        <v>#REF!</v>
      </c>
      <c r="R141" s="211" t="e">
        <f>IF('Crisis Indicator Data'!#REF!="No Data",1,IF(#REF!&lt;&gt;"",1,0))</f>
        <v>#REF!</v>
      </c>
      <c r="S141" s="211" t="e">
        <f>IF('Crisis Indicator Data'!#REF!="No Data",1,IF(#REF!&lt;&gt;"",1,0))</f>
        <v>#REF!</v>
      </c>
      <c r="T141" s="211" t="e">
        <f>IF('Crisis Indicator Data'!#REF!="No Data",1,IF(#REF!&lt;&gt;"",1,0))</f>
        <v>#REF!</v>
      </c>
      <c r="U141" s="211" t="e">
        <f>IF('Crisis Indicator Data'!#REF!="No Data",1,IF(#REF!&lt;&gt;"",1,0))</f>
        <v>#REF!</v>
      </c>
      <c r="V141" s="211" t="e">
        <f>IF('Crisis Indicator Data'!#REF!="No Data",1,IF(#REF!&lt;&gt;"",1,0))</f>
        <v>#REF!</v>
      </c>
      <c r="W141" s="211" t="e">
        <f>IF('Crisis Indicator Data'!#REF!="No Data",1,IF(#REF!&lt;&gt;"",1,0))</f>
        <v>#REF!</v>
      </c>
      <c r="X141" s="211" t="e">
        <f>IF('Crisis Indicator Data'!#REF!="No Data",1,IF(#REF!&lt;&gt;"",1,0))</f>
        <v>#REF!</v>
      </c>
      <c r="Y141" s="211" t="e">
        <f>IF('Crisis Indicator Data'!#REF!="No Data",1,IF(#REF!&lt;&gt;"",1,0))</f>
        <v>#REF!</v>
      </c>
      <c r="Z141" s="211" t="e">
        <f>IF('Crisis Indicator Data'!#REF!="No Data",1,IF(#REF!&lt;&gt;"",1,0))</f>
        <v>#REF!</v>
      </c>
      <c r="AA141" s="211" t="e">
        <f>IF('Crisis Indicator Data'!#REF!="No Data",1,IF(#REF!&lt;&gt;"",1,0))</f>
        <v>#REF!</v>
      </c>
      <c r="AB141" s="211" t="e">
        <f>IF('Crisis Indicator Data'!#REF!="No Data",1,IF(#REF!&lt;&gt;"",1,0))</f>
        <v>#REF!</v>
      </c>
      <c r="AC141" s="211" t="e">
        <f>IF('Crisis Indicator Data'!#REF!="No Data",1,IF(#REF!&lt;&gt;"",1,0))</f>
        <v>#REF!</v>
      </c>
      <c r="AD141" s="211" t="e">
        <f>IF('Crisis Indicator Data'!#REF!="No Data",1,IF(#REF!&lt;&gt;"",1,0))</f>
        <v>#REF!</v>
      </c>
      <c r="AE141" s="211" t="e">
        <f>IF('Crisis Indicator Data'!#REF!="No Data",1,IF(#REF!&lt;&gt;"",1,0))</f>
        <v>#REF!</v>
      </c>
      <c r="AF141" s="211" t="e">
        <f>IF('Crisis Indicator Data'!#REF!="No Data",1,IF(#REF!&lt;&gt;"",1,0))</f>
        <v>#REF!</v>
      </c>
      <c r="AG141" s="211" t="e">
        <f>IF('Crisis Indicator Data'!#REF!="No Data",1,IF(#REF!&lt;&gt;"",1,0))</f>
        <v>#REF!</v>
      </c>
      <c r="AH141" s="211" t="e">
        <f>IF('Crisis Indicator Data'!#REF!="No Data",1,IF(#REF!&lt;&gt;"",1,0))</f>
        <v>#REF!</v>
      </c>
      <c r="AI141" s="211" t="e">
        <f>IF('Crisis Indicator Data'!#REF!="No Data",1,IF(#REF!&lt;&gt;"",1,0))</f>
        <v>#REF!</v>
      </c>
      <c r="AJ141" s="211" t="e">
        <f>IF('Crisis Indicator Data'!#REF!="No Data",1,IF(#REF!&lt;&gt;"",1,0))</f>
        <v>#REF!</v>
      </c>
      <c r="AK141" s="211" t="e">
        <f>IF('Crisis Indicator Data'!#REF!="No Data",1,IF(#REF!&lt;&gt;"",1,0))</f>
        <v>#REF!</v>
      </c>
      <c r="AL141" s="211" t="e">
        <f>IF('Crisis Indicator Data'!#REF!="No Data",1,IF(#REF!&lt;&gt;"",1,0))</f>
        <v>#REF!</v>
      </c>
      <c r="AM141" s="211" t="e">
        <f>IF('Crisis Indicator Data'!#REF!="No Data",1,IF(#REF!&lt;&gt;"",1,0))</f>
        <v>#REF!</v>
      </c>
      <c r="AN141" s="211" t="e">
        <f>IF('Crisis Indicator Data'!#REF!="No Data",1,IF(#REF!&lt;&gt;"",1,0))</f>
        <v>#REF!</v>
      </c>
      <c r="AO141" s="211" t="e">
        <f>IF('Crisis Indicator Data'!#REF!="No Data",1,IF(#REF!&lt;&gt;"",1,0))</f>
        <v>#REF!</v>
      </c>
      <c r="AP141" s="211" t="e">
        <f>IF('Crisis Indicator Data'!#REF!="No Data",1,IF(#REF!&lt;&gt;"",1,0))</f>
        <v>#REF!</v>
      </c>
      <c r="AQ141" s="211" t="e">
        <f>IF('Crisis Indicator Data'!#REF!="No Data",1,IF(#REF!&lt;&gt;"",1,0))</f>
        <v>#REF!</v>
      </c>
      <c r="AR141" s="211" t="e">
        <f>IF('Crisis Indicator Data'!#REF!="No Data",1,IF(#REF!&lt;&gt;"",1,0))</f>
        <v>#REF!</v>
      </c>
      <c r="AS141" s="211" t="e">
        <f>IF('Crisis Indicator Data'!#REF!="No Data",1,IF(#REF!&lt;&gt;"",1,0))</f>
        <v>#REF!</v>
      </c>
      <c r="AT141" s="211" t="e">
        <f>IF('Crisis Indicator Data'!#REF!="No Data",1,IF(#REF!&lt;&gt;"",1,0))</f>
        <v>#REF!</v>
      </c>
      <c r="AU141" s="211" t="e">
        <f>IF('Crisis Indicator Data'!#REF!="No Data",1,IF(#REF!&lt;&gt;"",1,0))</f>
        <v>#REF!</v>
      </c>
      <c r="AV141" s="211" t="e">
        <f>IF('Crisis Indicator Data'!#REF!="No Data",1,IF(#REF!&lt;&gt;"",1,0))</f>
        <v>#REF!</v>
      </c>
      <c r="AW141" s="211" t="e">
        <f>IF('Crisis Indicator Data'!#REF!="No Data",1,IF(#REF!&lt;&gt;"",1,0))</f>
        <v>#REF!</v>
      </c>
      <c r="AX141" s="211" t="e">
        <f>IF('Crisis Indicator Data'!#REF!="No Data",1,IF(#REF!&lt;&gt;"",1,0))</f>
        <v>#REF!</v>
      </c>
      <c r="AY141" s="211" t="e">
        <f>IF('Crisis Indicator Data'!#REF!="No Data",1,IF(#REF!&lt;&gt;"",1,0))</f>
        <v>#REF!</v>
      </c>
      <c r="AZ141" s="211" t="e">
        <f>IF('Crisis Indicator Data'!#REF!="No Data",1,IF(#REF!&lt;&gt;"",1,0))</f>
        <v>#REF!</v>
      </c>
      <c r="BA141" t="e">
        <f t="shared" si="8"/>
        <v>#REF!</v>
      </c>
      <c r="BB141" s="22" t="e">
        <f t="shared" si="9"/>
        <v>#REF!</v>
      </c>
    </row>
    <row r="142" spans="1:54" x14ac:dyDescent="0.25">
      <c r="A142" t="s">
        <v>9007</v>
      </c>
      <c r="B142" s="211" t="e">
        <f>IF('Crisis Indicator Data'!#REF!="No Data",1,IF(#REF!&lt;&gt;"",1,0))</f>
        <v>#REF!</v>
      </c>
      <c r="C142" s="211" t="e">
        <f>IF('Crisis Indicator Data'!#REF!="No Data",1,IF(#REF!&lt;&gt;"",1,0))</f>
        <v>#REF!</v>
      </c>
      <c r="D142" s="211" t="e">
        <f>IF('Crisis Indicator Data'!#REF!="No Data",1,IF(#REF!&lt;&gt;"",1,0))</f>
        <v>#REF!</v>
      </c>
      <c r="E142" s="211" t="e">
        <f>IF('Crisis Indicator Data'!#REF!="No Data",1,IF(#REF!&lt;&gt;"",1,0))</f>
        <v>#REF!</v>
      </c>
      <c r="F142" s="211" t="e">
        <f>IF('Crisis Indicator Data'!#REF!="No Data",1,IF(#REF!&lt;&gt;"",1,0))</f>
        <v>#REF!</v>
      </c>
      <c r="G142" s="211" t="e">
        <f>IF('Crisis Indicator Data'!#REF!="No Data",1,IF(#REF!&lt;&gt;"",1,0))</f>
        <v>#REF!</v>
      </c>
      <c r="H142" s="211" t="e">
        <f>IF('Crisis Indicator Data'!#REF!="No Data",1,IF(#REF!&lt;&gt;"",1,0))</f>
        <v>#REF!</v>
      </c>
      <c r="I142" s="211" t="e">
        <f>IF('Crisis Indicator Data'!#REF!="No Data",1,IF(#REF!&lt;&gt;"",1,0))</f>
        <v>#REF!</v>
      </c>
      <c r="J142" s="211" t="e">
        <f>IF('Crisis Indicator Data'!#REF!="No Data",1,IF(#REF!&lt;&gt;"",1,0))</f>
        <v>#REF!</v>
      </c>
      <c r="K142" s="211" t="e">
        <f>IF('Crisis Indicator Data'!#REF!="No Data",1,IF(#REF!&lt;&gt;"",1,0))</f>
        <v>#REF!</v>
      </c>
      <c r="L142" s="211" t="e">
        <f>IF('Crisis Indicator Data'!#REF!="No Data",1,IF(#REF!&lt;&gt;"",1,0))</f>
        <v>#REF!</v>
      </c>
      <c r="M142" s="211" t="e">
        <f>IF('Crisis Indicator Data'!#REF!="No Data",1,IF(#REF!&lt;&gt;"",1,0))</f>
        <v>#REF!</v>
      </c>
      <c r="N142" s="211" t="e">
        <f>IF('Crisis Indicator Data'!#REF!="No Data",1,IF(#REF!&lt;&gt;"",1,0))</f>
        <v>#REF!</v>
      </c>
      <c r="O142" s="211" t="e">
        <f>IF('Crisis Indicator Data'!#REF!="No Data",1,IF(#REF!&lt;&gt;"",1,0))</f>
        <v>#REF!</v>
      </c>
      <c r="P142" s="211" t="e">
        <f>IF('Crisis Indicator Data'!#REF!="No Data",1,IF(#REF!&lt;&gt;"",1,0))</f>
        <v>#REF!</v>
      </c>
      <c r="Q142" s="211" t="e">
        <f>IF('Crisis Indicator Data'!#REF!="No Data",1,IF(#REF!&lt;&gt;"",1,0))</f>
        <v>#REF!</v>
      </c>
      <c r="R142" s="211" t="e">
        <f>IF('Crisis Indicator Data'!#REF!="No Data",1,IF(#REF!&lt;&gt;"",1,0))</f>
        <v>#REF!</v>
      </c>
      <c r="S142" s="211" t="e">
        <f>IF('Crisis Indicator Data'!#REF!="No Data",1,IF(#REF!&lt;&gt;"",1,0))</f>
        <v>#REF!</v>
      </c>
      <c r="T142" s="211" t="e">
        <f>IF('Crisis Indicator Data'!#REF!="No Data",1,IF(#REF!&lt;&gt;"",1,0))</f>
        <v>#REF!</v>
      </c>
      <c r="U142" s="211" t="e">
        <f>IF('Crisis Indicator Data'!#REF!="No Data",1,IF(#REF!&lt;&gt;"",1,0))</f>
        <v>#REF!</v>
      </c>
      <c r="V142" s="211" t="e">
        <f>IF('Crisis Indicator Data'!#REF!="No Data",1,IF(#REF!&lt;&gt;"",1,0))</f>
        <v>#REF!</v>
      </c>
      <c r="W142" s="211" t="e">
        <f>IF('Crisis Indicator Data'!#REF!="No Data",1,IF(#REF!&lt;&gt;"",1,0))</f>
        <v>#REF!</v>
      </c>
      <c r="X142" s="211" t="e">
        <f>IF('Crisis Indicator Data'!#REF!="No Data",1,IF(#REF!&lt;&gt;"",1,0))</f>
        <v>#REF!</v>
      </c>
      <c r="Y142" s="211" t="e">
        <f>IF('Crisis Indicator Data'!#REF!="No Data",1,IF(#REF!&lt;&gt;"",1,0))</f>
        <v>#REF!</v>
      </c>
      <c r="Z142" s="211" t="e">
        <f>IF('Crisis Indicator Data'!#REF!="No Data",1,IF(#REF!&lt;&gt;"",1,0))</f>
        <v>#REF!</v>
      </c>
      <c r="AA142" s="211" t="e">
        <f>IF('Crisis Indicator Data'!#REF!="No Data",1,IF(#REF!&lt;&gt;"",1,0))</f>
        <v>#REF!</v>
      </c>
      <c r="AB142" s="211" t="e">
        <f>IF('Crisis Indicator Data'!#REF!="No Data",1,IF(#REF!&lt;&gt;"",1,0))</f>
        <v>#REF!</v>
      </c>
      <c r="AC142" s="211" t="e">
        <f>IF('Crisis Indicator Data'!#REF!="No Data",1,IF(#REF!&lt;&gt;"",1,0))</f>
        <v>#REF!</v>
      </c>
      <c r="AD142" s="211" t="e">
        <f>IF('Crisis Indicator Data'!#REF!="No Data",1,IF(#REF!&lt;&gt;"",1,0))</f>
        <v>#REF!</v>
      </c>
      <c r="AE142" s="211" t="e">
        <f>IF('Crisis Indicator Data'!#REF!="No Data",1,IF(#REF!&lt;&gt;"",1,0))</f>
        <v>#REF!</v>
      </c>
      <c r="AF142" s="211" t="e">
        <f>IF('Crisis Indicator Data'!#REF!="No Data",1,IF(#REF!&lt;&gt;"",1,0))</f>
        <v>#REF!</v>
      </c>
      <c r="AG142" s="211" t="e">
        <f>IF('Crisis Indicator Data'!#REF!="No Data",1,IF(#REF!&lt;&gt;"",1,0))</f>
        <v>#REF!</v>
      </c>
      <c r="AH142" s="211" t="e">
        <f>IF('Crisis Indicator Data'!#REF!="No Data",1,IF(#REF!&lt;&gt;"",1,0))</f>
        <v>#REF!</v>
      </c>
      <c r="AI142" s="211" t="e">
        <f>IF('Crisis Indicator Data'!#REF!="No Data",1,IF(#REF!&lt;&gt;"",1,0))</f>
        <v>#REF!</v>
      </c>
      <c r="AJ142" s="211" t="e">
        <f>IF('Crisis Indicator Data'!#REF!="No Data",1,IF(#REF!&lt;&gt;"",1,0))</f>
        <v>#REF!</v>
      </c>
      <c r="AK142" s="211" t="e">
        <f>IF('Crisis Indicator Data'!#REF!="No Data",1,IF(#REF!&lt;&gt;"",1,0))</f>
        <v>#REF!</v>
      </c>
      <c r="AL142" s="211" t="e">
        <f>IF('Crisis Indicator Data'!#REF!="No Data",1,IF(#REF!&lt;&gt;"",1,0))</f>
        <v>#REF!</v>
      </c>
      <c r="AM142" s="211" t="e">
        <f>IF('Crisis Indicator Data'!#REF!="No Data",1,IF(#REF!&lt;&gt;"",1,0))</f>
        <v>#REF!</v>
      </c>
      <c r="AN142" s="211" t="e">
        <f>IF('Crisis Indicator Data'!#REF!="No Data",1,IF(#REF!&lt;&gt;"",1,0))</f>
        <v>#REF!</v>
      </c>
      <c r="AO142" s="211" t="e">
        <f>IF('Crisis Indicator Data'!#REF!="No Data",1,IF(#REF!&lt;&gt;"",1,0))</f>
        <v>#REF!</v>
      </c>
      <c r="AP142" s="211" t="e">
        <f>IF('Crisis Indicator Data'!#REF!="No Data",1,IF(#REF!&lt;&gt;"",1,0))</f>
        <v>#REF!</v>
      </c>
      <c r="AQ142" s="211" t="e">
        <f>IF('Crisis Indicator Data'!#REF!="No Data",1,IF(#REF!&lt;&gt;"",1,0))</f>
        <v>#REF!</v>
      </c>
      <c r="AR142" s="211" t="e">
        <f>IF('Crisis Indicator Data'!#REF!="No Data",1,IF(#REF!&lt;&gt;"",1,0))</f>
        <v>#REF!</v>
      </c>
      <c r="AS142" s="211" t="e">
        <f>IF('Crisis Indicator Data'!#REF!="No Data",1,IF(#REF!&lt;&gt;"",1,0))</f>
        <v>#REF!</v>
      </c>
      <c r="AT142" s="211" t="e">
        <f>IF('Crisis Indicator Data'!#REF!="No Data",1,IF(#REF!&lt;&gt;"",1,0))</f>
        <v>#REF!</v>
      </c>
      <c r="AU142" s="211" t="e">
        <f>IF('Crisis Indicator Data'!#REF!="No Data",1,IF(#REF!&lt;&gt;"",1,0))</f>
        <v>#REF!</v>
      </c>
      <c r="AV142" s="211" t="e">
        <f>IF('Crisis Indicator Data'!#REF!="No Data",1,IF(#REF!&lt;&gt;"",1,0))</f>
        <v>#REF!</v>
      </c>
      <c r="AW142" s="211" t="e">
        <f>IF('Crisis Indicator Data'!#REF!="No Data",1,IF(#REF!&lt;&gt;"",1,0))</f>
        <v>#REF!</v>
      </c>
      <c r="AX142" s="211" t="e">
        <f>IF('Crisis Indicator Data'!#REF!="No Data",1,IF(#REF!&lt;&gt;"",1,0))</f>
        <v>#REF!</v>
      </c>
      <c r="AY142" s="211" t="e">
        <f>IF('Crisis Indicator Data'!#REF!="No Data",1,IF(#REF!&lt;&gt;"",1,0))</f>
        <v>#REF!</v>
      </c>
      <c r="AZ142" s="211" t="e">
        <f>IF('Crisis Indicator Data'!#REF!="No Data",1,IF(#REF!&lt;&gt;"",1,0))</f>
        <v>#REF!</v>
      </c>
      <c r="BA142" t="e">
        <f t="shared" si="8"/>
        <v>#REF!</v>
      </c>
      <c r="BB142" s="22" t="e">
        <f t="shared" si="9"/>
        <v>#REF!</v>
      </c>
    </row>
    <row r="143" spans="1:54" x14ac:dyDescent="0.25">
      <c r="A143" t="s">
        <v>8923</v>
      </c>
      <c r="B143" s="211" t="e">
        <f>IF('Crisis Indicator Data'!#REF!="No Data",1,IF(#REF!&lt;&gt;"",1,0))</f>
        <v>#REF!</v>
      </c>
      <c r="C143" s="211" t="e">
        <f>IF('Crisis Indicator Data'!#REF!="No Data",1,IF(#REF!&lt;&gt;"",1,0))</f>
        <v>#REF!</v>
      </c>
      <c r="D143" s="211" t="e">
        <f>IF('Crisis Indicator Data'!#REF!="No Data",1,IF(#REF!&lt;&gt;"",1,0))</f>
        <v>#REF!</v>
      </c>
      <c r="E143" s="211" t="e">
        <f>IF('Crisis Indicator Data'!#REF!="No Data",1,IF(#REF!&lt;&gt;"",1,0))</f>
        <v>#REF!</v>
      </c>
      <c r="F143" s="211" t="e">
        <f>IF('Crisis Indicator Data'!#REF!="No Data",1,IF(#REF!&lt;&gt;"",1,0))</f>
        <v>#REF!</v>
      </c>
      <c r="G143" s="211" t="e">
        <f>IF('Crisis Indicator Data'!#REF!="No Data",1,IF(#REF!&lt;&gt;"",1,0))</f>
        <v>#REF!</v>
      </c>
      <c r="H143" s="211" t="e">
        <f>IF('Crisis Indicator Data'!#REF!="No Data",1,IF(#REF!&lt;&gt;"",1,0))</f>
        <v>#REF!</v>
      </c>
      <c r="I143" s="211" t="e">
        <f>IF('Crisis Indicator Data'!#REF!="No Data",1,IF(#REF!&lt;&gt;"",1,0))</f>
        <v>#REF!</v>
      </c>
      <c r="J143" s="211" t="e">
        <f>IF('Crisis Indicator Data'!#REF!="No Data",1,IF(#REF!&lt;&gt;"",1,0))</f>
        <v>#REF!</v>
      </c>
      <c r="K143" s="211" t="e">
        <f>IF('Crisis Indicator Data'!#REF!="No Data",1,IF(#REF!&lt;&gt;"",1,0))</f>
        <v>#REF!</v>
      </c>
      <c r="L143" s="211" t="e">
        <f>IF('Crisis Indicator Data'!#REF!="No Data",1,IF(#REF!&lt;&gt;"",1,0))</f>
        <v>#REF!</v>
      </c>
      <c r="M143" s="211" t="e">
        <f>IF('Crisis Indicator Data'!#REF!="No Data",1,IF(#REF!&lt;&gt;"",1,0))</f>
        <v>#REF!</v>
      </c>
      <c r="N143" s="211" t="e">
        <f>IF('Crisis Indicator Data'!#REF!="No Data",1,IF(#REF!&lt;&gt;"",1,0))</f>
        <v>#REF!</v>
      </c>
      <c r="O143" s="211" t="e">
        <f>IF('Crisis Indicator Data'!#REF!="No Data",1,IF(#REF!&lt;&gt;"",1,0))</f>
        <v>#REF!</v>
      </c>
      <c r="P143" s="211" t="e">
        <f>IF('Crisis Indicator Data'!#REF!="No Data",1,IF(#REF!&lt;&gt;"",1,0))</f>
        <v>#REF!</v>
      </c>
      <c r="Q143" s="211" t="e">
        <f>IF('Crisis Indicator Data'!#REF!="No Data",1,IF(#REF!&lt;&gt;"",1,0))</f>
        <v>#REF!</v>
      </c>
      <c r="R143" s="211" t="e">
        <f>IF('Crisis Indicator Data'!#REF!="No Data",1,IF(#REF!&lt;&gt;"",1,0))</f>
        <v>#REF!</v>
      </c>
      <c r="S143" s="211" t="e">
        <f>IF('Crisis Indicator Data'!#REF!="No Data",1,IF(#REF!&lt;&gt;"",1,0))</f>
        <v>#REF!</v>
      </c>
      <c r="T143" s="211" t="e">
        <f>IF('Crisis Indicator Data'!#REF!="No Data",1,IF(#REF!&lt;&gt;"",1,0))</f>
        <v>#REF!</v>
      </c>
      <c r="U143" s="211" t="e">
        <f>IF('Crisis Indicator Data'!#REF!="No Data",1,IF(#REF!&lt;&gt;"",1,0))</f>
        <v>#REF!</v>
      </c>
      <c r="V143" s="211" t="e">
        <f>IF('Crisis Indicator Data'!#REF!="No Data",1,IF(#REF!&lt;&gt;"",1,0))</f>
        <v>#REF!</v>
      </c>
      <c r="W143" s="211" t="e">
        <f>IF('Crisis Indicator Data'!#REF!="No Data",1,IF(#REF!&lt;&gt;"",1,0))</f>
        <v>#REF!</v>
      </c>
      <c r="X143" s="211" t="e">
        <f>IF('Crisis Indicator Data'!#REF!="No Data",1,IF(#REF!&lt;&gt;"",1,0))</f>
        <v>#REF!</v>
      </c>
      <c r="Y143" s="211" t="e">
        <f>IF('Crisis Indicator Data'!#REF!="No Data",1,IF(#REF!&lt;&gt;"",1,0))</f>
        <v>#REF!</v>
      </c>
      <c r="Z143" s="211" t="e">
        <f>IF('Crisis Indicator Data'!#REF!="No Data",1,IF(#REF!&lt;&gt;"",1,0))</f>
        <v>#REF!</v>
      </c>
      <c r="AA143" s="211" t="e">
        <f>IF('Crisis Indicator Data'!#REF!="No Data",1,IF(#REF!&lt;&gt;"",1,0))</f>
        <v>#REF!</v>
      </c>
      <c r="AB143" s="211" t="e">
        <f>IF('Crisis Indicator Data'!#REF!="No Data",1,IF(#REF!&lt;&gt;"",1,0))</f>
        <v>#REF!</v>
      </c>
      <c r="AC143" s="211" t="e">
        <f>IF('Crisis Indicator Data'!#REF!="No Data",1,IF(#REF!&lt;&gt;"",1,0))</f>
        <v>#REF!</v>
      </c>
      <c r="AD143" s="211" t="e">
        <f>IF('Crisis Indicator Data'!#REF!="No Data",1,IF(#REF!&lt;&gt;"",1,0))</f>
        <v>#REF!</v>
      </c>
      <c r="AE143" s="211" t="e">
        <f>IF('Crisis Indicator Data'!#REF!="No Data",1,IF(#REF!&lt;&gt;"",1,0))</f>
        <v>#REF!</v>
      </c>
      <c r="AF143" s="211" t="e">
        <f>IF('Crisis Indicator Data'!#REF!="No Data",1,IF(#REF!&lt;&gt;"",1,0))</f>
        <v>#REF!</v>
      </c>
      <c r="AG143" s="211" t="e">
        <f>IF('Crisis Indicator Data'!#REF!="No Data",1,IF(#REF!&lt;&gt;"",1,0))</f>
        <v>#REF!</v>
      </c>
      <c r="AH143" s="211" t="e">
        <f>IF('Crisis Indicator Data'!#REF!="No Data",1,IF(#REF!&lt;&gt;"",1,0))</f>
        <v>#REF!</v>
      </c>
      <c r="AI143" s="211" t="e">
        <f>IF('Crisis Indicator Data'!#REF!="No Data",1,IF(#REF!&lt;&gt;"",1,0))</f>
        <v>#REF!</v>
      </c>
      <c r="AJ143" s="211" t="e">
        <f>IF('Crisis Indicator Data'!#REF!="No Data",1,IF(#REF!&lt;&gt;"",1,0))</f>
        <v>#REF!</v>
      </c>
      <c r="AK143" s="211" t="e">
        <f>IF('Crisis Indicator Data'!#REF!="No Data",1,IF(#REF!&lt;&gt;"",1,0))</f>
        <v>#REF!</v>
      </c>
      <c r="AL143" s="211" t="e">
        <f>IF('Crisis Indicator Data'!#REF!="No Data",1,IF(#REF!&lt;&gt;"",1,0))</f>
        <v>#REF!</v>
      </c>
      <c r="AM143" s="211" t="e">
        <f>IF('Crisis Indicator Data'!#REF!="No Data",1,IF(#REF!&lt;&gt;"",1,0))</f>
        <v>#REF!</v>
      </c>
      <c r="AN143" s="211" t="e">
        <f>IF('Crisis Indicator Data'!#REF!="No Data",1,IF(#REF!&lt;&gt;"",1,0))</f>
        <v>#REF!</v>
      </c>
      <c r="AO143" s="211" t="e">
        <f>IF('Crisis Indicator Data'!#REF!="No Data",1,IF(#REF!&lt;&gt;"",1,0))</f>
        <v>#REF!</v>
      </c>
      <c r="AP143" s="211" t="e">
        <f>IF('Crisis Indicator Data'!#REF!="No Data",1,IF(#REF!&lt;&gt;"",1,0))</f>
        <v>#REF!</v>
      </c>
      <c r="AQ143" s="211" t="e">
        <f>IF('Crisis Indicator Data'!#REF!="No Data",1,IF(#REF!&lt;&gt;"",1,0))</f>
        <v>#REF!</v>
      </c>
      <c r="AR143" s="211" t="e">
        <f>IF('Crisis Indicator Data'!#REF!="No Data",1,IF(#REF!&lt;&gt;"",1,0))</f>
        <v>#REF!</v>
      </c>
      <c r="AS143" s="211" t="e">
        <f>IF('Crisis Indicator Data'!#REF!="No Data",1,IF(#REF!&lt;&gt;"",1,0))</f>
        <v>#REF!</v>
      </c>
      <c r="AT143" s="211" t="e">
        <f>IF('Crisis Indicator Data'!#REF!="No Data",1,IF(#REF!&lt;&gt;"",1,0))</f>
        <v>#REF!</v>
      </c>
      <c r="AU143" s="211" t="e">
        <f>IF('Crisis Indicator Data'!#REF!="No Data",1,IF(#REF!&lt;&gt;"",1,0))</f>
        <v>#REF!</v>
      </c>
      <c r="AV143" s="211" t="e">
        <f>IF('Crisis Indicator Data'!#REF!="No Data",1,IF(#REF!&lt;&gt;"",1,0))</f>
        <v>#REF!</v>
      </c>
      <c r="AW143" s="211" t="e">
        <f>IF('Crisis Indicator Data'!#REF!="No Data",1,IF(#REF!&lt;&gt;"",1,0))</f>
        <v>#REF!</v>
      </c>
      <c r="AX143" s="211" t="e">
        <f>IF('Crisis Indicator Data'!#REF!="No Data",1,IF(#REF!&lt;&gt;"",1,0))</f>
        <v>#REF!</v>
      </c>
      <c r="AY143" s="211" t="e">
        <f>IF('Crisis Indicator Data'!#REF!="No Data",1,IF(#REF!&lt;&gt;"",1,0))</f>
        <v>#REF!</v>
      </c>
      <c r="AZ143" s="211" t="e">
        <f>IF('Crisis Indicator Data'!#REF!="No Data",1,IF(#REF!&lt;&gt;"",1,0))</f>
        <v>#REF!</v>
      </c>
      <c r="BA143" t="e">
        <f t="shared" si="8"/>
        <v>#REF!</v>
      </c>
      <c r="BB143" s="22" t="e">
        <f t="shared" si="9"/>
        <v>#REF!</v>
      </c>
    </row>
    <row r="144" spans="1:54" x14ac:dyDescent="0.25">
      <c r="A144" t="s">
        <v>8935</v>
      </c>
      <c r="B144" s="211" t="e">
        <f>IF('Crisis Indicator Data'!#REF!="No Data",1,IF(#REF!&lt;&gt;"",1,0))</f>
        <v>#REF!</v>
      </c>
      <c r="C144" s="211" t="e">
        <f>IF('Crisis Indicator Data'!#REF!="No Data",1,IF(#REF!&lt;&gt;"",1,0))</f>
        <v>#REF!</v>
      </c>
      <c r="D144" s="211" t="e">
        <f>IF('Crisis Indicator Data'!#REF!="No Data",1,IF(#REF!&lt;&gt;"",1,0))</f>
        <v>#REF!</v>
      </c>
      <c r="E144" s="211" t="e">
        <f>IF('Crisis Indicator Data'!#REF!="No Data",1,IF(#REF!&lt;&gt;"",1,0))</f>
        <v>#REF!</v>
      </c>
      <c r="F144" s="211" t="e">
        <f>IF('Crisis Indicator Data'!#REF!="No Data",1,IF(#REF!&lt;&gt;"",1,0))</f>
        <v>#REF!</v>
      </c>
      <c r="G144" s="211" t="e">
        <f>IF('Crisis Indicator Data'!#REF!="No Data",1,IF(#REF!&lt;&gt;"",1,0))</f>
        <v>#REF!</v>
      </c>
      <c r="H144" s="211" t="e">
        <f>IF('Crisis Indicator Data'!#REF!="No Data",1,IF(#REF!&lt;&gt;"",1,0))</f>
        <v>#REF!</v>
      </c>
      <c r="I144" s="211" t="e">
        <f>IF('Crisis Indicator Data'!#REF!="No Data",1,IF(#REF!&lt;&gt;"",1,0))</f>
        <v>#REF!</v>
      </c>
      <c r="J144" s="211" t="e">
        <f>IF('Crisis Indicator Data'!#REF!="No Data",1,IF(#REF!&lt;&gt;"",1,0))</f>
        <v>#REF!</v>
      </c>
      <c r="K144" s="211" t="e">
        <f>IF('Crisis Indicator Data'!#REF!="No Data",1,IF(#REF!&lt;&gt;"",1,0))</f>
        <v>#REF!</v>
      </c>
      <c r="L144" s="211" t="e">
        <f>IF('Crisis Indicator Data'!#REF!="No Data",1,IF(#REF!&lt;&gt;"",1,0))</f>
        <v>#REF!</v>
      </c>
      <c r="M144" s="211" t="e">
        <f>IF('Crisis Indicator Data'!#REF!="No Data",1,IF(#REF!&lt;&gt;"",1,0))</f>
        <v>#REF!</v>
      </c>
      <c r="N144" s="211" t="e">
        <f>IF('Crisis Indicator Data'!#REF!="No Data",1,IF(#REF!&lt;&gt;"",1,0))</f>
        <v>#REF!</v>
      </c>
      <c r="O144" s="211" t="e">
        <f>IF('Crisis Indicator Data'!#REF!="No Data",1,IF(#REF!&lt;&gt;"",1,0))</f>
        <v>#REF!</v>
      </c>
      <c r="P144" s="211" t="e">
        <f>IF('Crisis Indicator Data'!#REF!="No Data",1,IF(#REF!&lt;&gt;"",1,0))</f>
        <v>#REF!</v>
      </c>
      <c r="Q144" s="211" t="e">
        <f>IF('Crisis Indicator Data'!#REF!="No Data",1,IF(#REF!&lt;&gt;"",1,0))</f>
        <v>#REF!</v>
      </c>
      <c r="R144" s="211" t="e">
        <f>IF('Crisis Indicator Data'!#REF!="No Data",1,IF(#REF!&lt;&gt;"",1,0))</f>
        <v>#REF!</v>
      </c>
      <c r="S144" s="211" t="e">
        <f>IF('Crisis Indicator Data'!#REF!="No Data",1,IF(#REF!&lt;&gt;"",1,0))</f>
        <v>#REF!</v>
      </c>
      <c r="T144" s="211" t="e">
        <f>IF('Crisis Indicator Data'!#REF!="No Data",1,IF(#REF!&lt;&gt;"",1,0))</f>
        <v>#REF!</v>
      </c>
      <c r="U144" s="211" t="e">
        <f>IF('Crisis Indicator Data'!#REF!="No Data",1,IF(#REF!&lt;&gt;"",1,0))</f>
        <v>#REF!</v>
      </c>
      <c r="V144" s="211" t="e">
        <f>IF('Crisis Indicator Data'!#REF!="No Data",1,IF(#REF!&lt;&gt;"",1,0))</f>
        <v>#REF!</v>
      </c>
      <c r="W144" s="211" t="e">
        <f>IF('Crisis Indicator Data'!#REF!="No Data",1,IF(#REF!&lt;&gt;"",1,0))</f>
        <v>#REF!</v>
      </c>
      <c r="X144" s="211" t="e">
        <f>IF('Crisis Indicator Data'!#REF!="No Data",1,IF(#REF!&lt;&gt;"",1,0))</f>
        <v>#REF!</v>
      </c>
      <c r="Y144" s="211" t="e">
        <f>IF('Crisis Indicator Data'!#REF!="No Data",1,IF(#REF!&lt;&gt;"",1,0))</f>
        <v>#REF!</v>
      </c>
      <c r="Z144" s="211" t="e">
        <f>IF('Crisis Indicator Data'!#REF!="No Data",1,IF(#REF!&lt;&gt;"",1,0))</f>
        <v>#REF!</v>
      </c>
      <c r="AA144" s="211" t="e">
        <f>IF('Crisis Indicator Data'!#REF!="No Data",1,IF(#REF!&lt;&gt;"",1,0))</f>
        <v>#REF!</v>
      </c>
      <c r="AB144" s="211" t="e">
        <f>IF('Crisis Indicator Data'!#REF!="No Data",1,IF(#REF!&lt;&gt;"",1,0))</f>
        <v>#REF!</v>
      </c>
      <c r="AC144" s="211" t="e">
        <f>IF('Crisis Indicator Data'!#REF!="No Data",1,IF(#REF!&lt;&gt;"",1,0))</f>
        <v>#REF!</v>
      </c>
      <c r="AD144" s="211" t="e">
        <f>IF('Crisis Indicator Data'!#REF!="No Data",1,IF(#REF!&lt;&gt;"",1,0))</f>
        <v>#REF!</v>
      </c>
      <c r="AE144" s="211" t="e">
        <f>IF('Crisis Indicator Data'!#REF!="No Data",1,IF(#REF!&lt;&gt;"",1,0))</f>
        <v>#REF!</v>
      </c>
      <c r="AF144" s="211" t="e">
        <f>IF('Crisis Indicator Data'!#REF!="No Data",1,IF(#REF!&lt;&gt;"",1,0))</f>
        <v>#REF!</v>
      </c>
      <c r="AG144" s="211" t="e">
        <f>IF('Crisis Indicator Data'!#REF!="No Data",1,IF(#REF!&lt;&gt;"",1,0))</f>
        <v>#REF!</v>
      </c>
      <c r="AH144" s="211" t="e">
        <f>IF('Crisis Indicator Data'!#REF!="No Data",1,IF(#REF!&lt;&gt;"",1,0))</f>
        <v>#REF!</v>
      </c>
      <c r="AI144" s="211" t="e">
        <f>IF('Crisis Indicator Data'!#REF!="No Data",1,IF(#REF!&lt;&gt;"",1,0))</f>
        <v>#REF!</v>
      </c>
      <c r="AJ144" s="211" t="e">
        <f>IF('Crisis Indicator Data'!#REF!="No Data",1,IF(#REF!&lt;&gt;"",1,0))</f>
        <v>#REF!</v>
      </c>
      <c r="AK144" s="211" t="e">
        <f>IF('Crisis Indicator Data'!#REF!="No Data",1,IF(#REF!&lt;&gt;"",1,0))</f>
        <v>#REF!</v>
      </c>
      <c r="AL144" s="211" t="e">
        <f>IF('Crisis Indicator Data'!#REF!="No Data",1,IF(#REF!&lt;&gt;"",1,0))</f>
        <v>#REF!</v>
      </c>
      <c r="AM144" s="211" t="e">
        <f>IF('Crisis Indicator Data'!#REF!="No Data",1,IF(#REF!&lt;&gt;"",1,0))</f>
        <v>#REF!</v>
      </c>
      <c r="AN144" s="211" t="e">
        <f>IF('Crisis Indicator Data'!#REF!="No Data",1,IF(#REF!&lt;&gt;"",1,0))</f>
        <v>#REF!</v>
      </c>
      <c r="AO144" s="211" t="e">
        <f>IF('Crisis Indicator Data'!#REF!="No Data",1,IF(#REF!&lt;&gt;"",1,0))</f>
        <v>#REF!</v>
      </c>
      <c r="AP144" s="211" t="e">
        <f>IF('Crisis Indicator Data'!#REF!="No Data",1,IF(#REF!&lt;&gt;"",1,0))</f>
        <v>#REF!</v>
      </c>
      <c r="AQ144" s="211" t="e">
        <f>IF('Crisis Indicator Data'!#REF!="No Data",1,IF(#REF!&lt;&gt;"",1,0))</f>
        <v>#REF!</v>
      </c>
      <c r="AR144" s="211" t="e">
        <f>IF('Crisis Indicator Data'!#REF!="No Data",1,IF(#REF!&lt;&gt;"",1,0))</f>
        <v>#REF!</v>
      </c>
      <c r="AS144" s="211" t="e">
        <f>IF('Crisis Indicator Data'!#REF!="No Data",1,IF(#REF!&lt;&gt;"",1,0))</f>
        <v>#REF!</v>
      </c>
      <c r="AT144" s="211" t="e">
        <f>IF('Crisis Indicator Data'!#REF!="No Data",1,IF(#REF!&lt;&gt;"",1,0))</f>
        <v>#REF!</v>
      </c>
      <c r="AU144" s="211" t="e">
        <f>IF('Crisis Indicator Data'!#REF!="No Data",1,IF(#REF!&lt;&gt;"",1,0))</f>
        <v>#REF!</v>
      </c>
      <c r="AV144" s="211" t="e">
        <f>IF('Crisis Indicator Data'!#REF!="No Data",1,IF(#REF!&lt;&gt;"",1,0))</f>
        <v>#REF!</v>
      </c>
      <c r="AW144" s="211" t="e">
        <f>IF('Crisis Indicator Data'!#REF!="No Data",1,IF(#REF!&lt;&gt;"",1,0))</f>
        <v>#REF!</v>
      </c>
      <c r="AX144" s="211" t="e">
        <f>IF('Crisis Indicator Data'!#REF!="No Data",1,IF(#REF!&lt;&gt;"",1,0))</f>
        <v>#REF!</v>
      </c>
      <c r="AY144" s="211" t="e">
        <f>IF('Crisis Indicator Data'!#REF!="No Data",1,IF(#REF!&lt;&gt;"",1,0))</f>
        <v>#REF!</v>
      </c>
      <c r="AZ144" s="211" t="e">
        <f>IF('Crisis Indicator Data'!#REF!="No Data",1,IF(#REF!&lt;&gt;"",1,0))</f>
        <v>#REF!</v>
      </c>
      <c r="BA144" t="e">
        <f t="shared" si="8"/>
        <v>#REF!</v>
      </c>
      <c r="BB144" s="22" t="e">
        <f t="shared" si="9"/>
        <v>#REF!</v>
      </c>
    </row>
    <row r="145" spans="1:54" x14ac:dyDescent="0.25">
      <c r="A145" t="s">
        <v>9062</v>
      </c>
      <c r="B145" s="211" t="e">
        <f>IF('Crisis Indicator Data'!#REF!="No Data",1,IF(#REF!&lt;&gt;"",1,0))</f>
        <v>#REF!</v>
      </c>
      <c r="C145" s="211" t="e">
        <f>IF('Crisis Indicator Data'!#REF!="No Data",1,IF(#REF!&lt;&gt;"",1,0))</f>
        <v>#REF!</v>
      </c>
      <c r="D145" s="211" t="e">
        <f>IF('Crisis Indicator Data'!#REF!="No Data",1,IF(#REF!&lt;&gt;"",1,0))</f>
        <v>#REF!</v>
      </c>
      <c r="E145" s="211" t="e">
        <f>IF('Crisis Indicator Data'!#REF!="No Data",1,IF(#REF!&lt;&gt;"",1,0))</f>
        <v>#REF!</v>
      </c>
      <c r="F145" s="211" t="e">
        <f>IF('Crisis Indicator Data'!#REF!="No Data",1,IF(#REF!&lt;&gt;"",1,0))</f>
        <v>#REF!</v>
      </c>
      <c r="G145" s="211" t="e">
        <f>IF('Crisis Indicator Data'!#REF!="No Data",1,IF(#REF!&lt;&gt;"",1,0))</f>
        <v>#REF!</v>
      </c>
      <c r="H145" s="211" t="e">
        <f>IF('Crisis Indicator Data'!#REF!="No Data",1,IF(#REF!&lt;&gt;"",1,0))</f>
        <v>#REF!</v>
      </c>
      <c r="I145" s="211" t="e">
        <f>IF('Crisis Indicator Data'!#REF!="No Data",1,IF(#REF!&lt;&gt;"",1,0))</f>
        <v>#REF!</v>
      </c>
      <c r="J145" s="211" t="e">
        <f>IF('Crisis Indicator Data'!#REF!="No Data",1,IF(#REF!&lt;&gt;"",1,0))</f>
        <v>#REF!</v>
      </c>
      <c r="K145" s="211" t="e">
        <f>IF('Crisis Indicator Data'!#REF!="No Data",1,IF(#REF!&lt;&gt;"",1,0))</f>
        <v>#REF!</v>
      </c>
      <c r="L145" s="211" t="e">
        <f>IF('Crisis Indicator Data'!#REF!="No Data",1,IF(#REF!&lt;&gt;"",1,0))</f>
        <v>#REF!</v>
      </c>
      <c r="M145" s="211" t="e">
        <f>IF('Crisis Indicator Data'!#REF!="No Data",1,IF(#REF!&lt;&gt;"",1,0))</f>
        <v>#REF!</v>
      </c>
      <c r="N145" s="211" t="e">
        <f>IF('Crisis Indicator Data'!#REF!="No Data",1,IF(#REF!&lt;&gt;"",1,0))</f>
        <v>#REF!</v>
      </c>
      <c r="O145" s="211" t="e">
        <f>IF('Crisis Indicator Data'!#REF!="No Data",1,IF(#REF!&lt;&gt;"",1,0))</f>
        <v>#REF!</v>
      </c>
      <c r="P145" s="211" t="e">
        <f>IF('Crisis Indicator Data'!#REF!="No Data",1,IF(#REF!&lt;&gt;"",1,0))</f>
        <v>#REF!</v>
      </c>
      <c r="Q145" s="211" t="e">
        <f>IF('Crisis Indicator Data'!#REF!="No Data",1,IF(#REF!&lt;&gt;"",1,0))</f>
        <v>#REF!</v>
      </c>
      <c r="R145" s="211" t="e">
        <f>IF('Crisis Indicator Data'!#REF!="No Data",1,IF(#REF!&lt;&gt;"",1,0))</f>
        <v>#REF!</v>
      </c>
      <c r="S145" s="211" t="e">
        <f>IF('Crisis Indicator Data'!#REF!="No Data",1,IF(#REF!&lt;&gt;"",1,0))</f>
        <v>#REF!</v>
      </c>
      <c r="T145" s="211" t="e">
        <f>IF('Crisis Indicator Data'!#REF!="No Data",1,IF(#REF!&lt;&gt;"",1,0))</f>
        <v>#REF!</v>
      </c>
      <c r="U145" s="211" t="e">
        <f>IF('Crisis Indicator Data'!#REF!="No Data",1,IF(#REF!&lt;&gt;"",1,0))</f>
        <v>#REF!</v>
      </c>
      <c r="V145" s="211" t="e">
        <f>IF('Crisis Indicator Data'!#REF!="No Data",1,IF(#REF!&lt;&gt;"",1,0))</f>
        <v>#REF!</v>
      </c>
      <c r="W145" s="211" t="e">
        <f>IF('Crisis Indicator Data'!#REF!="No Data",1,IF(#REF!&lt;&gt;"",1,0))</f>
        <v>#REF!</v>
      </c>
      <c r="X145" s="211" t="e">
        <f>IF('Crisis Indicator Data'!#REF!="No Data",1,IF(#REF!&lt;&gt;"",1,0))</f>
        <v>#REF!</v>
      </c>
      <c r="Y145" s="211" t="e">
        <f>IF('Crisis Indicator Data'!#REF!="No Data",1,IF(#REF!&lt;&gt;"",1,0))</f>
        <v>#REF!</v>
      </c>
      <c r="Z145" s="211" t="e">
        <f>IF('Crisis Indicator Data'!#REF!="No Data",1,IF(#REF!&lt;&gt;"",1,0))</f>
        <v>#REF!</v>
      </c>
      <c r="AA145" s="211" t="e">
        <f>IF('Crisis Indicator Data'!#REF!="No Data",1,IF(#REF!&lt;&gt;"",1,0))</f>
        <v>#REF!</v>
      </c>
      <c r="AB145" s="211" t="e">
        <f>IF('Crisis Indicator Data'!#REF!="No Data",1,IF(#REF!&lt;&gt;"",1,0))</f>
        <v>#REF!</v>
      </c>
      <c r="AC145" s="211" t="e">
        <f>IF('Crisis Indicator Data'!#REF!="No Data",1,IF(#REF!&lt;&gt;"",1,0))</f>
        <v>#REF!</v>
      </c>
      <c r="AD145" s="211" t="e">
        <f>IF('Crisis Indicator Data'!#REF!="No Data",1,IF(#REF!&lt;&gt;"",1,0))</f>
        <v>#REF!</v>
      </c>
      <c r="AE145" s="211" t="e">
        <f>IF('Crisis Indicator Data'!#REF!="No Data",1,IF(#REF!&lt;&gt;"",1,0))</f>
        <v>#REF!</v>
      </c>
      <c r="AF145" s="211" t="e">
        <f>IF('Crisis Indicator Data'!#REF!="No Data",1,IF(#REF!&lt;&gt;"",1,0))</f>
        <v>#REF!</v>
      </c>
      <c r="AG145" s="211" t="e">
        <f>IF('Crisis Indicator Data'!#REF!="No Data",1,IF(#REF!&lt;&gt;"",1,0))</f>
        <v>#REF!</v>
      </c>
      <c r="AH145" s="211" t="e">
        <f>IF('Crisis Indicator Data'!#REF!="No Data",1,IF(#REF!&lt;&gt;"",1,0))</f>
        <v>#REF!</v>
      </c>
      <c r="AI145" s="211" t="e">
        <f>IF('Crisis Indicator Data'!#REF!="No Data",1,IF(#REF!&lt;&gt;"",1,0))</f>
        <v>#REF!</v>
      </c>
      <c r="AJ145" s="211" t="e">
        <f>IF('Crisis Indicator Data'!#REF!="No Data",1,IF(#REF!&lt;&gt;"",1,0))</f>
        <v>#REF!</v>
      </c>
      <c r="AK145" s="211" t="e">
        <f>IF('Crisis Indicator Data'!#REF!="No Data",1,IF(#REF!&lt;&gt;"",1,0))</f>
        <v>#REF!</v>
      </c>
      <c r="AL145" s="211" t="e">
        <f>IF('Crisis Indicator Data'!#REF!="No Data",1,IF(#REF!&lt;&gt;"",1,0))</f>
        <v>#REF!</v>
      </c>
      <c r="AM145" s="211" t="e">
        <f>IF('Crisis Indicator Data'!#REF!="No Data",1,IF(#REF!&lt;&gt;"",1,0))</f>
        <v>#REF!</v>
      </c>
      <c r="AN145" s="211" t="e">
        <f>IF('Crisis Indicator Data'!#REF!="No Data",1,IF(#REF!&lt;&gt;"",1,0))</f>
        <v>#REF!</v>
      </c>
      <c r="AO145" s="211" t="e">
        <f>IF('Crisis Indicator Data'!#REF!="No Data",1,IF(#REF!&lt;&gt;"",1,0))</f>
        <v>#REF!</v>
      </c>
      <c r="AP145" s="211" t="e">
        <f>IF('Crisis Indicator Data'!#REF!="No Data",1,IF(#REF!&lt;&gt;"",1,0))</f>
        <v>#REF!</v>
      </c>
      <c r="AQ145" s="211" t="e">
        <f>IF('Crisis Indicator Data'!#REF!="No Data",1,IF(#REF!&lt;&gt;"",1,0))</f>
        <v>#REF!</v>
      </c>
      <c r="AR145" s="211" t="e">
        <f>IF('Crisis Indicator Data'!#REF!="No Data",1,IF(#REF!&lt;&gt;"",1,0))</f>
        <v>#REF!</v>
      </c>
      <c r="AS145" s="211" t="e">
        <f>IF('Crisis Indicator Data'!#REF!="No Data",1,IF(#REF!&lt;&gt;"",1,0))</f>
        <v>#REF!</v>
      </c>
      <c r="AT145" s="211" t="e">
        <f>IF('Crisis Indicator Data'!#REF!="No Data",1,IF(#REF!&lt;&gt;"",1,0))</f>
        <v>#REF!</v>
      </c>
      <c r="AU145" s="211" t="e">
        <f>IF('Crisis Indicator Data'!#REF!="No Data",1,IF(#REF!&lt;&gt;"",1,0))</f>
        <v>#REF!</v>
      </c>
      <c r="AV145" s="211" t="e">
        <f>IF('Crisis Indicator Data'!#REF!="No Data",1,IF(#REF!&lt;&gt;"",1,0))</f>
        <v>#REF!</v>
      </c>
      <c r="AW145" s="211" t="e">
        <f>IF('Crisis Indicator Data'!#REF!="No Data",1,IF(#REF!&lt;&gt;"",1,0))</f>
        <v>#REF!</v>
      </c>
      <c r="AX145" s="211" t="e">
        <f>IF('Crisis Indicator Data'!#REF!="No Data",1,IF(#REF!&lt;&gt;"",1,0))</f>
        <v>#REF!</v>
      </c>
      <c r="AY145" s="211" t="e">
        <f>IF('Crisis Indicator Data'!#REF!="No Data",1,IF(#REF!&lt;&gt;"",1,0))</f>
        <v>#REF!</v>
      </c>
      <c r="AZ145" s="211" t="e">
        <f>IF('Crisis Indicator Data'!#REF!="No Data",1,IF(#REF!&lt;&gt;"",1,0))</f>
        <v>#REF!</v>
      </c>
      <c r="BA145" t="e">
        <f t="shared" si="8"/>
        <v>#REF!</v>
      </c>
      <c r="BB145" s="22" t="e">
        <f t="shared" si="9"/>
        <v>#REF!</v>
      </c>
    </row>
    <row r="146" spans="1:54" x14ac:dyDescent="0.25">
      <c r="A146" t="s">
        <v>9069</v>
      </c>
      <c r="B146" s="211" t="e">
        <f>IF('Crisis Indicator Data'!#REF!="No Data",1,IF(#REF!&lt;&gt;"",1,0))</f>
        <v>#REF!</v>
      </c>
      <c r="C146" s="211" t="e">
        <f>IF('Crisis Indicator Data'!#REF!="No Data",1,IF(#REF!&lt;&gt;"",1,0))</f>
        <v>#REF!</v>
      </c>
      <c r="D146" s="211" t="e">
        <f>IF('Crisis Indicator Data'!#REF!="No Data",1,IF(#REF!&lt;&gt;"",1,0))</f>
        <v>#REF!</v>
      </c>
      <c r="E146" s="211" t="e">
        <f>IF('Crisis Indicator Data'!#REF!="No Data",1,IF(#REF!&lt;&gt;"",1,0))</f>
        <v>#REF!</v>
      </c>
      <c r="F146" s="211" t="e">
        <f>IF('Crisis Indicator Data'!#REF!="No Data",1,IF(#REF!&lt;&gt;"",1,0))</f>
        <v>#REF!</v>
      </c>
      <c r="G146" s="211" t="e">
        <f>IF('Crisis Indicator Data'!#REF!="No Data",1,IF(#REF!&lt;&gt;"",1,0))</f>
        <v>#REF!</v>
      </c>
      <c r="H146" s="211" t="e">
        <f>IF('Crisis Indicator Data'!#REF!="No Data",1,IF(#REF!&lt;&gt;"",1,0))</f>
        <v>#REF!</v>
      </c>
      <c r="I146" s="211" t="e">
        <f>IF('Crisis Indicator Data'!#REF!="No Data",1,IF(#REF!&lt;&gt;"",1,0))</f>
        <v>#REF!</v>
      </c>
      <c r="J146" s="211" t="e">
        <f>IF('Crisis Indicator Data'!#REF!="No Data",1,IF(#REF!&lt;&gt;"",1,0))</f>
        <v>#REF!</v>
      </c>
      <c r="K146" s="211" t="e">
        <f>IF('Crisis Indicator Data'!#REF!="No Data",1,IF(#REF!&lt;&gt;"",1,0))</f>
        <v>#REF!</v>
      </c>
      <c r="L146" s="211" t="e">
        <f>IF('Crisis Indicator Data'!#REF!="No Data",1,IF(#REF!&lt;&gt;"",1,0))</f>
        <v>#REF!</v>
      </c>
      <c r="M146" s="211" t="e">
        <f>IF('Crisis Indicator Data'!#REF!="No Data",1,IF(#REF!&lt;&gt;"",1,0))</f>
        <v>#REF!</v>
      </c>
      <c r="N146" s="211" t="e">
        <f>IF('Crisis Indicator Data'!#REF!="No Data",1,IF(#REF!&lt;&gt;"",1,0))</f>
        <v>#REF!</v>
      </c>
      <c r="O146" s="211" t="e">
        <f>IF('Crisis Indicator Data'!#REF!="No Data",1,IF(#REF!&lt;&gt;"",1,0))</f>
        <v>#REF!</v>
      </c>
      <c r="P146" s="211" t="e">
        <f>IF('Crisis Indicator Data'!#REF!="No Data",1,IF(#REF!&lt;&gt;"",1,0))</f>
        <v>#REF!</v>
      </c>
      <c r="Q146" s="211" t="e">
        <f>IF('Crisis Indicator Data'!#REF!="No Data",1,IF(#REF!&lt;&gt;"",1,0))</f>
        <v>#REF!</v>
      </c>
      <c r="R146" s="211" t="e">
        <f>IF('Crisis Indicator Data'!#REF!="No Data",1,IF(#REF!&lt;&gt;"",1,0))</f>
        <v>#REF!</v>
      </c>
      <c r="S146" s="211" t="e">
        <f>IF('Crisis Indicator Data'!#REF!="No Data",1,IF(#REF!&lt;&gt;"",1,0))</f>
        <v>#REF!</v>
      </c>
      <c r="T146" s="211" t="e">
        <f>IF('Crisis Indicator Data'!#REF!="No Data",1,IF(#REF!&lt;&gt;"",1,0))</f>
        <v>#REF!</v>
      </c>
      <c r="U146" s="211" t="e">
        <f>IF('Crisis Indicator Data'!#REF!="No Data",1,IF(#REF!&lt;&gt;"",1,0))</f>
        <v>#REF!</v>
      </c>
      <c r="V146" s="211" t="e">
        <f>IF('Crisis Indicator Data'!#REF!="No Data",1,IF(#REF!&lt;&gt;"",1,0))</f>
        <v>#REF!</v>
      </c>
      <c r="W146" s="211" t="e">
        <f>IF('Crisis Indicator Data'!#REF!="No Data",1,IF(#REF!&lt;&gt;"",1,0))</f>
        <v>#REF!</v>
      </c>
      <c r="X146" s="211" t="e">
        <f>IF('Crisis Indicator Data'!#REF!="No Data",1,IF(#REF!&lt;&gt;"",1,0))</f>
        <v>#REF!</v>
      </c>
      <c r="Y146" s="211" t="e">
        <f>IF('Crisis Indicator Data'!#REF!="No Data",1,IF(#REF!&lt;&gt;"",1,0))</f>
        <v>#REF!</v>
      </c>
      <c r="Z146" s="211" t="e">
        <f>IF('Crisis Indicator Data'!#REF!="No Data",1,IF(#REF!&lt;&gt;"",1,0))</f>
        <v>#REF!</v>
      </c>
      <c r="AA146" s="211" t="e">
        <f>IF('Crisis Indicator Data'!#REF!="No Data",1,IF(#REF!&lt;&gt;"",1,0))</f>
        <v>#REF!</v>
      </c>
      <c r="AB146" s="211" t="e">
        <f>IF('Crisis Indicator Data'!#REF!="No Data",1,IF(#REF!&lt;&gt;"",1,0))</f>
        <v>#REF!</v>
      </c>
      <c r="AC146" s="211" t="e">
        <f>IF('Crisis Indicator Data'!#REF!="No Data",1,IF(#REF!&lt;&gt;"",1,0))</f>
        <v>#REF!</v>
      </c>
      <c r="AD146" s="211" t="e">
        <f>IF('Crisis Indicator Data'!#REF!="No Data",1,IF(#REF!&lt;&gt;"",1,0))</f>
        <v>#REF!</v>
      </c>
      <c r="AE146" s="211" t="e">
        <f>IF('Crisis Indicator Data'!#REF!="No Data",1,IF(#REF!&lt;&gt;"",1,0))</f>
        <v>#REF!</v>
      </c>
      <c r="AF146" s="211" t="e">
        <f>IF('Crisis Indicator Data'!#REF!="No Data",1,IF(#REF!&lt;&gt;"",1,0))</f>
        <v>#REF!</v>
      </c>
      <c r="AG146" s="211" t="e">
        <f>IF('Crisis Indicator Data'!#REF!="No Data",1,IF(#REF!&lt;&gt;"",1,0))</f>
        <v>#REF!</v>
      </c>
      <c r="AH146" s="211" t="e">
        <f>IF('Crisis Indicator Data'!#REF!="No Data",1,IF(#REF!&lt;&gt;"",1,0))</f>
        <v>#REF!</v>
      </c>
      <c r="AI146" s="211" t="e">
        <f>IF('Crisis Indicator Data'!#REF!="No Data",1,IF(#REF!&lt;&gt;"",1,0))</f>
        <v>#REF!</v>
      </c>
      <c r="AJ146" s="211" t="e">
        <f>IF('Crisis Indicator Data'!#REF!="No Data",1,IF(#REF!&lt;&gt;"",1,0))</f>
        <v>#REF!</v>
      </c>
      <c r="AK146" s="211" t="e">
        <f>IF('Crisis Indicator Data'!#REF!="No Data",1,IF(#REF!&lt;&gt;"",1,0))</f>
        <v>#REF!</v>
      </c>
      <c r="AL146" s="211" t="e">
        <f>IF('Crisis Indicator Data'!#REF!="No Data",1,IF(#REF!&lt;&gt;"",1,0))</f>
        <v>#REF!</v>
      </c>
      <c r="AM146" s="211" t="e">
        <f>IF('Crisis Indicator Data'!#REF!="No Data",1,IF(#REF!&lt;&gt;"",1,0))</f>
        <v>#REF!</v>
      </c>
      <c r="AN146" s="211" t="e">
        <f>IF('Crisis Indicator Data'!#REF!="No Data",1,IF(#REF!&lt;&gt;"",1,0))</f>
        <v>#REF!</v>
      </c>
      <c r="AO146" s="211" t="e">
        <f>IF('Crisis Indicator Data'!#REF!="No Data",1,IF(#REF!&lt;&gt;"",1,0))</f>
        <v>#REF!</v>
      </c>
      <c r="AP146" s="211" t="e">
        <f>IF('Crisis Indicator Data'!#REF!="No Data",1,IF(#REF!&lt;&gt;"",1,0))</f>
        <v>#REF!</v>
      </c>
      <c r="AQ146" s="211" t="e">
        <f>IF('Crisis Indicator Data'!#REF!="No Data",1,IF(#REF!&lt;&gt;"",1,0))</f>
        <v>#REF!</v>
      </c>
      <c r="AR146" s="211" t="e">
        <f>IF('Crisis Indicator Data'!#REF!="No Data",1,IF(#REF!&lt;&gt;"",1,0))</f>
        <v>#REF!</v>
      </c>
      <c r="AS146" s="211" t="e">
        <f>IF('Crisis Indicator Data'!#REF!="No Data",1,IF(#REF!&lt;&gt;"",1,0))</f>
        <v>#REF!</v>
      </c>
      <c r="AT146" s="211" t="e">
        <f>IF('Crisis Indicator Data'!#REF!="No Data",1,IF(#REF!&lt;&gt;"",1,0))</f>
        <v>#REF!</v>
      </c>
      <c r="AU146" s="211" t="e">
        <f>IF('Crisis Indicator Data'!#REF!="No Data",1,IF(#REF!&lt;&gt;"",1,0))</f>
        <v>#REF!</v>
      </c>
      <c r="AV146" s="211" t="e">
        <f>IF('Crisis Indicator Data'!#REF!="No Data",1,IF(#REF!&lt;&gt;"",1,0))</f>
        <v>#REF!</v>
      </c>
      <c r="AW146" s="211" t="e">
        <f>IF('Crisis Indicator Data'!#REF!="No Data",1,IF(#REF!&lt;&gt;"",1,0))</f>
        <v>#REF!</v>
      </c>
      <c r="AX146" s="211" t="e">
        <f>IF('Crisis Indicator Data'!#REF!="No Data",1,IF(#REF!&lt;&gt;"",1,0))</f>
        <v>#REF!</v>
      </c>
      <c r="AY146" s="211" t="e">
        <f>IF('Crisis Indicator Data'!#REF!="No Data",1,IF(#REF!&lt;&gt;"",1,0))</f>
        <v>#REF!</v>
      </c>
      <c r="AZ146" s="211" t="e">
        <f>IF('Crisis Indicator Data'!#REF!="No Data",1,IF(#REF!&lt;&gt;"",1,0))</f>
        <v>#REF!</v>
      </c>
      <c r="BA146" t="e">
        <f t="shared" si="8"/>
        <v>#REF!</v>
      </c>
      <c r="BB146" s="22" t="e">
        <f t="shared" si="9"/>
        <v>#REF!</v>
      </c>
    </row>
    <row r="147" spans="1:54" x14ac:dyDescent="0.25">
      <c r="A147" t="s">
        <v>9024</v>
      </c>
      <c r="B147" s="211" t="e">
        <f>IF('Crisis Indicator Data'!#REF!="No Data",1,IF(#REF!&lt;&gt;"",1,0))</f>
        <v>#REF!</v>
      </c>
      <c r="C147" s="211" t="e">
        <f>IF('Crisis Indicator Data'!#REF!="No Data",1,IF(#REF!&lt;&gt;"",1,0))</f>
        <v>#REF!</v>
      </c>
      <c r="D147" s="211" t="e">
        <f>IF('Crisis Indicator Data'!#REF!="No Data",1,IF(#REF!&lt;&gt;"",1,0))</f>
        <v>#REF!</v>
      </c>
      <c r="E147" s="211" t="e">
        <f>IF('Crisis Indicator Data'!#REF!="No Data",1,IF(#REF!&lt;&gt;"",1,0))</f>
        <v>#REF!</v>
      </c>
      <c r="F147" s="211" t="e">
        <f>IF('Crisis Indicator Data'!#REF!="No Data",1,IF(#REF!&lt;&gt;"",1,0))</f>
        <v>#REF!</v>
      </c>
      <c r="G147" s="211" t="e">
        <f>IF('Crisis Indicator Data'!#REF!="No Data",1,IF(#REF!&lt;&gt;"",1,0))</f>
        <v>#REF!</v>
      </c>
      <c r="H147" s="211" t="e">
        <f>IF('Crisis Indicator Data'!#REF!="No Data",1,IF(#REF!&lt;&gt;"",1,0))</f>
        <v>#REF!</v>
      </c>
      <c r="I147" s="211" t="e">
        <f>IF('Crisis Indicator Data'!#REF!="No Data",1,IF(#REF!&lt;&gt;"",1,0))</f>
        <v>#REF!</v>
      </c>
      <c r="J147" s="211" t="e">
        <f>IF('Crisis Indicator Data'!#REF!="No Data",1,IF(#REF!&lt;&gt;"",1,0))</f>
        <v>#REF!</v>
      </c>
      <c r="K147" s="211" t="e">
        <f>IF('Crisis Indicator Data'!#REF!="No Data",1,IF(#REF!&lt;&gt;"",1,0))</f>
        <v>#REF!</v>
      </c>
      <c r="L147" s="211" t="e">
        <f>IF('Crisis Indicator Data'!#REF!="No Data",1,IF(#REF!&lt;&gt;"",1,0))</f>
        <v>#REF!</v>
      </c>
      <c r="M147" s="211" t="e">
        <f>IF('Crisis Indicator Data'!#REF!="No Data",1,IF(#REF!&lt;&gt;"",1,0))</f>
        <v>#REF!</v>
      </c>
      <c r="N147" s="211" t="e">
        <f>IF('Crisis Indicator Data'!#REF!="No Data",1,IF(#REF!&lt;&gt;"",1,0))</f>
        <v>#REF!</v>
      </c>
      <c r="O147" s="211" t="e">
        <f>IF('Crisis Indicator Data'!#REF!="No Data",1,IF(#REF!&lt;&gt;"",1,0))</f>
        <v>#REF!</v>
      </c>
      <c r="P147" s="211" t="e">
        <f>IF('Crisis Indicator Data'!#REF!="No Data",1,IF(#REF!&lt;&gt;"",1,0))</f>
        <v>#REF!</v>
      </c>
      <c r="Q147" s="211" t="e">
        <f>IF('Crisis Indicator Data'!#REF!="No Data",1,IF(#REF!&lt;&gt;"",1,0))</f>
        <v>#REF!</v>
      </c>
      <c r="R147" s="211" t="e">
        <f>IF('Crisis Indicator Data'!#REF!="No Data",1,IF(#REF!&lt;&gt;"",1,0))</f>
        <v>#REF!</v>
      </c>
      <c r="S147" s="211" t="e">
        <f>IF('Crisis Indicator Data'!#REF!="No Data",1,IF(#REF!&lt;&gt;"",1,0))</f>
        <v>#REF!</v>
      </c>
      <c r="T147" s="211" t="e">
        <f>IF('Crisis Indicator Data'!#REF!="No Data",1,IF(#REF!&lt;&gt;"",1,0))</f>
        <v>#REF!</v>
      </c>
      <c r="U147" s="211" t="e">
        <f>IF('Crisis Indicator Data'!#REF!="No Data",1,IF(#REF!&lt;&gt;"",1,0))</f>
        <v>#REF!</v>
      </c>
      <c r="V147" s="211" t="e">
        <f>IF('Crisis Indicator Data'!#REF!="No Data",1,IF(#REF!&lt;&gt;"",1,0))</f>
        <v>#REF!</v>
      </c>
      <c r="W147" s="211" t="e">
        <f>IF('Crisis Indicator Data'!#REF!="No Data",1,IF(#REF!&lt;&gt;"",1,0))</f>
        <v>#REF!</v>
      </c>
      <c r="X147" s="211" t="e">
        <f>IF('Crisis Indicator Data'!#REF!="No Data",1,IF(#REF!&lt;&gt;"",1,0))</f>
        <v>#REF!</v>
      </c>
      <c r="Y147" s="211" t="e">
        <f>IF('Crisis Indicator Data'!#REF!="No Data",1,IF(#REF!&lt;&gt;"",1,0))</f>
        <v>#REF!</v>
      </c>
      <c r="Z147" s="211" t="e">
        <f>IF('Crisis Indicator Data'!#REF!="No Data",1,IF(#REF!&lt;&gt;"",1,0))</f>
        <v>#REF!</v>
      </c>
      <c r="AA147" s="211" t="e">
        <f>IF('Crisis Indicator Data'!#REF!="No Data",1,IF(#REF!&lt;&gt;"",1,0))</f>
        <v>#REF!</v>
      </c>
      <c r="AB147" s="211" t="e">
        <f>IF('Crisis Indicator Data'!#REF!="No Data",1,IF(#REF!&lt;&gt;"",1,0))</f>
        <v>#REF!</v>
      </c>
      <c r="AC147" s="211" t="e">
        <f>IF('Crisis Indicator Data'!#REF!="No Data",1,IF(#REF!&lt;&gt;"",1,0))</f>
        <v>#REF!</v>
      </c>
      <c r="AD147" s="211" t="e">
        <f>IF('Crisis Indicator Data'!#REF!="No Data",1,IF(#REF!&lt;&gt;"",1,0))</f>
        <v>#REF!</v>
      </c>
      <c r="AE147" s="211" t="e">
        <f>IF('Crisis Indicator Data'!#REF!="No Data",1,IF(#REF!&lt;&gt;"",1,0))</f>
        <v>#REF!</v>
      </c>
      <c r="AF147" s="211" t="e">
        <f>IF('Crisis Indicator Data'!#REF!="No Data",1,IF(#REF!&lt;&gt;"",1,0))</f>
        <v>#REF!</v>
      </c>
      <c r="AG147" s="211" t="e">
        <f>IF('Crisis Indicator Data'!#REF!="No Data",1,IF(#REF!&lt;&gt;"",1,0))</f>
        <v>#REF!</v>
      </c>
      <c r="AH147" s="211" t="e">
        <f>IF('Crisis Indicator Data'!#REF!="No Data",1,IF(#REF!&lt;&gt;"",1,0))</f>
        <v>#REF!</v>
      </c>
      <c r="AI147" s="211" t="e">
        <f>IF('Crisis Indicator Data'!#REF!="No Data",1,IF(#REF!&lt;&gt;"",1,0))</f>
        <v>#REF!</v>
      </c>
      <c r="AJ147" s="211" t="e">
        <f>IF('Crisis Indicator Data'!#REF!="No Data",1,IF(#REF!&lt;&gt;"",1,0))</f>
        <v>#REF!</v>
      </c>
      <c r="AK147" s="211" t="e">
        <f>IF('Crisis Indicator Data'!#REF!="No Data",1,IF(#REF!&lt;&gt;"",1,0))</f>
        <v>#REF!</v>
      </c>
      <c r="AL147" s="211" t="e">
        <f>IF('Crisis Indicator Data'!#REF!="No Data",1,IF(#REF!&lt;&gt;"",1,0))</f>
        <v>#REF!</v>
      </c>
      <c r="AM147" s="211" t="e">
        <f>IF('Crisis Indicator Data'!#REF!="No Data",1,IF(#REF!&lt;&gt;"",1,0))</f>
        <v>#REF!</v>
      </c>
      <c r="AN147" s="211" t="e">
        <f>IF('Crisis Indicator Data'!#REF!="No Data",1,IF(#REF!&lt;&gt;"",1,0))</f>
        <v>#REF!</v>
      </c>
      <c r="AO147" s="211" t="e">
        <f>IF('Crisis Indicator Data'!#REF!="No Data",1,IF(#REF!&lt;&gt;"",1,0))</f>
        <v>#REF!</v>
      </c>
      <c r="AP147" s="211" t="e">
        <f>IF('Crisis Indicator Data'!#REF!="No Data",1,IF(#REF!&lt;&gt;"",1,0))</f>
        <v>#REF!</v>
      </c>
      <c r="AQ147" s="211" t="e">
        <f>IF('Crisis Indicator Data'!#REF!="No Data",1,IF(#REF!&lt;&gt;"",1,0))</f>
        <v>#REF!</v>
      </c>
      <c r="AR147" s="211" t="e">
        <f>IF('Crisis Indicator Data'!#REF!="No Data",1,IF(#REF!&lt;&gt;"",1,0))</f>
        <v>#REF!</v>
      </c>
      <c r="AS147" s="211" t="e">
        <f>IF('Crisis Indicator Data'!#REF!="No Data",1,IF(#REF!&lt;&gt;"",1,0))</f>
        <v>#REF!</v>
      </c>
      <c r="AT147" s="211" t="e">
        <f>IF('Crisis Indicator Data'!#REF!="No Data",1,IF(#REF!&lt;&gt;"",1,0))</f>
        <v>#REF!</v>
      </c>
      <c r="AU147" s="211" t="e">
        <f>IF('Crisis Indicator Data'!#REF!="No Data",1,IF(#REF!&lt;&gt;"",1,0))</f>
        <v>#REF!</v>
      </c>
      <c r="AV147" s="211" t="e">
        <f>IF('Crisis Indicator Data'!#REF!="No Data",1,IF(#REF!&lt;&gt;"",1,0))</f>
        <v>#REF!</v>
      </c>
      <c r="AW147" s="211" t="e">
        <f>IF('Crisis Indicator Data'!#REF!="No Data",1,IF(#REF!&lt;&gt;"",1,0))</f>
        <v>#REF!</v>
      </c>
      <c r="AX147" s="211" t="e">
        <f>IF('Crisis Indicator Data'!#REF!="No Data",1,IF(#REF!&lt;&gt;"",1,0))</f>
        <v>#REF!</v>
      </c>
      <c r="AY147" s="211" t="e">
        <f>IF('Crisis Indicator Data'!#REF!="No Data",1,IF(#REF!&lt;&gt;"",1,0))</f>
        <v>#REF!</v>
      </c>
      <c r="AZ147" s="211" t="e">
        <f>IF('Crisis Indicator Data'!#REF!="No Data",1,IF(#REF!&lt;&gt;"",1,0))</f>
        <v>#REF!</v>
      </c>
      <c r="BA147" t="e">
        <f t="shared" si="8"/>
        <v>#REF!</v>
      </c>
      <c r="BB147" s="22" t="e">
        <f t="shared" si="9"/>
        <v>#REF!</v>
      </c>
    </row>
    <row r="148" spans="1:54" x14ac:dyDescent="0.25">
      <c r="A148" t="s">
        <v>9009</v>
      </c>
      <c r="B148" s="211" t="e">
        <f>IF('Crisis Indicator Data'!#REF!="No Data",1,IF(#REF!&lt;&gt;"",1,0))</f>
        <v>#REF!</v>
      </c>
      <c r="C148" s="211" t="e">
        <f>IF('Crisis Indicator Data'!#REF!="No Data",1,IF(#REF!&lt;&gt;"",1,0))</f>
        <v>#REF!</v>
      </c>
      <c r="D148" s="211" t="e">
        <f>IF('Crisis Indicator Data'!#REF!="No Data",1,IF(#REF!&lt;&gt;"",1,0))</f>
        <v>#REF!</v>
      </c>
      <c r="E148" s="211" t="e">
        <f>IF('Crisis Indicator Data'!#REF!="No Data",1,IF(#REF!&lt;&gt;"",1,0))</f>
        <v>#REF!</v>
      </c>
      <c r="F148" s="211" t="e">
        <f>IF('Crisis Indicator Data'!#REF!="No Data",1,IF(#REF!&lt;&gt;"",1,0))</f>
        <v>#REF!</v>
      </c>
      <c r="G148" s="211" t="e">
        <f>IF('Crisis Indicator Data'!#REF!="No Data",1,IF(#REF!&lt;&gt;"",1,0))</f>
        <v>#REF!</v>
      </c>
      <c r="H148" s="211" t="e">
        <f>IF('Crisis Indicator Data'!#REF!="No Data",1,IF(#REF!&lt;&gt;"",1,0))</f>
        <v>#REF!</v>
      </c>
      <c r="I148" s="211" t="e">
        <f>IF('Crisis Indicator Data'!#REF!="No Data",1,IF(#REF!&lt;&gt;"",1,0))</f>
        <v>#REF!</v>
      </c>
      <c r="J148" s="211" t="e">
        <f>IF('Crisis Indicator Data'!#REF!="No Data",1,IF(#REF!&lt;&gt;"",1,0))</f>
        <v>#REF!</v>
      </c>
      <c r="K148" s="211" t="e">
        <f>IF('Crisis Indicator Data'!#REF!="No Data",1,IF(#REF!&lt;&gt;"",1,0))</f>
        <v>#REF!</v>
      </c>
      <c r="L148" s="211" t="e">
        <f>IF('Crisis Indicator Data'!#REF!="No Data",1,IF(#REF!&lt;&gt;"",1,0))</f>
        <v>#REF!</v>
      </c>
      <c r="M148" s="211" t="e">
        <f>IF('Crisis Indicator Data'!#REF!="No Data",1,IF(#REF!&lt;&gt;"",1,0))</f>
        <v>#REF!</v>
      </c>
      <c r="N148" s="211" t="e">
        <f>IF('Crisis Indicator Data'!#REF!="No Data",1,IF(#REF!&lt;&gt;"",1,0))</f>
        <v>#REF!</v>
      </c>
      <c r="O148" s="211" t="e">
        <f>IF('Crisis Indicator Data'!#REF!="No Data",1,IF(#REF!&lt;&gt;"",1,0))</f>
        <v>#REF!</v>
      </c>
      <c r="P148" s="211" t="e">
        <f>IF('Crisis Indicator Data'!#REF!="No Data",1,IF(#REF!&lt;&gt;"",1,0))</f>
        <v>#REF!</v>
      </c>
      <c r="Q148" s="211" t="e">
        <f>IF('Crisis Indicator Data'!#REF!="No Data",1,IF(#REF!&lt;&gt;"",1,0))</f>
        <v>#REF!</v>
      </c>
      <c r="R148" s="211" t="e">
        <f>IF('Crisis Indicator Data'!#REF!="No Data",1,IF(#REF!&lt;&gt;"",1,0))</f>
        <v>#REF!</v>
      </c>
      <c r="S148" s="211" t="e">
        <f>IF('Crisis Indicator Data'!#REF!="No Data",1,IF(#REF!&lt;&gt;"",1,0))</f>
        <v>#REF!</v>
      </c>
      <c r="T148" s="211" t="e">
        <f>IF('Crisis Indicator Data'!#REF!="No Data",1,IF(#REF!&lt;&gt;"",1,0))</f>
        <v>#REF!</v>
      </c>
      <c r="U148" s="211" t="e">
        <f>IF('Crisis Indicator Data'!#REF!="No Data",1,IF(#REF!&lt;&gt;"",1,0))</f>
        <v>#REF!</v>
      </c>
      <c r="V148" s="211" t="e">
        <f>IF('Crisis Indicator Data'!#REF!="No Data",1,IF(#REF!&lt;&gt;"",1,0))</f>
        <v>#REF!</v>
      </c>
      <c r="W148" s="211" t="e">
        <f>IF('Crisis Indicator Data'!#REF!="No Data",1,IF(#REF!&lt;&gt;"",1,0))</f>
        <v>#REF!</v>
      </c>
      <c r="X148" s="211" t="e">
        <f>IF('Crisis Indicator Data'!#REF!="No Data",1,IF(#REF!&lt;&gt;"",1,0))</f>
        <v>#REF!</v>
      </c>
      <c r="Y148" s="211" t="e">
        <f>IF('Crisis Indicator Data'!#REF!="No Data",1,IF(#REF!&lt;&gt;"",1,0))</f>
        <v>#REF!</v>
      </c>
      <c r="Z148" s="211" t="e">
        <f>IF('Crisis Indicator Data'!#REF!="No Data",1,IF(#REF!&lt;&gt;"",1,0))</f>
        <v>#REF!</v>
      </c>
      <c r="AA148" s="211" t="e">
        <f>IF('Crisis Indicator Data'!#REF!="No Data",1,IF(#REF!&lt;&gt;"",1,0))</f>
        <v>#REF!</v>
      </c>
      <c r="AB148" s="211" t="e">
        <f>IF('Crisis Indicator Data'!#REF!="No Data",1,IF(#REF!&lt;&gt;"",1,0))</f>
        <v>#REF!</v>
      </c>
      <c r="AC148" s="211" t="e">
        <f>IF('Crisis Indicator Data'!#REF!="No Data",1,IF(#REF!&lt;&gt;"",1,0))</f>
        <v>#REF!</v>
      </c>
      <c r="AD148" s="211" t="e">
        <f>IF('Crisis Indicator Data'!#REF!="No Data",1,IF(#REF!&lt;&gt;"",1,0))</f>
        <v>#REF!</v>
      </c>
      <c r="AE148" s="211" t="e">
        <f>IF('Crisis Indicator Data'!#REF!="No Data",1,IF(#REF!&lt;&gt;"",1,0))</f>
        <v>#REF!</v>
      </c>
      <c r="AF148" s="211" t="e">
        <f>IF('Crisis Indicator Data'!#REF!="No Data",1,IF(#REF!&lt;&gt;"",1,0))</f>
        <v>#REF!</v>
      </c>
      <c r="AG148" s="211" t="e">
        <f>IF('Crisis Indicator Data'!#REF!="No Data",1,IF(#REF!&lt;&gt;"",1,0))</f>
        <v>#REF!</v>
      </c>
      <c r="AH148" s="211" t="e">
        <f>IF('Crisis Indicator Data'!#REF!="No Data",1,IF(#REF!&lt;&gt;"",1,0))</f>
        <v>#REF!</v>
      </c>
      <c r="AI148" s="211" t="e">
        <f>IF('Crisis Indicator Data'!#REF!="No Data",1,IF(#REF!&lt;&gt;"",1,0))</f>
        <v>#REF!</v>
      </c>
      <c r="AJ148" s="211" t="e">
        <f>IF('Crisis Indicator Data'!#REF!="No Data",1,IF(#REF!&lt;&gt;"",1,0))</f>
        <v>#REF!</v>
      </c>
      <c r="AK148" s="211" t="e">
        <f>IF('Crisis Indicator Data'!#REF!="No Data",1,IF(#REF!&lt;&gt;"",1,0))</f>
        <v>#REF!</v>
      </c>
      <c r="AL148" s="211" t="e">
        <f>IF('Crisis Indicator Data'!#REF!="No Data",1,IF(#REF!&lt;&gt;"",1,0))</f>
        <v>#REF!</v>
      </c>
      <c r="AM148" s="211" t="e">
        <f>IF('Crisis Indicator Data'!#REF!="No Data",1,IF(#REF!&lt;&gt;"",1,0))</f>
        <v>#REF!</v>
      </c>
      <c r="AN148" s="211" t="e">
        <f>IF('Crisis Indicator Data'!#REF!="No Data",1,IF(#REF!&lt;&gt;"",1,0))</f>
        <v>#REF!</v>
      </c>
      <c r="AO148" s="211" t="e">
        <f>IF('Crisis Indicator Data'!#REF!="No Data",1,IF(#REF!&lt;&gt;"",1,0))</f>
        <v>#REF!</v>
      </c>
      <c r="AP148" s="211" t="e">
        <f>IF('Crisis Indicator Data'!#REF!="No Data",1,IF(#REF!&lt;&gt;"",1,0))</f>
        <v>#REF!</v>
      </c>
      <c r="AQ148" s="211" t="e">
        <f>IF('Crisis Indicator Data'!#REF!="No Data",1,IF(#REF!&lt;&gt;"",1,0))</f>
        <v>#REF!</v>
      </c>
      <c r="AR148" s="211" t="e">
        <f>IF('Crisis Indicator Data'!#REF!="No Data",1,IF(#REF!&lt;&gt;"",1,0))</f>
        <v>#REF!</v>
      </c>
      <c r="AS148" s="211" t="e">
        <f>IF('Crisis Indicator Data'!#REF!="No Data",1,IF(#REF!&lt;&gt;"",1,0))</f>
        <v>#REF!</v>
      </c>
      <c r="AT148" s="211" t="e">
        <f>IF('Crisis Indicator Data'!#REF!="No Data",1,IF(#REF!&lt;&gt;"",1,0))</f>
        <v>#REF!</v>
      </c>
      <c r="AU148" s="211" t="e">
        <f>IF('Crisis Indicator Data'!#REF!="No Data",1,IF(#REF!&lt;&gt;"",1,0))</f>
        <v>#REF!</v>
      </c>
      <c r="AV148" s="211" t="e">
        <f>IF('Crisis Indicator Data'!#REF!="No Data",1,IF(#REF!&lt;&gt;"",1,0))</f>
        <v>#REF!</v>
      </c>
      <c r="AW148" s="211" t="e">
        <f>IF('Crisis Indicator Data'!#REF!="No Data",1,IF(#REF!&lt;&gt;"",1,0))</f>
        <v>#REF!</v>
      </c>
      <c r="AX148" s="211" t="e">
        <f>IF('Crisis Indicator Data'!#REF!="No Data",1,IF(#REF!&lt;&gt;"",1,0))</f>
        <v>#REF!</v>
      </c>
      <c r="AY148" s="211" t="e">
        <f>IF('Crisis Indicator Data'!#REF!="No Data",1,IF(#REF!&lt;&gt;"",1,0))</f>
        <v>#REF!</v>
      </c>
      <c r="AZ148" s="211" t="e">
        <f>IF('Crisis Indicator Data'!#REF!="No Data",1,IF(#REF!&lt;&gt;"",1,0))</f>
        <v>#REF!</v>
      </c>
      <c r="BA148" t="e">
        <f t="shared" si="8"/>
        <v>#REF!</v>
      </c>
      <c r="BB148" s="22" t="e">
        <f t="shared" si="9"/>
        <v>#REF!</v>
      </c>
    </row>
    <row r="149" spans="1:54" x14ac:dyDescent="0.25">
      <c r="A149" t="s">
        <v>9011</v>
      </c>
      <c r="B149" s="211" t="e">
        <f>IF('Crisis Indicator Data'!#REF!="No Data",1,IF(#REF!&lt;&gt;"",1,0))</f>
        <v>#REF!</v>
      </c>
      <c r="C149" s="211" t="e">
        <f>IF('Crisis Indicator Data'!#REF!="No Data",1,IF(#REF!&lt;&gt;"",1,0))</f>
        <v>#REF!</v>
      </c>
      <c r="D149" s="211" t="e">
        <f>IF('Crisis Indicator Data'!#REF!="No Data",1,IF(#REF!&lt;&gt;"",1,0))</f>
        <v>#REF!</v>
      </c>
      <c r="E149" s="211" t="e">
        <f>IF('Crisis Indicator Data'!#REF!="No Data",1,IF(#REF!&lt;&gt;"",1,0))</f>
        <v>#REF!</v>
      </c>
      <c r="F149" s="211" t="e">
        <f>IF('Crisis Indicator Data'!#REF!="No Data",1,IF(#REF!&lt;&gt;"",1,0))</f>
        <v>#REF!</v>
      </c>
      <c r="G149" s="211" t="e">
        <f>IF('Crisis Indicator Data'!#REF!="No Data",1,IF(#REF!&lt;&gt;"",1,0))</f>
        <v>#REF!</v>
      </c>
      <c r="H149" s="211" t="e">
        <f>IF('Crisis Indicator Data'!#REF!="No Data",1,IF(#REF!&lt;&gt;"",1,0))</f>
        <v>#REF!</v>
      </c>
      <c r="I149" s="211" t="e">
        <f>IF('Crisis Indicator Data'!#REF!="No Data",1,IF(#REF!&lt;&gt;"",1,0))</f>
        <v>#REF!</v>
      </c>
      <c r="J149" s="211" t="e">
        <f>IF('Crisis Indicator Data'!#REF!="No Data",1,IF(#REF!&lt;&gt;"",1,0))</f>
        <v>#REF!</v>
      </c>
      <c r="K149" s="211" t="e">
        <f>IF('Crisis Indicator Data'!#REF!="No Data",1,IF(#REF!&lt;&gt;"",1,0))</f>
        <v>#REF!</v>
      </c>
      <c r="L149" s="211" t="e">
        <f>IF('Crisis Indicator Data'!#REF!="No Data",1,IF(#REF!&lt;&gt;"",1,0))</f>
        <v>#REF!</v>
      </c>
      <c r="M149" s="211" t="e">
        <f>IF('Crisis Indicator Data'!#REF!="No Data",1,IF(#REF!&lt;&gt;"",1,0))</f>
        <v>#REF!</v>
      </c>
      <c r="N149" s="211" t="e">
        <f>IF('Crisis Indicator Data'!#REF!="No Data",1,IF(#REF!&lt;&gt;"",1,0))</f>
        <v>#REF!</v>
      </c>
      <c r="O149" s="211" t="e">
        <f>IF('Crisis Indicator Data'!#REF!="No Data",1,IF(#REF!&lt;&gt;"",1,0))</f>
        <v>#REF!</v>
      </c>
      <c r="P149" s="211" t="e">
        <f>IF('Crisis Indicator Data'!#REF!="No Data",1,IF(#REF!&lt;&gt;"",1,0))</f>
        <v>#REF!</v>
      </c>
      <c r="Q149" s="211" t="e">
        <f>IF('Crisis Indicator Data'!#REF!="No Data",1,IF(#REF!&lt;&gt;"",1,0))</f>
        <v>#REF!</v>
      </c>
      <c r="R149" s="211" t="e">
        <f>IF('Crisis Indicator Data'!#REF!="No Data",1,IF(#REF!&lt;&gt;"",1,0))</f>
        <v>#REF!</v>
      </c>
      <c r="S149" s="211" t="e">
        <f>IF('Crisis Indicator Data'!#REF!="No Data",1,IF(#REF!&lt;&gt;"",1,0))</f>
        <v>#REF!</v>
      </c>
      <c r="T149" s="211" t="e">
        <f>IF('Crisis Indicator Data'!#REF!="No Data",1,IF(#REF!&lt;&gt;"",1,0))</f>
        <v>#REF!</v>
      </c>
      <c r="U149" s="211" t="e">
        <f>IF('Crisis Indicator Data'!#REF!="No Data",1,IF(#REF!&lt;&gt;"",1,0))</f>
        <v>#REF!</v>
      </c>
      <c r="V149" s="211" t="e">
        <f>IF('Crisis Indicator Data'!#REF!="No Data",1,IF(#REF!&lt;&gt;"",1,0))</f>
        <v>#REF!</v>
      </c>
      <c r="W149" s="211" t="e">
        <f>IF('Crisis Indicator Data'!#REF!="No Data",1,IF(#REF!&lt;&gt;"",1,0))</f>
        <v>#REF!</v>
      </c>
      <c r="X149" s="211" t="e">
        <f>IF('Crisis Indicator Data'!#REF!="No Data",1,IF(#REF!&lt;&gt;"",1,0))</f>
        <v>#REF!</v>
      </c>
      <c r="Y149" s="211" t="e">
        <f>IF('Crisis Indicator Data'!#REF!="No Data",1,IF(#REF!&lt;&gt;"",1,0))</f>
        <v>#REF!</v>
      </c>
      <c r="Z149" s="211" t="e">
        <f>IF('Crisis Indicator Data'!#REF!="No Data",1,IF(#REF!&lt;&gt;"",1,0))</f>
        <v>#REF!</v>
      </c>
      <c r="AA149" s="211" t="e">
        <f>IF('Crisis Indicator Data'!#REF!="No Data",1,IF(#REF!&lt;&gt;"",1,0))</f>
        <v>#REF!</v>
      </c>
      <c r="AB149" s="211" t="e">
        <f>IF('Crisis Indicator Data'!#REF!="No Data",1,IF(#REF!&lt;&gt;"",1,0))</f>
        <v>#REF!</v>
      </c>
      <c r="AC149" s="211" t="e">
        <f>IF('Crisis Indicator Data'!#REF!="No Data",1,IF(#REF!&lt;&gt;"",1,0))</f>
        <v>#REF!</v>
      </c>
      <c r="AD149" s="211" t="e">
        <f>IF('Crisis Indicator Data'!#REF!="No Data",1,IF(#REF!&lt;&gt;"",1,0))</f>
        <v>#REF!</v>
      </c>
      <c r="AE149" s="211" t="e">
        <f>IF('Crisis Indicator Data'!#REF!="No Data",1,IF(#REF!&lt;&gt;"",1,0))</f>
        <v>#REF!</v>
      </c>
      <c r="AF149" s="211" t="e">
        <f>IF('Crisis Indicator Data'!#REF!="No Data",1,IF(#REF!&lt;&gt;"",1,0))</f>
        <v>#REF!</v>
      </c>
      <c r="AG149" s="211" t="e">
        <f>IF('Crisis Indicator Data'!#REF!="No Data",1,IF(#REF!&lt;&gt;"",1,0))</f>
        <v>#REF!</v>
      </c>
      <c r="AH149" s="211" t="e">
        <f>IF('Crisis Indicator Data'!#REF!="No Data",1,IF(#REF!&lt;&gt;"",1,0))</f>
        <v>#REF!</v>
      </c>
      <c r="AI149" s="211" t="e">
        <f>IF('Crisis Indicator Data'!#REF!="No Data",1,IF(#REF!&lt;&gt;"",1,0))</f>
        <v>#REF!</v>
      </c>
      <c r="AJ149" s="211" t="e">
        <f>IF('Crisis Indicator Data'!#REF!="No Data",1,IF(#REF!&lt;&gt;"",1,0))</f>
        <v>#REF!</v>
      </c>
      <c r="AK149" s="211" t="e">
        <f>IF('Crisis Indicator Data'!#REF!="No Data",1,IF(#REF!&lt;&gt;"",1,0))</f>
        <v>#REF!</v>
      </c>
      <c r="AL149" s="211" t="e">
        <f>IF('Crisis Indicator Data'!#REF!="No Data",1,IF(#REF!&lt;&gt;"",1,0))</f>
        <v>#REF!</v>
      </c>
      <c r="AM149" s="211" t="e">
        <f>IF('Crisis Indicator Data'!#REF!="No Data",1,IF(#REF!&lt;&gt;"",1,0))</f>
        <v>#REF!</v>
      </c>
      <c r="AN149" s="211" t="e">
        <f>IF('Crisis Indicator Data'!#REF!="No Data",1,IF(#REF!&lt;&gt;"",1,0))</f>
        <v>#REF!</v>
      </c>
      <c r="AO149" s="211" t="e">
        <f>IF('Crisis Indicator Data'!#REF!="No Data",1,IF(#REF!&lt;&gt;"",1,0))</f>
        <v>#REF!</v>
      </c>
      <c r="AP149" s="211" t="e">
        <f>IF('Crisis Indicator Data'!#REF!="No Data",1,IF(#REF!&lt;&gt;"",1,0))</f>
        <v>#REF!</v>
      </c>
      <c r="AQ149" s="211" t="e">
        <f>IF('Crisis Indicator Data'!#REF!="No Data",1,IF(#REF!&lt;&gt;"",1,0))</f>
        <v>#REF!</v>
      </c>
      <c r="AR149" s="211" t="e">
        <f>IF('Crisis Indicator Data'!#REF!="No Data",1,IF(#REF!&lt;&gt;"",1,0))</f>
        <v>#REF!</v>
      </c>
      <c r="AS149" s="211" t="e">
        <f>IF('Crisis Indicator Data'!#REF!="No Data",1,IF(#REF!&lt;&gt;"",1,0))</f>
        <v>#REF!</v>
      </c>
      <c r="AT149" s="211" t="e">
        <f>IF('Crisis Indicator Data'!#REF!="No Data",1,IF(#REF!&lt;&gt;"",1,0))</f>
        <v>#REF!</v>
      </c>
      <c r="AU149" s="211" t="e">
        <f>IF('Crisis Indicator Data'!#REF!="No Data",1,IF(#REF!&lt;&gt;"",1,0))</f>
        <v>#REF!</v>
      </c>
      <c r="AV149" s="211" t="e">
        <f>IF('Crisis Indicator Data'!#REF!="No Data",1,IF(#REF!&lt;&gt;"",1,0))</f>
        <v>#REF!</v>
      </c>
      <c r="AW149" s="211" t="e">
        <f>IF('Crisis Indicator Data'!#REF!="No Data",1,IF(#REF!&lt;&gt;"",1,0))</f>
        <v>#REF!</v>
      </c>
      <c r="AX149" s="211" t="e">
        <f>IF('Crisis Indicator Data'!#REF!="No Data",1,IF(#REF!&lt;&gt;"",1,0))</f>
        <v>#REF!</v>
      </c>
      <c r="AY149" s="211" t="e">
        <f>IF('Crisis Indicator Data'!#REF!="No Data",1,IF(#REF!&lt;&gt;"",1,0))</f>
        <v>#REF!</v>
      </c>
      <c r="AZ149" s="211" t="e">
        <f>IF('Crisis Indicator Data'!#REF!="No Data",1,IF(#REF!&lt;&gt;"",1,0))</f>
        <v>#REF!</v>
      </c>
      <c r="BA149" t="e">
        <f t="shared" si="8"/>
        <v>#REF!</v>
      </c>
      <c r="BB149" s="22" t="e">
        <f t="shared" si="9"/>
        <v>#REF!</v>
      </c>
    </row>
    <row r="150" spans="1:54" x14ac:dyDescent="0.25">
      <c r="A150" t="s">
        <v>9021</v>
      </c>
      <c r="B150" s="211" t="e">
        <f>IF('Crisis Indicator Data'!#REF!="No Data",1,IF(#REF!&lt;&gt;"",1,0))</f>
        <v>#REF!</v>
      </c>
      <c r="C150" s="211" t="e">
        <f>IF('Crisis Indicator Data'!#REF!="No Data",1,IF(#REF!&lt;&gt;"",1,0))</f>
        <v>#REF!</v>
      </c>
      <c r="D150" s="211" t="e">
        <f>IF('Crisis Indicator Data'!#REF!="No Data",1,IF(#REF!&lt;&gt;"",1,0))</f>
        <v>#REF!</v>
      </c>
      <c r="E150" s="211" t="e">
        <f>IF('Crisis Indicator Data'!#REF!="No Data",1,IF(#REF!&lt;&gt;"",1,0))</f>
        <v>#REF!</v>
      </c>
      <c r="F150" s="211" t="e">
        <f>IF('Crisis Indicator Data'!#REF!="No Data",1,IF(#REF!&lt;&gt;"",1,0))</f>
        <v>#REF!</v>
      </c>
      <c r="G150" s="211" t="e">
        <f>IF('Crisis Indicator Data'!#REF!="No Data",1,IF(#REF!&lt;&gt;"",1,0))</f>
        <v>#REF!</v>
      </c>
      <c r="H150" s="211" t="e">
        <f>IF('Crisis Indicator Data'!#REF!="No Data",1,IF(#REF!&lt;&gt;"",1,0))</f>
        <v>#REF!</v>
      </c>
      <c r="I150" s="211" t="e">
        <f>IF('Crisis Indicator Data'!#REF!="No Data",1,IF(#REF!&lt;&gt;"",1,0))</f>
        <v>#REF!</v>
      </c>
      <c r="J150" s="211" t="e">
        <f>IF('Crisis Indicator Data'!#REF!="No Data",1,IF(#REF!&lt;&gt;"",1,0))</f>
        <v>#REF!</v>
      </c>
      <c r="K150" s="211" t="e">
        <f>IF('Crisis Indicator Data'!#REF!="No Data",1,IF(#REF!&lt;&gt;"",1,0))</f>
        <v>#REF!</v>
      </c>
      <c r="L150" s="211" t="e">
        <f>IF('Crisis Indicator Data'!#REF!="No Data",1,IF(#REF!&lt;&gt;"",1,0))</f>
        <v>#REF!</v>
      </c>
      <c r="M150" s="211" t="e">
        <f>IF('Crisis Indicator Data'!#REF!="No Data",1,IF(#REF!&lt;&gt;"",1,0))</f>
        <v>#REF!</v>
      </c>
      <c r="N150" s="211" t="e">
        <f>IF('Crisis Indicator Data'!#REF!="No Data",1,IF(#REF!&lt;&gt;"",1,0))</f>
        <v>#REF!</v>
      </c>
      <c r="O150" s="211" t="e">
        <f>IF('Crisis Indicator Data'!#REF!="No Data",1,IF(#REF!&lt;&gt;"",1,0))</f>
        <v>#REF!</v>
      </c>
      <c r="P150" s="211" t="e">
        <f>IF('Crisis Indicator Data'!#REF!="No Data",1,IF(#REF!&lt;&gt;"",1,0))</f>
        <v>#REF!</v>
      </c>
      <c r="Q150" s="211" t="e">
        <f>IF('Crisis Indicator Data'!#REF!="No Data",1,IF(#REF!&lt;&gt;"",1,0))</f>
        <v>#REF!</v>
      </c>
      <c r="R150" s="211" t="e">
        <f>IF('Crisis Indicator Data'!#REF!="No Data",1,IF(#REF!&lt;&gt;"",1,0))</f>
        <v>#REF!</v>
      </c>
      <c r="S150" s="211" t="e">
        <f>IF('Crisis Indicator Data'!#REF!="No Data",1,IF(#REF!&lt;&gt;"",1,0))</f>
        <v>#REF!</v>
      </c>
      <c r="T150" s="211" t="e">
        <f>IF('Crisis Indicator Data'!#REF!="No Data",1,IF(#REF!&lt;&gt;"",1,0))</f>
        <v>#REF!</v>
      </c>
      <c r="U150" s="211" t="e">
        <f>IF('Crisis Indicator Data'!#REF!="No Data",1,IF(#REF!&lt;&gt;"",1,0))</f>
        <v>#REF!</v>
      </c>
      <c r="V150" s="211" t="e">
        <f>IF('Crisis Indicator Data'!#REF!="No Data",1,IF(#REF!&lt;&gt;"",1,0))</f>
        <v>#REF!</v>
      </c>
      <c r="W150" s="211" t="e">
        <f>IF('Crisis Indicator Data'!#REF!="No Data",1,IF(#REF!&lt;&gt;"",1,0))</f>
        <v>#REF!</v>
      </c>
      <c r="X150" s="211" t="e">
        <f>IF('Crisis Indicator Data'!#REF!="No Data",1,IF(#REF!&lt;&gt;"",1,0))</f>
        <v>#REF!</v>
      </c>
      <c r="Y150" s="211" t="e">
        <f>IF('Crisis Indicator Data'!#REF!="No Data",1,IF(#REF!&lt;&gt;"",1,0))</f>
        <v>#REF!</v>
      </c>
      <c r="Z150" s="211" t="e">
        <f>IF('Crisis Indicator Data'!#REF!="No Data",1,IF(#REF!&lt;&gt;"",1,0))</f>
        <v>#REF!</v>
      </c>
      <c r="AA150" s="211" t="e">
        <f>IF('Crisis Indicator Data'!#REF!="No Data",1,IF(#REF!&lt;&gt;"",1,0))</f>
        <v>#REF!</v>
      </c>
      <c r="AB150" s="211" t="e">
        <f>IF('Crisis Indicator Data'!#REF!="No Data",1,IF(#REF!&lt;&gt;"",1,0))</f>
        <v>#REF!</v>
      </c>
      <c r="AC150" s="211" t="e">
        <f>IF('Crisis Indicator Data'!#REF!="No Data",1,IF(#REF!&lt;&gt;"",1,0))</f>
        <v>#REF!</v>
      </c>
      <c r="AD150" s="211" t="e">
        <f>IF('Crisis Indicator Data'!#REF!="No Data",1,IF(#REF!&lt;&gt;"",1,0))</f>
        <v>#REF!</v>
      </c>
      <c r="AE150" s="211" t="e">
        <f>IF('Crisis Indicator Data'!#REF!="No Data",1,IF(#REF!&lt;&gt;"",1,0))</f>
        <v>#REF!</v>
      </c>
      <c r="AF150" s="211" t="e">
        <f>IF('Crisis Indicator Data'!#REF!="No Data",1,IF(#REF!&lt;&gt;"",1,0))</f>
        <v>#REF!</v>
      </c>
      <c r="AG150" s="211" t="e">
        <f>IF('Crisis Indicator Data'!#REF!="No Data",1,IF(#REF!&lt;&gt;"",1,0))</f>
        <v>#REF!</v>
      </c>
      <c r="AH150" s="211" t="e">
        <f>IF('Crisis Indicator Data'!#REF!="No Data",1,IF(#REF!&lt;&gt;"",1,0))</f>
        <v>#REF!</v>
      </c>
      <c r="AI150" s="211" t="e">
        <f>IF('Crisis Indicator Data'!#REF!="No Data",1,IF(#REF!&lt;&gt;"",1,0))</f>
        <v>#REF!</v>
      </c>
      <c r="AJ150" s="211" t="e">
        <f>IF('Crisis Indicator Data'!#REF!="No Data",1,IF(#REF!&lt;&gt;"",1,0))</f>
        <v>#REF!</v>
      </c>
      <c r="AK150" s="211" t="e">
        <f>IF('Crisis Indicator Data'!#REF!="No Data",1,IF(#REF!&lt;&gt;"",1,0))</f>
        <v>#REF!</v>
      </c>
      <c r="AL150" s="211" t="e">
        <f>IF('Crisis Indicator Data'!#REF!="No Data",1,IF(#REF!&lt;&gt;"",1,0))</f>
        <v>#REF!</v>
      </c>
      <c r="AM150" s="211" t="e">
        <f>IF('Crisis Indicator Data'!#REF!="No Data",1,IF(#REF!&lt;&gt;"",1,0))</f>
        <v>#REF!</v>
      </c>
      <c r="AN150" s="211" t="e">
        <f>IF('Crisis Indicator Data'!#REF!="No Data",1,IF(#REF!&lt;&gt;"",1,0))</f>
        <v>#REF!</v>
      </c>
      <c r="AO150" s="211" t="e">
        <f>IF('Crisis Indicator Data'!#REF!="No Data",1,IF(#REF!&lt;&gt;"",1,0))</f>
        <v>#REF!</v>
      </c>
      <c r="AP150" s="211" t="e">
        <f>IF('Crisis Indicator Data'!#REF!="No Data",1,IF(#REF!&lt;&gt;"",1,0))</f>
        <v>#REF!</v>
      </c>
      <c r="AQ150" s="211" t="e">
        <f>IF('Crisis Indicator Data'!#REF!="No Data",1,IF(#REF!&lt;&gt;"",1,0))</f>
        <v>#REF!</v>
      </c>
      <c r="AR150" s="211" t="e">
        <f>IF('Crisis Indicator Data'!#REF!="No Data",1,IF(#REF!&lt;&gt;"",1,0))</f>
        <v>#REF!</v>
      </c>
      <c r="AS150" s="211" t="e">
        <f>IF('Crisis Indicator Data'!#REF!="No Data",1,IF(#REF!&lt;&gt;"",1,0))</f>
        <v>#REF!</v>
      </c>
      <c r="AT150" s="211" t="e">
        <f>IF('Crisis Indicator Data'!#REF!="No Data",1,IF(#REF!&lt;&gt;"",1,0))</f>
        <v>#REF!</v>
      </c>
      <c r="AU150" s="211" t="e">
        <f>IF('Crisis Indicator Data'!#REF!="No Data",1,IF(#REF!&lt;&gt;"",1,0))</f>
        <v>#REF!</v>
      </c>
      <c r="AV150" s="211" t="e">
        <f>IF('Crisis Indicator Data'!#REF!="No Data",1,IF(#REF!&lt;&gt;"",1,0))</f>
        <v>#REF!</v>
      </c>
      <c r="AW150" s="211" t="e">
        <f>IF('Crisis Indicator Data'!#REF!="No Data",1,IF(#REF!&lt;&gt;"",1,0))</f>
        <v>#REF!</v>
      </c>
      <c r="AX150" s="211" t="e">
        <f>IF('Crisis Indicator Data'!#REF!="No Data",1,IF(#REF!&lt;&gt;"",1,0))</f>
        <v>#REF!</v>
      </c>
      <c r="AY150" s="211" t="e">
        <f>IF('Crisis Indicator Data'!#REF!="No Data",1,IF(#REF!&lt;&gt;"",1,0))</f>
        <v>#REF!</v>
      </c>
      <c r="AZ150" s="211" t="e">
        <f>IF('Crisis Indicator Data'!#REF!="No Data",1,IF(#REF!&lt;&gt;"",1,0))</f>
        <v>#REF!</v>
      </c>
      <c r="BA150" t="e">
        <f t="shared" si="8"/>
        <v>#REF!</v>
      </c>
      <c r="BB150" s="22" t="e">
        <f t="shared" si="9"/>
        <v>#REF!</v>
      </c>
    </row>
    <row r="151" spans="1:54" x14ac:dyDescent="0.25">
      <c r="A151" t="s">
        <v>9034</v>
      </c>
      <c r="B151" s="211" t="e">
        <f>IF('Crisis Indicator Data'!#REF!="No Data",1,IF(#REF!&lt;&gt;"",1,0))</f>
        <v>#REF!</v>
      </c>
      <c r="C151" s="211" t="e">
        <f>IF('Crisis Indicator Data'!#REF!="No Data",1,IF(#REF!&lt;&gt;"",1,0))</f>
        <v>#REF!</v>
      </c>
      <c r="D151" s="211" t="e">
        <f>IF('Crisis Indicator Data'!#REF!="No Data",1,IF(#REF!&lt;&gt;"",1,0))</f>
        <v>#REF!</v>
      </c>
      <c r="E151" s="211" t="e">
        <f>IF('Crisis Indicator Data'!#REF!="No Data",1,IF(#REF!&lt;&gt;"",1,0))</f>
        <v>#REF!</v>
      </c>
      <c r="F151" s="211" t="e">
        <f>IF('Crisis Indicator Data'!#REF!="No Data",1,IF(#REF!&lt;&gt;"",1,0))</f>
        <v>#REF!</v>
      </c>
      <c r="G151" s="211" t="e">
        <f>IF('Crisis Indicator Data'!#REF!="No Data",1,IF(#REF!&lt;&gt;"",1,0))</f>
        <v>#REF!</v>
      </c>
      <c r="H151" s="211" t="e">
        <f>IF('Crisis Indicator Data'!#REF!="No Data",1,IF(#REF!&lt;&gt;"",1,0))</f>
        <v>#REF!</v>
      </c>
      <c r="I151" s="211" t="e">
        <f>IF('Crisis Indicator Data'!#REF!="No Data",1,IF(#REF!&lt;&gt;"",1,0))</f>
        <v>#REF!</v>
      </c>
      <c r="J151" s="211" t="e">
        <f>IF('Crisis Indicator Data'!#REF!="No Data",1,IF(#REF!&lt;&gt;"",1,0))</f>
        <v>#REF!</v>
      </c>
      <c r="K151" s="211" t="e">
        <f>IF('Crisis Indicator Data'!#REF!="No Data",1,IF(#REF!&lt;&gt;"",1,0))</f>
        <v>#REF!</v>
      </c>
      <c r="L151" s="211" t="e">
        <f>IF('Crisis Indicator Data'!#REF!="No Data",1,IF(#REF!&lt;&gt;"",1,0))</f>
        <v>#REF!</v>
      </c>
      <c r="M151" s="211" t="e">
        <f>IF('Crisis Indicator Data'!#REF!="No Data",1,IF(#REF!&lt;&gt;"",1,0))</f>
        <v>#REF!</v>
      </c>
      <c r="N151" s="211" t="e">
        <f>IF('Crisis Indicator Data'!#REF!="No Data",1,IF(#REF!&lt;&gt;"",1,0))</f>
        <v>#REF!</v>
      </c>
      <c r="O151" s="211" t="e">
        <f>IF('Crisis Indicator Data'!#REF!="No Data",1,IF(#REF!&lt;&gt;"",1,0))</f>
        <v>#REF!</v>
      </c>
      <c r="P151" s="211" t="e">
        <f>IF('Crisis Indicator Data'!#REF!="No Data",1,IF(#REF!&lt;&gt;"",1,0))</f>
        <v>#REF!</v>
      </c>
      <c r="Q151" s="211" t="e">
        <f>IF('Crisis Indicator Data'!#REF!="No Data",1,IF(#REF!&lt;&gt;"",1,0))</f>
        <v>#REF!</v>
      </c>
      <c r="R151" s="211" t="e">
        <f>IF('Crisis Indicator Data'!#REF!="No Data",1,IF(#REF!&lt;&gt;"",1,0))</f>
        <v>#REF!</v>
      </c>
      <c r="S151" s="211" t="e">
        <f>IF('Crisis Indicator Data'!#REF!="No Data",1,IF(#REF!&lt;&gt;"",1,0))</f>
        <v>#REF!</v>
      </c>
      <c r="T151" s="211" t="e">
        <f>IF('Crisis Indicator Data'!#REF!="No Data",1,IF(#REF!&lt;&gt;"",1,0))</f>
        <v>#REF!</v>
      </c>
      <c r="U151" s="211" t="e">
        <f>IF('Crisis Indicator Data'!#REF!="No Data",1,IF(#REF!&lt;&gt;"",1,0))</f>
        <v>#REF!</v>
      </c>
      <c r="V151" s="211" t="e">
        <f>IF('Crisis Indicator Data'!#REF!="No Data",1,IF(#REF!&lt;&gt;"",1,0))</f>
        <v>#REF!</v>
      </c>
      <c r="W151" s="211" t="e">
        <f>IF('Crisis Indicator Data'!#REF!="No Data",1,IF(#REF!&lt;&gt;"",1,0))</f>
        <v>#REF!</v>
      </c>
      <c r="X151" s="211" t="e">
        <f>IF('Crisis Indicator Data'!#REF!="No Data",1,IF(#REF!&lt;&gt;"",1,0))</f>
        <v>#REF!</v>
      </c>
      <c r="Y151" s="211" t="e">
        <f>IF('Crisis Indicator Data'!#REF!="No Data",1,IF(#REF!&lt;&gt;"",1,0))</f>
        <v>#REF!</v>
      </c>
      <c r="Z151" s="211" t="e">
        <f>IF('Crisis Indicator Data'!#REF!="No Data",1,IF(#REF!&lt;&gt;"",1,0))</f>
        <v>#REF!</v>
      </c>
      <c r="AA151" s="211" t="e">
        <f>IF('Crisis Indicator Data'!#REF!="No Data",1,IF(#REF!&lt;&gt;"",1,0))</f>
        <v>#REF!</v>
      </c>
      <c r="AB151" s="211" t="e">
        <f>IF('Crisis Indicator Data'!#REF!="No Data",1,IF(#REF!&lt;&gt;"",1,0))</f>
        <v>#REF!</v>
      </c>
      <c r="AC151" s="211" t="e">
        <f>IF('Crisis Indicator Data'!#REF!="No Data",1,IF(#REF!&lt;&gt;"",1,0))</f>
        <v>#REF!</v>
      </c>
      <c r="AD151" s="211" t="e">
        <f>IF('Crisis Indicator Data'!#REF!="No Data",1,IF(#REF!&lt;&gt;"",1,0))</f>
        <v>#REF!</v>
      </c>
      <c r="AE151" s="211" t="e">
        <f>IF('Crisis Indicator Data'!#REF!="No Data",1,IF(#REF!&lt;&gt;"",1,0))</f>
        <v>#REF!</v>
      </c>
      <c r="AF151" s="211" t="e">
        <f>IF('Crisis Indicator Data'!#REF!="No Data",1,IF(#REF!&lt;&gt;"",1,0))</f>
        <v>#REF!</v>
      </c>
      <c r="AG151" s="211" t="e">
        <f>IF('Crisis Indicator Data'!#REF!="No Data",1,IF(#REF!&lt;&gt;"",1,0))</f>
        <v>#REF!</v>
      </c>
      <c r="AH151" s="211" t="e">
        <f>IF('Crisis Indicator Data'!#REF!="No Data",1,IF(#REF!&lt;&gt;"",1,0))</f>
        <v>#REF!</v>
      </c>
      <c r="AI151" s="211" t="e">
        <f>IF('Crisis Indicator Data'!#REF!="No Data",1,IF(#REF!&lt;&gt;"",1,0))</f>
        <v>#REF!</v>
      </c>
      <c r="AJ151" s="211" t="e">
        <f>IF('Crisis Indicator Data'!#REF!="No Data",1,IF(#REF!&lt;&gt;"",1,0))</f>
        <v>#REF!</v>
      </c>
      <c r="AK151" s="211" t="e">
        <f>IF('Crisis Indicator Data'!#REF!="No Data",1,IF(#REF!&lt;&gt;"",1,0))</f>
        <v>#REF!</v>
      </c>
      <c r="AL151" s="211" t="e">
        <f>IF('Crisis Indicator Data'!#REF!="No Data",1,IF(#REF!&lt;&gt;"",1,0))</f>
        <v>#REF!</v>
      </c>
      <c r="AM151" s="211" t="e">
        <f>IF('Crisis Indicator Data'!#REF!="No Data",1,IF(#REF!&lt;&gt;"",1,0))</f>
        <v>#REF!</v>
      </c>
      <c r="AN151" s="211" t="e">
        <f>IF('Crisis Indicator Data'!#REF!="No Data",1,IF(#REF!&lt;&gt;"",1,0))</f>
        <v>#REF!</v>
      </c>
      <c r="AO151" s="211" t="e">
        <f>IF('Crisis Indicator Data'!#REF!="No Data",1,IF(#REF!&lt;&gt;"",1,0))</f>
        <v>#REF!</v>
      </c>
      <c r="AP151" s="211" t="e">
        <f>IF('Crisis Indicator Data'!#REF!="No Data",1,IF(#REF!&lt;&gt;"",1,0))</f>
        <v>#REF!</v>
      </c>
      <c r="AQ151" s="211" t="e">
        <f>IF('Crisis Indicator Data'!#REF!="No Data",1,IF(#REF!&lt;&gt;"",1,0))</f>
        <v>#REF!</v>
      </c>
      <c r="AR151" s="211" t="e">
        <f>IF('Crisis Indicator Data'!#REF!="No Data",1,IF(#REF!&lt;&gt;"",1,0))</f>
        <v>#REF!</v>
      </c>
      <c r="AS151" s="211" t="e">
        <f>IF('Crisis Indicator Data'!#REF!="No Data",1,IF(#REF!&lt;&gt;"",1,0))</f>
        <v>#REF!</v>
      </c>
      <c r="AT151" s="211" t="e">
        <f>IF('Crisis Indicator Data'!#REF!="No Data",1,IF(#REF!&lt;&gt;"",1,0))</f>
        <v>#REF!</v>
      </c>
      <c r="AU151" s="211" t="e">
        <f>IF('Crisis Indicator Data'!#REF!="No Data",1,IF(#REF!&lt;&gt;"",1,0))</f>
        <v>#REF!</v>
      </c>
      <c r="AV151" s="211" t="e">
        <f>IF('Crisis Indicator Data'!#REF!="No Data",1,IF(#REF!&lt;&gt;"",1,0))</f>
        <v>#REF!</v>
      </c>
      <c r="AW151" s="211" t="e">
        <f>IF('Crisis Indicator Data'!#REF!="No Data",1,IF(#REF!&lt;&gt;"",1,0))</f>
        <v>#REF!</v>
      </c>
      <c r="AX151" s="211" t="e">
        <f>IF('Crisis Indicator Data'!#REF!="No Data",1,IF(#REF!&lt;&gt;"",1,0))</f>
        <v>#REF!</v>
      </c>
      <c r="AY151" s="211" t="e">
        <f>IF('Crisis Indicator Data'!#REF!="No Data",1,IF(#REF!&lt;&gt;"",1,0))</f>
        <v>#REF!</v>
      </c>
      <c r="AZ151" s="211" t="e">
        <f>IF('Crisis Indicator Data'!#REF!="No Data",1,IF(#REF!&lt;&gt;"",1,0))</f>
        <v>#REF!</v>
      </c>
      <c r="BA151" t="e">
        <f t="shared" si="8"/>
        <v>#REF!</v>
      </c>
      <c r="BB151" s="22" t="e">
        <f t="shared" si="9"/>
        <v>#REF!</v>
      </c>
    </row>
    <row r="152" spans="1:54" x14ac:dyDescent="0.25">
      <c r="A152" t="s">
        <v>9017</v>
      </c>
      <c r="B152" s="211" t="e">
        <f>IF('Crisis Indicator Data'!#REF!="No Data",1,IF(#REF!&lt;&gt;"",1,0))</f>
        <v>#REF!</v>
      </c>
      <c r="C152" s="211" t="e">
        <f>IF('Crisis Indicator Data'!#REF!="No Data",1,IF(#REF!&lt;&gt;"",1,0))</f>
        <v>#REF!</v>
      </c>
      <c r="D152" s="211" t="e">
        <f>IF('Crisis Indicator Data'!#REF!="No Data",1,IF(#REF!&lt;&gt;"",1,0))</f>
        <v>#REF!</v>
      </c>
      <c r="E152" s="211" t="e">
        <f>IF('Crisis Indicator Data'!#REF!="No Data",1,IF(#REF!&lt;&gt;"",1,0))</f>
        <v>#REF!</v>
      </c>
      <c r="F152" s="211" t="e">
        <f>IF('Crisis Indicator Data'!#REF!="No Data",1,IF(#REF!&lt;&gt;"",1,0))</f>
        <v>#REF!</v>
      </c>
      <c r="G152" s="211" t="e">
        <f>IF('Crisis Indicator Data'!#REF!="No Data",1,IF(#REF!&lt;&gt;"",1,0))</f>
        <v>#REF!</v>
      </c>
      <c r="H152" s="211" t="e">
        <f>IF('Crisis Indicator Data'!#REF!="No Data",1,IF(#REF!&lt;&gt;"",1,0))</f>
        <v>#REF!</v>
      </c>
      <c r="I152" s="211" t="e">
        <f>IF('Crisis Indicator Data'!#REF!="No Data",1,IF(#REF!&lt;&gt;"",1,0))</f>
        <v>#REF!</v>
      </c>
      <c r="J152" s="211" t="e">
        <f>IF('Crisis Indicator Data'!#REF!="No Data",1,IF(#REF!&lt;&gt;"",1,0))</f>
        <v>#REF!</v>
      </c>
      <c r="K152" s="211" t="e">
        <f>IF('Crisis Indicator Data'!#REF!="No Data",1,IF(#REF!&lt;&gt;"",1,0))</f>
        <v>#REF!</v>
      </c>
      <c r="L152" s="211" t="e">
        <f>IF('Crisis Indicator Data'!#REF!="No Data",1,IF(#REF!&lt;&gt;"",1,0))</f>
        <v>#REF!</v>
      </c>
      <c r="M152" s="211" t="e">
        <f>IF('Crisis Indicator Data'!#REF!="No Data",1,IF(#REF!&lt;&gt;"",1,0))</f>
        <v>#REF!</v>
      </c>
      <c r="N152" s="211" t="e">
        <f>IF('Crisis Indicator Data'!#REF!="No Data",1,IF(#REF!&lt;&gt;"",1,0))</f>
        <v>#REF!</v>
      </c>
      <c r="O152" s="211" t="e">
        <f>IF('Crisis Indicator Data'!#REF!="No Data",1,IF(#REF!&lt;&gt;"",1,0))</f>
        <v>#REF!</v>
      </c>
      <c r="P152" s="211" t="e">
        <f>IF('Crisis Indicator Data'!#REF!="No Data",1,IF(#REF!&lt;&gt;"",1,0))</f>
        <v>#REF!</v>
      </c>
      <c r="Q152" s="211" t="e">
        <f>IF('Crisis Indicator Data'!#REF!="No Data",1,IF(#REF!&lt;&gt;"",1,0))</f>
        <v>#REF!</v>
      </c>
      <c r="R152" s="211" t="e">
        <f>IF('Crisis Indicator Data'!#REF!="No Data",1,IF(#REF!&lt;&gt;"",1,0))</f>
        <v>#REF!</v>
      </c>
      <c r="S152" s="211" t="e">
        <f>IF('Crisis Indicator Data'!#REF!="No Data",1,IF(#REF!&lt;&gt;"",1,0))</f>
        <v>#REF!</v>
      </c>
      <c r="T152" s="211" t="e">
        <f>IF('Crisis Indicator Data'!#REF!="No Data",1,IF(#REF!&lt;&gt;"",1,0))</f>
        <v>#REF!</v>
      </c>
      <c r="U152" s="211" t="e">
        <f>IF('Crisis Indicator Data'!#REF!="No Data",1,IF(#REF!&lt;&gt;"",1,0))</f>
        <v>#REF!</v>
      </c>
      <c r="V152" s="211" t="e">
        <f>IF('Crisis Indicator Data'!#REF!="No Data",1,IF(#REF!&lt;&gt;"",1,0))</f>
        <v>#REF!</v>
      </c>
      <c r="W152" s="211" t="e">
        <f>IF('Crisis Indicator Data'!#REF!="No Data",1,IF(#REF!&lt;&gt;"",1,0))</f>
        <v>#REF!</v>
      </c>
      <c r="X152" s="211" t="e">
        <f>IF('Crisis Indicator Data'!#REF!="No Data",1,IF(#REF!&lt;&gt;"",1,0))</f>
        <v>#REF!</v>
      </c>
      <c r="Y152" s="211" t="e">
        <f>IF('Crisis Indicator Data'!#REF!="No Data",1,IF(#REF!&lt;&gt;"",1,0))</f>
        <v>#REF!</v>
      </c>
      <c r="Z152" s="211" t="e">
        <f>IF('Crisis Indicator Data'!#REF!="No Data",1,IF(#REF!&lt;&gt;"",1,0))</f>
        <v>#REF!</v>
      </c>
      <c r="AA152" s="211" t="e">
        <f>IF('Crisis Indicator Data'!#REF!="No Data",1,IF(#REF!&lt;&gt;"",1,0))</f>
        <v>#REF!</v>
      </c>
      <c r="AB152" s="211" t="e">
        <f>IF('Crisis Indicator Data'!#REF!="No Data",1,IF(#REF!&lt;&gt;"",1,0))</f>
        <v>#REF!</v>
      </c>
      <c r="AC152" s="211" t="e">
        <f>IF('Crisis Indicator Data'!#REF!="No Data",1,IF(#REF!&lt;&gt;"",1,0))</f>
        <v>#REF!</v>
      </c>
      <c r="AD152" s="211" t="e">
        <f>IF('Crisis Indicator Data'!#REF!="No Data",1,IF(#REF!&lt;&gt;"",1,0))</f>
        <v>#REF!</v>
      </c>
      <c r="AE152" s="211" t="e">
        <f>IF('Crisis Indicator Data'!#REF!="No Data",1,IF(#REF!&lt;&gt;"",1,0))</f>
        <v>#REF!</v>
      </c>
      <c r="AF152" s="211" t="e">
        <f>IF('Crisis Indicator Data'!#REF!="No Data",1,IF(#REF!&lt;&gt;"",1,0))</f>
        <v>#REF!</v>
      </c>
      <c r="AG152" s="211" t="e">
        <f>IF('Crisis Indicator Data'!#REF!="No Data",1,IF(#REF!&lt;&gt;"",1,0))</f>
        <v>#REF!</v>
      </c>
      <c r="AH152" s="211" t="e">
        <f>IF('Crisis Indicator Data'!#REF!="No Data",1,IF(#REF!&lt;&gt;"",1,0))</f>
        <v>#REF!</v>
      </c>
      <c r="AI152" s="211" t="e">
        <f>IF('Crisis Indicator Data'!#REF!="No Data",1,IF(#REF!&lt;&gt;"",1,0))</f>
        <v>#REF!</v>
      </c>
      <c r="AJ152" s="211" t="e">
        <f>IF('Crisis Indicator Data'!#REF!="No Data",1,IF(#REF!&lt;&gt;"",1,0))</f>
        <v>#REF!</v>
      </c>
      <c r="AK152" s="211" t="e">
        <f>IF('Crisis Indicator Data'!#REF!="No Data",1,IF(#REF!&lt;&gt;"",1,0))</f>
        <v>#REF!</v>
      </c>
      <c r="AL152" s="211" t="e">
        <f>IF('Crisis Indicator Data'!#REF!="No Data",1,IF(#REF!&lt;&gt;"",1,0))</f>
        <v>#REF!</v>
      </c>
      <c r="AM152" s="211" t="e">
        <f>IF('Crisis Indicator Data'!#REF!="No Data",1,IF(#REF!&lt;&gt;"",1,0))</f>
        <v>#REF!</v>
      </c>
      <c r="AN152" s="211" t="e">
        <f>IF('Crisis Indicator Data'!#REF!="No Data",1,IF(#REF!&lt;&gt;"",1,0))</f>
        <v>#REF!</v>
      </c>
      <c r="AO152" s="211" t="e">
        <f>IF('Crisis Indicator Data'!#REF!="No Data",1,IF(#REF!&lt;&gt;"",1,0))</f>
        <v>#REF!</v>
      </c>
      <c r="AP152" s="211" t="e">
        <f>IF('Crisis Indicator Data'!#REF!="No Data",1,IF(#REF!&lt;&gt;"",1,0))</f>
        <v>#REF!</v>
      </c>
      <c r="AQ152" s="211" t="e">
        <f>IF('Crisis Indicator Data'!#REF!="No Data",1,IF(#REF!&lt;&gt;"",1,0))</f>
        <v>#REF!</v>
      </c>
      <c r="AR152" s="211" t="e">
        <f>IF('Crisis Indicator Data'!#REF!="No Data",1,IF(#REF!&lt;&gt;"",1,0))</f>
        <v>#REF!</v>
      </c>
      <c r="AS152" s="211" t="e">
        <f>IF('Crisis Indicator Data'!#REF!="No Data",1,IF(#REF!&lt;&gt;"",1,0))</f>
        <v>#REF!</v>
      </c>
      <c r="AT152" s="211" t="e">
        <f>IF('Crisis Indicator Data'!#REF!="No Data",1,IF(#REF!&lt;&gt;"",1,0))</f>
        <v>#REF!</v>
      </c>
      <c r="AU152" s="211" t="e">
        <f>IF('Crisis Indicator Data'!#REF!="No Data",1,IF(#REF!&lt;&gt;"",1,0))</f>
        <v>#REF!</v>
      </c>
      <c r="AV152" s="211" t="e">
        <f>IF('Crisis Indicator Data'!#REF!="No Data",1,IF(#REF!&lt;&gt;"",1,0))</f>
        <v>#REF!</v>
      </c>
      <c r="AW152" s="211" t="e">
        <f>IF('Crisis Indicator Data'!#REF!="No Data",1,IF(#REF!&lt;&gt;"",1,0))</f>
        <v>#REF!</v>
      </c>
      <c r="AX152" s="211" t="e">
        <f>IF('Crisis Indicator Data'!#REF!="No Data",1,IF(#REF!&lt;&gt;"",1,0))</f>
        <v>#REF!</v>
      </c>
      <c r="AY152" s="211" t="e">
        <f>IF('Crisis Indicator Data'!#REF!="No Data",1,IF(#REF!&lt;&gt;"",1,0))</f>
        <v>#REF!</v>
      </c>
      <c r="AZ152" s="211" t="e">
        <f>IF('Crisis Indicator Data'!#REF!="No Data",1,IF(#REF!&lt;&gt;"",1,0))</f>
        <v>#REF!</v>
      </c>
      <c r="BA152" t="e">
        <f t="shared" si="8"/>
        <v>#REF!</v>
      </c>
      <c r="BB152" s="22" t="e">
        <f t="shared" si="9"/>
        <v>#REF!</v>
      </c>
    </row>
    <row r="153" spans="1:54" x14ac:dyDescent="0.25">
      <c r="A153" t="s">
        <v>9013</v>
      </c>
      <c r="B153" s="211" t="e">
        <f>IF('Crisis Indicator Data'!#REF!="No Data",1,IF(#REF!&lt;&gt;"",1,0))</f>
        <v>#REF!</v>
      </c>
      <c r="C153" s="211" t="e">
        <f>IF('Crisis Indicator Data'!#REF!="No Data",1,IF(#REF!&lt;&gt;"",1,0))</f>
        <v>#REF!</v>
      </c>
      <c r="D153" s="211" t="e">
        <f>IF('Crisis Indicator Data'!#REF!="No Data",1,IF(#REF!&lt;&gt;"",1,0))</f>
        <v>#REF!</v>
      </c>
      <c r="E153" s="211" t="e">
        <f>IF('Crisis Indicator Data'!#REF!="No Data",1,IF(#REF!&lt;&gt;"",1,0))</f>
        <v>#REF!</v>
      </c>
      <c r="F153" s="211" t="e">
        <f>IF('Crisis Indicator Data'!#REF!="No Data",1,IF(#REF!&lt;&gt;"",1,0))</f>
        <v>#REF!</v>
      </c>
      <c r="G153" s="211" t="e">
        <f>IF('Crisis Indicator Data'!#REF!="No Data",1,IF(#REF!&lt;&gt;"",1,0))</f>
        <v>#REF!</v>
      </c>
      <c r="H153" s="211" t="e">
        <f>IF('Crisis Indicator Data'!#REF!="No Data",1,IF(#REF!&lt;&gt;"",1,0))</f>
        <v>#REF!</v>
      </c>
      <c r="I153" s="211" t="e">
        <f>IF('Crisis Indicator Data'!#REF!="No Data",1,IF(#REF!&lt;&gt;"",1,0))</f>
        <v>#REF!</v>
      </c>
      <c r="J153" s="211" t="e">
        <f>IF('Crisis Indicator Data'!#REF!="No Data",1,IF(#REF!&lt;&gt;"",1,0))</f>
        <v>#REF!</v>
      </c>
      <c r="K153" s="211" t="e">
        <f>IF('Crisis Indicator Data'!#REF!="No Data",1,IF(#REF!&lt;&gt;"",1,0))</f>
        <v>#REF!</v>
      </c>
      <c r="L153" s="211" t="e">
        <f>IF('Crisis Indicator Data'!#REF!="No Data",1,IF(#REF!&lt;&gt;"",1,0))</f>
        <v>#REF!</v>
      </c>
      <c r="M153" s="211" t="e">
        <f>IF('Crisis Indicator Data'!#REF!="No Data",1,IF(#REF!&lt;&gt;"",1,0))</f>
        <v>#REF!</v>
      </c>
      <c r="N153" s="211" t="e">
        <f>IF('Crisis Indicator Data'!#REF!="No Data",1,IF(#REF!&lt;&gt;"",1,0))</f>
        <v>#REF!</v>
      </c>
      <c r="O153" s="211" t="e">
        <f>IF('Crisis Indicator Data'!#REF!="No Data",1,IF(#REF!&lt;&gt;"",1,0))</f>
        <v>#REF!</v>
      </c>
      <c r="P153" s="211" t="e">
        <f>IF('Crisis Indicator Data'!#REF!="No Data",1,IF(#REF!&lt;&gt;"",1,0))</f>
        <v>#REF!</v>
      </c>
      <c r="Q153" s="211" t="e">
        <f>IF('Crisis Indicator Data'!#REF!="No Data",1,IF(#REF!&lt;&gt;"",1,0))</f>
        <v>#REF!</v>
      </c>
      <c r="R153" s="211" t="e">
        <f>IF('Crisis Indicator Data'!#REF!="No Data",1,IF(#REF!&lt;&gt;"",1,0))</f>
        <v>#REF!</v>
      </c>
      <c r="S153" s="211" t="e">
        <f>IF('Crisis Indicator Data'!#REF!="No Data",1,IF(#REF!&lt;&gt;"",1,0))</f>
        <v>#REF!</v>
      </c>
      <c r="T153" s="211" t="e">
        <f>IF('Crisis Indicator Data'!#REF!="No Data",1,IF(#REF!&lt;&gt;"",1,0))</f>
        <v>#REF!</v>
      </c>
      <c r="U153" s="211" t="e">
        <f>IF('Crisis Indicator Data'!#REF!="No Data",1,IF(#REF!&lt;&gt;"",1,0))</f>
        <v>#REF!</v>
      </c>
      <c r="V153" s="211" t="e">
        <f>IF('Crisis Indicator Data'!#REF!="No Data",1,IF(#REF!&lt;&gt;"",1,0))</f>
        <v>#REF!</v>
      </c>
      <c r="W153" s="211" t="e">
        <f>IF('Crisis Indicator Data'!#REF!="No Data",1,IF(#REF!&lt;&gt;"",1,0))</f>
        <v>#REF!</v>
      </c>
      <c r="X153" s="211" t="e">
        <f>IF('Crisis Indicator Data'!#REF!="No Data",1,IF(#REF!&lt;&gt;"",1,0))</f>
        <v>#REF!</v>
      </c>
      <c r="Y153" s="211" t="e">
        <f>IF('Crisis Indicator Data'!#REF!="No Data",1,IF(#REF!&lt;&gt;"",1,0))</f>
        <v>#REF!</v>
      </c>
      <c r="Z153" s="211" t="e">
        <f>IF('Crisis Indicator Data'!#REF!="No Data",1,IF(#REF!&lt;&gt;"",1,0))</f>
        <v>#REF!</v>
      </c>
      <c r="AA153" s="211" t="e">
        <f>IF('Crisis Indicator Data'!#REF!="No Data",1,IF(#REF!&lt;&gt;"",1,0))</f>
        <v>#REF!</v>
      </c>
      <c r="AB153" s="211" t="e">
        <f>IF('Crisis Indicator Data'!#REF!="No Data",1,IF(#REF!&lt;&gt;"",1,0))</f>
        <v>#REF!</v>
      </c>
      <c r="AC153" s="211" t="e">
        <f>IF('Crisis Indicator Data'!#REF!="No Data",1,IF(#REF!&lt;&gt;"",1,0))</f>
        <v>#REF!</v>
      </c>
      <c r="AD153" s="211" t="e">
        <f>IF('Crisis Indicator Data'!#REF!="No Data",1,IF(#REF!&lt;&gt;"",1,0))</f>
        <v>#REF!</v>
      </c>
      <c r="AE153" s="211" t="e">
        <f>IF('Crisis Indicator Data'!#REF!="No Data",1,IF(#REF!&lt;&gt;"",1,0))</f>
        <v>#REF!</v>
      </c>
      <c r="AF153" s="211" t="e">
        <f>IF('Crisis Indicator Data'!#REF!="No Data",1,IF(#REF!&lt;&gt;"",1,0))</f>
        <v>#REF!</v>
      </c>
      <c r="AG153" s="211" t="e">
        <f>IF('Crisis Indicator Data'!#REF!="No Data",1,IF(#REF!&lt;&gt;"",1,0))</f>
        <v>#REF!</v>
      </c>
      <c r="AH153" s="211" t="e">
        <f>IF('Crisis Indicator Data'!#REF!="No Data",1,IF(#REF!&lt;&gt;"",1,0))</f>
        <v>#REF!</v>
      </c>
      <c r="AI153" s="211" t="e">
        <f>IF('Crisis Indicator Data'!#REF!="No Data",1,IF(#REF!&lt;&gt;"",1,0))</f>
        <v>#REF!</v>
      </c>
      <c r="AJ153" s="211" t="e">
        <f>IF('Crisis Indicator Data'!#REF!="No Data",1,IF(#REF!&lt;&gt;"",1,0))</f>
        <v>#REF!</v>
      </c>
      <c r="AK153" s="211" t="e">
        <f>IF('Crisis Indicator Data'!#REF!="No Data",1,IF(#REF!&lt;&gt;"",1,0))</f>
        <v>#REF!</v>
      </c>
      <c r="AL153" s="211" t="e">
        <f>IF('Crisis Indicator Data'!#REF!="No Data",1,IF(#REF!&lt;&gt;"",1,0))</f>
        <v>#REF!</v>
      </c>
      <c r="AM153" s="211" t="e">
        <f>IF('Crisis Indicator Data'!#REF!="No Data",1,IF(#REF!&lt;&gt;"",1,0))</f>
        <v>#REF!</v>
      </c>
      <c r="AN153" s="211" t="e">
        <f>IF('Crisis Indicator Data'!#REF!="No Data",1,IF(#REF!&lt;&gt;"",1,0))</f>
        <v>#REF!</v>
      </c>
      <c r="AO153" s="211" t="e">
        <f>IF('Crisis Indicator Data'!#REF!="No Data",1,IF(#REF!&lt;&gt;"",1,0))</f>
        <v>#REF!</v>
      </c>
      <c r="AP153" s="211" t="e">
        <f>IF('Crisis Indicator Data'!#REF!="No Data",1,IF(#REF!&lt;&gt;"",1,0))</f>
        <v>#REF!</v>
      </c>
      <c r="AQ153" s="211" t="e">
        <f>IF('Crisis Indicator Data'!#REF!="No Data",1,IF(#REF!&lt;&gt;"",1,0))</f>
        <v>#REF!</v>
      </c>
      <c r="AR153" s="211" t="e">
        <f>IF('Crisis Indicator Data'!#REF!="No Data",1,IF(#REF!&lt;&gt;"",1,0))</f>
        <v>#REF!</v>
      </c>
      <c r="AS153" s="211" t="e">
        <f>IF('Crisis Indicator Data'!#REF!="No Data",1,IF(#REF!&lt;&gt;"",1,0))</f>
        <v>#REF!</v>
      </c>
      <c r="AT153" s="211" t="e">
        <f>IF('Crisis Indicator Data'!#REF!="No Data",1,IF(#REF!&lt;&gt;"",1,0))</f>
        <v>#REF!</v>
      </c>
      <c r="AU153" s="211" t="e">
        <f>IF('Crisis Indicator Data'!#REF!="No Data",1,IF(#REF!&lt;&gt;"",1,0))</f>
        <v>#REF!</v>
      </c>
      <c r="AV153" s="211" t="e">
        <f>IF('Crisis Indicator Data'!#REF!="No Data",1,IF(#REF!&lt;&gt;"",1,0))</f>
        <v>#REF!</v>
      </c>
      <c r="AW153" s="211" t="e">
        <f>IF('Crisis Indicator Data'!#REF!="No Data",1,IF(#REF!&lt;&gt;"",1,0))</f>
        <v>#REF!</v>
      </c>
      <c r="AX153" s="211" t="e">
        <f>IF('Crisis Indicator Data'!#REF!="No Data",1,IF(#REF!&lt;&gt;"",1,0))</f>
        <v>#REF!</v>
      </c>
      <c r="AY153" s="211" t="e">
        <f>IF('Crisis Indicator Data'!#REF!="No Data",1,IF(#REF!&lt;&gt;"",1,0))</f>
        <v>#REF!</v>
      </c>
      <c r="AZ153" s="211" t="e">
        <f>IF('Crisis Indicator Data'!#REF!="No Data",1,IF(#REF!&lt;&gt;"",1,0))</f>
        <v>#REF!</v>
      </c>
      <c r="BA153" t="e">
        <f t="shared" si="8"/>
        <v>#REF!</v>
      </c>
      <c r="BB153" s="22" t="e">
        <f t="shared" si="9"/>
        <v>#REF!</v>
      </c>
    </row>
    <row r="154" spans="1:54" x14ac:dyDescent="0.25">
      <c r="A154" t="s">
        <v>9027</v>
      </c>
      <c r="B154" s="211" t="e">
        <f>IF('Crisis Indicator Data'!#REF!="No Data",1,IF(#REF!&lt;&gt;"",1,0))</f>
        <v>#REF!</v>
      </c>
      <c r="C154" s="211" t="e">
        <f>IF('Crisis Indicator Data'!#REF!="No Data",1,IF(#REF!&lt;&gt;"",1,0))</f>
        <v>#REF!</v>
      </c>
      <c r="D154" s="211" t="e">
        <f>IF('Crisis Indicator Data'!#REF!="No Data",1,IF(#REF!&lt;&gt;"",1,0))</f>
        <v>#REF!</v>
      </c>
      <c r="E154" s="211" t="e">
        <f>IF('Crisis Indicator Data'!#REF!="No Data",1,IF(#REF!&lt;&gt;"",1,0))</f>
        <v>#REF!</v>
      </c>
      <c r="F154" s="211" t="e">
        <f>IF('Crisis Indicator Data'!#REF!="No Data",1,IF(#REF!&lt;&gt;"",1,0))</f>
        <v>#REF!</v>
      </c>
      <c r="G154" s="211" t="e">
        <f>IF('Crisis Indicator Data'!#REF!="No Data",1,IF(#REF!&lt;&gt;"",1,0))</f>
        <v>#REF!</v>
      </c>
      <c r="H154" s="211" t="e">
        <f>IF('Crisis Indicator Data'!#REF!="No Data",1,IF(#REF!&lt;&gt;"",1,0))</f>
        <v>#REF!</v>
      </c>
      <c r="I154" s="211" t="e">
        <f>IF('Crisis Indicator Data'!#REF!="No Data",1,IF(#REF!&lt;&gt;"",1,0))</f>
        <v>#REF!</v>
      </c>
      <c r="J154" s="211" t="e">
        <f>IF('Crisis Indicator Data'!#REF!="No Data",1,IF(#REF!&lt;&gt;"",1,0))</f>
        <v>#REF!</v>
      </c>
      <c r="K154" s="211" t="e">
        <f>IF('Crisis Indicator Data'!#REF!="No Data",1,IF(#REF!&lt;&gt;"",1,0))</f>
        <v>#REF!</v>
      </c>
      <c r="L154" s="211" t="e">
        <f>IF('Crisis Indicator Data'!#REF!="No Data",1,IF(#REF!&lt;&gt;"",1,0))</f>
        <v>#REF!</v>
      </c>
      <c r="M154" s="211" t="e">
        <f>IF('Crisis Indicator Data'!#REF!="No Data",1,IF(#REF!&lt;&gt;"",1,0))</f>
        <v>#REF!</v>
      </c>
      <c r="N154" s="211" t="e">
        <f>IF('Crisis Indicator Data'!#REF!="No Data",1,IF(#REF!&lt;&gt;"",1,0))</f>
        <v>#REF!</v>
      </c>
      <c r="O154" s="211" t="e">
        <f>IF('Crisis Indicator Data'!#REF!="No Data",1,IF(#REF!&lt;&gt;"",1,0))</f>
        <v>#REF!</v>
      </c>
      <c r="P154" s="211" t="e">
        <f>IF('Crisis Indicator Data'!#REF!="No Data",1,IF(#REF!&lt;&gt;"",1,0))</f>
        <v>#REF!</v>
      </c>
      <c r="Q154" s="211" t="e">
        <f>IF('Crisis Indicator Data'!#REF!="No Data",1,IF(#REF!&lt;&gt;"",1,0))</f>
        <v>#REF!</v>
      </c>
      <c r="R154" s="211" t="e">
        <f>IF('Crisis Indicator Data'!#REF!="No Data",1,IF(#REF!&lt;&gt;"",1,0))</f>
        <v>#REF!</v>
      </c>
      <c r="S154" s="211" t="e">
        <f>IF('Crisis Indicator Data'!#REF!="No Data",1,IF(#REF!&lt;&gt;"",1,0))</f>
        <v>#REF!</v>
      </c>
      <c r="T154" s="211" t="e">
        <f>IF('Crisis Indicator Data'!#REF!="No Data",1,IF(#REF!&lt;&gt;"",1,0))</f>
        <v>#REF!</v>
      </c>
      <c r="U154" s="211" t="e">
        <f>IF('Crisis Indicator Data'!#REF!="No Data",1,IF(#REF!&lt;&gt;"",1,0))</f>
        <v>#REF!</v>
      </c>
      <c r="V154" s="211" t="e">
        <f>IF('Crisis Indicator Data'!#REF!="No Data",1,IF(#REF!&lt;&gt;"",1,0))</f>
        <v>#REF!</v>
      </c>
      <c r="W154" s="211" t="e">
        <f>IF('Crisis Indicator Data'!#REF!="No Data",1,IF(#REF!&lt;&gt;"",1,0))</f>
        <v>#REF!</v>
      </c>
      <c r="X154" s="211" t="e">
        <f>IF('Crisis Indicator Data'!#REF!="No Data",1,IF(#REF!&lt;&gt;"",1,0))</f>
        <v>#REF!</v>
      </c>
      <c r="Y154" s="211" t="e">
        <f>IF('Crisis Indicator Data'!#REF!="No Data",1,IF(#REF!&lt;&gt;"",1,0))</f>
        <v>#REF!</v>
      </c>
      <c r="Z154" s="211" t="e">
        <f>IF('Crisis Indicator Data'!#REF!="No Data",1,IF(#REF!&lt;&gt;"",1,0))</f>
        <v>#REF!</v>
      </c>
      <c r="AA154" s="211" t="e">
        <f>IF('Crisis Indicator Data'!#REF!="No Data",1,IF(#REF!&lt;&gt;"",1,0))</f>
        <v>#REF!</v>
      </c>
      <c r="AB154" s="211" t="e">
        <f>IF('Crisis Indicator Data'!#REF!="No Data",1,IF(#REF!&lt;&gt;"",1,0))</f>
        <v>#REF!</v>
      </c>
      <c r="AC154" s="211" t="e">
        <f>IF('Crisis Indicator Data'!#REF!="No Data",1,IF(#REF!&lt;&gt;"",1,0))</f>
        <v>#REF!</v>
      </c>
      <c r="AD154" s="211" t="e">
        <f>IF('Crisis Indicator Data'!#REF!="No Data",1,IF(#REF!&lt;&gt;"",1,0))</f>
        <v>#REF!</v>
      </c>
      <c r="AE154" s="211" t="e">
        <f>IF('Crisis Indicator Data'!#REF!="No Data",1,IF(#REF!&lt;&gt;"",1,0))</f>
        <v>#REF!</v>
      </c>
      <c r="AF154" s="211" t="e">
        <f>IF('Crisis Indicator Data'!#REF!="No Data",1,IF(#REF!&lt;&gt;"",1,0))</f>
        <v>#REF!</v>
      </c>
      <c r="AG154" s="211" t="e">
        <f>IF('Crisis Indicator Data'!#REF!="No Data",1,IF(#REF!&lt;&gt;"",1,0))</f>
        <v>#REF!</v>
      </c>
      <c r="AH154" s="211" t="e">
        <f>IF('Crisis Indicator Data'!#REF!="No Data",1,IF(#REF!&lt;&gt;"",1,0))</f>
        <v>#REF!</v>
      </c>
      <c r="AI154" s="211" t="e">
        <f>IF('Crisis Indicator Data'!#REF!="No Data",1,IF(#REF!&lt;&gt;"",1,0))</f>
        <v>#REF!</v>
      </c>
      <c r="AJ154" s="211" t="e">
        <f>IF('Crisis Indicator Data'!#REF!="No Data",1,IF(#REF!&lt;&gt;"",1,0))</f>
        <v>#REF!</v>
      </c>
      <c r="AK154" s="211" t="e">
        <f>IF('Crisis Indicator Data'!#REF!="No Data",1,IF(#REF!&lt;&gt;"",1,0))</f>
        <v>#REF!</v>
      </c>
      <c r="AL154" s="211" t="e">
        <f>IF('Crisis Indicator Data'!#REF!="No Data",1,IF(#REF!&lt;&gt;"",1,0))</f>
        <v>#REF!</v>
      </c>
      <c r="AM154" s="211" t="e">
        <f>IF('Crisis Indicator Data'!#REF!="No Data",1,IF(#REF!&lt;&gt;"",1,0))</f>
        <v>#REF!</v>
      </c>
      <c r="AN154" s="211" t="e">
        <f>IF('Crisis Indicator Data'!#REF!="No Data",1,IF(#REF!&lt;&gt;"",1,0))</f>
        <v>#REF!</v>
      </c>
      <c r="AO154" s="211" t="e">
        <f>IF('Crisis Indicator Data'!#REF!="No Data",1,IF(#REF!&lt;&gt;"",1,0))</f>
        <v>#REF!</v>
      </c>
      <c r="AP154" s="211" t="e">
        <f>IF('Crisis Indicator Data'!#REF!="No Data",1,IF(#REF!&lt;&gt;"",1,0))</f>
        <v>#REF!</v>
      </c>
      <c r="AQ154" s="211" t="e">
        <f>IF('Crisis Indicator Data'!#REF!="No Data",1,IF(#REF!&lt;&gt;"",1,0))</f>
        <v>#REF!</v>
      </c>
      <c r="AR154" s="211" t="e">
        <f>IF('Crisis Indicator Data'!#REF!="No Data",1,IF(#REF!&lt;&gt;"",1,0))</f>
        <v>#REF!</v>
      </c>
      <c r="AS154" s="211" t="e">
        <f>IF('Crisis Indicator Data'!#REF!="No Data",1,IF(#REF!&lt;&gt;"",1,0))</f>
        <v>#REF!</v>
      </c>
      <c r="AT154" s="211" t="e">
        <f>IF('Crisis Indicator Data'!#REF!="No Data",1,IF(#REF!&lt;&gt;"",1,0))</f>
        <v>#REF!</v>
      </c>
      <c r="AU154" s="211" t="e">
        <f>IF('Crisis Indicator Data'!#REF!="No Data",1,IF(#REF!&lt;&gt;"",1,0))</f>
        <v>#REF!</v>
      </c>
      <c r="AV154" s="211" t="e">
        <f>IF('Crisis Indicator Data'!#REF!="No Data",1,IF(#REF!&lt;&gt;"",1,0))</f>
        <v>#REF!</v>
      </c>
      <c r="AW154" s="211" t="e">
        <f>IF('Crisis Indicator Data'!#REF!="No Data",1,IF(#REF!&lt;&gt;"",1,0))</f>
        <v>#REF!</v>
      </c>
      <c r="AX154" s="211" t="e">
        <f>IF('Crisis Indicator Data'!#REF!="No Data",1,IF(#REF!&lt;&gt;"",1,0))</f>
        <v>#REF!</v>
      </c>
      <c r="AY154" s="211" t="e">
        <f>IF('Crisis Indicator Data'!#REF!="No Data",1,IF(#REF!&lt;&gt;"",1,0))</f>
        <v>#REF!</v>
      </c>
      <c r="AZ154" s="211" t="e">
        <f>IF('Crisis Indicator Data'!#REF!="No Data",1,IF(#REF!&lt;&gt;"",1,0))</f>
        <v>#REF!</v>
      </c>
      <c r="BA154" t="e">
        <f t="shared" si="8"/>
        <v>#REF!</v>
      </c>
      <c r="BB154" s="22" t="e">
        <f t="shared" si="9"/>
        <v>#REF!</v>
      </c>
    </row>
    <row r="155" spans="1:54" x14ac:dyDescent="0.25">
      <c r="A155" t="s">
        <v>9029</v>
      </c>
      <c r="B155" s="211" t="e">
        <f>IF('Crisis Indicator Data'!#REF!="No Data",1,IF(#REF!&lt;&gt;"",1,0))</f>
        <v>#REF!</v>
      </c>
      <c r="C155" s="211" t="e">
        <f>IF('Crisis Indicator Data'!#REF!="No Data",1,IF(#REF!&lt;&gt;"",1,0))</f>
        <v>#REF!</v>
      </c>
      <c r="D155" s="211" t="e">
        <f>IF('Crisis Indicator Data'!#REF!="No Data",1,IF(#REF!&lt;&gt;"",1,0))</f>
        <v>#REF!</v>
      </c>
      <c r="E155" s="211" t="e">
        <f>IF('Crisis Indicator Data'!#REF!="No Data",1,IF(#REF!&lt;&gt;"",1,0))</f>
        <v>#REF!</v>
      </c>
      <c r="F155" s="211" t="e">
        <f>IF('Crisis Indicator Data'!#REF!="No Data",1,IF(#REF!&lt;&gt;"",1,0))</f>
        <v>#REF!</v>
      </c>
      <c r="G155" s="211" t="e">
        <f>IF('Crisis Indicator Data'!#REF!="No Data",1,IF(#REF!&lt;&gt;"",1,0))</f>
        <v>#REF!</v>
      </c>
      <c r="H155" s="211" t="e">
        <f>IF('Crisis Indicator Data'!#REF!="No Data",1,IF(#REF!&lt;&gt;"",1,0))</f>
        <v>#REF!</v>
      </c>
      <c r="I155" s="211" t="e">
        <f>IF('Crisis Indicator Data'!#REF!="No Data",1,IF(#REF!&lt;&gt;"",1,0))</f>
        <v>#REF!</v>
      </c>
      <c r="J155" s="211" t="e">
        <f>IF('Crisis Indicator Data'!#REF!="No Data",1,IF(#REF!&lt;&gt;"",1,0))</f>
        <v>#REF!</v>
      </c>
      <c r="K155" s="211" t="e">
        <f>IF('Crisis Indicator Data'!#REF!="No Data",1,IF(#REF!&lt;&gt;"",1,0))</f>
        <v>#REF!</v>
      </c>
      <c r="L155" s="211" t="e">
        <f>IF('Crisis Indicator Data'!#REF!="No Data",1,IF(#REF!&lt;&gt;"",1,0))</f>
        <v>#REF!</v>
      </c>
      <c r="M155" s="211" t="e">
        <f>IF('Crisis Indicator Data'!#REF!="No Data",1,IF(#REF!&lt;&gt;"",1,0))</f>
        <v>#REF!</v>
      </c>
      <c r="N155" s="211" t="e">
        <f>IF('Crisis Indicator Data'!#REF!="No Data",1,IF(#REF!&lt;&gt;"",1,0))</f>
        <v>#REF!</v>
      </c>
      <c r="O155" s="211" t="e">
        <f>IF('Crisis Indicator Data'!#REF!="No Data",1,IF(#REF!&lt;&gt;"",1,0))</f>
        <v>#REF!</v>
      </c>
      <c r="P155" s="211" t="e">
        <f>IF('Crisis Indicator Data'!#REF!="No Data",1,IF(#REF!&lt;&gt;"",1,0))</f>
        <v>#REF!</v>
      </c>
      <c r="Q155" s="211" t="e">
        <f>IF('Crisis Indicator Data'!#REF!="No Data",1,IF(#REF!&lt;&gt;"",1,0))</f>
        <v>#REF!</v>
      </c>
      <c r="R155" s="211" t="e">
        <f>IF('Crisis Indicator Data'!#REF!="No Data",1,IF(#REF!&lt;&gt;"",1,0))</f>
        <v>#REF!</v>
      </c>
      <c r="S155" s="211" t="e">
        <f>IF('Crisis Indicator Data'!#REF!="No Data",1,IF(#REF!&lt;&gt;"",1,0))</f>
        <v>#REF!</v>
      </c>
      <c r="T155" s="211" t="e">
        <f>IF('Crisis Indicator Data'!#REF!="No Data",1,IF(#REF!&lt;&gt;"",1,0))</f>
        <v>#REF!</v>
      </c>
      <c r="U155" s="211" t="e">
        <f>IF('Crisis Indicator Data'!#REF!="No Data",1,IF(#REF!&lt;&gt;"",1,0))</f>
        <v>#REF!</v>
      </c>
      <c r="V155" s="211" t="e">
        <f>IF('Crisis Indicator Data'!#REF!="No Data",1,IF(#REF!&lt;&gt;"",1,0))</f>
        <v>#REF!</v>
      </c>
      <c r="W155" s="211" t="e">
        <f>IF('Crisis Indicator Data'!#REF!="No Data",1,IF(#REF!&lt;&gt;"",1,0))</f>
        <v>#REF!</v>
      </c>
      <c r="X155" s="211" t="e">
        <f>IF('Crisis Indicator Data'!#REF!="No Data",1,IF(#REF!&lt;&gt;"",1,0))</f>
        <v>#REF!</v>
      </c>
      <c r="Y155" s="211" t="e">
        <f>IF('Crisis Indicator Data'!#REF!="No Data",1,IF(#REF!&lt;&gt;"",1,0))</f>
        <v>#REF!</v>
      </c>
      <c r="Z155" s="211" t="e">
        <f>IF('Crisis Indicator Data'!#REF!="No Data",1,IF(#REF!&lt;&gt;"",1,0))</f>
        <v>#REF!</v>
      </c>
      <c r="AA155" s="211" t="e">
        <f>IF('Crisis Indicator Data'!#REF!="No Data",1,IF(#REF!&lt;&gt;"",1,0))</f>
        <v>#REF!</v>
      </c>
      <c r="AB155" s="211" t="e">
        <f>IF('Crisis Indicator Data'!#REF!="No Data",1,IF(#REF!&lt;&gt;"",1,0))</f>
        <v>#REF!</v>
      </c>
      <c r="AC155" s="211" t="e">
        <f>IF('Crisis Indicator Data'!#REF!="No Data",1,IF(#REF!&lt;&gt;"",1,0))</f>
        <v>#REF!</v>
      </c>
      <c r="AD155" s="211" t="e">
        <f>IF('Crisis Indicator Data'!#REF!="No Data",1,IF(#REF!&lt;&gt;"",1,0))</f>
        <v>#REF!</v>
      </c>
      <c r="AE155" s="211" t="e">
        <f>IF('Crisis Indicator Data'!#REF!="No Data",1,IF(#REF!&lt;&gt;"",1,0))</f>
        <v>#REF!</v>
      </c>
      <c r="AF155" s="211" t="e">
        <f>IF('Crisis Indicator Data'!#REF!="No Data",1,IF(#REF!&lt;&gt;"",1,0))</f>
        <v>#REF!</v>
      </c>
      <c r="AG155" s="211" t="e">
        <f>IF('Crisis Indicator Data'!#REF!="No Data",1,IF(#REF!&lt;&gt;"",1,0))</f>
        <v>#REF!</v>
      </c>
      <c r="AH155" s="211" t="e">
        <f>IF('Crisis Indicator Data'!#REF!="No Data",1,IF(#REF!&lt;&gt;"",1,0))</f>
        <v>#REF!</v>
      </c>
      <c r="AI155" s="211" t="e">
        <f>IF('Crisis Indicator Data'!#REF!="No Data",1,IF(#REF!&lt;&gt;"",1,0))</f>
        <v>#REF!</v>
      </c>
      <c r="AJ155" s="211" t="e">
        <f>IF('Crisis Indicator Data'!#REF!="No Data",1,IF(#REF!&lt;&gt;"",1,0))</f>
        <v>#REF!</v>
      </c>
      <c r="AK155" s="211" t="e">
        <f>IF('Crisis Indicator Data'!#REF!="No Data",1,IF(#REF!&lt;&gt;"",1,0))</f>
        <v>#REF!</v>
      </c>
      <c r="AL155" s="211" t="e">
        <f>IF('Crisis Indicator Data'!#REF!="No Data",1,IF(#REF!&lt;&gt;"",1,0))</f>
        <v>#REF!</v>
      </c>
      <c r="AM155" s="211" t="e">
        <f>IF('Crisis Indicator Data'!#REF!="No Data",1,IF(#REF!&lt;&gt;"",1,0))</f>
        <v>#REF!</v>
      </c>
      <c r="AN155" s="211" t="e">
        <f>IF('Crisis Indicator Data'!#REF!="No Data",1,IF(#REF!&lt;&gt;"",1,0))</f>
        <v>#REF!</v>
      </c>
      <c r="AO155" s="211" t="e">
        <f>IF('Crisis Indicator Data'!#REF!="No Data",1,IF(#REF!&lt;&gt;"",1,0))</f>
        <v>#REF!</v>
      </c>
      <c r="AP155" s="211" t="e">
        <f>IF('Crisis Indicator Data'!#REF!="No Data",1,IF(#REF!&lt;&gt;"",1,0))</f>
        <v>#REF!</v>
      </c>
      <c r="AQ155" s="211" t="e">
        <f>IF('Crisis Indicator Data'!#REF!="No Data",1,IF(#REF!&lt;&gt;"",1,0))</f>
        <v>#REF!</v>
      </c>
      <c r="AR155" s="211" t="e">
        <f>IF('Crisis Indicator Data'!#REF!="No Data",1,IF(#REF!&lt;&gt;"",1,0))</f>
        <v>#REF!</v>
      </c>
      <c r="AS155" s="211" t="e">
        <f>IF('Crisis Indicator Data'!#REF!="No Data",1,IF(#REF!&lt;&gt;"",1,0))</f>
        <v>#REF!</v>
      </c>
      <c r="AT155" s="211" t="e">
        <f>IF('Crisis Indicator Data'!#REF!="No Data",1,IF(#REF!&lt;&gt;"",1,0))</f>
        <v>#REF!</v>
      </c>
      <c r="AU155" s="211" t="e">
        <f>IF('Crisis Indicator Data'!#REF!="No Data",1,IF(#REF!&lt;&gt;"",1,0))</f>
        <v>#REF!</v>
      </c>
      <c r="AV155" s="211" t="e">
        <f>IF('Crisis Indicator Data'!#REF!="No Data",1,IF(#REF!&lt;&gt;"",1,0))</f>
        <v>#REF!</v>
      </c>
      <c r="AW155" s="211" t="e">
        <f>IF('Crisis Indicator Data'!#REF!="No Data",1,IF(#REF!&lt;&gt;"",1,0))</f>
        <v>#REF!</v>
      </c>
      <c r="AX155" s="211" t="e">
        <f>IF('Crisis Indicator Data'!#REF!="No Data",1,IF(#REF!&lt;&gt;"",1,0))</f>
        <v>#REF!</v>
      </c>
      <c r="AY155" s="211" t="e">
        <f>IF('Crisis Indicator Data'!#REF!="No Data",1,IF(#REF!&lt;&gt;"",1,0))</f>
        <v>#REF!</v>
      </c>
      <c r="AZ155" s="211" t="e">
        <f>IF('Crisis Indicator Data'!#REF!="No Data",1,IF(#REF!&lt;&gt;"",1,0))</f>
        <v>#REF!</v>
      </c>
      <c r="BA155" t="e">
        <f t="shared" si="8"/>
        <v>#REF!</v>
      </c>
      <c r="BB155" s="22" t="e">
        <f t="shared" si="9"/>
        <v>#REF!</v>
      </c>
    </row>
    <row r="156" spans="1:54" x14ac:dyDescent="0.25">
      <c r="A156" t="s">
        <v>9015</v>
      </c>
      <c r="B156" s="211" t="e">
        <f>IF('Crisis Indicator Data'!#REF!="No Data",1,IF(#REF!&lt;&gt;"",1,0))</f>
        <v>#REF!</v>
      </c>
      <c r="C156" s="211" t="e">
        <f>IF('Crisis Indicator Data'!#REF!="No Data",1,IF(#REF!&lt;&gt;"",1,0))</f>
        <v>#REF!</v>
      </c>
      <c r="D156" s="211" t="e">
        <f>IF('Crisis Indicator Data'!#REF!="No Data",1,IF(#REF!&lt;&gt;"",1,0))</f>
        <v>#REF!</v>
      </c>
      <c r="E156" s="211" t="e">
        <f>IF('Crisis Indicator Data'!#REF!="No Data",1,IF(#REF!&lt;&gt;"",1,0))</f>
        <v>#REF!</v>
      </c>
      <c r="F156" s="211" t="e">
        <f>IF('Crisis Indicator Data'!#REF!="No Data",1,IF(#REF!&lt;&gt;"",1,0))</f>
        <v>#REF!</v>
      </c>
      <c r="G156" s="211" t="e">
        <f>IF('Crisis Indicator Data'!#REF!="No Data",1,IF(#REF!&lt;&gt;"",1,0))</f>
        <v>#REF!</v>
      </c>
      <c r="H156" s="211" t="e">
        <f>IF('Crisis Indicator Data'!#REF!="No Data",1,IF(#REF!&lt;&gt;"",1,0))</f>
        <v>#REF!</v>
      </c>
      <c r="I156" s="211" t="e">
        <f>IF('Crisis Indicator Data'!#REF!="No Data",1,IF(#REF!&lt;&gt;"",1,0))</f>
        <v>#REF!</v>
      </c>
      <c r="J156" s="211" t="e">
        <f>IF('Crisis Indicator Data'!#REF!="No Data",1,IF(#REF!&lt;&gt;"",1,0))</f>
        <v>#REF!</v>
      </c>
      <c r="K156" s="211" t="e">
        <f>IF('Crisis Indicator Data'!#REF!="No Data",1,IF(#REF!&lt;&gt;"",1,0))</f>
        <v>#REF!</v>
      </c>
      <c r="L156" s="211" t="e">
        <f>IF('Crisis Indicator Data'!#REF!="No Data",1,IF(#REF!&lt;&gt;"",1,0))</f>
        <v>#REF!</v>
      </c>
      <c r="M156" s="211" t="e">
        <f>IF('Crisis Indicator Data'!#REF!="No Data",1,IF(#REF!&lt;&gt;"",1,0))</f>
        <v>#REF!</v>
      </c>
      <c r="N156" s="211" t="e">
        <f>IF('Crisis Indicator Data'!#REF!="No Data",1,IF(#REF!&lt;&gt;"",1,0))</f>
        <v>#REF!</v>
      </c>
      <c r="O156" s="211" t="e">
        <f>IF('Crisis Indicator Data'!#REF!="No Data",1,IF(#REF!&lt;&gt;"",1,0))</f>
        <v>#REF!</v>
      </c>
      <c r="P156" s="211" t="e">
        <f>IF('Crisis Indicator Data'!#REF!="No Data",1,IF(#REF!&lt;&gt;"",1,0))</f>
        <v>#REF!</v>
      </c>
      <c r="Q156" s="211" t="e">
        <f>IF('Crisis Indicator Data'!#REF!="No Data",1,IF(#REF!&lt;&gt;"",1,0))</f>
        <v>#REF!</v>
      </c>
      <c r="R156" s="211" t="e">
        <f>IF('Crisis Indicator Data'!#REF!="No Data",1,IF(#REF!&lt;&gt;"",1,0))</f>
        <v>#REF!</v>
      </c>
      <c r="S156" s="211" t="e">
        <f>IF('Crisis Indicator Data'!#REF!="No Data",1,IF(#REF!&lt;&gt;"",1,0))</f>
        <v>#REF!</v>
      </c>
      <c r="T156" s="211" t="e">
        <f>IF('Crisis Indicator Data'!#REF!="No Data",1,IF(#REF!&lt;&gt;"",1,0))</f>
        <v>#REF!</v>
      </c>
      <c r="U156" s="211" t="e">
        <f>IF('Crisis Indicator Data'!#REF!="No Data",1,IF(#REF!&lt;&gt;"",1,0))</f>
        <v>#REF!</v>
      </c>
      <c r="V156" s="211" t="e">
        <f>IF('Crisis Indicator Data'!#REF!="No Data",1,IF(#REF!&lt;&gt;"",1,0))</f>
        <v>#REF!</v>
      </c>
      <c r="W156" s="211" t="e">
        <f>IF('Crisis Indicator Data'!#REF!="No Data",1,IF(#REF!&lt;&gt;"",1,0))</f>
        <v>#REF!</v>
      </c>
      <c r="X156" s="211" t="e">
        <f>IF('Crisis Indicator Data'!#REF!="No Data",1,IF(#REF!&lt;&gt;"",1,0))</f>
        <v>#REF!</v>
      </c>
      <c r="Y156" s="211" t="e">
        <f>IF('Crisis Indicator Data'!#REF!="No Data",1,IF(#REF!&lt;&gt;"",1,0))</f>
        <v>#REF!</v>
      </c>
      <c r="Z156" s="211" t="e">
        <f>IF('Crisis Indicator Data'!#REF!="No Data",1,IF(#REF!&lt;&gt;"",1,0))</f>
        <v>#REF!</v>
      </c>
      <c r="AA156" s="211" t="e">
        <f>IF('Crisis Indicator Data'!#REF!="No Data",1,IF(#REF!&lt;&gt;"",1,0))</f>
        <v>#REF!</v>
      </c>
      <c r="AB156" s="211" t="e">
        <f>IF('Crisis Indicator Data'!#REF!="No Data",1,IF(#REF!&lt;&gt;"",1,0))</f>
        <v>#REF!</v>
      </c>
      <c r="AC156" s="211" t="e">
        <f>IF('Crisis Indicator Data'!#REF!="No Data",1,IF(#REF!&lt;&gt;"",1,0))</f>
        <v>#REF!</v>
      </c>
      <c r="AD156" s="211" t="e">
        <f>IF('Crisis Indicator Data'!#REF!="No Data",1,IF(#REF!&lt;&gt;"",1,0))</f>
        <v>#REF!</v>
      </c>
      <c r="AE156" s="211" t="e">
        <f>IF('Crisis Indicator Data'!#REF!="No Data",1,IF(#REF!&lt;&gt;"",1,0))</f>
        <v>#REF!</v>
      </c>
      <c r="AF156" s="211" t="e">
        <f>IF('Crisis Indicator Data'!#REF!="No Data",1,IF(#REF!&lt;&gt;"",1,0))</f>
        <v>#REF!</v>
      </c>
      <c r="AG156" s="211" t="e">
        <f>IF('Crisis Indicator Data'!#REF!="No Data",1,IF(#REF!&lt;&gt;"",1,0))</f>
        <v>#REF!</v>
      </c>
      <c r="AH156" s="211" t="e">
        <f>IF('Crisis Indicator Data'!#REF!="No Data",1,IF(#REF!&lt;&gt;"",1,0))</f>
        <v>#REF!</v>
      </c>
      <c r="AI156" s="211" t="e">
        <f>IF('Crisis Indicator Data'!#REF!="No Data",1,IF(#REF!&lt;&gt;"",1,0))</f>
        <v>#REF!</v>
      </c>
      <c r="AJ156" s="211" t="e">
        <f>IF('Crisis Indicator Data'!#REF!="No Data",1,IF(#REF!&lt;&gt;"",1,0))</f>
        <v>#REF!</v>
      </c>
      <c r="AK156" s="211" t="e">
        <f>IF('Crisis Indicator Data'!#REF!="No Data",1,IF(#REF!&lt;&gt;"",1,0))</f>
        <v>#REF!</v>
      </c>
      <c r="AL156" s="211" t="e">
        <f>IF('Crisis Indicator Data'!#REF!="No Data",1,IF(#REF!&lt;&gt;"",1,0))</f>
        <v>#REF!</v>
      </c>
      <c r="AM156" s="211" t="e">
        <f>IF('Crisis Indicator Data'!#REF!="No Data",1,IF(#REF!&lt;&gt;"",1,0))</f>
        <v>#REF!</v>
      </c>
      <c r="AN156" s="211" t="e">
        <f>IF('Crisis Indicator Data'!#REF!="No Data",1,IF(#REF!&lt;&gt;"",1,0))</f>
        <v>#REF!</v>
      </c>
      <c r="AO156" s="211" t="e">
        <f>IF('Crisis Indicator Data'!#REF!="No Data",1,IF(#REF!&lt;&gt;"",1,0))</f>
        <v>#REF!</v>
      </c>
      <c r="AP156" s="211" t="e">
        <f>IF('Crisis Indicator Data'!#REF!="No Data",1,IF(#REF!&lt;&gt;"",1,0))</f>
        <v>#REF!</v>
      </c>
      <c r="AQ156" s="211" t="e">
        <f>IF('Crisis Indicator Data'!#REF!="No Data",1,IF(#REF!&lt;&gt;"",1,0))</f>
        <v>#REF!</v>
      </c>
      <c r="AR156" s="211" t="e">
        <f>IF('Crisis Indicator Data'!#REF!="No Data",1,IF(#REF!&lt;&gt;"",1,0))</f>
        <v>#REF!</v>
      </c>
      <c r="AS156" s="211" t="e">
        <f>IF('Crisis Indicator Data'!#REF!="No Data",1,IF(#REF!&lt;&gt;"",1,0))</f>
        <v>#REF!</v>
      </c>
      <c r="AT156" s="211" t="e">
        <f>IF('Crisis Indicator Data'!#REF!="No Data",1,IF(#REF!&lt;&gt;"",1,0))</f>
        <v>#REF!</v>
      </c>
      <c r="AU156" s="211" t="e">
        <f>IF('Crisis Indicator Data'!#REF!="No Data",1,IF(#REF!&lt;&gt;"",1,0))</f>
        <v>#REF!</v>
      </c>
      <c r="AV156" s="211" t="e">
        <f>IF('Crisis Indicator Data'!#REF!="No Data",1,IF(#REF!&lt;&gt;"",1,0))</f>
        <v>#REF!</v>
      </c>
      <c r="AW156" s="211" t="e">
        <f>IF('Crisis Indicator Data'!#REF!="No Data",1,IF(#REF!&lt;&gt;"",1,0))</f>
        <v>#REF!</v>
      </c>
      <c r="AX156" s="211" t="e">
        <f>IF('Crisis Indicator Data'!#REF!="No Data",1,IF(#REF!&lt;&gt;"",1,0))</f>
        <v>#REF!</v>
      </c>
      <c r="AY156" s="211" t="e">
        <f>IF('Crisis Indicator Data'!#REF!="No Data",1,IF(#REF!&lt;&gt;"",1,0))</f>
        <v>#REF!</v>
      </c>
      <c r="AZ156" s="211" t="e">
        <f>IF('Crisis Indicator Data'!#REF!="No Data",1,IF(#REF!&lt;&gt;"",1,0))</f>
        <v>#REF!</v>
      </c>
      <c r="BA156" t="e">
        <f t="shared" si="8"/>
        <v>#REF!</v>
      </c>
      <c r="BB156" s="22" t="e">
        <f t="shared" si="9"/>
        <v>#REF!</v>
      </c>
    </row>
    <row r="157" spans="1:54" x14ac:dyDescent="0.25">
      <c r="A157" t="s">
        <v>9019</v>
      </c>
      <c r="B157" s="211" t="e">
        <f>IF('Crisis Indicator Data'!#REF!="No Data",1,IF(#REF!&lt;&gt;"",1,0))</f>
        <v>#REF!</v>
      </c>
      <c r="C157" s="211" t="e">
        <f>IF('Crisis Indicator Data'!#REF!="No Data",1,IF(#REF!&lt;&gt;"",1,0))</f>
        <v>#REF!</v>
      </c>
      <c r="D157" s="211" t="e">
        <f>IF('Crisis Indicator Data'!#REF!="No Data",1,IF(#REF!&lt;&gt;"",1,0))</f>
        <v>#REF!</v>
      </c>
      <c r="E157" s="211" t="e">
        <f>IF('Crisis Indicator Data'!#REF!="No Data",1,IF(#REF!&lt;&gt;"",1,0))</f>
        <v>#REF!</v>
      </c>
      <c r="F157" s="211" t="e">
        <f>IF('Crisis Indicator Data'!#REF!="No Data",1,IF(#REF!&lt;&gt;"",1,0))</f>
        <v>#REF!</v>
      </c>
      <c r="G157" s="211" t="e">
        <f>IF('Crisis Indicator Data'!#REF!="No Data",1,IF(#REF!&lt;&gt;"",1,0))</f>
        <v>#REF!</v>
      </c>
      <c r="H157" s="211" t="e">
        <f>IF('Crisis Indicator Data'!#REF!="No Data",1,IF(#REF!&lt;&gt;"",1,0))</f>
        <v>#REF!</v>
      </c>
      <c r="I157" s="211" t="e">
        <f>IF('Crisis Indicator Data'!#REF!="No Data",1,IF(#REF!&lt;&gt;"",1,0))</f>
        <v>#REF!</v>
      </c>
      <c r="J157" s="211" t="e">
        <f>IF('Crisis Indicator Data'!#REF!="No Data",1,IF(#REF!&lt;&gt;"",1,0))</f>
        <v>#REF!</v>
      </c>
      <c r="K157" s="211" t="e">
        <f>IF('Crisis Indicator Data'!#REF!="No Data",1,IF(#REF!&lt;&gt;"",1,0))</f>
        <v>#REF!</v>
      </c>
      <c r="L157" s="211" t="e">
        <f>IF('Crisis Indicator Data'!#REF!="No Data",1,IF(#REF!&lt;&gt;"",1,0))</f>
        <v>#REF!</v>
      </c>
      <c r="M157" s="211" t="e">
        <f>IF('Crisis Indicator Data'!#REF!="No Data",1,IF(#REF!&lt;&gt;"",1,0))</f>
        <v>#REF!</v>
      </c>
      <c r="N157" s="211" t="e">
        <f>IF('Crisis Indicator Data'!#REF!="No Data",1,IF(#REF!&lt;&gt;"",1,0))</f>
        <v>#REF!</v>
      </c>
      <c r="O157" s="211" t="e">
        <f>IF('Crisis Indicator Data'!#REF!="No Data",1,IF(#REF!&lt;&gt;"",1,0))</f>
        <v>#REF!</v>
      </c>
      <c r="P157" s="211" t="e">
        <f>IF('Crisis Indicator Data'!#REF!="No Data",1,IF(#REF!&lt;&gt;"",1,0))</f>
        <v>#REF!</v>
      </c>
      <c r="Q157" s="211" t="e">
        <f>IF('Crisis Indicator Data'!#REF!="No Data",1,IF(#REF!&lt;&gt;"",1,0))</f>
        <v>#REF!</v>
      </c>
      <c r="R157" s="211" t="e">
        <f>IF('Crisis Indicator Data'!#REF!="No Data",1,IF(#REF!&lt;&gt;"",1,0))</f>
        <v>#REF!</v>
      </c>
      <c r="S157" s="211" t="e">
        <f>IF('Crisis Indicator Data'!#REF!="No Data",1,IF(#REF!&lt;&gt;"",1,0))</f>
        <v>#REF!</v>
      </c>
      <c r="T157" s="211" t="e">
        <f>IF('Crisis Indicator Data'!#REF!="No Data",1,IF(#REF!&lt;&gt;"",1,0))</f>
        <v>#REF!</v>
      </c>
      <c r="U157" s="211" t="e">
        <f>IF('Crisis Indicator Data'!#REF!="No Data",1,IF(#REF!&lt;&gt;"",1,0))</f>
        <v>#REF!</v>
      </c>
      <c r="V157" s="211" t="e">
        <f>IF('Crisis Indicator Data'!#REF!="No Data",1,IF(#REF!&lt;&gt;"",1,0))</f>
        <v>#REF!</v>
      </c>
      <c r="W157" s="211" t="e">
        <f>IF('Crisis Indicator Data'!#REF!="No Data",1,IF(#REF!&lt;&gt;"",1,0))</f>
        <v>#REF!</v>
      </c>
      <c r="X157" s="211" t="e">
        <f>IF('Crisis Indicator Data'!#REF!="No Data",1,IF(#REF!&lt;&gt;"",1,0))</f>
        <v>#REF!</v>
      </c>
      <c r="Y157" s="211" t="e">
        <f>IF('Crisis Indicator Data'!#REF!="No Data",1,IF(#REF!&lt;&gt;"",1,0))</f>
        <v>#REF!</v>
      </c>
      <c r="Z157" s="211" t="e">
        <f>IF('Crisis Indicator Data'!#REF!="No Data",1,IF(#REF!&lt;&gt;"",1,0))</f>
        <v>#REF!</v>
      </c>
      <c r="AA157" s="211" t="e">
        <f>IF('Crisis Indicator Data'!#REF!="No Data",1,IF(#REF!&lt;&gt;"",1,0))</f>
        <v>#REF!</v>
      </c>
      <c r="AB157" s="211" t="e">
        <f>IF('Crisis Indicator Data'!#REF!="No Data",1,IF(#REF!&lt;&gt;"",1,0))</f>
        <v>#REF!</v>
      </c>
      <c r="AC157" s="211" t="e">
        <f>IF('Crisis Indicator Data'!#REF!="No Data",1,IF(#REF!&lt;&gt;"",1,0))</f>
        <v>#REF!</v>
      </c>
      <c r="AD157" s="211" t="e">
        <f>IF('Crisis Indicator Data'!#REF!="No Data",1,IF(#REF!&lt;&gt;"",1,0))</f>
        <v>#REF!</v>
      </c>
      <c r="AE157" s="211" t="e">
        <f>IF('Crisis Indicator Data'!#REF!="No Data",1,IF(#REF!&lt;&gt;"",1,0))</f>
        <v>#REF!</v>
      </c>
      <c r="AF157" s="211" t="e">
        <f>IF('Crisis Indicator Data'!#REF!="No Data",1,IF(#REF!&lt;&gt;"",1,0))</f>
        <v>#REF!</v>
      </c>
      <c r="AG157" s="211" t="e">
        <f>IF('Crisis Indicator Data'!#REF!="No Data",1,IF(#REF!&lt;&gt;"",1,0))</f>
        <v>#REF!</v>
      </c>
      <c r="AH157" s="211" t="e">
        <f>IF('Crisis Indicator Data'!#REF!="No Data",1,IF(#REF!&lt;&gt;"",1,0))</f>
        <v>#REF!</v>
      </c>
      <c r="AI157" s="211" t="e">
        <f>IF('Crisis Indicator Data'!#REF!="No Data",1,IF(#REF!&lt;&gt;"",1,0))</f>
        <v>#REF!</v>
      </c>
      <c r="AJ157" s="211" t="e">
        <f>IF('Crisis Indicator Data'!#REF!="No Data",1,IF(#REF!&lt;&gt;"",1,0))</f>
        <v>#REF!</v>
      </c>
      <c r="AK157" s="211" t="e">
        <f>IF('Crisis Indicator Data'!#REF!="No Data",1,IF(#REF!&lt;&gt;"",1,0))</f>
        <v>#REF!</v>
      </c>
      <c r="AL157" s="211" t="e">
        <f>IF('Crisis Indicator Data'!#REF!="No Data",1,IF(#REF!&lt;&gt;"",1,0))</f>
        <v>#REF!</v>
      </c>
      <c r="AM157" s="211" t="e">
        <f>IF('Crisis Indicator Data'!#REF!="No Data",1,IF(#REF!&lt;&gt;"",1,0))</f>
        <v>#REF!</v>
      </c>
      <c r="AN157" s="211" t="e">
        <f>IF('Crisis Indicator Data'!#REF!="No Data",1,IF(#REF!&lt;&gt;"",1,0))</f>
        <v>#REF!</v>
      </c>
      <c r="AO157" s="211" t="e">
        <f>IF('Crisis Indicator Data'!#REF!="No Data",1,IF(#REF!&lt;&gt;"",1,0))</f>
        <v>#REF!</v>
      </c>
      <c r="AP157" s="211" t="e">
        <f>IF('Crisis Indicator Data'!#REF!="No Data",1,IF(#REF!&lt;&gt;"",1,0))</f>
        <v>#REF!</v>
      </c>
      <c r="AQ157" s="211" t="e">
        <f>IF('Crisis Indicator Data'!#REF!="No Data",1,IF(#REF!&lt;&gt;"",1,0))</f>
        <v>#REF!</v>
      </c>
      <c r="AR157" s="211" t="e">
        <f>IF('Crisis Indicator Data'!#REF!="No Data",1,IF(#REF!&lt;&gt;"",1,0))</f>
        <v>#REF!</v>
      </c>
      <c r="AS157" s="211" t="e">
        <f>IF('Crisis Indicator Data'!#REF!="No Data",1,IF(#REF!&lt;&gt;"",1,0))</f>
        <v>#REF!</v>
      </c>
      <c r="AT157" s="211" t="e">
        <f>IF('Crisis Indicator Data'!#REF!="No Data",1,IF(#REF!&lt;&gt;"",1,0))</f>
        <v>#REF!</v>
      </c>
      <c r="AU157" s="211" t="e">
        <f>IF('Crisis Indicator Data'!#REF!="No Data",1,IF(#REF!&lt;&gt;"",1,0))</f>
        <v>#REF!</v>
      </c>
      <c r="AV157" s="211" t="e">
        <f>IF('Crisis Indicator Data'!#REF!="No Data",1,IF(#REF!&lt;&gt;"",1,0))</f>
        <v>#REF!</v>
      </c>
      <c r="AW157" s="211" t="e">
        <f>IF('Crisis Indicator Data'!#REF!="No Data",1,IF(#REF!&lt;&gt;"",1,0))</f>
        <v>#REF!</v>
      </c>
      <c r="AX157" s="211" t="e">
        <f>IF('Crisis Indicator Data'!#REF!="No Data",1,IF(#REF!&lt;&gt;"",1,0))</f>
        <v>#REF!</v>
      </c>
      <c r="AY157" s="211" t="e">
        <f>IF('Crisis Indicator Data'!#REF!="No Data",1,IF(#REF!&lt;&gt;"",1,0))</f>
        <v>#REF!</v>
      </c>
      <c r="AZ157" s="211" t="e">
        <f>IF('Crisis Indicator Data'!#REF!="No Data",1,IF(#REF!&lt;&gt;"",1,0))</f>
        <v>#REF!</v>
      </c>
      <c r="BA157" t="e">
        <f t="shared" si="8"/>
        <v>#REF!</v>
      </c>
      <c r="BB157" s="22" t="e">
        <f t="shared" si="9"/>
        <v>#REF!</v>
      </c>
    </row>
    <row r="158" spans="1:54" x14ac:dyDescent="0.25">
      <c r="A158" t="s">
        <v>9072</v>
      </c>
      <c r="B158" s="211" t="e">
        <f>IF('Crisis Indicator Data'!#REF!="No Data",1,IF(#REF!&lt;&gt;"",1,0))</f>
        <v>#REF!</v>
      </c>
      <c r="C158" s="211" t="e">
        <f>IF('Crisis Indicator Data'!#REF!="No Data",1,IF(#REF!&lt;&gt;"",1,0))</f>
        <v>#REF!</v>
      </c>
      <c r="D158" s="211" t="e">
        <f>IF('Crisis Indicator Data'!#REF!="No Data",1,IF(#REF!&lt;&gt;"",1,0))</f>
        <v>#REF!</v>
      </c>
      <c r="E158" s="211" t="e">
        <f>IF('Crisis Indicator Data'!#REF!="No Data",1,IF(#REF!&lt;&gt;"",1,0))</f>
        <v>#REF!</v>
      </c>
      <c r="F158" s="211" t="e">
        <f>IF('Crisis Indicator Data'!#REF!="No Data",1,IF(#REF!&lt;&gt;"",1,0))</f>
        <v>#REF!</v>
      </c>
      <c r="G158" s="211" t="e">
        <f>IF('Crisis Indicator Data'!#REF!="No Data",1,IF(#REF!&lt;&gt;"",1,0))</f>
        <v>#REF!</v>
      </c>
      <c r="H158" s="211" t="e">
        <f>IF('Crisis Indicator Data'!#REF!="No Data",1,IF(#REF!&lt;&gt;"",1,0))</f>
        <v>#REF!</v>
      </c>
      <c r="I158" s="211" t="e">
        <f>IF('Crisis Indicator Data'!#REF!="No Data",1,IF(#REF!&lt;&gt;"",1,0))</f>
        <v>#REF!</v>
      </c>
      <c r="J158" s="211" t="e">
        <f>IF('Crisis Indicator Data'!#REF!="No Data",1,IF(#REF!&lt;&gt;"",1,0))</f>
        <v>#REF!</v>
      </c>
      <c r="K158" s="211" t="e">
        <f>IF('Crisis Indicator Data'!#REF!="No Data",1,IF(#REF!&lt;&gt;"",1,0))</f>
        <v>#REF!</v>
      </c>
      <c r="L158" s="211" t="e">
        <f>IF('Crisis Indicator Data'!#REF!="No Data",1,IF(#REF!&lt;&gt;"",1,0))</f>
        <v>#REF!</v>
      </c>
      <c r="M158" s="211" t="e">
        <f>IF('Crisis Indicator Data'!#REF!="No Data",1,IF(#REF!&lt;&gt;"",1,0))</f>
        <v>#REF!</v>
      </c>
      <c r="N158" s="211" t="e">
        <f>IF('Crisis Indicator Data'!#REF!="No Data",1,IF(#REF!&lt;&gt;"",1,0))</f>
        <v>#REF!</v>
      </c>
      <c r="O158" s="211" t="e">
        <f>IF('Crisis Indicator Data'!#REF!="No Data",1,IF(#REF!&lt;&gt;"",1,0))</f>
        <v>#REF!</v>
      </c>
      <c r="P158" s="211" t="e">
        <f>IF('Crisis Indicator Data'!#REF!="No Data",1,IF(#REF!&lt;&gt;"",1,0))</f>
        <v>#REF!</v>
      </c>
      <c r="Q158" s="211" t="e">
        <f>IF('Crisis Indicator Data'!#REF!="No Data",1,IF(#REF!&lt;&gt;"",1,0))</f>
        <v>#REF!</v>
      </c>
      <c r="R158" s="211" t="e">
        <f>IF('Crisis Indicator Data'!#REF!="No Data",1,IF(#REF!&lt;&gt;"",1,0))</f>
        <v>#REF!</v>
      </c>
      <c r="S158" s="211" t="e">
        <f>IF('Crisis Indicator Data'!#REF!="No Data",1,IF(#REF!&lt;&gt;"",1,0))</f>
        <v>#REF!</v>
      </c>
      <c r="T158" s="211" t="e">
        <f>IF('Crisis Indicator Data'!#REF!="No Data",1,IF(#REF!&lt;&gt;"",1,0))</f>
        <v>#REF!</v>
      </c>
      <c r="U158" s="211" t="e">
        <f>IF('Crisis Indicator Data'!#REF!="No Data",1,IF(#REF!&lt;&gt;"",1,0))</f>
        <v>#REF!</v>
      </c>
      <c r="V158" s="211" t="e">
        <f>IF('Crisis Indicator Data'!#REF!="No Data",1,IF(#REF!&lt;&gt;"",1,0))</f>
        <v>#REF!</v>
      </c>
      <c r="W158" s="211" t="e">
        <f>IF('Crisis Indicator Data'!#REF!="No Data",1,IF(#REF!&lt;&gt;"",1,0))</f>
        <v>#REF!</v>
      </c>
      <c r="X158" s="211" t="e">
        <f>IF('Crisis Indicator Data'!#REF!="No Data",1,IF(#REF!&lt;&gt;"",1,0))</f>
        <v>#REF!</v>
      </c>
      <c r="Y158" s="211" t="e">
        <f>IF('Crisis Indicator Data'!#REF!="No Data",1,IF(#REF!&lt;&gt;"",1,0))</f>
        <v>#REF!</v>
      </c>
      <c r="Z158" s="211" t="e">
        <f>IF('Crisis Indicator Data'!#REF!="No Data",1,IF(#REF!&lt;&gt;"",1,0))</f>
        <v>#REF!</v>
      </c>
      <c r="AA158" s="211" t="e">
        <f>IF('Crisis Indicator Data'!#REF!="No Data",1,IF(#REF!&lt;&gt;"",1,0))</f>
        <v>#REF!</v>
      </c>
      <c r="AB158" s="211" t="e">
        <f>IF('Crisis Indicator Data'!#REF!="No Data",1,IF(#REF!&lt;&gt;"",1,0))</f>
        <v>#REF!</v>
      </c>
      <c r="AC158" s="211" t="e">
        <f>IF('Crisis Indicator Data'!#REF!="No Data",1,IF(#REF!&lt;&gt;"",1,0))</f>
        <v>#REF!</v>
      </c>
      <c r="AD158" s="211" t="e">
        <f>IF('Crisis Indicator Data'!#REF!="No Data",1,IF(#REF!&lt;&gt;"",1,0))</f>
        <v>#REF!</v>
      </c>
      <c r="AE158" s="211" t="e">
        <f>IF('Crisis Indicator Data'!#REF!="No Data",1,IF(#REF!&lt;&gt;"",1,0))</f>
        <v>#REF!</v>
      </c>
      <c r="AF158" s="211" t="e">
        <f>IF('Crisis Indicator Data'!#REF!="No Data",1,IF(#REF!&lt;&gt;"",1,0))</f>
        <v>#REF!</v>
      </c>
      <c r="AG158" s="211" t="e">
        <f>IF('Crisis Indicator Data'!#REF!="No Data",1,IF(#REF!&lt;&gt;"",1,0))</f>
        <v>#REF!</v>
      </c>
      <c r="AH158" s="211" t="e">
        <f>IF('Crisis Indicator Data'!#REF!="No Data",1,IF(#REF!&lt;&gt;"",1,0))</f>
        <v>#REF!</v>
      </c>
      <c r="AI158" s="211" t="e">
        <f>IF('Crisis Indicator Data'!#REF!="No Data",1,IF(#REF!&lt;&gt;"",1,0))</f>
        <v>#REF!</v>
      </c>
      <c r="AJ158" s="211" t="e">
        <f>IF('Crisis Indicator Data'!#REF!="No Data",1,IF(#REF!&lt;&gt;"",1,0))</f>
        <v>#REF!</v>
      </c>
      <c r="AK158" s="211" t="e">
        <f>IF('Crisis Indicator Data'!#REF!="No Data",1,IF(#REF!&lt;&gt;"",1,0))</f>
        <v>#REF!</v>
      </c>
      <c r="AL158" s="211" t="e">
        <f>IF('Crisis Indicator Data'!#REF!="No Data",1,IF(#REF!&lt;&gt;"",1,0))</f>
        <v>#REF!</v>
      </c>
      <c r="AM158" s="211" t="e">
        <f>IF('Crisis Indicator Data'!#REF!="No Data",1,IF(#REF!&lt;&gt;"",1,0))</f>
        <v>#REF!</v>
      </c>
      <c r="AN158" s="211" t="e">
        <f>IF('Crisis Indicator Data'!#REF!="No Data",1,IF(#REF!&lt;&gt;"",1,0))</f>
        <v>#REF!</v>
      </c>
      <c r="AO158" s="211" t="e">
        <f>IF('Crisis Indicator Data'!#REF!="No Data",1,IF(#REF!&lt;&gt;"",1,0))</f>
        <v>#REF!</v>
      </c>
      <c r="AP158" s="211" t="e">
        <f>IF('Crisis Indicator Data'!#REF!="No Data",1,IF(#REF!&lt;&gt;"",1,0))</f>
        <v>#REF!</v>
      </c>
      <c r="AQ158" s="211" t="e">
        <f>IF('Crisis Indicator Data'!#REF!="No Data",1,IF(#REF!&lt;&gt;"",1,0))</f>
        <v>#REF!</v>
      </c>
      <c r="AR158" s="211" t="e">
        <f>IF('Crisis Indicator Data'!#REF!="No Data",1,IF(#REF!&lt;&gt;"",1,0))</f>
        <v>#REF!</v>
      </c>
      <c r="AS158" s="211" t="e">
        <f>IF('Crisis Indicator Data'!#REF!="No Data",1,IF(#REF!&lt;&gt;"",1,0))</f>
        <v>#REF!</v>
      </c>
      <c r="AT158" s="211" t="e">
        <f>IF('Crisis Indicator Data'!#REF!="No Data",1,IF(#REF!&lt;&gt;"",1,0))</f>
        <v>#REF!</v>
      </c>
      <c r="AU158" s="211" t="e">
        <f>IF('Crisis Indicator Data'!#REF!="No Data",1,IF(#REF!&lt;&gt;"",1,0))</f>
        <v>#REF!</v>
      </c>
      <c r="AV158" s="211" t="e">
        <f>IF('Crisis Indicator Data'!#REF!="No Data",1,IF(#REF!&lt;&gt;"",1,0))</f>
        <v>#REF!</v>
      </c>
      <c r="AW158" s="211" t="e">
        <f>IF('Crisis Indicator Data'!#REF!="No Data",1,IF(#REF!&lt;&gt;"",1,0))</f>
        <v>#REF!</v>
      </c>
      <c r="AX158" s="211" t="e">
        <f>IF('Crisis Indicator Data'!#REF!="No Data",1,IF(#REF!&lt;&gt;"",1,0))</f>
        <v>#REF!</v>
      </c>
      <c r="AY158" s="211" t="e">
        <f>IF('Crisis Indicator Data'!#REF!="No Data",1,IF(#REF!&lt;&gt;"",1,0))</f>
        <v>#REF!</v>
      </c>
      <c r="AZ158" s="211" t="e">
        <f>IF('Crisis Indicator Data'!#REF!="No Data",1,IF(#REF!&lt;&gt;"",1,0))</f>
        <v>#REF!</v>
      </c>
      <c r="BA158" t="e">
        <f t="shared" si="8"/>
        <v>#REF!</v>
      </c>
      <c r="BB158" s="22" t="e">
        <f t="shared" si="9"/>
        <v>#REF!</v>
      </c>
    </row>
    <row r="159" spans="1:54" x14ac:dyDescent="0.25">
      <c r="A159" t="s">
        <v>9022</v>
      </c>
      <c r="B159" s="211" t="e">
        <f>IF('Crisis Indicator Data'!#REF!="No Data",1,IF(#REF!&lt;&gt;"",1,0))</f>
        <v>#REF!</v>
      </c>
      <c r="C159" s="211" t="e">
        <f>IF('Crisis Indicator Data'!#REF!="No Data",1,IF(#REF!&lt;&gt;"",1,0))</f>
        <v>#REF!</v>
      </c>
      <c r="D159" s="211" t="e">
        <f>IF('Crisis Indicator Data'!#REF!="No Data",1,IF(#REF!&lt;&gt;"",1,0))</f>
        <v>#REF!</v>
      </c>
      <c r="E159" s="211" t="e">
        <f>IF('Crisis Indicator Data'!#REF!="No Data",1,IF(#REF!&lt;&gt;"",1,0))</f>
        <v>#REF!</v>
      </c>
      <c r="F159" s="211" t="e">
        <f>IF('Crisis Indicator Data'!#REF!="No Data",1,IF(#REF!&lt;&gt;"",1,0))</f>
        <v>#REF!</v>
      </c>
      <c r="G159" s="211" t="e">
        <f>IF('Crisis Indicator Data'!#REF!="No Data",1,IF(#REF!&lt;&gt;"",1,0))</f>
        <v>#REF!</v>
      </c>
      <c r="H159" s="211" t="e">
        <f>IF('Crisis Indicator Data'!#REF!="No Data",1,IF(#REF!&lt;&gt;"",1,0))</f>
        <v>#REF!</v>
      </c>
      <c r="I159" s="211" t="e">
        <f>IF('Crisis Indicator Data'!#REF!="No Data",1,IF(#REF!&lt;&gt;"",1,0))</f>
        <v>#REF!</v>
      </c>
      <c r="J159" s="211" t="e">
        <f>IF('Crisis Indicator Data'!#REF!="No Data",1,IF(#REF!&lt;&gt;"",1,0))</f>
        <v>#REF!</v>
      </c>
      <c r="K159" s="211" t="e">
        <f>IF('Crisis Indicator Data'!#REF!="No Data",1,IF(#REF!&lt;&gt;"",1,0))</f>
        <v>#REF!</v>
      </c>
      <c r="L159" s="211" t="e">
        <f>IF('Crisis Indicator Data'!#REF!="No Data",1,IF(#REF!&lt;&gt;"",1,0))</f>
        <v>#REF!</v>
      </c>
      <c r="M159" s="211" t="e">
        <f>IF('Crisis Indicator Data'!#REF!="No Data",1,IF(#REF!&lt;&gt;"",1,0))</f>
        <v>#REF!</v>
      </c>
      <c r="N159" s="211" t="e">
        <f>IF('Crisis Indicator Data'!#REF!="No Data",1,IF(#REF!&lt;&gt;"",1,0))</f>
        <v>#REF!</v>
      </c>
      <c r="O159" s="211" t="e">
        <f>IF('Crisis Indicator Data'!#REF!="No Data",1,IF(#REF!&lt;&gt;"",1,0))</f>
        <v>#REF!</v>
      </c>
      <c r="P159" s="211" t="e">
        <f>IF('Crisis Indicator Data'!#REF!="No Data",1,IF(#REF!&lt;&gt;"",1,0))</f>
        <v>#REF!</v>
      </c>
      <c r="Q159" s="211" t="e">
        <f>IF('Crisis Indicator Data'!#REF!="No Data",1,IF(#REF!&lt;&gt;"",1,0))</f>
        <v>#REF!</v>
      </c>
      <c r="R159" s="211" t="e">
        <f>IF('Crisis Indicator Data'!#REF!="No Data",1,IF(#REF!&lt;&gt;"",1,0))</f>
        <v>#REF!</v>
      </c>
      <c r="S159" s="211" t="e">
        <f>IF('Crisis Indicator Data'!#REF!="No Data",1,IF(#REF!&lt;&gt;"",1,0))</f>
        <v>#REF!</v>
      </c>
      <c r="T159" s="211" t="e">
        <f>IF('Crisis Indicator Data'!#REF!="No Data",1,IF(#REF!&lt;&gt;"",1,0))</f>
        <v>#REF!</v>
      </c>
      <c r="U159" s="211" t="e">
        <f>IF('Crisis Indicator Data'!#REF!="No Data",1,IF(#REF!&lt;&gt;"",1,0))</f>
        <v>#REF!</v>
      </c>
      <c r="V159" s="211" t="e">
        <f>IF('Crisis Indicator Data'!#REF!="No Data",1,IF(#REF!&lt;&gt;"",1,0))</f>
        <v>#REF!</v>
      </c>
      <c r="W159" s="211" t="e">
        <f>IF('Crisis Indicator Data'!#REF!="No Data",1,IF(#REF!&lt;&gt;"",1,0))</f>
        <v>#REF!</v>
      </c>
      <c r="X159" s="211" t="e">
        <f>IF('Crisis Indicator Data'!#REF!="No Data",1,IF(#REF!&lt;&gt;"",1,0))</f>
        <v>#REF!</v>
      </c>
      <c r="Y159" s="211" t="e">
        <f>IF('Crisis Indicator Data'!#REF!="No Data",1,IF(#REF!&lt;&gt;"",1,0))</f>
        <v>#REF!</v>
      </c>
      <c r="Z159" s="211" t="e">
        <f>IF('Crisis Indicator Data'!#REF!="No Data",1,IF(#REF!&lt;&gt;"",1,0))</f>
        <v>#REF!</v>
      </c>
      <c r="AA159" s="211" t="e">
        <f>IF('Crisis Indicator Data'!#REF!="No Data",1,IF(#REF!&lt;&gt;"",1,0))</f>
        <v>#REF!</v>
      </c>
      <c r="AB159" s="211" t="e">
        <f>IF('Crisis Indicator Data'!#REF!="No Data",1,IF(#REF!&lt;&gt;"",1,0))</f>
        <v>#REF!</v>
      </c>
      <c r="AC159" s="211" t="e">
        <f>IF('Crisis Indicator Data'!#REF!="No Data",1,IF(#REF!&lt;&gt;"",1,0))</f>
        <v>#REF!</v>
      </c>
      <c r="AD159" s="211" t="e">
        <f>IF('Crisis Indicator Data'!#REF!="No Data",1,IF(#REF!&lt;&gt;"",1,0))</f>
        <v>#REF!</v>
      </c>
      <c r="AE159" s="211" t="e">
        <f>IF('Crisis Indicator Data'!#REF!="No Data",1,IF(#REF!&lt;&gt;"",1,0))</f>
        <v>#REF!</v>
      </c>
      <c r="AF159" s="211" t="e">
        <f>IF('Crisis Indicator Data'!#REF!="No Data",1,IF(#REF!&lt;&gt;"",1,0))</f>
        <v>#REF!</v>
      </c>
      <c r="AG159" s="211" t="e">
        <f>IF('Crisis Indicator Data'!#REF!="No Data",1,IF(#REF!&lt;&gt;"",1,0))</f>
        <v>#REF!</v>
      </c>
      <c r="AH159" s="211" t="e">
        <f>IF('Crisis Indicator Data'!#REF!="No Data",1,IF(#REF!&lt;&gt;"",1,0))</f>
        <v>#REF!</v>
      </c>
      <c r="AI159" s="211" t="e">
        <f>IF('Crisis Indicator Data'!#REF!="No Data",1,IF(#REF!&lt;&gt;"",1,0))</f>
        <v>#REF!</v>
      </c>
      <c r="AJ159" s="211" t="e">
        <f>IF('Crisis Indicator Data'!#REF!="No Data",1,IF(#REF!&lt;&gt;"",1,0))</f>
        <v>#REF!</v>
      </c>
      <c r="AK159" s="211" t="e">
        <f>IF('Crisis Indicator Data'!#REF!="No Data",1,IF(#REF!&lt;&gt;"",1,0))</f>
        <v>#REF!</v>
      </c>
      <c r="AL159" s="211" t="e">
        <f>IF('Crisis Indicator Data'!#REF!="No Data",1,IF(#REF!&lt;&gt;"",1,0))</f>
        <v>#REF!</v>
      </c>
      <c r="AM159" s="211" t="e">
        <f>IF('Crisis Indicator Data'!#REF!="No Data",1,IF(#REF!&lt;&gt;"",1,0))</f>
        <v>#REF!</v>
      </c>
      <c r="AN159" s="211" t="e">
        <f>IF('Crisis Indicator Data'!#REF!="No Data",1,IF(#REF!&lt;&gt;"",1,0))</f>
        <v>#REF!</v>
      </c>
      <c r="AO159" s="211" t="e">
        <f>IF('Crisis Indicator Data'!#REF!="No Data",1,IF(#REF!&lt;&gt;"",1,0))</f>
        <v>#REF!</v>
      </c>
      <c r="AP159" s="211" t="e">
        <f>IF('Crisis Indicator Data'!#REF!="No Data",1,IF(#REF!&lt;&gt;"",1,0))</f>
        <v>#REF!</v>
      </c>
      <c r="AQ159" s="211" t="e">
        <f>IF('Crisis Indicator Data'!#REF!="No Data",1,IF(#REF!&lt;&gt;"",1,0))</f>
        <v>#REF!</v>
      </c>
      <c r="AR159" s="211" t="e">
        <f>IF('Crisis Indicator Data'!#REF!="No Data",1,IF(#REF!&lt;&gt;"",1,0))</f>
        <v>#REF!</v>
      </c>
      <c r="AS159" s="211" t="e">
        <f>IF('Crisis Indicator Data'!#REF!="No Data",1,IF(#REF!&lt;&gt;"",1,0))</f>
        <v>#REF!</v>
      </c>
      <c r="AT159" s="211" t="e">
        <f>IF('Crisis Indicator Data'!#REF!="No Data",1,IF(#REF!&lt;&gt;"",1,0))</f>
        <v>#REF!</v>
      </c>
      <c r="AU159" s="211" t="e">
        <f>IF('Crisis Indicator Data'!#REF!="No Data",1,IF(#REF!&lt;&gt;"",1,0))</f>
        <v>#REF!</v>
      </c>
      <c r="AV159" s="211" t="e">
        <f>IF('Crisis Indicator Data'!#REF!="No Data",1,IF(#REF!&lt;&gt;"",1,0))</f>
        <v>#REF!</v>
      </c>
      <c r="AW159" s="211" t="e">
        <f>IF('Crisis Indicator Data'!#REF!="No Data",1,IF(#REF!&lt;&gt;"",1,0))</f>
        <v>#REF!</v>
      </c>
      <c r="AX159" s="211" t="e">
        <f>IF('Crisis Indicator Data'!#REF!="No Data",1,IF(#REF!&lt;&gt;"",1,0))</f>
        <v>#REF!</v>
      </c>
      <c r="AY159" s="211" t="e">
        <f>IF('Crisis Indicator Data'!#REF!="No Data",1,IF(#REF!&lt;&gt;"",1,0))</f>
        <v>#REF!</v>
      </c>
      <c r="AZ159" s="211" t="e">
        <f>IF('Crisis Indicator Data'!#REF!="No Data",1,IF(#REF!&lt;&gt;"",1,0))</f>
        <v>#REF!</v>
      </c>
      <c r="BA159" t="e">
        <f t="shared" si="8"/>
        <v>#REF!</v>
      </c>
      <c r="BB159" s="22" t="e">
        <f t="shared" si="9"/>
        <v>#REF!</v>
      </c>
    </row>
    <row r="160" spans="1:54" x14ac:dyDescent="0.25">
      <c r="A160" t="s">
        <v>8859</v>
      </c>
      <c r="B160" s="211" t="e">
        <f>IF('Crisis Indicator Data'!#REF!="No Data",1,IF(#REF!&lt;&gt;"",1,0))</f>
        <v>#REF!</v>
      </c>
      <c r="C160" s="211" t="e">
        <f>IF('Crisis Indicator Data'!#REF!="No Data",1,IF(#REF!&lt;&gt;"",1,0))</f>
        <v>#REF!</v>
      </c>
      <c r="D160" s="211" t="e">
        <f>IF('Crisis Indicator Data'!#REF!="No Data",1,IF(#REF!&lt;&gt;"",1,0))</f>
        <v>#REF!</v>
      </c>
      <c r="E160" s="211" t="e">
        <f>IF('Crisis Indicator Data'!#REF!="No Data",1,IF(#REF!&lt;&gt;"",1,0))</f>
        <v>#REF!</v>
      </c>
      <c r="F160" s="211" t="e">
        <f>IF('Crisis Indicator Data'!#REF!="No Data",1,IF(#REF!&lt;&gt;"",1,0))</f>
        <v>#REF!</v>
      </c>
      <c r="G160" s="211" t="e">
        <f>IF('Crisis Indicator Data'!#REF!="No Data",1,IF(#REF!&lt;&gt;"",1,0))</f>
        <v>#REF!</v>
      </c>
      <c r="H160" s="211" t="e">
        <f>IF('Crisis Indicator Data'!#REF!="No Data",1,IF(#REF!&lt;&gt;"",1,0))</f>
        <v>#REF!</v>
      </c>
      <c r="I160" s="211" t="e">
        <f>IF('Crisis Indicator Data'!#REF!="No Data",1,IF(#REF!&lt;&gt;"",1,0))</f>
        <v>#REF!</v>
      </c>
      <c r="J160" s="211" t="e">
        <f>IF('Crisis Indicator Data'!#REF!="No Data",1,IF(#REF!&lt;&gt;"",1,0))</f>
        <v>#REF!</v>
      </c>
      <c r="K160" s="211" t="e">
        <f>IF('Crisis Indicator Data'!#REF!="No Data",1,IF(#REF!&lt;&gt;"",1,0))</f>
        <v>#REF!</v>
      </c>
      <c r="L160" s="211" t="e">
        <f>IF('Crisis Indicator Data'!#REF!="No Data",1,IF(#REF!&lt;&gt;"",1,0))</f>
        <v>#REF!</v>
      </c>
      <c r="M160" s="211" t="e">
        <f>IF('Crisis Indicator Data'!#REF!="No Data",1,IF(#REF!&lt;&gt;"",1,0))</f>
        <v>#REF!</v>
      </c>
      <c r="N160" s="211" t="e">
        <f>IF('Crisis Indicator Data'!#REF!="No Data",1,IF(#REF!&lt;&gt;"",1,0))</f>
        <v>#REF!</v>
      </c>
      <c r="O160" s="211" t="e">
        <f>IF('Crisis Indicator Data'!#REF!="No Data",1,IF(#REF!&lt;&gt;"",1,0))</f>
        <v>#REF!</v>
      </c>
      <c r="P160" s="211" t="e">
        <f>IF('Crisis Indicator Data'!#REF!="No Data",1,IF(#REF!&lt;&gt;"",1,0))</f>
        <v>#REF!</v>
      </c>
      <c r="Q160" s="211" t="e">
        <f>IF('Crisis Indicator Data'!#REF!="No Data",1,IF(#REF!&lt;&gt;"",1,0))</f>
        <v>#REF!</v>
      </c>
      <c r="R160" s="211" t="e">
        <f>IF('Crisis Indicator Data'!#REF!="No Data",1,IF(#REF!&lt;&gt;"",1,0))</f>
        <v>#REF!</v>
      </c>
      <c r="S160" s="211" t="e">
        <f>IF('Crisis Indicator Data'!#REF!="No Data",1,IF(#REF!&lt;&gt;"",1,0))</f>
        <v>#REF!</v>
      </c>
      <c r="T160" s="211" t="e">
        <f>IF('Crisis Indicator Data'!#REF!="No Data",1,IF(#REF!&lt;&gt;"",1,0))</f>
        <v>#REF!</v>
      </c>
      <c r="U160" s="211" t="e">
        <f>IF('Crisis Indicator Data'!#REF!="No Data",1,IF(#REF!&lt;&gt;"",1,0))</f>
        <v>#REF!</v>
      </c>
      <c r="V160" s="211" t="e">
        <f>IF('Crisis Indicator Data'!#REF!="No Data",1,IF(#REF!&lt;&gt;"",1,0))</f>
        <v>#REF!</v>
      </c>
      <c r="W160" s="211" t="e">
        <f>IF('Crisis Indicator Data'!#REF!="No Data",1,IF(#REF!&lt;&gt;"",1,0))</f>
        <v>#REF!</v>
      </c>
      <c r="X160" s="211" t="e">
        <f>IF('Crisis Indicator Data'!#REF!="No Data",1,IF(#REF!&lt;&gt;"",1,0))</f>
        <v>#REF!</v>
      </c>
      <c r="Y160" s="211" t="e">
        <f>IF('Crisis Indicator Data'!#REF!="No Data",1,IF(#REF!&lt;&gt;"",1,0))</f>
        <v>#REF!</v>
      </c>
      <c r="Z160" s="211" t="e">
        <f>IF('Crisis Indicator Data'!#REF!="No Data",1,IF(#REF!&lt;&gt;"",1,0))</f>
        <v>#REF!</v>
      </c>
      <c r="AA160" s="211" t="e">
        <f>IF('Crisis Indicator Data'!#REF!="No Data",1,IF(#REF!&lt;&gt;"",1,0))</f>
        <v>#REF!</v>
      </c>
      <c r="AB160" s="211" t="e">
        <f>IF('Crisis Indicator Data'!#REF!="No Data",1,IF(#REF!&lt;&gt;"",1,0))</f>
        <v>#REF!</v>
      </c>
      <c r="AC160" s="211" t="e">
        <f>IF('Crisis Indicator Data'!#REF!="No Data",1,IF(#REF!&lt;&gt;"",1,0))</f>
        <v>#REF!</v>
      </c>
      <c r="AD160" s="211" t="e">
        <f>IF('Crisis Indicator Data'!#REF!="No Data",1,IF(#REF!&lt;&gt;"",1,0))</f>
        <v>#REF!</v>
      </c>
      <c r="AE160" s="211" t="e">
        <f>IF('Crisis Indicator Data'!#REF!="No Data",1,IF(#REF!&lt;&gt;"",1,0))</f>
        <v>#REF!</v>
      </c>
      <c r="AF160" s="211" t="e">
        <f>IF('Crisis Indicator Data'!#REF!="No Data",1,IF(#REF!&lt;&gt;"",1,0))</f>
        <v>#REF!</v>
      </c>
      <c r="AG160" s="211" t="e">
        <f>IF('Crisis Indicator Data'!#REF!="No Data",1,IF(#REF!&lt;&gt;"",1,0))</f>
        <v>#REF!</v>
      </c>
      <c r="AH160" s="211" t="e">
        <f>IF('Crisis Indicator Data'!#REF!="No Data",1,IF(#REF!&lt;&gt;"",1,0))</f>
        <v>#REF!</v>
      </c>
      <c r="AI160" s="211" t="e">
        <f>IF('Crisis Indicator Data'!#REF!="No Data",1,IF(#REF!&lt;&gt;"",1,0))</f>
        <v>#REF!</v>
      </c>
      <c r="AJ160" s="211" t="e">
        <f>IF('Crisis Indicator Data'!#REF!="No Data",1,IF(#REF!&lt;&gt;"",1,0))</f>
        <v>#REF!</v>
      </c>
      <c r="AK160" s="211" t="e">
        <f>IF('Crisis Indicator Data'!#REF!="No Data",1,IF(#REF!&lt;&gt;"",1,0))</f>
        <v>#REF!</v>
      </c>
      <c r="AL160" s="211" t="e">
        <f>IF('Crisis Indicator Data'!#REF!="No Data",1,IF(#REF!&lt;&gt;"",1,0))</f>
        <v>#REF!</v>
      </c>
      <c r="AM160" s="211" t="e">
        <f>IF('Crisis Indicator Data'!#REF!="No Data",1,IF(#REF!&lt;&gt;"",1,0))</f>
        <v>#REF!</v>
      </c>
      <c r="AN160" s="211" t="e">
        <f>IF('Crisis Indicator Data'!#REF!="No Data",1,IF(#REF!&lt;&gt;"",1,0))</f>
        <v>#REF!</v>
      </c>
      <c r="AO160" s="211" t="e">
        <f>IF('Crisis Indicator Data'!#REF!="No Data",1,IF(#REF!&lt;&gt;"",1,0))</f>
        <v>#REF!</v>
      </c>
      <c r="AP160" s="211" t="e">
        <f>IF('Crisis Indicator Data'!#REF!="No Data",1,IF(#REF!&lt;&gt;"",1,0))</f>
        <v>#REF!</v>
      </c>
      <c r="AQ160" s="211" t="e">
        <f>IF('Crisis Indicator Data'!#REF!="No Data",1,IF(#REF!&lt;&gt;"",1,0))</f>
        <v>#REF!</v>
      </c>
      <c r="AR160" s="211" t="e">
        <f>IF('Crisis Indicator Data'!#REF!="No Data",1,IF(#REF!&lt;&gt;"",1,0))</f>
        <v>#REF!</v>
      </c>
      <c r="AS160" s="211" t="e">
        <f>IF('Crisis Indicator Data'!#REF!="No Data",1,IF(#REF!&lt;&gt;"",1,0))</f>
        <v>#REF!</v>
      </c>
      <c r="AT160" s="211" t="e">
        <f>IF('Crisis Indicator Data'!#REF!="No Data",1,IF(#REF!&lt;&gt;"",1,0))</f>
        <v>#REF!</v>
      </c>
      <c r="AU160" s="211" t="e">
        <f>IF('Crisis Indicator Data'!#REF!="No Data",1,IF(#REF!&lt;&gt;"",1,0))</f>
        <v>#REF!</v>
      </c>
      <c r="AV160" s="211" t="e">
        <f>IF('Crisis Indicator Data'!#REF!="No Data",1,IF(#REF!&lt;&gt;"",1,0))</f>
        <v>#REF!</v>
      </c>
      <c r="AW160" s="211" t="e">
        <f>IF('Crisis Indicator Data'!#REF!="No Data",1,IF(#REF!&lt;&gt;"",1,0))</f>
        <v>#REF!</v>
      </c>
      <c r="AX160" s="211" t="e">
        <f>IF('Crisis Indicator Data'!#REF!="No Data",1,IF(#REF!&lt;&gt;"",1,0))</f>
        <v>#REF!</v>
      </c>
      <c r="AY160" s="211" t="e">
        <f>IF('Crisis Indicator Data'!#REF!="No Data",1,IF(#REF!&lt;&gt;"",1,0))</f>
        <v>#REF!</v>
      </c>
      <c r="AZ160" s="211" t="e">
        <f>IF('Crisis Indicator Data'!#REF!="No Data",1,IF(#REF!&lt;&gt;"",1,0))</f>
        <v>#REF!</v>
      </c>
      <c r="BA160" t="e">
        <f t="shared" si="8"/>
        <v>#REF!</v>
      </c>
      <c r="BB160" s="22" t="e">
        <f t="shared" si="9"/>
        <v>#REF!</v>
      </c>
    </row>
    <row r="161" spans="1:54" x14ac:dyDescent="0.25">
      <c r="A161" t="s">
        <v>8938</v>
      </c>
      <c r="B161" s="211" t="e">
        <f>IF('Crisis Indicator Data'!#REF!="No Data",1,IF(#REF!&lt;&gt;"",1,0))</f>
        <v>#REF!</v>
      </c>
      <c r="C161" s="211" t="e">
        <f>IF('Crisis Indicator Data'!#REF!="No Data",1,IF(#REF!&lt;&gt;"",1,0))</f>
        <v>#REF!</v>
      </c>
      <c r="D161" s="211" t="e">
        <f>IF('Crisis Indicator Data'!#REF!="No Data",1,IF(#REF!&lt;&gt;"",1,0))</f>
        <v>#REF!</v>
      </c>
      <c r="E161" s="211" t="e">
        <f>IF('Crisis Indicator Data'!#REF!="No Data",1,IF(#REF!&lt;&gt;"",1,0))</f>
        <v>#REF!</v>
      </c>
      <c r="F161" s="211" t="e">
        <f>IF('Crisis Indicator Data'!#REF!="No Data",1,IF(#REF!&lt;&gt;"",1,0))</f>
        <v>#REF!</v>
      </c>
      <c r="G161" s="211" t="e">
        <f>IF('Crisis Indicator Data'!#REF!="No Data",1,IF(#REF!&lt;&gt;"",1,0))</f>
        <v>#REF!</v>
      </c>
      <c r="H161" s="211" t="e">
        <f>IF('Crisis Indicator Data'!#REF!="No Data",1,IF(#REF!&lt;&gt;"",1,0))</f>
        <v>#REF!</v>
      </c>
      <c r="I161" s="211" t="e">
        <f>IF('Crisis Indicator Data'!#REF!="No Data",1,IF(#REF!&lt;&gt;"",1,0))</f>
        <v>#REF!</v>
      </c>
      <c r="J161" s="211" t="e">
        <f>IF('Crisis Indicator Data'!#REF!="No Data",1,IF(#REF!&lt;&gt;"",1,0))</f>
        <v>#REF!</v>
      </c>
      <c r="K161" s="211" t="e">
        <f>IF('Crisis Indicator Data'!#REF!="No Data",1,IF(#REF!&lt;&gt;"",1,0))</f>
        <v>#REF!</v>
      </c>
      <c r="L161" s="211" t="e">
        <f>IF('Crisis Indicator Data'!#REF!="No Data",1,IF(#REF!&lt;&gt;"",1,0))</f>
        <v>#REF!</v>
      </c>
      <c r="M161" s="211" t="e">
        <f>IF('Crisis Indicator Data'!#REF!="No Data",1,IF(#REF!&lt;&gt;"",1,0))</f>
        <v>#REF!</v>
      </c>
      <c r="N161" s="211" t="e">
        <f>IF('Crisis Indicator Data'!#REF!="No Data",1,IF(#REF!&lt;&gt;"",1,0))</f>
        <v>#REF!</v>
      </c>
      <c r="O161" s="211" t="e">
        <f>IF('Crisis Indicator Data'!#REF!="No Data",1,IF(#REF!&lt;&gt;"",1,0))</f>
        <v>#REF!</v>
      </c>
      <c r="P161" s="211" t="e">
        <f>IF('Crisis Indicator Data'!#REF!="No Data",1,IF(#REF!&lt;&gt;"",1,0))</f>
        <v>#REF!</v>
      </c>
      <c r="Q161" s="211" t="e">
        <f>IF('Crisis Indicator Data'!#REF!="No Data",1,IF(#REF!&lt;&gt;"",1,0))</f>
        <v>#REF!</v>
      </c>
      <c r="R161" s="211" t="e">
        <f>IF('Crisis Indicator Data'!#REF!="No Data",1,IF(#REF!&lt;&gt;"",1,0))</f>
        <v>#REF!</v>
      </c>
      <c r="S161" s="211" t="e">
        <f>IF('Crisis Indicator Data'!#REF!="No Data",1,IF(#REF!&lt;&gt;"",1,0))</f>
        <v>#REF!</v>
      </c>
      <c r="T161" s="211" t="e">
        <f>IF('Crisis Indicator Data'!#REF!="No Data",1,IF(#REF!&lt;&gt;"",1,0))</f>
        <v>#REF!</v>
      </c>
      <c r="U161" s="211" t="e">
        <f>IF('Crisis Indicator Data'!#REF!="No Data",1,IF(#REF!&lt;&gt;"",1,0))</f>
        <v>#REF!</v>
      </c>
      <c r="V161" s="211" t="e">
        <f>IF('Crisis Indicator Data'!#REF!="No Data",1,IF(#REF!&lt;&gt;"",1,0))</f>
        <v>#REF!</v>
      </c>
      <c r="W161" s="211" t="e">
        <f>IF('Crisis Indicator Data'!#REF!="No Data",1,IF(#REF!&lt;&gt;"",1,0))</f>
        <v>#REF!</v>
      </c>
      <c r="X161" s="211" t="e">
        <f>IF('Crisis Indicator Data'!#REF!="No Data",1,IF(#REF!&lt;&gt;"",1,0))</f>
        <v>#REF!</v>
      </c>
      <c r="Y161" s="211" t="e">
        <f>IF('Crisis Indicator Data'!#REF!="No Data",1,IF(#REF!&lt;&gt;"",1,0))</f>
        <v>#REF!</v>
      </c>
      <c r="Z161" s="211" t="e">
        <f>IF('Crisis Indicator Data'!#REF!="No Data",1,IF(#REF!&lt;&gt;"",1,0))</f>
        <v>#REF!</v>
      </c>
      <c r="AA161" s="211" t="e">
        <f>IF('Crisis Indicator Data'!#REF!="No Data",1,IF(#REF!&lt;&gt;"",1,0))</f>
        <v>#REF!</v>
      </c>
      <c r="AB161" s="211" t="e">
        <f>IF('Crisis Indicator Data'!#REF!="No Data",1,IF(#REF!&lt;&gt;"",1,0))</f>
        <v>#REF!</v>
      </c>
      <c r="AC161" s="211" t="e">
        <f>IF('Crisis Indicator Data'!#REF!="No Data",1,IF(#REF!&lt;&gt;"",1,0))</f>
        <v>#REF!</v>
      </c>
      <c r="AD161" s="211" t="e">
        <f>IF('Crisis Indicator Data'!#REF!="No Data",1,IF(#REF!&lt;&gt;"",1,0))</f>
        <v>#REF!</v>
      </c>
      <c r="AE161" s="211" t="e">
        <f>IF('Crisis Indicator Data'!#REF!="No Data",1,IF(#REF!&lt;&gt;"",1,0))</f>
        <v>#REF!</v>
      </c>
      <c r="AF161" s="211" t="e">
        <f>IF('Crisis Indicator Data'!#REF!="No Data",1,IF(#REF!&lt;&gt;"",1,0))</f>
        <v>#REF!</v>
      </c>
      <c r="AG161" s="211" t="e">
        <f>IF('Crisis Indicator Data'!#REF!="No Data",1,IF(#REF!&lt;&gt;"",1,0))</f>
        <v>#REF!</v>
      </c>
      <c r="AH161" s="211" t="e">
        <f>IF('Crisis Indicator Data'!#REF!="No Data",1,IF(#REF!&lt;&gt;"",1,0))</f>
        <v>#REF!</v>
      </c>
      <c r="AI161" s="211" t="e">
        <f>IF('Crisis Indicator Data'!#REF!="No Data",1,IF(#REF!&lt;&gt;"",1,0))</f>
        <v>#REF!</v>
      </c>
      <c r="AJ161" s="211" t="e">
        <f>IF('Crisis Indicator Data'!#REF!="No Data",1,IF(#REF!&lt;&gt;"",1,0))</f>
        <v>#REF!</v>
      </c>
      <c r="AK161" s="211" t="e">
        <f>IF('Crisis Indicator Data'!#REF!="No Data",1,IF(#REF!&lt;&gt;"",1,0))</f>
        <v>#REF!</v>
      </c>
      <c r="AL161" s="211" t="e">
        <f>IF('Crisis Indicator Data'!#REF!="No Data",1,IF(#REF!&lt;&gt;"",1,0))</f>
        <v>#REF!</v>
      </c>
      <c r="AM161" s="211" t="e">
        <f>IF('Crisis Indicator Data'!#REF!="No Data",1,IF(#REF!&lt;&gt;"",1,0))</f>
        <v>#REF!</v>
      </c>
      <c r="AN161" s="211" t="e">
        <f>IF('Crisis Indicator Data'!#REF!="No Data",1,IF(#REF!&lt;&gt;"",1,0))</f>
        <v>#REF!</v>
      </c>
      <c r="AO161" s="211" t="e">
        <f>IF('Crisis Indicator Data'!#REF!="No Data",1,IF(#REF!&lt;&gt;"",1,0))</f>
        <v>#REF!</v>
      </c>
      <c r="AP161" s="211" t="e">
        <f>IF('Crisis Indicator Data'!#REF!="No Data",1,IF(#REF!&lt;&gt;"",1,0))</f>
        <v>#REF!</v>
      </c>
      <c r="AQ161" s="211" t="e">
        <f>IF('Crisis Indicator Data'!#REF!="No Data",1,IF(#REF!&lt;&gt;"",1,0))</f>
        <v>#REF!</v>
      </c>
      <c r="AR161" s="211" t="e">
        <f>IF('Crisis Indicator Data'!#REF!="No Data",1,IF(#REF!&lt;&gt;"",1,0))</f>
        <v>#REF!</v>
      </c>
      <c r="AS161" s="211" t="e">
        <f>IF('Crisis Indicator Data'!#REF!="No Data",1,IF(#REF!&lt;&gt;"",1,0))</f>
        <v>#REF!</v>
      </c>
      <c r="AT161" s="211" t="e">
        <f>IF('Crisis Indicator Data'!#REF!="No Data",1,IF(#REF!&lt;&gt;"",1,0))</f>
        <v>#REF!</v>
      </c>
      <c r="AU161" s="211" t="e">
        <f>IF('Crisis Indicator Data'!#REF!="No Data",1,IF(#REF!&lt;&gt;"",1,0))</f>
        <v>#REF!</v>
      </c>
      <c r="AV161" s="211" t="e">
        <f>IF('Crisis Indicator Data'!#REF!="No Data",1,IF(#REF!&lt;&gt;"",1,0))</f>
        <v>#REF!</v>
      </c>
      <c r="AW161" s="211" t="e">
        <f>IF('Crisis Indicator Data'!#REF!="No Data",1,IF(#REF!&lt;&gt;"",1,0))</f>
        <v>#REF!</v>
      </c>
      <c r="AX161" s="211" t="e">
        <f>IF('Crisis Indicator Data'!#REF!="No Data",1,IF(#REF!&lt;&gt;"",1,0))</f>
        <v>#REF!</v>
      </c>
      <c r="AY161" s="211" t="e">
        <f>IF('Crisis Indicator Data'!#REF!="No Data",1,IF(#REF!&lt;&gt;"",1,0))</f>
        <v>#REF!</v>
      </c>
      <c r="AZ161" s="211" t="e">
        <f>IF('Crisis Indicator Data'!#REF!="No Data",1,IF(#REF!&lt;&gt;"",1,0))</f>
        <v>#REF!</v>
      </c>
      <c r="BA161" t="e">
        <f t="shared" si="8"/>
        <v>#REF!</v>
      </c>
      <c r="BB161" s="22" t="e">
        <f t="shared" si="9"/>
        <v>#REF!</v>
      </c>
    </row>
    <row r="162" spans="1:54" x14ac:dyDescent="0.25">
      <c r="A162" t="s">
        <v>9010</v>
      </c>
      <c r="B162" s="211" t="e">
        <f>IF('Crisis Indicator Data'!#REF!="No Data",1,IF(#REF!&lt;&gt;"",1,0))</f>
        <v>#REF!</v>
      </c>
      <c r="C162" s="211" t="e">
        <f>IF('Crisis Indicator Data'!#REF!="No Data",1,IF(#REF!&lt;&gt;"",1,0))</f>
        <v>#REF!</v>
      </c>
      <c r="D162" s="211" t="e">
        <f>IF('Crisis Indicator Data'!#REF!="No Data",1,IF(#REF!&lt;&gt;"",1,0))</f>
        <v>#REF!</v>
      </c>
      <c r="E162" s="211" t="e">
        <f>IF('Crisis Indicator Data'!#REF!="No Data",1,IF(#REF!&lt;&gt;"",1,0))</f>
        <v>#REF!</v>
      </c>
      <c r="F162" s="211" t="e">
        <f>IF('Crisis Indicator Data'!#REF!="No Data",1,IF(#REF!&lt;&gt;"",1,0))</f>
        <v>#REF!</v>
      </c>
      <c r="G162" s="211" t="e">
        <f>IF('Crisis Indicator Data'!#REF!="No Data",1,IF(#REF!&lt;&gt;"",1,0))</f>
        <v>#REF!</v>
      </c>
      <c r="H162" s="211" t="e">
        <f>IF('Crisis Indicator Data'!#REF!="No Data",1,IF(#REF!&lt;&gt;"",1,0))</f>
        <v>#REF!</v>
      </c>
      <c r="I162" s="211" t="e">
        <f>IF('Crisis Indicator Data'!#REF!="No Data",1,IF(#REF!&lt;&gt;"",1,0))</f>
        <v>#REF!</v>
      </c>
      <c r="J162" s="211" t="e">
        <f>IF('Crisis Indicator Data'!#REF!="No Data",1,IF(#REF!&lt;&gt;"",1,0))</f>
        <v>#REF!</v>
      </c>
      <c r="K162" s="211" t="e">
        <f>IF('Crisis Indicator Data'!#REF!="No Data",1,IF(#REF!&lt;&gt;"",1,0))</f>
        <v>#REF!</v>
      </c>
      <c r="L162" s="211" t="e">
        <f>IF('Crisis Indicator Data'!#REF!="No Data",1,IF(#REF!&lt;&gt;"",1,0))</f>
        <v>#REF!</v>
      </c>
      <c r="M162" s="211" t="e">
        <f>IF('Crisis Indicator Data'!#REF!="No Data",1,IF(#REF!&lt;&gt;"",1,0))</f>
        <v>#REF!</v>
      </c>
      <c r="N162" s="211" t="e">
        <f>IF('Crisis Indicator Data'!#REF!="No Data",1,IF(#REF!&lt;&gt;"",1,0))</f>
        <v>#REF!</v>
      </c>
      <c r="O162" s="211" t="e">
        <f>IF('Crisis Indicator Data'!#REF!="No Data",1,IF(#REF!&lt;&gt;"",1,0))</f>
        <v>#REF!</v>
      </c>
      <c r="P162" s="211" t="e">
        <f>IF('Crisis Indicator Data'!#REF!="No Data",1,IF(#REF!&lt;&gt;"",1,0))</f>
        <v>#REF!</v>
      </c>
      <c r="Q162" s="211" t="e">
        <f>IF('Crisis Indicator Data'!#REF!="No Data",1,IF(#REF!&lt;&gt;"",1,0))</f>
        <v>#REF!</v>
      </c>
      <c r="R162" s="211" t="e">
        <f>IF('Crisis Indicator Data'!#REF!="No Data",1,IF(#REF!&lt;&gt;"",1,0))</f>
        <v>#REF!</v>
      </c>
      <c r="S162" s="211" t="e">
        <f>IF('Crisis Indicator Data'!#REF!="No Data",1,IF(#REF!&lt;&gt;"",1,0))</f>
        <v>#REF!</v>
      </c>
      <c r="T162" s="211" t="e">
        <f>IF('Crisis Indicator Data'!#REF!="No Data",1,IF(#REF!&lt;&gt;"",1,0))</f>
        <v>#REF!</v>
      </c>
      <c r="U162" s="211" t="e">
        <f>IF('Crisis Indicator Data'!#REF!="No Data",1,IF(#REF!&lt;&gt;"",1,0))</f>
        <v>#REF!</v>
      </c>
      <c r="V162" s="211" t="e">
        <f>IF('Crisis Indicator Data'!#REF!="No Data",1,IF(#REF!&lt;&gt;"",1,0))</f>
        <v>#REF!</v>
      </c>
      <c r="W162" s="211" t="e">
        <f>IF('Crisis Indicator Data'!#REF!="No Data",1,IF(#REF!&lt;&gt;"",1,0))</f>
        <v>#REF!</v>
      </c>
      <c r="X162" s="211" t="e">
        <f>IF('Crisis Indicator Data'!#REF!="No Data",1,IF(#REF!&lt;&gt;"",1,0))</f>
        <v>#REF!</v>
      </c>
      <c r="Y162" s="211" t="e">
        <f>IF('Crisis Indicator Data'!#REF!="No Data",1,IF(#REF!&lt;&gt;"",1,0))</f>
        <v>#REF!</v>
      </c>
      <c r="Z162" s="211" t="e">
        <f>IF('Crisis Indicator Data'!#REF!="No Data",1,IF(#REF!&lt;&gt;"",1,0))</f>
        <v>#REF!</v>
      </c>
      <c r="AA162" s="211" t="e">
        <f>IF('Crisis Indicator Data'!#REF!="No Data",1,IF(#REF!&lt;&gt;"",1,0))</f>
        <v>#REF!</v>
      </c>
      <c r="AB162" s="211" t="e">
        <f>IF('Crisis Indicator Data'!#REF!="No Data",1,IF(#REF!&lt;&gt;"",1,0))</f>
        <v>#REF!</v>
      </c>
      <c r="AC162" s="211" t="e">
        <f>IF('Crisis Indicator Data'!#REF!="No Data",1,IF(#REF!&lt;&gt;"",1,0))</f>
        <v>#REF!</v>
      </c>
      <c r="AD162" s="211" t="e">
        <f>IF('Crisis Indicator Data'!#REF!="No Data",1,IF(#REF!&lt;&gt;"",1,0))</f>
        <v>#REF!</v>
      </c>
      <c r="AE162" s="211" t="e">
        <f>IF('Crisis Indicator Data'!#REF!="No Data",1,IF(#REF!&lt;&gt;"",1,0))</f>
        <v>#REF!</v>
      </c>
      <c r="AF162" s="211" t="e">
        <f>IF('Crisis Indicator Data'!#REF!="No Data",1,IF(#REF!&lt;&gt;"",1,0))</f>
        <v>#REF!</v>
      </c>
      <c r="AG162" s="211" t="e">
        <f>IF('Crisis Indicator Data'!#REF!="No Data",1,IF(#REF!&lt;&gt;"",1,0))</f>
        <v>#REF!</v>
      </c>
      <c r="AH162" s="211" t="e">
        <f>IF('Crisis Indicator Data'!#REF!="No Data",1,IF(#REF!&lt;&gt;"",1,0))</f>
        <v>#REF!</v>
      </c>
      <c r="AI162" s="211" t="e">
        <f>IF('Crisis Indicator Data'!#REF!="No Data",1,IF(#REF!&lt;&gt;"",1,0))</f>
        <v>#REF!</v>
      </c>
      <c r="AJ162" s="211" t="e">
        <f>IF('Crisis Indicator Data'!#REF!="No Data",1,IF(#REF!&lt;&gt;"",1,0))</f>
        <v>#REF!</v>
      </c>
      <c r="AK162" s="211" t="e">
        <f>IF('Crisis Indicator Data'!#REF!="No Data",1,IF(#REF!&lt;&gt;"",1,0))</f>
        <v>#REF!</v>
      </c>
      <c r="AL162" s="211" t="e">
        <f>IF('Crisis Indicator Data'!#REF!="No Data",1,IF(#REF!&lt;&gt;"",1,0))</f>
        <v>#REF!</v>
      </c>
      <c r="AM162" s="211" t="e">
        <f>IF('Crisis Indicator Data'!#REF!="No Data",1,IF(#REF!&lt;&gt;"",1,0))</f>
        <v>#REF!</v>
      </c>
      <c r="AN162" s="211" t="e">
        <f>IF('Crisis Indicator Data'!#REF!="No Data",1,IF(#REF!&lt;&gt;"",1,0))</f>
        <v>#REF!</v>
      </c>
      <c r="AO162" s="211" t="e">
        <f>IF('Crisis Indicator Data'!#REF!="No Data",1,IF(#REF!&lt;&gt;"",1,0))</f>
        <v>#REF!</v>
      </c>
      <c r="AP162" s="211" t="e">
        <f>IF('Crisis Indicator Data'!#REF!="No Data",1,IF(#REF!&lt;&gt;"",1,0))</f>
        <v>#REF!</v>
      </c>
      <c r="AQ162" s="211" t="e">
        <f>IF('Crisis Indicator Data'!#REF!="No Data",1,IF(#REF!&lt;&gt;"",1,0))</f>
        <v>#REF!</v>
      </c>
      <c r="AR162" s="211" t="e">
        <f>IF('Crisis Indicator Data'!#REF!="No Data",1,IF(#REF!&lt;&gt;"",1,0))</f>
        <v>#REF!</v>
      </c>
      <c r="AS162" s="211" t="e">
        <f>IF('Crisis Indicator Data'!#REF!="No Data",1,IF(#REF!&lt;&gt;"",1,0))</f>
        <v>#REF!</v>
      </c>
      <c r="AT162" s="211" t="e">
        <f>IF('Crisis Indicator Data'!#REF!="No Data",1,IF(#REF!&lt;&gt;"",1,0))</f>
        <v>#REF!</v>
      </c>
      <c r="AU162" s="211" t="e">
        <f>IF('Crisis Indicator Data'!#REF!="No Data",1,IF(#REF!&lt;&gt;"",1,0))</f>
        <v>#REF!</v>
      </c>
      <c r="AV162" s="211" t="e">
        <f>IF('Crisis Indicator Data'!#REF!="No Data",1,IF(#REF!&lt;&gt;"",1,0))</f>
        <v>#REF!</v>
      </c>
      <c r="AW162" s="211" t="e">
        <f>IF('Crisis Indicator Data'!#REF!="No Data",1,IF(#REF!&lt;&gt;"",1,0))</f>
        <v>#REF!</v>
      </c>
      <c r="AX162" s="211" t="e">
        <f>IF('Crisis Indicator Data'!#REF!="No Data",1,IF(#REF!&lt;&gt;"",1,0))</f>
        <v>#REF!</v>
      </c>
      <c r="AY162" s="211" t="e">
        <f>IF('Crisis Indicator Data'!#REF!="No Data",1,IF(#REF!&lt;&gt;"",1,0))</f>
        <v>#REF!</v>
      </c>
      <c r="AZ162" s="211" t="e">
        <f>IF('Crisis Indicator Data'!#REF!="No Data",1,IF(#REF!&lt;&gt;"",1,0))</f>
        <v>#REF!</v>
      </c>
      <c r="BA162" t="e">
        <f t="shared" ref="BA162:BA192" si="10">SUM(B162:AZ162)</f>
        <v>#REF!</v>
      </c>
      <c r="BB162" s="22" t="e">
        <f t="shared" ref="BB162:BB192" si="11">BA162/51</f>
        <v>#REF!</v>
      </c>
    </row>
    <row r="163" spans="1:54" x14ac:dyDescent="0.25">
      <c r="A163" t="s">
        <v>9026</v>
      </c>
      <c r="B163" s="211" t="e">
        <f>IF('Crisis Indicator Data'!#REF!="No Data",1,IF(#REF!&lt;&gt;"",1,0))</f>
        <v>#REF!</v>
      </c>
      <c r="C163" s="211" t="e">
        <f>IF('Crisis Indicator Data'!#REF!="No Data",1,IF(#REF!&lt;&gt;"",1,0))</f>
        <v>#REF!</v>
      </c>
      <c r="D163" s="211" t="e">
        <f>IF('Crisis Indicator Data'!#REF!="No Data",1,IF(#REF!&lt;&gt;"",1,0))</f>
        <v>#REF!</v>
      </c>
      <c r="E163" s="211" t="e">
        <f>IF('Crisis Indicator Data'!#REF!="No Data",1,IF(#REF!&lt;&gt;"",1,0))</f>
        <v>#REF!</v>
      </c>
      <c r="F163" s="211" t="e">
        <f>IF('Crisis Indicator Data'!#REF!="No Data",1,IF(#REF!&lt;&gt;"",1,0))</f>
        <v>#REF!</v>
      </c>
      <c r="G163" s="211" t="e">
        <f>IF('Crisis Indicator Data'!#REF!="No Data",1,IF(#REF!&lt;&gt;"",1,0))</f>
        <v>#REF!</v>
      </c>
      <c r="H163" s="211" t="e">
        <f>IF('Crisis Indicator Data'!#REF!="No Data",1,IF(#REF!&lt;&gt;"",1,0))</f>
        <v>#REF!</v>
      </c>
      <c r="I163" s="211" t="e">
        <f>IF('Crisis Indicator Data'!#REF!="No Data",1,IF(#REF!&lt;&gt;"",1,0))</f>
        <v>#REF!</v>
      </c>
      <c r="J163" s="211" t="e">
        <f>IF('Crisis Indicator Data'!#REF!="No Data",1,IF(#REF!&lt;&gt;"",1,0))</f>
        <v>#REF!</v>
      </c>
      <c r="K163" s="211" t="e">
        <f>IF('Crisis Indicator Data'!#REF!="No Data",1,IF(#REF!&lt;&gt;"",1,0))</f>
        <v>#REF!</v>
      </c>
      <c r="L163" s="211" t="e">
        <f>IF('Crisis Indicator Data'!#REF!="No Data",1,IF(#REF!&lt;&gt;"",1,0))</f>
        <v>#REF!</v>
      </c>
      <c r="M163" s="211" t="e">
        <f>IF('Crisis Indicator Data'!#REF!="No Data",1,IF(#REF!&lt;&gt;"",1,0))</f>
        <v>#REF!</v>
      </c>
      <c r="N163" s="211" t="e">
        <f>IF('Crisis Indicator Data'!#REF!="No Data",1,IF(#REF!&lt;&gt;"",1,0))</f>
        <v>#REF!</v>
      </c>
      <c r="O163" s="211" t="e">
        <f>IF('Crisis Indicator Data'!#REF!="No Data",1,IF(#REF!&lt;&gt;"",1,0))</f>
        <v>#REF!</v>
      </c>
      <c r="P163" s="211" t="e">
        <f>IF('Crisis Indicator Data'!#REF!="No Data",1,IF(#REF!&lt;&gt;"",1,0))</f>
        <v>#REF!</v>
      </c>
      <c r="Q163" s="211" t="e">
        <f>IF('Crisis Indicator Data'!#REF!="No Data",1,IF(#REF!&lt;&gt;"",1,0))</f>
        <v>#REF!</v>
      </c>
      <c r="R163" s="211" t="e">
        <f>IF('Crisis Indicator Data'!#REF!="No Data",1,IF(#REF!&lt;&gt;"",1,0))</f>
        <v>#REF!</v>
      </c>
      <c r="S163" s="211" t="e">
        <f>IF('Crisis Indicator Data'!#REF!="No Data",1,IF(#REF!&lt;&gt;"",1,0))</f>
        <v>#REF!</v>
      </c>
      <c r="T163" s="211" t="e">
        <f>IF('Crisis Indicator Data'!#REF!="No Data",1,IF(#REF!&lt;&gt;"",1,0))</f>
        <v>#REF!</v>
      </c>
      <c r="U163" s="211" t="e">
        <f>IF('Crisis Indicator Data'!#REF!="No Data",1,IF(#REF!&lt;&gt;"",1,0))</f>
        <v>#REF!</v>
      </c>
      <c r="V163" s="211" t="e">
        <f>IF('Crisis Indicator Data'!#REF!="No Data",1,IF(#REF!&lt;&gt;"",1,0))</f>
        <v>#REF!</v>
      </c>
      <c r="W163" s="211" t="e">
        <f>IF('Crisis Indicator Data'!#REF!="No Data",1,IF(#REF!&lt;&gt;"",1,0))</f>
        <v>#REF!</v>
      </c>
      <c r="X163" s="211" t="e">
        <f>IF('Crisis Indicator Data'!#REF!="No Data",1,IF(#REF!&lt;&gt;"",1,0))</f>
        <v>#REF!</v>
      </c>
      <c r="Y163" s="211" t="e">
        <f>IF('Crisis Indicator Data'!#REF!="No Data",1,IF(#REF!&lt;&gt;"",1,0))</f>
        <v>#REF!</v>
      </c>
      <c r="Z163" s="211" t="e">
        <f>IF('Crisis Indicator Data'!#REF!="No Data",1,IF(#REF!&lt;&gt;"",1,0))</f>
        <v>#REF!</v>
      </c>
      <c r="AA163" s="211" t="e">
        <f>IF('Crisis Indicator Data'!#REF!="No Data",1,IF(#REF!&lt;&gt;"",1,0))</f>
        <v>#REF!</v>
      </c>
      <c r="AB163" s="211" t="e">
        <f>IF('Crisis Indicator Data'!#REF!="No Data",1,IF(#REF!&lt;&gt;"",1,0))</f>
        <v>#REF!</v>
      </c>
      <c r="AC163" s="211" t="e">
        <f>IF('Crisis Indicator Data'!#REF!="No Data",1,IF(#REF!&lt;&gt;"",1,0))</f>
        <v>#REF!</v>
      </c>
      <c r="AD163" s="211" t="e">
        <f>IF('Crisis Indicator Data'!#REF!="No Data",1,IF(#REF!&lt;&gt;"",1,0))</f>
        <v>#REF!</v>
      </c>
      <c r="AE163" s="211" t="e">
        <f>IF('Crisis Indicator Data'!#REF!="No Data",1,IF(#REF!&lt;&gt;"",1,0))</f>
        <v>#REF!</v>
      </c>
      <c r="AF163" s="211" t="e">
        <f>IF('Crisis Indicator Data'!#REF!="No Data",1,IF(#REF!&lt;&gt;"",1,0))</f>
        <v>#REF!</v>
      </c>
      <c r="AG163" s="211" t="e">
        <f>IF('Crisis Indicator Data'!#REF!="No Data",1,IF(#REF!&lt;&gt;"",1,0))</f>
        <v>#REF!</v>
      </c>
      <c r="AH163" s="211" t="e">
        <f>IF('Crisis Indicator Data'!#REF!="No Data",1,IF(#REF!&lt;&gt;"",1,0))</f>
        <v>#REF!</v>
      </c>
      <c r="AI163" s="211" t="e">
        <f>IF('Crisis Indicator Data'!#REF!="No Data",1,IF(#REF!&lt;&gt;"",1,0))</f>
        <v>#REF!</v>
      </c>
      <c r="AJ163" s="211" t="e">
        <f>IF('Crisis Indicator Data'!#REF!="No Data",1,IF(#REF!&lt;&gt;"",1,0))</f>
        <v>#REF!</v>
      </c>
      <c r="AK163" s="211" t="e">
        <f>IF('Crisis Indicator Data'!#REF!="No Data",1,IF(#REF!&lt;&gt;"",1,0))</f>
        <v>#REF!</v>
      </c>
      <c r="AL163" s="211" t="e">
        <f>IF('Crisis Indicator Data'!#REF!="No Data",1,IF(#REF!&lt;&gt;"",1,0))</f>
        <v>#REF!</v>
      </c>
      <c r="AM163" s="211" t="e">
        <f>IF('Crisis Indicator Data'!#REF!="No Data",1,IF(#REF!&lt;&gt;"",1,0))</f>
        <v>#REF!</v>
      </c>
      <c r="AN163" s="211" t="e">
        <f>IF('Crisis Indicator Data'!#REF!="No Data",1,IF(#REF!&lt;&gt;"",1,0))</f>
        <v>#REF!</v>
      </c>
      <c r="AO163" s="211" t="e">
        <f>IF('Crisis Indicator Data'!#REF!="No Data",1,IF(#REF!&lt;&gt;"",1,0))</f>
        <v>#REF!</v>
      </c>
      <c r="AP163" s="211" t="e">
        <f>IF('Crisis Indicator Data'!#REF!="No Data",1,IF(#REF!&lt;&gt;"",1,0))</f>
        <v>#REF!</v>
      </c>
      <c r="AQ163" s="211" t="e">
        <f>IF('Crisis Indicator Data'!#REF!="No Data",1,IF(#REF!&lt;&gt;"",1,0))</f>
        <v>#REF!</v>
      </c>
      <c r="AR163" s="211" t="e">
        <f>IF('Crisis Indicator Data'!#REF!="No Data",1,IF(#REF!&lt;&gt;"",1,0))</f>
        <v>#REF!</v>
      </c>
      <c r="AS163" s="211" t="e">
        <f>IF('Crisis Indicator Data'!#REF!="No Data",1,IF(#REF!&lt;&gt;"",1,0))</f>
        <v>#REF!</v>
      </c>
      <c r="AT163" s="211" t="e">
        <f>IF('Crisis Indicator Data'!#REF!="No Data",1,IF(#REF!&lt;&gt;"",1,0))</f>
        <v>#REF!</v>
      </c>
      <c r="AU163" s="211" t="e">
        <f>IF('Crisis Indicator Data'!#REF!="No Data",1,IF(#REF!&lt;&gt;"",1,0))</f>
        <v>#REF!</v>
      </c>
      <c r="AV163" s="211" t="e">
        <f>IF('Crisis Indicator Data'!#REF!="No Data",1,IF(#REF!&lt;&gt;"",1,0))</f>
        <v>#REF!</v>
      </c>
      <c r="AW163" s="211" t="e">
        <f>IF('Crisis Indicator Data'!#REF!="No Data",1,IF(#REF!&lt;&gt;"",1,0))</f>
        <v>#REF!</v>
      </c>
      <c r="AX163" s="211" t="e">
        <f>IF('Crisis Indicator Data'!#REF!="No Data",1,IF(#REF!&lt;&gt;"",1,0))</f>
        <v>#REF!</v>
      </c>
      <c r="AY163" s="211" t="e">
        <f>IF('Crisis Indicator Data'!#REF!="No Data",1,IF(#REF!&lt;&gt;"",1,0))</f>
        <v>#REF!</v>
      </c>
      <c r="AZ163" s="211" t="e">
        <f>IF('Crisis Indicator Data'!#REF!="No Data",1,IF(#REF!&lt;&gt;"",1,0))</f>
        <v>#REF!</v>
      </c>
      <c r="BA163" t="e">
        <f t="shared" si="10"/>
        <v>#REF!</v>
      </c>
      <c r="BB163" s="22" t="e">
        <f t="shared" si="11"/>
        <v>#REF!</v>
      </c>
    </row>
    <row r="164" spans="1:54" x14ac:dyDescent="0.25">
      <c r="A164" t="s">
        <v>9032</v>
      </c>
      <c r="B164" s="211" t="e">
        <f>IF('Crisis Indicator Data'!#REF!="No Data",1,IF(#REF!&lt;&gt;"",1,0))</f>
        <v>#REF!</v>
      </c>
      <c r="C164" s="211" t="e">
        <f>IF('Crisis Indicator Data'!#REF!="No Data",1,IF(#REF!&lt;&gt;"",1,0))</f>
        <v>#REF!</v>
      </c>
      <c r="D164" s="211" t="e">
        <f>IF('Crisis Indicator Data'!#REF!="No Data",1,IF(#REF!&lt;&gt;"",1,0))</f>
        <v>#REF!</v>
      </c>
      <c r="E164" s="211" t="e">
        <f>IF('Crisis Indicator Data'!#REF!="No Data",1,IF(#REF!&lt;&gt;"",1,0))</f>
        <v>#REF!</v>
      </c>
      <c r="F164" s="211" t="e">
        <f>IF('Crisis Indicator Data'!#REF!="No Data",1,IF(#REF!&lt;&gt;"",1,0))</f>
        <v>#REF!</v>
      </c>
      <c r="G164" s="211" t="e">
        <f>IF('Crisis Indicator Data'!#REF!="No Data",1,IF(#REF!&lt;&gt;"",1,0))</f>
        <v>#REF!</v>
      </c>
      <c r="H164" s="211" t="e">
        <f>IF('Crisis Indicator Data'!#REF!="No Data",1,IF(#REF!&lt;&gt;"",1,0))</f>
        <v>#REF!</v>
      </c>
      <c r="I164" s="211" t="e">
        <f>IF('Crisis Indicator Data'!#REF!="No Data",1,IF(#REF!&lt;&gt;"",1,0))</f>
        <v>#REF!</v>
      </c>
      <c r="J164" s="211" t="e">
        <f>IF('Crisis Indicator Data'!#REF!="No Data",1,IF(#REF!&lt;&gt;"",1,0))</f>
        <v>#REF!</v>
      </c>
      <c r="K164" s="211" t="e">
        <f>IF('Crisis Indicator Data'!#REF!="No Data",1,IF(#REF!&lt;&gt;"",1,0))</f>
        <v>#REF!</v>
      </c>
      <c r="L164" s="211" t="e">
        <f>IF('Crisis Indicator Data'!#REF!="No Data",1,IF(#REF!&lt;&gt;"",1,0))</f>
        <v>#REF!</v>
      </c>
      <c r="M164" s="211" t="e">
        <f>IF('Crisis Indicator Data'!#REF!="No Data",1,IF(#REF!&lt;&gt;"",1,0))</f>
        <v>#REF!</v>
      </c>
      <c r="N164" s="211" t="e">
        <f>IF('Crisis Indicator Data'!#REF!="No Data",1,IF(#REF!&lt;&gt;"",1,0))</f>
        <v>#REF!</v>
      </c>
      <c r="O164" s="211" t="e">
        <f>IF('Crisis Indicator Data'!#REF!="No Data",1,IF(#REF!&lt;&gt;"",1,0))</f>
        <v>#REF!</v>
      </c>
      <c r="P164" s="211" t="e">
        <f>IF('Crisis Indicator Data'!#REF!="No Data",1,IF(#REF!&lt;&gt;"",1,0))</f>
        <v>#REF!</v>
      </c>
      <c r="Q164" s="211" t="e">
        <f>IF('Crisis Indicator Data'!#REF!="No Data",1,IF(#REF!&lt;&gt;"",1,0))</f>
        <v>#REF!</v>
      </c>
      <c r="R164" s="211" t="e">
        <f>IF('Crisis Indicator Data'!#REF!="No Data",1,IF(#REF!&lt;&gt;"",1,0))</f>
        <v>#REF!</v>
      </c>
      <c r="S164" s="211" t="e">
        <f>IF('Crisis Indicator Data'!#REF!="No Data",1,IF(#REF!&lt;&gt;"",1,0))</f>
        <v>#REF!</v>
      </c>
      <c r="T164" s="211" t="e">
        <f>IF('Crisis Indicator Data'!#REF!="No Data",1,IF(#REF!&lt;&gt;"",1,0))</f>
        <v>#REF!</v>
      </c>
      <c r="U164" s="211" t="e">
        <f>IF('Crisis Indicator Data'!#REF!="No Data",1,IF(#REF!&lt;&gt;"",1,0))</f>
        <v>#REF!</v>
      </c>
      <c r="V164" s="211" t="e">
        <f>IF('Crisis Indicator Data'!#REF!="No Data",1,IF(#REF!&lt;&gt;"",1,0))</f>
        <v>#REF!</v>
      </c>
      <c r="W164" s="211" t="e">
        <f>IF('Crisis Indicator Data'!#REF!="No Data",1,IF(#REF!&lt;&gt;"",1,0))</f>
        <v>#REF!</v>
      </c>
      <c r="X164" s="211" t="e">
        <f>IF('Crisis Indicator Data'!#REF!="No Data",1,IF(#REF!&lt;&gt;"",1,0))</f>
        <v>#REF!</v>
      </c>
      <c r="Y164" s="211" t="e">
        <f>IF('Crisis Indicator Data'!#REF!="No Data",1,IF(#REF!&lt;&gt;"",1,0))</f>
        <v>#REF!</v>
      </c>
      <c r="Z164" s="211" t="e">
        <f>IF('Crisis Indicator Data'!#REF!="No Data",1,IF(#REF!&lt;&gt;"",1,0))</f>
        <v>#REF!</v>
      </c>
      <c r="AA164" s="211" t="e">
        <f>IF('Crisis Indicator Data'!#REF!="No Data",1,IF(#REF!&lt;&gt;"",1,0))</f>
        <v>#REF!</v>
      </c>
      <c r="AB164" s="211" t="e">
        <f>IF('Crisis Indicator Data'!#REF!="No Data",1,IF(#REF!&lt;&gt;"",1,0))</f>
        <v>#REF!</v>
      </c>
      <c r="AC164" s="211" t="e">
        <f>IF('Crisis Indicator Data'!#REF!="No Data",1,IF(#REF!&lt;&gt;"",1,0))</f>
        <v>#REF!</v>
      </c>
      <c r="AD164" s="211" t="e">
        <f>IF('Crisis Indicator Data'!#REF!="No Data",1,IF(#REF!&lt;&gt;"",1,0))</f>
        <v>#REF!</v>
      </c>
      <c r="AE164" s="211" t="e">
        <f>IF('Crisis Indicator Data'!#REF!="No Data",1,IF(#REF!&lt;&gt;"",1,0))</f>
        <v>#REF!</v>
      </c>
      <c r="AF164" s="211" t="e">
        <f>IF('Crisis Indicator Data'!#REF!="No Data",1,IF(#REF!&lt;&gt;"",1,0))</f>
        <v>#REF!</v>
      </c>
      <c r="AG164" s="211" t="e">
        <f>IF('Crisis Indicator Data'!#REF!="No Data",1,IF(#REF!&lt;&gt;"",1,0))</f>
        <v>#REF!</v>
      </c>
      <c r="AH164" s="211" t="e">
        <f>IF('Crisis Indicator Data'!#REF!="No Data",1,IF(#REF!&lt;&gt;"",1,0))</f>
        <v>#REF!</v>
      </c>
      <c r="AI164" s="211" t="e">
        <f>IF('Crisis Indicator Data'!#REF!="No Data",1,IF(#REF!&lt;&gt;"",1,0))</f>
        <v>#REF!</v>
      </c>
      <c r="AJ164" s="211" t="e">
        <f>IF('Crisis Indicator Data'!#REF!="No Data",1,IF(#REF!&lt;&gt;"",1,0))</f>
        <v>#REF!</v>
      </c>
      <c r="AK164" s="211" t="e">
        <f>IF('Crisis Indicator Data'!#REF!="No Data",1,IF(#REF!&lt;&gt;"",1,0))</f>
        <v>#REF!</v>
      </c>
      <c r="AL164" s="211" t="e">
        <f>IF('Crisis Indicator Data'!#REF!="No Data",1,IF(#REF!&lt;&gt;"",1,0))</f>
        <v>#REF!</v>
      </c>
      <c r="AM164" s="211" t="e">
        <f>IF('Crisis Indicator Data'!#REF!="No Data",1,IF(#REF!&lt;&gt;"",1,0))</f>
        <v>#REF!</v>
      </c>
      <c r="AN164" s="211" t="e">
        <f>IF('Crisis Indicator Data'!#REF!="No Data",1,IF(#REF!&lt;&gt;"",1,0))</f>
        <v>#REF!</v>
      </c>
      <c r="AO164" s="211" t="e">
        <f>IF('Crisis Indicator Data'!#REF!="No Data",1,IF(#REF!&lt;&gt;"",1,0))</f>
        <v>#REF!</v>
      </c>
      <c r="AP164" s="211" t="e">
        <f>IF('Crisis Indicator Data'!#REF!="No Data",1,IF(#REF!&lt;&gt;"",1,0))</f>
        <v>#REF!</v>
      </c>
      <c r="AQ164" s="211" t="e">
        <f>IF('Crisis Indicator Data'!#REF!="No Data",1,IF(#REF!&lt;&gt;"",1,0))</f>
        <v>#REF!</v>
      </c>
      <c r="AR164" s="211" t="e">
        <f>IF('Crisis Indicator Data'!#REF!="No Data",1,IF(#REF!&lt;&gt;"",1,0))</f>
        <v>#REF!</v>
      </c>
      <c r="AS164" s="211" t="e">
        <f>IF('Crisis Indicator Data'!#REF!="No Data",1,IF(#REF!&lt;&gt;"",1,0))</f>
        <v>#REF!</v>
      </c>
      <c r="AT164" s="211" t="e">
        <f>IF('Crisis Indicator Data'!#REF!="No Data",1,IF(#REF!&lt;&gt;"",1,0))</f>
        <v>#REF!</v>
      </c>
      <c r="AU164" s="211" t="e">
        <f>IF('Crisis Indicator Data'!#REF!="No Data",1,IF(#REF!&lt;&gt;"",1,0))</f>
        <v>#REF!</v>
      </c>
      <c r="AV164" s="211" t="e">
        <f>IF('Crisis Indicator Data'!#REF!="No Data",1,IF(#REF!&lt;&gt;"",1,0))</f>
        <v>#REF!</v>
      </c>
      <c r="AW164" s="211" t="e">
        <f>IF('Crisis Indicator Data'!#REF!="No Data",1,IF(#REF!&lt;&gt;"",1,0))</f>
        <v>#REF!</v>
      </c>
      <c r="AX164" s="211" t="e">
        <f>IF('Crisis Indicator Data'!#REF!="No Data",1,IF(#REF!&lt;&gt;"",1,0))</f>
        <v>#REF!</v>
      </c>
      <c r="AY164" s="211" t="e">
        <f>IF('Crisis Indicator Data'!#REF!="No Data",1,IF(#REF!&lt;&gt;"",1,0))</f>
        <v>#REF!</v>
      </c>
      <c r="AZ164" s="211" t="e">
        <f>IF('Crisis Indicator Data'!#REF!="No Data",1,IF(#REF!&lt;&gt;"",1,0))</f>
        <v>#REF!</v>
      </c>
      <c r="BA164" t="e">
        <f t="shared" si="10"/>
        <v>#REF!</v>
      </c>
      <c r="BB164" s="22" t="e">
        <f t="shared" si="11"/>
        <v>#REF!</v>
      </c>
    </row>
    <row r="165" spans="1:54" x14ac:dyDescent="0.25">
      <c r="A165" t="s">
        <v>9031</v>
      </c>
      <c r="B165" s="211" t="e">
        <f>IF('Crisis Indicator Data'!#REF!="No Data",1,IF(#REF!&lt;&gt;"",1,0))</f>
        <v>#REF!</v>
      </c>
      <c r="C165" s="211" t="e">
        <f>IF('Crisis Indicator Data'!#REF!="No Data",1,IF(#REF!&lt;&gt;"",1,0))</f>
        <v>#REF!</v>
      </c>
      <c r="D165" s="211" t="e">
        <f>IF('Crisis Indicator Data'!#REF!="No Data",1,IF(#REF!&lt;&gt;"",1,0))</f>
        <v>#REF!</v>
      </c>
      <c r="E165" s="211" t="e">
        <f>IF('Crisis Indicator Data'!#REF!="No Data",1,IF(#REF!&lt;&gt;"",1,0))</f>
        <v>#REF!</v>
      </c>
      <c r="F165" s="211" t="e">
        <f>IF('Crisis Indicator Data'!#REF!="No Data",1,IF(#REF!&lt;&gt;"",1,0))</f>
        <v>#REF!</v>
      </c>
      <c r="G165" s="211" t="e">
        <f>IF('Crisis Indicator Data'!#REF!="No Data",1,IF(#REF!&lt;&gt;"",1,0))</f>
        <v>#REF!</v>
      </c>
      <c r="H165" s="211" t="e">
        <f>IF('Crisis Indicator Data'!#REF!="No Data",1,IF(#REF!&lt;&gt;"",1,0))</f>
        <v>#REF!</v>
      </c>
      <c r="I165" s="211" t="e">
        <f>IF('Crisis Indicator Data'!#REF!="No Data",1,IF(#REF!&lt;&gt;"",1,0))</f>
        <v>#REF!</v>
      </c>
      <c r="J165" s="211" t="e">
        <f>IF('Crisis Indicator Data'!#REF!="No Data",1,IF(#REF!&lt;&gt;"",1,0))</f>
        <v>#REF!</v>
      </c>
      <c r="K165" s="211" t="e">
        <f>IF('Crisis Indicator Data'!#REF!="No Data",1,IF(#REF!&lt;&gt;"",1,0))</f>
        <v>#REF!</v>
      </c>
      <c r="L165" s="211" t="e">
        <f>IF('Crisis Indicator Data'!#REF!="No Data",1,IF(#REF!&lt;&gt;"",1,0))</f>
        <v>#REF!</v>
      </c>
      <c r="M165" s="211" t="e">
        <f>IF('Crisis Indicator Data'!#REF!="No Data",1,IF(#REF!&lt;&gt;"",1,0))</f>
        <v>#REF!</v>
      </c>
      <c r="N165" s="211" t="e">
        <f>IF('Crisis Indicator Data'!#REF!="No Data",1,IF(#REF!&lt;&gt;"",1,0))</f>
        <v>#REF!</v>
      </c>
      <c r="O165" s="211" t="e">
        <f>IF('Crisis Indicator Data'!#REF!="No Data",1,IF(#REF!&lt;&gt;"",1,0))</f>
        <v>#REF!</v>
      </c>
      <c r="P165" s="211" t="e">
        <f>IF('Crisis Indicator Data'!#REF!="No Data",1,IF(#REF!&lt;&gt;"",1,0))</f>
        <v>#REF!</v>
      </c>
      <c r="Q165" s="211" t="e">
        <f>IF('Crisis Indicator Data'!#REF!="No Data",1,IF(#REF!&lt;&gt;"",1,0))</f>
        <v>#REF!</v>
      </c>
      <c r="R165" s="211" t="e">
        <f>IF('Crisis Indicator Data'!#REF!="No Data",1,IF(#REF!&lt;&gt;"",1,0))</f>
        <v>#REF!</v>
      </c>
      <c r="S165" s="211" t="e">
        <f>IF('Crisis Indicator Data'!#REF!="No Data",1,IF(#REF!&lt;&gt;"",1,0))</f>
        <v>#REF!</v>
      </c>
      <c r="T165" s="211" t="e">
        <f>IF('Crisis Indicator Data'!#REF!="No Data",1,IF(#REF!&lt;&gt;"",1,0))</f>
        <v>#REF!</v>
      </c>
      <c r="U165" s="211" t="e">
        <f>IF('Crisis Indicator Data'!#REF!="No Data",1,IF(#REF!&lt;&gt;"",1,0))</f>
        <v>#REF!</v>
      </c>
      <c r="V165" s="211" t="e">
        <f>IF('Crisis Indicator Data'!#REF!="No Data",1,IF(#REF!&lt;&gt;"",1,0))</f>
        <v>#REF!</v>
      </c>
      <c r="W165" s="211" t="e">
        <f>IF('Crisis Indicator Data'!#REF!="No Data",1,IF(#REF!&lt;&gt;"",1,0))</f>
        <v>#REF!</v>
      </c>
      <c r="X165" s="211" t="e">
        <f>IF('Crisis Indicator Data'!#REF!="No Data",1,IF(#REF!&lt;&gt;"",1,0))</f>
        <v>#REF!</v>
      </c>
      <c r="Y165" s="211" t="e">
        <f>IF('Crisis Indicator Data'!#REF!="No Data",1,IF(#REF!&lt;&gt;"",1,0))</f>
        <v>#REF!</v>
      </c>
      <c r="Z165" s="211" t="e">
        <f>IF('Crisis Indicator Data'!#REF!="No Data",1,IF(#REF!&lt;&gt;"",1,0))</f>
        <v>#REF!</v>
      </c>
      <c r="AA165" s="211" t="e">
        <f>IF('Crisis Indicator Data'!#REF!="No Data",1,IF(#REF!&lt;&gt;"",1,0))</f>
        <v>#REF!</v>
      </c>
      <c r="AB165" s="211" t="e">
        <f>IF('Crisis Indicator Data'!#REF!="No Data",1,IF(#REF!&lt;&gt;"",1,0))</f>
        <v>#REF!</v>
      </c>
      <c r="AC165" s="211" t="e">
        <f>IF('Crisis Indicator Data'!#REF!="No Data",1,IF(#REF!&lt;&gt;"",1,0))</f>
        <v>#REF!</v>
      </c>
      <c r="AD165" s="211" t="e">
        <f>IF('Crisis Indicator Data'!#REF!="No Data",1,IF(#REF!&lt;&gt;"",1,0))</f>
        <v>#REF!</v>
      </c>
      <c r="AE165" s="211" t="e">
        <f>IF('Crisis Indicator Data'!#REF!="No Data",1,IF(#REF!&lt;&gt;"",1,0))</f>
        <v>#REF!</v>
      </c>
      <c r="AF165" s="211" t="e">
        <f>IF('Crisis Indicator Data'!#REF!="No Data",1,IF(#REF!&lt;&gt;"",1,0))</f>
        <v>#REF!</v>
      </c>
      <c r="AG165" s="211" t="e">
        <f>IF('Crisis Indicator Data'!#REF!="No Data",1,IF(#REF!&lt;&gt;"",1,0))</f>
        <v>#REF!</v>
      </c>
      <c r="AH165" s="211" t="e">
        <f>IF('Crisis Indicator Data'!#REF!="No Data",1,IF(#REF!&lt;&gt;"",1,0))</f>
        <v>#REF!</v>
      </c>
      <c r="AI165" s="211" t="e">
        <f>IF('Crisis Indicator Data'!#REF!="No Data",1,IF(#REF!&lt;&gt;"",1,0))</f>
        <v>#REF!</v>
      </c>
      <c r="AJ165" s="211" t="e">
        <f>IF('Crisis Indicator Data'!#REF!="No Data",1,IF(#REF!&lt;&gt;"",1,0))</f>
        <v>#REF!</v>
      </c>
      <c r="AK165" s="211" t="e">
        <f>IF('Crisis Indicator Data'!#REF!="No Data",1,IF(#REF!&lt;&gt;"",1,0))</f>
        <v>#REF!</v>
      </c>
      <c r="AL165" s="211" t="e">
        <f>IF('Crisis Indicator Data'!#REF!="No Data",1,IF(#REF!&lt;&gt;"",1,0))</f>
        <v>#REF!</v>
      </c>
      <c r="AM165" s="211" t="e">
        <f>IF('Crisis Indicator Data'!#REF!="No Data",1,IF(#REF!&lt;&gt;"",1,0))</f>
        <v>#REF!</v>
      </c>
      <c r="AN165" s="211" t="e">
        <f>IF('Crisis Indicator Data'!#REF!="No Data",1,IF(#REF!&lt;&gt;"",1,0))</f>
        <v>#REF!</v>
      </c>
      <c r="AO165" s="211" t="e">
        <f>IF('Crisis Indicator Data'!#REF!="No Data",1,IF(#REF!&lt;&gt;"",1,0))</f>
        <v>#REF!</v>
      </c>
      <c r="AP165" s="211" t="e">
        <f>IF('Crisis Indicator Data'!#REF!="No Data",1,IF(#REF!&lt;&gt;"",1,0))</f>
        <v>#REF!</v>
      </c>
      <c r="AQ165" s="211" t="e">
        <f>IF('Crisis Indicator Data'!#REF!="No Data",1,IF(#REF!&lt;&gt;"",1,0))</f>
        <v>#REF!</v>
      </c>
      <c r="AR165" s="211" t="e">
        <f>IF('Crisis Indicator Data'!#REF!="No Data",1,IF(#REF!&lt;&gt;"",1,0))</f>
        <v>#REF!</v>
      </c>
      <c r="AS165" s="211" t="e">
        <f>IF('Crisis Indicator Data'!#REF!="No Data",1,IF(#REF!&lt;&gt;"",1,0))</f>
        <v>#REF!</v>
      </c>
      <c r="AT165" s="211" t="e">
        <f>IF('Crisis Indicator Data'!#REF!="No Data",1,IF(#REF!&lt;&gt;"",1,0))</f>
        <v>#REF!</v>
      </c>
      <c r="AU165" s="211" t="e">
        <f>IF('Crisis Indicator Data'!#REF!="No Data",1,IF(#REF!&lt;&gt;"",1,0))</f>
        <v>#REF!</v>
      </c>
      <c r="AV165" s="211" t="e">
        <f>IF('Crisis Indicator Data'!#REF!="No Data",1,IF(#REF!&lt;&gt;"",1,0))</f>
        <v>#REF!</v>
      </c>
      <c r="AW165" s="211" t="e">
        <f>IF('Crisis Indicator Data'!#REF!="No Data",1,IF(#REF!&lt;&gt;"",1,0))</f>
        <v>#REF!</v>
      </c>
      <c r="AX165" s="211" t="e">
        <f>IF('Crisis Indicator Data'!#REF!="No Data",1,IF(#REF!&lt;&gt;"",1,0))</f>
        <v>#REF!</v>
      </c>
      <c r="AY165" s="211" t="e">
        <f>IF('Crisis Indicator Data'!#REF!="No Data",1,IF(#REF!&lt;&gt;"",1,0))</f>
        <v>#REF!</v>
      </c>
      <c r="AZ165" s="211" t="e">
        <f>IF('Crisis Indicator Data'!#REF!="No Data",1,IF(#REF!&lt;&gt;"",1,0))</f>
        <v>#REF!</v>
      </c>
      <c r="BA165" t="e">
        <f t="shared" si="10"/>
        <v>#REF!</v>
      </c>
      <c r="BB165" s="22" t="e">
        <f t="shared" si="11"/>
        <v>#REF!</v>
      </c>
    </row>
    <row r="166" spans="1:54" x14ac:dyDescent="0.25">
      <c r="A166" t="s">
        <v>8826</v>
      </c>
      <c r="B166" s="211" t="e">
        <f>IF('Crisis Indicator Data'!#REF!="No Data",1,IF(#REF!&lt;&gt;"",1,0))</f>
        <v>#REF!</v>
      </c>
      <c r="C166" s="211" t="e">
        <f>IF('Crisis Indicator Data'!#REF!="No Data",1,IF(#REF!&lt;&gt;"",1,0))</f>
        <v>#REF!</v>
      </c>
      <c r="D166" s="211" t="e">
        <f>IF('Crisis Indicator Data'!#REF!="No Data",1,IF(#REF!&lt;&gt;"",1,0))</f>
        <v>#REF!</v>
      </c>
      <c r="E166" s="211" t="e">
        <f>IF('Crisis Indicator Data'!#REF!="No Data",1,IF(#REF!&lt;&gt;"",1,0))</f>
        <v>#REF!</v>
      </c>
      <c r="F166" s="211" t="e">
        <f>IF('Crisis Indicator Data'!#REF!="No Data",1,IF(#REF!&lt;&gt;"",1,0))</f>
        <v>#REF!</v>
      </c>
      <c r="G166" s="211" t="e">
        <f>IF('Crisis Indicator Data'!#REF!="No Data",1,IF(#REF!&lt;&gt;"",1,0))</f>
        <v>#REF!</v>
      </c>
      <c r="H166" s="211" t="e">
        <f>IF('Crisis Indicator Data'!#REF!="No Data",1,IF(#REF!&lt;&gt;"",1,0))</f>
        <v>#REF!</v>
      </c>
      <c r="I166" s="211" t="e">
        <f>IF('Crisis Indicator Data'!#REF!="No Data",1,IF(#REF!&lt;&gt;"",1,0))</f>
        <v>#REF!</v>
      </c>
      <c r="J166" s="211" t="e">
        <f>IF('Crisis Indicator Data'!#REF!="No Data",1,IF(#REF!&lt;&gt;"",1,0))</f>
        <v>#REF!</v>
      </c>
      <c r="K166" s="211" t="e">
        <f>IF('Crisis Indicator Data'!#REF!="No Data",1,IF(#REF!&lt;&gt;"",1,0))</f>
        <v>#REF!</v>
      </c>
      <c r="L166" s="211" t="e">
        <f>IF('Crisis Indicator Data'!#REF!="No Data",1,IF(#REF!&lt;&gt;"",1,0))</f>
        <v>#REF!</v>
      </c>
      <c r="M166" s="211" t="e">
        <f>IF('Crisis Indicator Data'!#REF!="No Data",1,IF(#REF!&lt;&gt;"",1,0))</f>
        <v>#REF!</v>
      </c>
      <c r="N166" s="211" t="e">
        <f>IF('Crisis Indicator Data'!#REF!="No Data",1,IF(#REF!&lt;&gt;"",1,0))</f>
        <v>#REF!</v>
      </c>
      <c r="O166" s="211" t="e">
        <f>IF('Crisis Indicator Data'!#REF!="No Data",1,IF(#REF!&lt;&gt;"",1,0))</f>
        <v>#REF!</v>
      </c>
      <c r="P166" s="211" t="e">
        <f>IF('Crisis Indicator Data'!#REF!="No Data",1,IF(#REF!&lt;&gt;"",1,0))</f>
        <v>#REF!</v>
      </c>
      <c r="Q166" s="211" t="e">
        <f>IF('Crisis Indicator Data'!#REF!="No Data",1,IF(#REF!&lt;&gt;"",1,0))</f>
        <v>#REF!</v>
      </c>
      <c r="R166" s="211" t="e">
        <f>IF('Crisis Indicator Data'!#REF!="No Data",1,IF(#REF!&lt;&gt;"",1,0))</f>
        <v>#REF!</v>
      </c>
      <c r="S166" s="211" t="e">
        <f>IF('Crisis Indicator Data'!#REF!="No Data",1,IF(#REF!&lt;&gt;"",1,0))</f>
        <v>#REF!</v>
      </c>
      <c r="T166" s="211" t="e">
        <f>IF('Crisis Indicator Data'!#REF!="No Data",1,IF(#REF!&lt;&gt;"",1,0))</f>
        <v>#REF!</v>
      </c>
      <c r="U166" s="211" t="e">
        <f>IF('Crisis Indicator Data'!#REF!="No Data",1,IF(#REF!&lt;&gt;"",1,0))</f>
        <v>#REF!</v>
      </c>
      <c r="V166" s="211" t="e">
        <f>IF('Crisis Indicator Data'!#REF!="No Data",1,IF(#REF!&lt;&gt;"",1,0))</f>
        <v>#REF!</v>
      </c>
      <c r="W166" s="211" t="e">
        <f>IF('Crisis Indicator Data'!#REF!="No Data",1,IF(#REF!&lt;&gt;"",1,0))</f>
        <v>#REF!</v>
      </c>
      <c r="X166" s="211" t="e">
        <f>IF('Crisis Indicator Data'!#REF!="No Data",1,IF(#REF!&lt;&gt;"",1,0))</f>
        <v>#REF!</v>
      </c>
      <c r="Y166" s="211" t="e">
        <f>IF('Crisis Indicator Data'!#REF!="No Data",1,IF(#REF!&lt;&gt;"",1,0))</f>
        <v>#REF!</v>
      </c>
      <c r="Z166" s="211" t="e">
        <f>IF('Crisis Indicator Data'!#REF!="No Data",1,IF(#REF!&lt;&gt;"",1,0))</f>
        <v>#REF!</v>
      </c>
      <c r="AA166" s="211" t="e">
        <f>IF('Crisis Indicator Data'!#REF!="No Data",1,IF(#REF!&lt;&gt;"",1,0))</f>
        <v>#REF!</v>
      </c>
      <c r="AB166" s="211" t="e">
        <f>IF('Crisis Indicator Data'!#REF!="No Data",1,IF(#REF!&lt;&gt;"",1,0))</f>
        <v>#REF!</v>
      </c>
      <c r="AC166" s="211" t="e">
        <f>IF('Crisis Indicator Data'!#REF!="No Data",1,IF(#REF!&lt;&gt;"",1,0))</f>
        <v>#REF!</v>
      </c>
      <c r="AD166" s="211" t="e">
        <f>IF('Crisis Indicator Data'!#REF!="No Data",1,IF(#REF!&lt;&gt;"",1,0))</f>
        <v>#REF!</v>
      </c>
      <c r="AE166" s="211" t="e">
        <f>IF('Crisis Indicator Data'!#REF!="No Data",1,IF(#REF!&lt;&gt;"",1,0))</f>
        <v>#REF!</v>
      </c>
      <c r="AF166" s="211" t="e">
        <f>IF('Crisis Indicator Data'!#REF!="No Data",1,IF(#REF!&lt;&gt;"",1,0))</f>
        <v>#REF!</v>
      </c>
      <c r="AG166" s="211" t="e">
        <f>IF('Crisis Indicator Data'!#REF!="No Data",1,IF(#REF!&lt;&gt;"",1,0))</f>
        <v>#REF!</v>
      </c>
      <c r="AH166" s="211" t="e">
        <f>IF('Crisis Indicator Data'!#REF!="No Data",1,IF(#REF!&lt;&gt;"",1,0))</f>
        <v>#REF!</v>
      </c>
      <c r="AI166" s="211" t="e">
        <f>IF('Crisis Indicator Data'!#REF!="No Data",1,IF(#REF!&lt;&gt;"",1,0))</f>
        <v>#REF!</v>
      </c>
      <c r="AJ166" s="211" t="e">
        <f>IF('Crisis Indicator Data'!#REF!="No Data",1,IF(#REF!&lt;&gt;"",1,0))</f>
        <v>#REF!</v>
      </c>
      <c r="AK166" s="211" t="e">
        <f>IF('Crisis Indicator Data'!#REF!="No Data",1,IF(#REF!&lt;&gt;"",1,0))</f>
        <v>#REF!</v>
      </c>
      <c r="AL166" s="211" t="e">
        <f>IF('Crisis Indicator Data'!#REF!="No Data",1,IF(#REF!&lt;&gt;"",1,0))</f>
        <v>#REF!</v>
      </c>
      <c r="AM166" s="211" t="e">
        <f>IF('Crisis Indicator Data'!#REF!="No Data",1,IF(#REF!&lt;&gt;"",1,0))</f>
        <v>#REF!</v>
      </c>
      <c r="AN166" s="211" t="e">
        <f>IF('Crisis Indicator Data'!#REF!="No Data",1,IF(#REF!&lt;&gt;"",1,0))</f>
        <v>#REF!</v>
      </c>
      <c r="AO166" s="211" t="e">
        <f>IF('Crisis Indicator Data'!#REF!="No Data",1,IF(#REF!&lt;&gt;"",1,0))</f>
        <v>#REF!</v>
      </c>
      <c r="AP166" s="211" t="e">
        <f>IF('Crisis Indicator Data'!#REF!="No Data",1,IF(#REF!&lt;&gt;"",1,0))</f>
        <v>#REF!</v>
      </c>
      <c r="AQ166" s="211" t="e">
        <f>IF('Crisis Indicator Data'!#REF!="No Data",1,IF(#REF!&lt;&gt;"",1,0))</f>
        <v>#REF!</v>
      </c>
      <c r="AR166" s="211" t="e">
        <f>IF('Crisis Indicator Data'!#REF!="No Data",1,IF(#REF!&lt;&gt;"",1,0))</f>
        <v>#REF!</v>
      </c>
      <c r="AS166" s="211" t="e">
        <f>IF('Crisis Indicator Data'!#REF!="No Data",1,IF(#REF!&lt;&gt;"",1,0))</f>
        <v>#REF!</v>
      </c>
      <c r="AT166" s="211" t="e">
        <f>IF('Crisis Indicator Data'!#REF!="No Data",1,IF(#REF!&lt;&gt;"",1,0))</f>
        <v>#REF!</v>
      </c>
      <c r="AU166" s="211" t="e">
        <f>IF('Crisis Indicator Data'!#REF!="No Data",1,IF(#REF!&lt;&gt;"",1,0))</f>
        <v>#REF!</v>
      </c>
      <c r="AV166" s="211" t="e">
        <f>IF('Crisis Indicator Data'!#REF!="No Data",1,IF(#REF!&lt;&gt;"",1,0))</f>
        <v>#REF!</v>
      </c>
      <c r="AW166" s="211" t="e">
        <f>IF('Crisis Indicator Data'!#REF!="No Data",1,IF(#REF!&lt;&gt;"",1,0))</f>
        <v>#REF!</v>
      </c>
      <c r="AX166" s="211" t="e">
        <f>IF('Crisis Indicator Data'!#REF!="No Data",1,IF(#REF!&lt;&gt;"",1,0))</f>
        <v>#REF!</v>
      </c>
      <c r="AY166" s="211" t="e">
        <f>IF('Crisis Indicator Data'!#REF!="No Data",1,IF(#REF!&lt;&gt;"",1,0))</f>
        <v>#REF!</v>
      </c>
      <c r="AZ166" s="211" t="e">
        <f>IF('Crisis Indicator Data'!#REF!="No Data",1,IF(#REF!&lt;&gt;"",1,0))</f>
        <v>#REF!</v>
      </c>
      <c r="BA166" t="e">
        <f t="shared" si="10"/>
        <v>#REF!</v>
      </c>
      <c r="BB166" s="22" t="e">
        <f t="shared" si="11"/>
        <v>#REF!</v>
      </c>
    </row>
    <row r="167" spans="1:54" x14ac:dyDescent="0.25">
      <c r="A167" t="s">
        <v>9035</v>
      </c>
      <c r="B167" s="211" t="e">
        <f>IF('Crisis Indicator Data'!#REF!="No Data",1,IF(#REF!&lt;&gt;"",1,0))</f>
        <v>#REF!</v>
      </c>
      <c r="C167" s="211" t="e">
        <f>IF('Crisis Indicator Data'!#REF!="No Data",1,IF(#REF!&lt;&gt;"",1,0))</f>
        <v>#REF!</v>
      </c>
      <c r="D167" s="211" t="e">
        <f>IF('Crisis Indicator Data'!#REF!="No Data",1,IF(#REF!&lt;&gt;"",1,0))</f>
        <v>#REF!</v>
      </c>
      <c r="E167" s="211" t="e">
        <f>IF('Crisis Indicator Data'!#REF!="No Data",1,IF(#REF!&lt;&gt;"",1,0))</f>
        <v>#REF!</v>
      </c>
      <c r="F167" s="211" t="e">
        <f>IF('Crisis Indicator Data'!#REF!="No Data",1,IF(#REF!&lt;&gt;"",1,0))</f>
        <v>#REF!</v>
      </c>
      <c r="G167" s="211" t="e">
        <f>IF('Crisis Indicator Data'!#REF!="No Data",1,IF(#REF!&lt;&gt;"",1,0))</f>
        <v>#REF!</v>
      </c>
      <c r="H167" s="211" t="e">
        <f>IF('Crisis Indicator Data'!#REF!="No Data",1,IF(#REF!&lt;&gt;"",1,0))</f>
        <v>#REF!</v>
      </c>
      <c r="I167" s="211" t="e">
        <f>IF('Crisis Indicator Data'!#REF!="No Data",1,IF(#REF!&lt;&gt;"",1,0))</f>
        <v>#REF!</v>
      </c>
      <c r="J167" s="211" t="e">
        <f>IF('Crisis Indicator Data'!#REF!="No Data",1,IF(#REF!&lt;&gt;"",1,0))</f>
        <v>#REF!</v>
      </c>
      <c r="K167" s="211" t="e">
        <f>IF('Crisis Indicator Data'!#REF!="No Data",1,IF(#REF!&lt;&gt;"",1,0))</f>
        <v>#REF!</v>
      </c>
      <c r="L167" s="211" t="e">
        <f>IF('Crisis Indicator Data'!#REF!="No Data",1,IF(#REF!&lt;&gt;"",1,0))</f>
        <v>#REF!</v>
      </c>
      <c r="M167" s="211" t="e">
        <f>IF('Crisis Indicator Data'!#REF!="No Data",1,IF(#REF!&lt;&gt;"",1,0))</f>
        <v>#REF!</v>
      </c>
      <c r="N167" s="211" t="e">
        <f>IF('Crisis Indicator Data'!#REF!="No Data",1,IF(#REF!&lt;&gt;"",1,0))</f>
        <v>#REF!</v>
      </c>
      <c r="O167" s="211" t="e">
        <f>IF('Crisis Indicator Data'!#REF!="No Data",1,IF(#REF!&lt;&gt;"",1,0))</f>
        <v>#REF!</v>
      </c>
      <c r="P167" s="211" t="e">
        <f>IF('Crisis Indicator Data'!#REF!="No Data",1,IF(#REF!&lt;&gt;"",1,0))</f>
        <v>#REF!</v>
      </c>
      <c r="Q167" s="211" t="e">
        <f>IF('Crisis Indicator Data'!#REF!="No Data",1,IF(#REF!&lt;&gt;"",1,0))</f>
        <v>#REF!</v>
      </c>
      <c r="R167" s="211" t="e">
        <f>IF('Crisis Indicator Data'!#REF!="No Data",1,IF(#REF!&lt;&gt;"",1,0))</f>
        <v>#REF!</v>
      </c>
      <c r="S167" s="211" t="e">
        <f>IF('Crisis Indicator Data'!#REF!="No Data",1,IF(#REF!&lt;&gt;"",1,0))</f>
        <v>#REF!</v>
      </c>
      <c r="T167" s="211" t="e">
        <f>IF('Crisis Indicator Data'!#REF!="No Data",1,IF(#REF!&lt;&gt;"",1,0))</f>
        <v>#REF!</v>
      </c>
      <c r="U167" s="211" t="e">
        <f>IF('Crisis Indicator Data'!#REF!="No Data",1,IF(#REF!&lt;&gt;"",1,0))</f>
        <v>#REF!</v>
      </c>
      <c r="V167" s="211" t="e">
        <f>IF('Crisis Indicator Data'!#REF!="No Data",1,IF(#REF!&lt;&gt;"",1,0))</f>
        <v>#REF!</v>
      </c>
      <c r="W167" s="211" t="e">
        <f>IF('Crisis Indicator Data'!#REF!="No Data",1,IF(#REF!&lt;&gt;"",1,0))</f>
        <v>#REF!</v>
      </c>
      <c r="X167" s="211" t="e">
        <f>IF('Crisis Indicator Data'!#REF!="No Data",1,IF(#REF!&lt;&gt;"",1,0))</f>
        <v>#REF!</v>
      </c>
      <c r="Y167" s="211" t="e">
        <f>IF('Crisis Indicator Data'!#REF!="No Data",1,IF(#REF!&lt;&gt;"",1,0))</f>
        <v>#REF!</v>
      </c>
      <c r="Z167" s="211" t="e">
        <f>IF('Crisis Indicator Data'!#REF!="No Data",1,IF(#REF!&lt;&gt;"",1,0))</f>
        <v>#REF!</v>
      </c>
      <c r="AA167" s="211" t="e">
        <f>IF('Crisis Indicator Data'!#REF!="No Data",1,IF(#REF!&lt;&gt;"",1,0))</f>
        <v>#REF!</v>
      </c>
      <c r="AB167" s="211" t="e">
        <f>IF('Crisis Indicator Data'!#REF!="No Data",1,IF(#REF!&lt;&gt;"",1,0))</f>
        <v>#REF!</v>
      </c>
      <c r="AC167" s="211" t="e">
        <f>IF('Crisis Indicator Data'!#REF!="No Data",1,IF(#REF!&lt;&gt;"",1,0))</f>
        <v>#REF!</v>
      </c>
      <c r="AD167" s="211" t="e">
        <f>IF('Crisis Indicator Data'!#REF!="No Data",1,IF(#REF!&lt;&gt;"",1,0))</f>
        <v>#REF!</v>
      </c>
      <c r="AE167" s="211" t="e">
        <f>IF('Crisis Indicator Data'!#REF!="No Data",1,IF(#REF!&lt;&gt;"",1,0))</f>
        <v>#REF!</v>
      </c>
      <c r="AF167" s="211" t="e">
        <f>IF('Crisis Indicator Data'!#REF!="No Data",1,IF(#REF!&lt;&gt;"",1,0))</f>
        <v>#REF!</v>
      </c>
      <c r="AG167" s="211" t="e">
        <f>IF('Crisis Indicator Data'!#REF!="No Data",1,IF(#REF!&lt;&gt;"",1,0))</f>
        <v>#REF!</v>
      </c>
      <c r="AH167" s="211" t="e">
        <f>IF('Crisis Indicator Data'!#REF!="No Data",1,IF(#REF!&lt;&gt;"",1,0))</f>
        <v>#REF!</v>
      </c>
      <c r="AI167" s="211" t="e">
        <f>IF('Crisis Indicator Data'!#REF!="No Data",1,IF(#REF!&lt;&gt;"",1,0))</f>
        <v>#REF!</v>
      </c>
      <c r="AJ167" s="211" t="e">
        <f>IF('Crisis Indicator Data'!#REF!="No Data",1,IF(#REF!&lt;&gt;"",1,0))</f>
        <v>#REF!</v>
      </c>
      <c r="AK167" s="211" t="e">
        <f>IF('Crisis Indicator Data'!#REF!="No Data",1,IF(#REF!&lt;&gt;"",1,0))</f>
        <v>#REF!</v>
      </c>
      <c r="AL167" s="211" t="e">
        <f>IF('Crisis Indicator Data'!#REF!="No Data",1,IF(#REF!&lt;&gt;"",1,0))</f>
        <v>#REF!</v>
      </c>
      <c r="AM167" s="211" t="e">
        <f>IF('Crisis Indicator Data'!#REF!="No Data",1,IF(#REF!&lt;&gt;"",1,0))</f>
        <v>#REF!</v>
      </c>
      <c r="AN167" s="211" t="e">
        <f>IF('Crisis Indicator Data'!#REF!="No Data",1,IF(#REF!&lt;&gt;"",1,0))</f>
        <v>#REF!</v>
      </c>
      <c r="AO167" s="211" t="e">
        <f>IF('Crisis Indicator Data'!#REF!="No Data",1,IF(#REF!&lt;&gt;"",1,0))</f>
        <v>#REF!</v>
      </c>
      <c r="AP167" s="211" t="e">
        <f>IF('Crisis Indicator Data'!#REF!="No Data",1,IF(#REF!&lt;&gt;"",1,0))</f>
        <v>#REF!</v>
      </c>
      <c r="AQ167" s="211" t="e">
        <f>IF('Crisis Indicator Data'!#REF!="No Data",1,IF(#REF!&lt;&gt;"",1,0))</f>
        <v>#REF!</v>
      </c>
      <c r="AR167" s="211" t="e">
        <f>IF('Crisis Indicator Data'!#REF!="No Data",1,IF(#REF!&lt;&gt;"",1,0))</f>
        <v>#REF!</v>
      </c>
      <c r="AS167" s="211" t="e">
        <f>IF('Crisis Indicator Data'!#REF!="No Data",1,IF(#REF!&lt;&gt;"",1,0))</f>
        <v>#REF!</v>
      </c>
      <c r="AT167" s="211" t="e">
        <f>IF('Crisis Indicator Data'!#REF!="No Data",1,IF(#REF!&lt;&gt;"",1,0))</f>
        <v>#REF!</v>
      </c>
      <c r="AU167" s="211" t="e">
        <f>IF('Crisis Indicator Data'!#REF!="No Data",1,IF(#REF!&lt;&gt;"",1,0))</f>
        <v>#REF!</v>
      </c>
      <c r="AV167" s="211" t="e">
        <f>IF('Crisis Indicator Data'!#REF!="No Data",1,IF(#REF!&lt;&gt;"",1,0))</f>
        <v>#REF!</v>
      </c>
      <c r="AW167" s="211" t="e">
        <f>IF('Crisis Indicator Data'!#REF!="No Data",1,IF(#REF!&lt;&gt;"",1,0))</f>
        <v>#REF!</v>
      </c>
      <c r="AX167" s="211" t="e">
        <f>IF('Crisis Indicator Data'!#REF!="No Data",1,IF(#REF!&lt;&gt;"",1,0))</f>
        <v>#REF!</v>
      </c>
      <c r="AY167" s="211" t="e">
        <f>IF('Crisis Indicator Data'!#REF!="No Data",1,IF(#REF!&lt;&gt;"",1,0))</f>
        <v>#REF!</v>
      </c>
      <c r="AZ167" s="211" t="e">
        <f>IF('Crisis Indicator Data'!#REF!="No Data",1,IF(#REF!&lt;&gt;"",1,0))</f>
        <v>#REF!</v>
      </c>
      <c r="BA167" t="e">
        <f t="shared" si="10"/>
        <v>#REF!</v>
      </c>
      <c r="BB167" s="22" t="e">
        <f t="shared" si="11"/>
        <v>#REF!</v>
      </c>
    </row>
    <row r="168" spans="1:54" x14ac:dyDescent="0.25">
      <c r="A168" t="s">
        <v>9041</v>
      </c>
      <c r="B168" s="211" t="e">
        <f>IF('Crisis Indicator Data'!#REF!="No Data",1,IF(#REF!&lt;&gt;"",1,0))</f>
        <v>#REF!</v>
      </c>
      <c r="C168" s="211" t="e">
        <f>IF('Crisis Indicator Data'!#REF!="No Data",1,IF(#REF!&lt;&gt;"",1,0))</f>
        <v>#REF!</v>
      </c>
      <c r="D168" s="211" t="e">
        <f>IF('Crisis Indicator Data'!#REF!="No Data",1,IF(#REF!&lt;&gt;"",1,0))</f>
        <v>#REF!</v>
      </c>
      <c r="E168" s="211" t="e">
        <f>IF('Crisis Indicator Data'!#REF!="No Data",1,IF(#REF!&lt;&gt;"",1,0))</f>
        <v>#REF!</v>
      </c>
      <c r="F168" s="211" t="e">
        <f>IF('Crisis Indicator Data'!#REF!="No Data",1,IF(#REF!&lt;&gt;"",1,0))</f>
        <v>#REF!</v>
      </c>
      <c r="G168" s="211" t="e">
        <f>IF('Crisis Indicator Data'!#REF!="No Data",1,IF(#REF!&lt;&gt;"",1,0))</f>
        <v>#REF!</v>
      </c>
      <c r="H168" s="211" t="e">
        <f>IF('Crisis Indicator Data'!#REF!="No Data",1,IF(#REF!&lt;&gt;"",1,0))</f>
        <v>#REF!</v>
      </c>
      <c r="I168" s="211" t="e">
        <f>IF('Crisis Indicator Data'!#REF!="No Data",1,IF(#REF!&lt;&gt;"",1,0))</f>
        <v>#REF!</v>
      </c>
      <c r="J168" s="211" t="e">
        <f>IF('Crisis Indicator Data'!#REF!="No Data",1,IF(#REF!&lt;&gt;"",1,0))</f>
        <v>#REF!</v>
      </c>
      <c r="K168" s="211" t="e">
        <f>IF('Crisis Indicator Data'!#REF!="No Data",1,IF(#REF!&lt;&gt;"",1,0))</f>
        <v>#REF!</v>
      </c>
      <c r="L168" s="211" t="e">
        <f>IF('Crisis Indicator Data'!#REF!="No Data",1,IF(#REF!&lt;&gt;"",1,0))</f>
        <v>#REF!</v>
      </c>
      <c r="M168" s="211" t="e">
        <f>IF('Crisis Indicator Data'!#REF!="No Data",1,IF(#REF!&lt;&gt;"",1,0))</f>
        <v>#REF!</v>
      </c>
      <c r="N168" s="211" t="e">
        <f>IF('Crisis Indicator Data'!#REF!="No Data",1,IF(#REF!&lt;&gt;"",1,0))</f>
        <v>#REF!</v>
      </c>
      <c r="O168" s="211" t="e">
        <f>IF('Crisis Indicator Data'!#REF!="No Data",1,IF(#REF!&lt;&gt;"",1,0))</f>
        <v>#REF!</v>
      </c>
      <c r="P168" s="211" t="e">
        <f>IF('Crisis Indicator Data'!#REF!="No Data",1,IF(#REF!&lt;&gt;"",1,0))</f>
        <v>#REF!</v>
      </c>
      <c r="Q168" s="211" t="e">
        <f>IF('Crisis Indicator Data'!#REF!="No Data",1,IF(#REF!&lt;&gt;"",1,0))</f>
        <v>#REF!</v>
      </c>
      <c r="R168" s="211" t="e">
        <f>IF('Crisis Indicator Data'!#REF!="No Data",1,IF(#REF!&lt;&gt;"",1,0))</f>
        <v>#REF!</v>
      </c>
      <c r="S168" s="211" t="e">
        <f>IF('Crisis Indicator Data'!#REF!="No Data",1,IF(#REF!&lt;&gt;"",1,0))</f>
        <v>#REF!</v>
      </c>
      <c r="T168" s="211" t="e">
        <f>IF('Crisis Indicator Data'!#REF!="No Data",1,IF(#REF!&lt;&gt;"",1,0))</f>
        <v>#REF!</v>
      </c>
      <c r="U168" s="211" t="e">
        <f>IF('Crisis Indicator Data'!#REF!="No Data",1,IF(#REF!&lt;&gt;"",1,0))</f>
        <v>#REF!</v>
      </c>
      <c r="V168" s="211" t="e">
        <f>IF('Crisis Indicator Data'!#REF!="No Data",1,IF(#REF!&lt;&gt;"",1,0))</f>
        <v>#REF!</v>
      </c>
      <c r="W168" s="211" t="e">
        <f>IF('Crisis Indicator Data'!#REF!="No Data",1,IF(#REF!&lt;&gt;"",1,0))</f>
        <v>#REF!</v>
      </c>
      <c r="X168" s="211" t="e">
        <f>IF('Crisis Indicator Data'!#REF!="No Data",1,IF(#REF!&lt;&gt;"",1,0))</f>
        <v>#REF!</v>
      </c>
      <c r="Y168" s="211" t="e">
        <f>IF('Crisis Indicator Data'!#REF!="No Data",1,IF(#REF!&lt;&gt;"",1,0))</f>
        <v>#REF!</v>
      </c>
      <c r="Z168" s="211" t="e">
        <f>IF('Crisis Indicator Data'!#REF!="No Data",1,IF(#REF!&lt;&gt;"",1,0))</f>
        <v>#REF!</v>
      </c>
      <c r="AA168" s="211" t="e">
        <f>IF('Crisis Indicator Data'!#REF!="No Data",1,IF(#REF!&lt;&gt;"",1,0))</f>
        <v>#REF!</v>
      </c>
      <c r="AB168" s="211" t="e">
        <f>IF('Crisis Indicator Data'!#REF!="No Data",1,IF(#REF!&lt;&gt;"",1,0))</f>
        <v>#REF!</v>
      </c>
      <c r="AC168" s="211" t="e">
        <f>IF('Crisis Indicator Data'!#REF!="No Data",1,IF(#REF!&lt;&gt;"",1,0))</f>
        <v>#REF!</v>
      </c>
      <c r="AD168" s="211" t="e">
        <f>IF('Crisis Indicator Data'!#REF!="No Data",1,IF(#REF!&lt;&gt;"",1,0))</f>
        <v>#REF!</v>
      </c>
      <c r="AE168" s="211" t="e">
        <f>IF('Crisis Indicator Data'!#REF!="No Data",1,IF(#REF!&lt;&gt;"",1,0))</f>
        <v>#REF!</v>
      </c>
      <c r="AF168" s="211" t="e">
        <f>IF('Crisis Indicator Data'!#REF!="No Data",1,IF(#REF!&lt;&gt;"",1,0))</f>
        <v>#REF!</v>
      </c>
      <c r="AG168" s="211" t="e">
        <f>IF('Crisis Indicator Data'!#REF!="No Data",1,IF(#REF!&lt;&gt;"",1,0))</f>
        <v>#REF!</v>
      </c>
      <c r="AH168" s="211" t="e">
        <f>IF('Crisis Indicator Data'!#REF!="No Data",1,IF(#REF!&lt;&gt;"",1,0))</f>
        <v>#REF!</v>
      </c>
      <c r="AI168" s="211" t="e">
        <f>IF('Crisis Indicator Data'!#REF!="No Data",1,IF(#REF!&lt;&gt;"",1,0))</f>
        <v>#REF!</v>
      </c>
      <c r="AJ168" s="211" t="e">
        <f>IF('Crisis Indicator Data'!#REF!="No Data",1,IF(#REF!&lt;&gt;"",1,0))</f>
        <v>#REF!</v>
      </c>
      <c r="AK168" s="211" t="e">
        <f>IF('Crisis Indicator Data'!#REF!="No Data",1,IF(#REF!&lt;&gt;"",1,0))</f>
        <v>#REF!</v>
      </c>
      <c r="AL168" s="211" t="e">
        <f>IF('Crisis Indicator Data'!#REF!="No Data",1,IF(#REF!&lt;&gt;"",1,0))</f>
        <v>#REF!</v>
      </c>
      <c r="AM168" s="211" t="e">
        <f>IF('Crisis Indicator Data'!#REF!="No Data",1,IF(#REF!&lt;&gt;"",1,0))</f>
        <v>#REF!</v>
      </c>
      <c r="AN168" s="211" t="e">
        <f>IF('Crisis Indicator Data'!#REF!="No Data",1,IF(#REF!&lt;&gt;"",1,0))</f>
        <v>#REF!</v>
      </c>
      <c r="AO168" s="211" t="e">
        <f>IF('Crisis Indicator Data'!#REF!="No Data",1,IF(#REF!&lt;&gt;"",1,0))</f>
        <v>#REF!</v>
      </c>
      <c r="AP168" s="211" t="e">
        <f>IF('Crisis Indicator Data'!#REF!="No Data",1,IF(#REF!&lt;&gt;"",1,0))</f>
        <v>#REF!</v>
      </c>
      <c r="AQ168" s="211" t="e">
        <f>IF('Crisis Indicator Data'!#REF!="No Data",1,IF(#REF!&lt;&gt;"",1,0))</f>
        <v>#REF!</v>
      </c>
      <c r="AR168" s="211" t="e">
        <f>IF('Crisis Indicator Data'!#REF!="No Data",1,IF(#REF!&lt;&gt;"",1,0))</f>
        <v>#REF!</v>
      </c>
      <c r="AS168" s="211" t="e">
        <f>IF('Crisis Indicator Data'!#REF!="No Data",1,IF(#REF!&lt;&gt;"",1,0))</f>
        <v>#REF!</v>
      </c>
      <c r="AT168" s="211" t="e">
        <f>IF('Crisis Indicator Data'!#REF!="No Data",1,IF(#REF!&lt;&gt;"",1,0))</f>
        <v>#REF!</v>
      </c>
      <c r="AU168" s="211" t="e">
        <f>IF('Crisis Indicator Data'!#REF!="No Data",1,IF(#REF!&lt;&gt;"",1,0))</f>
        <v>#REF!</v>
      </c>
      <c r="AV168" s="211" t="e">
        <f>IF('Crisis Indicator Data'!#REF!="No Data",1,IF(#REF!&lt;&gt;"",1,0))</f>
        <v>#REF!</v>
      </c>
      <c r="AW168" s="211" t="e">
        <f>IF('Crisis Indicator Data'!#REF!="No Data",1,IF(#REF!&lt;&gt;"",1,0))</f>
        <v>#REF!</v>
      </c>
      <c r="AX168" s="211" t="e">
        <f>IF('Crisis Indicator Data'!#REF!="No Data",1,IF(#REF!&lt;&gt;"",1,0))</f>
        <v>#REF!</v>
      </c>
      <c r="AY168" s="211" t="e">
        <f>IF('Crisis Indicator Data'!#REF!="No Data",1,IF(#REF!&lt;&gt;"",1,0))</f>
        <v>#REF!</v>
      </c>
      <c r="AZ168" s="211" t="e">
        <f>IF('Crisis Indicator Data'!#REF!="No Data",1,IF(#REF!&lt;&gt;"",1,0))</f>
        <v>#REF!</v>
      </c>
      <c r="BA168" t="e">
        <f t="shared" si="10"/>
        <v>#REF!</v>
      </c>
      <c r="BB168" s="22" t="e">
        <f t="shared" si="11"/>
        <v>#REF!</v>
      </c>
    </row>
    <row r="169" spans="1:54" x14ac:dyDescent="0.25">
      <c r="A169" t="s">
        <v>9052</v>
      </c>
      <c r="B169" s="211" t="e">
        <f>IF('Crisis Indicator Data'!#REF!="No Data",1,IF(#REF!&lt;&gt;"",1,0))</f>
        <v>#REF!</v>
      </c>
      <c r="C169" s="211" t="e">
        <f>IF('Crisis Indicator Data'!#REF!="No Data",1,IF(#REF!&lt;&gt;"",1,0))</f>
        <v>#REF!</v>
      </c>
      <c r="D169" s="211" t="e">
        <f>IF('Crisis Indicator Data'!#REF!="No Data",1,IF(#REF!&lt;&gt;"",1,0))</f>
        <v>#REF!</v>
      </c>
      <c r="E169" s="211" t="e">
        <f>IF('Crisis Indicator Data'!#REF!="No Data",1,IF(#REF!&lt;&gt;"",1,0))</f>
        <v>#REF!</v>
      </c>
      <c r="F169" s="211" t="e">
        <f>IF('Crisis Indicator Data'!#REF!="No Data",1,IF(#REF!&lt;&gt;"",1,0))</f>
        <v>#REF!</v>
      </c>
      <c r="G169" s="211" t="e">
        <f>IF('Crisis Indicator Data'!#REF!="No Data",1,IF(#REF!&lt;&gt;"",1,0))</f>
        <v>#REF!</v>
      </c>
      <c r="H169" s="211" t="e">
        <f>IF('Crisis Indicator Data'!#REF!="No Data",1,IF(#REF!&lt;&gt;"",1,0))</f>
        <v>#REF!</v>
      </c>
      <c r="I169" s="211" t="e">
        <f>IF('Crisis Indicator Data'!#REF!="No Data",1,IF(#REF!&lt;&gt;"",1,0))</f>
        <v>#REF!</v>
      </c>
      <c r="J169" s="211" t="e">
        <f>IF('Crisis Indicator Data'!#REF!="No Data",1,IF(#REF!&lt;&gt;"",1,0))</f>
        <v>#REF!</v>
      </c>
      <c r="K169" s="211" t="e">
        <f>IF('Crisis Indicator Data'!#REF!="No Data",1,IF(#REF!&lt;&gt;"",1,0))</f>
        <v>#REF!</v>
      </c>
      <c r="L169" s="211" t="e">
        <f>IF('Crisis Indicator Data'!#REF!="No Data",1,IF(#REF!&lt;&gt;"",1,0))</f>
        <v>#REF!</v>
      </c>
      <c r="M169" s="211" t="e">
        <f>IF('Crisis Indicator Data'!#REF!="No Data",1,IF(#REF!&lt;&gt;"",1,0))</f>
        <v>#REF!</v>
      </c>
      <c r="N169" s="211" t="e">
        <f>IF('Crisis Indicator Data'!#REF!="No Data",1,IF(#REF!&lt;&gt;"",1,0))</f>
        <v>#REF!</v>
      </c>
      <c r="O169" s="211" t="e">
        <f>IF('Crisis Indicator Data'!#REF!="No Data",1,IF(#REF!&lt;&gt;"",1,0))</f>
        <v>#REF!</v>
      </c>
      <c r="P169" s="211" t="e">
        <f>IF('Crisis Indicator Data'!#REF!="No Data",1,IF(#REF!&lt;&gt;"",1,0))</f>
        <v>#REF!</v>
      </c>
      <c r="Q169" s="211" t="e">
        <f>IF('Crisis Indicator Data'!#REF!="No Data",1,IF(#REF!&lt;&gt;"",1,0))</f>
        <v>#REF!</v>
      </c>
      <c r="R169" s="211" t="e">
        <f>IF('Crisis Indicator Data'!#REF!="No Data",1,IF(#REF!&lt;&gt;"",1,0))</f>
        <v>#REF!</v>
      </c>
      <c r="S169" s="211" t="e">
        <f>IF('Crisis Indicator Data'!#REF!="No Data",1,IF(#REF!&lt;&gt;"",1,0))</f>
        <v>#REF!</v>
      </c>
      <c r="T169" s="211" t="e">
        <f>IF('Crisis Indicator Data'!#REF!="No Data",1,IF(#REF!&lt;&gt;"",1,0))</f>
        <v>#REF!</v>
      </c>
      <c r="U169" s="211" t="e">
        <f>IF('Crisis Indicator Data'!#REF!="No Data",1,IF(#REF!&lt;&gt;"",1,0))</f>
        <v>#REF!</v>
      </c>
      <c r="V169" s="211" t="e">
        <f>IF('Crisis Indicator Data'!#REF!="No Data",1,IF(#REF!&lt;&gt;"",1,0))</f>
        <v>#REF!</v>
      </c>
      <c r="W169" s="211" t="e">
        <f>IF('Crisis Indicator Data'!#REF!="No Data",1,IF(#REF!&lt;&gt;"",1,0))</f>
        <v>#REF!</v>
      </c>
      <c r="X169" s="211" t="e">
        <f>IF('Crisis Indicator Data'!#REF!="No Data",1,IF(#REF!&lt;&gt;"",1,0))</f>
        <v>#REF!</v>
      </c>
      <c r="Y169" s="211" t="e">
        <f>IF('Crisis Indicator Data'!#REF!="No Data",1,IF(#REF!&lt;&gt;"",1,0))</f>
        <v>#REF!</v>
      </c>
      <c r="Z169" s="211" t="e">
        <f>IF('Crisis Indicator Data'!#REF!="No Data",1,IF(#REF!&lt;&gt;"",1,0))</f>
        <v>#REF!</v>
      </c>
      <c r="AA169" s="211" t="e">
        <f>IF('Crisis Indicator Data'!#REF!="No Data",1,IF(#REF!&lt;&gt;"",1,0))</f>
        <v>#REF!</v>
      </c>
      <c r="AB169" s="211" t="e">
        <f>IF('Crisis Indicator Data'!#REF!="No Data",1,IF(#REF!&lt;&gt;"",1,0))</f>
        <v>#REF!</v>
      </c>
      <c r="AC169" s="211" t="e">
        <f>IF('Crisis Indicator Data'!#REF!="No Data",1,IF(#REF!&lt;&gt;"",1,0))</f>
        <v>#REF!</v>
      </c>
      <c r="AD169" s="211" t="e">
        <f>IF('Crisis Indicator Data'!#REF!="No Data",1,IF(#REF!&lt;&gt;"",1,0))</f>
        <v>#REF!</v>
      </c>
      <c r="AE169" s="211" t="e">
        <f>IF('Crisis Indicator Data'!#REF!="No Data",1,IF(#REF!&lt;&gt;"",1,0))</f>
        <v>#REF!</v>
      </c>
      <c r="AF169" s="211" t="e">
        <f>IF('Crisis Indicator Data'!#REF!="No Data",1,IF(#REF!&lt;&gt;"",1,0))</f>
        <v>#REF!</v>
      </c>
      <c r="AG169" s="211" t="e">
        <f>IF('Crisis Indicator Data'!#REF!="No Data",1,IF(#REF!&lt;&gt;"",1,0))</f>
        <v>#REF!</v>
      </c>
      <c r="AH169" s="211" t="e">
        <f>IF('Crisis Indicator Data'!#REF!="No Data",1,IF(#REF!&lt;&gt;"",1,0))</f>
        <v>#REF!</v>
      </c>
      <c r="AI169" s="211" t="e">
        <f>IF('Crisis Indicator Data'!#REF!="No Data",1,IF(#REF!&lt;&gt;"",1,0))</f>
        <v>#REF!</v>
      </c>
      <c r="AJ169" s="211" t="e">
        <f>IF('Crisis Indicator Data'!#REF!="No Data",1,IF(#REF!&lt;&gt;"",1,0))</f>
        <v>#REF!</v>
      </c>
      <c r="AK169" s="211" t="e">
        <f>IF('Crisis Indicator Data'!#REF!="No Data",1,IF(#REF!&lt;&gt;"",1,0))</f>
        <v>#REF!</v>
      </c>
      <c r="AL169" s="211" t="e">
        <f>IF('Crisis Indicator Data'!#REF!="No Data",1,IF(#REF!&lt;&gt;"",1,0))</f>
        <v>#REF!</v>
      </c>
      <c r="AM169" s="211" t="e">
        <f>IF('Crisis Indicator Data'!#REF!="No Data",1,IF(#REF!&lt;&gt;"",1,0))</f>
        <v>#REF!</v>
      </c>
      <c r="AN169" s="211" t="e">
        <f>IF('Crisis Indicator Data'!#REF!="No Data",1,IF(#REF!&lt;&gt;"",1,0))</f>
        <v>#REF!</v>
      </c>
      <c r="AO169" s="211" t="e">
        <f>IF('Crisis Indicator Data'!#REF!="No Data",1,IF(#REF!&lt;&gt;"",1,0))</f>
        <v>#REF!</v>
      </c>
      <c r="AP169" s="211" t="e">
        <f>IF('Crisis Indicator Data'!#REF!="No Data",1,IF(#REF!&lt;&gt;"",1,0))</f>
        <v>#REF!</v>
      </c>
      <c r="AQ169" s="211" t="e">
        <f>IF('Crisis Indicator Data'!#REF!="No Data",1,IF(#REF!&lt;&gt;"",1,0))</f>
        <v>#REF!</v>
      </c>
      <c r="AR169" s="211" t="e">
        <f>IF('Crisis Indicator Data'!#REF!="No Data",1,IF(#REF!&lt;&gt;"",1,0))</f>
        <v>#REF!</v>
      </c>
      <c r="AS169" s="211" t="e">
        <f>IF('Crisis Indicator Data'!#REF!="No Data",1,IF(#REF!&lt;&gt;"",1,0))</f>
        <v>#REF!</v>
      </c>
      <c r="AT169" s="211" t="e">
        <f>IF('Crisis Indicator Data'!#REF!="No Data",1,IF(#REF!&lt;&gt;"",1,0))</f>
        <v>#REF!</v>
      </c>
      <c r="AU169" s="211" t="e">
        <f>IF('Crisis Indicator Data'!#REF!="No Data",1,IF(#REF!&lt;&gt;"",1,0))</f>
        <v>#REF!</v>
      </c>
      <c r="AV169" s="211" t="e">
        <f>IF('Crisis Indicator Data'!#REF!="No Data",1,IF(#REF!&lt;&gt;"",1,0))</f>
        <v>#REF!</v>
      </c>
      <c r="AW169" s="211" t="e">
        <f>IF('Crisis Indicator Data'!#REF!="No Data",1,IF(#REF!&lt;&gt;"",1,0))</f>
        <v>#REF!</v>
      </c>
      <c r="AX169" s="211" t="e">
        <f>IF('Crisis Indicator Data'!#REF!="No Data",1,IF(#REF!&lt;&gt;"",1,0))</f>
        <v>#REF!</v>
      </c>
      <c r="AY169" s="211" t="e">
        <f>IF('Crisis Indicator Data'!#REF!="No Data",1,IF(#REF!&lt;&gt;"",1,0))</f>
        <v>#REF!</v>
      </c>
      <c r="AZ169" s="211" t="e">
        <f>IF('Crisis Indicator Data'!#REF!="No Data",1,IF(#REF!&lt;&gt;"",1,0))</f>
        <v>#REF!</v>
      </c>
      <c r="BA169" t="e">
        <f t="shared" si="10"/>
        <v>#REF!</v>
      </c>
      <c r="BB169" s="22" t="e">
        <f t="shared" si="11"/>
        <v>#REF!</v>
      </c>
    </row>
    <row r="170" spans="1:54" x14ac:dyDescent="0.25">
      <c r="A170" t="s">
        <v>9039</v>
      </c>
      <c r="B170" s="211" t="e">
        <f>IF('Crisis Indicator Data'!#REF!="No Data",1,IF(#REF!&lt;&gt;"",1,0))</f>
        <v>#REF!</v>
      </c>
      <c r="C170" s="211" t="e">
        <f>IF('Crisis Indicator Data'!#REF!="No Data",1,IF(#REF!&lt;&gt;"",1,0))</f>
        <v>#REF!</v>
      </c>
      <c r="D170" s="211" t="e">
        <f>IF('Crisis Indicator Data'!#REF!="No Data",1,IF(#REF!&lt;&gt;"",1,0))</f>
        <v>#REF!</v>
      </c>
      <c r="E170" s="211" t="e">
        <f>IF('Crisis Indicator Data'!#REF!="No Data",1,IF(#REF!&lt;&gt;"",1,0))</f>
        <v>#REF!</v>
      </c>
      <c r="F170" s="211" t="e">
        <f>IF('Crisis Indicator Data'!#REF!="No Data",1,IF(#REF!&lt;&gt;"",1,0))</f>
        <v>#REF!</v>
      </c>
      <c r="G170" s="211" t="e">
        <f>IF('Crisis Indicator Data'!#REF!="No Data",1,IF(#REF!&lt;&gt;"",1,0))</f>
        <v>#REF!</v>
      </c>
      <c r="H170" s="211" t="e">
        <f>IF('Crisis Indicator Data'!#REF!="No Data",1,IF(#REF!&lt;&gt;"",1,0))</f>
        <v>#REF!</v>
      </c>
      <c r="I170" s="211" t="e">
        <f>IF('Crisis Indicator Data'!#REF!="No Data",1,IF(#REF!&lt;&gt;"",1,0))</f>
        <v>#REF!</v>
      </c>
      <c r="J170" s="211" t="e">
        <f>IF('Crisis Indicator Data'!#REF!="No Data",1,IF(#REF!&lt;&gt;"",1,0))</f>
        <v>#REF!</v>
      </c>
      <c r="K170" s="211" t="e">
        <f>IF('Crisis Indicator Data'!#REF!="No Data",1,IF(#REF!&lt;&gt;"",1,0))</f>
        <v>#REF!</v>
      </c>
      <c r="L170" s="211" t="e">
        <f>IF('Crisis Indicator Data'!#REF!="No Data",1,IF(#REF!&lt;&gt;"",1,0))</f>
        <v>#REF!</v>
      </c>
      <c r="M170" s="211" t="e">
        <f>IF('Crisis Indicator Data'!#REF!="No Data",1,IF(#REF!&lt;&gt;"",1,0))</f>
        <v>#REF!</v>
      </c>
      <c r="N170" s="211" t="e">
        <f>IF('Crisis Indicator Data'!#REF!="No Data",1,IF(#REF!&lt;&gt;"",1,0))</f>
        <v>#REF!</v>
      </c>
      <c r="O170" s="211" t="e">
        <f>IF('Crisis Indicator Data'!#REF!="No Data",1,IF(#REF!&lt;&gt;"",1,0))</f>
        <v>#REF!</v>
      </c>
      <c r="P170" s="211" t="e">
        <f>IF('Crisis Indicator Data'!#REF!="No Data",1,IF(#REF!&lt;&gt;"",1,0))</f>
        <v>#REF!</v>
      </c>
      <c r="Q170" s="211" t="e">
        <f>IF('Crisis Indicator Data'!#REF!="No Data",1,IF(#REF!&lt;&gt;"",1,0))</f>
        <v>#REF!</v>
      </c>
      <c r="R170" s="211" t="e">
        <f>IF('Crisis Indicator Data'!#REF!="No Data",1,IF(#REF!&lt;&gt;"",1,0))</f>
        <v>#REF!</v>
      </c>
      <c r="S170" s="211" t="e">
        <f>IF('Crisis Indicator Data'!#REF!="No Data",1,IF(#REF!&lt;&gt;"",1,0))</f>
        <v>#REF!</v>
      </c>
      <c r="T170" s="211" t="e">
        <f>IF('Crisis Indicator Data'!#REF!="No Data",1,IF(#REF!&lt;&gt;"",1,0))</f>
        <v>#REF!</v>
      </c>
      <c r="U170" s="211" t="e">
        <f>IF('Crisis Indicator Data'!#REF!="No Data",1,IF(#REF!&lt;&gt;"",1,0))</f>
        <v>#REF!</v>
      </c>
      <c r="V170" s="211" t="e">
        <f>IF('Crisis Indicator Data'!#REF!="No Data",1,IF(#REF!&lt;&gt;"",1,0))</f>
        <v>#REF!</v>
      </c>
      <c r="W170" s="211" t="e">
        <f>IF('Crisis Indicator Data'!#REF!="No Data",1,IF(#REF!&lt;&gt;"",1,0))</f>
        <v>#REF!</v>
      </c>
      <c r="X170" s="211" t="e">
        <f>IF('Crisis Indicator Data'!#REF!="No Data",1,IF(#REF!&lt;&gt;"",1,0))</f>
        <v>#REF!</v>
      </c>
      <c r="Y170" s="211" t="e">
        <f>IF('Crisis Indicator Data'!#REF!="No Data",1,IF(#REF!&lt;&gt;"",1,0))</f>
        <v>#REF!</v>
      </c>
      <c r="Z170" s="211" t="e">
        <f>IF('Crisis Indicator Data'!#REF!="No Data",1,IF(#REF!&lt;&gt;"",1,0))</f>
        <v>#REF!</v>
      </c>
      <c r="AA170" s="211" t="e">
        <f>IF('Crisis Indicator Data'!#REF!="No Data",1,IF(#REF!&lt;&gt;"",1,0))</f>
        <v>#REF!</v>
      </c>
      <c r="AB170" s="211" t="e">
        <f>IF('Crisis Indicator Data'!#REF!="No Data",1,IF(#REF!&lt;&gt;"",1,0))</f>
        <v>#REF!</v>
      </c>
      <c r="AC170" s="211" t="e">
        <f>IF('Crisis Indicator Data'!#REF!="No Data",1,IF(#REF!&lt;&gt;"",1,0))</f>
        <v>#REF!</v>
      </c>
      <c r="AD170" s="211" t="e">
        <f>IF('Crisis Indicator Data'!#REF!="No Data",1,IF(#REF!&lt;&gt;"",1,0))</f>
        <v>#REF!</v>
      </c>
      <c r="AE170" s="211" t="e">
        <f>IF('Crisis Indicator Data'!#REF!="No Data",1,IF(#REF!&lt;&gt;"",1,0))</f>
        <v>#REF!</v>
      </c>
      <c r="AF170" s="211" t="e">
        <f>IF('Crisis Indicator Data'!#REF!="No Data",1,IF(#REF!&lt;&gt;"",1,0))</f>
        <v>#REF!</v>
      </c>
      <c r="AG170" s="211" t="e">
        <f>IF('Crisis Indicator Data'!#REF!="No Data",1,IF(#REF!&lt;&gt;"",1,0))</f>
        <v>#REF!</v>
      </c>
      <c r="AH170" s="211" t="e">
        <f>IF('Crisis Indicator Data'!#REF!="No Data",1,IF(#REF!&lt;&gt;"",1,0))</f>
        <v>#REF!</v>
      </c>
      <c r="AI170" s="211" t="e">
        <f>IF('Crisis Indicator Data'!#REF!="No Data",1,IF(#REF!&lt;&gt;"",1,0))</f>
        <v>#REF!</v>
      </c>
      <c r="AJ170" s="211" t="e">
        <f>IF('Crisis Indicator Data'!#REF!="No Data",1,IF(#REF!&lt;&gt;"",1,0))</f>
        <v>#REF!</v>
      </c>
      <c r="AK170" s="211" t="e">
        <f>IF('Crisis Indicator Data'!#REF!="No Data",1,IF(#REF!&lt;&gt;"",1,0))</f>
        <v>#REF!</v>
      </c>
      <c r="AL170" s="211" t="e">
        <f>IF('Crisis Indicator Data'!#REF!="No Data",1,IF(#REF!&lt;&gt;"",1,0))</f>
        <v>#REF!</v>
      </c>
      <c r="AM170" s="211" t="e">
        <f>IF('Crisis Indicator Data'!#REF!="No Data",1,IF(#REF!&lt;&gt;"",1,0))</f>
        <v>#REF!</v>
      </c>
      <c r="AN170" s="211" t="e">
        <f>IF('Crisis Indicator Data'!#REF!="No Data",1,IF(#REF!&lt;&gt;"",1,0))</f>
        <v>#REF!</v>
      </c>
      <c r="AO170" s="211" t="e">
        <f>IF('Crisis Indicator Data'!#REF!="No Data",1,IF(#REF!&lt;&gt;"",1,0))</f>
        <v>#REF!</v>
      </c>
      <c r="AP170" s="211" t="e">
        <f>IF('Crisis Indicator Data'!#REF!="No Data",1,IF(#REF!&lt;&gt;"",1,0))</f>
        <v>#REF!</v>
      </c>
      <c r="AQ170" s="211" t="e">
        <f>IF('Crisis Indicator Data'!#REF!="No Data",1,IF(#REF!&lt;&gt;"",1,0))</f>
        <v>#REF!</v>
      </c>
      <c r="AR170" s="211" t="e">
        <f>IF('Crisis Indicator Data'!#REF!="No Data",1,IF(#REF!&lt;&gt;"",1,0))</f>
        <v>#REF!</v>
      </c>
      <c r="AS170" s="211" t="e">
        <f>IF('Crisis Indicator Data'!#REF!="No Data",1,IF(#REF!&lt;&gt;"",1,0))</f>
        <v>#REF!</v>
      </c>
      <c r="AT170" s="211" t="e">
        <f>IF('Crisis Indicator Data'!#REF!="No Data",1,IF(#REF!&lt;&gt;"",1,0))</f>
        <v>#REF!</v>
      </c>
      <c r="AU170" s="211" t="e">
        <f>IF('Crisis Indicator Data'!#REF!="No Data",1,IF(#REF!&lt;&gt;"",1,0))</f>
        <v>#REF!</v>
      </c>
      <c r="AV170" s="211" t="e">
        <f>IF('Crisis Indicator Data'!#REF!="No Data",1,IF(#REF!&lt;&gt;"",1,0))</f>
        <v>#REF!</v>
      </c>
      <c r="AW170" s="211" t="e">
        <f>IF('Crisis Indicator Data'!#REF!="No Data",1,IF(#REF!&lt;&gt;"",1,0))</f>
        <v>#REF!</v>
      </c>
      <c r="AX170" s="211" t="e">
        <f>IF('Crisis Indicator Data'!#REF!="No Data",1,IF(#REF!&lt;&gt;"",1,0))</f>
        <v>#REF!</v>
      </c>
      <c r="AY170" s="211" t="e">
        <f>IF('Crisis Indicator Data'!#REF!="No Data",1,IF(#REF!&lt;&gt;"",1,0))</f>
        <v>#REF!</v>
      </c>
      <c r="AZ170" s="211" t="e">
        <f>IF('Crisis Indicator Data'!#REF!="No Data",1,IF(#REF!&lt;&gt;"",1,0))</f>
        <v>#REF!</v>
      </c>
      <c r="BA170" t="e">
        <f t="shared" si="10"/>
        <v>#REF!</v>
      </c>
      <c r="BB170" s="22" t="e">
        <f t="shared" si="11"/>
        <v>#REF!</v>
      </c>
    </row>
    <row r="171" spans="1:54" x14ac:dyDescent="0.25">
      <c r="A171" t="s">
        <v>8955</v>
      </c>
      <c r="B171" s="211" t="e">
        <f>IF('Crisis Indicator Data'!#REF!="No Data",1,IF(#REF!&lt;&gt;"",1,0))</f>
        <v>#REF!</v>
      </c>
      <c r="C171" s="211" t="e">
        <f>IF('Crisis Indicator Data'!#REF!="No Data",1,IF(#REF!&lt;&gt;"",1,0))</f>
        <v>#REF!</v>
      </c>
      <c r="D171" s="211" t="e">
        <f>IF('Crisis Indicator Data'!#REF!="No Data",1,IF(#REF!&lt;&gt;"",1,0))</f>
        <v>#REF!</v>
      </c>
      <c r="E171" s="211" t="e">
        <f>IF('Crisis Indicator Data'!#REF!="No Data",1,IF(#REF!&lt;&gt;"",1,0))</f>
        <v>#REF!</v>
      </c>
      <c r="F171" s="211" t="e">
        <f>IF('Crisis Indicator Data'!#REF!="No Data",1,IF(#REF!&lt;&gt;"",1,0))</f>
        <v>#REF!</v>
      </c>
      <c r="G171" s="211" t="e">
        <f>IF('Crisis Indicator Data'!#REF!="No Data",1,IF(#REF!&lt;&gt;"",1,0))</f>
        <v>#REF!</v>
      </c>
      <c r="H171" s="211" t="e">
        <f>IF('Crisis Indicator Data'!#REF!="No Data",1,IF(#REF!&lt;&gt;"",1,0))</f>
        <v>#REF!</v>
      </c>
      <c r="I171" s="211" t="e">
        <f>IF('Crisis Indicator Data'!#REF!="No Data",1,IF(#REF!&lt;&gt;"",1,0))</f>
        <v>#REF!</v>
      </c>
      <c r="J171" s="211" t="e">
        <f>IF('Crisis Indicator Data'!#REF!="No Data",1,IF(#REF!&lt;&gt;"",1,0))</f>
        <v>#REF!</v>
      </c>
      <c r="K171" s="211" t="e">
        <f>IF('Crisis Indicator Data'!#REF!="No Data",1,IF(#REF!&lt;&gt;"",1,0))</f>
        <v>#REF!</v>
      </c>
      <c r="L171" s="211" t="e">
        <f>IF('Crisis Indicator Data'!#REF!="No Data",1,IF(#REF!&lt;&gt;"",1,0))</f>
        <v>#REF!</v>
      </c>
      <c r="M171" s="211" t="e">
        <f>IF('Crisis Indicator Data'!#REF!="No Data",1,IF(#REF!&lt;&gt;"",1,0))</f>
        <v>#REF!</v>
      </c>
      <c r="N171" s="211" t="e">
        <f>IF('Crisis Indicator Data'!#REF!="No Data",1,IF(#REF!&lt;&gt;"",1,0))</f>
        <v>#REF!</v>
      </c>
      <c r="O171" s="211" t="e">
        <f>IF('Crisis Indicator Data'!#REF!="No Data",1,IF(#REF!&lt;&gt;"",1,0))</f>
        <v>#REF!</v>
      </c>
      <c r="P171" s="211" t="e">
        <f>IF('Crisis Indicator Data'!#REF!="No Data",1,IF(#REF!&lt;&gt;"",1,0))</f>
        <v>#REF!</v>
      </c>
      <c r="Q171" s="211" t="e">
        <f>IF('Crisis Indicator Data'!#REF!="No Data",1,IF(#REF!&lt;&gt;"",1,0))</f>
        <v>#REF!</v>
      </c>
      <c r="R171" s="211" t="e">
        <f>IF('Crisis Indicator Data'!#REF!="No Data",1,IF(#REF!&lt;&gt;"",1,0))</f>
        <v>#REF!</v>
      </c>
      <c r="S171" s="211" t="e">
        <f>IF('Crisis Indicator Data'!#REF!="No Data",1,IF(#REF!&lt;&gt;"",1,0))</f>
        <v>#REF!</v>
      </c>
      <c r="T171" s="211" t="e">
        <f>IF('Crisis Indicator Data'!#REF!="No Data",1,IF(#REF!&lt;&gt;"",1,0))</f>
        <v>#REF!</v>
      </c>
      <c r="U171" s="211" t="e">
        <f>IF('Crisis Indicator Data'!#REF!="No Data",1,IF(#REF!&lt;&gt;"",1,0))</f>
        <v>#REF!</v>
      </c>
      <c r="V171" s="211" t="e">
        <f>IF('Crisis Indicator Data'!#REF!="No Data",1,IF(#REF!&lt;&gt;"",1,0))</f>
        <v>#REF!</v>
      </c>
      <c r="W171" s="211" t="e">
        <f>IF('Crisis Indicator Data'!#REF!="No Data",1,IF(#REF!&lt;&gt;"",1,0))</f>
        <v>#REF!</v>
      </c>
      <c r="X171" s="211" t="e">
        <f>IF('Crisis Indicator Data'!#REF!="No Data",1,IF(#REF!&lt;&gt;"",1,0))</f>
        <v>#REF!</v>
      </c>
      <c r="Y171" s="211" t="e">
        <f>IF('Crisis Indicator Data'!#REF!="No Data",1,IF(#REF!&lt;&gt;"",1,0))</f>
        <v>#REF!</v>
      </c>
      <c r="Z171" s="211" t="e">
        <f>IF('Crisis Indicator Data'!#REF!="No Data",1,IF(#REF!&lt;&gt;"",1,0))</f>
        <v>#REF!</v>
      </c>
      <c r="AA171" s="211" t="e">
        <f>IF('Crisis Indicator Data'!#REF!="No Data",1,IF(#REF!&lt;&gt;"",1,0))</f>
        <v>#REF!</v>
      </c>
      <c r="AB171" s="211" t="e">
        <f>IF('Crisis Indicator Data'!#REF!="No Data",1,IF(#REF!&lt;&gt;"",1,0))</f>
        <v>#REF!</v>
      </c>
      <c r="AC171" s="211" t="e">
        <f>IF('Crisis Indicator Data'!#REF!="No Data",1,IF(#REF!&lt;&gt;"",1,0))</f>
        <v>#REF!</v>
      </c>
      <c r="AD171" s="211" t="e">
        <f>IF('Crisis Indicator Data'!#REF!="No Data",1,IF(#REF!&lt;&gt;"",1,0))</f>
        <v>#REF!</v>
      </c>
      <c r="AE171" s="211" t="e">
        <f>IF('Crisis Indicator Data'!#REF!="No Data",1,IF(#REF!&lt;&gt;"",1,0))</f>
        <v>#REF!</v>
      </c>
      <c r="AF171" s="211" t="e">
        <f>IF('Crisis Indicator Data'!#REF!="No Data",1,IF(#REF!&lt;&gt;"",1,0))</f>
        <v>#REF!</v>
      </c>
      <c r="AG171" s="211" t="e">
        <f>IF('Crisis Indicator Data'!#REF!="No Data",1,IF(#REF!&lt;&gt;"",1,0))</f>
        <v>#REF!</v>
      </c>
      <c r="AH171" s="211" t="e">
        <f>IF('Crisis Indicator Data'!#REF!="No Data",1,IF(#REF!&lt;&gt;"",1,0))</f>
        <v>#REF!</v>
      </c>
      <c r="AI171" s="211" t="e">
        <f>IF('Crisis Indicator Data'!#REF!="No Data",1,IF(#REF!&lt;&gt;"",1,0))</f>
        <v>#REF!</v>
      </c>
      <c r="AJ171" s="211" t="e">
        <f>IF('Crisis Indicator Data'!#REF!="No Data",1,IF(#REF!&lt;&gt;"",1,0))</f>
        <v>#REF!</v>
      </c>
      <c r="AK171" s="211" t="e">
        <f>IF('Crisis Indicator Data'!#REF!="No Data",1,IF(#REF!&lt;&gt;"",1,0))</f>
        <v>#REF!</v>
      </c>
      <c r="AL171" s="211" t="e">
        <f>IF('Crisis Indicator Data'!#REF!="No Data",1,IF(#REF!&lt;&gt;"",1,0))</f>
        <v>#REF!</v>
      </c>
      <c r="AM171" s="211" t="e">
        <f>IF('Crisis Indicator Data'!#REF!="No Data",1,IF(#REF!&lt;&gt;"",1,0))</f>
        <v>#REF!</v>
      </c>
      <c r="AN171" s="211" t="e">
        <f>IF('Crisis Indicator Data'!#REF!="No Data",1,IF(#REF!&lt;&gt;"",1,0))</f>
        <v>#REF!</v>
      </c>
      <c r="AO171" s="211" t="e">
        <f>IF('Crisis Indicator Data'!#REF!="No Data",1,IF(#REF!&lt;&gt;"",1,0))</f>
        <v>#REF!</v>
      </c>
      <c r="AP171" s="211" t="e">
        <f>IF('Crisis Indicator Data'!#REF!="No Data",1,IF(#REF!&lt;&gt;"",1,0))</f>
        <v>#REF!</v>
      </c>
      <c r="AQ171" s="211" t="e">
        <f>IF('Crisis Indicator Data'!#REF!="No Data",1,IF(#REF!&lt;&gt;"",1,0))</f>
        <v>#REF!</v>
      </c>
      <c r="AR171" s="211" t="e">
        <f>IF('Crisis Indicator Data'!#REF!="No Data",1,IF(#REF!&lt;&gt;"",1,0))</f>
        <v>#REF!</v>
      </c>
      <c r="AS171" s="211" t="e">
        <f>IF('Crisis Indicator Data'!#REF!="No Data",1,IF(#REF!&lt;&gt;"",1,0))</f>
        <v>#REF!</v>
      </c>
      <c r="AT171" s="211" t="e">
        <f>IF('Crisis Indicator Data'!#REF!="No Data",1,IF(#REF!&lt;&gt;"",1,0))</f>
        <v>#REF!</v>
      </c>
      <c r="AU171" s="211" t="e">
        <f>IF('Crisis Indicator Data'!#REF!="No Data",1,IF(#REF!&lt;&gt;"",1,0))</f>
        <v>#REF!</v>
      </c>
      <c r="AV171" s="211" t="e">
        <f>IF('Crisis Indicator Data'!#REF!="No Data",1,IF(#REF!&lt;&gt;"",1,0))</f>
        <v>#REF!</v>
      </c>
      <c r="AW171" s="211" t="e">
        <f>IF('Crisis Indicator Data'!#REF!="No Data",1,IF(#REF!&lt;&gt;"",1,0))</f>
        <v>#REF!</v>
      </c>
      <c r="AX171" s="211" t="e">
        <f>IF('Crisis Indicator Data'!#REF!="No Data",1,IF(#REF!&lt;&gt;"",1,0))</f>
        <v>#REF!</v>
      </c>
      <c r="AY171" s="211" t="e">
        <f>IF('Crisis Indicator Data'!#REF!="No Data",1,IF(#REF!&lt;&gt;"",1,0))</f>
        <v>#REF!</v>
      </c>
      <c r="AZ171" s="211" t="e">
        <f>IF('Crisis Indicator Data'!#REF!="No Data",1,IF(#REF!&lt;&gt;"",1,0))</f>
        <v>#REF!</v>
      </c>
      <c r="BA171" t="e">
        <f t="shared" si="10"/>
        <v>#REF!</v>
      </c>
      <c r="BB171" s="22" t="e">
        <f t="shared" si="11"/>
        <v>#REF!</v>
      </c>
    </row>
    <row r="172" spans="1:54" x14ac:dyDescent="0.25">
      <c r="A172" t="s">
        <v>9045</v>
      </c>
      <c r="B172" s="211" t="e">
        <f>IF('Crisis Indicator Data'!#REF!="No Data",1,IF(#REF!&lt;&gt;"",1,0))</f>
        <v>#REF!</v>
      </c>
      <c r="C172" s="211" t="e">
        <f>IF('Crisis Indicator Data'!#REF!="No Data",1,IF(#REF!&lt;&gt;"",1,0))</f>
        <v>#REF!</v>
      </c>
      <c r="D172" s="211" t="e">
        <f>IF('Crisis Indicator Data'!#REF!="No Data",1,IF(#REF!&lt;&gt;"",1,0))</f>
        <v>#REF!</v>
      </c>
      <c r="E172" s="211" t="e">
        <f>IF('Crisis Indicator Data'!#REF!="No Data",1,IF(#REF!&lt;&gt;"",1,0))</f>
        <v>#REF!</v>
      </c>
      <c r="F172" s="211" t="e">
        <f>IF('Crisis Indicator Data'!#REF!="No Data",1,IF(#REF!&lt;&gt;"",1,0))</f>
        <v>#REF!</v>
      </c>
      <c r="G172" s="211" t="e">
        <f>IF('Crisis Indicator Data'!#REF!="No Data",1,IF(#REF!&lt;&gt;"",1,0))</f>
        <v>#REF!</v>
      </c>
      <c r="H172" s="211" t="e">
        <f>IF('Crisis Indicator Data'!#REF!="No Data",1,IF(#REF!&lt;&gt;"",1,0))</f>
        <v>#REF!</v>
      </c>
      <c r="I172" s="211" t="e">
        <f>IF('Crisis Indicator Data'!#REF!="No Data",1,IF(#REF!&lt;&gt;"",1,0))</f>
        <v>#REF!</v>
      </c>
      <c r="J172" s="211" t="e">
        <f>IF('Crisis Indicator Data'!#REF!="No Data",1,IF(#REF!&lt;&gt;"",1,0))</f>
        <v>#REF!</v>
      </c>
      <c r="K172" s="211" t="e">
        <f>IF('Crisis Indicator Data'!#REF!="No Data",1,IF(#REF!&lt;&gt;"",1,0))</f>
        <v>#REF!</v>
      </c>
      <c r="L172" s="211" t="e">
        <f>IF('Crisis Indicator Data'!#REF!="No Data",1,IF(#REF!&lt;&gt;"",1,0))</f>
        <v>#REF!</v>
      </c>
      <c r="M172" s="211" t="e">
        <f>IF('Crisis Indicator Data'!#REF!="No Data",1,IF(#REF!&lt;&gt;"",1,0))</f>
        <v>#REF!</v>
      </c>
      <c r="N172" s="211" t="e">
        <f>IF('Crisis Indicator Data'!#REF!="No Data",1,IF(#REF!&lt;&gt;"",1,0))</f>
        <v>#REF!</v>
      </c>
      <c r="O172" s="211" t="e">
        <f>IF('Crisis Indicator Data'!#REF!="No Data",1,IF(#REF!&lt;&gt;"",1,0))</f>
        <v>#REF!</v>
      </c>
      <c r="P172" s="211" t="e">
        <f>IF('Crisis Indicator Data'!#REF!="No Data",1,IF(#REF!&lt;&gt;"",1,0))</f>
        <v>#REF!</v>
      </c>
      <c r="Q172" s="211" t="e">
        <f>IF('Crisis Indicator Data'!#REF!="No Data",1,IF(#REF!&lt;&gt;"",1,0))</f>
        <v>#REF!</v>
      </c>
      <c r="R172" s="211" t="e">
        <f>IF('Crisis Indicator Data'!#REF!="No Data",1,IF(#REF!&lt;&gt;"",1,0))</f>
        <v>#REF!</v>
      </c>
      <c r="S172" s="211" t="e">
        <f>IF('Crisis Indicator Data'!#REF!="No Data",1,IF(#REF!&lt;&gt;"",1,0))</f>
        <v>#REF!</v>
      </c>
      <c r="T172" s="211" t="e">
        <f>IF('Crisis Indicator Data'!#REF!="No Data",1,IF(#REF!&lt;&gt;"",1,0))</f>
        <v>#REF!</v>
      </c>
      <c r="U172" s="211" t="e">
        <f>IF('Crisis Indicator Data'!#REF!="No Data",1,IF(#REF!&lt;&gt;"",1,0))</f>
        <v>#REF!</v>
      </c>
      <c r="V172" s="211" t="e">
        <f>IF('Crisis Indicator Data'!#REF!="No Data",1,IF(#REF!&lt;&gt;"",1,0))</f>
        <v>#REF!</v>
      </c>
      <c r="W172" s="211" t="e">
        <f>IF('Crisis Indicator Data'!#REF!="No Data",1,IF(#REF!&lt;&gt;"",1,0))</f>
        <v>#REF!</v>
      </c>
      <c r="X172" s="211" t="e">
        <f>IF('Crisis Indicator Data'!#REF!="No Data",1,IF(#REF!&lt;&gt;"",1,0))</f>
        <v>#REF!</v>
      </c>
      <c r="Y172" s="211" t="e">
        <f>IF('Crisis Indicator Data'!#REF!="No Data",1,IF(#REF!&lt;&gt;"",1,0))</f>
        <v>#REF!</v>
      </c>
      <c r="Z172" s="211" t="e">
        <f>IF('Crisis Indicator Data'!#REF!="No Data",1,IF(#REF!&lt;&gt;"",1,0))</f>
        <v>#REF!</v>
      </c>
      <c r="AA172" s="211" t="e">
        <f>IF('Crisis Indicator Data'!#REF!="No Data",1,IF(#REF!&lt;&gt;"",1,0))</f>
        <v>#REF!</v>
      </c>
      <c r="AB172" s="211" t="e">
        <f>IF('Crisis Indicator Data'!#REF!="No Data",1,IF(#REF!&lt;&gt;"",1,0))</f>
        <v>#REF!</v>
      </c>
      <c r="AC172" s="211" t="e">
        <f>IF('Crisis Indicator Data'!#REF!="No Data",1,IF(#REF!&lt;&gt;"",1,0))</f>
        <v>#REF!</v>
      </c>
      <c r="AD172" s="211" t="e">
        <f>IF('Crisis Indicator Data'!#REF!="No Data",1,IF(#REF!&lt;&gt;"",1,0))</f>
        <v>#REF!</v>
      </c>
      <c r="AE172" s="211" t="e">
        <f>IF('Crisis Indicator Data'!#REF!="No Data",1,IF(#REF!&lt;&gt;"",1,0))</f>
        <v>#REF!</v>
      </c>
      <c r="AF172" s="211" t="e">
        <f>IF('Crisis Indicator Data'!#REF!="No Data",1,IF(#REF!&lt;&gt;"",1,0))</f>
        <v>#REF!</v>
      </c>
      <c r="AG172" s="211" t="e">
        <f>IF('Crisis Indicator Data'!#REF!="No Data",1,IF(#REF!&lt;&gt;"",1,0))</f>
        <v>#REF!</v>
      </c>
      <c r="AH172" s="211" t="e">
        <f>IF('Crisis Indicator Data'!#REF!="No Data",1,IF(#REF!&lt;&gt;"",1,0))</f>
        <v>#REF!</v>
      </c>
      <c r="AI172" s="211" t="e">
        <f>IF('Crisis Indicator Data'!#REF!="No Data",1,IF(#REF!&lt;&gt;"",1,0))</f>
        <v>#REF!</v>
      </c>
      <c r="AJ172" s="211" t="e">
        <f>IF('Crisis Indicator Data'!#REF!="No Data",1,IF(#REF!&lt;&gt;"",1,0))</f>
        <v>#REF!</v>
      </c>
      <c r="AK172" s="211" t="e">
        <f>IF('Crisis Indicator Data'!#REF!="No Data",1,IF(#REF!&lt;&gt;"",1,0))</f>
        <v>#REF!</v>
      </c>
      <c r="AL172" s="211" t="e">
        <f>IF('Crisis Indicator Data'!#REF!="No Data",1,IF(#REF!&lt;&gt;"",1,0))</f>
        <v>#REF!</v>
      </c>
      <c r="AM172" s="211" t="e">
        <f>IF('Crisis Indicator Data'!#REF!="No Data",1,IF(#REF!&lt;&gt;"",1,0))</f>
        <v>#REF!</v>
      </c>
      <c r="AN172" s="211" t="e">
        <f>IF('Crisis Indicator Data'!#REF!="No Data",1,IF(#REF!&lt;&gt;"",1,0))</f>
        <v>#REF!</v>
      </c>
      <c r="AO172" s="211" t="e">
        <f>IF('Crisis Indicator Data'!#REF!="No Data",1,IF(#REF!&lt;&gt;"",1,0))</f>
        <v>#REF!</v>
      </c>
      <c r="AP172" s="211" t="e">
        <f>IF('Crisis Indicator Data'!#REF!="No Data",1,IF(#REF!&lt;&gt;"",1,0))</f>
        <v>#REF!</v>
      </c>
      <c r="AQ172" s="211" t="e">
        <f>IF('Crisis Indicator Data'!#REF!="No Data",1,IF(#REF!&lt;&gt;"",1,0))</f>
        <v>#REF!</v>
      </c>
      <c r="AR172" s="211" t="e">
        <f>IF('Crisis Indicator Data'!#REF!="No Data",1,IF(#REF!&lt;&gt;"",1,0))</f>
        <v>#REF!</v>
      </c>
      <c r="AS172" s="211" t="e">
        <f>IF('Crisis Indicator Data'!#REF!="No Data",1,IF(#REF!&lt;&gt;"",1,0))</f>
        <v>#REF!</v>
      </c>
      <c r="AT172" s="211" t="e">
        <f>IF('Crisis Indicator Data'!#REF!="No Data",1,IF(#REF!&lt;&gt;"",1,0))</f>
        <v>#REF!</v>
      </c>
      <c r="AU172" s="211" t="e">
        <f>IF('Crisis Indicator Data'!#REF!="No Data",1,IF(#REF!&lt;&gt;"",1,0))</f>
        <v>#REF!</v>
      </c>
      <c r="AV172" s="211" t="e">
        <f>IF('Crisis Indicator Data'!#REF!="No Data",1,IF(#REF!&lt;&gt;"",1,0))</f>
        <v>#REF!</v>
      </c>
      <c r="AW172" s="211" t="e">
        <f>IF('Crisis Indicator Data'!#REF!="No Data",1,IF(#REF!&lt;&gt;"",1,0))</f>
        <v>#REF!</v>
      </c>
      <c r="AX172" s="211" t="e">
        <f>IF('Crisis Indicator Data'!#REF!="No Data",1,IF(#REF!&lt;&gt;"",1,0))</f>
        <v>#REF!</v>
      </c>
      <c r="AY172" s="211" t="e">
        <f>IF('Crisis Indicator Data'!#REF!="No Data",1,IF(#REF!&lt;&gt;"",1,0))</f>
        <v>#REF!</v>
      </c>
      <c r="AZ172" s="211" t="e">
        <f>IF('Crisis Indicator Data'!#REF!="No Data",1,IF(#REF!&lt;&gt;"",1,0))</f>
        <v>#REF!</v>
      </c>
      <c r="BA172" t="e">
        <f t="shared" si="10"/>
        <v>#REF!</v>
      </c>
      <c r="BB172" s="22" t="e">
        <f t="shared" si="11"/>
        <v>#REF!</v>
      </c>
    </row>
    <row r="173" spans="1:54" x14ac:dyDescent="0.25">
      <c r="A173" t="s">
        <v>9038</v>
      </c>
      <c r="B173" s="211" t="e">
        <f>IF('Crisis Indicator Data'!#REF!="No Data",1,IF(#REF!&lt;&gt;"",1,0))</f>
        <v>#REF!</v>
      </c>
      <c r="C173" s="211" t="e">
        <f>IF('Crisis Indicator Data'!#REF!="No Data",1,IF(#REF!&lt;&gt;"",1,0))</f>
        <v>#REF!</v>
      </c>
      <c r="D173" s="211" t="e">
        <f>IF('Crisis Indicator Data'!#REF!="No Data",1,IF(#REF!&lt;&gt;"",1,0))</f>
        <v>#REF!</v>
      </c>
      <c r="E173" s="211" t="e">
        <f>IF('Crisis Indicator Data'!#REF!="No Data",1,IF(#REF!&lt;&gt;"",1,0))</f>
        <v>#REF!</v>
      </c>
      <c r="F173" s="211" t="e">
        <f>IF('Crisis Indicator Data'!#REF!="No Data",1,IF(#REF!&lt;&gt;"",1,0))</f>
        <v>#REF!</v>
      </c>
      <c r="G173" s="211" t="e">
        <f>IF('Crisis Indicator Data'!#REF!="No Data",1,IF(#REF!&lt;&gt;"",1,0))</f>
        <v>#REF!</v>
      </c>
      <c r="H173" s="211" t="e">
        <f>IF('Crisis Indicator Data'!#REF!="No Data",1,IF(#REF!&lt;&gt;"",1,0))</f>
        <v>#REF!</v>
      </c>
      <c r="I173" s="211" t="e">
        <f>IF('Crisis Indicator Data'!#REF!="No Data",1,IF(#REF!&lt;&gt;"",1,0))</f>
        <v>#REF!</v>
      </c>
      <c r="J173" s="211" t="e">
        <f>IF('Crisis Indicator Data'!#REF!="No Data",1,IF(#REF!&lt;&gt;"",1,0))</f>
        <v>#REF!</v>
      </c>
      <c r="K173" s="211" t="e">
        <f>IF('Crisis Indicator Data'!#REF!="No Data",1,IF(#REF!&lt;&gt;"",1,0))</f>
        <v>#REF!</v>
      </c>
      <c r="L173" s="211" t="e">
        <f>IF('Crisis Indicator Data'!#REF!="No Data",1,IF(#REF!&lt;&gt;"",1,0))</f>
        <v>#REF!</v>
      </c>
      <c r="M173" s="211" t="e">
        <f>IF('Crisis Indicator Data'!#REF!="No Data",1,IF(#REF!&lt;&gt;"",1,0))</f>
        <v>#REF!</v>
      </c>
      <c r="N173" s="211" t="e">
        <f>IF('Crisis Indicator Data'!#REF!="No Data",1,IF(#REF!&lt;&gt;"",1,0))</f>
        <v>#REF!</v>
      </c>
      <c r="O173" s="211" t="e">
        <f>IF('Crisis Indicator Data'!#REF!="No Data",1,IF(#REF!&lt;&gt;"",1,0))</f>
        <v>#REF!</v>
      </c>
      <c r="P173" s="211" t="e">
        <f>IF('Crisis Indicator Data'!#REF!="No Data",1,IF(#REF!&lt;&gt;"",1,0))</f>
        <v>#REF!</v>
      </c>
      <c r="Q173" s="211" t="e">
        <f>IF('Crisis Indicator Data'!#REF!="No Data",1,IF(#REF!&lt;&gt;"",1,0))</f>
        <v>#REF!</v>
      </c>
      <c r="R173" s="211" t="e">
        <f>IF('Crisis Indicator Data'!#REF!="No Data",1,IF(#REF!&lt;&gt;"",1,0))</f>
        <v>#REF!</v>
      </c>
      <c r="S173" s="211" t="e">
        <f>IF('Crisis Indicator Data'!#REF!="No Data",1,IF(#REF!&lt;&gt;"",1,0))</f>
        <v>#REF!</v>
      </c>
      <c r="T173" s="211" t="e">
        <f>IF('Crisis Indicator Data'!#REF!="No Data",1,IF(#REF!&lt;&gt;"",1,0))</f>
        <v>#REF!</v>
      </c>
      <c r="U173" s="211" t="e">
        <f>IF('Crisis Indicator Data'!#REF!="No Data",1,IF(#REF!&lt;&gt;"",1,0))</f>
        <v>#REF!</v>
      </c>
      <c r="V173" s="211" t="e">
        <f>IF('Crisis Indicator Data'!#REF!="No Data",1,IF(#REF!&lt;&gt;"",1,0))</f>
        <v>#REF!</v>
      </c>
      <c r="W173" s="211" t="e">
        <f>IF('Crisis Indicator Data'!#REF!="No Data",1,IF(#REF!&lt;&gt;"",1,0))</f>
        <v>#REF!</v>
      </c>
      <c r="X173" s="211" t="e">
        <f>IF('Crisis Indicator Data'!#REF!="No Data",1,IF(#REF!&lt;&gt;"",1,0))</f>
        <v>#REF!</v>
      </c>
      <c r="Y173" s="211" t="e">
        <f>IF('Crisis Indicator Data'!#REF!="No Data",1,IF(#REF!&lt;&gt;"",1,0))</f>
        <v>#REF!</v>
      </c>
      <c r="Z173" s="211" t="e">
        <f>IF('Crisis Indicator Data'!#REF!="No Data",1,IF(#REF!&lt;&gt;"",1,0))</f>
        <v>#REF!</v>
      </c>
      <c r="AA173" s="211" t="e">
        <f>IF('Crisis Indicator Data'!#REF!="No Data",1,IF(#REF!&lt;&gt;"",1,0))</f>
        <v>#REF!</v>
      </c>
      <c r="AB173" s="211" t="e">
        <f>IF('Crisis Indicator Data'!#REF!="No Data",1,IF(#REF!&lt;&gt;"",1,0))</f>
        <v>#REF!</v>
      </c>
      <c r="AC173" s="211" t="e">
        <f>IF('Crisis Indicator Data'!#REF!="No Data",1,IF(#REF!&lt;&gt;"",1,0))</f>
        <v>#REF!</v>
      </c>
      <c r="AD173" s="211" t="e">
        <f>IF('Crisis Indicator Data'!#REF!="No Data",1,IF(#REF!&lt;&gt;"",1,0))</f>
        <v>#REF!</v>
      </c>
      <c r="AE173" s="211" t="e">
        <f>IF('Crisis Indicator Data'!#REF!="No Data",1,IF(#REF!&lt;&gt;"",1,0))</f>
        <v>#REF!</v>
      </c>
      <c r="AF173" s="211" t="e">
        <f>IF('Crisis Indicator Data'!#REF!="No Data",1,IF(#REF!&lt;&gt;"",1,0))</f>
        <v>#REF!</v>
      </c>
      <c r="AG173" s="211" t="e">
        <f>IF('Crisis Indicator Data'!#REF!="No Data",1,IF(#REF!&lt;&gt;"",1,0))</f>
        <v>#REF!</v>
      </c>
      <c r="AH173" s="211" t="e">
        <f>IF('Crisis Indicator Data'!#REF!="No Data",1,IF(#REF!&lt;&gt;"",1,0))</f>
        <v>#REF!</v>
      </c>
      <c r="AI173" s="211" t="e">
        <f>IF('Crisis Indicator Data'!#REF!="No Data",1,IF(#REF!&lt;&gt;"",1,0))</f>
        <v>#REF!</v>
      </c>
      <c r="AJ173" s="211" t="e">
        <f>IF('Crisis Indicator Data'!#REF!="No Data",1,IF(#REF!&lt;&gt;"",1,0))</f>
        <v>#REF!</v>
      </c>
      <c r="AK173" s="211" t="e">
        <f>IF('Crisis Indicator Data'!#REF!="No Data",1,IF(#REF!&lt;&gt;"",1,0))</f>
        <v>#REF!</v>
      </c>
      <c r="AL173" s="211" t="e">
        <f>IF('Crisis Indicator Data'!#REF!="No Data",1,IF(#REF!&lt;&gt;"",1,0))</f>
        <v>#REF!</v>
      </c>
      <c r="AM173" s="211" t="e">
        <f>IF('Crisis Indicator Data'!#REF!="No Data",1,IF(#REF!&lt;&gt;"",1,0))</f>
        <v>#REF!</v>
      </c>
      <c r="AN173" s="211" t="e">
        <f>IF('Crisis Indicator Data'!#REF!="No Data",1,IF(#REF!&lt;&gt;"",1,0))</f>
        <v>#REF!</v>
      </c>
      <c r="AO173" s="211" t="e">
        <f>IF('Crisis Indicator Data'!#REF!="No Data",1,IF(#REF!&lt;&gt;"",1,0))</f>
        <v>#REF!</v>
      </c>
      <c r="AP173" s="211" t="e">
        <f>IF('Crisis Indicator Data'!#REF!="No Data",1,IF(#REF!&lt;&gt;"",1,0))</f>
        <v>#REF!</v>
      </c>
      <c r="AQ173" s="211" t="e">
        <f>IF('Crisis Indicator Data'!#REF!="No Data",1,IF(#REF!&lt;&gt;"",1,0))</f>
        <v>#REF!</v>
      </c>
      <c r="AR173" s="211" t="e">
        <f>IF('Crisis Indicator Data'!#REF!="No Data",1,IF(#REF!&lt;&gt;"",1,0))</f>
        <v>#REF!</v>
      </c>
      <c r="AS173" s="211" t="e">
        <f>IF('Crisis Indicator Data'!#REF!="No Data",1,IF(#REF!&lt;&gt;"",1,0))</f>
        <v>#REF!</v>
      </c>
      <c r="AT173" s="211" t="e">
        <f>IF('Crisis Indicator Data'!#REF!="No Data",1,IF(#REF!&lt;&gt;"",1,0))</f>
        <v>#REF!</v>
      </c>
      <c r="AU173" s="211" t="e">
        <f>IF('Crisis Indicator Data'!#REF!="No Data",1,IF(#REF!&lt;&gt;"",1,0))</f>
        <v>#REF!</v>
      </c>
      <c r="AV173" s="211" t="e">
        <f>IF('Crisis Indicator Data'!#REF!="No Data",1,IF(#REF!&lt;&gt;"",1,0))</f>
        <v>#REF!</v>
      </c>
      <c r="AW173" s="211" t="e">
        <f>IF('Crisis Indicator Data'!#REF!="No Data",1,IF(#REF!&lt;&gt;"",1,0))</f>
        <v>#REF!</v>
      </c>
      <c r="AX173" s="211" t="e">
        <f>IF('Crisis Indicator Data'!#REF!="No Data",1,IF(#REF!&lt;&gt;"",1,0))</f>
        <v>#REF!</v>
      </c>
      <c r="AY173" s="211" t="e">
        <f>IF('Crisis Indicator Data'!#REF!="No Data",1,IF(#REF!&lt;&gt;"",1,0))</f>
        <v>#REF!</v>
      </c>
      <c r="AZ173" s="211" t="e">
        <f>IF('Crisis Indicator Data'!#REF!="No Data",1,IF(#REF!&lt;&gt;"",1,0))</f>
        <v>#REF!</v>
      </c>
      <c r="BA173" t="e">
        <f t="shared" si="10"/>
        <v>#REF!</v>
      </c>
      <c r="BB173" s="22" t="e">
        <f t="shared" si="11"/>
        <v>#REF!</v>
      </c>
    </row>
    <row r="174" spans="1:54" x14ac:dyDescent="0.25">
      <c r="A174" t="s">
        <v>9046</v>
      </c>
      <c r="B174" s="211" t="e">
        <f>IF('Crisis Indicator Data'!#REF!="No Data",1,IF(#REF!&lt;&gt;"",1,0))</f>
        <v>#REF!</v>
      </c>
      <c r="C174" s="211" t="e">
        <f>IF('Crisis Indicator Data'!#REF!="No Data",1,IF(#REF!&lt;&gt;"",1,0))</f>
        <v>#REF!</v>
      </c>
      <c r="D174" s="211" t="e">
        <f>IF('Crisis Indicator Data'!#REF!="No Data",1,IF(#REF!&lt;&gt;"",1,0))</f>
        <v>#REF!</v>
      </c>
      <c r="E174" s="211" t="e">
        <f>IF('Crisis Indicator Data'!#REF!="No Data",1,IF(#REF!&lt;&gt;"",1,0))</f>
        <v>#REF!</v>
      </c>
      <c r="F174" s="211" t="e">
        <f>IF('Crisis Indicator Data'!#REF!="No Data",1,IF(#REF!&lt;&gt;"",1,0))</f>
        <v>#REF!</v>
      </c>
      <c r="G174" s="211" t="e">
        <f>IF('Crisis Indicator Data'!#REF!="No Data",1,IF(#REF!&lt;&gt;"",1,0))</f>
        <v>#REF!</v>
      </c>
      <c r="H174" s="211" t="e">
        <f>IF('Crisis Indicator Data'!#REF!="No Data",1,IF(#REF!&lt;&gt;"",1,0))</f>
        <v>#REF!</v>
      </c>
      <c r="I174" s="211" t="e">
        <f>IF('Crisis Indicator Data'!#REF!="No Data",1,IF(#REF!&lt;&gt;"",1,0))</f>
        <v>#REF!</v>
      </c>
      <c r="J174" s="211" t="e">
        <f>IF('Crisis Indicator Data'!#REF!="No Data",1,IF(#REF!&lt;&gt;"",1,0))</f>
        <v>#REF!</v>
      </c>
      <c r="K174" s="211" t="e">
        <f>IF('Crisis Indicator Data'!#REF!="No Data",1,IF(#REF!&lt;&gt;"",1,0))</f>
        <v>#REF!</v>
      </c>
      <c r="L174" s="211" t="e">
        <f>IF('Crisis Indicator Data'!#REF!="No Data",1,IF(#REF!&lt;&gt;"",1,0))</f>
        <v>#REF!</v>
      </c>
      <c r="M174" s="211" t="e">
        <f>IF('Crisis Indicator Data'!#REF!="No Data",1,IF(#REF!&lt;&gt;"",1,0))</f>
        <v>#REF!</v>
      </c>
      <c r="N174" s="211" t="e">
        <f>IF('Crisis Indicator Data'!#REF!="No Data",1,IF(#REF!&lt;&gt;"",1,0))</f>
        <v>#REF!</v>
      </c>
      <c r="O174" s="211" t="e">
        <f>IF('Crisis Indicator Data'!#REF!="No Data",1,IF(#REF!&lt;&gt;"",1,0))</f>
        <v>#REF!</v>
      </c>
      <c r="P174" s="211" t="e">
        <f>IF('Crisis Indicator Data'!#REF!="No Data",1,IF(#REF!&lt;&gt;"",1,0))</f>
        <v>#REF!</v>
      </c>
      <c r="Q174" s="211" t="e">
        <f>IF('Crisis Indicator Data'!#REF!="No Data",1,IF(#REF!&lt;&gt;"",1,0))</f>
        <v>#REF!</v>
      </c>
      <c r="R174" s="211" t="e">
        <f>IF('Crisis Indicator Data'!#REF!="No Data",1,IF(#REF!&lt;&gt;"",1,0))</f>
        <v>#REF!</v>
      </c>
      <c r="S174" s="211" t="e">
        <f>IF('Crisis Indicator Data'!#REF!="No Data",1,IF(#REF!&lt;&gt;"",1,0))</f>
        <v>#REF!</v>
      </c>
      <c r="T174" s="211" t="e">
        <f>IF('Crisis Indicator Data'!#REF!="No Data",1,IF(#REF!&lt;&gt;"",1,0))</f>
        <v>#REF!</v>
      </c>
      <c r="U174" s="211" t="e">
        <f>IF('Crisis Indicator Data'!#REF!="No Data",1,IF(#REF!&lt;&gt;"",1,0))</f>
        <v>#REF!</v>
      </c>
      <c r="V174" s="211" t="e">
        <f>IF('Crisis Indicator Data'!#REF!="No Data",1,IF(#REF!&lt;&gt;"",1,0))</f>
        <v>#REF!</v>
      </c>
      <c r="W174" s="211" t="e">
        <f>IF('Crisis Indicator Data'!#REF!="No Data",1,IF(#REF!&lt;&gt;"",1,0))</f>
        <v>#REF!</v>
      </c>
      <c r="X174" s="211" t="e">
        <f>IF('Crisis Indicator Data'!#REF!="No Data",1,IF(#REF!&lt;&gt;"",1,0))</f>
        <v>#REF!</v>
      </c>
      <c r="Y174" s="211" t="e">
        <f>IF('Crisis Indicator Data'!#REF!="No Data",1,IF(#REF!&lt;&gt;"",1,0))</f>
        <v>#REF!</v>
      </c>
      <c r="Z174" s="211" t="e">
        <f>IF('Crisis Indicator Data'!#REF!="No Data",1,IF(#REF!&lt;&gt;"",1,0))</f>
        <v>#REF!</v>
      </c>
      <c r="AA174" s="211" t="e">
        <f>IF('Crisis Indicator Data'!#REF!="No Data",1,IF(#REF!&lt;&gt;"",1,0))</f>
        <v>#REF!</v>
      </c>
      <c r="AB174" s="211" t="e">
        <f>IF('Crisis Indicator Data'!#REF!="No Data",1,IF(#REF!&lt;&gt;"",1,0))</f>
        <v>#REF!</v>
      </c>
      <c r="AC174" s="211" t="e">
        <f>IF('Crisis Indicator Data'!#REF!="No Data",1,IF(#REF!&lt;&gt;"",1,0))</f>
        <v>#REF!</v>
      </c>
      <c r="AD174" s="211" t="e">
        <f>IF('Crisis Indicator Data'!#REF!="No Data",1,IF(#REF!&lt;&gt;"",1,0))</f>
        <v>#REF!</v>
      </c>
      <c r="AE174" s="211" t="e">
        <f>IF('Crisis Indicator Data'!#REF!="No Data",1,IF(#REF!&lt;&gt;"",1,0))</f>
        <v>#REF!</v>
      </c>
      <c r="AF174" s="211" t="e">
        <f>IF('Crisis Indicator Data'!#REF!="No Data",1,IF(#REF!&lt;&gt;"",1,0))</f>
        <v>#REF!</v>
      </c>
      <c r="AG174" s="211" t="e">
        <f>IF('Crisis Indicator Data'!#REF!="No Data",1,IF(#REF!&lt;&gt;"",1,0))</f>
        <v>#REF!</v>
      </c>
      <c r="AH174" s="211" t="e">
        <f>IF('Crisis Indicator Data'!#REF!="No Data",1,IF(#REF!&lt;&gt;"",1,0))</f>
        <v>#REF!</v>
      </c>
      <c r="AI174" s="211" t="e">
        <f>IF('Crisis Indicator Data'!#REF!="No Data",1,IF(#REF!&lt;&gt;"",1,0))</f>
        <v>#REF!</v>
      </c>
      <c r="AJ174" s="211" t="e">
        <f>IF('Crisis Indicator Data'!#REF!="No Data",1,IF(#REF!&lt;&gt;"",1,0))</f>
        <v>#REF!</v>
      </c>
      <c r="AK174" s="211" t="e">
        <f>IF('Crisis Indicator Data'!#REF!="No Data",1,IF(#REF!&lt;&gt;"",1,0))</f>
        <v>#REF!</v>
      </c>
      <c r="AL174" s="211" t="e">
        <f>IF('Crisis Indicator Data'!#REF!="No Data",1,IF(#REF!&lt;&gt;"",1,0))</f>
        <v>#REF!</v>
      </c>
      <c r="AM174" s="211" t="e">
        <f>IF('Crisis Indicator Data'!#REF!="No Data",1,IF(#REF!&lt;&gt;"",1,0))</f>
        <v>#REF!</v>
      </c>
      <c r="AN174" s="211" t="e">
        <f>IF('Crisis Indicator Data'!#REF!="No Data",1,IF(#REF!&lt;&gt;"",1,0))</f>
        <v>#REF!</v>
      </c>
      <c r="AO174" s="211" t="e">
        <f>IF('Crisis Indicator Data'!#REF!="No Data",1,IF(#REF!&lt;&gt;"",1,0))</f>
        <v>#REF!</v>
      </c>
      <c r="AP174" s="211" t="e">
        <f>IF('Crisis Indicator Data'!#REF!="No Data",1,IF(#REF!&lt;&gt;"",1,0))</f>
        <v>#REF!</v>
      </c>
      <c r="AQ174" s="211" t="e">
        <f>IF('Crisis Indicator Data'!#REF!="No Data",1,IF(#REF!&lt;&gt;"",1,0))</f>
        <v>#REF!</v>
      </c>
      <c r="AR174" s="211" t="e">
        <f>IF('Crisis Indicator Data'!#REF!="No Data",1,IF(#REF!&lt;&gt;"",1,0))</f>
        <v>#REF!</v>
      </c>
      <c r="AS174" s="211" t="e">
        <f>IF('Crisis Indicator Data'!#REF!="No Data",1,IF(#REF!&lt;&gt;"",1,0))</f>
        <v>#REF!</v>
      </c>
      <c r="AT174" s="211" t="e">
        <f>IF('Crisis Indicator Data'!#REF!="No Data",1,IF(#REF!&lt;&gt;"",1,0))</f>
        <v>#REF!</v>
      </c>
      <c r="AU174" s="211" t="e">
        <f>IF('Crisis Indicator Data'!#REF!="No Data",1,IF(#REF!&lt;&gt;"",1,0))</f>
        <v>#REF!</v>
      </c>
      <c r="AV174" s="211" t="e">
        <f>IF('Crisis Indicator Data'!#REF!="No Data",1,IF(#REF!&lt;&gt;"",1,0))</f>
        <v>#REF!</v>
      </c>
      <c r="AW174" s="211" t="e">
        <f>IF('Crisis Indicator Data'!#REF!="No Data",1,IF(#REF!&lt;&gt;"",1,0))</f>
        <v>#REF!</v>
      </c>
      <c r="AX174" s="211" t="e">
        <f>IF('Crisis Indicator Data'!#REF!="No Data",1,IF(#REF!&lt;&gt;"",1,0))</f>
        <v>#REF!</v>
      </c>
      <c r="AY174" s="211" t="e">
        <f>IF('Crisis Indicator Data'!#REF!="No Data",1,IF(#REF!&lt;&gt;"",1,0))</f>
        <v>#REF!</v>
      </c>
      <c r="AZ174" s="211" t="e">
        <f>IF('Crisis Indicator Data'!#REF!="No Data",1,IF(#REF!&lt;&gt;"",1,0))</f>
        <v>#REF!</v>
      </c>
      <c r="BA174" t="e">
        <f t="shared" si="10"/>
        <v>#REF!</v>
      </c>
      <c r="BB174" s="22" t="e">
        <f t="shared" si="11"/>
        <v>#REF!</v>
      </c>
    </row>
    <row r="175" spans="1:54" x14ac:dyDescent="0.25">
      <c r="A175" t="s">
        <v>9047</v>
      </c>
      <c r="B175" s="211" t="e">
        <f>IF('Crisis Indicator Data'!#REF!="No Data",1,IF(#REF!&lt;&gt;"",1,0))</f>
        <v>#REF!</v>
      </c>
      <c r="C175" s="211" t="e">
        <f>IF('Crisis Indicator Data'!#REF!="No Data",1,IF(#REF!&lt;&gt;"",1,0))</f>
        <v>#REF!</v>
      </c>
      <c r="D175" s="211" t="e">
        <f>IF('Crisis Indicator Data'!#REF!="No Data",1,IF(#REF!&lt;&gt;"",1,0))</f>
        <v>#REF!</v>
      </c>
      <c r="E175" s="211" t="e">
        <f>IF('Crisis Indicator Data'!#REF!="No Data",1,IF(#REF!&lt;&gt;"",1,0))</f>
        <v>#REF!</v>
      </c>
      <c r="F175" s="211" t="e">
        <f>IF('Crisis Indicator Data'!#REF!="No Data",1,IF(#REF!&lt;&gt;"",1,0))</f>
        <v>#REF!</v>
      </c>
      <c r="G175" s="211" t="e">
        <f>IF('Crisis Indicator Data'!#REF!="No Data",1,IF(#REF!&lt;&gt;"",1,0))</f>
        <v>#REF!</v>
      </c>
      <c r="H175" s="211" t="e">
        <f>IF('Crisis Indicator Data'!#REF!="No Data",1,IF(#REF!&lt;&gt;"",1,0))</f>
        <v>#REF!</v>
      </c>
      <c r="I175" s="211" t="e">
        <f>IF('Crisis Indicator Data'!#REF!="No Data",1,IF(#REF!&lt;&gt;"",1,0))</f>
        <v>#REF!</v>
      </c>
      <c r="J175" s="211" t="e">
        <f>IF('Crisis Indicator Data'!#REF!="No Data",1,IF(#REF!&lt;&gt;"",1,0))</f>
        <v>#REF!</v>
      </c>
      <c r="K175" s="211" t="e">
        <f>IF('Crisis Indicator Data'!#REF!="No Data",1,IF(#REF!&lt;&gt;"",1,0))</f>
        <v>#REF!</v>
      </c>
      <c r="L175" s="211" t="e">
        <f>IF('Crisis Indicator Data'!#REF!="No Data",1,IF(#REF!&lt;&gt;"",1,0))</f>
        <v>#REF!</v>
      </c>
      <c r="M175" s="211" t="e">
        <f>IF('Crisis Indicator Data'!#REF!="No Data",1,IF(#REF!&lt;&gt;"",1,0))</f>
        <v>#REF!</v>
      </c>
      <c r="N175" s="211" t="e">
        <f>IF('Crisis Indicator Data'!#REF!="No Data",1,IF(#REF!&lt;&gt;"",1,0))</f>
        <v>#REF!</v>
      </c>
      <c r="O175" s="211" t="e">
        <f>IF('Crisis Indicator Data'!#REF!="No Data",1,IF(#REF!&lt;&gt;"",1,0))</f>
        <v>#REF!</v>
      </c>
      <c r="P175" s="211" t="e">
        <f>IF('Crisis Indicator Data'!#REF!="No Data",1,IF(#REF!&lt;&gt;"",1,0))</f>
        <v>#REF!</v>
      </c>
      <c r="Q175" s="211" t="e">
        <f>IF('Crisis Indicator Data'!#REF!="No Data",1,IF(#REF!&lt;&gt;"",1,0))</f>
        <v>#REF!</v>
      </c>
      <c r="R175" s="211" t="e">
        <f>IF('Crisis Indicator Data'!#REF!="No Data",1,IF(#REF!&lt;&gt;"",1,0))</f>
        <v>#REF!</v>
      </c>
      <c r="S175" s="211" t="e">
        <f>IF('Crisis Indicator Data'!#REF!="No Data",1,IF(#REF!&lt;&gt;"",1,0))</f>
        <v>#REF!</v>
      </c>
      <c r="T175" s="211" t="e">
        <f>IF('Crisis Indicator Data'!#REF!="No Data",1,IF(#REF!&lt;&gt;"",1,0))</f>
        <v>#REF!</v>
      </c>
      <c r="U175" s="211" t="e">
        <f>IF('Crisis Indicator Data'!#REF!="No Data",1,IF(#REF!&lt;&gt;"",1,0))</f>
        <v>#REF!</v>
      </c>
      <c r="V175" s="211" t="e">
        <f>IF('Crisis Indicator Data'!#REF!="No Data",1,IF(#REF!&lt;&gt;"",1,0))</f>
        <v>#REF!</v>
      </c>
      <c r="W175" s="211" t="e">
        <f>IF('Crisis Indicator Data'!#REF!="No Data",1,IF(#REF!&lt;&gt;"",1,0))</f>
        <v>#REF!</v>
      </c>
      <c r="X175" s="211" t="e">
        <f>IF('Crisis Indicator Data'!#REF!="No Data",1,IF(#REF!&lt;&gt;"",1,0))</f>
        <v>#REF!</v>
      </c>
      <c r="Y175" s="211" t="e">
        <f>IF('Crisis Indicator Data'!#REF!="No Data",1,IF(#REF!&lt;&gt;"",1,0))</f>
        <v>#REF!</v>
      </c>
      <c r="Z175" s="211" t="e">
        <f>IF('Crisis Indicator Data'!#REF!="No Data",1,IF(#REF!&lt;&gt;"",1,0))</f>
        <v>#REF!</v>
      </c>
      <c r="AA175" s="211" t="e">
        <f>IF('Crisis Indicator Data'!#REF!="No Data",1,IF(#REF!&lt;&gt;"",1,0))</f>
        <v>#REF!</v>
      </c>
      <c r="AB175" s="211" t="e">
        <f>IF('Crisis Indicator Data'!#REF!="No Data",1,IF(#REF!&lt;&gt;"",1,0))</f>
        <v>#REF!</v>
      </c>
      <c r="AC175" s="211" t="e">
        <f>IF('Crisis Indicator Data'!#REF!="No Data",1,IF(#REF!&lt;&gt;"",1,0))</f>
        <v>#REF!</v>
      </c>
      <c r="AD175" s="211" t="e">
        <f>IF('Crisis Indicator Data'!#REF!="No Data",1,IF(#REF!&lt;&gt;"",1,0))</f>
        <v>#REF!</v>
      </c>
      <c r="AE175" s="211" t="e">
        <f>IF('Crisis Indicator Data'!#REF!="No Data",1,IF(#REF!&lt;&gt;"",1,0))</f>
        <v>#REF!</v>
      </c>
      <c r="AF175" s="211" t="e">
        <f>IF('Crisis Indicator Data'!#REF!="No Data",1,IF(#REF!&lt;&gt;"",1,0))</f>
        <v>#REF!</v>
      </c>
      <c r="AG175" s="211" t="e">
        <f>IF('Crisis Indicator Data'!#REF!="No Data",1,IF(#REF!&lt;&gt;"",1,0))</f>
        <v>#REF!</v>
      </c>
      <c r="AH175" s="211" t="e">
        <f>IF('Crisis Indicator Data'!#REF!="No Data",1,IF(#REF!&lt;&gt;"",1,0))</f>
        <v>#REF!</v>
      </c>
      <c r="AI175" s="211" t="e">
        <f>IF('Crisis Indicator Data'!#REF!="No Data",1,IF(#REF!&lt;&gt;"",1,0))</f>
        <v>#REF!</v>
      </c>
      <c r="AJ175" s="211" t="e">
        <f>IF('Crisis Indicator Data'!#REF!="No Data",1,IF(#REF!&lt;&gt;"",1,0))</f>
        <v>#REF!</v>
      </c>
      <c r="AK175" s="211" t="e">
        <f>IF('Crisis Indicator Data'!#REF!="No Data",1,IF(#REF!&lt;&gt;"",1,0))</f>
        <v>#REF!</v>
      </c>
      <c r="AL175" s="211" t="e">
        <f>IF('Crisis Indicator Data'!#REF!="No Data",1,IF(#REF!&lt;&gt;"",1,0))</f>
        <v>#REF!</v>
      </c>
      <c r="AM175" s="211" t="e">
        <f>IF('Crisis Indicator Data'!#REF!="No Data",1,IF(#REF!&lt;&gt;"",1,0))</f>
        <v>#REF!</v>
      </c>
      <c r="AN175" s="211" t="e">
        <f>IF('Crisis Indicator Data'!#REF!="No Data",1,IF(#REF!&lt;&gt;"",1,0))</f>
        <v>#REF!</v>
      </c>
      <c r="AO175" s="211" t="e">
        <f>IF('Crisis Indicator Data'!#REF!="No Data",1,IF(#REF!&lt;&gt;"",1,0))</f>
        <v>#REF!</v>
      </c>
      <c r="AP175" s="211" t="e">
        <f>IF('Crisis Indicator Data'!#REF!="No Data",1,IF(#REF!&lt;&gt;"",1,0))</f>
        <v>#REF!</v>
      </c>
      <c r="AQ175" s="211" t="e">
        <f>IF('Crisis Indicator Data'!#REF!="No Data",1,IF(#REF!&lt;&gt;"",1,0))</f>
        <v>#REF!</v>
      </c>
      <c r="AR175" s="211" t="e">
        <f>IF('Crisis Indicator Data'!#REF!="No Data",1,IF(#REF!&lt;&gt;"",1,0))</f>
        <v>#REF!</v>
      </c>
      <c r="AS175" s="211" t="e">
        <f>IF('Crisis Indicator Data'!#REF!="No Data",1,IF(#REF!&lt;&gt;"",1,0))</f>
        <v>#REF!</v>
      </c>
      <c r="AT175" s="211" t="e">
        <f>IF('Crisis Indicator Data'!#REF!="No Data",1,IF(#REF!&lt;&gt;"",1,0))</f>
        <v>#REF!</v>
      </c>
      <c r="AU175" s="211" t="e">
        <f>IF('Crisis Indicator Data'!#REF!="No Data",1,IF(#REF!&lt;&gt;"",1,0))</f>
        <v>#REF!</v>
      </c>
      <c r="AV175" s="211" t="e">
        <f>IF('Crisis Indicator Data'!#REF!="No Data",1,IF(#REF!&lt;&gt;"",1,0))</f>
        <v>#REF!</v>
      </c>
      <c r="AW175" s="211" t="e">
        <f>IF('Crisis Indicator Data'!#REF!="No Data",1,IF(#REF!&lt;&gt;"",1,0))</f>
        <v>#REF!</v>
      </c>
      <c r="AX175" s="211" t="e">
        <f>IF('Crisis Indicator Data'!#REF!="No Data",1,IF(#REF!&lt;&gt;"",1,0))</f>
        <v>#REF!</v>
      </c>
      <c r="AY175" s="211" t="e">
        <f>IF('Crisis Indicator Data'!#REF!="No Data",1,IF(#REF!&lt;&gt;"",1,0))</f>
        <v>#REF!</v>
      </c>
      <c r="AZ175" s="211" t="e">
        <f>IF('Crisis Indicator Data'!#REF!="No Data",1,IF(#REF!&lt;&gt;"",1,0))</f>
        <v>#REF!</v>
      </c>
      <c r="BA175" t="e">
        <f t="shared" si="10"/>
        <v>#REF!</v>
      </c>
      <c r="BB175" s="22" t="e">
        <f t="shared" si="11"/>
        <v>#REF!</v>
      </c>
    </row>
    <row r="176" spans="1:54" x14ac:dyDescent="0.25">
      <c r="A176" t="s">
        <v>9048</v>
      </c>
      <c r="B176" s="211" t="e">
        <f>IF('Crisis Indicator Data'!#REF!="No Data",1,IF(#REF!&lt;&gt;"",1,0))</f>
        <v>#REF!</v>
      </c>
      <c r="C176" s="211" t="e">
        <f>IF('Crisis Indicator Data'!#REF!="No Data",1,IF(#REF!&lt;&gt;"",1,0))</f>
        <v>#REF!</v>
      </c>
      <c r="D176" s="211" t="e">
        <f>IF('Crisis Indicator Data'!#REF!="No Data",1,IF(#REF!&lt;&gt;"",1,0))</f>
        <v>#REF!</v>
      </c>
      <c r="E176" s="211" t="e">
        <f>IF('Crisis Indicator Data'!#REF!="No Data",1,IF(#REF!&lt;&gt;"",1,0))</f>
        <v>#REF!</v>
      </c>
      <c r="F176" s="211" t="e">
        <f>IF('Crisis Indicator Data'!#REF!="No Data",1,IF(#REF!&lt;&gt;"",1,0))</f>
        <v>#REF!</v>
      </c>
      <c r="G176" s="211" t="e">
        <f>IF('Crisis Indicator Data'!#REF!="No Data",1,IF(#REF!&lt;&gt;"",1,0))</f>
        <v>#REF!</v>
      </c>
      <c r="H176" s="211" t="e">
        <f>IF('Crisis Indicator Data'!#REF!="No Data",1,IF(#REF!&lt;&gt;"",1,0))</f>
        <v>#REF!</v>
      </c>
      <c r="I176" s="211" t="e">
        <f>IF('Crisis Indicator Data'!#REF!="No Data",1,IF(#REF!&lt;&gt;"",1,0))</f>
        <v>#REF!</v>
      </c>
      <c r="J176" s="211" t="e">
        <f>IF('Crisis Indicator Data'!#REF!="No Data",1,IF(#REF!&lt;&gt;"",1,0))</f>
        <v>#REF!</v>
      </c>
      <c r="K176" s="211" t="e">
        <f>IF('Crisis Indicator Data'!#REF!="No Data",1,IF(#REF!&lt;&gt;"",1,0))</f>
        <v>#REF!</v>
      </c>
      <c r="L176" s="211" t="e">
        <f>IF('Crisis Indicator Data'!#REF!="No Data",1,IF(#REF!&lt;&gt;"",1,0))</f>
        <v>#REF!</v>
      </c>
      <c r="M176" s="211" t="e">
        <f>IF('Crisis Indicator Data'!#REF!="No Data",1,IF(#REF!&lt;&gt;"",1,0))</f>
        <v>#REF!</v>
      </c>
      <c r="N176" s="211" t="e">
        <f>IF('Crisis Indicator Data'!#REF!="No Data",1,IF(#REF!&lt;&gt;"",1,0))</f>
        <v>#REF!</v>
      </c>
      <c r="O176" s="211" t="e">
        <f>IF('Crisis Indicator Data'!#REF!="No Data",1,IF(#REF!&lt;&gt;"",1,0))</f>
        <v>#REF!</v>
      </c>
      <c r="P176" s="211" t="e">
        <f>IF('Crisis Indicator Data'!#REF!="No Data",1,IF(#REF!&lt;&gt;"",1,0))</f>
        <v>#REF!</v>
      </c>
      <c r="Q176" s="211" t="e">
        <f>IF('Crisis Indicator Data'!#REF!="No Data",1,IF(#REF!&lt;&gt;"",1,0))</f>
        <v>#REF!</v>
      </c>
      <c r="R176" s="211" t="e">
        <f>IF('Crisis Indicator Data'!#REF!="No Data",1,IF(#REF!&lt;&gt;"",1,0))</f>
        <v>#REF!</v>
      </c>
      <c r="S176" s="211" t="e">
        <f>IF('Crisis Indicator Data'!#REF!="No Data",1,IF(#REF!&lt;&gt;"",1,0))</f>
        <v>#REF!</v>
      </c>
      <c r="T176" s="211" t="e">
        <f>IF('Crisis Indicator Data'!#REF!="No Data",1,IF(#REF!&lt;&gt;"",1,0))</f>
        <v>#REF!</v>
      </c>
      <c r="U176" s="211" t="e">
        <f>IF('Crisis Indicator Data'!#REF!="No Data",1,IF(#REF!&lt;&gt;"",1,0))</f>
        <v>#REF!</v>
      </c>
      <c r="V176" s="211" t="e">
        <f>IF('Crisis Indicator Data'!#REF!="No Data",1,IF(#REF!&lt;&gt;"",1,0))</f>
        <v>#REF!</v>
      </c>
      <c r="W176" s="211" t="e">
        <f>IF('Crisis Indicator Data'!#REF!="No Data",1,IF(#REF!&lt;&gt;"",1,0))</f>
        <v>#REF!</v>
      </c>
      <c r="X176" s="211" t="e">
        <f>IF('Crisis Indicator Data'!#REF!="No Data",1,IF(#REF!&lt;&gt;"",1,0))</f>
        <v>#REF!</v>
      </c>
      <c r="Y176" s="211" t="e">
        <f>IF('Crisis Indicator Data'!#REF!="No Data",1,IF(#REF!&lt;&gt;"",1,0))</f>
        <v>#REF!</v>
      </c>
      <c r="Z176" s="211" t="e">
        <f>IF('Crisis Indicator Data'!#REF!="No Data",1,IF(#REF!&lt;&gt;"",1,0))</f>
        <v>#REF!</v>
      </c>
      <c r="AA176" s="211" t="e">
        <f>IF('Crisis Indicator Data'!#REF!="No Data",1,IF(#REF!&lt;&gt;"",1,0))</f>
        <v>#REF!</v>
      </c>
      <c r="AB176" s="211" t="e">
        <f>IF('Crisis Indicator Data'!#REF!="No Data",1,IF(#REF!&lt;&gt;"",1,0))</f>
        <v>#REF!</v>
      </c>
      <c r="AC176" s="211" t="e">
        <f>IF('Crisis Indicator Data'!#REF!="No Data",1,IF(#REF!&lt;&gt;"",1,0))</f>
        <v>#REF!</v>
      </c>
      <c r="AD176" s="211" t="e">
        <f>IF('Crisis Indicator Data'!#REF!="No Data",1,IF(#REF!&lt;&gt;"",1,0))</f>
        <v>#REF!</v>
      </c>
      <c r="AE176" s="211" t="e">
        <f>IF('Crisis Indicator Data'!#REF!="No Data",1,IF(#REF!&lt;&gt;"",1,0))</f>
        <v>#REF!</v>
      </c>
      <c r="AF176" s="211" t="e">
        <f>IF('Crisis Indicator Data'!#REF!="No Data",1,IF(#REF!&lt;&gt;"",1,0))</f>
        <v>#REF!</v>
      </c>
      <c r="AG176" s="211" t="e">
        <f>IF('Crisis Indicator Data'!#REF!="No Data",1,IF(#REF!&lt;&gt;"",1,0))</f>
        <v>#REF!</v>
      </c>
      <c r="AH176" s="211" t="e">
        <f>IF('Crisis Indicator Data'!#REF!="No Data",1,IF(#REF!&lt;&gt;"",1,0))</f>
        <v>#REF!</v>
      </c>
      <c r="AI176" s="211" t="e">
        <f>IF('Crisis Indicator Data'!#REF!="No Data",1,IF(#REF!&lt;&gt;"",1,0))</f>
        <v>#REF!</v>
      </c>
      <c r="AJ176" s="211" t="e">
        <f>IF('Crisis Indicator Data'!#REF!="No Data",1,IF(#REF!&lt;&gt;"",1,0))</f>
        <v>#REF!</v>
      </c>
      <c r="AK176" s="211" t="e">
        <f>IF('Crisis Indicator Data'!#REF!="No Data",1,IF(#REF!&lt;&gt;"",1,0))</f>
        <v>#REF!</v>
      </c>
      <c r="AL176" s="211" t="e">
        <f>IF('Crisis Indicator Data'!#REF!="No Data",1,IF(#REF!&lt;&gt;"",1,0))</f>
        <v>#REF!</v>
      </c>
      <c r="AM176" s="211" t="e">
        <f>IF('Crisis Indicator Data'!#REF!="No Data",1,IF(#REF!&lt;&gt;"",1,0))</f>
        <v>#REF!</v>
      </c>
      <c r="AN176" s="211" t="e">
        <f>IF('Crisis Indicator Data'!#REF!="No Data",1,IF(#REF!&lt;&gt;"",1,0))</f>
        <v>#REF!</v>
      </c>
      <c r="AO176" s="211" t="e">
        <f>IF('Crisis Indicator Data'!#REF!="No Data",1,IF(#REF!&lt;&gt;"",1,0))</f>
        <v>#REF!</v>
      </c>
      <c r="AP176" s="211" t="e">
        <f>IF('Crisis Indicator Data'!#REF!="No Data",1,IF(#REF!&lt;&gt;"",1,0))</f>
        <v>#REF!</v>
      </c>
      <c r="AQ176" s="211" t="e">
        <f>IF('Crisis Indicator Data'!#REF!="No Data",1,IF(#REF!&lt;&gt;"",1,0))</f>
        <v>#REF!</v>
      </c>
      <c r="AR176" s="211" t="e">
        <f>IF('Crisis Indicator Data'!#REF!="No Data",1,IF(#REF!&lt;&gt;"",1,0))</f>
        <v>#REF!</v>
      </c>
      <c r="AS176" s="211" t="e">
        <f>IF('Crisis Indicator Data'!#REF!="No Data",1,IF(#REF!&lt;&gt;"",1,0))</f>
        <v>#REF!</v>
      </c>
      <c r="AT176" s="211" t="e">
        <f>IF('Crisis Indicator Data'!#REF!="No Data",1,IF(#REF!&lt;&gt;"",1,0))</f>
        <v>#REF!</v>
      </c>
      <c r="AU176" s="211" t="e">
        <f>IF('Crisis Indicator Data'!#REF!="No Data",1,IF(#REF!&lt;&gt;"",1,0))</f>
        <v>#REF!</v>
      </c>
      <c r="AV176" s="211" t="e">
        <f>IF('Crisis Indicator Data'!#REF!="No Data",1,IF(#REF!&lt;&gt;"",1,0))</f>
        <v>#REF!</v>
      </c>
      <c r="AW176" s="211" t="e">
        <f>IF('Crisis Indicator Data'!#REF!="No Data",1,IF(#REF!&lt;&gt;"",1,0))</f>
        <v>#REF!</v>
      </c>
      <c r="AX176" s="211" t="e">
        <f>IF('Crisis Indicator Data'!#REF!="No Data",1,IF(#REF!&lt;&gt;"",1,0))</f>
        <v>#REF!</v>
      </c>
      <c r="AY176" s="211" t="e">
        <f>IF('Crisis Indicator Data'!#REF!="No Data",1,IF(#REF!&lt;&gt;"",1,0))</f>
        <v>#REF!</v>
      </c>
      <c r="AZ176" s="211" t="e">
        <f>IF('Crisis Indicator Data'!#REF!="No Data",1,IF(#REF!&lt;&gt;"",1,0))</f>
        <v>#REF!</v>
      </c>
      <c r="BA176" t="e">
        <f t="shared" si="10"/>
        <v>#REF!</v>
      </c>
      <c r="BB176" s="22" t="e">
        <f t="shared" si="11"/>
        <v>#REF!</v>
      </c>
    </row>
    <row r="177" spans="1:54" x14ac:dyDescent="0.25">
      <c r="A177" t="s">
        <v>9049</v>
      </c>
      <c r="B177" s="211" t="e">
        <f>IF('Crisis Indicator Data'!#REF!="No Data",1,IF(#REF!&lt;&gt;"",1,0))</f>
        <v>#REF!</v>
      </c>
      <c r="C177" s="211" t="e">
        <f>IF('Crisis Indicator Data'!#REF!="No Data",1,IF(#REF!&lt;&gt;"",1,0))</f>
        <v>#REF!</v>
      </c>
      <c r="D177" s="211" t="e">
        <f>IF('Crisis Indicator Data'!#REF!="No Data",1,IF(#REF!&lt;&gt;"",1,0))</f>
        <v>#REF!</v>
      </c>
      <c r="E177" s="211" t="e">
        <f>IF('Crisis Indicator Data'!#REF!="No Data",1,IF(#REF!&lt;&gt;"",1,0))</f>
        <v>#REF!</v>
      </c>
      <c r="F177" s="211" t="e">
        <f>IF('Crisis Indicator Data'!#REF!="No Data",1,IF(#REF!&lt;&gt;"",1,0))</f>
        <v>#REF!</v>
      </c>
      <c r="G177" s="211" t="e">
        <f>IF('Crisis Indicator Data'!#REF!="No Data",1,IF(#REF!&lt;&gt;"",1,0))</f>
        <v>#REF!</v>
      </c>
      <c r="H177" s="211" t="e">
        <f>IF('Crisis Indicator Data'!#REF!="No Data",1,IF(#REF!&lt;&gt;"",1,0))</f>
        <v>#REF!</v>
      </c>
      <c r="I177" s="211" t="e">
        <f>IF('Crisis Indicator Data'!#REF!="No Data",1,IF(#REF!&lt;&gt;"",1,0))</f>
        <v>#REF!</v>
      </c>
      <c r="J177" s="211" t="e">
        <f>IF('Crisis Indicator Data'!#REF!="No Data",1,IF(#REF!&lt;&gt;"",1,0))</f>
        <v>#REF!</v>
      </c>
      <c r="K177" s="211" t="e">
        <f>IF('Crisis Indicator Data'!#REF!="No Data",1,IF(#REF!&lt;&gt;"",1,0))</f>
        <v>#REF!</v>
      </c>
      <c r="L177" s="211" t="e">
        <f>IF('Crisis Indicator Data'!#REF!="No Data",1,IF(#REF!&lt;&gt;"",1,0))</f>
        <v>#REF!</v>
      </c>
      <c r="M177" s="211" t="e">
        <f>IF('Crisis Indicator Data'!#REF!="No Data",1,IF(#REF!&lt;&gt;"",1,0))</f>
        <v>#REF!</v>
      </c>
      <c r="N177" s="211" t="e">
        <f>IF('Crisis Indicator Data'!#REF!="No Data",1,IF(#REF!&lt;&gt;"",1,0))</f>
        <v>#REF!</v>
      </c>
      <c r="O177" s="211" t="e">
        <f>IF('Crisis Indicator Data'!#REF!="No Data",1,IF(#REF!&lt;&gt;"",1,0))</f>
        <v>#REF!</v>
      </c>
      <c r="P177" s="211" t="e">
        <f>IF('Crisis Indicator Data'!#REF!="No Data",1,IF(#REF!&lt;&gt;"",1,0))</f>
        <v>#REF!</v>
      </c>
      <c r="Q177" s="211" t="e">
        <f>IF('Crisis Indicator Data'!#REF!="No Data",1,IF(#REF!&lt;&gt;"",1,0))</f>
        <v>#REF!</v>
      </c>
      <c r="R177" s="211" t="e">
        <f>IF('Crisis Indicator Data'!#REF!="No Data",1,IF(#REF!&lt;&gt;"",1,0))</f>
        <v>#REF!</v>
      </c>
      <c r="S177" s="211" t="e">
        <f>IF('Crisis Indicator Data'!#REF!="No Data",1,IF(#REF!&lt;&gt;"",1,0))</f>
        <v>#REF!</v>
      </c>
      <c r="T177" s="211" t="e">
        <f>IF('Crisis Indicator Data'!#REF!="No Data",1,IF(#REF!&lt;&gt;"",1,0))</f>
        <v>#REF!</v>
      </c>
      <c r="U177" s="211" t="e">
        <f>IF('Crisis Indicator Data'!#REF!="No Data",1,IF(#REF!&lt;&gt;"",1,0))</f>
        <v>#REF!</v>
      </c>
      <c r="V177" s="211" t="e">
        <f>IF('Crisis Indicator Data'!#REF!="No Data",1,IF(#REF!&lt;&gt;"",1,0))</f>
        <v>#REF!</v>
      </c>
      <c r="W177" s="211" t="e">
        <f>IF('Crisis Indicator Data'!#REF!="No Data",1,IF(#REF!&lt;&gt;"",1,0))</f>
        <v>#REF!</v>
      </c>
      <c r="X177" s="211" t="e">
        <f>IF('Crisis Indicator Data'!#REF!="No Data",1,IF(#REF!&lt;&gt;"",1,0))</f>
        <v>#REF!</v>
      </c>
      <c r="Y177" s="211" t="e">
        <f>IF('Crisis Indicator Data'!#REF!="No Data",1,IF(#REF!&lt;&gt;"",1,0))</f>
        <v>#REF!</v>
      </c>
      <c r="Z177" s="211" t="e">
        <f>IF('Crisis Indicator Data'!#REF!="No Data",1,IF(#REF!&lt;&gt;"",1,0))</f>
        <v>#REF!</v>
      </c>
      <c r="AA177" s="211" t="e">
        <f>IF('Crisis Indicator Data'!#REF!="No Data",1,IF(#REF!&lt;&gt;"",1,0))</f>
        <v>#REF!</v>
      </c>
      <c r="AB177" s="211" t="e">
        <f>IF('Crisis Indicator Data'!#REF!="No Data",1,IF(#REF!&lt;&gt;"",1,0))</f>
        <v>#REF!</v>
      </c>
      <c r="AC177" s="211" t="e">
        <f>IF('Crisis Indicator Data'!#REF!="No Data",1,IF(#REF!&lt;&gt;"",1,0))</f>
        <v>#REF!</v>
      </c>
      <c r="AD177" s="211" t="e">
        <f>IF('Crisis Indicator Data'!#REF!="No Data",1,IF(#REF!&lt;&gt;"",1,0))</f>
        <v>#REF!</v>
      </c>
      <c r="AE177" s="211" t="e">
        <f>IF('Crisis Indicator Data'!#REF!="No Data",1,IF(#REF!&lt;&gt;"",1,0))</f>
        <v>#REF!</v>
      </c>
      <c r="AF177" s="211" t="e">
        <f>IF('Crisis Indicator Data'!#REF!="No Data",1,IF(#REF!&lt;&gt;"",1,0))</f>
        <v>#REF!</v>
      </c>
      <c r="AG177" s="211" t="e">
        <f>IF('Crisis Indicator Data'!#REF!="No Data",1,IF(#REF!&lt;&gt;"",1,0))</f>
        <v>#REF!</v>
      </c>
      <c r="AH177" s="211" t="e">
        <f>IF('Crisis Indicator Data'!#REF!="No Data",1,IF(#REF!&lt;&gt;"",1,0))</f>
        <v>#REF!</v>
      </c>
      <c r="AI177" s="211" t="e">
        <f>IF('Crisis Indicator Data'!#REF!="No Data",1,IF(#REF!&lt;&gt;"",1,0))</f>
        <v>#REF!</v>
      </c>
      <c r="AJ177" s="211" t="e">
        <f>IF('Crisis Indicator Data'!#REF!="No Data",1,IF(#REF!&lt;&gt;"",1,0))</f>
        <v>#REF!</v>
      </c>
      <c r="AK177" s="211" t="e">
        <f>IF('Crisis Indicator Data'!#REF!="No Data",1,IF(#REF!&lt;&gt;"",1,0))</f>
        <v>#REF!</v>
      </c>
      <c r="AL177" s="211" t="e">
        <f>IF('Crisis Indicator Data'!#REF!="No Data",1,IF(#REF!&lt;&gt;"",1,0))</f>
        <v>#REF!</v>
      </c>
      <c r="AM177" s="211" t="e">
        <f>IF('Crisis Indicator Data'!#REF!="No Data",1,IF(#REF!&lt;&gt;"",1,0))</f>
        <v>#REF!</v>
      </c>
      <c r="AN177" s="211" t="e">
        <f>IF('Crisis Indicator Data'!#REF!="No Data",1,IF(#REF!&lt;&gt;"",1,0))</f>
        <v>#REF!</v>
      </c>
      <c r="AO177" s="211" t="e">
        <f>IF('Crisis Indicator Data'!#REF!="No Data",1,IF(#REF!&lt;&gt;"",1,0))</f>
        <v>#REF!</v>
      </c>
      <c r="AP177" s="211" t="e">
        <f>IF('Crisis Indicator Data'!#REF!="No Data",1,IF(#REF!&lt;&gt;"",1,0))</f>
        <v>#REF!</v>
      </c>
      <c r="AQ177" s="211" t="e">
        <f>IF('Crisis Indicator Data'!#REF!="No Data",1,IF(#REF!&lt;&gt;"",1,0))</f>
        <v>#REF!</v>
      </c>
      <c r="AR177" s="211" t="e">
        <f>IF('Crisis Indicator Data'!#REF!="No Data",1,IF(#REF!&lt;&gt;"",1,0))</f>
        <v>#REF!</v>
      </c>
      <c r="AS177" s="211" t="e">
        <f>IF('Crisis Indicator Data'!#REF!="No Data",1,IF(#REF!&lt;&gt;"",1,0))</f>
        <v>#REF!</v>
      </c>
      <c r="AT177" s="211" t="e">
        <f>IF('Crisis Indicator Data'!#REF!="No Data",1,IF(#REF!&lt;&gt;"",1,0))</f>
        <v>#REF!</v>
      </c>
      <c r="AU177" s="211" t="e">
        <f>IF('Crisis Indicator Data'!#REF!="No Data",1,IF(#REF!&lt;&gt;"",1,0))</f>
        <v>#REF!</v>
      </c>
      <c r="AV177" s="211" t="e">
        <f>IF('Crisis Indicator Data'!#REF!="No Data",1,IF(#REF!&lt;&gt;"",1,0))</f>
        <v>#REF!</v>
      </c>
      <c r="AW177" s="211" t="e">
        <f>IF('Crisis Indicator Data'!#REF!="No Data",1,IF(#REF!&lt;&gt;"",1,0))</f>
        <v>#REF!</v>
      </c>
      <c r="AX177" s="211" t="e">
        <f>IF('Crisis Indicator Data'!#REF!="No Data",1,IF(#REF!&lt;&gt;"",1,0))</f>
        <v>#REF!</v>
      </c>
      <c r="AY177" s="211" t="e">
        <f>IF('Crisis Indicator Data'!#REF!="No Data",1,IF(#REF!&lt;&gt;"",1,0))</f>
        <v>#REF!</v>
      </c>
      <c r="AZ177" s="211" t="e">
        <f>IF('Crisis Indicator Data'!#REF!="No Data",1,IF(#REF!&lt;&gt;"",1,0))</f>
        <v>#REF!</v>
      </c>
      <c r="BA177" t="e">
        <f t="shared" si="10"/>
        <v>#REF!</v>
      </c>
      <c r="BB177" s="22" t="e">
        <f t="shared" si="11"/>
        <v>#REF!</v>
      </c>
    </row>
    <row r="178" spans="1:54" x14ac:dyDescent="0.25">
      <c r="A178" t="s">
        <v>9043</v>
      </c>
      <c r="B178" s="211" t="e">
        <f>IF('Crisis Indicator Data'!#REF!="No Data",1,IF(#REF!&lt;&gt;"",1,0))</f>
        <v>#REF!</v>
      </c>
      <c r="C178" s="211" t="e">
        <f>IF('Crisis Indicator Data'!#REF!="No Data",1,IF(#REF!&lt;&gt;"",1,0))</f>
        <v>#REF!</v>
      </c>
      <c r="D178" s="211" t="e">
        <f>IF('Crisis Indicator Data'!#REF!="No Data",1,IF(#REF!&lt;&gt;"",1,0))</f>
        <v>#REF!</v>
      </c>
      <c r="E178" s="211" t="e">
        <f>IF('Crisis Indicator Data'!#REF!="No Data",1,IF(#REF!&lt;&gt;"",1,0))</f>
        <v>#REF!</v>
      </c>
      <c r="F178" s="211" t="e">
        <f>IF('Crisis Indicator Data'!#REF!="No Data",1,IF(#REF!&lt;&gt;"",1,0))</f>
        <v>#REF!</v>
      </c>
      <c r="G178" s="211" t="e">
        <f>IF('Crisis Indicator Data'!#REF!="No Data",1,IF(#REF!&lt;&gt;"",1,0))</f>
        <v>#REF!</v>
      </c>
      <c r="H178" s="211" t="e">
        <f>IF('Crisis Indicator Data'!#REF!="No Data",1,IF(#REF!&lt;&gt;"",1,0))</f>
        <v>#REF!</v>
      </c>
      <c r="I178" s="211" t="e">
        <f>IF('Crisis Indicator Data'!#REF!="No Data",1,IF(#REF!&lt;&gt;"",1,0))</f>
        <v>#REF!</v>
      </c>
      <c r="J178" s="211" t="e">
        <f>IF('Crisis Indicator Data'!#REF!="No Data",1,IF(#REF!&lt;&gt;"",1,0))</f>
        <v>#REF!</v>
      </c>
      <c r="K178" s="211" t="e">
        <f>IF('Crisis Indicator Data'!#REF!="No Data",1,IF(#REF!&lt;&gt;"",1,0))</f>
        <v>#REF!</v>
      </c>
      <c r="L178" s="211" t="e">
        <f>IF('Crisis Indicator Data'!#REF!="No Data",1,IF(#REF!&lt;&gt;"",1,0))</f>
        <v>#REF!</v>
      </c>
      <c r="M178" s="211" t="e">
        <f>IF('Crisis Indicator Data'!#REF!="No Data",1,IF(#REF!&lt;&gt;"",1,0))</f>
        <v>#REF!</v>
      </c>
      <c r="N178" s="211" t="e">
        <f>IF('Crisis Indicator Data'!#REF!="No Data",1,IF(#REF!&lt;&gt;"",1,0))</f>
        <v>#REF!</v>
      </c>
      <c r="O178" s="211" t="e">
        <f>IF('Crisis Indicator Data'!#REF!="No Data",1,IF(#REF!&lt;&gt;"",1,0))</f>
        <v>#REF!</v>
      </c>
      <c r="P178" s="211" t="e">
        <f>IF('Crisis Indicator Data'!#REF!="No Data",1,IF(#REF!&lt;&gt;"",1,0))</f>
        <v>#REF!</v>
      </c>
      <c r="Q178" s="211" t="e">
        <f>IF('Crisis Indicator Data'!#REF!="No Data",1,IF(#REF!&lt;&gt;"",1,0))</f>
        <v>#REF!</v>
      </c>
      <c r="R178" s="211" t="e">
        <f>IF('Crisis Indicator Data'!#REF!="No Data",1,IF(#REF!&lt;&gt;"",1,0))</f>
        <v>#REF!</v>
      </c>
      <c r="S178" s="211" t="e">
        <f>IF('Crisis Indicator Data'!#REF!="No Data",1,IF(#REF!&lt;&gt;"",1,0))</f>
        <v>#REF!</v>
      </c>
      <c r="T178" s="211" t="e">
        <f>IF('Crisis Indicator Data'!#REF!="No Data",1,IF(#REF!&lt;&gt;"",1,0))</f>
        <v>#REF!</v>
      </c>
      <c r="U178" s="211" t="e">
        <f>IF('Crisis Indicator Data'!#REF!="No Data",1,IF(#REF!&lt;&gt;"",1,0))</f>
        <v>#REF!</v>
      </c>
      <c r="V178" s="211" t="e">
        <f>IF('Crisis Indicator Data'!#REF!="No Data",1,IF(#REF!&lt;&gt;"",1,0))</f>
        <v>#REF!</v>
      </c>
      <c r="W178" s="211" t="e">
        <f>IF('Crisis Indicator Data'!#REF!="No Data",1,IF(#REF!&lt;&gt;"",1,0))</f>
        <v>#REF!</v>
      </c>
      <c r="X178" s="211" t="e">
        <f>IF('Crisis Indicator Data'!#REF!="No Data",1,IF(#REF!&lt;&gt;"",1,0))</f>
        <v>#REF!</v>
      </c>
      <c r="Y178" s="211" t="e">
        <f>IF('Crisis Indicator Data'!#REF!="No Data",1,IF(#REF!&lt;&gt;"",1,0))</f>
        <v>#REF!</v>
      </c>
      <c r="Z178" s="211" t="e">
        <f>IF('Crisis Indicator Data'!#REF!="No Data",1,IF(#REF!&lt;&gt;"",1,0))</f>
        <v>#REF!</v>
      </c>
      <c r="AA178" s="211" t="e">
        <f>IF('Crisis Indicator Data'!#REF!="No Data",1,IF(#REF!&lt;&gt;"",1,0))</f>
        <v>#REF!</v>
      </c>
      <c r="AB178" s="211" t="e">
        <f>IF('Crisis Indicator Data'!#REF!="No Data",1,IF(#REF!&lt;&gt;"",1,0))</f>
        <v>#REF!</v>
      </c>
      <c r="AC178" s="211" t="e">
        <f>IF('Crisis Indicator Data'!#REF!="No Data",1,IF(#REF!&lt;&gt;"",1,0))</f>
        <v>#REF!</v>
      </c>
      <c r="AD178" s="211" t="e">
        <f>IF('Crisis Indicator Data'!#REF!="No Data",1,IF(#REF!&lt;&gt;"",1,0))</f>
        <v>#REF!</v>
      </c>
      <c r="AE178" s="211" t="e">
        <f>IF('Crisis Indicator Data'!#REF!="No Data",1,IF(#REF!&lt;&gt;"",1,0))</f>
        <v>#REF!</v>
      </c>
      <c r="AF178" s="211" t="e">
        <f>IF('Crisis Indicator Data'!#REF!="No Data",1,IF(#REF!&lt;&gt;"",1,0))</f>
        <v>#REF!</v>
      </c>
      <c r="AG178" s="211" t="e">
        <f>IF('Crisis Indicator Data'!#REF!="No Data",1,IF(#REF!&lt;&gt;"",1,0))</f>
        <v>#REF!</v>
      </c>
      <c r="AH178" s="211" t="e">
        <f>IF('Crisis Indicator Data'!#REF!="No Data",1,IF(#REF!&lt;&gt;"",1,0))</f>
        <v>#REF!</v>
      </c>
      <c r="AI178" s="211" t="e">
        <f>IF('Crisis Indicator Data'!#REF!="No Data",1,IF(#REF!&lt;&gt;"",1,0))</f>
        <v>#REF!</v>
      </c>
      <c r="AJ178" s="211" t="e">
        <f>IF('Crisis Indicator Data'!#REF!="No Data",1,IF(#REF!&lt;&gt;"",1,0))</f>
        <v>#REF!</v>
      </c>
      <c r="AK178" s="211" t="e">
        <f>IF('Crisis Indicator Data'!#REF!="No Data",1,IF(#REF!&lt;&gt;"",1,0))</f>
        <v>#REF!</v>
      </c>
      <c r="AL178" s="211" t="e">
        <f>IF('Crisis Indicator Data'!#REF!="No Data",1,IF(#REF!&lt;&gt;"",1,0))</f>
        <v>#REF!</v>
      </c>
      <c r="AM178" s="211" t="e">
        <f>IF('Crisis Indicator Data'!#REF!="No Data",1,IF(#REF!&lt;&gt;"",1,0))</f>
        <v>#REF!</v>
      </c>
      <c r="AN178" s="211" t="e">
        <f>IF('Crisis Indicator Data'!#REF!="No Data",1,IF(#REF!&lt;&gt;"",1,0))</f>
        <v>#REF!</v>
      </c>
      <c r="AO178" s="211" t="e">
        <f>IF('Crisis Indicator Data'!#REF!="No Data",1,IF(#REF!&lt;&gt;"",1,0))</f>
        <v>#REF!</v>
      </c>
      <c r="AP178" s="211" t="e">
        <f>IF('Crisis Indicator Data'!#REF!="No Data",1,IF(#REF!&lt;&gt;"",1,0))</f>
        <v>#REF!</v>
      </c>
      <c r="AQ178" s="211" t="e">
        <f>IF('Crisis Indicator Data'!#REF!="No Data",1,IF(#REF!&lt;&gt;"",1,0))</f>
        <v>#REF!</v>
      </c>
      <c r="AR178" s="211" t="e">
        <f>IF('Crisis Indicator Data'!#REF!="No Data",1,IF(#REF!&lt;&gt;"",1,0))</f>
        <v>#REF!</v>
      </c>
      <c r="AS178" s="211" t="e">
        <f>IF('Crisis Indicator Data'!#REF!="No Data",1,IF(#REF!&lt;&gt;"",1,0))</f>
        <v>#REF!</v>
      </c>
      <c r="AT178" s="211" t="e">
        <f>IF('Crisis Indicator Data'!#REF!="No Data",1,IF(#REF!&lt;&gt;"",1,0))</f>
        <v>#REF!</v>
      </c>
      <c r="AU178" s="211" t="e">
        <f>IF('Crisis Indicator Data'!#REF!="No Data",1,IF(#REF!&lt;&gt;"",1,0))</f>
        <v>#REF!</v>
      </c>
      <c r="AV178" s="211" t="e">
        <f>IF('Crisis Indicator Data'!#REF!="No Data",1,IF(#REF!&lt;&gt;"",1,0))</f>
        <v>#REF!</v>
      </c>
      <c r="AW178" s="211" t="e">
        <f>IF('Crisis Indicator Data'!#REF!="No Data",1,IF(#REF!&lt;&gt;"",1,0))</f>
        <v>#REF!</v>
      </c>
      <c r="AX178" s="211" t="e">
        <f>IF('Crisis Indicator Data'!#REF!="No Data",1,IF(#REF!&lt;&gt;"",1,0))</f>
        <v>#REF!</v>
      </c>
      <c r="AY178" s="211" t="e">
        <f>IF('Crisis Indicator Data'!#REF!="No Data",1,IF(#REF!&lt;&gt;"",1,0))</f>
        <v>#REF!</v>
      </c>
      <c r="AZ178" s="211" t="e">
        <f>IF('Crisis Indicator Data'!#REF!="No Data",1,IF(#REF!&lt;&gt;"",1,0))</f>
        <v>#REF!</v>
      </c>
      <c r="BA178" t="e">
        <f t="shared" si="10"/>
        <v>#REF!</v>
      </c>
      <c r="BB178" s="22" t="e">
        <f t="shared" si="11"/>
        <v>#REF!</v>
      </c>
    </row>
    <row r="179" spans="1:54" x14ac:dyDescent="0.25">
      <c r="A179" t="s">
        <v>9051</v>
      </c>
      <c r="B179" s="211" t="e">
        <f>IF('Crisis Indicator Data'!#REF!="No Data",1,IF(#REF!&lt;&gt;"",1,0))</f>
        <v>#REF!</v>
      </c>
      <c r="C179" s="211" t="e">
        <f>IF('Crisis Indicator Data'!#REF!="No Data",1,IF(#REF!&lt;&gt;"",1,0))</f>
        <v>#REF!</v>
      </c>
      <c r="D179" s="211" t="e">
        <f>IF('Crisis Indicator Data'!#REF!="No Data",1,IF(#REF!&lt;&gt;"",1,0))</f>
        <v>#REF!</v>
      </c>
      <c r="E179" s="211" t="e">
        <f>IF('Crisis Indicator Data'!#REF!="No Data",1,IF(#REF!&lt;&gt;"",1,0))</f>
        <v>#REF!</v>
      </c>
      <c r="F179" s="211" t="e">
        <f>IF('Crisis Indicator Data'!#REF!="No Data",1,IF(#REF!&lt;&gt;"",1,0))</f>
        <v>#REF!</v>
      </c>
      <c r="G179" s="211" t="e">
        <f>IF('Crisis Indicator Data'!#REF!="No Data",1,IF(#REF!&lt;&gt;"",1,0))</f>
        <v>#REF!</v>
      </c>
      <c r="H179" s="211" t="e">
        <f>IF('Crisis Indicator Data'!#REF!="No Data",1,IF(#REF!&lt;&gt;"",1,0))</f>
        <v>#REF!</v>
      </c>
      <c r="I179" s="211" t="e">
        <f>IF('Crisis Indicator Data'!#REF!="No Data",1,IF(#REF!&lt;&gt;"",1,0))</f>
        <v>#REF!</v>
      </c>
      <c r="J179" s="211" t="e">
        <f>IF('Crisis Indicator Data'!#REF!="No Data",1,IF(#REF!&lt;&gt;"",1,0))</f>
        <v>#REF!</v>
      </c>
      <c r="K179" s="211" t="e">
        <f>IF('Crisis Indicator Data'!#REF!="No Data",1,IF(#REF!&lt;&gt;"",1,0))</f>
        <v>#REF!</v>
      </c>
      <c r="L179" s="211" t="e">
        <f>IF('Crisis Indicator Data'!#REF!="No Data",1,IF(#REF!&lt;&gt;"",1,0))</f>
        <v>#REF!</v>
      </c>
      <c r="M179" s="211" t="e">
        <f>IF('Crisis Indicator Data'!#REF!="No Data",1,IF(#REF!&lt;&gt;"",1,0))</f>
        <v>#REF!</v>
      </c>
      <c r="N179" s="211" t="e">
        <f>IF('Crisis Indicator Data'!#REF!="No Data",1,IF(#REF!&lt;&gt;"",1,0))</f>
        <v>#REF!</v>
      </c>
      <c r="O179" s="211" t="e">
        <f>IF('Crisis Indicator Data'!#REF!="No Data",1,IF(#REF!&lt;&gt;"",1,0))</f>
        <v>#REF!</v>
      </c>
      <c r="P179" s="211" t="e">
        <f>IF('Crisis Indicator Data'!#REF!="No Data",1,IF(#REF!&lt;&gt;"",1,0))</f>
        <v>#REF!</v>
      </c>
      <c r="Q179" s="211" t="e">
        <f>IF('Crisis Indicator Data'!#REF!="No Data",1,IF(#REF!&lt;&gt;"",1,0))</f>
        <v>#REF!</v>
      </c>
      <c r="R179" s="211" t="e">
        <f>IF('Crisis Indicator Data'!#REF!="No Data",1,IF(#REF!&lt;&gt;"",1,0))</f>
        <v>#REF!</v>
      </c>
      <c r="S179" s="211" t="e">
        <f>IF('Crisis Indicator Data'!#REF!="No Data",1,IF(#REF!&lt;&gt;"",1,0))</f>
        <v>#REF!</v>
      </c>
      <c r="T179" s="211" t="e">
        <f>IF('Crisis Indicator Data'!#REF!="No Data",1,IF(#REF!&lt;&gt;"",1,0))</f>
        <v>#REF!</v>
      </c>
      <c r="U179" s="211" t="e">
        <f>IF('Crisis Indicator Data'!#REF!="No Data",1,IF(#REF!&lt;&gt;"",1,0))</f>
        <v>#REF!</v>
      </c>
      <c r="V179" s="211" t="e">
        <f>IF('Crisis Indicator Data'!#REF!="No Data",1,IF(#REF!&lt;&gt;"",1,0))</f>
        <v>#REF!</v>
      </c>
      <c r="W179" s="211" t="e">
        <f>IF('Crisis Indicator Data'!#REF!="No Data",1,IF(#REF!&lt;&gt;"",1,0))</f>
        <v>#REF!</v>
      </c>
      <c r="X179" s="211" t="e">
        <f>IF('Crisis Indicator Data'!#REF!="No Data",1,IF(#REF!&lt;&gt;"",1,0))</f>
        <v>#REF!</v>
      </c>
      <c r="Y179" s="211" t="e">
        <f>IF('Crisis Indicator Data'!#REF!="No Data",1,IF(#REF!&lt;&gt;"",1,0))</f>
        <v>#REF!</v>
      </c>
      <c r="Z179" s="211" t="e">
        <f>IF('Crisis Indicator Data'!#REF!="No Data",1,IF(#REF!&lt;&gt;"",1,0))</f>
        <v>#REF!</v>
      </c>
      <c r="AA179" s="211" t="e">
        <f>IF('Crisis Indicator Data'!#REF!="No Data",1,IF(#REF!&lt;&gt;"",1,0))</f>
        <v>#REF!</v>
      </c>
      <c r="AB179" s="211" t="e">
        <f>IF('Crisis Indicator Data'!#REF!="No Data",1,IF(#REF!&lt;&gt;"",1,0))</f>
        <v>#REF!</v>
      </c>
      <c r="AC179" s="211" t="e">
        <f>IF('Crisis Indicator Data'!#REF!="No Data",1,IF(#REF!&lt;&gt;"",1,0))</f>
        <v>#REF!</v>
      </c>
      <c r="AD179" s="211" t="e">
        <f>IF('Crisis Indicator Data'!#REF!="No Data",1,IF(#REF!&lt;&gt;"",1,0))</f>
        <v>#REF!</v>
      </c>
      <c r="AE179" s="211" t="e">
        <f>IF('Crisis Indicator Data'!#REF!="No Data",1,IF(#REF!&lt;&gt;"",1,0))</f>
        <v>#REF!</v>
      </c>
      <c r="AF179" s="211" t="e">
        <f>IF('Crisis Indicator Data'!#REF!="No Data",1,IF(#REF!&lt;&gt;"",1,0))</f>
        <v>#REF!</v>
      </c>
      <c r="AG179" s="211" t="e">
        <f>IF('Crisis Indicator Data'!#REF!="No Data",1,IF(#REF!&lt;&gt;"",1,0))</f>
        <v>#REF!</v>
      </c>
      <c r="AH179" s="211" t="e">
        <f>IF('Crisis Indicator Data'!#REF!="No Data",1,IF(#REF!&lt;&gt;"",1,0))</f>
        <v>#REF!</v>
      </c>
      <c r="AI179" s="211" t="e">
        <f>IF('Crisis Indicator Data'!#REF!="No Data",1,IF(#REF!&lt;&gt;"",1,0))</f>
        <v>#REF!</v>
      </c>
      <c r="AJ179" s="211" t="e">
        <f>IF('Crisis Indicator Data'!#REF!="No Data",1,IF(#REF!&lt;&gt;"",1,0))</f>
        <v>#REF!</v>
      </c>
      <c r="AK179" s="211" t="e">
        <f>IF('Crisis Indicator Data'!#REF!="No Data",1,IF(#REF!&lt;&gt;"",1,0))</f>
        <v>#REF!</v>
      </c>
      <c r="AL179" s="211" t="e">
        <f>IF('Crisis Indicator Data'!#REF!="No Data",1,IF(#REF!&lt;&gt;"",1,0))</f>
        <v>#REF!</v>
      </c>
      <c r="AM179" s="211" t="e">
        <f>IF('Crisis Indicator Data'!#REF!="No Data",1,IF(#REF!&lt;&gt;"",1,0))</f>
        <v>#REF!</v>
      </c>
      <c r="AN179" s="211" t="e">
        <f>IF('Crisis Indicator Data'!#REF!="No Data",1,IF(#REF!&lt;&gt;"",1,0))</f>
        <v>#REF!</v>
      </c>
      <c r="AO179" s="211" t="e">
        <f>IF('Crisis Indicator Data'!#REF!="No Data",1,IF(#REF!&lt;&gt;"",1,0))</f>
        <v>#REF!</v>
      </c>
      <c r="AP179" s="211" t="e">
        <f>IF('Crisis Indicator Data'!#REF!="No Data",1,IF(#REF!&lt;&gt;"",1,0))</f>
        <v>#REF!</v>
      </c>
      <c r="AQ179" s="211" t="e">
        <f>IF('Crisis Indicator Data'!#REF!="No Data",1,IF(#REF!&lt;&gt;"",1,0))</f>
        <v>#REF!</v>
      </c>
      <c r="AR179" s="211" t="e">
        <f>IF('Crisis Indicator Data'!#REF!="No Data",1,IF(#REF!&lt;&gt;"",1,0))</f>
        <v>#REF!</v>
      </c>
      <c r="AS179" s="211" t="e">
        <f>IF('Crisis Indicator Data'!#REF!="No Data",1,IF(#REF!&lt;&gt;"",1,0))</f>
        <v>#REF!</v>
      </c>
      <c r="AT179" s="211" t="e">
        <f>IF('Crisis Indicator Data'!#REF!="No Data",1,IF(#REF!&lt;&gt;"",1,0))</f>
        <v>#REF!</v>
      </c>
      <c r="AU179" s="211" t="e">
        <f>IF('Crisis Indicator Data'!#REF!="No Data",1,IF(#REF!&lt;&gt;"",1,0))</f>
        <v>#REF!</v>
      </c>
      <c r="AV179" s="211" t="e">
        <f>IF('Crisis Indicator Data'!#REF!="No Data",1,IF(#REF!&lt;&gt;"",1,0))</f>
        <v>#REF!</v>
      </c>
      <c r="AW179" s="211" t="e">
        <f>IF('Crisis Indicator Data'!#REF!="No Data",1,IF(#REF!&lt;&gt;"",1,0))</f>
        <v>#REF!</v>
      </c>
      <c r="AX179" s="211" t="e">
        <f>IF('Crisis Indicator Data'!#REF!="No Data",1,IF(#REF!&lt;&gt;"",1,0))</f>
        <v>#REF!</v>
      </c>
      <c r="AY179" s="211" t="e">
        <f>IF('Crisis Indicator Data'!#REF!="No Data",1,IF(#REF!&lt;&gt;"",1,0))</f>
        <v>#REF!</v>
      </c>
      <c r="AZ179" s="211" t="e">
        <f>IF('Crisis Indicator Data'!#REF!="No Data",1,IF(#REF!&lt;&gt;"",1,0))</f>
        <v>#REF!</v>
      </c>
      <c r="BA179" t="e">
        <f t="shared" si="10"/>
        <v>#REF!</v>
      </c>
      <c r="BB179" s="22" t="e">
        <f t="shared" si="11"/>
        <v>#REF!</v>
      </c>
    </row>
    <row r="180" spans="1:54" x14ac:dyDescent="0.25">
      <c r="A180" t="s">
        <v>9053</v>
      </c>
      <c r="B180" s="211" t="e">
        <f>IF('Crisis Indicator Data'!#REF!="No Data",1,IF(#REF!&lt;&gt;"",1,0))</f>
        <v>#REF!</v>
      </c>
      <c r="C180" s="211" t="e">
        <f>IF('Crisis Indicator Data'!#REF!="No Data",1,IF(#REF!&lt;&gt;"",1,0))</f>
        <v>#REF!</v>
      </c>
      <c r="D180" s="211" t="e">
        <f>IF('Crisis Indicator Data'!#REF!="No Data",1,IF(#REF!&lt;&gt;"",1,0))</f>
        <v>#REF!</v>
      </c>
      <c r="E180" s="211" t="e">
        <f>IF('Crisis Indicator Data'!#REF!="No Data",1,IF(#REF!&lt;&gt;"",1,0))</f>
        <v>#REF!</v>
      </c>
      <c r="F180" s="211" t="e">
        <f>IF('Crisis Indicator Data'!#REF!="No Data",1,IF(#REF!&lt;&gt;"",1,0))</f>
        <v>#REF!</v>
      </c>
      <c r="G180" s="211" t="e">
        <f>IF('Crisis Indicator Data'!#REF!="No Data",1,IF(#REF!&lt;&gt;"",1,0))</f>
        <v>#REF!</v>
      </c>
      <c r="H180" s="211" t="e">
        <f>IF('Crisis Indicator Data'!#REF!="No Data",1,IF(#REF!&lt;&gt;"",1,0))</f>
        <v>#REF!</v>
      </c>
      <c r="I180" s="211" t="e">
        <f>IF('Crisis Indicator Data'!#REF!="No Data",1,IF(#REF!&lt;&gt;"",1,0))</f>
        <v>#REF!</v>
      </c>
      <c r="J180" s="211" t="e">
        <f>IF('Crisis Indicator Data'!#REF!="No Data",1,IF(#REF!&lt;&gt;"",1,0))</f>
        <v>#REF!</v>
      </c>
      <c r="K180" s="211" t="e">
        <f>IF('Crisis Indicator Data'!#REF!="No Data",1,IF(#REF!&lt;&gt;"",1,0))</f>
        <v>#REF!</v>
      </c>
      <c r="L180" s="211" t="e">
        <f>IF('Crisis Indicator Data'!#REF!="No Data",1,IF(#REF!&lt;&gt;"",1,0))</f>
        <v>#REF!</v>
      </c>
      <c r="M180" s="211" t="e">
        <f>IF('Crisis Indicator Data'!#REF!="No Data",1,IF(#REF!&lt;&gt;"",1,0))</f>
        <v>#REF!</v>
      </c>
      <c r="N180" s="211" t="e">
        <f>IF('Crisis Indicator Data'!#REF!="No Data",1,IF(#REF!&lt;&gt;"",1,0))</f>
        <v>#REF!</v>
      </c>
      <c r="O180" s="211" t="e">
        <f>IF('Crisis Indicator Data'!#REF!="No Data",1,IF(#REF!&lt;&gt;"",1,0))</f>
        <v>#REF!</v>
      </c>
      <c r="P180" s="211" t="e">
        <f>IF('Crisis Indicator Data'!#REF!="No Data",1,IF(#REF!&lt;&gt;"",1,0))</f>
        <v>#REF!</v>
      </c>
      <c r="Q180" s="211" t="e">
        <f>IF('Crisis Indicator Data'!#REF!="No Data",1,IF(#REF!&lt;&gt;"",1,0))</f>
        <v>#REF!</v>
      </c>
      <c r="R180" s="211" t="e">
        <f>IF('Crisis Indicator Data'!#REF!="No Data",1,IF(#REF!&lt;&gt;"",1,0))</f>
        <v>#REF!</v>
      </c>
      <c r="S180" s="211" t="e">
        <f>IF('Crisis Indicator Data'!#REF!="No Data",1,IF(#REF!&lt;&gt;"",1,0))</f>
        <v>#REF!</v>
      </c>
      <c r="T180" s="211" t="e">
        <f>IF('Crisis Indicator Data'!#REF!="No Data",1,IF(#REF!&lt;&gt;"",1,0))</f>
        <v>#REF!</v>
      </c>
      <c r="U180" s="211" t="e">
        <f>IF('Crisis Indicator Data'!#REF!="No Data",1,IF(#REF!&lt;&gt;"",1,0))</f>
        <v>#REF!</v>
      </c>
      <c r="V180" s="211" t="e">
        <f>IF('Crisis Indicator Data'!#REF!="No Data",1,IF(#REF!&lt;&gt;"",1,0))</f>
        <v>#REF!</v>
      </c>
      <c r="W180" s="211" t="e">
        <f>IF('Crisis Indicator Data'!#REF!="No Data",1,IF(#REF!&lt;&gt;"",1,0))</f>
        <v>#REF!</v>
      </c>
      <c r="X180" s="211" t="e">
        <f>IF('Crisis Indicator Data'!#REF!="No Data",1,IF(#REF!&lt;&gt;"",1,0))</f>
        <v>#REF!</v>
      </c>
      <c r="Y180" s="211" t="e">
        <f>IF('Crisis Indicator Data'!#REF!="No Data",1,IF(#REF!&lt;&gt;"",1,0))</f>
        <v>#REF!</v>
      </c>
      <c r="Z180" s="211" t="e">
        <f>IF('Crisis Indicator Data'!#REF!="No Data",1,IF(#REF!&lt;&gt;"",1,0))</f>
        <v>#REF!</v>
      </c>
      <c r="AA180" s="211" t="e">
        <f>IF('Crisis Indicator Data'!#REF!="No Data",1,IF(#REF!&lt;&gt;"",1,0))</f>
        <v>#REF!</v>
      </c>
      <c r="AB180" s="211" t="e">
        <f>IF('Crisis Indicator Data'!#REF!="No Data",1,IF(#REF!&lt;&gt;"",1,0))</f>
        <v>#REF!</v>
      </c>
      <c r="AC180" s="211" t="e">
        <f>IF('Crisis Indicator Data'!#REF!="No Data",1,IF(#REF!&lt;&gt;"",1,0))</f>
        <v>#REF!</v>
      </c>
      <c r="AD180" s="211" t="e">
        <f>IF('Crisis Indicator Data'!#REF!="No Data",1,IF(#REF!&lt;&gt;"",1,0))</f>
        <v>#REF!</v>
      </c>
      <c r="AE180" s="211" t="e">
        <f>IF('Crisis Indicator Data'!#REF!="No Data",1,IF(#REF!&lt;&gt;"",1,0))</f>
        <v>#REF!</v>
      </c>
      <c r="AF180" s="211" t="e">
        <f>IF('Crisis Indicator Data'!#REF!="No Data",1,IF(#REF!&lt;&gt;"",1,0))</f>
        <v>#REF!</v>
      </c>
      <c r="AG180" s="211" t="e">
        <f>IF('Crisis Indicator Data'!#REF!="No Data",1,IF(#REF!&lt;&gt;"",1,0))</f>
        <v>#REF!</v>
      </c>
      <c r="AH180" s="211" t="e">
        <f>IF('Crisis Indicator Data'!#REF!="No Data",1,IF(#REF!&lt;&gt;"",1,0))</f>
        <v>#REF!</v>
      </c>
      <c r="AI180" s="211" t="e">
        <f>IF('Crisis Indicator Data'!#REF!="No Data",1,IF(#REF!&lt;&gt;"",1,0))</f>
        <v>#REF!</v>
      </c>
      <c r="AJ180" s="211" t="e">
        <f>IF('Crisis Indicator Data'!#REF!="No Data",1,IF(#REF!&lt;&gt;"",1,0))</f>
        <v>#REF!</v>
      </c>
      <c r="AK180" s="211" t="e">
        <f>IF('Crisis Indicator Data'!#REF!="No Data",1,IF(#REF!&lt;&gt;"",1,0))</f>
        <v>#REF!</v>
      </c>
      <c r="AL180" s="211" t="e">
        <f>IF('Crisis Indicator Data'!#REF!="No Data",1,IF(#REF!&lt;&gt;"",1,0))</f>
        <v>#REF!</v>
      </c>
      <c r="AM180" s="211" t="e">
        <f>IF('Crisis Indicator Data'!#REF!="No Data",1,IF(#REF!&lt;&gt;"",1,0))</f>
        <v>#REF!</v>
      </c>
      <c r="AN180" s="211" t="e">
        <f>IF('Crisis Indicator Data'!#REF!="No Data",1,IF(#REF!&lt;&gt;"",1,0))</f>
        <v>#REF!</v>
      </c>
      <c r="AO180" s="211" t="e">
        <f>IF('Crisis Indicator Data'!#REF!="No Data",1,IF(#REF!&lt;&gt;"",1,0))</f>
        <v>#REF!</v>
      </c>
      <c r="AP180" s="211" t="e">
        <f>IF('Crisis Indicator Data'!#REF!="No Data",1,IF(#REF!&lt;&gt;"",1,0))</f>
        <v>#REF!</v>
      </c>
      <c r="AQ180" s="211" t="e">
        <f>IF('Crisis Indicator Data'!#REF!="No Data",1,IF(#REF!&lt;&gt;"",1,0))</f>
        <v>#REF!</v>
      </c>
      <c r="AR180" s="211" t="e">
        <f>IF('Crisis Indicator Data'!#REF!="No Data",1,IF(#REF!&lt;&gt;"",1,0))</f>
        <v>#REF!</v>
      </c>
      <c r="AS180" s="211" t="e">
        <f>IF('Crisis Indicator Data'!#REF!="No Data",1,IF(#REF!&lt;&gt;"",1,0))</f>
        <v>#REF!</v>
      </c>
      <c r="AT180" s="211" t="e">
        <f>IF('Crisis Indicator Data'!#REF!="No Data",1,IF(#REF!&lt;&gt;"",1,0))</f>
        <v>#REF!</v>
      </c>
      <c r="AU180" s="211" t="e">
        <f>IF('Crisis Indicator Data'!#REF!="No Data",1,IF(#REF!&lt;&gt;"",1,0))</f>
        <v>#REF!</v>
      </c>
      <c r="AV180" s="211" t="e">
        <f>IF('Crisis Indicator Data'!#REF!="No Data",1,IF(#REF!&lt;&gt;"",1,0))</f>
        <v>#REF!</v>
      </c>
      <c r="AW180" s="211" t="e">
        <f>IF('Crisis Indicator Data'!#REF!="No Data",1,IF(#REF!&lt;&gt;"",1,0))</f>
        <v>#REF!</v>
      </c>
      <c r="AX180" s="211" t="e">
        <f>IF('Crisis Indicator Data'!#REF!="No Data",1,IF(#REF!&lt;&gt;"",1,0))</f>
        <v>#REF!</v>
      </c>
      <c r="AY180" s="211" t="e">
        <f>IF('Crisis Indicator Data'!#REF!="No Data",1,IF(#REF!&lt;&gt;"",1,0))</f>
        <v>#REF!</v>
      </c>
      <c r="AZ180" s="211" t="e">
        <f>IF('Crisis Indicator Data'!#REF!="No Data",1,IF(#REF!&lt;&gt;"",1,0))</f>
        <v>#REF!</v>
      </c>
      <c r="BA180" t="e">
        <f t="shared" si="10"/>
        <v>#REF!</v>
      </c>
      <c r="BB180" s="22" t="e">
        <f t="shared" si="11"/>
        <v>#REF!</v>
      </c>
    </row>
    <row r="181" spans="1:54" x14ac:dyDescent="0.25">
      <c r="A181" t="s">
        <v>9054</v>
      </c>
      <c r="B181" s="211" t="e">
        <f>IF('Crisis Indicator Data'!#REF!="No Data",1,IF(#REF!&lt;&gt;"",1,0))</f>
        <v>#REF!</v>
      </c>
      <c r="C181" s="211" t="e">
        <f>IF('Crisis Indicator Data'!#REF!="No Data",1,IF(#REF!&lt;&gt;"",1,0))</f>
        <v>#REF!</v>
      </c>
      <c r="D181" s="211" t="e">
        <f>IF('Crisis Indicator Data'!#REF!="No Data",1,IF(#REF!&lt;&gt;"",1,0))</f>
        <v>#REF!</v>
      </c>
      <c r="E181" s="211" t="e">
        <f>IF('Crisis Indicator Data'!#REF!="No Data",1,IF(#REF!&lt;&gt;"",1,0))</f>
        <v>#REF!</v>
      </c>
      <c r="F181" s="211" t="e">
        <f>IF('Crisis Indicator Data'!#REF!="No Data",1,IF(#REF!&lt;&gt;"",1,0))</f>
        <v>#REF!</v>
      </c>
      <c r="G181" s="211" t="e">
        <f>IF('Crisis Indicator Data'!#REF!="No Data",1,IF(#REF!&lt;&gt;"",1,0))</f>
        <v>#REF!</v>
      </c>
      <c r="H181" s="211" t="e">
        <f>IF('Crisis Indicator Data'!#REF!="No Data",1,IF(#REF!&lt;&gt;"",1,0))</f>
        <v>#REF!</v>
      </c>
      <c r="I181" s="211" t="e">
        <f>IF('Crisis Indicator Data'!#REF!="No Data",1,IF(#REF!&lt;&gt;"",1,0))</f>
        <v>#REF!</v>
      </c>
      <c r="J181" s="211" t="e">
        <f>IF('Crisis Indicator Data'!#REF!="No Data",1,IF(#REF!&lt;&gt;"",1,0))</f>
        <v>#REF!</v>
      </c>
      <c r="K181" s="211" t="e">
        <f>IF('Crisis Indicator Data'!#REF!="No Data",1,IF(#REF!&lt;&gt;"",1,0))</f>
        <v>#REF!</v>
      </c>
      <c r="L181" s="211" t="e">
        <f>IF('Crisis Indicator Data'!#REF!="No Data",1,IF(#REF!&lt;&gt;"",1,0))</f>
        <v>#REF!</v>
      </c>
      <c r="M181" s="211" t="e">
        <f>IF('Crisis Indicator Data'!#REF!="No Data",1,IF(#REF!&lt;&gt;"",1,0))</f>
        <v>#REF!</v>
      </c>
      <c r="N181" s="211" t="e">
        <f>IF('Crisis Indicator Data'!#REF!="No Data",1,IF(#REF!&lt;&gt;"",1,0))</f>
        <v>#REF!</v>
      </c>
      <c r="O181" s="211" t="e">
        <f>IF('Crisis Indicator Data'!#REF!="No Data",1,IF(#REF!&lt;&gt;"",1,0))</f>
        <v>#REF!</v>
      </c>
      <c r="P181" s="211" t="e">
        <f>IF('Crisis Indicator Data'!#REF!="No Data",1,IF(#REF!&lt;&gt;"",1,0))</f>
        <v>#REF!</v>
      </c>
      <c r="Q181" s="211" t="e">
        <f>IF('Crisis Indicator Data'!#REF!="No Data",1,IF(#REF!&lt;&gt;"",1,0))</f>
        <v>#REF!</v>
      </c>
      <c r="R181" s="211" t="e">
        <f>IF('Crisis Indicator Data'!#REF!="No Data",1,IF(#REF!&lt;&gt;"",1,0))</f>
        <v>#REF!</v>
      </c>
      <c r="S181" s="211" t="e">
        <f>IF('Crisis Indicator Data'!#REF!="No Data",1,IF(#REF!&lt;&gt;"",1,0))</f>
        <v>#REF!</v>
      </c>
      <c r="T181" s="211" t="e">
        <f>IF('Crisis Indicator Data'!#REF!="No Data",1,IF(#REF!&lt;&gt;"",1,0))</f>
        <v>#REF!</v>
      </c>
      <c r="U181" s="211" t="e">
        <f>IF('Crisis Indicator Data'!#REF!="No Data",1,IF(#REF!&lt;&gt;"",1,0))</f>
        <v>#REF!</v>
      </c>
      <c r="V181" s="211" t="e">
        <f>IF('Crisis Indicator Data'!#REF!="No Data",1,IF(#REF!&lt;&gt;"",1,0))</f>
        <v>#REF!</v>
      </c>
      <c r="W181" s="211" t="e">
        <f>IF('Crisis Indicator Data'!#REF!="No Data",1,IF(#REF!&lt;&gt;"",1,0))</f>
        <v>#REF!</v>
      </c>
      <c r="X181" s="211" t="e">
        <f>IF('Crisis Indicator Data'!#REF!="No Data",1,IF(#REF!&lt;&gt;"",1,0))</f>
        <v>#REF!</v>
      </c>
      <c r="Y181" s="211" t="e">
        <f>IF('Crisis Indicator Data'!#REF!="No Data",1,IF(#REF!&lt;&gt;"",1,0))</f>
        <v>#REF!</v>
      </c>
      <c r="Z181" s="211" t="e">
        <f>IF('Crisis Indicator Data'!#REF!="No Data",1,IF(#REF!&lt;&gt;"",1,0))</f>
        <v>#REF!</v>
      </c>
      <c r="AA181" s="211" t="e">
        <f>IF('Crisis Indicator Data'!#REF!="No Data",1,IF(#REF!&lt;&gt;"",1,0))</f>
        <v>#REF!</v>
      </c>
      <c r="AB181" s="211" t="e">
        <f>IF('Crisis Indicator Data'!#REF!="No Data",1,IF(#REF!&lt;&gt;"",1,0))</f>
        <v>#REF!</v>
      </c>
      <c r="AC181" s="211" t="e">
        <f>IF('Crisis Indicator Data'!#REF!="No Data",1,IF(#REF!&lt;&gt;"",1,0))</f>
        <v>#REF!</v>
      </c>
      <c r="AD181" s="211" t="e">
        <f>IF('Crisis Indicator Data'!#REF!="No Data",1,IF(#REF!&lt;&gt;"",1,0))</f>
        <v>#REF!</v>
      </c>
      <c r="AE181" s="211" t="e">
        <f>IF('Crisis Indicator Data'!#REF!="No Data",1,IF(#REF!&lt;&gt;"",1,0))</f>
        <v>#REF!</v>
      </c>
      <c r="AF181" s="211" t="e">
        <f>IF('Crisis Indicator Data'!#REF!="No Data",1,IF(#REF!&lt;&gt;"",1,0))</f>
        <v>#REF!</v>
      </c>
      <c r="AG181" s="211" t="e">
        <f>IF('Crisis Indicator Data'!#REF!="No Data",1,IF(#REF!&lt;&gt;"",1,0))</f>
        <v>#REF!</v>
      </c>
      <c r="AH181" s="211" t="e">
        <f>IF('Crisis Indicator Data'!#REF!="No Data",1,IF(#REF!&lt;&gt;"",1,0))</f>
        <v>#REF!</v>
      </c>
      <c r="AI181" s="211" t="e">
        <f>IF('Crisis Indicator Data'!#REF!="No Data",1,IF(#REF!&lt;&gt;"",1,0))</f>
        <v>#REF!</v>
      </c>
      <c r="AJ181" s="211" t="e">
        <f>IF('Crisis Indicator Data'!#REF!="No Data",1,IF(#REF!&lt;&gt;"",1,0))</f>
        <v>#REF!</v>
      </c>
      <c r="AK181" s="211" t="e">
        <f>IF('Crisis Indicator Data'!#REF!="No Data",1,IF(#REF!&lt;&gt;"",1,0))</f>
        <v>#REF!</v>
      </c>
      <c r="AL181" s="211" t="e">
        <f>IF('Crisis Indicator Data'!#REF!="No Data",1,IF(#REF!&lt;&gt;"",1,0))</f>
        <v>#REF!</v>
      </c>
      <c r="AM181" s="211" t="e">
        <f>IF('Crisis Indicator Data'!#REF!="No Data",1,IF(#REF!&lt;&gt;"",1,0))</f>
        <v>#REF!</v>
      </c>
      <c r="AN181" s="211" t="e">
        <f>IF('Crisis Indicator Data'!#REF!="No Data",1,IF(#REF!&lt;&gt;"",1,0))</f>
        <v>#REF!</v>
      </c>
      <c r="AO181" s="211" t="e">
        <f>IF('Crisis Indicator Data'!#REF!="No Data",1,IF(#REF!&lt;&gt;"",1,0))</f>
        <v>#REF!</v>
      </c>
      <c r="AP181" s="211" t="e">
        <f>IF('Crisis Indicator Data'!#REF!="No Data",1,IF(#REF!&lt;&gt;"",1,0))</f>
        <v>#REF!</v>
      </c>
      <c r="AQ181" s="211" t="e">
        <f>IF('Crisis Indicator Data'!#REF!="No Data",1,IF(#REF!&lt;&gt;"",1,0))</f>
        <v>#REF!</v>
      </c>
      <c r="AR181" s="211" t="e">
        <f>IF('Crisis Indicator Data'!#REF!="No Data",1,IF(#REF!&lt;&gt;"",1,0))</f>
        <v>#REF!</v>
      </c>
      <c r="AS181" s="211" t="e">
        <f>IF('Crisis Indicator Data'!#REF!="No Data",1,IF(#REF!&lt;&gt;"",1,0))</f>
        <v>#REF!</v>
      </c>
      <c r="AT181" s="211" t="e">
        <f>IF('Crisis Indicator Data'!#REF!="No Data",1,IF(#REF!&lt;&gt;"",1,0))</f>
        <v>#REF!</v>
      </c>
      <c r="AU181" s="211" t="e">
        <f>IF('Crisis Indicator Data'!#REF!="No Data",1,IF(#REF!&lt;&gt;"",1,0))</f>
        <v>#REF!</v>
      </c>
      <c r="AV181" s="211" t="e">
        <f>IF('Crisis Indicator Data'!#REF!="No Data",1,IF(#REF!&lt;&gt;"",1,0))</f>
        <v>#REF!</v>
      </c>
      <c r="AW181" s="211" t="e">
        <f>IF('Crisis Indicator Data'!#REF!="No Data",1,IF(#REF!&lt;&gt;"",1,0))</f>
        <v>#REF!</v>
      </c>
      <c r="AX181" s="211" t="e">
        <f>IF('Crisis Indicator Data'!#REF!="No Data",1,IF(#REF!&lt;&gt;"",1,0))</f>
        <v>#REF!</v>
      </c>
      <c r="AY181" s="211" t="e">
        <f>IF('Crisis Indicator Data'!#REF!="No Data",1,IF(#REF!&lt;&gt;"",1,0))</f>
        <v>#REF!</v>
      </c>
      <c r="AZ181" s="211" t="e">
        <f>IF('Crisis Indicator Data'!#REF!="No Data",1,IF(#REF!&lt;&gt;"",1,0))</f>
        <v>#REF!</v>
      </c>
      <c r="BA181" t="e">
        <f t="shared" si="10"/>
        <v>#REF!</v>
      </c>
      <c r="BB181" s="22" t="e">
        <f t="shared" si="11"/>
        <v>#REF!</v>
      </c>
    </row>
    <row r="182" spans="1:54" x14ac:dyDescent="0.25">
      <c r="A182" t="s">
        <v>8781</v>
      </c>
      <c r="B182" s="211" t="e">
        <f>IF('Crisis Indicator Data'!#REF!="No Data",1,IF(#REF!&lt;&gt;"",1,0))</f>
        <v>#REF!</v>
      </c>
      <c r="C182" s="211" t="e">
        <f>IF('Crisis Indicator Data'!#REF!="No Data",1,IF(#REF!&lt;&gt;"",1,0))</f>
        <v>#REF!</v>
      </c>
      <c r="D182" s="211" t="e">
        <f>IF('Crisis Indicator Data'!#REF!="No Data",1,IF(#REF!&lt;&gt;"",1,0))</f>
        <v>#REF!</v>
      </c>
      <c r="E182" s="211" t="e">
        <f>IF('Crisis Indicator Data'!#REF!="No Data",1,IF(#REF!&lt;&gt;"",1,0))</f>
        <v>#REF!</v>
      </c>
      <c r="F182" s="211" t="e">
        <f>IF('Crisis Indicator Data'!#REF!="No Data",1,IF(#REF!&lt;&gt;"",1,0))</f>
        <v>#REF!</v>
      </c>
      <c r="G182" s="211" t="e">
        <f>IF('Crisis Indicator Data'!#REF!="No Data",1,IF(#REF!&lt;&gt;"",1,0))</f>
        <v>#REF!</v>
      </c>
      <c r="H182" s="211" t="e">
        <f>IF('Crisis Indicator Data'!#REF!="No Data",1,IF(#REF!&lt;&gt;"",1,0))</f>
        <v>#REF!</v>
      </c>
      <c r="I182" s="211" t="e">
        <f>IF('Crisis Indicator Data'!#REF!="No Data",1,IF(#REF!&lt;&gt;"",1,0))</f>
        <v>#REF!</v>
      </c>
      <c r="J182" s="211" t="e">
        <f>IF('Crisis Indicator Data'!#REF!="No Data",1,IF(#REF!&lt;&gt;"",1,0))</f>
        <v>#REF!</v>
      </c>
      <c r="K182" s="211" t="e">
        <f>IF('Crisis Indicator Data'!#REF!="No Data",1,IF(#REF!&lt;&gt;"",1,0))</f>
        <v>#REF!</v>
      </c>
      <c r="L182" s="211" t="e">
        <f>IF('Crisis Indicator Data'!#REF!="No Data",1,IF(#REF!&lt;&gt;"",1,0))</f>
        <v>#REF!</v>
      </c>
      <c r="M182" s="211" t="e">
        <f>IF('Crisis Indicator Data'!#REF!="No Data",1,IF(#REF!&lt;&gt;"",1,0))</f>
        <v>#REF!</v>
      </c>
      <c r="N182" s="211" t="e">
        <f>IF('Crisis Indicator Data'!#REF!="No Data",1,IF(#REF!&lt;&gt;"",1,0))</f>
        <v>#REF!</v>
      </c>
      <c r="O182" s="211" t="e">
        <f>IF('Crisis Indicator Data'!#REF!="No Data",1,IF(#REF!&lt;&gt;"",1,0))</f>
        <v>#REF!</v>
      </c>
      <c r="P182" s="211" t="e">
        <f>IF('Crisis Indicator Data'!#REF!="No Data",1,IF(#REF!&lt;&gt;"",1,0))</f>
        <v>#REF!</v>
      </c>
      <c r="Q182" s="211" t="e">
        <f>IF('Crisis Indicator Data'!#REF!="No Data",1,IF(#REF!&lt;&gt;"",1,0))</f>
        <v>#REF!</v>
      </c>
      <c r="R182" s="211" t="e">
        <f>IF('Crisis Indicator Data'!#REF!="No Data",1,IF(#REF!&lt;&gt;"",1,0))</f>
        <v>#REF!</v>
      </c>
      <c r="S182" s="211" t="e">
        <f>IF('Crisis Indicator Data'!#REF!="No Data",1,IF(#REF!&lt;&gt;"",1,0))</f>
        <v>#REF!</v>
      </c>
      <c r="T182" s="211" t="e">
        <f>IF('Crisis Indicator Data'!#REF!="No Data",1,IF(#REF!&lt;&gt;"",1,0))</f>
        <v>#REF!</v>
      </c>
      <c r="U182" s="211" t="e">
        <f>IF('Crisis Indicator Data'!#REF!="No Data",1,IF(#REF!&lt;&gt;"",1,0))</f>
        <v>#REF!</v>
      </c>
      <c r="V182" s="211" t="e">
        <f>IF('Crisis Indicator Data'!#REF!="No Data",1,IF(#REF!&lt;&gt;"",1,0))</f>
        <v>#REF!</v>
      </c>
      <c r="W182" s="211" t="e">
        <f>IF('Crisis Indicator Data'!#REF!="No Data",1,IF(#REF!&lt;&gt;"",1,0))</f>
        <v>#REF!</v>
      </c>
      <c r="X182" s="211" t="e">
        <f>IF('Crisis Indicator Data'!#REF!="No Data",1,IF(#REF!&lt;&gt;"",1,0))</f>
        <v>#REF!</v>
      </c>
      <c r="Y182" s="211" t="e">
        <f>IF('Crisis Indicator Data'!#REF!="No Data",1,IF(#REF!&lt;&gt;"",1,0))</f>
        <v>#REF!</v>
      </c>
      <c r="Z182" s="211" t="e">
        <f>IF('Crisis Indicator Data'!#REF!="No Data",1,IF(#REF!&lt;&gt;"",1,0))</f>
        <v>#REF!</v>
      </c>
      <c r="AA182" s="211" t="e">
        <f>IF('Crisis Indicator Data'!#REF!="No Data",1,IF(#REF!&lt;&gt;"",1,0))</f>
        <v>#REF!</v>
      </c>
      <c r="AB182" s="211" t="e">
        <f>IF('Crisis Indicator Data'!#REF!="No Data",1,IF(#REF!&lt;&gt;"",1,0))</f>
        <v>#REF!</v>
      </c>
      <c r="AC182" s="211" t="e">
        <f>IF('Crisis Indicator Data'!#REF!="No Data",1,IF(#REF!&lt;&gt;"",1,0))</f>
        <v>#REF!</v>
      </c>
      <c r="AD182" s="211" t="e">
        <f>IF('Crisis Indicator Data'!#REF!="No Data",1,IF(#REF!&lt;&gt;"",1,0))</f>
        <v>#REF!</v>
      </c>
      <c r="AE182" s="211" t="e">
        <f>IF('Crisis Indicator Data'!#REF!="No Data",1,IF(#REF!&lt;&gt;"",1,0))</f>
        <v>#REF!</v>
      </c>
      <c r="AF182" s="211" t="e">
        <f>IF('Crisis Indicator Data'!#REF!="No Data",1,IF(#REF!&lt;&gt;"",1,0))</f>
        <v>#REF!</v>
      </c>
      <c r="AG182" s="211" t="e">
        <f>IF('Crisis Indicator Data'!#REF!="No Data",1,IF(#REF!&lt;&gt;"",1,0))</f>
        <v>#REF!</v>
      </c>
      <c r="AH182" s="211" t="e">
        <f>IF('Crisis Indicator Data'!#REF!="No Data",1,IF(#REF!&lt;&gt;"",1,0))</f>
        <v>#REF!</v>
      </c>
      <c r="AI182" s="211" t="e">
        <f>IF('Crisis Indicator Data'!#REF!="No Data",1,IF(#REF!&lt;&gt;"",1,0))</f>
        <v>#REF!</v>
      </c>
      <c r="AJ182" s="211" t="e">
        <f>IF('Crisis Indicator Data'!#REF!="No Data",1,IF(#REF!&lt;&gt;"",1,0))</f>
        <v>#REF!</v>
      </c>
      <c r="AK182" s="211" t="e">
        <f>IF('Crisis Indicator Data'!#REF!="No Data",1,IF(#REF!&lt;&gt;"",1,0))</f>
        <v>#REF!</v>
      </c>
      <c r="AL182" s="211" t="e">
        <f>IF('Crisis Indicator Data'!#REF!="No Data",1,IF(#REF!&lt;&gt;"",1,0))</f>
        <v>#REF!</v>
      </c>
      <c r="AM182" s="211" t="e">
        <f>IF('Crisis Indicator Data'!#REF!="No Data",1,IF(#REF!&lt;&gt;"",1,0))</f>
        <v>#REF!</v>
      </c>
      <c r="AN182" s="211" t="e">
        <f>IF('Crisis Indicator Data'!#REF!="No Data",1,IF(#REF!&lt;&gt;"",1,0))</f>
        <v>#REF!</v>
      </c>
      <c r="AO182" s="211" t="e">
        <f>IF('Crisis Indicator Data'!#REF!="No Data",1,IF(#REF!&lt;&gt;"",1,0))</f>
        <v>#REF!</v>
      </c>
      <c r="AP182" s="211" t="e">
        <f>IF('Crisis Indicator Data'!#REF!="No Data",1,IF(#REF!&lt;&gt;"",1,0))</f>
        <v>#REF!</v>
      </c>
      <c r="AQ182" s="211" t="e">
        <f>IF('Crisis Indicator Data'!#REF!="No Data",1,IF(#REF!&lt;&gt;"",1,0))</f>
        <v>#REF!</v>
      </c>
      <c r="AR182" s="211" t="e">
        <f>IF('Crisis Indicator Data'!#REF!="No Data",1,IF(#REF!&lt;&gt;"",1,0))</f>
        <v>#REF!</v>
      </c>
      <c r="AS182" s="211" t="e">
        <f>IF('Crisis Indicator Data'!#REF!="No Data",1,IF(#REF!&lt;&gt;"",1,0))</f>
        <v>#REF!</v>
      </c>
      <c r="AT182" s="211" t="e">
        <f>IF('Crisis Indicator Data'!#REF!="No Data",1,IF(#REF!&lt;&gt;"",1,0))</f>
        <v>#REF!</v>
      </c>
      <c r="AU182" s="211" t="e">
        <f>IF('Crisis Indicator Data'!#REF!="No Data",1,IF(#REF!&lt;&gt;"",1,0))</f>
        <v>#REF!</v>
      </c>
      <c r="AV182" s="211" t="e">
        <f>IF('Crisis Indicator Data'!#REF!="No Data",1,IF(#REF!&lt;&gt;"",1,0))</f>
        <v>#REF!</v>
      </c>
      <c r="AW182" s="211" t="e">
        <f>IF('Crisis Indicator Data'!#REF!="No Data",1,IF(#REF!&lt;&gt;"",1,0))</f>
        <v>#REF!</v>
      </c>
      <c r="AX182" s="211" t="e">
        <f>IF('Crisis Indicator Data'!#REF!="No Data",1,IF(#REF!&lt;&gt;"",1,0))</f>
        <v>#REF!</v>
      </c>
      <c r="AY182" s="211" t="e">
        <f>IF('Crisis Indicator Data'!#REF!="No Data",1,IF(#REF!&lt;&gt;"",1,0))</f>
        <v>#REF!</v>
      </c>
      <c r="AZ182" s="211" t="e">
        <f>IF('Crisis Indicator Data'!#REF!="No Data",1,IF(#REF!&lt;&gt;"",1,0))</f>
        <v>#REF!</v>
      </c>
      <c r="BA182" t="e">
        <f t="shared" si="10"/>
        <v>#REF!</v>
      </c>
      <c r="BB182" s="22" t="e">
        <f t="shared" si="11"/>
        <v>#REF!</v>
      </c>
    </row>
    <row r="183" spans="1:54" x14ac:dyDescent="0.25">
      <c r="A183" t="s">
        <v>8874</v>
      </c>
      <c r="B183" s="211" t="e">
        <f>IF('Crisis Indicator Data'!#REF!="No Data",1,IF(#REF!&lt;&gt;"",1,0))</f>
        <v>#REF!</v>
      </c>
      <c r="C183" s="211" t="e">
        <f>IF('Crisis Indicator Data'!#REF!="No Data",1,IF(#REF!&lt;&gt;"",1,0))</f>
        <v>#REF!</v>
      </c>
      <c r="D183" s="211" t="e">
        <f>IF('Crisis Indicator Data'!#REF!="No Data",1,IF(#REF!&lt;&gt;"",1,0))</f>
        <v>#REF!</v>
      </c>
      <c r="E183" s="211" t="e">
        <f>IF('Crisis Indicator Data'!#REF!="No Data",1,IF(#REF!&lt;&gt;"",1,0))</f>
        <v>#REF!</v>
      </c>
      <c r="F183" s="211" t="e">
        <f>IF('Crisis Indicator Data'!#REF!="No Data",1,IF(#REF!&lt;&gt;"",1,0))</f>
        <v>#REF!</v>
      </c>
      <c r="G183" s="211" t="e">
        <f>IF('Crisis Indicator Data'!#REF!="No Data",1,IF(#REF!&lt;&gt;"",1,0))</f>
        <v>#REF!</v>
      </c>
      <c r="H183" s="211" t="e">
        <f>IF('Crisis Indicator Data'!#REF!="No Data",1,IF(#REF!&lt;&gt;"",1,0))</f>
        <v>#REF!</v>
      </c>
      <c r="I183" s="211" t="e">
        <f>IF('Crisis Indicator Data'!#REF!="No Data",1,IF(#REF!&lt;&gt;"",1,0))</f>
        <v>#REF!</v>
      </c>
      <c r="J183" s="211" t="e">
        <f>IF('Crisis Indicator Data'!#REF!="No Data",1,IF(#REF!&lt;&gt;"",1,0))</f>
        <v>#REF!</v>
      </c>
      <c r="K183" s="211" t="e">
        <f>IF('Crisis Indicator Data'!#REF!="No Data",1,IF(#REF!&lt;&gt;"",1,0))</f>
        <v>#REF!</v>
      </c>
      <c r="L183" s="211" t="e">
        <f>IF('Crisis Indicator Data'!#REF!="No Data",1,IF(#REF!&lt;&gt;"",1,0))</f>
        <v>#REF!</v>
      </c>
      <c r="M183" s="211" t="e">
        <f>IF('Crisis Indicator Data'!#REF!="No Data",1,IF(#REF!&lt;&gt;"",1,0))</f>
        <v>#REF!</v>
      </c>
      <c r="N183" s="211" t="e">
        <f>IF('Crisis Indicator Data'!#REF!="No Data",1,IF(#REF!&lt;&gt;"",1,0))</f>
        <v>#REF!</v>
      </c>
      <c r="O183" s="211" t="e">
        <f>IF('Crisis Indicator Data'!#REF!="No Data",1,IF(#REF!&lt;&gt;"",1,0))</f>
        <v>#REF!</v>
      </c>
      <c r="P183" s="211" t="e">
        <f>IF('Crisis Indicator Data'!#REF!="No Data",1,IF(#REF!&lt;&gt;"",1,0))</f>
        <v>#REF!</v>
      </c>
      <c r="Q183" s="211" t="e">
        <f>IF('Crisis Indicator Data'!#REF!="No Data",1,IF(#REF!&lt;&gt;"",1,0))</f>
        <v>#REF!</v>
      </c>
      <c r="R183" s="211" t="e">
        <f>IF('Crisis Indicator Data'!#REF!="No Data",1,IF(#REF!&lt;&gt;"",1,0))</f>
        <v>#REF!</v>
      </c>
      <c r="S183" s="211" t="e">
        <f>IF('Crisis Indicator Data'!#REF!="No Data",1,IF(#REF!&lt;&gt;"",1,0))</f>
        <v>#REF!</v>
      </c>
      <c r="T183" s="211" t="e">
        <f>IF('Crisis Indicator Data'!#REF!="No Data",1,IF(#REF!&lt;&gt;"",1,0))</f>
        <v>#REF!</v>
      </c>
      <c r="U183" s="211" t="e">
        <f>IF('Crisis Indicator Data'!#REF!="No Data",1,IF(#REF!&lt;&gt;"",1,0))</f>
        <v>#REF!</v>
      </c>
      <c r="V183" s="211" t="e">
        <f>IF('Crisis Indicator Data'!#REF!="No Data",1,IF(#REF!&lt;&gt;"",1,0))</f>
        <v>#REF!</v>
      </c>
      <c r="W183" s="211" t="e">
        <f>IF('Crisis Indicator Data'!#REF!="No Data",1,IF(#REF!&lt;&gt;"",1,0))</f>
        <v>#REF!</v>
      </c>
      <c r="X183" s="211" t="e">
        <f>IF('Crisis Indicator Data'!#REF!="No Data",1,IF(#REF!&lt;&gt;"",1,0))</f>
        <v>#REF!</v>
      </c>
      <c r="Y183" s="211" t="e">
        <f>IF('Crisis Indicator Data'!#REF!="No Data",1,IF(#REF!&lt;&gt;"",1,0))</f>
        <v>#REF!</v>
      </c>
      <c r="Z183" s="211" t="e">
        <f>IF('Crisis Indicator Data'!#REF!="No Data",1,IF(#REF!&lt;&gt;"",1,0))</f>
        <v>#REF!</v>
      </c>
      <c r="AA183" s="211" t="e">
        <f>IF('Crisis Indicator Data'!#REF!="No Data",1,IF(#REF!&lt;&gt;"",1,0))</f>
        <v>#REF!</v>
      </c>
      <c r="AB183" s="211" t="e">
        <f>IF('Crisis Indicator Data'!#REF!="No Data",1,IF(#REF!&lt;&gt;"",1,0))</f>
        <v>#REF!</v>
      </c>
      <c r="AC183" s="211" t="e">
        <f>IF('Crisis Indicator Data'!#REF!="No Data",1,IF(#REF!&lt;&gt;"",1,0))</f>
        <v>#REF!</v>
      </c>
      <c r="AD183" s="211" t="e">
        <f>IF('Crisis Indicator Data'!#REF!="No Data",1,IF(#REF!&lt;&gt;"",1,0))</f>
        <v>#REF!</v>
      </c>
      <c r="AE183" s="211" t="e">
        <f>IF('Crisis Indicator Data'!#REF!="No Data",1,IF(#REF!&lt;&gt;"",1,0))</f>
        <v>#REF!</v>
      </c>
      <c r="AF183" s="211" t="e">
        <f>IF('Crisis Indicator Data'!#REF!="No Data",1,IF(#REF!&lt;&gt;"",1,0))</f>
        <v>#REF!</v>
      </c>
      <c r="AG183" s="211" t="e">
        <f>IF('Crisis Indicator Data'!#REF!="No Data",1,IF(#REF!&lt;&gt;"",1,0))</f>
        <v>#REF!</v>
      </c>
      <c r="AH183" s="211" t="e">
        <f>IF('Crisis Indicator Data'!#REF!="No Data",1,IF(#REF!&lt;&gt;"",1,0))</f>
        <v>#REF!</v>
      </c>
      <c r="AI183" s="211" t="e">
        <f>IF('Crisis Indicator Data'!#REF!="No Data",1,IF(#REF!&lt;&gt;"",1,0))</f>
        <v>#REF!</v>
      </c>
      <c r="AJ183" s="211" t="e">
        <f>IF('Crisis Indicator Data'!#REF!="No Data",1,IF(#REF!&lt;&gt;"",1,0))</f>
        <v>#REF!</v>
      </c>
      <c r="AK183" s="211" t="e">
        <f>IF('Crisis Indicator Data'!#REF!="No Data",1,IF(#REF!&lt;&gt;"",1,0))</f>
        <v>#REF!</v>
      </c>
      <c r="AL183" s="211" t="e">
        <f>IF('Crisis Indicator Data'!#REF!="No Data",1,IF(#REF!&lt;&gt;"",1,0))</f>
        <v>#REF!</v>
      </c>
      <c r="AM183" s="211" t="e">
        <f>IF('Crisis Indicator Data'!#REF!="No Data",1,IF(#REF!&lt;&gt;"",1,0))</f>
        <v>#REF!</v>
      </c>
      <c r="AN183" s="211" t="e">
        <f>IF('Crisis Indicator Data'!#REF!="No Data",1,IF(#REF!&lt;&gt;"",1,0))</f>
        <v>#REF!</v>
      </c>
      <c r="AO183" s="211" t="e">
        <f>IF('Crisis Indicator Data'!#REF!="No Data",1,IF(#REF!&lt;&gt;"",1,0))</f>
        <v>#REF!</v>
      </c>
      <c r="AP183" s="211" t="e">
        <f>IF('Crisis Indicator Data'!#REF!="No Data",1,IF(#REF!&lt;&gt;"",1,0))</f>
        <v>#REF!</v>
      </c>
      <c r="AQ183" s="211" t="e">
        <f>IF('Crisis Indicator Data'!#REF!="No Data",1,IF(#REF!&lt;&gt;"",1,0))</f>
        <v>#REF!</v>
      </c>
      <c r="AR183" s="211" t="e">
        <f>IF('Crisis Indicator Data'!#REF!="No Data",1,IF(#REF!&lt;&gt;"",1,0))</f>
        <v>#REF!</v>
      </c>
      <c r="AS183" s="211" t="e">
        <f>IF('Crisis Indicator Data'!#REF!="No Data",1,IF(#REF!&lt;&gt;"",1,0))</f>
        <v>#REF!</v>
      </c>
      <c r="AT183" s="211" t="e">
        <f>IF('Crisis Indicator Data'!#REF!="No Data",1,IF(#REF!&lt;&gt;"",1,0))</f>
        <v>#REF!</v>
      </c>
      <c r="AU183" s="211" t="e">
        <f>IF('Crisis Indicator Data'!#REF!="No Data",1,IF(#REF!&lt;&gt;"",1,0))</f>
        <v>#REF!</v>
      </c>
      <c r="AV183" s="211" t="e">
        <f>IF('Crisis Indicator Data'!#REF!="No Data",1,IF(#REF!&lt;&gt;"",1,0))</f>
        <v>#REF!</v>
      </c>
      <c r="AW183" s="211" t="e">
        <f>IF('Crisis Indicator Data'!#REF!="No Data",1,IF(#REF!&lt;&gt;"",1,0))</f>
        <v>#REF!</v>
      </c>
      <c r="AX183" s="211" t="e">
        <f>IF('Crisis Indicator Data'!#REF!="No Data",1,IF(#REF!&lt;&gt;"",1,0))</f>
        <v>#REF!</v>
      </c>
      <c r="AY183" s="211" t="e">
        <f>IF('Crisis Indicator Data'!#REF!="No Data",1,IF(#REF!&lt;&gt;"",1,0))</f>
        <v>#REF!</v>
      </c>
      <c r="AZ183" s="211" t="e">
        <f>IF('Crisis Indicator Data'!#REF!="No Data",1,IF(#REF!&lt;&gt;"",1,0))</f>
        <v>#REF!</v>
      </c>
      <c r="BA183" t="e">
        <f t="shared" si="10"/>
        <v>#REF!</v>
      </c>
      <c r="BB183" s="22" t="e">
        <f t="shared" si="11"/>
        <v>#REF!</v>
      </c>
    </row>
    <row r="184" spans="1:54" x14ac:dyDescent="0.25">
      <c r="A184" t="s">
        <v>9058</v>
      </c>
      <c r="B184" s="211" t="e">
        <f>IF('Crisis Indicator Data'!#REF!="No Data",1,IF(#REF!&lt;&gt;"",1,0))</f>
        <v>#REF!</v>
      </c>
      <c r="C184" s="211" t="e">
        <f>IF('Crisis Indicator Data'!#REF!="No Data",1,IF(#REF!&lt;&gt;"",1,0))</f>
        <v>#REF!</v>
      </c>
      <c r="D184" s="211" t="e">
        <f>IF('Crisis Indicator Data'!#REF!="No Data",1,IF(#REF!&lt;&gt;"",1,0))</f>
        <v>#REF!</v>
      </c>
      <c r="E184" s="211" t="e">
        <f>IF('Crisis Indicator Data'!#REF!="No Data",1,IF(#REF!&lt;&gt;"",1,0))</f>
        <v>#REF!</v>
      </c>
      <c r="F184" s="211" t="e">
        <f>IF('Crisis Indicator Data'!#REF!="No Data",1,IF(#REF!&lt;&gt;"",1,0))</f>
        <v>#REF!</v>
      </c>
      <c r="G184" s="211" t="e">
        <f>IF('Crisis Indicator Data'!#REF!="No Data",1,IF(#REF!&lt;&gt;"",1,0))</f>
        <v>#REF!</v>
      </c>
      <c r="H184" s="211" t="e">
        <f>IF('Crisis Indicator Data'!#REF!="No Data",1,IF(#REF!&lt;&gt;"",1,0))</f>
        <v>#REF!</v>
      </c>
      <c r="I184" s="211" t="e">
        <f>IF('Crisis Indicator Data'!#REF!="No Data",1,IF(#REF!&lt;&gt;"",1,0))</f>
        <v>#REF!</v>
      </c>
      <c r="J184" s="211" t="e">
        <f>IF('Crisis Indicator Data'!#REF!="No Data",1,IF(#REF!&lt;&gt;"",1,0))</f>
        <v>#REF!</v>
      </c>
      <c r="K184" s="211" t="e">
        <f>IF('Crisis Indicator Data'!#REF!="No Data",1,IF(#REF!&lt;&gt;"",1,0))</f>
        <v>#REF!</v>
      </c>
      <c r="L184" s="211" t="e">
        <f>IF('Crisis Indicator Data'!#REF!="No Data",1,IF(#REF!&lt;&gt;"",1,0))</f>
        <v>#REF!</v>
      </c>
      <c r="M184" s="211" t="e">
        <f>IF('Crisis Indicator Data'!#REF!="No Data",1,IF(#REF!&lt;&gt;"",1,0))</f>
        <v>#REF!</v>
      </c>
      <c r="N184" s="211" t="e">
        <f>IF('Crisis Indicator Data'!#REF!="No Data",1,IF(#REF!&lt;&gt;"",1,0))</f>
        <v>#REF!</v>
      </c>
      <c r="O184" s="211" t="e">
        <f>IF('Crisis Indicator Data'!#REF!="No Data",1,IF(#REF!&lt;&gt;"",1,0))</f>
        <v>#REF!</v>
      </c>
      <c r="P184" s="211" t="e">
        <f>IF('Crisis Indicator Data'!#REF!="No Data",1,IF(#REF!&lt;&gt;"",1,0))</f>
        <v>#REF!</v>
      </c>
      <c r="Q184" s="211" t="e">
        <f>IF('Crisis Indicator Data'!#REF!="No Data",1,IF(#REF!&lt;&gt;"",1,0))</f>
        <v>#REF!</v>
      </c>
      <c r="R184" s="211" t="e">
        <f>IF('Crisis Indicator Data'!#REF!="No Data",1,IF(#REF!&lt;&gt;"",1,0))</f>
        <v>#REF!</v>
      </c>
      <c r="S184" s="211" t="e">
        <f>IF('Crisis Indicator Data'!#REF!="No Data",1,IF(#REF!&lt;&gt;"",1,0))</f>
        <v>#REF!</v>
      </c>
      <c r="T184" s="211" t="e">
        <f>IF('Crisis Indicator Data'!#REF!="No Data",1,IF(#REF!&lt;&gt;"",1,0))</f>
        <v>#REF!</v>
      </c>
      <c r="U184" s="211" t="e">
        <f>IF('Crisis Indicator Data'!#REF!="No Data",1,IF(#REF!&lt;&gt;"",1,0))</f>
        <v>#REF!</v>
      </c>
      <c r="V184" s="211" t="e">
        <f>IF('Crisis Indicator Data'!#REF!="No Data",1,IF(#REF!&lt;&gt;"",1,0))</f>
        <v>#REF!</v>
      </c>
      <c r="W184" s="211" t="e">
        <f>IF('Crisis Indicator Data'!#REF!="No Data",1,IF(#REF!&lt;&gt;"",1,0))</f>
        <v>#REF!</v>
      </c>
      <c r="X184" s="211" t="e">
        <f>IF('Crisis Indicator Data'!#REF!="No Data",1,IF(#REF!&lt;&gt;"",1,0))</f>
        <v>#REF!</v>
      </c>
      <c r="Y184" s="211" t="e">
        <f>IF('Crisis Indicator Data'!#REF!="No Data",1,IF(#REF!&lt;&gt;"",1,0))</f>
        <v>#REF!</v>
      </c>
      <c r="Z184" s="211" t="e">
        <f>IF('Crisis Indicator Data'!#REF!="No Data",1,IF(#REF!&lt;&gt;"",1,0))</f>
        <v>#REF!</v>
      </c>
      <c r="AA184" s="211" t="e">
        <f>IF('Crisis Indicator Data'!#REF!="No Data",1,IF(#REF!&lt;&gt;"",1,0))</f>
        <v>#REF!</v>
      </c>
      <c r="AB184" s="211" t="e">
        <f>IF('Crisis Indicator Data'!#REF!="No Data",1,IF(#REF!&lt;&gt;"",1,0))</f>
        <v>#REF!</v>
      </c>
      <c r="AC184" s="211" t="e">
        <f>IF('Crisis Indicator Data'!#REF!="No Data",1,IF(#REF!&lt;&gt;"",1,0))</f>
        <v>#REF!</v>
      </c>
      <c r="AD184" s="211" t="e">
        <f>IF('Crisis Indicator Data'!#REF!="No Data",1,IF(#REF!&lt;&gt;"",1,0))</f>
        <v>#REF!</v>
      </c>
      <c r="AE184" s="211" t="e">
        <f>IF('Crisis Indicator Data'!#REF!="No Data",1,IF(#REF!&lt;&gt;"",1,0))</f>
        <v>#REF!</v>
      </c>
      <c r="AF184" s="211" t="e">
        <f>IF('Crisis Indicator Data'!#REF!="No Data",1,IF(#REF!&lt;&gt;"",1,0))</f>
        <v>#REF!</v>
      </c>
      <c r="AG184" s="211" t="e">
        <f>IF('Crisis Indicator Data'!#REF!="No Data",1,IF(#REF!&lt;&gt;"",1,0))</f>
        <v>#REF!</v>
      </c>
      <c r="AH184" s="211" t="e">
        <f>IF('Crisis Indicator Data'!#REF!="No Data",1,IF(#REF!&lt;&gt;"",1,0))</f>
        <v>#REF!</v>
      </c>
      <c r="AI184" s="211" t="e">
        <f>IF('Crisis Indicator Data'!#REF!="No Data",1,IF(#REF!&lt;&gt;"",1,0))</f>
        <v>#REF!</v>
      </c>
      <c r="AJ184" s="211" t="e">
        <f>IF('Crisis Indicator Data'!#REF!="No Data",1,IF(#REF!&lt;&gt;"",1,0))</f>
        <v>#REF!</v>
      </c>
      <c r="AK184" s="211" t="e">
        <f>IF('Crisis Indicator Data'!#REF!="No Data",1,IF(#REF!&lt;&gt;"",1,0))</f>
        <v>#REF!</v>
      </c>
      <c r="AL184" s="211" t="e">
        <f>IF('Crisis Indicator Data'!#REF!="No Data",1,IF(#REF!&lt;&gt;"",1,0))</f>
        <v>#REF!</v>
      </c>
      <c r="AM184" s="211" t="e">
        <f>IF('Crisis Indicator Data'!#REF!="No Data",1,IF(#REF!&lt;&gt;"",1,0))</f>
        <v>#REF!</v>
      </c>
      <c r="AN184" s="211" t="e">
        <f>IF('Crisis Indicator Data'!#REF!="No Data",1,IF(#REF!&lt;&gt;"",1,0))</f>
        <v>#REF!</v>
      </c>
      <c r="AO184" s="211" t="e">
        <f>IF('Crisis Indicator Data'!#REF!="No Data",1,IF(#REF!&lt;&gt;"",1,0))</f>
        <v>#REF!</v>
      </c>
      <c r="AP184" s="211" t="e">
        <f>IF('Crisis Indicator Data'!#REF!="No Data",1,IF(#REF!&lt;&gt;"",1,0))</f>
        <v>#REF!</v>
      </c>
      <c r="AQ184" s="211" t="e">
        <f>IF('Crisis Indicator Data'!#REF!="No Data",1,IF(#REF!&lt;&gt;"",1,0))</f>
        <v>#REF!</v>
      </c>
      <c r="AR184" s="211" t="e">
        <f>IF('Crisis Indicator Data'!#REF!="No Data",1,IF(#REF!&lt;&gt;"",1,0))</f>
        <v>#REF!</v>
      </c>
      <c r="AS184" s="211" t="e">
        <f>IF('Crisis Indicator Data'!#REF!="No Data",1,IF(#REF!&lt;&gt;"",1,0))</f>
        <v>#REF!</v>
      </c>
      <c r="AT184" s="211" t="e">
        <f>IF('Crisis Indicator Data'!#REF!="No Data",1,IF(#REF!&lt;&gt;"",1,0))</f>
        <v>#REF!</v>
      </c>
      <c r="AU184" s="211" t="e">
        <f>IF('Crisis Indicator Data'!#REF!="No Data",1,IF(#REF!&lt;&gt;"",1,0))</f>
        <v>#REF!</v>
      </c>
      <c r="AV184" s="211" t="e">
        <f>IF('Crisis Indicator Data'!#REF!="No Data",1,IF(#REF!&lt;&gt;"",1,0))</f>
        <v>#REF!</v>
      </c>
      <c r="AW184" s="211" t="e">
        <f>IF('Crisis Indicator Data'!#REF!="No Data",1,IF(#REF!&lt;&gt;"",1,0))</f>
        <v>#REF!</v>
      </c>
      <c r="AX184" s="211" t="e">
        <f>IF('Crisis Indicator Data'!#REF!="No Data",1,IF(#REF!&lt;&gt;"",1,0))</f>
        <v>#REF!</v>
      </c>
      <c r="AY184" s="211" t="e">
        <f>IF('Crisis Indicator Data'!#REF!="No Data",1,IF(#REF!&lt;&gt;"",1,0))</f>
        <v>#REF!</v>
      </c>
      <c r="AZ184" s="211" t="e">
        <f>IF('Crisis Indicator Data'!#REF!="No Data",1,IF(#REF!&lt;&gt;"",1,0))</f>
        <v>#REF!</v>
      </c>
      <c r="BA184" t="e">
        <f t="shared" si="10"/>
        <v>#REF!</v>
      </c>
      <c r="BB184" s="22" t="e">
        <f t="shared" si="11"/>
        <v>#REF!</v>
      </c>
    </row>
    <row r="185" spans="1:54" x14ac:dyDescent="0.25">
      <c r="A185" t="s">
        <v>9056</v>
      </c>
      <c r="B185" s="211" t="e">
        <f>IF('Crisis Indicator Data'!#REF!="No Data",1,IF(#REF!&lt;&gt;"",1,0))</f>
        <v>#REF!</v>
      </c>
      <c r="C185" s="211" t="e">
        <f>IF('Crisis Indicator Data'!#REF!="No Data",1,IF(#REF!&lt;&gt;"",1,0))</f>
        <v>#REF!</v>
      </c>
      <c r="D185" s="211" t="e">
        <f>IF('Crisis Indicator Data'!#REF!="No Data",1,IF(#REF!&lt;&gt;"",1,0))</f>
        <v>#REF!</v>
      </c>
      <c r="E185" s="211" t="e">
        <f>IF('Crisis Indicator Data'!#REF!="No Data",1,IF(#REF!&lt;&gt;"",1,0))</f>
        <v>#REF!</v>
      </c>
      <c r="F185" s="211" t="e">
        <f>IF('Crisis Indicator Data'!#REF!="No Data",1,IF(#REF!&lt;&gt;"",1,0))</f>
        <v>#REF!</v>
      </c>
      <c r="G185" s="211" t="e">
        <f>IF('Crisis Indicator Data'!#REF!="No Data",1,IF(#REF!&lt;&gt;"",1,0))</f>
        <v>#REF!</v>
      </c>
      <c r="H185" s="211" t="e">
        <f>IF('Crisis Indicator Data'!#REF!="No Data",1,IF(#REF!&lt;&gt;"",1,0))</f>
        <v>#REF!</v>
      </c>
      <c r="I185" s="211" t="e">
        <f>IF('Crisis Indicator Data'!#REF!="No Data",1,IF(#REF!&lt;&gt;"",1,0))</f>
        <v>#REF!</v>
      </c>
      <c r="J185" s="211" t="e">
        <f>IF('Crisis Indicator Data'!#REF!="No Data",1,IF(#REF!&lt;&gt;"",1,0))</f>
        <v>#REF!</v>
      </c>
      <c r="K185" s="211" t="e">
        <f>IF('Crisis Indicator Data'!#REF!="No Data",1,IF(#REF!&lt;&gt;"",1,0))</f>
        <v>#REF!</v>
      </c>
      <c r="L185" s="211" t="e">
        <f>IF('Crisis Indicator Data'!#REF!="No Data",1,IF(#REF!&lt;&gt;"",1,0))</f>
        <v>#REF!</v>
      </c>
      <c r="M185" s="211" t="e">
        <f>IF('Crisis Indicator Data'!#REF!="No Data",1,IF(#REF!&lt;&gt;"",1,0))</f>
        <v>#REF!</v>
      </c>
      <c r="N185" s="211" t="e">
        <f>IF('Crisis Indicator Data'!#REF!="No Data",1,IF(#REF!&lt;&gt;"",1,0))</f>
        <v>#REF!</v>
      </c>
      <c r="O185" s="211" t="e">
        <f>IF('Crisis Indicator Data'!#REF!="No Data",1,IF(#REF!&lt;&gt;"",1,0))</f>
        <v>#REF!</v>
      </c>
      <c r="P185" s="211" t="e">
        <f>IF('Crisis Indicator Data'!#REF!="No Data",1,IF(#REF!&lt;&gt;"",1,0))</f>
        <v>#REF!</v>
      </c>
      <c r="Q185" s="211" t="e">
        <f>IF('Crisis Indicator Data'!#REF!="No Data",1,IF(#REF!&lt;&gt;"",1,0))</f>
        <v>#REF!</v>
      </c>
      <c r="R185" s="211" t="e">
        <f>IF('Crisis Indicator Data'!#REF!="No Data",1,IF(#REF!&lt;&gt;"",1,0))</f>
        <v>#REF!</v>
      </c>
      <c r="S185" s="211" t="e">
        <f>IF('Crisis Indicator Data'!#REF!="No Data",1,IF(#REF!&lt;&gt;"",1,0))</f>
        <v>#REF!</v>
      </c>
      <c r="T185" s="211" t="e">
        <f>IF('Crisis Indicator Data'!#REF!="No Data",1,IF(#REF!&lt;&gt;"",1,0))</f>
        <v>#REF!</v>
      </c>
      <c r="U185" s="211" t="e">
        <f>IF('Crisis Indicator Data'!#REF!="No Data",1,IF(#REF!&lt;&gt;"",1,0))</f>
        <v>#REF!</v>
      </c>
      <c r="V185" s="211" t="e">
        <f>IF('Crisis Indicator Data'!#REF!="No Data",1,IF(#REF!&lt;&gt;"",1,0))</f>
        <v>#REF!</v>
      </c>
      <c r="W185" s="211" t="e">
        <f>IF('Crisis Indicator Data'!#REF!="No Data",1,IF(#REF!&lt;&gt;"",1,0))</f>
        <v>#REF!</v>
      </c>
      <c r="X185" s="211" t="e">
        <f>IF('Crisis Indicator Data'!#REF!="No Data",1,IF(#REF!&lt;&gt;"",1,0))</f>
        <v>#REF!</v>
      </c>
      <c r="Y185" s="211" t="e">
        <f>IF('Crisis Indicator Data'!#REF!="No Data",1,IF(#REF!&lt;&gt;"",1,0))</f>
        <v>#REF!</v>
      </c>
      <c r="Z185" s="211" t="e">
        <f>IF('Crisis Indicator Data'!#REF!="No Data",1,IF(#REF!&lt;&gt;"",1,0))</f>
        <v>#REF!</v>
      </c>
      <c r="AA185" s="211" t="e">
        <f>IF('Crisis Indicator Data'!#REF!="No Data",1,IF(#REF!&lt;&gt;"",1,0))</f>
        <v>#REF!</v>
      </c>
      <c r="AB185" s="211" t="e">
        <f>IF('Crisis Indicator Data'!#REF!="No Data",1,IF(#REF!&lt;&gt;"",1,0))</f>
        <v>#REF!</v>
      </c>
      <c r="AC185" s="211" t="e">
        <f>IF('Crisis Indicator Data'!#REF!="No Data",1,IF(#REF!&lt;&gt;"",1,0))</f>
        <v>#REF!</v>
      </c>
      <c r="AD185" s="211" t="e">
        <f>IF('Crisis Indicator Data'!#REF!="No Data",1,IF(#REF!&lt;&gt;"",1,0))</f>
        <v>#REF!</v>
      </c>
      <c r="AE185" s="211" t="e">
        <f>IF('Crisis Indicator Data'!#REF!="No Data",1,IF(#REF!&lt;&gt;"",1,0))</f>
        <v>#REF!</v>
      </c>
      <c r="AF185" s="211" t="e">
        <f>IF('Crisis Indicator Data'!#REF!="No Data",1,IF(#REF!&lt;&gt;"",1,0))</f>
        <v>#REF!</v>
      </c>
      <c r="AG185" s="211" t="e">
        <f>IF('Crisis Indicator Data'!#REF!="No Data",1,IF(#REF!&lt;&gt;"",1,0))</f>
        <v>#REF!</v>
      </c>
      <c r="AH185" s="211" t="e">
        <f>IF('Crisis Indicator Data'!#REF!="No Data",1,IF(#REF!&lt;&gt;"",1,0))</f>
        <v>#REF!</v>
      </c>
      <c r="AI185" s="211" t="e">
        <f>IF('Crisis Indicator Data'!#REF!="No Data",1,IF(#REF!&lt;&gt;"",1,0))</f>
        <v>#REF!</v>
      </c>
      <c r="AJ185" s="211" t="e">
        <f>IF('Crisis Indicator Data'!#REF!="No Data",1,IF(#REF!&lt;&gt;"",1,0))</f>
        <v>#REF!</v>
      </c>
      <c r="AK185" s="211" t="e">
        <f>IF('Crisis Indicator Data'!#REF!="No Data",1,IF(#REF!&lt;&gt;"",1,0))</f>
        <v>#REF!</v>
      </c>
      <c r="AL185" s="211" t="e">
        <f>IF('Crisis Indicator Data'!#REF!="No Data",1,IF(#REF!&lt;&gt;"",1,0))</f>
        <v>#REF!</v>
      </c>
      <c r="AM185" s="211" t="e">
        <f>IF('Crisis Indicator Data'!#REF!="No Data",1,IF(#REF!&lt;&gt;"",1,0))</f>
        <v>#REF!</v>
      </c>
      <c r="AN185" s="211" t="e">
        <f>IF('Crisis Indicator Data'!#REF!="No Data",1,IF(#REF!&lt;&gt;"",1,0))</f>
        <v>#REF!</v>
      </c>
      <c r="AO185" s="211" t="e">
        <f>IF('Crisis Indicator Data'!#REF!="No Data",1,IF(#REF!&lt;&gt;"",1,0))</f>
        <v>#REF!</v>
      </c>
      <c r="AP185" s="211" t="e">
        <f>IF('Crisis Indicator Data'!#REF!="No Data",1,IF(#REF!&lt;&gt;"",1,0))</f>
        <v>#REF!</v>
      </c>
      <c r="AQ185" s="211" t="e">
        <f>IF('Crisis Indicator Data'!#REF!="No Data",1,IF(#REF!&lt;&gt;"",1,0))</f>
        <v>#REF!</v>
      </c>
      <c r="AR185" s="211" t="e">
        <f>IF('Crisis Indicator Data'!#REF!="No Data",1,IF(#REF!&lt;&gt;"",1,0))</f>
        <v>#REF!</v>
      </c>
      <c r="AS185" s="211" t="e">
        <f>IF('Crisis Indicator Data'!#REF!="No Data",1,IF(#REF!&lt;&gt;"",1,0))</f>
        <v>#REF!</v>
      </c>
      <c r="AT185" s="211" t="e">
        <f>IF('Crisis Indicator Data'!#REF!="No Data",1,IF(#REF!&lt;&gt;"",1,0))</f>
        <v>#REF!</v>
      </c>
      <c r="AU185" s="211" t="e">
        <f>IF('Crisis Indicator Data'!#REF!="No Data",1,IF(#REF!&lt;&gt;"",1,0))</f>
        <v>#REF!</v>
      </c>
      <c r="AV185" s="211" t="e">
        <f>IF('Crisis Indicator Data'!#REF!="No Data",1,IF(#REF!&lt;&gt;"",1,0))</f>
        <v>#REF!</v>
      </c>
      <c r="AW185" s="211" t="e">
        <f>IF('Crisis Indicator Data'!#REF!="No Data",1,IF(#REF!&lt;&gt;"",1,0))</f>
        <v>#REF!</v>
      </c>
      <c r="AX185" s="211" t="e">
        <f>IF('Crisis Indicator Data'!#REF!="No Data",1,IF(#REF!&lt;&gt;"",1,0))</f>
        <v>#REF!</v>
      </c>
      <c r="AY185" s="211" t="e">
        <f>IF('Crisis Indicator Data'!#REF!="No Data",1,IF(#REF!&lt;&gt;"",1,0))</f>
        <v>#REF!</v>
      </c>
      <c r="AZ185" s="211" t="e">
        <f>IF('Crisis Indicator Data'!#REF!="No Data",1,IF(#REF!&lt;&gt;"",1,0))</f>
        <v>#REF!</v>
      </c>
      <c r="BA185" t="e">
        <f t="shared" si="10"/>
        <v>#REF!</v>
      </c>
      <c r="BB185" s="22" t="e">
        <f t="shared" si="11"/>
        <v>#REF!</v>
      </c>
    </row>
    <row r="186" spans="1:54" x14ac:dyDescent="0.25">
      <c r="A186" t="s">
        <v>9060</v>
      </c>
      <c r="B186" s="211" t="e">
        <f>IF('Crisis Indicator Data'!#REF!="No Data",1,IF(#REF!&lt;&gt;"",1,0))</f>
        <v>#REF!</v>
      </c>
      <c r="C186" s="211" t="e">
        <f>IF('Crisis Indicator Data'!#REF!="No Data",1,IF(#REF!&lt;&gt;"",1,0))</f>
        <v>#REF!</v>
      </c>
      <c r="D186" s="211" t="e">
        <f>IF('Crisis Indicator Data'!#REF!="No Data",1,IF(#REF!&lt;&gt;"",1,0))</f>
        <v>#REF!</v>
      </c>
      <c r="E186" s="211" t="e">
        <f>IF('Crisis Indicator Data'!#REF!="No Data",1,IF(#REF!&lt;&gt;"",1,0))</f>
        <v>#REF!</v>
      </c>
      <c r="F186" s="211" t="e">
        <f>IF('Crisis Indicator Data'!#REF!="No Data",1,IF(#REF!&lt;&gt;"",1,0))</f>
        <v>#REF!</v>
      </c>
      <c r="G186" s="211" t="e">
        <f>IF('Crisis Indicator Data'!#REF!="No Data",1,IF(#REF!&lt;&gt;"",1,0))</f>
        <v>#REF!</v>
      </c>
      <c r="H186" s="211" t="e">
        <f>IF('Crisis Indicator Data'!#REF!="No Data",1,IF(#REF!&lt;&gt;"",1,0))</f>
        <v>#REF!</v>
      </c>
      <c r="I186" s="211" t="e">
        <f>IF('Crisis Indicator Data'!#REF!="No Data",1,IF(#REF!&lt;&gt;"",1,0))</f>
        <v>#REF!</v>
      </c>
      <c r="J186" s="211" t="e">
        <f>IF('Crisis Indicator Data'!#REF!="No Data",1,IF(#REF!&lt;&gt;"",1,0))</f>
        <v>#REF!</v>
      </c>
      <c r="K186" s="211" t="e">
        <f>IF('Crisis Indicator Data'!#REF!="No Data",1,IF(#REF!&lt;&gt;"",1,0))</f>
        <v>#REF!</v>
      </c>
      <c r="L186" s="211" t="e">
        <f>IF('Crisis Indicator Data'!#REF!="No Data",1,IF(#REF!&lt;&gt;"",1,0))</f>
        <v>#REF!</v>
      </c>
      <c r="M186" s="211" t="e">
        <f>IF('Crisis Indicator Data'!#REF!="No Data",1,IF(#REF!&lt;&gt;"",1,0))</f>
        <v>#REF!</v>
      </c>
      <c r="N186" s="211" t="e">
        <f>IF('Crisis Indicator Data'!#REF!="No Data",1,IF(#REF!&lt;&gt;"",1,0))</f>
        <v>#REF!</v>
      </c>
      <c r="O186" s="211" t="e">
        <f>IF('Crisis Indicator Data'!#REF!="No Data",1,IF(#REF!&lt;&gt;"",1,0))</f>
        <v>#REF!</v>
      </c>
      <c r="P186" s="211" t="e">
        <f>IF('Crisis Indicator Data'!#REF!="No Data",1,IF(#REF!&lt;&gt;"",1,0))</f>
        <v>#REF!</v>
      </c>
      <c r="Q186" s="211" t="e">
        <f>IF('Crisis Indicator Data'!#REF!="No Data",1,IF(#REF!&lt;&gt;"",1,0))</f>
        <v>#REF!</v>
      </c>
      <c r="R186" s="211" t="e">
        <f>IF('Crisis Indicator Data'!#REF!="No Data",1,IF(#REF!&lt;&gt;"",1,0))</f>
        <v>#REF!</v>
      </c>
      <c r="S186" s="211" t="e">
        <f>IF('Crisis Indicator Data'!#REF!="No Data",1,IF(#REF!&lt;&gt;"",1,0))</f>
        <v>#REF!</v>
      </c>
      <c r="T186" s="211" t="e">
        <f>IF('Crisis Indicator Data'!#REF!="No Data",1,IF(#REF!&lt;&gt;"",1,0))</f>
        <v>#REF!</v>
      </c>
      <c r="U186" s="211" t="e">
        <f>IF('Crisis Indicator Data'!#REF!="No Data",1,IF(#REF!&lt;&gt;"",1,0))</f>
        <v>#REF!</v>
      </c>
      <c r="V186" s="211" t="e">
        <f>IF('Crisis Indicator Data'!#REF!="No Data",1,IF(#REF!&lt;&gt;"",1,0))</f>
        <v>#REF!</v>
      </c>
      <c r="W186" s="211" t="e">
        <f>IF('Crisis Indicator Data'!#REF!="No Data",1,IF(#REF!&lt;&gt;"",1,0))</f>
        <v>#REF!</v>
      </c>
      <c r="X186" s="211" t="e">
        <f>IF('Crisis Indicator Data'!#REF!="No Data",1,IF(#REF!&lt;&gt;"",1,0))</f>
        <v>#REF!</v>
      </c>
      <c r="Y186" s="211" t="e">
        <f>IF('Crisis Indicator Data'!#REF!="No Data",1,IF(#REF!&lt;&gt;"",1,0))</f>
        <v>#REF!</v>
      </c>
      <c r="Z186" s="211" t="e">
        <f>IF('Crisis Indicator Data'!#REF!="No Data",1,IF(#REF!&lt;&gt;"",1,0))</f>
        <v>#REF!</v>
      </c>
      <c r="AA186" s="211" t="e">
        <f>IF('Crisis Indicator Data'!#REF!="No Data",1,IF(#REF!&lt;&gt;"",1,0))</f>
        <v>#REF!</v>
      </c>
      <c r="AB186" s="211" t="e">
        <f>IF('Crisis Indicator Data'!#REF!="No Data",1,IF(#REF!&lt;&gt;"",1,0))</f>
        <v>#REF!</v>
      </c>
      <c r="AC186" s="211" t="e">
        <f>IF('Crisis Indicator Data'!#REF!="No Data",1,IF(#REF!&lt;&gt;"",1,0))</f>
        <v>#REF!</v>
      </c>
      <c r="AD186" s="211" t="e">
        <f>IF('Crisis Indicator Data'!#REF!="No Data",1,IF(#REF!&lt;&gt;"",1,0))</f>
        <v>#REF!</v>
      </c>
      <c r="AE186" s="211" t="e">
        <f>IF('Crisis Indicator Data'!#REF!="No Data",1,IF(#REF!&lt;&gt;"",1,0))</f>
        <v>#REF!</v>
      </c>
      <c r="AF186" s="211" t="e">
        <f>IF('Crisis Indicator Data'!#REF!="No Data",1,IF(#REF!&lt;&gt;"",1,0))</f>
        <v>#REF!</v>
      </c>
      <c r="AG186" s="211" t="e">
        <f>IF('Crisis Indicator Data'!#REF!="No Data",1,IF(#REF!&lt;&gt;"",1,0))</f>
        <v>#REF!</v>
      </c>
      <c r="AH186" s="211" t="e">
        <f>IF('Crisis Indicator Data'!#REF!="No Data",1,IF(#REF!&lt;&gt;"",1,0))</f>
        <v>#REF!</v>
      </c>
      <c r="AI186" s="211" t="e">
        <f>IF('Crisis Indicator Data'!#REF!="No Data",1,IF(#REF!&lt;&gt;"",1,0))</f>
        <v>#REF!</v>
      </c>
      <c r="AJ186" s="211" t="e">
        <f>IF('Crisis Indicator Data'!#REF!="No Data",1,IF(#REF!&lt;&gt;"",1,0))</f>
        <v>#REF!</v>
      </c>
      <c r="AK186" s="211" t="e">
        <f>IF('Crisis Indicator Data'!#REF!="No Data",1,IF(#REF!&lt;&gt;"",1,0))</f>
        <v>#REF!</v>
      </c>
      <c r="AL186" s="211" t="e">
        <f>IF('Crisis Indicator Data'!#REF!="No Data",1,IF(#REF!&lt;&gt;"",1,0))</f>
        <v>#REF!</v>
      </c>
      <c r="AM186" s="211" t="e">
        <f>IF('Crisis Indicator Data'!#REF!="No Data",1,IF(#REF!&lt;&gt;"",1,0))</f>
        <v>#REF!</v>
      </c>
      <c r="AN186" s="211" t="e">
        <f>IF('Crisis Indicator Data'!#REF!="No Data",1,IF(#REF!&lt;&gt;"",1,0))</f>
        <v>#REF!</v>
      </c>
      <c r="AO186" s="211" t="e">
        <f>IF('Crisis Indicator Data'!#REF!="No Data",1,IF(#REF!&lt;&gt;"",1,0))</f>
        <v>#REF!</v>
      </c>
      <c r="AP186" s="211" t="e">
        <f>IF('Crisis Indicator Data'!#REF!="No Data",1,IF(#REF!&lt;&gt;"",1,0))</f>
        <v>#REF!</v>
      </c>
      <c r="AQ186" s="211" t="e">
        <f>IF('Crisis Indicator Data'!#REF!="No Data",1,IF(#REF!&lt;&gt;"",1,0))</f>
        <v>#REF!</v>
      </c>
      <c r="AR186" s="211" t="e">
        <f>IF('Crisis Indicator Data'!#REF!="No Data",1,IF(#REF!&lt;&gt;"",1,0))</f>
        <v>#REF!</v>
      </c>
      <c r="AS186" s="211" t="e">
        <f>IF('Crisis Indicator Data'!#REF!="No Data",1,IF(#REF!&lt;&gt;"",1,0))</f>
        <v>#REF!</v>
      </c>
      <c r="AT186" s="211" t="e">
        <f>IF('Crisis Indicator Data'!#REF!="No Data",1,IF(#REF!&lt;&gt;"",1,0))</f>
        <v>#REF!</v>
      </c>
      <c r="AU186" s="211" t="e">
        <f>IF('Crisis Indicator Data'!#REF!="No Data",1,IF(#REF!&lt;&gt;"",1,0))</f>
        <v>#REF!</v>
      </c>
      <c r="AV186" s="211" t="e">
        <f>IF('Crisis Indicator Data'!#REF!="No Data",1,IF(#REF!&lt;&gt;"",1,0))</f>
        <v>#REF!</v>
      </c>
      <c r="AW186" s="211" t="e">
        <f>IF('Crisis Indicator Data'!#REF!="No Data",1,IF(#REF!&lt;&gt;"",1,0))</f>
        <v>#REF!</v>
      </c>
      <c r="AX186" s="211" t="e">
        <f>IF('Crisis Indicator Data'!#REF!="No Data",1,IF(#REF!&lt;&gt;"",1,0))</f>
        <v>#REF!</v>
      </c>
      <c r="AY186" s="211" t="e">
        <f>IF('Crisis Indicator Data'!#REF!="No Data",1,IF(#REF!&lt;&gt;"",1,0))</f>
        <v>#REF!</v>
      </c>
      <c r="AZ186" s="211" t="e">
        <f>IF('Crisis Indicator Data'!#REF!="No Data",1,IF(#REF!&lt;&gt;"",1,0))</f>
        <v>#REF!</v>
      </c>
      <c r="BA186" t="e">
        <f t="shared" si="10"/>
        <v>#REF!</v>
      </c>
      <c r="BB186" s="22" t="e">
        <f t="shared" si="11"/>
        <v>#REF!</v>
      </c>
    </row>
    <row r="187" spans="1:54" x14ac:dyDescent="0.25">
      <c r="A187" t="s">
        <v>9067</v>
      </c>
      <c r="B187" s="211" t="e">
        <f>IF('Crisis Indicator Data'!#REF!="No Data",1,IF(#REF!&lt;&gt;"",1,0))</f>
        <v>#REF!</v>
      </c>
      <c r="C187" s="211" t="e">
        <f>IF('Crisis Indicator Data'!#REF!="No Data",1,IF(#REF!&lt;&gt;"",1,0))</f>
        <v>#REF!</v>
      </c>
      <c r="D187" s="211" t="e">
        <f>IF('Crisis Indicator Data'!#REF!="No Data",1,IF(#REF!&lt;&gt;"",1,0))</f>
        <v>#REF!</v>
      </c>
      <c r="E187" s="211" t="e">
        <f>IF('Crisis Indicator Data'!#REF!="No Data",1,IF(#REF!&lt;&gt;"",1,0))</f>
        <v>#REF!</v>
      </c>
      <c r="F187" s="211" t="e">
        <f>IF('Crisis Indicator Data'!#REF!="No Data",1,IF(#REF!&lt;&gt;"",1,0))</f>
        <v>#REF!</v>
      </c>
      <c r="G187" s="211" t="e">
        <f>IF('Crisis Indicator Data'!#REF!="No Data",1,IF(#REF!&lt;&gt;"",1,0))</f>
        <v>#REF!</v>
      </c>
      <c r="H187" s="211" t="e">
        <f>IF('Crisis Indicator Data'!#REF!="No Data",1,IF(#REF!&lt;&gt;"",1,0))</f>
        <v>#REF!</v>
      </c>
      <c r="I187" s="211" t="e">
        <f>IF('Crisis Indicator Data'!#REF!="No Data",1,IF(#REF!&lt;&gt;"",1,0))</f>
        <v>#REF!</v>
      </c>
      <c r="J187" s="211" t="e">
        <f>IF('Crisis Indicator Data'!#REF!="No Data",1,IF(#REF!&lt;&gt;"",1,0))</f>
        <v>#REF!</v>
      </c>
      <c r="K187" s="211" t="e">
        <f>IF('Crisis Indicator Data'!#REF!="No Data",1,IF(#REF!&lt;&gt;"",1,0))</f>
        <v>#REF!</v>
      </c>
      <c r="L187" s="211" t="e">
        <f>IF('Crisis Indicator Data'!#REF!="No Data",1,IF(#REF!&lt;&gt;"",1,0))</f>
        <v>#REF!</v>
      </c>
      <c r="M187" s="211" t="e">
        <f>IF('Crisis Indicator Data'!#REF!="No Data",1,IF(#REF!&lt;&gt;"",1,0))</f>
        <v>#REF!</v>
      </c>
      <c r="N187" s="211" t="e">
        <f>IF('Crisis Indicator Data'!#REF!="No Data",1,IF(#REF!&lt;&gt;"",1,0))</f>
        <v>#REF!</v>
      </c>
      <c r="O187" s="211" t="e">
        <f>IF('Crisis Indicator Data'!#REF!="No Data",1,IF(#REF!&lt;&gt;"",1,0))</f>
        <v>#REF!</v>
      </c>
      <c r="P187" s="211" t="e">
        <f>IF('Crisis Indicator Data'!#REF!="No Data",1,IF(#REF!&lt;&gt;"",1,0))</f>
        <v>#REF!</v>
      </c>
      <c r="Q187" s="211" t="e">
        <f>IF('Crisis Indicator Data'!#REF!="No Data",1,IF(#REF!&lt;&gt;"",1,0))</f>
        <v>#REF!</v>
      </c>
      <c r="R187" s="211" t="e">
        <f>IF('Crisis Indicator Data'!#REF!="No Data",1,IF(#REF!&lt;&gt;"",1,0))</f>
        <v>#REF!</v>
      </c>
      <c r="S187" s="211" t="e">
        <f>IF('Crisis Indicator Data'!#REF!="No Data",1,IF(#REF!&lt;&gt;"",1,0))</f>
        <v>#REF!</v>
      </c>
      <c r="T187" s="211" t="e">
        <f>IF('Crisis Indicator Data'!#REF!="No Data",1,IF(#REF!&lt;&gt;"",1,0))</f>
        <v>#REF!</v>
      </c>
      <c r="U187" s="211" t="e">
        <f>IF('Crisis Indicator Data'!#REF!="No Data",1,IF(#REF!&lt;&gt;"",1,0))</f>
        <v>#REF!</v>
      </c>
      <c r="V187" s="211" t="e">
        <f>IF('Crisis Indicator Data'!#REF!="No Data",1,IF(#REF!&lt;&gt;"",1,0))</f>
        <v>#REF!</v>
      </c>
      <c r="W187" s="211" t="e">
        <f>IF('Crisis Indicator Data'!#REF!="No Data",1,IF(#REF!&lt;&gt;"",1,0))</f>
        <v>#REF!</v>
      </c>
      <c r="X187" s="211" t="e">
        <f>IF('Crisis Indicator Data'!#REF!="No Data",1,IF(#REF!&lt;&gt;"",1,0))</f>
        <v>#REF!</v>
      </c>
      <c r="Y187" s="211" t="e">
        <f>IF('Crisis Indicator Data'!#REF!="No Data",1,IF(#REF!&lt;&gt;"",1,0))</f>
        <v>#REF!</v>
      </c>
      <c r="Z187" s="211" t="e">
        <f>IF('Crisis Indicator Data'!#REF!="No Data",1,IF(#REF!&lt;&gt;"",1,0))</f>
        <v>#REF!</v>
      </c>
      <c r="AA187" s="211" t="e">
        <f>IF('Crisis Indicator Data'!#REF!="No Data",1,IF(#REF!&lt;&gt;"",1,0))</f>
        <v>#REF!</v>
      </c>
      <c r="AB187" s="211" t="e">
        <f>IF('Crisis Indicator Data'!#REF!="No Data",1,IF(#REF!&lt;&gt;"",1,0))</f>
        <v>#REF!</v>
      </c>
      <c r="AC187" s="211" t="e">
        <f>IF('Crisis Indicator Data'!#REF!="No Data",1,IF(#REF!&lt;&gt;"",1,0))</f>
        <v>#REF!</v>
      </c>
      <c r="AD187" s="211" t="e">
        <f>IF('Crisis Indicator Data'!#REF!="No Data",1,IF(#REF!&lt;&gt;"",1,0))</f>
        <v>#REF!</v>
      </c>
      <c r="AE187" s="211" t="e">
        <f>IF('Crisis Indicator Data'!#REF!="No Data",1,IF(#REF!&lt;&gt;"",1,0))</f>
        <v>#REF!</v>
      </c>
      <c r="AF187" s="211" t="e">
        <f>IF('Crisis Indicator Data'!#REF!="No Data",1,IF(#REF!&lt;&gt;"",1,0))</f>
        <v>#REF!</v>
      </c>
      <c r="AG187" s="211" t="e">
        <f>IF('Crisis Indicator Data'!#REF!="No Data",1,IF(#REF!&lt;&gt;"",1,0))</f>
        <v>#REF!</v>
      </c>
      <c r="AH187" s="211" t="e">
        <f>IF('Crisis Indicator Data'!#REF!="No Data",1,IF(#REF!&lt;&gt;"",1,0))</f>
        <v>#REF!</v>
      </c>
      <c r="AI187" s="211" t="e">
        <f>IF('Crisis Indicator Data'!#REF!="No Data",1,IF(#REF!&lt;&gt;"",1,0))</f>
        <v>#REF!</v>
      </c>
      <c r="AJ187" s="211" t="e">
        <f>IF('Crisis Indicator Data'!#REF!="No Data",1,IF(#REF!&lt;&gt;"",1,0))</f>
        <v>#REF!</v>
      </c>
      <c r="AK187" s="211" t="e">
        <f>IF('Crisis Indicator Data'!#REF!="No Data",1,IF(#REF!&lt;&gt;"",1,0))</f>
        <v>#REF!</v>
      </c>
      <c r="AL187" s="211" t="e">
        <f>IF('Crisis Indicator Data'!#REF!="No Data",1,IF(#REF!&lt;&gt;"",1,0))</f>
        <v>#REF!</v>
      </c>
      <c r="AM187" s="211" t="e">
        <f>IF('Crisis Indicator Data'!#REF!="No Data",1,IF(#REF!&lt;&gt;"",1,0))</f>
        <v>#REF!</v>
      </c>
      <c r="AN187" s="211" t="e">
        <f>IF('Crisis Indicator Data'!#REF!="No Data",1,IF(#REF!&lt;&gt;"",1,0))</f>
        <v>#REF!</v>
      </c>
      <c r="AO187" s="211" t="e">
        <f>IF('Crisis Indicator Data'!#REF!="No Data",1,IF(#REF!&lt;&gt;"",1,0))</f>
        <v>#REF!</v>
      </c>
      <c r="AP187" s="211" t="e">
        <f>IF('Crisis Indicator Data'!#REF!="No Data",1,IF(#REF!&lt;&gt;"",1,0))</f>
        <v>#REF!</v>
      </c>
      <c r="AQ187" s="211" t="e">
        <f>IF('Crisis Indicator Data'!#REF!="No Data",1,IF(#REF!&lt;&gt;"",1,0))</f>
        <v>#REF!</v>
      </c>
      <c r="AR187" s="211" t="e">
        <f>IF('Crisis Indicator Data'!#REF!="No Data",1,IF(#REF!&lt;&gt;"",1,0))</f>
        <v>#REF!</v>
      </c>
      <c r="AS187" s="211" t="e">
        <f>IF('Crisis Indicator Data'!#REF!="No Data",1,IF(#REF!&lt;&gt;"",1,0))</f>
        <v>#REF!</v>
      </c>
      <c r="AT187" s="211" t="e">
        <f>IF('Crisis Indicator Data'!#REF!="No Data",1,IF(#REF!&lt;&gt;"",1,0))</f>
        <v>#REF!</v>
      </c>
      <c r="AU187" s="211" t="e">
        <f>IF('Crisis Indicator Data'!#REF!="No Data",1,IF(#REF!&lt;&gt;"",1,0))</f>
        <v>#REF!</v>
      </c>
      <c r="AV187" s="211" t="e">
        <f>IF('Crisis Indicator Data'!#REF!="No Data",1,IF(#REF!&lt;&gt;"",1,0))</f>
        <v>#REF!</v>
      </c>
      <c r="AW187" s="211" t="e">
        <f>IF('Crisis Indicator Data'!#REF!="No Data",1,IF(#REF!&lt;&gt;"",1,0))</f>
        <v>#REF!</v>
      </c>
      <c r="AX187" s="211" t="e">
        <f>IF('Crisis Indicator Data'!#REF!="No Data",1,IF(#REF!&lt;&gt;"",1,0))</f>
        <v>#REF!</v>
      </c>
      <c r="AY187" s="211" t="e">
        <f>IF('Crisis Indicator Data'!#REF!="No Data",1,IF(#REF!&lt;&gt;"",1,0))</f>
        <v>#REF!</v>
      </c>
      <c r="AZ187" s="211" t="e">
        <f>IF('Crisis Indicator Data'!#REF!="No Data",1,IF(#REF!&lt;&gt;"",1,0))</f>
        <v>#REF!</v>
      </c>
      <c r="BA187" t="e">
        <f t="shared" si="10"/>
        <v>#REF!</v>
      </c>
      <c r="BB187" s="22" t="e">
        <f t="shared" si="11"/>
        <v>#REF!</v>
      </c>
    </row>
    <row r="188" spans="1:54" x14ac:dyDescent="0.25">
      <c r="A188" t="s">
        <v>9063</v>
      </c>
      <c r="B188" s="211" t="e">
        <f>IF('Crisis Indicator Data'!#REF!="No Data",1,IF(#REF!&lt;&gt;"",1,0))</f>
        <v>#REF!</v>
      </c>
      <c r="C188" s="211" t="e">
        <f>IF('Crisis Indicator Data'!#REF!="No Data",1,IF(#REF!&lt;&gt;"",1,0))</f>
        <v>#REF!</v>
      </c>
      <c r="D188" s="211" t="e">
        <f>IF('Crisis Indicator Data'!#REF!="No Data",1,IF(#REF!&lt;&gt;"",1,0))</f>
        <v>#REF!</v>
      </c>
      <c r="E188" s="211" t="e">
        <f>IF('Crisis Indicator Data'!#REF!="No Data",1,IF(#REF!&lt;&gt;"",1,0))</f>
        <v>#REF!</v>
      </c>
      <c r="F188" s="211" t="e">
        <f>IF('Crisis Indicator Data'!#REF!="No Data",1,IF(#REF!&lt;&gt;"",1,0))</f>
        <v>#REF!</v>
      </c>
      <c r="G188" s="211" t="e">
        <f>IF('Crisis Indicator Data'!#REF!="No Data",1,IF(#REF!&lt;&gt;"",1,0))</f>
        <v>#REF!</v>
      </c>
      <c r="H188" s="211" t="e">
        <f>IF('Crisis Indicator Data'!#REF!="No Data",1,IF(#REF!&lt;&gt;"",1,0))</f>
        <v>#REF!</v>
      </c>
      <c r="I188" s="211" t="e">
        <f>IF('Crisis Indicator Data'!#REF!="No Data",1,IF(#REF!&lt;&gt;"",1,0))</f>
        <v>#REF!</v>
      </c>
      <c r="J188" s="211" t="e">
        <f>IF('Crisis Indicator Data'!#REF!="No Data",1,IF(#REF!&lt;&gt;"",1,0))</f>
        <v>#REF!</v>
      </c>
      <c r="K188" s="211" t="e">
        <f>IF('Crisis Indicator Data'!#REF!="No Data",1,IF(#REF!&lt;&gt;"",1,0))</f>
        <v>#REF!</v>
      </c>
      <c r="L188" s="211" t="e">
        <f>IF('Crisis Indicator Data'!#REF!="No Data",1,IF(#REF!&lt;&gt;"",1,0))</f>
        <v>#REF!</v>
      </c>
      <c r="M188" s="211" t="e">
        <f>IF('Crisis Indicator Data'!#REF!="No Data",1,IF(#REF!&lt;&gt;"",1,0))</f>
        <v>#REF!</v>
      </c>
      <c r="N188" s="211" t="e">
        <f>IF('Crisis Indicator Data'!#REF!="No Data",1,IF(#REF!&lt;&gt;"",1,0))</f>
        <v>#REF!</v>
      </c>
      <c r="O188" s="211" t="e">
        <f>IF('Crisis Indicator Data'!#REF!="No Data",1,IF(#REF!&lt;&gt;"",1,0))</f>
        <v>#REF!</v>
      </c>
      <c r="P188" s="211" t="e">
        <f>IF('Crisis Indicator Data'!#REF!="No Data",1,IF(#REF!&lt;&gt;"",1,0))</f>
        <v>#REF!</v>
      </c>
      <c r="Q188" s="211" t="e">
        <f>IF('Crisis Indicator Data'!#REF!="No Data",1,IF(#REF!&lt;&gt;"",1,0))</f>
        <v>#REF!</v>
      </c>
      <c r="R188" s="211" t="e">
        <f>IF('Crisis Indicator Data'!#REF!="No Data",1,IF(#REF!&lt;&gt;"",1,0))</f>
        <v>#REF!</v>
      </c>
      <c r="S188" s="211" t="e">
        <f>IF('Crisis Indicator Data'!#REF!="No Data",1,IF(#REF!&lt;&gt;"",1,0))</f>
        <v>#REF!</v>
      </c>
      <c r="T188" s="211" t="e">
        <f>IF('Crisis Indicator Data'!#REF!="No Data",1,IF(#REF!&lt;&gt;"",1,0))</f>
        <v>#REF!</v>
      </c>
      <c r="U188" s="211" t="e">
        <f>IF('Crisis Indicator Data'!#REF!="No Data",1,IF(#REF!&lt;&gt;"",1,0))</f>
        <v>#REF!</v>
      </c>
      <c r="V188" s="211" t="e">
        <f>IF('Crisis Indicator Data'!#REF!="No Data",1,IF(#REF!&lt;&gt;"",1,0))</f>
        <v>#REF!</v>
      </c>
      <c r="W188" s="211" t="e">
        <f>IF('Crisis Indicator Data'!#REF!="No Data",1,IF(#REF!&lt;&gt;"",1,0))</f>
        <v>#REF!</v>
      </c>
      <c r="X188" s="211" t="e">
        <f>IF('Crisis Indicator Data'!#REF!="No Data",1,IF(#REF!&lt;&gt;"",1,0))</f>
        <v>#REF!</v>
      </c>
      <c r="Y188" s="211" t="e">
        <f>IF('Crisis Indicator Data'!#REF!="No Data",1,IF(#REF!&lt;&gt;"",1,0))</f>
        <v>#REF!</v>
      </c>
      <c r="Z188" s="211" t="e">
        <f>IF('Crisis Indicator Data'!#REF!="No Data",1,IF(#REF!&lt;&gt;"",1,0))</f>
        <v>#REF!</v>
      </c>
      <c r="AA188" s="211" t="e">
        <f>IF('Crisis Indicator Data'!#REF!="No Data",1,IF(#REF!&lt;&gt;"",1,0))</f>
        <v>#REF!</v>
      </c>
      <c r="AB188" s="211" t="e">
        <f>IF('Crisis Indicator Data'!#REF!="No Data",1,IF(#REF!&lt;&gt;"",1,0))</f>
        <v>#REF!</v>
      </c>
      <c r="AC188" s="211" t="e">
        <f>IF('Crisis Indicator Data'!#REF!="No Data",1,IF(#REF!&lt;&gt;"",1,0))</f>
        <v>#REF!</v>
      </c>
      <c r="AD188" s="211" t="e">
        <f>IF('Crisis Indicator Data'!#REF!="No Data",1,IF(#REF!&lt;&gt;"",1,0))</f>
        <v>#REF!</v>
      </c>
      <c r="AE188" s="211" t="e">
        <f>IF('Crisis Indicator Data'!#REF!="No Data",1,IF(#REF!&lt;&gt;"",1,0))</f>
        <v>#REF!</v>
      </c>
      <c r="AF188" s="211" t="e">
        <f>IF('Crisis Indicator Data'!#REF!="No Data",1,IF(#REF!&lt;&gt;"",1,0))</f>
        <v>#REF!</v>
      </c>
      <c r="AG188" s="211" t="e">
        <f>IF('Crisis Indicator Data'!#REF!="No Data",1,IF(#REF!&lt;&gt;"",1,0))</f>
        <v>#REF!</v>
      </c>
      <c r="AH188" s="211" t="e">
        <f>IF('Crisis Indicator Data'!#REF!="No Data",1,IF(#REF!&lt;&gt;"",1,0))</f>
        <v>#REF!</v>
      </c>
      <c r="AI188" s="211" t="e">
        <f>IF('Crisis Indicator Data'!#REF!="No Data",1,IF(#REF!&lt;&gt;"",1,0))</f>
        <v>#REF!</v>
      </c>
      <c r="AJ188" s="211" t="e">
        <f>IF('Crisis Indicator Data'!#REF!="No Data",1,IF(#REF!&lt;&gt;"",1,0))</f>
        <v>#REF!</v>
      </c>
      <c r="AK188" s="211" t="e">
        <f>IF('Crisis Indicator Data'!#REF!="No Data",1,IF(#REF!&lt;&gt;"",1,0))</f>
        <v>#REF!</v>
      </c>
      <c r="AL188" s="211" t="e">
        <f>IF('Crisis Indicator Data'!#REF!="No Data",1,IF(#REF!&lt;&gt;"",1,0))</f>
        <v>#REF!</v>
      </c>
      <c r="AM188" s="211" t="e">
        <f>IF('Crisis Indicator Data'!#REF!="No Data",1,IF(#REF!&lt;&gt;"",1,0))</f>
        <v>#REF!</v>
      </c>
      <c r="AN188" s="211" t="e">
        <f>IF('Crisis Indicator Data'!#REF!="No Data",1,IF(#REF!&lt;&gt;"",1,0))</f>
        <v>#REF!</v>
      </c>
      <c r="AO188" s="211" t="e">
        <f>IF('Crisis Indicator Data'!#REF!="No Data",1,IF(#REF!&lt;&gt;"",1,0))</f>
        <v>#REF!</v>
      </c>
      <c r="AP188" s="211" t="e">
        <f>IF('Crisis Indicator Data'!#REF!="No Data",1,IF(#REF!&lt;&gt;"",1,0))</f>
        <v>#REF!</v>
      </c>
      <c r="AQ188" s="211" t="e">
        <f>IF('Crisis Indicator Data'!#REF!="No Data",1,IF(#REF!&lt;&gt;"",1,0))</f>
        <v>#REF!</v>
      </c>
      <c r="AR188" s="211" t="e">
        <f>IF('Crisis Indicator Data'!#REF!="No Data",1,IF(#REF!&lt;&gt;"",1,0))</f>
        <v>#REF!</v>
      </c>
      <c r="AS188" s="211" t="e">
        <f>IF('Crisis Indicator Data'!#REF!="No Data",1,IF(#REF!&lt;&gt;"",1,0))</f>
        <v>#REF!</v>
      </c>
      <c r="AT188" s="211" t="e">
        <f>IF('Crisis Indicator Data'!#REF!="No Data",1,IF(#REF!&lt;&gt;"",1,0))</f>
        <v>#REF!</v>
      </c>
      <c r="AU188" s="211" t="e">
        <f>IF('Crisis Indicator Data'!#REF!="No Data",1,IF(#REF!&lt;&gt;"",1,0))</f>
        <v>#REF!</v>
      </c>
      <c r="AV188" s="211" t="e">
        <f>IF('Crisis Indicator Data'!#REF!="No Data",1,IF(#REF!&lt;&gt;"",1,0))</f>
        <v>#REF!</v>
      </c>
      <c r="AW188" s="211" t="e">
        <f>IF('Crisis Indicator Data'!#REF!="No Data",1,IF(#REF!&lt;&gt;"",1,0))</f>
        <v>#REF!</v>
      </c>
      <c r="AX188" s="211" t="e">
        <f>IF('Crisis Indicator Data'!#REF!="No Data",1,IF(#REF!&lt;&gt;"",1,0))</f>
        <v>#REF!</v>
      </c>
      <c r="AY188" s="211" t="e">
        <f>IF('Crisis Indicator Data'!#REF!="No Data",1,IF(#REF!&lt;&gt;"",1,0))</f>
        <v>#REF!</v>
      </c>
      <c r="AZ188" s="211" t="e">
        <f>IF('Crisis Indicator Data'!#REF!="No Data",1,IF(#REF!&lt;&gt;"",1,0))</f>
        <v>#REF!</v>
      </c>
      <c r="BA188" t="e">
        <f t="shared" si="10"/>
        <v>#REF!</v>
      </c>
      <c r="BB188" s="22" t="e">
        <f t="shared" si="11"/>
        <v>#REF!</v>
      </c>
    </row>
    <row r="189" spans="1:54" x14ac:dyDescent="0.25">
      <c r="A189" t="s">
        <v>9065</v>
      </c>
      <c r="B189" s="211" t="e">
        <f>IF('Crisis Indicator Data'!#REF!="No Data",1,IF(#REF!&lt;&gt;"",1,0))</f>
        <v>#REF!</v>
      </c>
      <c r="C189" s="211" t="e">
        <f>IF('Crisis Indicator Data'!#REF!="No Data",1,IF(#REF!&lt;&gt;"",1,0))</f>
        <v>#REF!</v>
      </c>
      <c r="D189" s="211" t="e">
        <f>IF('Crisis Indicator Data'!#REF!="No Data",1,IF(#REF!&lt;&gt;"",1,0))</f>
        <v>#REF!</v>
      </c>
      <c r="E189" s="211" t="e">
        <f>IF('Crisis Indicator Data'!#REF!="No Data",1,IF(#REF!&lt;&gt;"",1,0))</f>
        <v>#REF!</v>
      </c>
      <c r="F189" s="211" t="e">
        <f>IF('Crisis Indicator Data'!#REF!="No Data",1,IF(#REF!&lt;&gt;"",1,0))</f>
        <v>#REF!</v>
      </c>
      <c r="G189" s="211" t="e">
        <f>IF('Crisis Indicator Data'!#REF!="No Data",1,IF(#REF!&lt;&gt;"",1,0))</f>
        <v>#REF!</v>
      </c>
      <c r="H189" s="211" t="e">
        <f>IF('Crisis Indicator Data'!#REF!="No Data",1,IF(#REF!&lt;&gt;"",1,0))</f>
        <v>#REF!</v>
      </c>
      <c r="I189" s="211" t="e">
        <f>IF('Crisis Indicator Data'!#REF!="No Data",1,IF(#REF!&lt;&gt;"",1,0))</f>
        <v>#REF!</v>
      </c>
      <c r="J189" s="211" t="e">
        <f>IF('Crisis Indicator Data'!#REF!="No Data",1,IF(#REF!&lt;&gt;"",1,0))</f>
        <v>#REF!</v>
      </c>
      <c r="K189" s="211" t="e">
        <f>IF('Crisis Indicator Data'!#REF!="No Data",1,IF(#REF!&lt;&gt;"",1,0))</f>
        <v>#REF!</v>
      </c>
      <c r="L189" s="211" t="e">
        <f>IF('Crisis Indicator Data'!#REF!="No Data",1,IF(#REF!&lt;&gt;"",1,0))</f>
        <v>#REF!</v>
      </c>
      <c r="M189" s="211" t="e">
        <f>IF('Crisis Indicator Data'!#REF!="No Data",1,IF(#REF!&lt;&gt;"",1,0))</f>
        <v>#REF!</v>
      </c>
      <c r="N189" s="211" t="e">
        <f>IF('Crisis Indicator Data'!#REF!="No Data",1,IF(#REF!&lt;&gt;"",1,0))</f>
        <v>#REF!</v>
      </c>
      <c r="O189" s="211" t="e">
        <f>IF('Crisis Indicator Data'!#REF!="No Data",1,IF(#REF!&lt;&gt;"",1,0))</f>
        <v>#REF!</v>
      </c>
      <c r="P189" s="211" t="e">
        <f>IF('Crisis Indicator Data'!#REF!="No Data",1,IF(#REF!&lt;&gt;"",1,0))</f>
        <v>#REF!</v>
      </c>
      <c r="Q189" s="211" t="e">
        <f>IF('Crisis Indicator Data'!#REF!="No Data",1,IF(#REF!&lt;&gt;"",1,0))</f>
        <v>#REF!</v>
      </c>
      <c r="R189" s="211" t="e">
        <f>IF('Crisis Indicator Data'!#REF!="No Data",1,IF(#REF!&lt;&gt;"",1,0))</f>
        <v>#REF!</v>
      </c>
      <c r="S189" s="211" t="e">
        <f>IF('Crisis Indicator Data'!#REF!="No Data",1,IF(#REF!&lt;&gt;"",1,0))</f>
        <v>#REF!</v>
      </c>
      <c r="T189" s="211" t="e">
        <f>IF('Crisis Indicator Data'!#REF!="No Data",1,IF(#REF!&lt;&gt;"",1,0))</f>
        <v>#REF!</v>
      </c>
      <c r="U189" s="211" t="e">
        <f>IF('Crisis Indicator Data'!#REF!="No Data",1,IF(#REF!&lt;&gt;"",1,0))</f>
        <v>#REF!</v>
      </c>
      <c r="V189" s="211" t="e">
        <f>IF('Crisis Indicator Data'!#REF!="No Data",1,IF(#REF!&lt;&gt;"",1,0))</f>
        <v>#REF!</v>
      </c>
      <c r="W189" s="211" t="e">
        <f>IF('Crisis Indicator Data'!#REF!="No Data",1,IF(#REF!&lt;&gt;"",1,0))</f>
        <v>#REF!</v>
      </c>
      <c r="X189" s="211" t="e">
        <f>IF('Crisis Indicator Data'!#REF!="No Data",1,IF(#REF!&lt;&gt;"",1,0))</f>
        <v>#REF!</v>
      </c>
      <c r="Y189" s="211" t="e">
        <f>IF('Crisis Indicator Data'!#REF!="No Data",1,IF(#REF!&lt;&gt;"",1,0))</f>
        <v>#REF!</v>
      </c>
      <c r="Z189" s="211" t="e">
        <f>IF('Crisis Indicator Data'!#REF!="No Data",1,IF(#REF!&lt;&gt;"",1,0))</f>
        <v>#REF!</v>
      </c>
      <c r="AA189" s="211" t="e">
        <f>IF('Crisis Indicator Data'!#REF!="No Data",1,IF(#REF!&lt;&gt;"",1,0))</f>
        <v>#REF!</v>
      </c>
      <c r="AB189" s="211" t="e">
        <f>IF('Crisis Indicator Data'!#REF!="No Data",1,IF(#REF!&lt;&gt;"",1,0))</f>
        <v>#REF!</v>
      </c>
      <c r="AC189" s="211" t="e">
        <f>IF('Crisis Indicator Data'!#REF!="No Data",1,IF(#REF!&lt;&gt;"",1,0))</f>
        <v>#REF!</v>
      </c>
      <c r="AD189" s="211" t="e">
        <f>IF('Crisis Indicator Data'!#REF!="No Data",1,IF(#REF!&lt;&gt;"",1,0))</f>
        <v>#REF!</v>
      </c>
      <c r="AE189" s="211" t="e">
        <f>IF('Crisis Indicator Data'!#REF!="No Data",1,IF(#REF!&lt;&gt;"",1,0))</f>
        <v>#REF!</v>
      </c>
      <c r="AF189" s="211" t="e">
        <f>IF('Crisis Indicator Data'!#REF!="No Data",1,IF(#REF!&lt;&gt;"",1,0))</f>
        <v>#REF!</v>
      </c>
      <c r="AG189" s="211" t="e">
        <f>IF('Crisis Indicator Data'!#REF!="No Data",1,IF(#REF!&lt;&gt;"",1,0))</f>
        <v>#REF!</v>
      </c>
      <c r="AH189" s="211" t="e">
        <f>IF('Crisis Indicator Data'!#REF!="No Data",1,IF(#REF!&lt;&gt;"",1,0))</f>
        <v>#REF!</v>
      </c>
      <c r="AI189" s="211" t="e">
        <f>IF('Crisis Indicator Data'!#REF!="No Data",1,IF(#REF!&lt;&gt;"",1,0))</f>
        <v>#REF!</v>
      </c>
      <c r="AJ189" s="211" t="e">
        <f>IF('Crisis Indicator Data'!#REF!="No Data",1,IF(#REF!&lt;&gt;"",1,0))</f>
        <v>#REF!</v>
      </c>
      <c r="AK189" s="211" t="e">
        <f>IF('Crisis Indicator Data'!#REF!="No Data",1,IF(#REF!&lt;&gt;"",1,0))</f>
        <v>#REF!</v>
      </c>
      <c r="AL189" s="211" t="e">
        <f>IF('Crisis Indicator Data'!#REF!="No Data",1,IF(#REF!&lt;&gt;"",1,0))</f>
        <v>#REF!</v>
      </c>
      <c r="AM189" s="211" t="e">
        <f>IF('Crisis Indicator Data'!#REF!="No Data",1,IF(#REF!&lt;&gt;"",1,0))</f>
        <v>#REF!</v>
      </c>
      <c r="AN189" s="211" t="e">
        <f>IF('Crisis Indicator Data'!#REF!="No Data",1,IF(#REF!&lt;&gt;"",1,0))</f>
        <v>#REF!</v>
      </c>
      <c r="AO189" s="211" t="e">
        <f>IF('Crisis Indicator Data'!#REF!="No Data",1,IF(#REF!&lt;&gt;"",1,0))</f>
        <v>#REF!</v>
      </c>
      <c r="AP189" s="211" t="e">
        <f>IF('Crisis Indicator Data'!#REF!="No Data",1,IF(#REF!&lt;&gt;"",1,0))</f>
        <v>#REF!</v>
      </c>
      <c r="AQ189" s="211" t="e">
        <f>IF('Crisis Indicator Data'!#REF!="No Data",1,IF(#REF!&lt;&gt;"",1,0))</f>
        <v>#REF!</v>
      </c>
      <c r="AR189" s="211" t="e">
        <f>IF('Crisis Indicator Data'!#REF!="No Data",1,IF(#REF!&lt;&gt;"",1,0))</f>
        <v>#REF!</v>
      </c>
      <c r="AS189" s="211" t="e">
        <f>IF('Crisis Indicator Data'!#REF!="No Data",1,IF(#REF!&lt;&gt;"",1,0))</f>
        <v>#REF!</v>
      </c>
      <c r="AT189" s="211" t="e">
        <f>IF('Crisis Indicator Data'!#REF!="No Data",1,IF(#REF!&lt;&gt;"",1,0))</f>
        <v>#REF!</v>
      </c>
      <c r="AU189" s="211" t="e">
        <f>IF('Crisis Indicator Data'!#REF!="No Data",1,IF(#REF!&lt;&gt;"",1,0))</f>
        <v>#REF!</v>
      </c>
      <c r="AV189" s="211" t="e">
        <f>IF('Crisis Indicator Data'!#REF!="No Data",1,IF(#REF!&lt;&gt;"",1,0))</f>
        <v>#REF!</v>
      </c>
      <c r="AW189" s="211" t="e">
        <f>IF('Crisis Indicator Data'!#REF!="No Data",1,IF(#REF!&lt;&gt;"",1,0))</f>
        <v>#REF!</v>
      </c>
      <c r="AX189" s="211" t="e">
        <f>IF('Crisis Indicator Data'!#REF!="No Data",1,IF(#REF!&lt;&gt;"",1,0))</f>
        <v>#REF!</v>
      </c>
      <c r="AY189" s="211" t="e">
        <f>IF('Crisis Indicator Data'!#REF!="No Data",1,IF(#REF!&lt;&gt;"",1,0))</f>
        <v>#REF!</v>
      </c>
      <c r="AZ189" s="211" t="e">
        <f>IF('Crisis Indicator Data'!#REF!="No Data",1,IF(#REF!&lt;&gt;"",1,0))</f>
        <v>#REF!</v>
      </c>
      <c r="BA189" t="e">
        <f t="shared" si="10"/>
        <v>#REF!</v>
      </c>
      <c r="BB189" s="22" t="e">
        <f t="shared" si="11"/>
        <v>#REF!</v>
      </c>
    </row>
    <row r="190" spans="1:54" x14ac:dyDescent="0.25">
      <c r="A190" t="s">
        <v>9070</v>
      </c>
      <c r="B190" s="211" t="e">
        <f>IF('Crisis Indicator Data'!#REF!="No Data",1,IF(#REF!&lt;&gt;"",1,0))</f>
        <v>#REF!</v>
      </c>
      <c r="C190" s="211" t="e">
        <f>IF('Crisis Indicator Data'!#REF!="No Data",1,IF(#REF!&lt;&gt;"",1,0))</f>
        <v>#REF!</v>
      </c>
      <c r="D190" s="211" t="e">
        <f>IF('Crisis Indicator Data'!#REF!="No Data",1,IF(#REF!&lt;&gt;"",1,0))</f>
        <v>#REF!</v>
      </c>
      <c r="E190" s="211" t="e">
        <f>IF('Crisis Indicator Data'!#REF!="No Data",1,IF(#REF!&lt;&gt;"",1,0))</f>
        <v>#REF!</v>
      </c>
      <c r="F190" s="211" t="e">
        <f>IF('Crisis Indicator Data'!#REF!="No Data",1,IF(#REF!&lt;&gt;"",1,0))</f>
        <v>#REF!</v>
      </c>
      <c r="G190" s="211" t="e">
        <f>IF('Crisis Indicator Data'!#REF!="No Data",1,IF(#REF!&lt;&gt;"",1,0))</f>
        <v>#REF!</v>
      </c>
      <c r="H190" s="211" t="e">
        <f>IF('Crisis Indicator Data'!#REF!="No Data",1,IF(#REF!&lt;&gt;"",1,0))</f>
        <v>#REF!</v>
      </c>
      <c r="I190" s="211" t="e">
        <f>IF('Crisis Indicator Data'!#REF!="No Data",1,IF(#REF!&lt;&gt;"",1,0))</f>
        <v>#REF!</v>
      </c>
      <c r="J190" s="211" t="e">
        <f>IF('Crisis Indicator Data'!#REF!="No Data",1,IF(#REF!&lt;&gt;"",1,0))</f>
        <v>#REF!</v>
      </c>
      <c r="K190" s="211" t="e">
        <f>IF('Crisis Indicator Data'!#REF!="No Data",1,IF(#REF!&lt;&gt;"",1,0))</f>
        <v>#REF!</v>
      </c>
      <c r="L190" s="211" t="e">
        <f>IF('Crisis Indicator Data'!#REF!="No Data",1,IF(#REF!&lt;&gt;"",1,0))</f>
        <v>#REF!</v>
      </c>
      <c r="M190" s="211" t="e">
        <f>IF('Crisis Indicator Data'!#REF!="No Data",1,IF(#REF!&lt;&gt;"",1,0))</f>
        <v>#REF!</v>
      </c>
      <c r="N190" s="211" t="e">
        <f>IF('Crisis Indicator Data'!#REF!="No Data",1,IF(#REF!&lt;&gt;"",1,0))</f>
        <v>#REF!</v>
      </c>
      <c r="O190" s="211" t="e">
        <f>IF('Crisis Indicator Data'!#REF!="No Data",1,IF(#REF!&lt;&gt;"",1,0))</f>
        <v>#REF!</v>
      </c>
      <c r="P190" s="211" t="e">
        <f>IF('Crisis Indicator Data'!#REF!="No Data",1,IF(#REF!&lt;&gt;"",1,0))</f>
        <v>#REF!</v>
      </c>
      <c r="Q190" s="211" t="e">
        <f>IF('Crisis Indicator Data'!#REF!="No Data",1,IF(#REF!&lt;&gt;"",1,0))</f>
        <v>#REF!</v>
      </c>
      <c r="R190" s="211" t="e">
        <f>IF('Crisis Indicator Data'!#REF!="No Data",1,IF(#REF!&lt;&gt;"",1,0))</f>
        <v>#REF!</v>
      </c>
      <c r="S190" s="211" t="e">
        <f>IF('Crisis Indicator Data'!#REF!="No Data",1,IF(#REF!&lt;&gt;"",1,0))</f>
        <v>#REF!</v>
      </c>
      <c r="T190" s="211" t="e">
        <f>IF('Crisis Indicator Data'!#REF!="No Data",1,IF(#REF!&lt;&gt;"",1,0))</f>
        <v>#REF!</v>
      </c>
      <c r="U190" s="211" t="e">
        <f>IF('Crisis Indicator Data'!#REF!="No Data",1,IF(#REF!&lt;&gt;"",1,0))</f>
        <v>#REF!</v>
      </c>
      <c r="V190" s="211" t="e">
        <f>IF('Crisis Indicator Data'!#REF!="No Data",1,IF(#REF!&lt;&gt;"",1,0))</f>
        <v>#REF!</v>
      </c>
      <c r="W190" s="211" t="e">
        <f>IF('Crisis Indicator Data'!#REF!="No Data",1,IF(#REF!&lt;&gt;"",1,0))</f>
        <v>#REF!</v>
      </c>
      <c r="X190" s="211" t="e">
        <f>IF('Crisis Indicator Data'!#REF!="No Data",1,IF(#REF!&lt;&gt;"",1,0))</f>
        <v>#REF!</v>
      </c>
      <c r="Y190" s="211" t="e">
        <f>IF('Crisis Indicator Data'!#REF!="No Data",1,IF(#REF!&lt;&gt;"",1,0))</f>
        <v>#REF!</v>
      </c>
      <c r="Z190" s="211" t="e">
        <f>IF('Crisis Indicator Data'!#REF!="No Data",1,IF(#REF!&lt;&gt;"",1,0))</f>
        <v>#REF!</v>
      </c>
      <c r="AA190" s="211" t="e">
        <f>IF('Crisis Indicator Data'!#REF!="No Data",1,IF(#REF!&lt;&gt;"",1,0))</f>
        <v>#REF!</v>
      </c>
      <c r="AB190" s="211" t="e">
        <f>IF('Crisis Indicator Data'!#REF!="No Data",1,IF(#REF!&lt;&gt;"",1,0))</f>
        <v>#REF!</v>
      </c>
      <c r="AC190" s="211" t="e">
        <f>IF('Crisis Indicator Data'!#REF!="No Data",1,IF(#REF!&lt;&gt;"",1,0))</f>
        <v>#REF!</v>
      </c>
      <c r="AD190" s="211" t="e">
        <f>IF('Crisis Indicator Data'!#REF!="No Data",1,IF(#REF!&lt;&gt;"",1,0))</f>
        <v>#REF!</v>
      </c>
      <c r="AE190" s="211" t="e">
        <f>IF('Crisis Indicator Data'!#REF!="No Data",1,IF(#REF!&lt;&gt;"",1,0))</f>
        <v>#REF!</v>
      </c>
      <c r="AF190" s="211" t="e">
        <f>IF('Crisis Indicator Data'!#REF!="No Data",1,IF(#REF!&lt;&gt;"",1,0))</f>
        <v>#REF!</v>
      </c>
      <c r="AG190" s="211" t="e">
        <f>IF('Crisis Indicator Data'!#REF!="No Data",1,IF(#REF!&lt;&gt;"",1,0))</f>
        <v>#REF!</v>
      </c>
      <c r="AH190" s="211" t="e">
        <f>IF('Crisis Indicator Data'!#REF!="No Data",1,IF(#REF!&lt;&gt;"",1,0))</f>
        <v>#REF!</v>
      </c>
      <c r="AI190" s="211" t="e">
        <f>IF('Crisis Indicator Data'!#REF!="No Data",1,IF(#REF!&lt;&gt;"",1,0))</f>
        <v>#REF!</v>
      </c>
      <c r="AJ190" s="211" t="e">
        <f>IF('Crisis Indicator Data'!#REF!="No Data",1,IF(#REF!&lt;&gt;"",1,0))</f>
        <v>#REF!</v>
      </c>
      <c r="AK190" s="211" t="e">
        <f>IF('Crisis Indicator Data'!#REF!="No Data",1,IF(#REF!&lt;&gt;"",1,0))</f>
        <v>#REF!</v>
      </c>
      <c r="AL190" s="211" t="e">
        <f>IF('Crisis Indicator Data'!#REF!="No Data",1,IF(#REF!&lt;&gt;"",1,0))</f>
        <v>#REF!</v>
      </c>
      <c r="AM190" s="211" t="e">
        <f>IF('Crisis Indicator Data'!#REF!="No Data",1,IF(#REF!&lt;&gt;"",1,0))</f>
        <v>#REF!</v>
      </c>
      <c r="AN190" s="211" t="e">
        <f>IF('Crisis Indicator Data'!#REF!="No Data",1,IF(#REF!&lt;&gt;"",1,0))</f>
        <v>#REF!</v>
      </c>
      <c r="AO190" s="211" t="e">
        <f>IF('Crisis Indicator Data'!#REF!="No Data",1,IF(#REF!&lt;&gt;"",1,0))</f>
        <v>#REF!</v>
      </c>
      <c r="AP190" s="211" t="e">
        <f>IF('Crisis Indicator Data'!#REF!="No Data",1,IF(#REF!&lt;&gt;"",1,0))</f>
        <v>#REF!</v>
      </c>
      <c r="AQ190" s="211" t="e">
        <f>IF('Crisis Indicator Data'!#REF!="No Data",1,IF(#REF!&lt;&gt;"",1,0))</f>
        <v>#REF!</v>
      </c>
      <c r="AR190" s="211" t="e">
        <f>IF('Crisis Indicator Data'!#REF!="No Data",1,IF(#REF!&lt;&gt;"",1,0))</f>
        <v>#REF!</v>
      </c>
      <c r="AS190" s="211" t="e">
        <f>IF('Crisis Indicator Data'!#REF!="No Data",1,IF(#REF!&lt;&gt;"",1,0))</f>
        <v>#REF!</v>
      </c>
      <c r="AT190" s="211" t="e">
        <f>IF('Crisis Indicator Data'!#REF!="No Data",1,IF(#REF!&lt;&gt;"",1,0))</f>
        <v>#REF!</v>
      </c>
      <c r="AU190" s="211" t="e">
        <f>IF('Crisis Indicator Data'!#REF!="No Data",1,IF(#REF!&lt;&gt;"",1,0))</f>
        <v>#REF!</v>
      </c>
      <c r="AV190" s="211" t="e">
        <f>IF('Crisis Indicator Data'!#REF!="No Data",1,IF(#REF!&lt;&gt;"",1,0))</f>
        <v>#REF!</v>
      </c>
      <c r="AW190" s="211" t="e">
        <f>IF('Crisis Indicator Data'!#REF!="No Data",1,IF(#REF!&lt;&gt;"",1,0))</f>
        <v>#REF!</v>
      </c>
      <c r="AX190" s="211" t="e">
        <f>IF('Crisis Indicator Data'!#REF!="No Data",1,IF(#REF!&lt;&gt;"",1,0))</f>
        <v>#REF!</v>
      </c>
      <c r="AY190" s="211" t="e">
        <f>IF('Crisis Indicator Data'!#REF!="No Data",1,IF(#REF!&lt;&gt;"",1,0))</f>
        <v>#REF!</v>
      </c>
      <c r="AZ190" s="211" t="e">
        <f>IF('Crisis Indicator Data'!#REF!="No Data",1,IF(#REF!&lt;&gt;"",1,0))</f>
        <v>#REF!</v>
      </c>
      <c r="BA190" t="e">
        <f t="shared" si="10"/>
        <v>#REF!</v>
      </c>
      <c r="BB190" s="22" t="e">
        <f t="shared" si="11"/>
        <v>#REF!</v>
      </c>
    </row>
    <row r="191" spans="1:54" x14ac:dyDescent="0.25">
      <c r="A191" t="s">
        <v>9073</v>
      </c>
      <c r="B191" s="211" t="e">
        <f>IF('Crisis Indicator Data'!#REF!="No Data",1,IF(#REF!&lt;&gt;"",1,0))</f>
        <v>#REF!</v>
      </c>
      <c r="C191" s="211" t="e">
        <f>IF('Crisis Indicator Data'!#REF!="No Data",1,IF(#REF!&lt;&gt;"",1,0))</f>
        <v>#REF!</v>
      </c>
      <c r="D191" s="211" t="e">
        <f>IF('Crisis Indicator Data'!#REF!="No Data",1,IF(#REF!&lt;&gt;"",1,0))</f>
        <v>#REF!</v>
      </c>
      <c r="E191" s="211" t="e">
        <f>IF('Crisis Indicator Data'!#REF!="No Data",1,IF(#REF!&lt;&gt;"",1,0))</f>
        <v>#REF!</v>
      </c>
      <c r="F191" s="211" t="e">
        <f>IF('Crisis Indicator Data'!#REF!="No Data",1,IF(#REF!&lt;&gt;"",1,0))</f>
        <v>#REF!</v>
      </c>
      <c r="G191" s="211" t="e">
        <f>IF('Crisis Indicator Data'!#REF!="No Data",1,IF(#REF!&lt;&gt;"",1,0))</f>
        <v>#REF!</v>
      </c>
      <c r="H191" s="211" t="e">
        <f>IF('Crisis Indicator Data'!#REF!="No Data",1,IF(#REF!&lt;&gt;"",1,0))</f>
        <v>#REF!</v>
      </c>
      <c r="I191" s="211" t="e">
        <f>IF('Crisis Indicator Data'!#REF!="No Data",1,IF(#REF!&lt;&gt;"",1,0))</f>
        <v>#REF!</v>
      </c>
      <c r="J191" s="211" t="e">
        <f>IF('Crisis Indicator Data'!#REF!="No Data",1,IF(#REF!&lt;&gt;"",1,0))</f>
        <v>#REF!</v>
      </c>
      <c r="K191" s="211" t="e">
        <f>IF('Crisis Indicator Data'!#REF!="No Data",1,IF(#REF!&lt;&gt;"",1,0))</f>
        <v>#REF!</v>
      </c>
      <c r="L191" s="211" t="e">
        <f>IF('Crisis Indicator Data'!#REF!="No Data",1,IF(#REF!&lt;&gt;"",1,0))</f>
        <v>#REF!</v>
      </c>
      <c r="M191" s="211" t="e">
        <f>IF('Crisis Indicator Data'!#REF!="No Data",1,IF(#REF!&lt;&gt;"",1,0))</f>
        <v>#REF!</v>
      </c>
      <c r="N191" s="211" t="e">
        <f>IF('Crisis Indicator Data'!#REF!="No Data",1,IF(#REF!&lt;&gt;"",1,0))</f>
        <v>#REF!</v>
      </c>
      <c r="O191" s="211" t="e">
        <f>IF('Crisis Indicator Data'!#REF!="No Data",1,IF(#REF!&lt;&gt;"",1,0))</f>
        <v>#REF!</v>
      </c>
      <c r="P191" s="211" t="e">
        <f>IF('Crisis Indicator Data'!#REF!="No Data",1,IF(#REF!&lt;&gt;"",1,0))</f>
        <v>#REF!</v>
      </c>
      <c r="Q191" s="211" t="e">
        <f>IF('Crisis Indicator Data'!#REF!="No Data",1,IF(#REF!&lt;&gt;"",1,0))</f>
        <v>#REF!</v>
      </c>
      <c r="R191" s="211" t="e">
        <f>IF('Crisis Indicator Data'!#REF!="No Data",1,IF(#REF!&lt;&gt;"",1,0))</f>
        <v>#REF!</v>
      </c>
      <c r="S191" s="211" t="e">
        <f>IF('Crisis Indicator Data'!#REF!="No Data",1,IF(#REF!&lt;&gt;"",1,0))</f>
        <v>#REF!</v>
      </c>
      <c r="T191" s="211" t="e">
        <f>IF('Crisis Indicator Data'!#REF!="No Data",1,IF(#REF!&lt;&gt;"",1,0))</f>
        <v>#REF!</v>
      </c>
      <c r="U191" s="211" t="e">
        <f>IF('Crisis Indicator Data'!#REF!="No Data",1,IF(#REF!&lt;&gt;"",1,0))</f>
        <v>#REF!</v>
      </c>
      <c r="V191" s="211" t="e">
        <f>IF('Crisis Indicator Data'!#REF!="No Data",1,IF(#REF!&lt;&gt;"",1,0))</f>
        <v>#REF!</v>
      </c>
      <c r="W191" s="211" t="e">
        <f>IF('Crisis Indicator Data'!#REF!="No Data",1,IF(#REF!&lt;&gt;"",1,0))</f>
        <v>#REF!</v>
      </c>
      <c r="X191" s="211" t="e">
        <f>IF('Crisis Indicator Data'!#REF!="No Data",1,IF(#REF!&lt;&gt;"",1,0))</f>
        <v>#REF!</v>
      </c>
      <c r="Y191" s="211" t="e">
        <f>IF('Crisis Indicator Data'!#REF!="No Data",1,IF(#REF!&lt;&gt;"",1,0))</f>
        <v>#REF!</v>
      </c>
      <c r="Z191" s="211" t="e">
        <f>IF('Crisis Indicator Data'!#REF!="No Data",1,IF(#REF!&lt;&gt;"",1,0))</f>
        <v>#REF!</v>
      </c>
      <c r="AA191" s="211" t="e">
        <f>IF('Crisis Indicator Data'!#REF!="No Data",1,IF(#REF!&lt;&gt;"",1,0))</f>
        <v>#REF!</v>
      </c>
      <c r="AB191" s="211" t="e">
        <f>IF('Crisis Indicator Data'!#REF!="No Data",1,IF(#REF!&lt;&gt;"",1,0))</f>
        <v>#REF!</v>
      </c>
      <c r="AC191" s="211" t="e">
        <f>IF('Crisis Indicator Data'!#REF!="No Data",1,IF(#REF!&lt;&gt;"",1,0))</f>
        <v>#REF!</v>
      </c>
      <c r="AD191" s="211" t="e">
        <f>IF('Crisis Indicator Data'!#REF!="No Data",1,IF(#REF!&lt;&gt;"",1,0))</f>
        <v>#REF!</v>
      </c>
      <c r="AE191" s="211" t="e">
        <f>IF('Crisis Indicator Data'!#REF!="No Data",1,IF(#REF!&lt;&gt;"",1,0))</f>
        <v>#REF!</v>
      </c>
      <c r="AF191" s="211" t="e">
        <f>IF('Crisis Indicator Data'!#REF!="No Data",1,IF(#REF!&lt;&gt;"",1,0))</f>
        <v>#REF!</v>
      </c>
      <c r="AG191" s="211" t="e">
        <f>IF('Crisis Indicator Data'!#REF!="No Data",1,IF(#REF!&lt;&gt;"",1,0))</f>
        <v>#REF!</v>
      </c>
      <c r="AH191" s="211" t="e">
        <f>IF('Crisis Indicator Data'!#REF!="No Data",1,IF(#REF!&lt;&gt;"",1,0))</f>
        <v>#REF!</v>
      </c>
      <c r="AI191" s="211" t="e">
        <f>IF('Crisis Indicator Data'!#REF!="No Data",1,IF(#REF!&lt;&gt;"",1,0))</f>
        <v>#REF!</v>
      </c>
      <c r="AJ191" s="211" t="e">
        <f>IF('Crisis Indicator Data'!#REF!="No Data",1,IF(#REF!&lt;&gt;"",1,0))</f>
        <v>#REF!</v>
      </c>
      <c r="AK191" s="211" t="e">
        <f>IF('Crisis Indicator Data'!#REF!="No Data",1,IF(#REF!&lt;&gt;"",1,0))</f>
        <v>#REF!</v>
      </c>
      <c r="AL191" s="211" t="e">
        <f>IF('Crisis Indicator Data'!#REF!="No Data",1,IF(#REF!&lt;&gt;"",1,0))</f>
        <v>#REF!</v>
      </c>
      <c r="AM191" s="211" t="e">
        <f>IF('Crisis Indicator Data'!#REF!="No Data",1,IF(#REF!&lt;&gt;"",1,0))</f>
        <v>#REF!</v>
      </c>
      <c r="AN191" s="211" t="e">
        <f>IF('Crisis Indicator Data'!#REF!="No Data",1,IF(#REF!&lt;&gt;"",1,0))</f>
        <v>#REF!</v>
      </c>
      <c r="AO191" s="211" t="e">
        <f>IF('Crisis Indicator Data'!#REF!="No Data",1,IF(#REF!&lt;&gt;"",1,0))</f>
        <v>#REF!</v>
      </c>
      <c r="AP191" s="211" t="e">
        <f>IF('Crisis Indicator Data'!#REF!="No Data",1,IF(#REF!&lt;&gt;"",1,0))</f>
        <v>#REF!</v>
      </c>
      <c r="AQ191" s="211" t="e">
        <f>IF('Crisis Indicator Data'!#REF!="No Data",1,IF(#REF!&lt;&gt;"",1,0))</f>
        <v>#REF!</v>
      </c>
      <c r="AR191" s="211" t="e">
        <f>IF('Crisis Indicator Data'!#REF!="No Data",1,IF(#REF!&lt;&gt;"",1,0))</f>
        <v>#REF!</v>
      </c>
      <c r="AS191" s="211" t="e">
        <f>IF('Crisis Indicator Data'!#REF!="No Data",1,IF(#REF!&lt;&gt;"",1,0))</f>
        <v>#REF!</v>
      </c>
      <c r="AT191" s="211" t="e">
        <f>IF('Crisis Indicator Data'!#REF!="No Data",1,IF(#REF!&lt;&gt;"",1,0))</f>
        <v>#REF!</v>
      </c>
      <c r="AU191" s="211" t="e">
        <f>IF('Crisis Indicator Data'!#REF!="No Data",1,IF(#REF!&lt;&gt;"",1,0))</f>
        <v>#REF!</v>
      </c>
      <c r="AV191" s="211" t="e">
        <f>IF('Crisis Indicator Data'!#REF!="No Data",1,IF(#REF!&lt;&gt;"",1,0))</f>
        <v>#REF!</v>
      </c>
      <c r="AW191" s="211" t="e">
        <f>IF('Crisis Indicator Data'!#REF!="No Data",1,IF(#REF!&lt;&gt;"",1,0))</f>
        <v>#REF!</v>
      </c>
      <c r="AX191" s="211" t="e">
        <f>IF('Crisis Indicator Data'!#REF!="No Data",1,IF(#REF!&lt;&gt;"",1,0))</f>
        <v>#REF!</v>
      </c>
      <c r="AY191" s="211" t="e">
        <f>IF('Crisis Indicator Data'!#REF!="No Data",1,IF(#REF!&lt;&gt;"",1,0))</f>
        <v>#REF!</v>
      </c>
      <c r="AZ191" s="211" t="e">
        <f>IF('Crisis Indicator Data'!#REF!="No Data",1,IF(#REF!&lt;&gt;"",1,0))</f>
        <v>#REF!</v>
      </c>
      <c r="BA191" t="e">
        <f t="shared" si="10"/>
        <v>#REF!</v>
      </c>
      <c r="BB191" s="22" t="e">
        <f t="shared" si="11"/>
        <v>#REF!</v>
      </c>
    </row>
    <row r="192" spans="1:54" x14ac:dyDescent="0.25">
      <c r="A192" t="s">
        <v>9074</v>
      </c>
      <c r="B192" s="211" t="e">
        <f>IF('Crisis Indicator Data'!#REF!="No Data",1,IF(#REF!&lt;&gt;"",1,0))</f>
        <v>#REF!</v>
      </c>
      <c r="C192" s="211" t="e">
        <f>IF('Crisis Indicator Data'!#REF!="No Data",1,IF(#REF!&lt;&gt;"",1,0))</f>
        <v>#REF!</v>
      </c>
      <c r="D192" s="211" t="e">
        <f>IF('Crisis Indicator Data'!#REF!="No Data",1,IF(#REF!&lt;&gt;"",1,0))</f>
        <v>#REF!</v>
      </c>
      <c r="E192" s="211" t="e">
        <f>IF('Crisis Indicator Data'!#REF!="No Data",1,IF(#REF!&lt;&gt;"",1,0))</f>
        <v>#REF!</v>
      </c>
      <c r="F192" s="211" t="e">
        <f>IF('Crisis Indicator Data'!#REF!="No Data",1,IF(#REF!&lt;&gt;"",1,0))</f>
        <v>#REF!</v>
      </c>
      <c r="G192" s="211" t="e">
        <f>IF('Crisis Indicator Data'!#REF!="No Data",1,IF(#REF!&lt;&gt;"",1,0))</f>
        <v>#REF!</v>
      </c>
      <c r="H192" s="211" t="e">
        <f>IF('Crisis Indicator Data'!#REF!="No Data",1,IF(#REF!&lt;&gt;"",1,0))</f>
        <v>#REF!</v>
      </c>
      <c r="I192" s="211" t="e">
        <f>IF('Crisis Indicator Data'!#REF!="No Data",1,IF(#REF!&lt;&gt;"",1,0))</f>
        <v>#REF!</v>
      </c>
      <c r="J192" s="211" t="e">
        <f>IF('Crisis Indicator Data'!#REF!="No Data",1,IF(#REF!&lt;&gt;"",1,0))</f>
        <v>#REF!</v>
      </c>
      <c r="K192" s="211" t="e">
        <f>IF('Crisis Indicator Data'!#REF!="No Data",1,IF(#REF!&lt;&gt;"",1,0))</f>
        <v>#REF!</v>
      </c>
      <c r="L192" s="211" t="e">
        <f>IF('Crisis Indicator Data'!#REF!="No Data",1,IF(#REF!&lt;&gt;"",1,0))</f>
        <v>#REF!</v>
      </c>
      <c r="M192" s="211" t="e">
        <f>IF('Crisis Indicator Data'!#REF!="No Data",1,IF(#REF!&lt;&gt;"",1,0))</f>
        <v>#REF!</v>
      </c>
      <c r="N192" s="211" t="e">
        <f>IF('Crisis Indicator Data'!#REF!="No Data",1,IF(#REF!&lt;&gt;"",1,0))</f>
        <v>#REF!</v>
      </c>
      <c r="O192" s="211" t="e">
        <f>IF('Crisis Indicator Data'!#REF!="No Data",1,IF(#REF!&lt;&gt;"",1,0))</f>
        <v>#REF!</v>
      </c>
      <c r="P192" s="211" t="e">
        <f>IF('Crisis Indicator Data'!#REF!="No Data",1,IF(#REF!&lt;&gt;"",1,0))</f>
        <v>#REF!</v>
      </c>
      <c r="Q192" s="211" t="e">
        <f>IF('Crisis Indicator Data'!#REF!="No Data",1,IF(#REF!&lt;&gt;"",1,0))</f>
        <v>#REF!</v>
      </c>
      <c r="R192" s="211" t="e">
        <f>IF('Crisis Indicator Data'!#REF!="No Data",1,IF(#REF!&lt;&gt;"",1,0))</f>
        <v>#REF!</v>
      </c>
      <c r="S192" s="211" t="e">
        <f>IF('Crisis Indicator Data'!#REF!="No Data",1,IF(#REF!&lt;&gt;"",1,0))</f>
        <v>#REF!</v>
      </c>
      <c r="T192" s="211" t="e">
        <f>IF('Crisis Indicator Data'!#REF!="No Data",1,IF(#REF!&lt;&gt;"",1,0))</f>
        <v>#REF!</v>
      </c>
      <c r="U192" s="211" t="e">
        <f>IF('Crisis Indicator Data'!#REF!="No Data",1,IF(#REF!&lt;&gt;"",1,0))</f>
        <v>#REF!</v>
      </c>
      <c r="V192" s="211" t="e">
        <f>IF('Crisis Indicator Data'!#REF!="No Data",1,IF(#REF!&lt;&gt;"",1,0))</f>
        <v>#REF!</v>
      </c>
      <c r="W192" s="211" t="e">
        <f>IF('Crisis Indicator Data'!#REF!="No Data",1,IF(#REF!&lt;&gt;"",1,0))</f>
        <v>#REF!</v>
      </c>
      <c r="X192" s="211" t="e">
        <f>IF('Crisis Indicator Data'!#REF!="No Data",1,IF(#REF!&lt;&gt;"",1,0))</f>
        <v>#REF!</v>
      </c>
      <c r="Y192" s="211" t="e">
        <f>IF('Crisis Indicator Data'!#REF!="No Data",1,IF(#REF!&lt;&gt;"",1,0))</f>
        <v>#REF!</v>
      </c>
      <c r="Z192" s="211" t="e">
        <f>IF('Crisis Indicator Data'!#REF!="No Data",1,IF(#REF!&lt;&gt;"",1,0))</f>
        <v>#REF!</v>
      </c>
      <c r="AA192" s="211" t="e">
        <f>IF('Crisis Indicator Data'!#REF!="No Data",1,IF(#REF!&lt;&gt;"",1,0))</f>
        <v>#REF!</v>
      </c>
      <c r="AB192" s="211" t="e">
        <f>IF('Crisis Indicator Data'!#REF!="No Data",1,IF(#REF!&lt;&gt;"",1,0))</f>
        <v>#REF!</v>
      </c>
      <c r="AC192" s="211" t="e">
        <f>IF('Crisis Indicator Data'!#REF!="No Data",1,IF(#REF!&lt;&gt;"",1,0))</f>
        <v>#REF!</v>
      </c>
      <c r="AD192" s="211" t="e">
        <f>IF('Crisis Indicator Data'!#REF!="No Data",1,IF(#REF!&lt;&gt;"",1,0))</f>
        <v>#REF!</v>
      </c>
      <c r="AE192" s="211" t="e">
        <f>IF('Crisis Indicator Data'!#REF!="No Data",1,IF(#REF!&lt;&gt;"",1,0))</f>
        <v>#REF!</v>
      </c>
      <c r="AF192" s="211" t="e">
        <f>IF('Crisis Indicator Data'!#REF!="No Data",1,IF(#REF!&lt;&gt;"",1,0))</f>
        <v>#REF!</v>
      </c>
      <c r="AG192" s="211" t="e">
        <f>IF('Crisis Indicator Data'!#REF!="No Data",1,IF(#REF!&lt;&gt;"",1,0))</f>
        <v>#REF!</v>
      </c>
      <c r="AH192" s="211" t="e">
        <f>IF('Crisis Indicator Data'!#REF!="No Data",1,IF(#REF!&lt;&gt;"",1,0))</f>
        <v>#REF!</v>
      </c>
      <c r="AI192" s="211" t="e">
        <f>IF('Crisis Indicator Data'!#REF!="No Data",1,IF(#REF!&lt;&gt;"",1,0))</f>
        <v>#REF!</v>
      </c>
      <c r="AJ192" s="211" t="e">
        <f>IF('Crisis Indicator Data'!#REF!="No Data",1,IF(#REF!&lt;&gt;"",1,0))</f>
        <v>#REF!</v>
      </c>
      <c r="AK192" s="211" t="e">
        <f>IF('Crisis Indicator Data'!#REF!="No Data",1,IF(#REF!&lt;&gt;"",1,0))</f>
        <v>#REF!</v>
      </c>
      <c r="AL192" s="211" t="e">
        <f>IF('Crisis Indicator Data'!#REF!="No Data",1,IF(#REF!&lt;&gt;"",1,0))</f>
        <v>#REF!</v>
      </c>
      <c r="AM192" s="211" t="e">
        <f>IF('Crisis Indicator Data'!#REF!="No Data",1,IF(#REF!&lt;&gt;"",1,0))</f>
        <v>#REF!</v>
      </c>
      <c r="AN192" s="211" t="e">
        <f>IF('Crisis Indicator Data'!#REF!="No Data",1,IF(#REF!&lt;&gt;"",1,0))</f>
        <v>#REF!</v>
      </c>
      <c r="AO192" s="211" t="e">
        <f>IF('Crisis Indicator Data'!#REF!="No Data",1,IF(#REF!&lt;&gt;"",1,0))</f>
        <v>#REF!</v>
      </c>
      <c r="AP192" s="211" t="e">
        <f>IF('Crisis Indicator Data'!#REF!="No Data",1,IF(#REF!&lt;&gt;"",1,0))</f>
        <v>#REF!</v>
      </c>
      <c r="AQ192" s="211" t="e">
        <f>IF('Crisis Indicator Data'!#REF!="No Data",1,IF(#REF!&lt;&gt;"",1,0))</f>
        <v>#REF!</v>
      </c>
      <c r="AR192" s="211" t="e">
        <f>IF('Crisis Indicator Data'!#REF!="No Data",1,IF(#REF!&lt;&gt;"",1,0))</f>
        <v>#REF!</v>
      </c>
      <c r="AS192" s="211" t="e">
        <f>IF('Crisis Indicator Data'!#REF!="No Data",1,IF(#REF!&lt;&gt;"",1,0))</f>
        <v>#REF!</v>
      </c>
      <c r="AT192" s="211" t="e">
        <f>IF('Crisis Indicator Data'!#REF!="No Data",1,IF(#REF!&lt;&gt;"",1,0))</f>
        <v>#REF!</v>
      </c>
      <c r="AU192" s="211" t="e">
        <f>IF('Crisis Indicator Data'!#REF!="No Data",1,IF(#REF!&lt;&gt;"",1,0))</f>
        <v>#REF!</v>
      </c>
      <c r="AV192" s="211" t="e">
        <f>IF('Crisis Indicator Data'!#REF!="No Data",1,IF(#REF!&lt;&gt;"",1,0))</f>
        <v>#REF!</v>
      </c>
      <c r="AW192" s="211" t="e">
        <f>IF('Crisis Indicator Data'!#REF!="No Data",1,IF(#REF!&lt;&gt;"",1,0))</f>
        <v>#REF!</v>
      </c>
      <c r="AX192" s="211" t="e">
        <f>IF('Crisis Indicator Data'!#REF!="No Data",1,IF(#REF!&lt;&gt;"",1,0))</f>
        <v>#REF!</v>
      </c>
      <c r="AY192" s="211" t="e">
        <f>IF('Crisis Indicator Data'!#REF!="No Data",1,IF(#REF!&lt;&gt;"",1,0))</f>
        <v>#REF!</v>
      </c>
      <c r="AZ192" s="211"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7" ma:contentTypeDescription="Create a new document." ma:contentTypeScope="" ma:versionID="8fbf53a545171865ae9d7baa3b0283b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fedcb08a2ec86d279e70664aa5c29038"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140B76-8CCB-4F60-AC53-59EB8F05C3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F667D4-FA93-471E-9674-E2DED657AA0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2022-12-06T09:41:15Z</cp:lastPrinted>
  <dcterms:created xsi:type="dcterms:W3CDTF">2013-01-24T09:37:59Z</dcterms:created>
  <dcterms:modified xsi:type="dcterms:W3CDTF">2022-12-06T09:41:49Z</dcterms:modified>
</cp:coreProperties>
</file>